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U:\Shared Documents\ERD - STATS\MSB\2021\September 2021\Final Tables\"/>
    </mc:Choice>
  </mc:AlternateContent>
  <bookViews>
    <workbookView xWindow="0" yWindow="0" windowWidth="20490" windowHeight="6945"/>
  </bookViews>
  <sheets>
    <sheet name="Table of Contents" sheetId="71" r:id="rId1"/>
    <sheet name="1" sheetId="22" r:id="rId2"/>
    <sheet name="2" sheetId="23" r:id="rId3"/>
    <sheet name="3" sheetId="24" r:id="rId4"/>
    <sheet name="4" sheetId="25" r:id="rId5"/>
    <sheet name="5" sheetId="26" r:id="rId6"/>
    <sheet name="6" sheetId="27" r:id="rId7"/>
    <sheet name="7" sheetId="28" r:id="rId8"/>
    <sheet name="8 " sheetId="29" r:id="rId9"/>
    <sheet name="9" sheetId="30" r:id="rId10"/>
    <sheet name="10" sheetId="31" r:id="rId11"/>
    <sheet name="11" sheetId="32" r:id="rId12"/>
    <sheet name="12" sheetId="33" r:id="rId13"/>
    <sheet name="13" sheetId="34" r:id="rId14"/>
    <sheet name="14a-b" sheetId="35" r:id="rId15"/>
    <sheet name="15" sheetId="36" r:id="rId16"/>
    <sheet name="16" sheetId="37" r:id="rId17"/>
    <sheet name="17a" sheetId="38" r:id="rId18"/>
    <sheet name="17b" sheetId="39" r:id="rId19"/>
    <sheet name="18" sheetId="40" r:id="rId20"/>
    <sheet name="19" sheetId="41" r:id="rId21"/>
    <sheet name="20" sheetId="42" r:id="rId22"/>
    <sheet name="21" sheetId="43" r:id="rId23"/>
    <sheet name="22" sheetId="44" r:id="rId24"/>
    <sheet name="23" sheetId="45" r:id="rId25"/>
    <sheet name="24" sheetId="46" r:id="rId26"/>
    <sheet name="25" sheetId="47" r:id="rId27"/>
    <sheet name="26" sheetId="48" r:id="rId28"/>
    <sheet name="27" sheetId="49" r:id="rId29"/>
    <sheet name="28" sheetId="50" r:id="rId30"/>
    <sheet name="29" sheetId="51" r:id="rId31"/>
    <sheet name="30a" sheetId="52" r:id="rId32"/>
    <sheet name="30b" sheetId="53" r:id="rId33"/>
    <sheet name="31-32-33" sheetId="54" r:id="rId34"/>
    <sheet name="34" sheetId="55" r:id="rId35"/>
    <sheet name="35" sheetId="56" r:id="rId36"/>
    <sheet name="36" sheetId="57" r:id="rId37"/>
    <sheet name="37a-c" sheetId="58" r:id="rId38"/>
    <sheet name="38a-b" sheetId="59" r:id="rId39"/>
    <sheet name="39" sheetId="60" r:id="rId40"/>
    <sheet name="40a-b" sheetId="61" r:id="rId41"/>
    <sheet name="41a " sheetId="62" r:id="rId42"/>
    <sheet name="41b" sheetId="72" r:id="rId43"/>
    <sheet name="42" sheetId="63" r:id="rId44"/>
    <sheet name="43-44" sheetId="64" r:id="rId45"/>
    <sheet name="45a-b" sheetId="65" r:id="rId46"/>
    <sheet name="45c" sheetId="66" r:id="rId47"/>
    <sheet name="46" sheetId="67" r:id="rId48"/>
    <sheet name="47a" sheetId="68" r:id="rId49"/>
    <sheet name="47b" sheetId="69" r:id="rId50"/>
    <sheet name="48" sheetId="70" r:id="rId51"/>
    <sheet name="49a-b" sheetId="1" r:id="rId52"/>
    <sheet name="50a" sheetId="2" r:id="rId53"/>
    <sheet name="50b-c" sheetId="3" r:id="rId54"/>
    <sheet name="50d" sheetId="4" r:id="rId55"/>
    <sheet name="51-52" sheetId="5" r:id="rId56"/>
    <sheet name="53" sheetId="6" r:id="rId57"/>
    <sheet name="54a" sheetId="7" r:id="rId58"/>
    <sheet name="54b" sheetId="8" r:id="rId59"/>
    <sheet name="55a-b" sheetId="9" r:id="rId60"/>
    <sheet name="56" sheetId="10" r:id="rId61"/>
    <sheet name="57a-b" sheetId="19" r:id="rId62"/>
    <sheet name="58" sheetId="21" r:id="rId63"/>
    <sheet name="59" sheetId="11" r:id="rId64"/>
    <sheet name="60a-b " sheetId="12" r:id="rId65"/>
    <sheet name="61a-b " sheetId="13" r:id="rId66"/>
    <sheet name="62a-c " sheetId="14" r:id="rId67"/>
    <sheet name="62d" sheetId="15" r:id="rId68"/>
    <sheet name="63" sheetId="17" r:id="rId69"/>
    <sheet name="64" sheetId="18" r:id="rId70"/>
    <sheet name="65" sheetId="16" r:id="rId71"/>
    <sheet name="66" sheetId="20" r:id="rId72"/>
  </sheets>
  <externalReferences>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s>
  <definedNames>
    <definedName name="\A" localSheetId="1">#REF!</definedName>
    <definedName name="\A" localSheetId="3">#REF!</definedName>
    <definedName name="\A" localSheetId="37">#REF!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5">#REF!</definedName>
    <definedName name="\A" localSheetId="46">#REF!</definedName>
    <definedName name="\A" localSheetId="48">#REF!</definedName>
    <definedName name="\A" localSheetId="49">#REF!</definedName>
    <definedName name="\A" localSheetId="50">#REF!</definedName>
    <definedName name="\A" localSheetId="68">#REF!</definedName>
    <definedName name="\A" localSheetId="69">#REF!</definedName>
    <definedName name="\A" localSheetId="0">#REF!</definedName>
    <definedName name="\A">#REF!</definedName>
    <definedName name="\B" localSheetId="1">#REF!</definedName>
    <definedName name="\B" localSheetId="3">#REF!</definedName>
    <definedName name="\B" localSheetId="37">#REF!</definedName>
    <definedName name="\B" localSheetId="38">#REF!</definedName>
    <definedName name="\B" localSheetId="39">#REF!</definedName>
    <definedName name="\B" localSheetId="40">#REF!</definedName>
    <definedName name="\B" localSheetId="41">#REF!</definedName>
    <definedName name="\B" localSheetId="42">#REF!</definedName>
    <definedName name="\B" localSheetId="43">#REF!</definedName>
    <definedName name="\B" localSheetId="45">#REF!</definedName>
    <definedName name="\B" localSheetId="46">#REF!</definedName>
    <definedName name="\B" localSheetId="48">#REF!</definedName>
    <definedName name="\B" localSheetId="49">#REF!</definedName>
    <definedName name="\B" localSheetId="50">#REF!</definedName>
    <definedName name="\B" localSheetId="68">#REF!</definedName>
    <definedName name="\B" localSheetId="69">#REF!</definedName>
    <definedName name="\B">#REF!</definedName>
    <definedName name="\bb" localSheetId="3">#REF!</definedName>
    <definedName name="\bb" localSheetId="37">#REF!</definedName>
    <definedName name="\bb" localSheetId="38">#REF!</definedName>
    <definedName name="\bb" localSheetId="39">#REF!</definedName>
    <definedName name="\bb" localSheetId="40">#REF!</definedName>
    <definedName name="\bb" localSheetId="41">#REF!</definedName>
    <definedName name="\bb" localSheetId="42">#REF!</definedName>
    <definedName name="\bb" localSheetId="43">#REF!</definedName>
    <definedName name="\bb" localSheetId="45">#REF!</definedName>
    <definedName name="\bb" localSheetId="46">#REF!</definedName>
    <definedName name="\bb" localSheetId="48">#REF!</definedName>
    <definedName name="\bb" localSheetId="49">#REF!</definedName>
    <definedName name="\bb" localSheetId="50">#REF!</definedName>
    <definedName name="\bb" localSheetId="68">#REF!</definedName>
    <definedName name="\bb" localSheetId="69">#REF!</definedName>
    <definedName name="\bb">#REF!</definedName>
    <definedName name="\BOF" localSheetId="68">#REF!</definedName>
    <definedName name="\BOF" localSheetId="69">#REF!</definedName>
    <definedName name="\BOF">#REF!</definedName>
    <definedName name="\BOF1" localSheetId="68">#REF!</definedName>
    <definedName name="\BOF1" localSheetId="69">#REF!</definedName>
    <definedName name="\BOF1">#REF!</definedName>
    <definedName name="\BOPF1" localSheetId="68">#REF!</definedName>
    <definedName name="\BOPF1" localSheetId="69">#REF!</definedName>
    <definedName name="\BOPF1">#REF!</definedName>
    <definedName name="\C">[1]Contents!#REF!</definedName>
    <definedName name="\D" localSheetId="3">#REF!</definedName>
    <definedName name="\D" localSheetId="42">#REF!</definedName>
    <definedName name="\D" localSheetId="68">#REF!</definedName>
    <definedName name="\D" localSheetId="69">#REF!</definedName>
    <definedName name="\D" localSheetId="0">#REF!</definedName>
    <definedName name="\D">#REF!</definedName>
    <definedName name="\E" localSheetId="3">#REF!</definedName>
    <definedName name="\E" localSheetId="42">#REF!</definedName>
    <definedName name="\E" localSheetId="68">#REF!</definedName>
    <definedName name="\E" localSheetId="69">#REF!</definedName>
    <definedName name="\E">#REF!</definedName>
    <definedName name="\F" localSheetId="3">#REF!</definedName>
    <definedName name="\F" localSheetId="42">#REF!</definedName>
    <definedName name="\F" localSheetId="68">#REF!</definedName>
    <definedName name="\F" localSheetId="69">#REF!</definedName>
    <definedName name="\F">#REF!</definedName>
    <definedName name="\G" localSheetId="68">#REF!</definedName>
    <definedName name="\G" localSheetId="69">#REF!</definedName>
    <definedName name="\G">#REF!</definedName>
    <definedName name="\H" localSheetId="68">#REF!</definedName>
    <definedName name="\H" localSheetId="69">#REF!</definedName>
    <definedName name="\H">#REF!</definedName>
    <definedName name="\I" localSheetId="68">#REF!</definedName>
    <definedName name="\I" localSheetId="69">#REF!</definedName>
    <definedName name="\I">#REF!</definedName>
    <definedName name="\J" localSheetId="68">#REF!</definedName>
    <definedName name="\J" localSheetId="69">#REF!</definedName>
    <definedName name="\J">#REF!</definedName>
    <definedName name="\K">[2]Contents!#REF!</definedName>
    <definedName name="\L">[2]Contents!#REF!</definedName>
    <definedName name="\M" localSheetId="3">#REF!</definedName>
    <definedName name="\M" localSheetId="42">#REF!</definedName>
    <definedName name="\M" localSheetId="68">#REF!</definedName>
    <definedName name="\M" localSheetId="69">#REF!</definedName>
    <definedName name="\M" localSheetId="0">#REF!</definedName>
    <definedName name="\M">#REF!</definedName>
    <definedName name="\N" localSheetId="3">[2]Contents!#REF!</definedName>
    <definedName name="\N" localSheetId="0">[2]Contents!#REF!</definedName>
    <definedName name="\N">[2]Contents!#REF!</definedName>
    <definedName name="\O" localSheetId="0">[2]Contents!#REF!</definedName>
    <definedName name="\O">[2]Contents!#REF!</definedName>
    <definedName name="\P" localSheetId="3">#REF!</definedName>
    <definedName name="\P" localSheetId="42">#REF!</definedName>
    <definedName name="\P" localSheetId="68">#REF!</definedName>
    <definedName name="\P" localSheetId="69">#REF!</definedName>
    <definedName name="\P" localSheetId="0">#REF!</definedName>
    <definedName name="\P">#REF!</definedName>
    <definedName name="\Q" localSheetId="3">#REF!</definedName>
    <definedName name="\Q" localSheetId="42">#REF!</definedName>
    <definedName name="\Q" localSheetId="68">#REF!</definedName>
    <definedName name="\Q" localSheetId="69">#REF!</definedName>
    <definedName name="\Q">#REF!</definedName>
    <definedName name="\R" localSheetId="3">[3]D!#REF!</definedName>
    <definedName name="\R" localSheetId="42">[3]D!#REF!</definedName>
    <definedName name="\R">[3]D!#REF!</definedName>
    <definedName name="\S" localSheetId="3">#REF!</definedName>
    <definedName name="\S" localSheetId="42">#REF!</definedName>
    <definedName name="\S" localSheetId="68">#REF!</definedName>
    <definedName name="\S" localSheetId="69">#REF!</definedName>
    <definedName name="\S" localSheetId="0">#REF!</definedName>
    <definedName name="\S">#REF!</definedName>
    <definedName name="\T" localSheetId="3">#REF!</definedName>
    <definedName name="\T" localSheetId="42">#REF!</definedName>
    <definedName name="\T" localSheetId="68">#REF!</definedName>
    <definedName name="\T" localSheetId="69">#REF!</definedName>
    <definedName name="\T">#REF!</definedName>
    <definedName name="\T1" localSheetId="3">#REF!</definedName>
    <definedName name="\T1" localSheetId="42">#REF!</definedName>
    <definedName name="\T1" localSheetId="68">#REF!</definedName>
    <definedName name="\T1" localSheetId="69">#REF!</definedName>
    <definedName name="\T1">#REF!</definedName>
    <definedName name="\T2" localSheetId="3">[4]BOP!#REF!</definedName>
    <definedName name="\T2" localSheetId="42">[4]BOP!#REF!</definedName>
    <definedName name="\T2">[4]BOP!#REF!</definedName>
    <definedName name="\U" localSheetId="3">#REF!</definedName>
    <definedName name="\U" localSheetId="42">#REF!</definedName>
    <definedName name="\U" localSheetId="68">#REF!</definedName>
    <definedName name="\U" localSheetId="69">#REF!</definedName>
    <definedName name="\U" localSheetId="0">#REF!</definedName>
    <definedName name="\U">#REF!</definedName>
    <definedName name="\V" localSheetId="3">#REF!</definedName>
    <definedName name="\V" localSheetId="42">#REF!</definedName>
    <definedName name="\V" localSheetId="68">#REF!</definedName>
    <definedName name="\V" localSheetId="69">#REF!</definedName>
    <definedName name="\V">#REF!</definedName>
    <definedName name="\W" localSheetId="3">#REF!</definedName>
    <definedName name="\W" localSheetId="42">#REF!</definedName>
    <definedName name="\W" localSheetId="68">#REF!</definedName>
    <definedName name="\W" localSheetId="69">#REF!</definedName>
    <definedName name="\W">#REF!</definedName>
    <definedName name="\X" localSheetId="68">#REF!</definedName>
    <definedName name="\X" localSheetId="69">#REF!</definedName>
    <definedName name="\X">#REF!</definedName>
    <definedName name="\Y" localSheetId="68">#REF!</definedName>
    <definedName name="\Y" localSheetId="69">#REF!</definedName>
    <definedName name="\Y">#REF!</definedName>
    <definedName name="\Z">[2]Contents!#REF!</definedName>
    <definedName name="______________________bdm1" localSheetId="3">#REF!</definedName>
    <definedName name="______________________bdm1" localSheetId="42">#REF!</definedName>
    <definedName name="______________________bdm1" localSheetId="68">#REF!</definedName>
    <definedName name="______________________bdm1" localSheetId="69">#REF!</definedName>
    <definedName name="______________________bdm1" localSheetId="0">#REF!</definedName>
    <definedName name="______________________bdm1">#REF!</definedName>
    <definedName name="_____________________bdm1" localSheetId="3">#REF!</definedName>
    <definedName name="_____________________bdm1" localSheetId="42">#REF!</definedName>
    <definedName name="_____________________bdm1" localSheetId="68">#REF!</definedName>
    <definedName name="_____________________bdm1" localSheetId="69">#REF!</definedName>
    <definedName name="_____________________bdm1">#REF!</definedName>
    <definedName name="____________________bdm1" localSheetId="3">#REF!</definedName>
    <definedName name="____________________bdm1" localSheetId="42">#REF!</definedName>
    <definedName name="____________________bdm1" localSheetId="68">#REF!</definedName>
    <definedName name="____________________bdm1" localSheetId="69">#REF!</definedName>
    <definedName name="____________________bdm1">#REF!</definedName>
    <definedName name="___________________bdm1" localSheetId="68">#REF!</definedName>
    <definedName name="___________________bdm1" localSheetId="69">#REF!</definedName>
    <definedName name="___________________bdm1">#REF!</definedName>
    <definedName name="__________________bdm1" localSheetId="68">#REF!</definedName>
    <definedName name="__________________bdm1" localSheetId="69">#REF!</definedName>
    <definedName name="__________________bdm1">#REF!</definedName>
    <definedName name="_________________bdm1" localSheetId="68">#REF!</definedName>
    <definedName name="_________________bdm1" localSheetId="69">#REF!</definedName>
    <definedName name="_________________bdm1">#REF!</definedName>
    <definedName name="________________bdm1" localSheetId="68">#REF!</definedName>
    <definedName name="________________bdm1" localSheetId="69">#REF!</definedName>
    <definedName name="________________bdm1">#REF!</definedName>
    <definedName name="_______________bdm1" localSheetId="68">#REF!</definedName>
    <definedName name="_______________bdm1" localSheetId="69">#REF!</definedName>
    <definedName name="_______________bdm1">#REF!</definedName>
    <definedName name="______________bdm1" localSheetId="68">#REF!</definedName>
    <definedName name="______________bdm1" localSheetId="69">#REF!</definedName>
    <definedName name="______________bdm1">#REF!</definedName>
    <definedName name="_____________bdm1" localSheetId="68">#REF!</definedName>
    <definedName name="_____________bdm1" localSheetId="69">#REF!</definedName>
    <definedName name="_____________bdm1">#REF!</definedName>
    <definedName name="____________bdm1" localSheetId="68">#REF!</definedName>
    <definedName name="____________bdm1" localSheetId="69">#REF!</definedName>
    <definedName name="____________bdm1">#REF!</definedName>
    <definedName name="____________hh1" localSheetId="68">#REF!</definedName>
    <definedName name="____________hh1" localSheetId="69">#REF!</definedName>
    <definedName name="____________hh1">#REF!</definedName>
    <definedName name="___________bdm1" localSheetId="68">#REF!</definedName>
    <definedName name="___________bdm1" localSheetId="69">#REF!</definedName>
    <definedName name="___________bdm1">#REF!</definedName>
    <definedName name="___________hh1" localSheetId="68">#REF!</definedName>
    <definedName name="___________hh1" localSheetId="69">#REF!</definedName>
    <definedName name="___________hh1">#REF!</definedName>
    <definedName name="___________II5" localSheetId="68">#REF!</definedName>
    <definedName name="___________II5" localSheetId="69">#REF!</definedName>
    <definedName name="___________II5">#REF!</definedName>
    <definedName name="__________bdm1" localSheetId="68">#REF!</definedName>
    <definedName name="__________bdm1" localSheetId="69">#REF!</definedName>
    <definedName name="__________bdm1">#REF!</definedName>
    <definedName name="__________hh1" localSheetId="68">#REF!</definedName>
    <definedName name="__________hh1" localSheetId="69">#REF!</definedName>
    <definedName name="__________hh1">#REF!</definedName>
    <definedName name="__________II5" localSheetId="68">#REF!</definedName>
    <definedName name="__________II5" localSheetId="69">#REF!</definedName>
    <definedName name="__________II5">#REF!</definedName>
    <definedName name="_________bdm1" localSheetId="68">#REF!</definedName>
    <definedName name="_________bdm1" localSheetId="69">#REF!</definedName>
    <definedName name="_________bdm1">#REF!</definedName>
    <definedName name="_________hh1" localSheetId="68">#REF!</definedName>
    <definedName name="_________hh1" localSheetId="69">#REF!</definedName>
    <definedName name="_________hh1">#REF!</definedName>
    <definedName name="_________II5" localSheetId="68">#REF!</definedName>
    <definedName name="_________II5" localSheetId="69">#REF!</definedName>
    <definedName name="_________II5">#REF!</definedName>
    <definedName name="________bdm1" localSheetId="68">#REF!</definedName>
    <definedName name="________bdm1" localSheetId="69">#REF!</definedName>
    <definedName name="________bdm1">#REF!</definedName>
    <definedName name="________hh1" localSheetId="68">#REF!</definedName>
    <definedName name="________hh1" localSheetId="69">#REF!</definedName>
    <definedName name="________hh1">#REF!</definedName>
    <definedName name="________II5" localSheetId="68">#REF!</definedName>
    <definedName name="________II5" localSheetId="69">#REF!</definedName>
    <definedName name="________II5">#REF!</definedName>
    <definedName name="_______bdm1" localSheetId="68">#REF!</definedName>
    <definedName name="_______bdm1" localSheetId="69">#REF!</definedName>
    <definedName name="_______bdm1">#REF!</definedName>
    <definedName name="_______hh1" localSheetId="68">#REF!</definedName>
    <definedName name="_______hh1" localSheetId="69">#REF!</definedName>
    <definedName name="_______hh1">#REF!</definedName>
    <definedName name="_______II5" localSheetId="68">#REF!</definedName>
    <definedName name="_______II5" localSheetId="69">#REF!</definedName>
    <definedName name="_______II5">#REF!</definedName>
    <definedName name="______bdm1" localSheetId="68">#REF!</definedName>
    <definedName name="______bdm1" localSheetId="69">#REF!</definedName>
    <definedName name="______bdm1">#REF!</definedName>
    <definedName name="______hh1" localSheetId="68">#REF!</definedName>
    <definedName name="______hh1" localSheetId="69">#REF!</definedName>
    <definedName name="______hh1">#REF!</definedName>
    <definedName name="______II5" localSheetId="68">#REF!</definedName>
    <definedName name="______II5" localSheetId="69">#REF!</definedName>
    <definedName name="______II5">#REF!</definedName>
    <definedName name="_____bdm1" localSheetId="68">#REF!</definedName>
    <definedName name="_____bdm1" localSheetId="69">#REF!</definedName>
    <definedName name="_____bdm1">#REF!</definedName>
    <definedName name="_____hh1" localSheetId="68">#REF!</definedName>
    <definedName name="_____hh1" localSheetId="69">#REF!</definedName>
    <definedName name="_____hh1">#REF!</definedName>
    <definedName name="_____II5" localSheetId="68">#REF!</definedName>
    <definedName name="_____II5" localSheetId="69">#REF!</definedName>
    <definedName name="_____II5">#REF!</definedName>
    <definedName name="____bdm1" localSheetId="68">#REF!</definedName>
    <definedName name="____bdm1" localSheetId="69">#REF!</definedName>
    <definedName name="____bdm1">#REF!</definedName>
    <definedName name="____hh1" localSheetId="68">#REF!</definedName>
    <definedName name="____hh1" localSheetId="69">#REF!</definedName>
    <definedName name="____hh1">#REF!</definedName>
    <definedName name="____I1" localSheetId="68">#REF!</definedName>
    <definedName name="____I1" localSheetId="69">#REF!</definedName>
    <definedName name="____I1">#REF!</definedName>
    <definedName name="____II1" localSheetId="68">#REF!</definedName>
    <definedName name="____II1" localSheetId="69">#REF!</definedName>
    <definedName name="____II1">#REF!</definedName>
    <definedName name="____II5" localSheetId="68">#REF!</definedName>
    <definedName name="____II5" localSheetId="69">#REF!</definedName>
    <definedName name="____II5">#REF!</definedName>
    <definedName name="____III1" localSheetId="68">#REF!</definedName>
    <definedName name="____III1" localSheetId="69">#REF!</definedName>
    <definedName name="____III1">#REF!</definedName>
    <definedName name="____IV1" localSheetId="68">#REF!</definedName>
    <definedName name="____IV1" localSheetId="69">#REF!</definedName>
    <definedName name="____IV1">#REF!</definedName>
    <definedName name="____V1" localSheetId="68">#REF!</definedName>
    <definedName name="____V1" localSheetId="69">#REF!</definedName>
    <definedName name="____V1">#REF!</definedName>
    <definedName name="____VI1" localSheetId="68">#REF!</definedName>
    <definedName name="____VI1" localSheetId="69">#REF!</definedName>
    <definedName name="____VI1">#REF!</definedName>
    <definedName name="____VII1" localSheetId="68">#REF!</definedName>
    <definedName name="____VII1" localSheetId="69">#REF!</definedName>
    <definedName name="____VII1">#REF!</definedName>
    <definedName name="___bdm1" localSheetId="68">#REF!</definedName>
    <definedName name="___bdm1" localSheetId="69">#REF!</definedName>
    <definedName name="___bdm1">#REF!</definedName>
    <definedName name="___hh1" localSheetId="68">#REF!</definedName>
    <definedName name="___hh1" localSheetId="69">#REF!</definedName>
    <definedName name="___hh1">#REF!</definedName>
    <definedName name="___I1" localSheetId="68">#REF!</definedName>
    <definedName name="___I1" localSheetId="69">#REF!</definedName>
    <definedName name="___I1">#REF!</definedName>
    <definedName name="___II1" localSheetId="68">#REF!</definedName>
    <definedName name="___II1" localSheetId="69">#REF!</definedName>
    <definedName name="___II1">#REF!</definedName>
    <definedName name="___II5" localSheetId="68">#REF!</definedName>
    <definedName name="___II5" localSheetId="69">#REF!</definedName>
    <definedName name="___II5">#REF!</definedName>
    <definedName name="___III1" localSheetId="68">#REF!</definedName>
    <definedName name="___III1" localSheetId="69">#REF!</definedName>
    <definedName name="___III1">#REF!</definedName>
    <definedName name="___IV1" localSheetId="68">#REF!</definedName>
    <definedName name="___IV1" localSheetId="69">#REF!</definedName>
    <definedName name="___IV1">#REF!</definedName>
    <definedName name="___IV350340">'[5]OFF  QUO  30.11.10'!#REF!</definedName>
    <definedName name="___IV74576">'[5]OFF  QUO  30.11.10'!#REF!</definedName>
    <definedName name="___IV95059">'[5]OFF  QUO  30.11.10'!#REF!</definedName>
    <definedName name="___V1" localSheetId="3">#REF!</definedName>
    <definedName name="___V1" localSheetId="42">#REF!</definedName>
    <definedName name="___V1" localSheetId="68">#REF!</definedName>
    <definedName name="___V1" localSheetId="69">#REF!</definedName>
    <definedName name="___V1" localSheetId="0">#REF!</definedName>
    <definedName name="___V1">#REF!</definedName>
    <definedName name="___VI1" localSheetId="3">#REF!</definedName>
    <definedName name="___VI1" localSheetId="42">#REF!</definedName>
    <definedName name="___VI1" localSheetId="68">#REF!</definedName>
    <definedName name="___VI1" localSheetId="69">#REF!</definedName>
    <definedName name="___VI1">#REF!</definedName>
    <definedName name="___VII1" localSheetId="3">#REF!</definedName>
    <definedName name="___VII1" localSheetId="42">#REF!</definedName>
    <definedName name="___VII1" localSheetId="68">#REF!</definedName>
    <definedName name="___VII1" localSheetId="69">#REF!</definedName>
    <definedName name="___VII1">#REF!</definedName>
    <definedName name="__123Graph_A" localSheetId="1" hidden="1">[6]Work_sect!#REF!</definedName>
    <definedName name="__123Graph_A" localSheetId="17" hidden="1">[6]Work_sect!#REF!</definedName>
    <definedName name="__123Graph_A" localSheetId="18" hidden="1">[6]Work_sect!#REF!</definedName>
    <definedName name="__123Graph_A" localSheetId="19" hidden="1">[6]Work_sect!#REF!</definedName>
    <definedName name="__123Graph_A" localSheetId="24" hidden="1">[6]Work_sect!#REF!</definedName>
    <definedName name="__123Graph_A" localSheetId="25" hidden="1">[6]Work_sect!#REF!</definedName>
    <definedName name="__123Graph_A" localSheetId="37" hidden="1">[6]Work_sect!#REF!</definedName>
    <definedName name="__123Graph_A" localSheetId="38" hidden="1">[6]Work_sect!#REF!</definedName>
    <definedName name="__123Graph_A" localSheetId="39" hidden="1">[6]Work_sect!#REF!</definedName>
    <definedName name="__123Graph_A" localSheetId="40" hidden="1">[6]Work_sect!#REF!</definedName>
    <definedName name="__123Graph_A" localSheetId="41" hidden="1">[6]Work_sect!#REF!</definedName>
    <definedName name="__123Graph_A" localSheetId="42" hidden="1">[6]Work_sect!#REF!</definedName>
    <definedName name="__123Graph_A" localSheetId="43" hidden="1">[6]Work_sect!#REF!</definedName>
    <definedName name="__123Graph_A" localSheetId="44" hidden="1">[6]Work_sect!#REF!</definedName>
    <definedName name="__123Graph_A" localSheetId="45" hidden="1">[6]Work_sect!#REF!</definedName>
    <definedName name="__123Graph_A" localSheetId="46" hidden="1">[6]Work_sect!#REF!</definedName>
    <definedName name="__123Graph_A" localSheetId="47" hidden="1">[6]Work_sect!#REF!</definedName>
    <definedName name="__123Graph_A" localSheetId="48" hidden="1">[6]Work_sect!#REF!</definedName>
    <definedName name="__123Graph_A" localSheetId="49" hidden="1">[6]Work_sect!#REF!</definedName>
    <definedName name="__123Graph_A" localSheetId="50" hidden="1">[6]Work_sect!#REF!</definedName>
    <definedName name="__123Graph_A" localSheetId="52" hidden="1">[6]Work_sect!#REF!</definedName>
    <definedName name="__123Graph_A" localSheetId="53" hidden="1">[6]Work_sect!#REF!</definedName>
    <definedName name="__123Graph_A" localSheetId="54" hidden="1">[6]Work_sect!#REF!</definedName>
    <definedName name="__123Graph_A" localSheetId="55" hidden="1">[6]Work_sect!#REF!</definedName>
    <definedName name="__123Graph_A" localSheetId="57" hidden="1">[6]Work_sect!#REF!</definedName>
    <definedName name="__123Graph_A" localSheetId="58" hidden="1">[6]Work_sect!#REF!</definedName>
    <definedName name="__123Graph_A" localSheetId="59" hidden="1">[6]Work_sect!#REF!</definedName>
    <definedName name="__123Graph_A" localSheetId="60" hidden="1">[6]Work_sect!#REF!</definedName>
    <definedName name="__123Graph_A" localSheetId="70" hidden="1">[6]Work_sect!#REF!</definedName>
    <definedName name="__123Graph_A" hidden="1">[6]Work_sect!#REF!</definedName>
    <definedName name="__123Graph_ACurrent" hidden="1">[7]CPIINDEX!$O$263:$O$310</definedName>
    <definedName name="__123Graph_AREER" localSheetId="1" hidden="1">[8]ER!#REF!</definedName>
    <definedName name="__123Graph_AREER" localSheetId="17" hidden="1">[8]ER!#REF!</definedName>
    <definedName name="__123Graph_AREER" localSheetId="18" hidden="1">[8]ER!#REF!</definedName>
    <definedName name="__123Graph_AREER" localSheetId="19" hidden="1">[8]ER!#REF!</definedName>
    <definedName name="__123Graph_AREER" localSheetId="24" hidden="1">[8]ER!#REF!</definedName>
    <definedName name="__123Graph_AREER" localSheetId="25" hidden="1">[8]ER!#REF!</definedName>
    <definedName name="__123Graph_AREER" localSheetId="37" hidden="1">[8]ER!#REF!</definedName>
    <definedName name="__123Graph_AREER" localSheetId="38" hidden="1">[8]ER!#REF!</definedName>
    <definedName name="__123Graph_AREER" localSheetId="39" hidden="1">[8]ER!#REF!</definedName>
    <definedName name="__123Graph_AREER" localSheetId="40" hidden="1">[8]ER!#REF!</definedName>
    <definedName name="__123Graph_AREER" localSheetId="41" hidden="1">[8]ER!#REF!</definedName>
    <definedName name="__123Graph_AREER" localSheetId="42" hidden="1">[8]ER!#REF!</definedName>
    <definedName name="__123Graph_AREER" localSheetId="43" hidden="1">[8]ER!#REF!</definedName>
    <definedName name="__123Graph_AREER" localSheetId="44" hidden="1">[8]ER!#REF!</definedName>
    <definedName name="__123Graph_AREER" localSheetId="45" hidden="1">[8]ER!#REF!</definedName>
    <definedName name="__123Graph_AREER" localSheetId="46" hidden="1">[8]ER!#REF!</definedName>
    <definedName name="__123Graph_AREER" localSheetId="47" hidden="1">[8]ER!#REF!</definedName>
    <definedName name="__123Graph_AREER" localSheetId="48" hidden="1">[8]ER!#REF!</definedName>
    <definedName name="__123Graph_AREER" localSheetId="49" hidden="1">[8]ER!#REF!</definedName>
    <definedName name="__123Graph_AREER" localSheetId="50" hidden="1">[8]ER!#REF!</definedName>
    <definedName name="__123Graph_AREER" localSheetId="52" hidden="1">[8]ER!#REF!</definedName>
    <definedName name="__123Graph_AREER" localSheetId="53" hidden="1">[8]ER!#REF!</definedName>
    <definedName name="__123Graph_AREER" localSheetId="54" hidden="1">[8]ER!#REF!</definedName>
    <definedName name="__123Graph_AREER" localSheetId="55" hidden="1">[8]ER!#REF!</definedName>
    <definedName name="__123Graph_AREER" localSheetId="56" hidden="1">[8]ER!#REF!</definedName>
    <definedName name="__123Graph_AREER" localSheetId="57" hidden="1">[8]ER!#REF!</definedName>
    <definedName name="__123Graph_AREER" localSheetId="58" hidden="1">[8]ER!#REF!</definedName>
    <definedName name="__123Graph_AREER" localSheetId="59" hidden="1">[8]ER!#REF!</definedName>
    <definedName name="__123Graph_AREER" localSheetId="60" hidden="1">[8]ER!#REF!</definedName>
    <definedName name="__123Graph_AREER" localSheetId="70" hidden="1">[8]ER!#REF!</definedName>
    <definedName name="__123Graph_AREER" localSheetId="0" hidden="1">[8]ER!#REF!</definedName>
    <definedName name="__123Graph_AREER" hidden="1">[8]ER!#REF!</definedName>
    <definedName name="__123Graph_B" localSheetId="1" hidden="1">[6]Work_sect!#REF!</definedName>
    <definedName name="__123Graph_B" localSheetId="17" hidden="1">[6]Work_sect!#REF!</definedName>
    <definedName name="__123Graph_B" localSheetId="18" hidden="1">[6]Work_sect!#REF!</definedName>
    <definedName name="__123Graph_B" localSheetId="19" hidden="1">[6]Work_sect!#REF!</definedName>
    <definedName name="__123Graph_B" localSheetId="24" hidden="1">[6]Work_sect!#REF!</definedName>
    <definedName name="__123Graph_B" localSheetId="25" hidden="1">[6]Work_sect!#REF!</definedName>
    <definedName name="__123Graph_B" localSheetId="37" hidden="1">[6]Work_sect!#REF!</definedName>
    <definedName name="__123Graph_B" localSheetId="38" hidden="1">[6]Work_sect!#REF!</definedName>
    <definedName name="__123Graph_B" localSheetId="39" hidden="1">[6]Work_sect!#REF!</definedName>
    <definedName name="__123Graph_B" localSheetId="40" hidden="1">[6]Work_sect!#REF!</definedName>
    <definedName name="__123Graph_B" localSheetId="41" hidden="1">[6]Work_sect!#REF!</definedName>
    <definedName name="__123Graph_B" localSheetId="42" hidden="1">[6]Work_sect!#REF!</definedName>
    <definedName name="__123Graph_B" localSheetId="43" hidden="1">[6]Work_sect!#REF!</definedName>
    <definedName name="__123Graph_B" localSheetId="44" hidden="1">[6]Work_sect!#REF!</definedName>
    <definedName name="__123Graph_B" localSheetId="45" hidden="1">[6]Work_sect!#REF!</definedName>
    <definedName name="__123Graph_B" localSheetId="46" hidden="1">[6]Work_sect!#REF!</definedName>
    <definedName name="__123Graph_B" localSheetId="47" hidden="1">[6]Work_sect!#REF!</definedName>
    <definedName name="__123Graph_B" localSheetId="48" hidden="1">[6]Work_sect!#REF!</definedName>
    <definedName name="__123Graph_B" localSheetId="49" hidden="1">[6]Work_sect!#REF!</definedName>
    <definedName name="__123Graph_B" localSheetId="50" hidden="1">[6]Work_sect!#REF!</definedName>
    <definedName name="__123Graph_B" localSheetId="52" hidden="1">[6]Work_sect!#REF!</definedName>
    <definedName name="__123Graph_B" localSheetId="53" hidden="1">[6]Work_sect!#REF!</definedName>
    <definedName name="__123Graph_B" localSheetId="54" hidden="1">[6]Work_sect!#REF!</definedName>
    <definedName name="__123Graph_B" localSheetId="55" hidden="1">[6]Work_sect!#REF!</definedName>
    <definedName name="__123Graph_B" localSheetId="56" hidden="1">[6]Work_sect!#REF!</definedName>
    <definedName name="__123Graph_B" localSheetId="57" hidden="1">[6]Work_sect!#REF!</definedName>
    <definedName name="__123Graph_B" localSheetId="58" hidden="1">[6]Work_sect!#REF!</definedName>
    <definedName name="__123Graph_B" localSheetId="59" hidden="1">[6]Work_sect!#REF!</definedName>
    <definedName name="__123Graph_B" localSheetId="60" hidden="1">[6]Work_sect!#REF!</definedName>
    <definedName name="__123Graph_B" localSheetId="70" hidden="1">[6]Work_sect!#REF!</definedName>
    <definedName name="__123Graph_B" localSheetId="0" hidden="1">[6]Work_sect!#REF!</definedName>
    <definedName name="__123Graph_B" hidden="1">[6]Work_sect!#REF!</definedName>
    <definedName name="__123Graph_BCurrent" hidden="1">[7]CPIINDEX!$S$263:$S$310</definedName>
    <definedName name="__123Graph_BREER" localSheetId="1" hidden="1">[8]ER!#REF!</definedName>
    <definedName name="__123Graph_BREER" localSheetId="17" hidden="1">[8]ER!#REF!</definedName>
    <definedName name="__123Graph_BREER" localSheetId="18" hidden="1">[8]ER!#REF!</definedName>
    <definedName name="__123Graph_BREER" localSheetId="19" hidden="1">[8]ER!#REF!</definedName>
    <definedName name="__123Graph_BREER" localSheetId="24" hidden="1">[8]ER!#REF!</definedName>
    <definedName name="__123Graph_BREER" localSheetId="25" hidden="1">[8]ER!#REF!</definedName>
    <definedName name="__123Graph_BREER" localSheetId="37" hidden="1">[8]ER!#REF!</definedName>
    <definedName name="__123Graph_BREER" localSheetId="38" hidden="1">[8]ER!#REF!</definedName>
    <definedName name="__123Graph_BREER" localSheetId="39" hidden="1">[8]ER!#REF!</definedName>
    <definedName name="__123Graph_BREER" localSheetId="40" hidden="1">[8]ER!#REF!</definedName>
    <definedName name="__123Graph_BREER" localSheetId="41" hidden="1">[8]ER!#REF!</definedName>
    <definedName name="__123Graph_BREER" localSheetId="42" hidden="1">[8]ER!#REF!</definedName>
    <definedName name="__123Graph_BREER" localSheetId="43" hidden="1">[8]ER!#REF!</definedName>
    <definedName name="__123Graph_BREER" localSheetId="44" hidden="1">[8]ER!#REF!</definedName>
    <definedName name="__123Graph_BREER" localSheetId="45" hidden="1">[8]ER!#REF!</definedName>
    <definedName name="__123Graph_BREER" localSheetId="46" hidden="1">[8]ER!#REF!</definedName>
    <definedName name="__123Graph_BREER" localSheetId="47" hidden="1">[8]ER!#REF!</definedName>
    <definedName name="__123Graph_BREER" localSheetId="48" hidden="1">[8]ER!#REF!</definedName>
    <definedName name="__123Graph_BREER" localSheetId="49" hidden="1">[8]ER!#REF!</definedName>
    <definedName name="__123Graph_BREER" localSheetId="50" hidden="1">[8]ER!#REF!</definedName>
    <definedName name="__123Graph_BREER" localSheetId="52" hidden="1">[8]ER!#REF!</definedName>
    <definedName name="__123Graph_BREER" localSheetId="53" hidden="1">[8]ER!#REF!</definedName>
    <definedName name="__123Graph_BREER" localSheetId="54" hidden="1">[8]ER!#REF!</definedName>
    <definedName name="__123Graph_BREER" localSheetId="55" hidden="1">[8]ER!#REF!</definedName>
    <definedName name="__123Graph_BREER" localSheetId="56" hidden="1">[8]ER!#REF!</definedName>
    <definedName name="__123Graph_BREER" localSheetId="57" hidden="1">[8]ER!#REF!</definedName>
    <definedName name="__123Graph_BREER" localSheetId="58" hidden="1">[8]ER!#REF!</definedName>
    <definedName name="__123Graph_BREER" localSheetId="59" hidden="1">[8]ER!#REF!</definedName>
    <definedName name="__123Graph_BREER" localSheetId="60" hidden="1">[8]ER!#REF!</definedName>
    <definedName name="__123Graph_BREER" localSheetId="70" hidden="1">[8]ER!#REF!</definedName>
    <definedName name="__123Graph_BREER" localSheetId="0" hidden="1">[8]ER!#REF!</definedName>
    <definedName name="__123Graph_BREER" hidden="1">[8]ER!#REF!</definedName>
    <definedName name="__123Graph_C" localSheetId="1" hidden="1">[6]Work_sect!#REF!</definedName>
    <definedName name="__123Graph_C" localSheetId="17" hidden="1">[6]Work_sect!#REF!</definedName>
    <definedName name="__123Graph_C" localSheetId="18" hidden="1">[6]Work_sect!#REF!</definedName>
    <definedName name="__123Graph_C" localSheetId="19" hidden="1">[6]Work_sect!#REF!</definedName>
    <definedName name="__123Graph_C" localSheetId="24" hidden="1">[6]Work_sect!#REF!</definedName>
    <definedName name="__123Graph_C" localSheetId="25" hidden="1">[6]Work_sect!#REF!</definedName>
    <definedName name="__123Graph_C" localSheetId="37" hidden="1">[6]Work_sect!#REF!</definedName>
    <definedName name="__123Graph_C" localSheetId="38" hidden="1">[6]Work_sect!#REF!</definedName>
    <definedName name="__123Graph_C" localSheetId="39" hidden="1">[6]Work_sect!#REF!</definedName>
    <definedName name="__123Graph_C" localSheetId="40" hidden="1">[6]Work_sect!#REF!</definedName>
    <definedName name="__123Graph_C" localSheetId="41" hidden="1">[6]Work_sect!#REF!</definedName>
    <definedName name="__123Graph_C" localSheetId="42" hidden="1">[6]Work_sect!#REF!</definedName>
    <definedName name="__123Graph_C" localSheetId="43" hidden="1">[6]Work_sect!#REF!</definedName>
    <definedName name="__123Graph_C" localSheetId="44" hidden="1">[6]Work_sect!#REF!</definedName>
    <definedName name="__123Graph_C" localSheetId="45" hidden="1">[6]Work_sect!#REF!</definedName>
    <definedName name="__123Graph_C" localSheetId="46" hidden="1">[6]Work_sect!#REF!</definedName>
    <definedName name="__123Graph_C" localSheetId="47" hidden="1">[6]Work_sect!#REF!</definedName>
    <definedName name="__123Graph_C" localSheetId="48" hidden="1">[6]Work_sect!#REF!</definedName>
    <definedName name="__123Graph_C" localSheetId="49" hidden="1">[6]Work_sect!#REF!</definedName>
    <definedName name="__123Graph_C" localSheetId="50" hidden="1">[6]Work_sect!#REF!</definedName>
    <definedName name="__123Graph_C" localSheetId="52" hidden="1">[6]Work_sect!#REF!</definedName>
    <definedName name="__123Graph_C" localSheetId="53" hidden="1">[6]Work_sect!#REF!</definedName>
    <definedName name="__123Graph_C" localSheetId="54" hidden="1">[6]Work_sect!#REF!</definedName>
    <definedName name="__123Graph_C" localSheetId="55" hidden="1">[6]Work_sect!#REF!</definedName>
    <definedName name="__123Graph_C" localSheetId="56" hidden="1">[6]Work_sect!#REF!</definedName>
    <definedName name="__123Graph_C" localSheetId="57" hidden="1">[6]Work_sect!#REF!</definedName>
    <definedName name="__123Graph_C" localSheetId="58" hidden="1">[6]Work_sect!#REF!</definedName>
    <definedName name="__123Graph_C" localSheetId="59" hidden="1">[6]Work_sect!#REF!</definedName>
    <definedName name="__123Graph_C" localSheetId="60" hidden="1">[6]Work_sect!#REF!</definedName>
    <definedName name="__123Graph_C" localSheetId="70" hidden="1">[6]Work_sect!#REF!</definedName>
    <definedName name="__123Graph_C" localSheetId="0" hidden="1">[6]Work_sect!#REF!</definedName>
    <definedName name="__123Graph_C" hidden="1">[6]Work_sect!#REF!</definedName>
    <definedName name="__123Graph_CREER" localSheetId="1" hidden="1">[8]ER!#REF!</definedName>
    <definedName name="__123Graph_CREER" localSheetId="17" hidden="1">[8]ER!#REF!</definedName>
    <definedName name="__123Graph_CREER" localSheetId="18" hidden="1">[8]ER!#REF!</definedName>
    <definedName name="__123Graph_CREER" localSheetId="19" hidden="1">[8]ER!#REF!</definedName>
    <definedName name="__123Graph_CREER" localSheetId="24" hidden="1">[8]ER!#REF!</definedName>
    <definedName name="__123Graph_CREER" localSheetId="25" hidden="1">[8]ER!#REF!</definedName>
    <definedName name="__123Graph_CREER" localSheetId="37" hidden="1">[8]ER!#REF!</definedName>
    <definedName name="__123Graph_CREER" localSheetId="38" hidden="1">[8]ER!#REF!</definedName>
    <definedName name="__123Graph_CREER" localSheetId="39" hidden="1">[8]ER!#REF!</definedName>
    <definedName name="__123Graph_CREER" localSheetId="40" hidden="1">[8]ER!#REF!</definedName>
    <definedName name="__123Graph_CREER" localSheetId="41" hidden="1">[8]ER!#REF!</definedName>
    <definedName name="__123Graph_CREER" localSheetId="42" hidden="1">[8]ER!#REF!</definedName>
    <definedName name="__123Graph_CREER" localSheetId="43" hidden="1">[8]ER!#REF!</definedName>
    <definedName name="__123Graph_CREER" localSheetId="44" hidden="1">[8]ER!#REF!</definedName>
    <definedName name="__123Graph_CREER" localSheetId="45" hidden="1">[8]ER!#REF!</definedName>
    <definedName name="__123Graph_CREER" localSheetId="46" hidden="1">[8]ER!#REF!</definedName>
    <definedName name="__123Graph_CREER" localSheetId="47" hidden="1">[8]ER!#REF!</definedName>
    <definedName name="__123Graph_CREER" localSheetId="48" hidden="1">[8]ER!#REF!</definedName>
    <definedName name="__123Graph_CREER" localSheetId="49" hidden="1">[8]ER!#REF!</definedName>
    <definedName name="__123Graph_CREER" localSheetId="50" hidden="1">[8]ER!#REF!</definedName>
    <definedName name="__123Graph_CREER" localSheetId="52" hidden="1">[8]ER!#REF!</definedName>
    <definedName name="__123Graph_CREER" localSheetId="53" hidden="1">[8]ER!#REF!</definedName>
    <definedName name="__123Graph_CREER" localSheetId="54" hidden="1">[8]ER!#REF!</definedName>
    <definedName name="__123Graph_CREER" localSheetId="55" hidden="1">[8]ER!#REF!</definedName>
    <definedName name="__123Graph_CREER" localSheetId="56" hidden="1">[8]ER!#REF!</definedName>
    <definedName name="__123Graph_CREER" localSheetId="57" hidden="1">[8]ER!#REF!</definedName>
    <definedName name="__123Graph_CREER" localSheetId="58" hidden="1">[8]ER!#REF!</definedName>
    <definedName name="__123Graph_CREER" localSheetId="59" hidden="1">[8]ER!#REF!</definedName>
    <definedName name="__123Graph_CREER" localSheetId="60" hidden="1">[8]ER!#REF!</definedName>
    <definedName name="__123Graph_CREER" localSheetId="70" hidden="1">[8]ER!#REF!</definedName>
    <definedName name="__123Graph_CREER" localSheetId="0" hidden="1">[8]ER!#REF!</definedName>
    <definedName name="__123Graph_CREER" hidden="1">[8]ER!#REF!</definedName>
    <definedName name="__123Graph_D" localSheetId="1" hidden="1">[6]Work_sect!#REF!</definedName>
    <definedName name="__123Graph_D" localSheetId="17" hidden="1">[6]Work_sect!#REF!</definedName>
    <definedName name="__123Graph_D" localSheetId="18" hidden="1">[6]Work_sect!#REF!</definedName>
    <definedName name="__123Graph_D" localSheetId="19" hidden="1">[6]Work_sect!#REF!</definedName>
    <definedName name="__123Graph_D" localSheetId="24" hidden="1">[6]Work_sect!#REF!</definedName>
    <definedName name="__123Graph_D" localSheetId="25" hidden="1">[6]Work_sect!#REF!</definedName>
    <definedName name="__123Graph_D" localSheetId="37" hidden="1">[6]Work_sect!#REF!</definedName>
    <definedName name="__123Graph_D" localSheetId="38" hidden="1">[6]Work_sect!#REF!</definedName>
    <definedName name="__123Graph_D" localSheetId="39" hidden="1">[6]Work_sect!#REF!</definedName>
    <definedName name="__123Graph_D" localSheetId="40" hidden="1">[6]Work_sect!#REF!</definedName>
    <definedName name="__123Graph_D" localSheetId="41" hidden="1">[6]Work_sect!#REF!</definedName>
    <definedName name="__123Graph_D" localSheetId="42" hidden="1">[6]Work_sect!#REF!</definedName>
    <definedName name="__123Graph_D" localSheetId="43" hidden="1">[6]Work_sect!#REF!</definedName>
    <definedName name="__123Graph_D" localSheetId="44" hidden="1">[6]Work_sect!#REF!</definedName>
    <definedName name="__123Graph_D" localSheetId="45" hidden="1">[6]Work_sect!#REF!</definedName>
    <definedName name="__123Graph_D" localSheetId="46" hidden="1">[6]Work_sect!#REF!</definedName>
    <definedName name="__123Graph_D" localSheetId="47" hidden="1">[6]Work_sect!#REF!</definedName>
    <definedName name="__123Graph_D" localSheetId="48" hidden="1">[6]Work_sect!#REF!</definedName>
    <definedName name="__123Graph_D" localSheetId="49" hidden="1">[6]Work_sect!#REF!</definedName>
    <definedName name="__123Graph_D" localSheetId="50" hidden="1">[6]Work_sect!#REF!</definedName>
    <definedName name="__123Graph_D" localSheetId="52" hidden="1">[6]Work_sect!#REF!</definedName>
    <definedName name="__123Graph_D" localSheetId="53" hidden="1">[6]Work_sect!#REF!</definedName>
    <definedName name="__123Graph_D" localSheetId="54" hidden="1">[6]Work_sect!#REF!</definedName>
    <definedName name="__123Graph_D" localSheetId="55" hidden="1">[6]Work_sect!#REF!</definedName>
    <definedName name="__123Graph_D" localSheetId="56" hidden="1">[6]Work_sect!#REF!</definedName>
    <definedName name="__123Graph_D" localSheetId="57" hidden="1">[6]Work_sect!#REF!</definedName>
    <definedName name="__123Graph_D" localSheetId="58" hidden="1">[6]Work_sect!#REF!</definedName>
    <definedName name="__123Graph_D" localSheetId="59" hidden="1">[6]Work_sect!#REF!</definedName>
    <definedName name="__123Graph_D" localSheetId="60" hidden="1">[6]Work_sect!#REF!</definedName>
    <definedName name="__123Graph_D" localSheetId="70" hidden="1">[6]Work_sect!#REF!</definedName>
    <definedName name="__123Graph_D" localSheetId="0" hidden="1">[6]Work_sect!#REF!</definedName>
    <definedName name="__123Graph_D" hidden="1">[6]Work_sect!#REF!</definedName>
    <definedName name="__123Graph_E" localSheetId="1" hidden="1">[6]Work_sect!#REF!</definedName>
    <definedName name="__123Graph_E" localSheetId="17" hidden="1">[6]Work_sect!#REF!</definedName>
    <definedName name="__123Graph_E" localSheetId="18" hidden="1">[6]Work_sect!#REF!</definedName>
    <definedName name="__123Graph_E" localSheetId="19" hidden="1">[6]Work_sect!#REF!</definedName>
    <definedName name="__123Graph_E" localSheetId="24" hidden="1">[6]Work_sect!#REF!</definedName>
    <definedName name="__123Graph_E" localSheetId="25" hidden="1">[6]Work_sect!#REF!</definedName>
    <definedName name="__123Graph_E" localSheetId="37" hidden="1">[6]Work_sect!#REF!</definedName>
    <definedName name="__123Graph_E" localSheetId="38" hidden="1">[6]Work_sect!#REF!</definedName>
    <definedName name="__123Graph_E" localSheetId="39" hidden="1">[6]Work_sect!#REF!</definedName>
    <definedName name="__123Graph_E" localSheetId="40" hidden="1">[6]Work_sect!#REF!</definedName>
    <definedName name="__123Graph_E" localSheetId="41" hidden="1">[6]Work_sect!#REF!</definedName>
    <definedName name="__123Graph_E" localSheetId="42" hidden="1">[6]Work_sect!#REF!</definedName>
    <definedName name="__123Graph_E" localSheetId="43" hidden="1">[6]Work_sect!#REF!</definedName>
    <definedName name="__123Graph_E" localSheetId="44" hidden="1">[6]Work_sect!#REF!</definedName>
    <definedName name="__123Graph_E" localSheetId="45" hidden="1">[6]Work_sect!#REF!</definedName>
    <definedName name="__123Graph_E" localSheetId="46" hidden="1">[6]Work_sect!#REF!</definedName>
    <definedName name="__123Graph_E" localSheetId="47" hidden="1">[6]Work_sect!#REF!</definedName>
    <definedName name="__123Graph_E" localSheetId="48" hidden="1">[6]Work_sect!#REF!</definedName>
    <definedName name="__123Graph_E" localSheetId="49" hidden="1">[6]Work_sect!#REF!</definedName>
    <definedName name="__123Graph_E" localSheetId="50" hidden="1">[6]Work_sect!#REF!</definedName>
    <definedName name="__123Graph_E" localSheetId="52" hidden="1">[6]Work_sect!#REF!</definedName>
    <definedName name="__123Graph_E" localSheetId="53" hidden="1">[6]Work_sect!#REF!</definedName>
    <definedName name="__123Graph_E" localSheetId="54" hidden="1">[6]Work_sect!#REF!</definedName>
    <definedName name="__123Graph_E" localSheetId="55" hidden="1">[6]Work_sect!#REF!</definedName>
    <definedName name="__123Graph_E" localSheetId="56" hidden="1">[6]Work_sect!#REF!</definedName>
    <definedName name="__123Graph_E" localSheetId="57" hidden="1">[6]Work_sect!#REF!</definedName>
    <definedName name="__123Graph_E" localSheetId="58" hidden="1">[6]Work_sect!#REF!</definedName>
    <definedName name="__123Graph_E" localSheetId="59" hidden="1">[6]Work_sect!#REF!</definedName>
    <definedName name="__123Graph_E" localSheetId="60" hidden="1">[6]Work_sect!#REF!</definedName>
    <definedName name="__123Graph_E" localSheetId="70" hidden="1">[6]Work_sect!#REF!</definedName>
    <definedName name="__123Graph_E" localSheetId="0" hidden="1">[6]Work_sect!#REF!</definedName>
    <definedName name="__123Graph_E" hidden="1">[6]Work_sect!#REF!</definedName>
    <definedName name="__123Graph_F" hidden="1">[6]Work_sect!#REF!</definedName>
    <definedName name="__123Graph_X" hidden="1">[6]Work_sect!#REF!</definedName>
    <definedName name="__123Graph_XCurrent" hidden="1">[7]CPIINDEX!$B$263:$B$310</definedName>
    <definedName name="__bdm1" localSheetId="3">#REF!</definedName>
    <definedName name="__bdm1" localSheetId="42">#REF!</definedName>
    <definedName name="__bdm1" localSheetId="68">#REF!</definedName>
    <definedName name="__bdm1" localSheetId="69">#REF!</definedName>
    <definedName name="__bdm1" localSheetId="0">#REF!</definedName>
    <definedName name="__bdm1">#REF!</definedName>
    <definedName name="__hh1" localSheetId="3">#REF!</definedName>
    <definedName name="__hh1" localSheetId="42">#REF!</definedName>
    <definedName name="__hh1" localSheetId="68">#REF!</definedName>
    <definedName name="__hh1" localSheetId="69">#REF!</definedName>
    <definedName name="__hh1">#REF!</definedName>
    <definedName name="__I1" localSheetId="3">#REF!</definedName>
    <definedName name="__I1" localSheetId="42">#REF!</definedName>
    <definedName name="__I1" localSheetId="68">#REF!</definedName>
    <definedName name="__I1" localSheetId="69">#REF!</definedName>
    <definedName name="__I1">#REF!</definedName>
    <definedName name="__II1" localSheetId="68">#REF!</definedName>
    <definedName name="__II1" localSheetId="69">#REF!</definedName>
    <definedName name="__II1">#REF!</definedName>
    <definedName name="__II5" localSheetId="68">#REF!</definedName>
    <definedName name="__II5" localSheetId="69">#REF!</definedName>
    <definedName name="__II5">#REF!</definedName>
    <definedName name="__III1" localSheetId="68">#REF!</definedName>
    <definedName name="__III1" localSheetId="69">#REF!</definedName>
    <definedName name="__III1">#REF!</definedName>
    <definedName name="__IV1" localSheetId="68">#REF!</definedName>
    <definedName name="__IV1" localSheetId="69">#REF!</definedName>
    <definedName name="__IV1">#REF!</definedName>
    <definedName name="__IV350340">'[5]OFF  QUO  30.11.10'!#REF!</definedName>
    <definedName name="__IV74576">'[5]OFF  QUO  30.11.10'!#REF!</definedName>
    <definedName name="__IV95059">'[5]OFF  QUO  30.11.10'!#REF!</definedName>
    <definedName name="__V1" localSheetId="3">#REF!</definedName>
    <definedName name="__V1" localSheetId="42">#REF!</definedName>
    <definedName name="__V1" localSheetId="68">#REF!</definedName>
    <definedName name="__V1" localSheetId="69">#REF!</definedName>
    <definedName name="__V1" localSheetId="0">#REF!</definedName>
    <definedName name="__V1">#REF!</definedName>
    <definedName name="__VI1" localSheetId="3">#REF!</definedName>
    <definedName name="__VI1" localSheetId="42">#REF!</definedName>
    <definedName name="__VI1" localSheetId="68">#REF!</definedName>
    <definedName name="__VI1" localSheetId="69">#REF!</definedName>
    <definedName name="__VI1">#REF!</definedName>
    <definedName name="__VII1" localSheetId="3">#REF!</definedName>
    <definedName name="__VII1" localSheetId="42">#REF!</definedName>
    <definedName name="__VII1" localSheetId="68">#REF!</definedName>
    <definedName name="__VII1" localSheetId="69">#REF!</definedName>
    <definedName name="__VII1">#REF!</definedName>
    <definedName name="_10__123Graph_BChart_4A" localSheetId="1" hidden="1">[7]CPIINDEX!#REF!</definedName>
    <definedName name="_10__123Graph_BChart_4A" localSheetId="17" hidden="1">[7]CPIINDEX!#REF!</definedName>
    <definedName name="_10__123Graph_BChart_4A" localSheetId="18" hidden="1">[7]CPIINDEX!#REF!</definedName>
    <definedName name="_10__123Graph_BChart_4A" localSheetId="19" hidden="1">[7]CPIINDEX!#REF!</definedName>
    <definedName name="_10__123Graph_BChart_4A" localSheetId="24" hidden="1">[7]CPIINDEX!#REF!</definedName>
    <definedName name="_10__123Graph_BChart_4A" localSheetId="25" hidden="1">[7]CPIINDEX!#REF!</definedName>
    <definedName name="_10__123Graph_BChart_4A" localSheetId="37" hidden="1">[7]CPIINDEX!#REF!</definedName>
    <definedName name="_10__123Graph_BChart_4A" localSheetId="38" hidden="1">[7]CPIINDEX!#REF!</definedName>
    <definedName name="_10__123Graph_BChart_4A" localSheetId="39" hidden="1">[7]CPIINDEX!#REF!</definedName>
    <definedName name="_10__123Graph_BChart_4A" localSheetId="40" hidden="1">[7]CPIINDEX!#REF!</definedName>
    <definedName name="_10__123Graph_BChart_4A" localSheetId="41" hidden="1">[7]CPIINDEX!#REF!</definedName>
    <definedName name="_10__123Graph_BChart_4A" localSheetId="42" hidden="1">[7]CPIINDEX!#REF!</definedName>
    <definedName name="_10__123Graph_BChart_4A" localSheetId="43" hidden="1">[7]CPIINDEX!#REF!</definedName>
    <definedName name="_10__123Graph_BChart_4A" localSheetId="44" hidden="1">[7]CPIINDEX!#REF!</definedName>
    <definedName name="_10__123Graph_BChart_4A" localSheetId="45" hidden="1">[7]CPIINDEX!#REF!</definedName>
    <definedName name="_10__123Graph_BChart_4A" localSheetId="46" hidden="1">[7]CPIINDEX!#REF!</definedName>
    <definedName name="_10__123Graph_BChart_4A" localSheetId="47" hidden="1">[7]CPIINDEX!#REF!</definedName>
    <definedName name="_10__123Graph_BChart_4A" localSheetId="48" hidden="1">[7]CPIINDEX!#REF!</definedName>
    <definedName name="_10__123Graph_BChart_4A" localSheetId="49" hidden="1">[7]CPIINDEX!#REF!</definedName>
    <definedName name="_10__123Graph_BChart_4A" localSheetId="50" hidden="1">[7]CPIINDEX!#REF!</definedName>
    <definedName name="_10__123Graph_BChart_4A" localSheetId="52" hidden="1">[7]CPIINDEX!#REF!</definedName>
    <definedName name="_10__123Graph_BChart_4A" localSheetId="53" hidden="1">[7]CPIINDEX!#REF!</definedName>
    <definedName name="_10__123Graph_BChart_4A" localSheetId="54" hidden="1">[7]CPIINDEX!#REF!</definedName>
    <definedName name="_10__123Graph_BChart_4A" localSheetId="55" hidden="1">[7]CPIINDEX!#REF!</definedName>
    <definedName name="_10__123Graph_BChart_4A" localSheetId="56" hidden="1">[7]CPIINDEX!#REF!</definedName>
    <definedName name="_10__123Graph_BChart_4A" localSheetId="57" hidden="1">[7]CPIINDEX!#REF!</definedName>
    <definedName name="_10__123Graph_BChart_4A" localSheetId="58" hidden="1">[7]CPIINDEX!#REF!</definedName>
    <definedName name="_10__123Graph_BChart_4A" localSheetId="59" hidden="1">[7]CPIINDEX!#REF!</definedName>
    <definedName name="_10__123Graph_BChart_4A" localSheetId="60" hidden="1">[7]CPIINDEX!#REF!</definedName>
    <definedName name="_10__123Graph_BChart_4A" localSheetId="70" hidden="1">[7]CPIINDEX!#REF!</definedName>
    <definedName name="_10__123Graph_BChart_4A" localSheetId="0" hidden="1">[7]CPIINDEX!#REF!</definedName>
    <definedName name="_10__123Graph_BChart_4A" hidden="1">[7]CPIINDEX!#REF!</definedName>
    <definedName name="_11__123Graph_BCPI_ER_LOG" localSheetId="1" hidden="1">[8]ER!#REF!</definedName>
    <definedName name="_11__123Graph_BCPI_ER_LOG" localSheetId="17" hidden="1">[8]ER!#REF!</definedName>
    <definedName name="_11__123Graph_BCPI_ER_LOG" localSheetId="18" hidden="1">[8]ER!#REF!</definedName>
    <definedName name="_11__123Graph_BCPI_ER_LOG" localSheetId="19" hidden="1">[8]ER!#REF!</definedName>
    <definedName name="_11__123Graph_BCPI_ER_LOG" localSheetId="24" hidden="1">[8]ER!#REF!</definedName>
    <definedName name="_11__123Graph_BCPI_ER_LOG" localSheetId="25" hidden="1">[8]ER!#REF!</definedName>
    <definedName name="_11__123Graph_BCPI_ER_LOG" localSheetId="37" hidden="1">[8]ER!#REF!</definedName>
    <definedName name="_11__123Graph_BCPI_ER_LOG" localSheetId="38" hidden="1">[8]ER!#REF!</definedName>
    <definedName name="_11__123Graph_BCPI_ER_LOG" localSheetId="39" hidden="1">[8]ER!#REF!</definedName>
    <definedName name="_11__123Graph_BCPI_ER_LOG" localSheetId="40" hidden="1">[8]ER!#REF!</definedName>
    <definedName name="_11__123Graph_BCPI_ER_LOG" localSheetId="41" hidden="1">[8]ER!#REF!</definedName>
    <definedName name="_11__123Graph_BCPI_ER_LOG" localSheetId="42" hidden="1">[8]ER!#REF!</definedName>
    <definedName name="_11__123Graph_BCPI_ER_LOG" localSheetId="43" hidden="1">[8]ER!#REF!</definedName>
    <definedName name="_11__123Graph_BCPI_ER_LOG" localSheetId="44" hidden="1">[8]ER!#REF!</definedName>
    <definedName name="_11__123Graph_BCPI_ER_LOG" localSheetId="45" hidden="1">[8]ER!#REF!</definedName>
    <definedName name="_11__123Graph_BCPI_ER_LOG" localSheetId="46" hidden="1">[8]ER!#REF!</definedName>
    <definedName name="_11__123Graph_BCPI_ER_LOG" localSheetId="47" hidden="1">[8]ER!#REF!</definedName>
    <definedName name="_11__123Graph_BCPI_ER_LOG" localSheetId="48" hidden="1">[8]ER!#REF!</definedName>
    <definedName name="_11__123Graph_BCPI_ER_LOG" localSheetId="49" hidden="1">[8]ER!#REF!</definedName>
    <definedName name="_11__123Graph_BCPI_ER_LOG" localSheetId="50" hidden="1">[8]ER!#REF!</definedName>
    <definedName name="_11__123Graph_BCPI_ER_LOG" localSheetId="52" hidden="1">[8]ER!#REF!</definedName>
    <definedName name="_11__123Graph_BCPI_ER_LOG" localSheetId="53" hidden="1">[8]ER!#REF!</definedName>
    <definedName name="_11__123Graph_BCPI_ER_LOG" localSheetId="54" hidden="1">[8]ER!#REF!</definedName>
    <definedName name="_11__123Graph_BCPI_ER_LOG" localSheetId="55" hidden="1">[8]ER!#REF!</definedName>
    <definedName name="_11__123Graph_BCPI_ER_LOG" localSheetId="56" hidden="1">[8]ER!#REF!</definedName>
    <definedName name="_11__123Graph_BCPI_ER_LOG" localSheetId="57" hidden="1">[8]ER!#REF!</definedName>
    <definedName name="_11__123Graph_BCPI_ER_LOG" localSheetId="58" hidden="1">[8]ER!#REF!</definedName>
    <definedName name="_11__123Graph_BCPI_ER_LOG" localSheetId="59" hidden="1">[8]ER!#REF!</definedName>
    <definedName name="_11__123Graph_BCPI_ER_LOG" localSheetId="60" hidden="1">[8]ER!#REF!</definedName>
    <definedName name="_11__123Graph_BCPI_ER_LOG" localSheetId="70" hidden="1">[8]ER!#REF!</definedName>
    <definedName name="_11__123Graph_BCPI_ER_LOG" localSheetId="0" hidden="1">[8]ER!#REF!</definedName>
    <definedName name="_11__123Graph_BCPI_ER_LOG" hidden="1">[8]ER!#REF!</definedName>
    <definedName name="_12__123Graph_BIBA_IBRD" localSheetId="1" hidden="1">[8]WB!#REF!</definedName>
    <definedName name="_12__123Graph_BIBA_IBRD" localSheetId="17" hidden="1">[8]WB!#REF!</definedName>
    <definedName name="_12__123Graph_BIBA_IBRD" localSheetId="18" hidden="1">[8]WB!#REF!</definedName>
    <definedName name="_12__123Graph_BIBA_IBRD" localSheetId="19" hidden="1">[8]WB!#REF!</definedName>
    <definedName name="_12__123Graph_BIBA_IBRD" localSheetId="24" hidden="1">[8]WB!#REF!</definedName>
    <definedName name="_12__123Graph_BIBA_IBRD" localSheetId="25" hidden="1">[8]WB!#REF!</definedName>
    <definedName name="_12__123Graph_BIBA_IBRD" localSheetId="37" hidden="1">[8]WB!#REF!</definedName>
    <definedName name="_12__123Graph_BIBA_IBRD" localSheetId="38" hidden="1">[8]WB!#REF!</definedName>
    <definedName name="_12__123Graph_BIBA_IBRD" localSheetId="39" hidden="1">[8]WB!#REF!</definedName>
    <definedName name="_12__123Graph_BIBA_IBRD" localSheetId="40" hidden="1">[8]WB!#REF!</definedName>
    <definedName name="_12__123Graph_BIBA_IBRD" localSheetId="41" hidden="1">[8]WB!#REF!</definedName>
    <definedName name="_12__123Graph_BIBA_IBRD" localSheetId="42" hidden="1">[8]WB!#REF!</definedName>
    <definedName name="_12__123Graph_BIBA_IBRD" localSheetId="43" hidden="1">[8]WB!#REF!</definedName>
    <definedName name="_12__123Graph_BIBA_IBRD" localSheetId="44" hidden="1">[8]WB!#REF!</definedName>
    <definedName name="_12__123Graph_BIBA_IBRD" localSheetId="45" hidden="1">[8]WB!#REF!</definedName>
    <definedName name="_12__123Graph_BIBA_IBRD" localSheetId="46" hidden="1">[8]WB!#REF!</definedName>
    <definedName name="_12__123Graph_BIBA_IBRD" localSheetId="47" hidden="1">[8]WB!#REF!</definedName>
    <definedName name="_12__123Graph_BIBA_IBRD" localSheetId="48" hidden="1">[8]WB!#REF!</definedName>
    <definedName name="_12__123Graph_BIBA_IBRD" localSheetId="49" hidden="1">[8]WB!#REF!</definedName>
    <definedName name="_12__123Graph_BIBA_IBRD" localSheetId="50" hidden="1">[8]WB!#REF!</definedName>
    <definedName name="_12__123Graph_BIBA_IBRD" localSheetId="52" hidden="1">[8]WB!#REF!</definedName>
    <definedName name="_12__123Graph_BIBA_IBRD" localSheetId="53" hidden="1">[8]WB!#REF!</definedName>
    <definedName name="_12__123Graph_BIBA_IBRD" localSheetId="54" hidden="1">[8]WB!#REF!</definedName>
    <definedName name="_12__123Graph_BIBA_IBRD" localSheetId="55" hidden="1">[8]WB!#REF!</definedName>
    <definedName name="_12__123Graph_BIBA_IBRD" localSheetId="56" hidden="1">[8]WB!#REF!</definedName>
    <definedName name="_12__123Graph_BIBA_IBRD" localSheetId="57" hidden="1">[8]WB!#REF!</definedName>
    <definedName name="_12__123Graph_BIBA_IBRD" localSheetId="58" hidden="1">[8]WB!#REF!</definedName>
    <definedName name="_12__123Graph_BIBA_IBRD" localSheetId="59" hidden="1">[8]WB!#REF!</definedName>
    <definedName name="_12__123Graph_BIBA_IBRD" localSheetId="60" hidden="1">[8]WB!#REF!</definedName>
    <definedName name="_12__123Graph_BIBA_IBRD" localSheetId="70" hidden="1">[8]WB!#REF!</definedName>
    <definedName name="_12__123Graph_BIBA_IBRD" localSheetId="0" hidden="1">[8]WB!#REF!</definedName>
    <definedName name="_12__123Graph_BIBA_IBRD" hidden="1">[8]WB!#REF!</definedName>
    <definedName name="_13__123Graph_XChart_1A" hidden="1">[7]CPIINDEX!$B$263:$B$310</definedName>
    <definedName name="_14__123Graph_XChart_2A" hidden="1">[7]CPIINDEX!$B$203:$B$310</definedName>
    <definedName name="_15__123Graph_XChart_3A" hidden="1">[7]CPIINDEX!$B$203:$B$310</definedName>
    <definedName name="_16__123Graph_XChart_4A" hidden="1">[7]CPIINDEX!$B$239:$B$298</definedName>
    <definedName name="_17_0CUADRO_N__4." localSheetId="3">[9]Afiliados!#REF!</definedName>
    <definedName name="_17_0CUADRO_N__4." localSheetId="42">[9]Afiliados!#REF!</definedName>
    <definedName name="_17_0CUADRO_N__4." localSheetId="0">[9]Afiliados!#REF!</definedName>
    <definedName name="_17_0CUADRO_N__4.">[9]Afiliados!#REF!</definedName>
    <definedName name="_18_0GRÁFICO_N_10.2" localSheetId="3">[9]Afiliados!#REF!</definedName>
    <definedName name="_18_0GRÁFICO_N_10.2" localSheetId="42">[9]Afiliados!#REF!</definedName>
    <definedName name="_18_0GRÁFICO_N_10.2" localSheetId="0">[9]Afiliados!#REF!</definedName>
    <definedName name="_18_0GRÁFICO_N_10.2">[9]Afiliados!#REF!</definedName>
    <definedName name="_1981">[10]WEO_WETA!$D$14:$D$35</definedName>
    <definedName name="_1982">[10]WEO_WETA!$F$14:$F$35</definedName>
    <definedName name="_1983">[10]WEO_WETA!$G$14:$G$35</definedName>
    <definedName name="_1984">[10]WEO_WETA!$H$14:$H$35</definedName>
    <definedName name="_1985">[10]WEO_WETA!$I$14:$I$35</definedName>
    <definedName name="_1986">[10]WEO_WETA!$J$14:$J$35</definedName>
    <definedName name="_1987">[10]WEO_WETA!$K$14:$K$35</definedName>
    <definedName name="_1988">[10]WEO_WETA!$L$14:$L$35</definedName>
    <definedName name="_1989">[10]WEO_WETA!$M$14:$M$35</definedName>
    <definedName name="_1990">[10]WEO_WETA!$N$14:$N$35</definedName>
    <definedName name="_1991">[10]WEO_WETA!$O$14:$O$35</definedName>
    <definedName name="_1992">[10]WEO_WETA!$P$14:$P$35</definedName>
    <definedName name="_1993">[10]WEO_WETA!$Q$14:$Q$35</definedName>
    <definedName name="_1994">[10]WEO_WETA!$R$14:$R$35</definedName>
    <definedName name="_1995">[10]WEO_WETA!$S$14:$S$35</definedName>
    <definedName name="_1996">[10]WEO_WETA!$T$14:$T$35</definedName>
    <definedName name="_1996m1" localSheetId="3">'[10]IFS SURVEYS Dec1990_Feb2004'!#REF!</definedName>
    <definedName name="_1996m1" localSheetId="42">'[10]IFS SURVEYS Dec1990_Feb2004'!#REF!</definedName>
    <definedName name="_1996m1" localSheetId="0">'[10]IFS SURVEYS Dec1990_Feb2004'!#REF!</definedName>
    <definedName name="_1996m1">'[10]IFS SURVEYS Dec1990_Feb2004'!#REF!</definedName>
    <definedName name="_1997">[10]WEO_WETA!$U$14:$U$35</definedName>
    <definedName name="_1998">[10]WEO_WETA!$V$14:$V$35</definedName>
    <definedName name="_1999">[10]WEO_WETA!$W$14:$W$35</definedName>
    <definedName name="_1r" localSheetId="3">#REF!</definedName>
    <definedName name="_1r" localSheetId="42">#REF!</definedName>
    <definedName name="_1r" localSheetId="68">#REF!</definedName>
    <definedName name="_1r" localSheetId="69">#REF!</definedName>
    <definedName name="_1r" localSheetId="0">#REF!</definedName>
    <definedName name="_1r">#REF!</definedName>
    <definedName name="_2000">[10]WEO_WETA!$X$14:$X$35</definedName>
    <definedName name="_2001">[10]WEO_WETA!$Y$14:$Y$35</definedName>
    <definedName name="_2002">[10]WEO_WETA!$Z$14:$Z$35</definedName>
    <definedName name="_2003">[10]WEO_WETA!$AA$14:$AA$35</definedName>
    <definedName name="_2Macros_Import_.qbop">[11]!'[Macros Import].qbop'</definedName>
    <definedName name="_3__123Graph_AChart_1A" hidden="1">[7]CPIINDEX!$O$263:$O$310</definedName>
    <definedName name="_3__123Graph_ACPI_ER_LOG" localSheetId="1" hidden="1">[8]ER!#REF!</definedName>
    <definedName name="_3__123Graph_ACPI_ER_LOG" localSheetId="17" hidden="1">[8]ER!#REF!</definedName>
    <definedName name="_3__123Graph_ACPI_ER_LOG" localSheetId="18" hidden="1">[8]ER!#REF!</definedName>
    <definedName name="_3__123Graph_ACPI_ER_LOG" localSheetId="19" hidden="1">[8]ER!#REF!</definedName>
    <definedName name="_3__123Graph_ACPI_ER_LOG" localSheetId="24" hidden="1">[8]ER!#REF!</definedName>
    <definedName name="_3__123Graph_ACPI_ER_LOG" localSheetId="25" hidden="1">[8]ER!#REF!</definedName>
    <definedName name="_3__123Graph_ACPI_ER_LOG" localSheetId="37" hidden="1">[8]ER!#REF!</definedName>
    <definedName name="_3__123Graph_ACPI_ER_LOG" localSheetId="38" hidden="1">[8]ER!#REF!</definedName>
    <definedName name="_3__123Graph_ACPI_ER_LOG" localSheetId="39" hidden="1">[8]ER!#REF!</definedName>
    <definedName name="_3__123Graph_ACPI_ER_LOG" localSheetId="40" hidden="1">[8]ER!#REF!</definedName>
    <definedName name="_3__123Graph_ACPI_ER_LOG" localSheetId="41" hidden="1">[8]ER!#REF!</definedName>
    <definedName name="_3__123Graph_ACPI_ER_LOG" localSheetId="42" hidden="1">[8]ER!#REF!</definedName>
    <definedName name="_3__123Graph_ACPI_ER_LOG" localSheetId="43" hidden="1">[8]ER!#REF!</definedName>
    <definedName name="_3__123Graph_ACPI_ER_LOG" localSheetId="44" hidden="1">[8]ER!#REF!</definedName>
    <definedName name="_3__123Graph_ACPI_ER_LOG" localSheetId="45" hidden="1">[8]ER!#REF!</definedName>
    <definedName name="_3__123Graph_ACPI_ER_LOG" localSheetId="46" hidden="1">[8]ER!#REF!</definedName>
    <definedName name="_3__123Graph_ACPI_ER_LOG" localSheetId="47" hidden="1">[8]ER!#REF!</definedName>
    <definedName name="_3__123Graph_ACPI_ER_LOG" localSheetId="48" hidden="1">[8]ER!#REF!</definedName>
    <definedName name="_3__123Graph_ACPI_ER_LOG" localSheetId="49" hidden="1">[8]ER!#REF!</definedName>
    <definedName name="_3__123Graph_ACPI_ER_LOG" localSheetId="50" hidden="1">[8]ER!#REF!</definedName>
    <definedName name="_3__123Graph_ACPI_ER_LOG" localSheetId="52" hidden="1">[8]ER!#REF!</definedName>
    <definedName name="_3__123Graph_ACPI_ER_LOG" localSheetId="53" hidden="1">[8]ER!#REF!</definedName>
    <definedName name="_3__123Graph_ACPI_ER_LOG" localSheetId="54" hidden="1">[8]ER!#REF!</definedName>
    <definedName name="_3__123Graph_ACPI_ER_LOG" localSheetId="55" hidden="1">[8]ER!#REF!</definedName>
    <definedName name="_3__123Graph_ACPI_ER_LOG" localSheetId="56" hidden="1">[8]ER!#REF!</definedName>
    <definedName name="_3__123Graph_ACPI_ER_LOG" localSheetId="57" hidden="1">[8]ER!#REF!</definedName>
    <definedName name="_3__123Graph_ACPI_ER_LOG" localSheetId="58" hidden="1">[8]ER!#REF!</definedName>
    <definedName name="_3__123Graph_ACPI_ER_LOG" localSheetId="59" hidden="1">[8]ER!#REF!</definedName>
    <definedName name="_3__123Graph_ACPI_ER_LOG" localSheetId="60" hidden="1">[8]ER!#REF!</definedName>
    <definedName name="_3__123Graph_ACPI_ER_LOG" localSheetId="70" hidden="1">[8]ER!#REF!</definedName>
    <definedName name="_3__123Graph_ACPI_ER_LOG" localSheetId="0" hidden="1">[8]ER!#REF!</definedName>
    <definedName name="_3__123Graph_ACPI_ER_LOG" hidden="1">[8]ER!#REF!</definedName>
    <definedName name="_4__123Graph_AChart_2A" hidden="1">[7]CPIINDEX!$K$203:$K$304</definedName>
    <definedName name="_4__123Graph_BCPI_ER_LOG" localSheetId="1" hidden="1">[8]ER!#REF!</definedName>
    <definedName name="_4__123Graph_BCPI_ER_LOG" localSheetId="17" hidden="1">[8]ER!#REF!</definedName>
    <definedName name="_4__123Graph_BCPI_ER_LOG" localSheetId="18" hidden="1">[8]ER!#REF!</definedName>
    <definedName name="_4__123Graph_BCPI_ER_LOG" localSheetId="19" hidden="1">[8]ER!#REF!</definedName>
    <definedName name="_4__123Graph_BCPI_ER_LOG" localSheetId="24" hidden="1">[8]ER!#REF!</definedName>
    <definedName name="_4__123Graph_BCPI_ER_LOG" localSheetId="25" hidden="1">[8]ER!#REF!</definedName>
    <definedName name="_4__123Graph_BCPI_ER_LOG" localSheetId="37" hidden="1">[8]ER!#REF!</definedName>
    <definedName name="_4__123Graph_BCPI_ER_LOG" localSheetId="38" hidden="1">[8]ER!#REF!</definedName>
    <definedName name="_4__123Graph_BCPI_ER_LOG" localSheetId="39" hidden="1">[8]ER!#REF!</definedName>
    <definedName name="_4__123Graph_BCPI_ER_LOG" localSheetId="40" hidden="1">[8]ER!#REF!</definedName>
    <definedName name="_4__123Graph_BCPI_ER_LOG" localSheetId="41" hidden="1">[8]ER!#REF!</definedName>
    <definedName name="_4__123Graph_BCPI_ER_LOG" localSheetId="42" hidden="1">[8]ER!#REF!</definedName>
    <definedName name="_4__123Graph_BCPI_ER_LOG" localSheetId="43" hidden="1">[8]ER!#REF!</definedName>
    <definedName name="_4__123Graph_BCPI_ER_LOG" localSheetId="44" hidden="1">[8]ER!#REF!</definedName>
    <definedName name="_4__123Graph_BCPI_ER_LOG" localSheetId="45" hidden="1">[8]ER!#REF!</definedName>
    <definedName name="_4__123Graph_BCPI_ER_LOG" localSheetId="46" hidden="1">[8]ER!#REF!</definedName>
    <definedName name="_4__123Graph_BCPI_ER_LOG" localSheetId="47" hidden="1">[8]ER!#REF!</definedName>
    <definedName name="_4__123Graph_BCPI_ER_LOG" localSheetId="48" hidden="1">[8]ER!#REF!</definedName>
    <definedName name="_4__123Graph_BCPI_ER_LOG" localSheetId="49" hidden="1">[8]ER!#REF!</definedName>
    <definedName name="_4__123Graph_BCPI_ER_LOG" localSheetId="50" hidden="1">[8]ER!#REF!</definedName>
    <definedName name="_4__123Graph_BCPI_ER_LOG" localSheetId="52" hidden="1">[8]ER!#REF!</definedName>
    <definedName name="_4__123Graph_BCPI_ER_LOG" localSheetId="53" hidden="1">[8]ER!#REF!</definedName>
    <definedName name="_4__123Graph_BCPI_ER_LOG" localSheetId="54" hidden="1">[8]ER!#REF!</definedName>
    <definedName name="_4__123Graph_BCPI_ER_LOG" localSheetId="55" hidden="1">[8]ER!#REF!</definedName>
    <definedName name="_4__123Graph_BCPI_ER_LOG" localSheetId="56" hidden="1">[8]ER!#REF!</definedName>
    <definedName name="_4__123Graph_BCPI_ER_LOG" localSheetId="57" hidden="1">[8]ER!#REF!</definedName>
    <definedName name="_4__123Graph_BCPI_ER_LOG" localSheetId="58" hidden="1">[8]ER!#REF!</definedName>
    <definedName name="_4__123Graph_BCPI_ER_LOG" localSheetId="59" hidden="1">[8]ER!#REF!</definedName>
    <definedName name="_4__123Graph_BCPI_ER_LOG" localSheetId="60" hidden="1">[8]ER!#REF!</definedName>
    <definedName name="_4__123Graph_BCPI_ER_LOG" localSheetId="70" hidden="1">[8]ER!#REF!</definedName>
    <definedName name="_4__123Graph_BCPI_ER_LOG" localSheetId="0" hidden="1">[8]ER!#REF!</definedName>
    <definedName name="_4__123Graph_BCPI_ER_LOG" hidden="1">[8]ER!#REF!</definedName>
    <definedName name="_5__123Graph_AChart_3A" hidden="1">[7]CPIINDEX!$O$203:$O$304</definedName>
    <definedName name="_5__123Graph_BIBA_IBRD" localSheetId="1" hidden="1">[8]WB!#REF!</definedName>
    <definedName name="_5__123Graph_BIBA_IBRD" localSheetId="17" hidden="1">[8]WB!#REF!</definedName>
    <definedName name="_5__123Graph_BIBA_IBRD" localSheetId="18" hidden="1">[8]WB!#REF!</definedName>
    <definedName name="_5__123Graph_BIBA_IBRD" localSheetId="19" hidden="1">[8]WB!#REF!</definedName>
    <definedName name="_5__123Graph_BIBA_IBRD" localSheetId="24" hidden="1">[8]WB!#REF!</definedName>
    <definedName name="_5__123Graph_BIBA_IBRD" localSheetId="25" hidden="1">[8]WB!#REF!</definedName>
    <definedName name="_5__123Graph_BIBA_IBRD" localSheetId="37" hidden="1">[8]WB!#REF!</definedName>
    <definedName name="_5__123Graph_BIBA_IBRD" localSheetId="38" hidden="1">[8]WB!#REF!</definedName>
    <definedName name="_5__123Graph_BIBA_IBRD" localSheetId="39" hidden="1">[8]WB!#REF!</definedName>
    <definedName name="_5__123Graph_BIBA_IBRD" localSheetId="40" hidden="1">[8]WB!#REF!</definedName>
    <definedName name="_5__123Graph_BIBA_IBRD" localSheetId="41" hidden="1">[8]WB!#REF!</definedName>
    <definedName name="_5__123Graph_BIBA_IBRD" localSheetId="42" hidden="1">[8]WB!#REF!</definedName>
    <definedName name="_5__123Graph_BIBA_IBRD" localSheetId="43" hidden="1">[8]WB!#REF!</definedName>
    <definedName name="_5__123Graph_BIBA_IBRD" localSheetId="44" hidden="1">[8]WB!#REF!</definedName>
    <definedName name="_5__123Graph_BIBA_IBRD" localSheetId="45" hidden="1">[8]WB!#REF!</definedName>
    <definedName name="_5__123Graph_BIBA_IBRD" localSheetId="46" hidden="1">[8]WB!#REF!</definedName>
    <definedName name="_5__123Graph_BIBA_IBRD" localSheetId="47" hidden="1">[8]WB!#REF!</definedName>
    <definedName name="_5__123Graph_BIBA_IBRD" localSheetId="48" hidden="1">[8]WB!#REF!</definedName>
    <definedName name="_5__123Graph_BIBA_IBRD" localSheetId="49" hidden="1">[8]WB!#REF!</definedName>
    <definedName name="_5__123Graph_BIBA_IBRD" localSheetId="50" hidden="1">[8]WB!#REF!</definedName>
    <definedName name="_5__123Graph_BIBA_IBRD" localSheetId="52" hidden="1">[8]WB!#REF!</definedName>
    <definedName name="_5__123Graph_BIBA_IBRD" localSheetId="53" hidden="1">[8]WB!#REF!</definedName>
    <definedName name="_5__123Graph_BIBA_IBRD" localSheetId="54" hidden="1">[8]WB!#REF!</definedName>
    <definedName name="_5__123Graph_BIBA_IBRD" localSheetId="55" hidden="1">[8]WB!#REF!</definedName>
    <definedName name="_5__123Graph_BIBA_IBRD" localSheetId="56" hidden="1">[8]WB!#REF!</definedName>
    <definedName name="_5__123Graph_BIBA_IBRD" localSheetId="57" hidden="1">[8]WB!#REF!</definedName>
    <definedName name="_5__123Graph_BIBA_IBRD" localSheetId="58" hidden="1">[8]WB!#REF!</definedName>
    <definedName name="_5__123Graph_BIBA_IBRD" localSheetId="59" hidden="1">[8]WB!#REF!</definedName>
    <definedName name="_5__123Graph_BIBA_IBRD" localSheetId="60" hidden="1">[8]WB!#REF!</definedName>
    <definedName name="_5__123Graph_BIBA_IBRD" localSheetId="70" hidden="1">[8]WB!#REF!</definedName>
    <definedName name="_5__123Graph_BIBA_IBRD" localSheetId="0" hidden="1">[8]WB!#REF!</definedName>
    <definedName name="_5__123Graph_BIBA_IBRD" hidden="1">[8]WB!#REF!</definedName>
    <definedName name="_6__123Graph_AChart_4A" hidden="1">[7]CPIINDEX!$O$239:$O$298</definedName>
    <definedName name="_7__123Graph_ACPI_ER_LOG" localSheetId="1" hidden="1">[8]ER!#REF!</definedName>
    <definedName name="_7__123Graph_ACPI_ER_LOG" localSheetId="17" hidden="1">[8]ER!#REF!</definedName>
    <definedName name="_7__123Graph_ACPI_ER_LOG" localSheetId="18" hidden="1">[8]ER!#REF!</definedName>
    <definedName name="_7__123Graph_ACPI_ER_LOG" localSheetId="19" hidden="1">[8]ER!#REF!</definedName>
    <definedName name="_7__123Graph_ACPI_ER_LOG" localSheetId="24" hidden="1">[8]ER!#REF!</definedName>
    <definedName name="_7__123Graph_ACPI_ER_LOG" localSheetId="25" hidden="1">[8]ER!#REF!</definedName>
    <definedName name="_7__123Graph_ACPI_ER_LOG" localSheetId="37" hidden="1">[8]ER!#REF!</definedName>
    <definedName name="_7__123Graph_ACPI_ER_LOG" localSheetId="38" hidden="1">[8]ER!#REF!</definedName>
    <definedName name="_7__123Graph_ACPI_ER_LOG" localSheetId="39" hidden="1">[8]ER!#REF!</definedName>
    <definedName name="_7__123Graph_ACPI_ER_LOG" localSheetId="40" hidden="1">[8]ER!#REF!</definedName>
    <definedName name="_7__123Graph_ACPI_ER_LOG" localSheetId="41" hidden="1">[8]ER!#REF!</definedName>
    <definedName name="_7__123Graph_ACPI_ER_LOG" localSheetId="42" hidden="1">[8]ER!#REF!</definedName>
    <definedName name="_7__123Graph_ACPI_ER_LOG" localSheetId="43" hidden="1">[8]ER!#REF!</definedName>
    <definedName name="_7__123Graph_ACPI_ER_LOG" localSheetId="44" hidden="1">[8]ER!#REF!</definedName>
    <definedName name="_7__123Graph_ACPI_ER_LOG" localSheetId="45" hidden="1">[8]ER!#REF!</definedName>
    <definedName name="_7__123Graph_ACPI_ER_LOG" localSheetId="46" hidden="1">[8]ER!#REF!</definedName>
    <definedName name="_7__123Graph_ACPI_ER_LOG" localSheetId="47" hidden="1">[8]ER!#REF!</definedName>
    <definedName name="_7__123Graph_ACPI_ER_LOG" localSheetId="48" hidden="1">[8]ER!#REF!</definedName>
    <definedName name="_7__123Graph_ACPI_ER_LOG" localSheetId="49" hidden="1">[8]ER!#REF!</definedName>
    <definedName name="_7__123Graph_ACPI_ER_LOG" localSheetId="50" hidden="1">[8]ER!#REF!</definedName>
    <definedName name="_7__123Graph_ACPI_ER_LOG" localSheetId="52" hidden="1">[8]ER!#REF!</definedName>
    <definedName name="_7__123Graph_ACPI_ER_LOG" localSheetId="53" hidden="1">[8]ER!#REF!</definedName>
    <definedName name="_7__123Graph_ACPI_ER_LOG" localSheetId="54" hidden="1">[8]ER!#REF!</definedName>
    <definedName name="_7__123Graph_ACPI_ER_LOG" localSheetId="55" hidden="1">[8]ER!#REF!</definedName>
    <definedName name="_7__123Graph_ACPI_ER_LOG" localSheetId="56" hidden="1">[8]ER!#REF!</definedName>
    <definedName name="_7__123Graph_ACPI_ER_LOG" localSheetId="57" hidden="1">[8]ER!#REF!</definedName>
    <definedName name="_7__123Graph_ACPI_ER_LOG" localSheetId="58" hidden="1">[8]ER!#REF!</definedName>
    <definedName name="_7__123Graph_ACPI_ER_LOG" localSheetId="59" hidden="1">[8]ER!#REF!</definedName>
    <definedName name="_7__123Graph_ACPI_ER_LOG" localSheetId="60" hidden="1">[8]ER!#REF!</definedName>
    <definedName name="_7__123Graph_ACPI_ER_LOG" localSheetId="70" hidden="1">[8]ER!#REF!</definedName>
    <definedName name="_7__123Graph_ACPI_ER_LOG" localSheetId="0" hidden="1">[8]ER!#REF!</definedName>
    <definedName name="_7__123Graph_ACPI_ER_LOG" hidden="1">[8]ER!#REF!</definedName>
    <definedName name="_8__123Graph_BChart_1A" hidden="1">[7]CPIINDEX!$S$263:$S$310</definedName>
    <definedName name="_9__123Graph_BChart_3A" localSheetId="1" hidden="1">[7]CPIINDEX!#REF!</definedName>
    <definedName name="_9__123Graph_BChart_3A" localSheetId="17" hidden="1">[7]CPIINDEX!#REF!</definedName>
    <definedName name="_9__123Graph_BChart_3A" localSheetId="18" hidden="1">[7]CPIINDEX!#REF!</definedName>
    <definedName name="_9__123Graph_BChart_3A" localSheetId="19" hidden="1">[7]CPIINDEX!#REF!</definedName>
    <definedName name="_9__123Graph_BChart_3A" localSheetId="24" hidden="1">[7]CPIINDEX!#REF!</definedName>
    <definedName name="_9__123Graph_BChart_3A" localSheetId="25" hidden="1">[7]CPIINDEX!#REF!</definedName>
    <definedName name="_9__123Graph_BChart_3A" localSheetId="37" hidden="1">[7]CPIINDEX!#REF!</definedName>
    <definedName name="_9__123Graph_BChart_3A" localSheetId="38" hidden="1">[7]CPIINDEX!#REF!</definedName>
    <definedName name="_9__123Graph_BChart_3A" localSheetId="39" hidden="1">[7]CPIINDEX!#REF!</definedName>
    <definedName name="_9__123Graph_BChart_3A" localSheetId="40" hidden="1">[7]CPIINDEX!#REF!</definedName>
    <definedName name="_9__123Graph_BChart_3A" localSheetId="41" hidden="1">[7]CPIINDEX!#REF!</definedName>
    <definedName name="_9__123Graph_BChart_3A" localSheetId="42" hidden="1">[7]CPIINDEX!#REF!</definedName>
    <definedName name="_9__123Graph_BChart_3A" localSheetId="43" hidden="1">[7]CPIINDEX!#REF!</definedName>
    <definedName name="_9__123Graph_BChart_3A" localSheetId="44" hidden="1">[7]CPIINDEX!#REF!</definedName>
    <definedName name="_9__123Graph_BChart_3A" localSheetId="45" hidden="1">[7]CPIINDEX!#REF!</definedName>
    <definedName name="_9__123Graph_BChart_3A" localSheetId="46" hidden="1">[7]CPIINDEX!#REF!</definedName>
    <definedName name="_9__123Graph_BChart_3A" localSheetId="47" hidden="1">[7]CPIINDEX!#REF!</definedName>
    <definedName name="_9__123Graph_BChart_3A" localSheetId="48" hidden="1">[7]CPIINDEX!#REF!</definedName>
    <definedName name="_9__123Graph_BChart_3A" localSheetId="49" hidden="1">[7]CPIINDEX!#REF!</definedName>
    <definedName name="_9__123Graph_BChart_3A" localSheetId="50" hidden="1">[7]CPIINDEX!#REF!</definedName>
    <definedName name="_9__123Graph_BChart_3A" localSheetId="52" hidden="1">[7]CPIINDEX!#REF!</definedName>
    <definedName name="_9__123Graph_BChart_3A" localSheetId="53" hidden="1">[7]CPIINDEX!#REF!</definedName>
    <definedName name="_9__123Graph_BChart_3A" localSheetId="54" hidden="1">[7]CPIINDEX!#REF!</definedName>
    <definedName name="_9__123Graph_BChart_3A" localSheetId="55" hidden="1">[7]CPIINDEX!#REF!</definedName>
    <definedName name="_9__123Graph_BChart_3A" localSheetId="56" hidden="1">[7]CPIINDEX!#REF!</definedName>
    <definedName name="_9__123Graph_BChart_3A" localSheetId="57" hidden="1">[7]CPIINDEX!#REF!</definedName>
    <definedName name="_9__123Graph_BChart_3A" localSheetId="58" hidden="1">[7]CPIINDEX!#REF!</definedName>
    <definedName name="_9__123Graph_BChart_3A" localSheetId="59" hidden="1">[7]CPIINDEX!#REF!</definedName>
    <definedName name="_9__123Graph_BChart_3A" localSheetId="60" hidden="1">[7]CPIINDEX!#REF!</definedName>
    <definedName name="_9__123Graph_BChart_3A" localSheetId="70" hidden="1">[7]CPIINDEX!#REF!</definedName>
    <definedName name="_9__123Graph_BChart_3A" localSheetId="0" hidden="1">[7]CPIINDEX!#REF!</definedName>
    <definedName name="_9__123Graph_BChart_3A" hidden="1">[7]CPIINDEX!#REF!</definedName>
    <definedName name="_ALT205" localSheetId="1">#REF!</definedName>
    <definedName name="_ALT205" localSheetId="3">#REF!</definedName>
    <definedName name="_ALT205" localSheetId="37">#REF!</definedName>
    <definedName name="_ALT205" localSheetId="38">#REF!</definedName>
    <definedName name="_ALT205" localSheetId="39">#REF!</definedName>
    <definedName name="_ALT205" localSheetId="40">#REF!</definedName>
    <definedName name="_ALT205" localSheetId="41">#REF!</definedName>
    <definedName name="_ALT205" localSheetId="42">#REF!</definedName>
    <definedName name="_ALT205" localSheetId="43">#REF!</definedName>
    <definedName name="_ALT205" localSheetId="45">#REF!</definedName>
    <definedName name="_ALT205" localSheetId="46">#REF!</definedName>
    <definedName name="_ALT205" localSheetId="48">#REF!</definedName>
    <definedName name="_ALT205" localSheetId="49">#REF!</definedName>
    <definedName name="_ALT205" localSheetId="50">#REF!</definedName>
    <definedName name="_ALT205" localSheetId="68">#REF!</definedName>
    <definedName name="_ALT205" localSheetId="69">#REF!</definedName>
    <definedName name="_ALT205" localSheetId="0">#REF!</definedName>
    <definedName name="_ALT205">#REF!</definedName>
    <definedName name="_ARR1" localSheetId="1">#REF!</definedName>
    <definedName name="_ARR1" localSheetId="3">#REF!</definedName>
    <definedName name="_ARR1" localSheetId="42">#REF!</definedName>
    <definedName name="_ARR1" localSheetId="68">#REF!</definedName>
    <definedName name="_ARR1" localSheetId="69">#REF!</definedName>
    <definedName name="_ARR1">#REF!</definedName>
    <definedName name="_ASR1" localSheetId="3">#REF!</definedName>
    <definedName name="_ASR1" localSheetId="42">#REF!</definedName>
    <definedName name="_ASR1" localSheetId="68">#REF!</definedName>
    <definedName name="_ASR1" localSheetId="69">#REF!</definedName>
    <definedName name="_ASR1">#REF!</definedName>
    <definedName name="_ASR10" localSheetId="68">#REF!</definedName>
    <definedName name="_ASR10" localSheetId="69">#REF!</definedName>
    <definedName name="_ASR10">#REF!</definedName>
    <definedName name="_ASR2" localSheetId="68">#REF!</definedName>
    <definedName name="_ASR2" localSheetId="69">#REF!</definedName>
    <definedName name="_ASR2">#REF!</definedName>
    <definedName name="_ASR3" localSheetId="68">#REF!</definedName>
    <definedName name="_ASR3" localSheetId="69">#REF!</definedName>
    <definedName name="_ASR3">#REF!</definedName>
    <definedName name="_ASR6">'[12]Table 6 BoZ'!$A$1:$G$42</definedName>
    <definedName name="_ASR8" localSheetId="3">#REF!</definedName>
    <definedName name="_ASR8" localSheetId="42">#REF!</definedName>
    <definedName name="_ASR8" localSheetId="68">#REF!</definedName>
    <definedName name="_ASR8" localSheetId="69">#REF!</definedName>
    <definedName name="_ASR8" localSheetId="0">#REF!</definedName>
    <definedName name="_ASR8">#REF!</definedName>
    <definedName name="_ASR9" localSheetId="3">#REF!</definedName>
    <definedName name="_ASR9" localSheetId="42">#REF!</definedName>
    <definedName name="_ASR9" localSheetId="68">#REF!</definedName>
    <definedName name="_ASR9" localSheetId="69">#REF!</definedName>
    <definedName name="_ASR9">#REF!</definedName>
    <definedName name="_bas1">[13]Output!$A$1:$I$49</definedName>
    <definedName name="_bas2">[13]Output!$A$1:$H$46</definedName>
    <definedName name="_bdm1" localSheetId="3">#REF!</definedName>
    <definedName name="_bdm1" localSheetId="42">#REF!</definedName>
    <definedName name="_bdm1" localSheetId="68">#REF!</definedName>
    <definedName name="_bdm1" localSheetId="69">#REF!</definedName>
    <definedName name="_bdm1" localSheetId="0">#REF!</definedName>
    <definedName name="_bdm1">#REF!</definedName>
    <definedName name="_BOP1" localSheetId="3">#REF!</definedName>
    <definedName name="_BOP1" localSheetId="42">#REF!</definedName>
    <definedName name="_BOP1" localSheetId="68">#REF!</definedName>
    <definedName name="_BOP1" localSheetId="69">#REF!</definedName>
    <definedName name="_BOP1">#REF!</definedName>
    <definedName name="_BOP2" localSheetId="3">[14]BoP!#REF!</definedName>
    <definedName name="_BOP2" localSheetId="42">[14]BoP!#REF!</definedName>
    <definedName name="_BOP2">[14]BoP!#REF!</definedName>
    <definedName name="_BTO2" localSheetId="3">#REF!</definedName>
    <definedName name="_BTO2" localSheetId="42">#REF!</definedName>
    <definedName name="_BTO2" localSheetId="68">#REF!</definedName>
    <definedName name="_BTO2" localSheetId="69">#REF!</definedName>
    <definedName name="_BTO2" localSheetId="0">#REF!</definedName>
    <definedName name="_BTO2">#REF!</definedName>
    <definedName name="_DEF100" localSheetId="3">#REF!</definedName>
    <definedName name="_DEF100" localSheetId="42">#REF!</definedName>
    <definedName name="_DEF100" localSheetId="68">#REF!</definedName>
    <definedName name="_DEF100" localSheetId="69">#REF!</definedName>
    <definedName name="_DEF100">#REF!</definedName>
    <definedName name="_DEF94" localSheetId="3">#REF!</definedName>
    <definedName name="_DEF94" localSheetId="42">#REF!</definedName>
    <definedName name="_DEF94" localSheetId="68">#REF!</definedName>
    <definedName name="_DEF94" localSheetId="69">#REF!</definedName>
    <definedName name="_DEF94">#REF!</definedName>
    <definedName name="_END94" localSheetId="68">#REF!</definedName>
    <definedName name="_END94" localSheetId="69">#REF!</definedName>
    <definedName name="_END94">#REF!</definedName>
    <definedName name="_EXP5" localSheetId="68">#REF!</definedName>
    <definedName name="_EXP5" localSheetId="69">#REF!</definedName>
    <definedName name="_EXP5">#REF!</definedName>
    <definedName name="_EXP6" localSheetId="68">#REF!</definedName>
    <definedName name="_EXP6" localSheetId="69">#REF!</definedName>
    <definedName name="_EXP6">#REF!</definedName>
    <definedName name="_EXP7" localSheetId="68">#REF!</definedName>
    <definedName name="_EXP7" localSheetId="69">#REF!</definedName>
    <definedName name="_EXP7">#REF!</definedName>
    <definedName name="_EXP9" localSheetId="68">#REF!</definedName>
    <definedName name="_EXP9" localSheetId="69">#REF!</definedName>
    <definedName name="_EXP9">#REF!</definedName>
    <definedName name="_EXR1" localSheetId="68">#REF!</definedName>
    <definedName name="_EXR1" localSheetId="69">#REF!</definedName>
    <definedName name="_EXR1">#REF!</definedName>
    <definedName name="_EXR2" localSheetId="68">#REF!</definedName>
    <definedName name="_EXR2" localSheetId="69">#REF!</definedName>
    <definedName name="_EXR2">#REF!</definedName>
    <definedName name="_EXR3" localSheetId="68">#REF!</definedName>
    <definedName name="_EXR3" localSheetId="69">#REF!</definedName>
    <definedName name="_EXR3">#REF!</definedName>
    <definedName name="_ext18D3110Cr" comment="Auto-added dynamic range" localSheetId="70">#REF!:INDEX(#REF!,#REF!,#REF!)</definedName>
    <definedName name="_ext18D3110Cr" comment="Auto-added dynamic range">#REF!:INDEX(#REF!,#REF!,#REF!)</definedName>
    <definedName name="_ext18D3110Ct" comment="Auto-added dynamic range" localSheetId="70">#REF!:INDEX(#REF!,#REF!,#REF!)</definedName>
    <definedName name="_ext18D3110Ct" comment="Auto-added dynamic range">#REF!:INDEX(#REF!,#REF!,#REF!)</definedName>
    <definedName name="_ext18D31112r" comment="Auto-added dynamic range" localSheetId="70">#REF!:INDEX(#REF!,#REF!,#REF!)</definedName>
    <definedName name="_ext18D31112r" comment="Auto-added dynamic range">#REF!:INDEX(#REF!,#REF!,#REF!)</definedName>
    <definedName name="_ext18D31112t" comment="Auto-added dynamic range" localSheetId="70">#REF!:INDEX(#REF!,#REF!,#REF!)</definedName>
    <definedName name="_ext18D31112t" comment="Auto-added dynamic range">#REF!:INDEX(#REF!,#REF!,#REF!)</definedName>
    <definedName name="_ext18D3113Fr" comment="Auto-added dynamic range" localSheetId="70">#REF!:INDEX(#REF!,#REF!,#REF!)</definedName>
    <definedName name="_ext18D3113Fr" comment="Auto-added dynamic range">#REF!:INDEX(#REF!,#REF!,#REF!)</definedName>
    <definedName name="_ext18D3113Ft" comment="Auto-added dynamic range" localSheetId="70">#REF!:INDEX(#REF!,#REF!,#REF!)</definedName>
    <definedName name="_ext18D3113Ft" comment="Auto-added dynamic range">#REF!:INDEX(#REF!,#REF!,#REF!)</definedName>
    <definedName name="_ext18DED8BBr" comment="Auto-added dynamic range" localSheetId="70">#REF!:INDEX(#REF!,#REF!,#REF!)</definedName>
    <definedName name="_ext18DED8BBr" comment="Auto-added dynamic range">#REF!:INDEX(#REF!,#REF!,#REF!)</definedName>
    <definedName name="_ext18DED8BBt" comment="Auto-added dynamic range" localSheetId="70">#REF!:INDEX(#REF!,#REF!,#REF!)</definedName>
    <definedName name="_ext18DED8BBt" comment="Auto-added dynamic range">#REF!:INDEX(#REF!,#REF!,#REF!)</definedName>
    <definedName name="_exth18D31319r" comment="Auto-added dynamic range" localSheetId="70">#REF!:INDEX(#REF!,#REF!,#REF!)</definedName>
    <definedName name="_exth18D31319r" comment="Auto-added dynamic range">#REF!:INDEX(#REF!,#REF!,#REF!)</definedName>
    <definedName name="_exth18D31319t" comment="Auto-added dynamic range" localSheetId="70">#REF!:INDEX(#REF!,#REF!,#REF!)</definedName>
    <definedName name="_exth18D31319t" comment="Auto-added dynamic range">#REF!:INDEX(#REF!,#REF!,#REF!)</definedName>
    <definedName name="_Fill" localSheetId="17" hidden="1">#REF!</definedName>
    <definedName name="_Fill" localSheetId="18" hidden="1">#REF!</definedName>
    <definedName name="_Fill" localSheetId="19" hidden="1">#REF!</definedName>
    <definedName name="_Fill" localSheetId="24" hidden="1">#REF!</definedName>
    <definedName name="_Fill" localSheetId="25"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58" hidden="1">#REF!</definedName>
    <definedName name="_Fill" localSheetId="59" hidden="1">#REF!</definedName>
    <definedName name="_Fill" localSheetId="60" hidden="1">#REF!</definedName>
    <definedName name="_Fill" localSheetId="70" hidden="1">#REF!</definedName>
    <definedName name="_Fill" localSheetId="0" hidden="1">#REF!</definedName>
    <definedName name="_Fill" hidden="1">#REF!</definedName>
    <definedName name="_Fill1" localSheetId="17" hidden="1">#REF!</definedName>
    <definedName name="_Fill1" localSheetId="18" hidden="1">#REF!</definedName>
    <definedName name="_Fill1" localSheetId="19" hidden="1">#REF!</definedName>
    <definedName name="_Fill1" localSheetId="24" hidden="1">#REF!</definedName>
    <definedName name="_Fill1" localSheetId="25" hidden="1">#REF!</definedName>
    <definedName name="_Fill1" localSheetId="37" hidden="1">#REF!</definedName>
    <definedName name="_Fill1" localSheetId="38" hidden="1">#REF!</definedName>
    <definedName name="_Fill1" localSheetId="39" hidden="1">#REF!</definedName>
    <definedName name="_Fill1" localSheetId="40" hidden="1">#REF!</definedName>
    <definedName name="_Fill1" localSheetId="41" hidden="1">#REF!</definedName>
    <definedName name="_Fill1" localSheetId="42" hidden="1">#REF!</definedName>
    <definedName name="_Fill1" localSheetId="43" hidden="1">#REF!</definedName>
    <definedName name="_Fill1" localSheetId="44" hidden="1">#REF!</definedName>
    <definedName name="_Fill1" localSheetId="45" hidden="1">#REF!</definedName>
    <definedName name="_Fill1" localSheetId="46" hidden="1">#REF!</definedName>
    <definedName name="_Fill1" localSheetId="47" hidden="1">#REF!</definedName>
    <definedName name="_Fill1" localSheetId="48" hidden="1">#REF!</definedName>
    <definedName name="_Fill1" localSheetId="49" hidden="1">#REF!</definedName>
    <definedName name="_Fill1" localSheetId="50" hidden="1">#REF!</definedName>
    <definedName name="_Fill1" localSheetId="52" hidden="1">#REF!</definedName>
    <definedName name="_Fill1" localSheetId="53" hidden="1">#REF!</definedName>
    <definedName name="_Fill1" localSheetId="54" hidden="1">#REF!</definedName>
    <definedName name="_Fill1" localSheetId="55" hidden="1">#REF!</definedName>
    <definedName name="_Fill1" localSheetId="56" hidden="1">#REF!</definedName>
    <definedName name="_Fill1" localSheetId="57" hidden="1">#REF!</definedName>
    <definedName name="_Fill1" localSheetId="58" hidden="1">#REF!</definedName>
    <definedName name="_Fill1" localSheetId="59" hidden="1">#REF!</definedName>
    <definedName name="_Fill1" localSheetId="60" hidden="1">#REF!</definedName>
    <definedName name="_Fill1" localSheetId="70" hidden="1">#REF!</definedName>
    <definedName name="_Fill1" localSheetId="0" hidden="1">#REF!</definedName>
    <definedName name="_Fill1" hidden="1">#REF!</definedName>
    <definedName name="_xlnm._FilterDatabase" hidden="1">[15]C!$P$428:$T$428</definedName>
    <definedName name="_hh1" localSheetId="3">#REF!</definedName>
    <definedName name="_hh1" localSheetId="42">#REF!</definedName>
    <definedName name="_hh1" localSheetId="68">#REF!</definedName>
    <definedName name="_hh1" localSheetId="69">#REF!</definedName>
    <definedName name="_hh1" localSheetId="0">#REF!</definedName>
    <definedName name="_hh1">#REF!</definedName>
    <definedName name="_I1" localSheetId="3">#REF!</definedName>
    <definedName name="_I1" localSheetId="42">#REF!</definedName>
    <definedName name="_I1" localSheetId="68">#REF!</definedName>
    <definedName name="_I1" localSheetId="69">#REF!</definedName>
    <definedName name="_I1">#REF!</definedName>
    <definedName name="_II1" localSheetId="3">#REF!</definedName>
    <definedName name="_II1" localSheetId="42">#REF!</definedName>
    <definedName name="_II1" localSheetId="68">#REF!</definedName>
    <definedName name="_II1" localSheetId="69">#REF!</definedName>
    <definedName name="_II1">#REF!</definedName>
    <definedName name="_II5" localSheetId="68">#REF!</definedName>
    <definedName name="_II5" localSheetId="69">#REF!</definedName>
    <definedName name="_II5">#REF!</definedName>
    <definedName name="_III1" localSheetId="68">#REF!</definedName>
    <definedName name="_III1" localSheetId="69">#REF!</definedName>
    <definedName name="_III1">#REF!</definedName>
    <definedName name="_IMP10" localSheetId="68">#REF!</definedName>
    <definedName name="_IMP10" localSheetId="69">#REF!</definedName>
    <definedName name="_IMP10">#REF!</definedName>
    <definedName name="_IMP2" localSheetId="68">#REF!</definedName>
    <definedName name="_IMP2" localSheetId="69">#REF!</definedName>
    <definedName name="_IMP2">#REF!</definedName>
    <definedName name="_IMP4" localSheetId="68">#REF!</definedName>
    <definedName name="_IMP4" localSheetId="69">#REF!</definedName>
    <definedName name="_IMP4">#REF!</definedName>
    <definedName name="_IMP6" localSheetId="68">#REF!</definedName>
    <definedName name="_IMP6" localSheetId="69">#REF!</definedName>
    <definedName name="_IMP6">#REF!</definedName>
    <definedName name="_IMP7" localSheetId="68">#REF!</definedName>
    <definedName name="_IMP7" localSheetId="69">#REF!</definedName>
    <definedName name="_IMP7">#REF!</definedName>
    <definedName name="_IMP8" localSheetId="68">#REF!</definedName>
    <definedName name="_IMP8" localSheetId="69">#REF!</definedName>
    <definedName name="_IMP8">#REF!</definedName>
    <definedName name="_IND100" localSheetId="68">#REF!</definedName>
    <definedName name="_IND100" localSheetId="69">#REF!</definedName>
    <definedName name="_IND100">#REF!</definedName>
    <definedName name="_IV1" localSheetId="68">#REF!</definedName>
    <definedName name="_IV1" localSheetId="69">#REF!</definedName>
    <definedName name="_IV1">#REF!</definedName>
    <definedName name="_IV350340">'[16]OFF  QUO  30.11.10'!#REF!</definedName>
    <definedName name="_IV74576">'[16]OFF  QUO  30.11.10'!#REF!</definedName>
    <definedName name="_IV95059">'[16]OFF  QUO  30.11.10'!#REF!</definedName>
    <definedName name="_Key1" hidden="1">'[17]Savings &amp; Invest.'!$M$5</definedName>
    <definedName name="_Key2" localSheetId="1" hidden="1">'[18]11 rev 94 '!#REF!</definedName>
    <definedName name="_Key2" localSheetId="17" hidden="1">'[18]11 rev 94 '!#REF!</definedName>
    <definedName name="_Key2" localSheetId="18" hidden="1">'[18]11 rev 94 '!#REF!</definedName>
    <definedName name="_Key2" localSheetId="19" hidden="1">'[18]11 rev 94 '!#REF!</definedName>
    <definedName name="_Key2" localSheetId="24" hidden="1">'[18]11 rev 94 '!#REF!</definedName>
    <definedName name="_Key2" localSheetId="25" hidden="1">'[18]11 rev 94 '!#REF!</definedName>
    <definedName name="_Key2" localSheetId="37" hidden="1">'[18]11 rev 94 '!#REF!</definedName>
    <definedName name="_Key2" localSheetId="38" hidden="1">'[18]11 rev 94 '!#REF!</definedName>
    <definedName name="_Key2" localSheetId="39" hidden="1">'[18]11 rev 94 '!#REF!</definedName>
    <definedName name="_Key2" localSheetId="40" hidden="1">'[18]11 rev 94 '!#REF!</definedName>
    <definedName name="_Key2" localSheetId="41" hidden="1">'[18]11 rev 94 '!#REF!</definedName>
    <definedName name="_Key2" localSheetId="42" hidden="1">'[18]11 rev 94 '!#REF!</definedName>
    <definedName name="_Key2" localSheetId="43" hidden="1">'[18]11 rev 94 '!#REF!</definedName>
    <definedName name="_Key2" localSheetId="44" hidden="1">'[18]11 rev 94 '!#REF!</definedName>
    <definedName name="_Key2" localSheetId="45" hidden="1">'[18]11 rev 94 '!#REF!</definedName>
    <definedName name="_Key2" localSheetId="46" hidden="1">'[18]11 rev 94 '!#REF!</definedName>
    <definedName name="_Key2" localSheetId="47" hidden="1">'[18]11 rev 94 '!#REF!</definedName>
    <definedName name="_Key2" localSheetId="48" hidden="1">'[18]11 rev 94 '!#REF!</definedName>
    <definedName name="_Key2" localSheetId="49" hidden="1">'[18]11 rev 94 '!#REF!</definedName>
    <definedName name="_Key2" localSheetId="50" hidden="1">'[18]11 rev 94 '!#REF!</definedName>
    <definedName name="_Key2" localSheetId="52" hidden="1">'[18]11 rev 94 '!#REF!</definedName>
    <definedName name="_Key2" localSheetId="53" hidden="1">'[18]11 rev 94 '!#REF!</definedName>
    <definedName name="_Key2" localSheetId="54" hidden="1">'[18]11 rev 94 '!#REF!</definedName>
    <definedName name="_Key2" localSheetId="55" hidden="1">'[18]11 rev 94 '!#REF!</definedName>
    <definedName name="_Key2" localSheetId="56" hidden="1">'[18]11 rev 94 '!#REF!</definedName>
    <definedName name="_Key2" localSheetId="57" hidden="1">'[18]11 rev 94 '!#REF!</definedName>
    <definedName name="_Key2" localSheetId="58" hidden="1">'[18]11 rev 94 '!#REF!</definedName>
    <definedName name="_Key2" localSheetId="59" hidden="1">'[18]11 rev 94 '!#REF!</definedName>
    <definedName name="_Key2" localSheetId="60" hidden="1">'[18]11 rev 94 '!#REF!</definedName>
    <definedName name="_Key2" localSheetId="70" hidden="1">'[18]11 rev 94 '!#REF!</definedName>
    <definedName name="_Key2" localSheetId="0" hidden="1">'[18]11 rev 94 '!#REF!</definedName>
    <definedName name="_Key2" hidden="1">'[18]11 rev 94 '!#REF!</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37" hidden="1">{FALSE,FALSE,-1.25,-15.5,484.5,276.75,FALSE,FALSE,TRUE,TRUE,0,12,#N/A,46,#N/A,2.93460490463215,15.35,1,FALSE,FALSE,3,TRUE,1,FALSE,100,"Swvu.PLA1.","ACwvu.PLA1.",#N/A,FALSE,FALSE,0,0,0,0,2,"","",TRUE,TRUE,FALSE,FALSE,1,60,#N/A,#N/A,FALSE,FALSE,FALSE,FALSE,FALSE,FALSE,FALSE,9,65532,65532,FALSE,FALSE,TRUE,TRUE,TRUE}</definedName>
    <definedName name="_LL2" localSheetId="38"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40"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42" hidden="1">{FALSE,FALSE,-1.25,-15.5,484.5,276.75,FALSE,FALSE,TRUE,TRUE,0,12,#N/A,46,#N/A,2.93460490463215,15.35,1,FALSE,FALSE,3,TRUE,1,FALSE,100,"Swvu.PLA1.","ACwvu.PLA1.",#N/A,FALSE,FALSE,0,0,0,0,2,"","",TRUE,TRUE,FALSE,FALSE,1,60,#N/A,#N/A,FALSE,FALSE,FALSE,FALSE,FALSE,FALSE,FALSE,9,65532,65532,FALSE,FALSE,TRUE,TRUE,TRUE}</definedName>
    <definedName name="_LL2" localSheetId="43"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3" hidden="1">{FALSE,FALSE,-1.25,-15.5,484.5,276.75,FALSE,FALSE,TRUE,TRUE,0,12,#N/A,46,#N/A,2.93460490463215,15.35,1,FALSE,FALSE,3,TRUE,1,FALSE,100,"Swvu.PLA1.","ACwvu.PLA1.",#N/A,FALSE,FALSE,0,0,0,0,2,"","",TRUE,TRUE,FALSE,FALSE,1,60,#N/A,#N/A,FALSE,FALSE,FALSE,FALSE,FALSE,FALSE,FALSE,9,65532,65532,FALSE,FALSE,TRUE,TRUE,TRUE}</definedName>
    <definedName name="_LL2" localSheetId="54" hidden="1">{FALSE,FALSE,-1.25,-15.5,484.5,276.75,FALSE,FALSE,TRUE,TRUE,0,12,#N/A,46,#N/A,2.93460490463215,15.35,1,FALSE,FALSE,3,TRUE,1,FALSE,100,"Swvu.PLA1.","ACwvu.PLA1.",#N/A,FALSE,FALSE,0,0,0,0,2,"","",TRUE,TRUE,FALSE,FALSE,1,60,#N/A,#N/A,FALSE,FALSE,FALSE,FALSE,FALSE,FALSE,FALSE,9,65532,65532,FALSE,FALSE,TRUE,TRUE,TRUE}</definedName>
    <definedName name="_LL2" localSheetId="55" hidden="1">{FALSE,FALSE,-1.25,-15.5,484.5,276.75,FALSE,FALSE,TRUE,TRUE,0,12,#N/A,46,#N/A,2.93460490463215,15.35,1,FALSE,FALSE,3,TRUE,1,FALSE,100,"Swvu.PLA1.","ACwvu.PLA1.",#N/A,FALSE,FALSE,0,0,0,0,2,"","",TRUE,TRUE,FALSE,FALSE,1,60,#N/A,#N/A,FALSE,FALSE,FALSE,FALSE,FALSE,FALSE,FALSE,9,65532,65532,FALSE,FALSE,TRUE,TRUE,TRUE}</definedName>
    <definedName name="_LL2" localSheetId="56" hidden="1">{FALSE,FALSE,-1.25,-15.5,484.5,276.75,FALSE,FALSE,TRUE,TRUE,0,12,#N/A,46,#N/A,2.93460490463215,15.35,1,FALSE,FALSE,3,TRUE,1,FALSE,100,"Swvu.PLA1.","ACwvu.PLA1.",#N/A,FALSE,FALSE,0,0,0,0,2,"","",TRUE,TRUE,FALSE,FALSE,1,60,#N/A,#N/A,FALSE,FALSE,FALSE,FALSE,FALSE,FALSE,FALSE,9,65532,65532,FALSE,FALSE,TRUE,TRUE,TRUE}</definedName>
    <definedName name="_LL2" localSheetId="57" hidden="1">{FALSE,FALSE,-1.25,-15.5,484.5,276.75,FALSE,FALSE,TRUE,TRUE,0,12,#N/A,46,#N/A,2.93460490463215,15.35,1,FALSE,FALSE,3,TRUE,1,FALSE,100,"Swvu.PLA1.","ACwvu.PLA1.",#N/A,FALSE,FALSE,0,0,0,0,2,"","",TRUE,TRUE,FALSE,FALSE,1,60,#N/A,#N/A,FALSE,FALSE,FALSE,FALSE,FALSE,FALSE,FALSE,9,65532,65532,FALSE,FALSE,TRUE,TRUE,TRUE}</definedName>
    <definedName name="_LL2" localSheetId="58" hidden="1">{FALSE,FALSE,-1.25,-15.5,484.5,276.75,FALSE,FALSE,TRUE,TRUE,0,12,#N/A,46,#N/A,2.93460490463215,15.35,1,FALSE,FALSE,3,TRUE,1,FALSE,100,"Swvu.PLA1.","ACwvu.PLA1.",#N/A,FALSE,FALSE,0,0,0,0,2,"","",TRUE,TRUE,FALSE,FALSE,1,60,#N/A,#N/A,FALSE,FALSE,FALSE,FALSE,FALSE,FALSE,FALSE,9,65532,65532,FALSE,FALSE,TRUE,TRUE,TRUE}</definedName>
    <definedName name="_LL2" localSheetId="59" hidden="1">{FALSE,FALSE,-1.25,-15.5,484.5,276.75,FALSE,FALSE,TRUE,TRUE,0,12,#N/A,46,#N/A,2.93460490463215,15.35,1,FALSE,FALSE,3,TRUE,1,FALSE,100,"Swvu.PLA1.","ACwvu.PLA1.",#N/A,FALSE,FALSE,0,0,0,0,2,"","",TRUE,TRUE,FALSE,FALSE,1,60,#N/A,#N/A,FALSE,FALSE,FALSE,FALSE,FALSE,FALSE,FALSE,9,65532,65532,FALSE,FALSE,TRUE,TRUE,TRUE}</definedName>
    <definedName name="_LL2" localSheetId="60" hidden="1">{FALSE,FALSE,-1.25,-15.5,484.5,276.75,FALSE,FALSE,TRUE,TRUE,0,12,#N/A,46,#N/A,2.93460490463215,15.35,1,FALSE,FALSE,3,TRUE,1,FALSE,100,"Swvu.PLA1.","ACwvu.PLA1.",#N/A,FALSE,FALSE,0,0,0,0,2,"","",TRUE,TRUE,FALSE,FALSE,1,60,#N/A,#N/A,FALSE,FALSE,FALSE,FALSE,FALSE,FALSE,FALSE,9,65532,65532,FALSE,FALSE,TRUE,TRUE,TRUE}</definedName>
    <definedName name="_LL2" localSheetId="68" hidden="1">{FALSE,FALSE,-1.25,-15.5,484.5,276.75,FALSE,FALSE,TRUE,TRUE,0,12,#N/A,46,#N/A,2.93460490463215,15.35,1,FALSE,FALSE,3,TRUE,1,FALSE,100,"Swvu.PLA1.","ACwvu.PLA1.",#N/A,FALSE,FALSE,0,0,0,0,2,"","",TRUE,TRUE,FALSE,FALSE,1,60,#N/A,#N/A,FALSE,FALSE,FALSE,FALSE,FALSE,FALSE,FALSE,9,65532,65532,FALSE,FALSE,TRUE,TRUE,TRUE}</definedName>
    <definedName name="_LL2" localSheetId="69" hidden="1">{FALSE,FALSE,-1.25,-15.5,484.5,276.75,FALSE,FALSE,TRUE,TRUE,0,12,#N/A,46,#N/A,2.93460490463215,15.35,1,FALSE,FALSE,3,TRUE,1,FALSE,100,"Swvu.PLA1.","ACwvu.PLA1.",#N/A,FALSE,FALSE,0,0,0,0,2,"","",TRUE,TRUE,FALSE,FALSE,1,60,#N/A,#N/A,FALSE,FALSE,FALSE,FALSE,FALSE,FALSE,FALSE,9,65532,65532,FALSE,FALSE,TRUE,TRUE,TRUE}</definedName>
    <definedName name="_LL2" localSheetId="70"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F1" localSheetId="3">#REF!</definedName>
    <definedName name="_MF1" localSheetId="42">#REF!</definedName>
    <definedName name="_MF1" localSheetId="68">#REF!</definedName>
    <definedName name="_MF1" localSheetId="69">#REF!</definedName>
    <definedName name="_MF1" localSheetId="0">#REF!</definedName>
    <definedName name="_MF1">#REF!</definedName>
    <definedName name="_MF2" localSheetId="3">#REF!</definedName>
    <definedName name="_MF2" localSheetId="42">#REF!</definedName>
    <definedName name="_MF2" localSheetId="68">#REF!</definedName>
    <definedName name="_MF2" localSheetId="69">#REF!</definedName>
    <definedName name="_MF2">#REF!</definedName>
    <definedName name="_MS1" localSheetId="3">#REF!</definedName>
    <definedName name="_MS1" localSheetId="42">#REF!</definedName>
    <definedName name="_MS1" localSheetId="68">#REF!</definedName>
    <definedName name="_MS1" localSheetId="69">#REF!</definedName>
    <definedName name="_MS1">#REF!</definedName>
    <definedName name="_MTS2" localSheetId="3">'[19]Annual Tables'!#REF!</definedName>
    <definedName name="_MTS2" localSheetId="42">'[19]Annual Tables'!#REF!</definedName>
    <definedName name="_MTS2">'[19]Annual Tables'!#REF!</definedName>
    <definedName name="_NIR2004" localSheetId="3">#REF!</definedName>
    <definedName name="_NIR2004" localSheetId="42">#REF!</definedName>
    <definedName name="_NIR2004" localSheetId="68">#REF!</definedName>
    <definedName name="_NIR2004" localSheetId="69">#REF!</definedName>
    <definedName name="_NIR2004" localSheetId="0">#REF!</definedName>
    <definedName name="_NIR2004">#REF!</definedName>
    <definedName name="_Order1" hidden="1">0</definedName>
    <definedName name="_Order2" hidden="1">0</definedName>
    <definedName name="_PAG2" localSheetId="3">[19]Index!#REF!</definedName>
    <definedName name="_PAG2" localSheetId="42">[19]Index!#REF!</definedName>
    <definedName name="_PAG2" localSheetId="0">[19]Index!#REF!</definedName>
    <definedName name="_PAG2">[19]Index!#REF!</definedName>
    <definedName name="_PAG3" localSheetId="3">[19]Index!#REF!</definedName>
    <definedName name="_PAG3" localSheetId="42">[19]Index!#REF!</definedName>
    <definedName name="_PAG3" localSheetId="0">[19]Index!#REF!</definedName>
    <definedName name="_PAG3">[19]Index!#REF!</definedName>
    <definedName name="_PAG4" localSheetId="3">[19]Index!#REF!</definedName>
    <definedName name="_PAG4" localSheetId="42">[19]Index!#REF!</definedName>
    <definedName name="_PAG4" localSheetId="0">[19]Index!#REF!</definedName>
    <definedName name="_PAG4">[19]Index!#REF!</definedName>
    <definedName name="_PAG5" localSheetId="3">[19]Index!#REF!</definedName>
    <definedName name="_PAG5" localSheetId="42">[19]Index!#REF!</definedName>
    <definedName name="_PAG5" localSheetId="0">[19]Index!#REF!</definedName>
    <definedName name="_PAG5">[19]Index!#REF!</definedName>
    <definedName name="_PAG6" localSheetId="3">[19]Index!#REF!</definedName>
    <definedName name="_PAG6" localSheetId="42">[19]Index!#REF!</definedName>
    <definedName name="_PAG6">[19]Index!#REF!</definedName>
    <definedName name="_PAG7" localSheetId="3">#REF!</definedName>
    <definedName name="_PAG7" localSheetId="42">#REF!</definedName>
    <definedName name="_PAG7" localSheetId="68">#REF!</definedName>
    <definedName name="_PAG7" localSheetId="69">#REF!</definedName>
    <definedName name="_PAG7" localSheetId="0">#REF!</definedName>
    <definedName name="_PAG7">#REF!</definedName>
    <definedName name="_Parse_Out" localSheetId="3" hidden="1">#REF!</definedName>
    <definedName name="_Parse_Out" localSheetId="42" hidden="1">#REF!</definedName>
    <definedName name="_Parse_Out" localSheetId="44" hidden="1">#REF!</definedName>
    <definedName name="_Parse_Out" localSheetId="47" hidden="1">#REF!</definedName>
    <definedName name="_Parse_Out" localSheetId="70" hidden="1">#REF!</definedName>
    <definedName name="_Parse_Out" localSheetId="0" hidden="1">#REF!</definedName>
    <definedName name="_Parse_Out" hidden="1">#REF!</definedName>
    <definedName name="_prt1" localSheetId="1">'1'!_prt1</definedName>
    <definedName name="_prt1">[0]!_prt1</definedName>
    <definedName name="_prt2" localSheetId="1">'1'!_prt2</definedName>
    <definedName name="_prt2">[0]!_prt2</definedName>
    <definedName name="_prt3" localSheetId="1">'1'!_prt3</definedName>
    <definedName name="_prt3">[0]!_prt3</definedName>
    <definedName name="_prt4" localSheetId="1">'1'!_prt4</definedName>
    <definedName name="_prt4">[0]!_prt4</definedName>
    <definedName name="_prt5" localSheetId="1">'1'!_prt5</definedName>
    <definedName name="_prt5">[0]!_prt5</definedName>
    <definedName name="_prt6" localSheetId="1">'1'!_prt6</definedName>
    <definedName name="_prt6">[0]!_prt6</definedName>
    <definedName name="_prt7" localSheetId="1">'1'!_prt7</definedName>
    <definedName name="_prt7">[0]!_prt7</definedName>
    <definedName name="_prt8" localSheetId="1">'1'!_prt8</definedName>
    <definedName name="_prt8">[0]!_prt8</definedName>
    <definedName name="_RED10" localSheetId="1">#REF!</definedName>
    <definedName name="_RED10" localSheetId="3">#REF!</definedName>
    <definedName name="_RED10" localSheetId="37">#REF!</definedName>
    <definedName name="_RED10" localSheetId="38">#REF!</definedName>
    <definedName name="_RED10" localSheetId="39">#REF!</definedName>
    <definedName name="_RED10" localSheetId="40">#REF!</definedName>
    <definedName name="_RED10" localSheetId="41">#REF!</definedName>
    <definedName name="_RED10" localSheetId="42">#REF!</definedName>
    <definedName name="_RED10" localSheetId="43">#REF!</definedName>
    <definedName name="_RED10" localSheetId="45">#REF!</definedName>
    <definedName name="_RED10" localSheetId="46">#REF!</definedName>
    <definedName name="_RED10" localSheetId="48">#REF!</definedName>
    <definedName name="_RED10" localSheetId="49">#REF!</definedName>
    <definedName name="_RED10" localSheetId="50">#REF!</definedName>
    <definedName name="_RED10" localSheetId="68">#REF!</definedName>
    <definedName name="_RED10" localSheetId="69">#REF!</definedName>
    <definedName name="_RED10" localSheetId="0">#REF!</definedName>
    <definedName name="_RED10">#REF!</definedName>
    <definedName name="_RED11" localSheetId="1">#REF!</definedName>
    <definedName name="_RED11" localSheetId="3">#REF!</definedName>
    <definedName name="_RED11" localSheetId="37">#REF!</definedName>
    <definedName name="_RED11" localSheetId="38">#REF!</definedName>
    <definedName name="_RED11" localSheetId="39">#REF!</definedName>
    <definedName name="_RED11" localSheetId="40">#REF!</definedName>
    <definedName name="_RED11" localSheetId="41">#REF!</definedName>
    <definedName name="_RED11" localSheetId="43">#REF!</definedName>
    <definedName name="_RED11" localSheetId="45">#REF!</definedName>
    <definedName name="_RED11" localSheetId="46">#REF!</definedName>
    <definedName name="_RED11" localSheetId="48">#REF!</definedName>
    <definedName name="_RED11" localSheetId="49">#REF!</definedName>
    <definedName name="_RED11" localSheetId="50">#REF!</definedName>
    <definedName name="_RED11" localSheetId="68">#REF!</definedName>
    <definedName name="_RED11" localSheetId="69">#REF!</definedName>
    <definedName name="_RED11">#REF!</definedName>
    <definedName name="_RED3">"Check Box 8"</definedName>
    <definedName name="_RED5" localSheetId="3">#REF!</definedName>
    <definedName name="_RED5" localSheetId="42">#REF!</definedName>
    <definedName name="_RED5" localSheetId="68">#REF!</definedName>
    <definedName name="_RED5" localSheetId="69">#REF!</definedName>
    <definedName name="_RED5" localSheetId="0">#REF!</definedName>
    <definedName name="_RED5">#REF!</definedName>
    <definedName name="_RED6" localSheetId="3">#REF!</definedName>
    <definedName name="_RED6" localSheetId="42">#REF!</definedName>
    <definedName name="_RED6" localSheetId="68">#REF!</definedName>
    <definedName name="_RED6" localSheetId="69">#REF!</definedName>
    <definedName name="_RED6">#REF!</definedName>
    <definedName name="_RED7" localSheetId="3">#REF!</definedName>
    <definedName name="_RED7" localSheetId="42">#REF!</definedName>
    <definedName name="_RED7" localSheetId="68">#REF!</definedName>
    <definedName name="_RED7" localSheetId="69">#REF!</definedName>
    <definedName name="_RED7">#REF!</definedName>
    <definedName name="_RED9" localSheetId="68">#REF!</definedName>
    <definedName name="_RED9" localSheetId="69">#REF!</definedName>
    <definedName name="_RED9">#REF!</definedName>
    <definedName name="_Regression_Int" hidden="1">1</definedName>
    <definedName name="_Regression_Out" localSheetId="1" hidden="1">#REF!</definedName>
    <definedName name="_Regression_Out" localSheetId="17" hidden="1">#REF!</definedName>
    <definedName name="_Regression_Out" localSheetId="18" hidden="1">#REF!</definedName>
    <definedName name="_Regression_Out" localSheetId="19" hidden="1">#REF!</definedName>
    <definedName name="_Regression_Out" localSheetId="24" hidden="1">#REF!</definedName>
    <definedName name="_Regression_Out" localSheetId="25" hidden="1">#REF!</definedName>
    <definedName name="_Regression_Out" localSheetId="37" hidden="1">#REF!</definedName>
    <definedName name="_Regression_Out" localSheetId="38" hidden="1">#REF!</definedName>
    <definedName name="_Regression_Out" localSheetId="39" hidden="1">#REF!</definedName>
    <definedName name="_Regression_Out" localSheetId="40" hidden="1">#REF!</definedName>
    <definedName name="_Regression_Out" localSheetId="41" hidden="1">#REF!</definedName>
    <definedName name="_Regression_Out" localSheetId="42" hidden="1">#REF!</definedName>
    <definedName name="_Regression_Out" localSheetId="43" hidden="1">#REF!</definedName>
    <definedName name="_Regression_Out" localSheetId="44" hidden="1">#REF!</definedName>
    <definedName name="_Regression_Out" localSheetId="45" hidden="1">#REF!</definedName>
    <definedName name="_Regression_Out" localSheetId="46" hidden="1">#REF!</definedName>
    <definedName name="_Regression_Out" localSheetId="47" hidden="1">#REF!</definedName>
    <definedName name="_Regression_Out" localSheetId="48" hidden="1">#REF!</definedName>
    <definedName name="_Regression_Out" localSheetId="49" hidden="1">#REF!</definedName>
    <definedName name="_Regression_Out" localSheetId="50" hidden="1">#REF!</definedName>
    <definedName name="_Regression_Out" localSheetId="52" hidden="1">#REF!</definedName>
    <definedName name="_Regression_Out" localSheetId="53" hidden="1">#REF!</definedName>
    <definedName name="_Regression_Out" localSheetId="54" hidden="1">#REF!</definedName>
    <definedName name="_Regression_Out" localSheetId="55" hidden="1">#REF!</definedName>
    <definedName name="_Regression_Out" localSheetId="56" hidden="1">#REF!</definedName>
    <definedName name="_Regression_Out" localSheetId="57" hidden="1">#REF!</definedName>
    <definedName name="_Regression_Out" localSheetId="58" hidden="1">#REF!</definedName>
    <definedName name="_Regression_Out" localSheetId="59" hidden="1">#REF!</definedName>
    <definedName name="_Regression_Out" localSheetId="60" hidden="1">#REF!</definedName>
    <definedName name="_Regression_Out" localSheetId="70" hidden="1">#REF!</definedName>
    <definedName name="_Regression_Out" localSheetId="0" hidden="1">#REF!</definedName>
    <definedName name="_Regression_Out" hidden="1">#REF!</definedName>
    <definedName name="_Regression_X" localSheetId="1" hidden="1">#REF!</definedName>
    <definedName name="_Regression_X" localSheetId="17" hidden="1">#REF!</definedName>
    <definedName name="_Regression_X" localSheetId="18" hidden="1">#REF!</definedName>
    <definedName name="_Regression_X" localSheetId="19" hidden="1">#REF!</definedName>
    <definedName name="_Regression_X" localSheetId="24" hidden="1">#REF!</definedName>
    <definedName name="_Regression_X" localSheetId="25" hidden="1">#REF!</definedName>
    <definedName name="_Regression_X" localSheetId="37" hidden="1">#REF!</definedName>
    <definedName name="_Regression_X" localSheetId="38" hidden="1">#REF!</definedName>
    <definedName name="_Regression_X" localSheetId="39" hidden="1">#REF!</definedName>
    <definedName name="_Regression_X" localSheetId="40" hidden="1">#REF!</definedName>
    <definedName name="_Regression_X" localSheetId="41" hidden="1">#REF!</definedName>
    <definedName name="_Regression_X" localSheetId="42" hidden="1">#REF!</definedName>
    <definedName name="_Regression_X" localSheetId="43" hidden="1">#REF!</definedName>
    <definedName name="_Regression_X" localSheetId="44" hidden="1">#REF!</definedName>
    <definedName name="_Regression_X" localSheetId="45" hidden="1">#REF!</definedName>
    <definedName name="_Regression_X" localSheetId="46" hidden="1">#REF!</definedName>
    <definedName name="_Regression_X" localSheetId="47" hidden="1">#REF!</definedName>
    <definedName name="_Regression_X" localSheetId="48" hidden="1">#REF!</definedName>
    <definedName name="_Regression_X" localSheetId="49" hidden="1">#REF!</definedName>
    <definedName name="_Regression_X" localSheetId="50" hidden="1">#REF!</definedName>
    <definedName name="_Regression_X" localSheetId="52" hidden="1">#REF!</definedName>
    <definedName name="_Regression_X" localSheetId="53" hidden="1">#REF!</definedName>
    <definedName name="_Regression_X" localSheetId="54" hidden="1">#REF!</definedName>
    <definedName name="_Regression_X" localSheetId="55" hidden="1">#REF!</definedName>
    <definedName name="_Regression_X" localSheetId="56" hidden="1">#REF!</definedName>
    <definedName name="_Regression_X" localSheetId="57" hidden="1">#REF!</definedName>
    <definedName name="_Regression_X" localSheetId="58" hidden="1">#REF!</definedName>
    <definedName name="_Regression_X" localSheetId="59" hidden="1">#REF!</definedName>
    <definedName name="_Regression_X" localSheetId="60" hidden="1">#REF!</definedName>
    <definedName name="_Regression_X" localSheetId="70" hidden="1">#REF!</definedName>
    <definedName name="_Regression_X" localSheetId="0" hidden="1">#REF!</definedName>
    <definedName name="_Regression_X" hidden="1">#REF!</definedName>
    <definedName name="_Regression_Y" localSheetId="1" hidden="1">#REF!</definedName>
    <definedName name="_Regression_Y" localSheetId="17" hidden="1">#REF!</definedName>
    <definedName name="_Regression_Y" localSheetId="18" hidden="1">#REF!</definedName>
    <definedName name="_Regression_Y" localSheetId="19" hidden="1">#REF!</definedName>
    <definedName name="_Regression_Y" localSheetId="24" hidden="1">#REF!</definedName>
    <definedName name="_Regression_Y" localSheetId="25" hidden="1">#REF!</definedName>
    <definedName name="_Regression_Y" localSheetId="37" hidden="1">#REF!</definedName>
    <definedName name="_Regression_Y" localSheetId="38" hidden="1">#REF!</definedName>
    <definedName name="_Regression_Y" localSheetId="39" hidden="1">#REF!</definedName>
    <definedName name="_Regression_Y" localSheetId="40" hidden="1">#REF!</definedName>
    <definedName name="_Regression_Y" localSheetId="41" hidden="1">#REF!</definedName>
    <definedName name="_Regression_Y" localSheetId="42" hidden="1">#REF!</definedName>
    <definedName name="_Regression_Y" localSheetId="43" hidden="1">#REF!</definedName>
    <definedName name="_Regression_Y" localSheetId="44" hidden="1">#REF!</definedName>
    <definedName name="_Regression_Y" localSheetId="45" hidden="1">#REF!</definedName>
    <definedName name="_Regression_Y" localSheetId="46" hidden="1">#REF!</definedName>
    <definedName name="_Regression_Y" localSheetId="47" hidden="1">#REF!</definedName>
    <definedName name="_Regression_Y" localSheetId="48" hidden="1">#REF!</definedName>
    <definedName name="_Regression_Y" localSheetId="49" hidden="1">#REF!</definedName>
    <definedName name="_Regression_Y" localSheetId="50" hidden="1">#REF!</definedName>
    <definedName name="_Regression_Y" localSheetId="52" hidden="1">#REF!</definedName>
    <definedName name="_Regression_Y" localSheetId="53" hidden="1">#REF!</definedName>
    <definedName name="_Regression_Y" localSheetId="54" hidden="1">#REF!</definedName>
    <definedName name="_Regression_Y" localSheetId="55" hidden="1">#REF!</definedName>
    <definedName name="_Regression_Y" localSheetId="56" hidden="1">#REF!</definedName>
    <definedName name="_Regression_Y" localSheetId="57" hidden="1">#REF!</definedName>
    <definedName name="_Regression_Y" localSheetId="58" hidden="1">#REF!</definedName>
    <definedName name="_Regression_Y" localSheetId="59" hidden="1">#REF!</definedName>
    <definedName name="_Regression_Y" localSheetId="60" hidden="1">#REF!</definedName>
    <definedName name="_Regression_Y" localSheetId="70" hidden="1">#REF!</definedName>
    <definedName name="_Regression_Y" localSheetId="0" hidden="1">#REF!</definedName>
    <definedName name="_Regression_Y" hidden="1">#REF!</definedName>
    <definedName name="_RES2" localSheetId="1">[14]RES!#REF!</definedName>
    <definedName name="_RES2" localSheetId="3">[14]RES!#REF!</definedName>
    <definedName name="_RES2" localSheetId="42">[14]RES!#REF!</definedName>
    <definedName name="_RES2" localSheetId="68">[14]RES!#REF!</definedName>
    <definedName name="_RES2" localSheetId="69">[14]RES!#REF!</definedName>
    <definedName name="_RES2" localSheetId="0">[14]RES!#REF!</definedName>
    <definedName name="_RES2">[14]RES!#REF!</definedName>
    <definedName name="_rge1" localSheetId="1">#REF!</definedName>
    <definedName name="_rge1" localSheetId="3">#REF!</definedName>
    <definedName name="_rge1" localSheetId="37">#REF!</definedName>
    <definedName name="_rge1" localSheetId="38">#REF!</definedName>
    <definedName name="_rge1" localSheetId="39">#REF!</definedName>
    <definedName name="_rge1" localSheetId="40">#REF!</definedName>
    <definedName name="_rge1" localSheetId="41">#REF!</definedName>
    <definedName name="_rge1" localSheetId="42">#REF!</definedName>
    <definedName name="_rge1" localSheetId="43">#REF!</definedName>
    <definedName name="_rge1" localSheetId="45">#REF!</definedName>
    <definedName name="_rge1" localSheetId="46">#REF!</definedName>
    <definedName name="_rge1" localSheetId="48">#REF!</definedName>
    <definedName name="_rge1" localSheetId="49">#REF!</definedName>
    <definedName name="_rge1" localSheetId="50">#REF!</definedName>
    <definedName name="_rge1" localSheetId="68">#REF!</definedName>
    <definedName name="_rge1" localSheetId="69">#REF!</definedName>
    <definedName name="_rge1" localSheetId="0">#REF!</definedName>
    <definedName name="_rge1">#REF!</definedName>
    <definedName name="_SDR978" localSheetId="3">#REF!</definedName>
    <definedName name="_SDR978" localSheetId="37">#REF!</definedName>
    <definedName name="_SDR978" localSheetId="38">#REF!</definedName>
    <definedName name="_SDR978" localSheetId="39">#REF!</definedName>
    <definedName name="_SDR978" localSheetId="40">#REF!</definedName>
    <definedName name="_SDR978" localSheetId="41">#REF!</definedName>
    <definedName name="_SDR978" localSheetId="42">#REF!</definedName>
    <definedName name="_SDR978" localSheetId="43">#REF!</definedName>
    <definedName name="_SDR978" localSheetId="45">#REF!</definedName>
    <definedName name="_SDR978" localSheetId="46">#REF!</definedName>
    <definedName name="_SDR978" localSheetId="48">#REF!</definedName>
    <definedName name="_SDR978" localSheetId="49">#REF!</definedName>
    <definedName name="_SDR978" localSheetId="50">#REF!</definedName>
    <definedName name="_SDR978" localSheetId="68">#REF!</definedName>
    <definedName name="_SDR978" localSheetId="69">#REF!</definedName>
    <definedName name="_SDR978">#REF!</definedName>
    <definedName name="_Sort" localSheetId="1" hidden="1">#REF!</definedName>
    <definedName name="_Sort" localSheetId="17" hidden="1">#REF!</definedName>
    <definedName name="_Sort" localSheetId="18" hidden="1">#REF!</definedName>
    <definedName name="_Sort" localSheetId="19" hidden="1">#REF!</definedName>
    <definedName name="_Sort" localSheetId="24" hidden="1">#REF!</definedName>
    <definedName name="_Sort" localSheetId="25"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70" hidden="1">#REF!</definedName>
    <definedName name="_Sort" localSheetId="0" hidden="1">#REF!</definedName>
    <definedName name="_Sort" hidden="1">#REF!</definedName>
    <definedName name="_SUM1" localSheetId="68">#REF!</definedName>
    <definedName name="_SUM1" localSheetId="69">#REF!</definedName>
    <definedName name="_SUM1">#REF!</definedName>
    <definedName name="_SUM2" localSheetId="68">#REF!</definedName>
    <definedName name="_SUM2" localSheetId="69">#REF!</definedName>
    <definedName name="_SUM2">#REF!</definedName>
    <definedName name="_TAB1" localSheetId="68">#REF!</definedName>
    <definedName name="_TAB1" localSheetId="69">#REF!</definedName>
    <definedName name="_TAB1">#REF!</definedName>
    <definedName name="_TAB10" localSheetId="68">#REF!</definedName>
    <definedName name="_TAB10" localSheetId="69">#REF!</definedName>
    <definedName name="_TAB10">#REF!</definedName>
    <definedName name="_TAB11" localSheetId="68">#REF!</definedName>
    <definedName name="_TAB11" localSheetId="69">#REF!</definedName>
    <definedName name="_TAB11">#REF!</definedName>
    <definedName name="_TAB12" localSheetId="68">#REF!</definedName>
    <definedName name="_TAB12" localSheetId="69">#REF!</definedName>
    <definedName name="_TAB12">#REF!</definedName>
    <definedName name="_TAB13" localSheetId="68">#REF!</definedName>
    <definedName name="_TAB13" localSheetId="69">#REF!</definedName>
    <definedName name="_TAB13">#REF!</definedName>
    <definedName name="_TAB14" localSheetId="68">#REF!</definedName>
    <definedName name="_TAB14" localSheetId="69">#REF!</definedName>
    <definedName name="_TAB14">#REF!</definedName>
    <definedName name="_TAB15" localSheetId="68">#REF!</definedName>
    <definedName name="_TAB15" localSheetId="69">#REF!</definedName>
    <definedName name="_TAB15">#REF!</definedName>
    <definedName name="_TAB16" localSheetId="68">#REF!</definedName>
    <definedName name="_TAB16" localSheetId="69">#REF!</definedName>
    <definedName name="_TAB16">#REF!</definedName>
    <definedName name="_TAB18" localSheetId="3">[20]TC!#REF!</definedName>
    <definedName name="_TAB18" localSheetId="42">[20]TC!#REF!</definedName>
    <definedName name="_TAB18" localSheetId="0">[20]TC!#REF!</definedName>
    <definedName name="_TAB18">[20]TC!#REF!</definedName>
    <definedName name="_Tab19" localSheetId="3">#REF!</definedName>
    <definedName name="_Tab19" localSheetId="37">#REF!</definedName>
    <definedName name="_Tab19" localSheetId="38">#REF!</definedName>
    <definedName name="_Tab19" localSheetId="39">#REF!</definedName>
    <definedName name="_Tab19" localSheetId="40">#REF!</definedName>
    <definedName name="_Tab19" localSheetId="41">#REF!</definedName>
    <definedName name="_Tab19" localSheetId="42">#REF!</definedName>
    <definedName name="_Tab19" localSheetId="43">#REF!</definedName>
    <definedName name="_Tab19" localSheetId="45">#REF!</definedName>
    <definedName name="_Tab19" localSheetId="46">#REF!</definedName>
    <definedName name="_Tab19" localSheetId="48">#REF!</definedName>
    <definedName name="_Tab19" localSheetId="49">#REF!</definedName>
    <definedName name="_Tab19" localSheetId="50">#REF!</definedName>
    <definedName name="_Tab19" localSheetId="68">#REF!</definedName>
    <definedName name="_Tab19" localSheetId="69">#REF!</definedName>
    <definedName name="_Tab19" localSheetId="0">#REF!</definedName>
    <definedName name="_Tab19">#REF!</definedName>
    <definedName name="_TAB2" localSheetId="3">#REF!</definedName>
    <definedName name="_TAB2" localSheetId="37">#REF!</definedName>
    <definedName name="_TAB2" localSheetId="38">#REF!</definedName>
    <definedName name="_TAB2" localSheetId="39">#REF!</definedName>
    <definedName name="_TAB2" localSheetId="40">#REF!</definedName>
    <definedName name="_TAB2" localSheetId="41">#REF!</definedName>
    <definedName name="_TAB2" localSheetId="42">#REF!</definedName>
    <definedName name="_TAB2" localSheetId="43">#REF!</definedName>
    <definedName name="_TAB2" localSheetId="45">#REF!</definedName>
    <definedName name="_TAB2" localSheetId="46">#REF!</definedName>
    <definedName name="_TAB2" localSheetId="48">#REF!</definedName>
    <definedName name="_TAB2" localSheetId="49">#REF!</definedName>
    <definedName name="_TAB2" localSheetId="50">#REF!</definedName>
    <definedName name="_TAB2" localSheetId="68">#REF!</definedName>
    <definedName name="_TAB2" localSheetId="69">#REF!</definedName>
    <definedName name="_TAB2">#REF!</definedName>
    <definedName name="_Tab20" localSheetId="3">#REF!</definedName>
    <definedName name="_Tab20" localSheetId="37">#REF!</definedName>
    <definedName name="_Tab20" localSheetId="38">#REF!</definedName>
    <definedName name="_Tab20" localSheetId="39">#REF!</definedName>
    <definedName name="_Tab20" localSheetId="40">#REF!</definedName>
    <definedName name="_Tab20" localSheetId="41">#REF!</definedName>
    <definedName name="_Tab20" localSheetId="42">#REF!</definedName>
    <definedName name="_Tab20" localSheetId="43">#REF!</definedName>
    <definedName name="_Tab20" localSheetId="45">#REF!</definedName>
    <definedName name="_Tab20" localSheetId="46">#REF!</definedName>
    <definedName name="_Tab20" localSheetId="48">#REF!</definedName>
    <definedName name="_Tab20" localSheetId="49">#REF!</definedName>
    <definedName name="_Tab20" localSheetId="50">#REF!</definedName>
    <definedName name="_Tab20" localSheetId="68">#REF!</definedName>
    <definedName name="_Tab20" localSheetId="69">#REF!</definedName>
    <definedName name="_Tab20">#REF!</definedName>
    <definedName name="_Tab21" localSheetId="68">#REF!</definedName>
    <definedName name="_Tab21" localSheetId="69">#REF!</definedName>
    <definedName name="_Tab21">#REF!</definedName>
    <definedName name="_Tab22" localSheetId="68">#REF!</definedName>
    <definedName name="_Tab22" localSheetId="69">#REF!</definedName>
    <definedName name="_Tab22">#REF!</definedName>
    <definedName name="_Tab23" localSheetId="68">#REF!</definedName>
    <definedName name="_Tab23" localSheetId="69">#REF!</definedName>
    <definedName name="_Tab23">#REF!</definedName>
    <definedName name="_Tab24" localSheetId="68">#REF!</definedName>
    <definedName name="_Tab24" localSheetId="69">#REF!</definedName>
    <definedName name="_Tab24">#REF!</definedName>
    <definedName name="_Tab26" localSheetId="68">#REF!</definedName>
    <definedName name="_Tab26" localSheetId="69">#REF!</definedName>
    <definedName name="_Tab26">#REF!</definedName>
    <definedName name="_Tab27" localSheetId="68">#REF!</definedName>
    <definedName name="_Tab27" localSheetId="69">#REF!</definedName>
    <definedName name="_Tab27">#REF!</definedName>
    <definedName name="_Tab28" localSheetId="68">#REF!</definedName>
    <definedName name="_Tab28" localSheetId="69">#REF!</definedName>
    <definedName name="_Tab28">#REF!</definedName>
    <definedName name="_Tab29" localSheetId="68">#REF!</definedName>
    <definedName name="_Tab29" localSheetId="69">#REF!</definedName>
    <definedName name="_Tab29">#REF!</definedName>
    <definedName name="_TAB3" localSheetId="68">#REF!</definedName>
    <definedName name="_TAB3" localSheetId="69">#REF!</definedName>
    <definedName name="_TAB3">#REF!</definedName>
    <definedName name="_Tab30" localSheetId="68">#REF!</definedName>
    <definedName name="_Tab30" localSheetId="69">#REF!</definedName>
    <definedName name="_Tab30">#REF!</definedName>
    <definedName name="_Tab31" localSheetId="68">#REF!</definedName>
    <definedName name="_Tab31" localSheetId="69">#REF!</definedName>
    <definedName name="_Tab31">#REF!</definedName>
    <definedName name="_Tab32" localSheetId="68">#REF!</definedName>
    <definedName name="_Tab32" localSheetId="69">#REF!</definedName>
    <definedName name="_Tab32">#REF!</definedName>
    <definedName name="_Tab33" localSheetId="68">#REF!</definedName>
    <definedName name="_Tab33" localSheetId="69">#REF!</definedName>
    <definedName name="_Tab33">#REF!</definedName>
    <definedName name="_Tab34" localSheetId="68">#REF!</definedName>
    <definedName name="_Tab34" localSheetId="69">#REF!</definedName>
    <definedName name="_Tab34">#REF!</definedName>
    <definedName name="_Tab35" localSheetId="68">#REF!</definedName>
    <definedName name="_Tab35" localSheetId="69">#REF!</definedName>
    <definedName name="_Tab35">#REF!</definedName>
    <definedName name="_TAB36" localSheetId="3">'[21]34_EXDO'!#REF!</definedName>
    <definedName name="_TAB36" localSheetId="42">'[21]34_EXDO'!#REF!</definedName>
    <definedName name="_TAB36" localSheetId="0">'[21]34_EXDO'!#REF!</definedName>
    <definedName name="_TAB36">'[21]34_EXDO'!#REF!</definedName>
    <definedName name="_TAB37" localSheetId="3">'[21]34_EXDO'!#REF!</definedName>
    <definedName name="_TAB37" localSheetId="42">'[21]34_EXDO'!#REF!</definedName>
    <definedName name="_TAB37" localSheetId="0">'[21]34_EXDO'!#REF!</definedName>
    <definedName name="_TAB37">'[21]34_EXDO'!#REF!</definedName>
    <definedName name="_TAB38" localSheetId="3">'[21]30_BOP'!#REF!</definedName>
    <definedName name="_TAB38" localSheetId="42">'[21]30_BOP'!#REF!</definedName>
    <definedName name="_TAB38" localSheetId="0">'[21]30_BOP'!#REF!</definedName>
    <definedName name="_TAB38">'[21]30_BOP'!#REF!</definedName>
    <definedName name="_TAB39" localSheetId="3">#REF!</definedName>
    <definedName name="_TAB39" localSheetId="37">#REF!</definedName>
    <definedName name="_TAB39" localSheetId="38">#REF!</definedName>
    <definedName name="_TAB39" localSheetId="39">#REF!</definedName>
    <definedName name="_TAB39" localSheetId="40">#REF!</definedName>
    <definedName name="_TAB39" localSheetId="41">#REF!</definedName>
    <definedName name="_TAB39" localSheetId="42">#REF!</definedName>
    <definedName name="_TAB39" localSheetId="43">#REF!</definedName>
    <definedName name="_TAB39" localSheetId="45">#REF!</definedName>
    <definedName name="_TAB39" localSheetId="46">#REF!</definedName>
    <definedName name="_TAB39" localSheetId="48">#REF!</definedName>
    <definedName name="_TAB39" localSheetId="49">#REF!</definedName>
    <definedName name="_TAB39" localSheetId="50">#REF!</definedName>
    <definedName name="_TAB39" localSheetId="68">#REF!</definedName>
    <definedName name="_TAB39" localSheetId="69">#REF!</definedName>
    <definedName name="_TAB39" localSheetId="0">#REF!</definedName>
    <definedName name="_TAB39">#REF!</definedName>
    <definedName name="_TAB4" localSheetId="3">#REF!</definedName>
    <definedName name="_TAB4" localSheetId="37">#REF!</definedName>
    <definedName name="_TAB4" localSheetId="38">#REF!</definedName>
    <definedName name="_TAB4" localSheetId="39">#REF!</definedName>
    <definedName name="_TAB4" localSheetId="40">#REF!</definedName>
    <definedName name="_TAB4" localSheetId="41">#REF!</definedName>
    <definedName name="_TAB4" localSheetId="42">#REF!</definedName>
    <definedName name="_TAB4" localSheetId="43">#REF!</definedName>
    <definedName name="_TAB4" localSheetId="45">#REF!</definedName>
    <definedName name="_TAB4" localSheetId="46">#REF!</definedName>
    <definedName name="_TAB4" localSheetId="48">#REF!</definedName>
    <definedName name="_TAB4" localSheetId="49">#REF!</definedName>
    <definedName name="_TAB4" localSheetId="50">#REF!</definedName>
    <definedName name="_TAB4" localSheetId="68">#REF!</definedName>
    <definedName name="_TAB4" localSheetId="69">#REF!</definedName>
    <definedName name="_TAB4">#REF!</definedName>
    <definedName name="_TAB5" localSheetId="3">#REF!</definedName>
    <definedName name="_TAB5" localSheetId="37">#REF!</definedName>
    <definedName name="_TAB5" localSheetId="38">#REF!</definedName>
    <definedName name="_TAB5" localSheetId="39">#REF!</definedName>
    <definedName name="_TAB5" localSheetId="40">#REF!</definedName>
    <definedName name="_TAB5" localSheetId="41">#REF!</definedName>
    <definedName name="_TAB5" localSheetId="42">#REF!</definedName>
    <definedName name="_TAB5" localSheetId="43">#REF!</definedName>
    <definedName name="_TAB5" localSheetId="45">#REF!</definedName>
    <definedName name="_TAB5" localSheetId="46">#REF!</definedName>
    <definedName name="_TAB5" localSheetId="48">#REF!</definedName>
    <definedName name="_TAB5" localSheetId="49">#REF!</definedName>
    <definedName name="_TAB5" localSheetId="50">#REF!</definedName>
    <definedName name="_TAB5" localSheetId="68">#REF!</definedName>
    <definedName name="_TAB5" localSheetId="69">#REF!</definedName>
    <definedName name="_TAB5">#REF!</definedName>
    <definedName name="_TAB6" localSheetId="68">#REF!</definedName>
    <definedName name="_TAB6" localSheetId="69">#REF!</definedName>
    <definedName name="_TAB6">#REF!</definedName>
    <definedName name="_tab7">'[12]Table 5 Mon Survey'!$A$1:$E$58</definedName>
    <definedName name="_tab8">'[12]Table 6 BoZ'!$A$1:$E$42</definedName>
    <definedName name="_tab9" localSheetId="3">#REF!</definedName>
    <definedName name="_tab9" localSheetId="42">#REF!</definedName>
    <definedName name="_tab9" localSheetId="68">#REF!</definedName>
    <definedName name="_tab9" localSheetId="69">#REF!</definedName>
    <definedName name="_tab9" localSheetId="0">#REF!</definedName>
    <definedName name="_tab9">#REF!</definedName>
    <definedName name="_V1" localSheetId="3">#REF!</definedName>
    <definedName name="_V1" localSheetId="42">#REF!</definedName>
    <definedName name="_V1" localSheetId="68">#REF!</definedName>
    <definedName name="_V1" localSheetId="69">#REF!</definedName>
    <definedName name="_V1">#REF!</definedName>
    <definedName name="_VI1" localSheetId="3">#REF!</definedName>
    <definedName name="_VI1" localSheetId="42">#REF!</definedName>
    <definedName name="_VI1" localSheetId="68">#REF!</definedName>
    <definedName name="_VI1" localSheetId="69">#REF!</definedName>
    <definedName name="_VI1">#REF!</definedName>
    <definedName name="_VII1" localSheetId="68">#REF!</definedName>
    <definedName name="_VII1" localSheetId="69">#REF!</definedName>
    <definedName name="_VII1">#REF!</definedName>
    <definedName name="_WAT182">'[22]Committed Debt Outflows'!$I$63</definedName>
    <definedName name="_WAT364">'[22]Committed Debt Outflows'!$I$102</definedName>
    <definedName name="_WAT91">'[22]Committed Debt Outflows'!$I$30</definedName>
    <definedName name="_WB2" localSheetId="3">#REF!</definedName>
    <definedName name="_WB2" localSheetId="37">#REF!</definedName>
    <definedName name="_WB2" localSheetId="38">#REF!</definedName>
    <definedName name="_WB2" localSheetId="39">#REF!</definedName>
    <definedName name="_WB2" localSheetId="40">#REF!</definedName>
    <definedName name="_WB2" localSheetId="41">#REF!</definedName>
    <definedName name="_WB2" localSheetId="42">#REF!</definedName>
    <definedName name="_WB2" localSheetId="43">#REF!</definedName>
    <definedName name="_WB2" localSheetId="45">#REF!</definedName>
    <definedName name="_WB2" localSheetId="46">#REF!</definedName>
    <definedName name="_WB2" localSheetId="48">#REF!</definedName>
    <definedName name="_WB2" localSheetId="49">#REF!</definedName>
    <definedName name="_WB2" localSheetId="50">#REF!</definedName>
    <definedName name="_WB2" localSheetId="68">#REF!</definedName>
    <definedName name="_WB2" localSheetId="69">#REF!</definedName>
    <definedName name="_WB2" localSheetId="0">#REF!</definedName>
    <definedName name="_WB2">#REF!</definedName>
    <definedName name="_WEO1" localSheetId="3">#REF!</definedName>
    <definedName name="_WEO1" localSheetId="37">#REF!</definedName>
    <definedName name="_WEO1" localSheetId="38">#REF!</definedName>
    <definedName name="_WEO1" localSheetId="39">#REF!</definedName>
    <definedName name="_WEO1" localSheetId="40">#REF!</definedName>
    <definedName name="_WEO1" localSheetId="41">#REF!</definedName>
    <definedName name="_WEO1" localSheetId="42">#REF!</definedName>
    <definedName name="_WEO1" localSheetId="43">#REF!</definedName>
    <definedName name="_WEO1" localSheetId="45">#REF!</definedName>
    <definedName name="_WEO1" localSheetId="46">#REF!</definedName>
    <definedName name="_WEO1" localSheetId="48">#REF!</definedName>
    <definedName name="_WEO1" localSheetId="49">#REF!</definedName>
    <definedName name="_WEO1" localSheetId="50">#REF!</definedName>
    <definedName name="_WEO1" localSheetId="68">#REF!</definedName>
    <definedName name="_WEO1" localSheetId="69">#REF!</definedName>
    <definedName name="_WEO1">#REF!</definedName>
    <definedName name="_WEO2" localSheetId="3">#REF!</definedName>
    <definedName name="_WEO2" localSheetId="37">#REF!</definedName>
    <definedName name="_WEO2" localSheetId="38">#REF!</definedName>
    <definedName name="_WEO2" localSheetId="39">#REF!</definedName>
    <definedName name="_WEO2" localSheetId="40">#REF!</definedName>
    <definedName name="_WEO2" localSheetId="41">#REF!</definedName>
    <definedName name="_WEO2" localSheetId="42">#REF!</definedName>
    <definedName name="_WEO2" localSheetId="43">#REF!</definedName>
    <definedName name="_WEO2" localSheetId="45">#REF!</definedName>
    <definedName name="_WEO2" localSheetId="46">#REF!</definedName>
    <definedName name="_WEO2" localSheetId="48">#REF!</definedName>
    <definedName name="_WEO2" localSheetId="49">#REF!</definedName>
    <definedName name="_WEO2" localSheetId="50">#REF!</definedName>
    <definedName name="_WEO2" localSheetId="68">#REF!</definedName>
    <definedName name="_WEO2" localSheetId="69">#REF!</definedName>
    <definedName name="_WEO2">#REF!</definedName>
    <definedName name="_WT1" localSheetId="3">[6]Work_sect!#REF!</definedName>
    <definedName name="_WT1" localSheetId="37">[6]Work_sect!#REF!</definedName>
    <definedName name="_WT1" localSheetId="38">[6]Work_sect!#REF!</definedName>
    <definedName name="_WT1" localSheetId="39">[6]Work_sect!#REF!</definedName>
    <definedName name="_WT1" localSheetId="40">[6]Work_sect!#REF!</definedName>
    <definedName name="_WT1" localSheetId="41">[6]Work_sect!#REF!</definedName>
    <definedName name="_WT1" localSheetId="42">[6]Work_sect!#REF!</definedName>
    <definedName name="_WT1" localSheetId="43">[6]Work_sect!#REF!</definedName>
    <definedName name="_WT1" localSheetId="45">[6]Work_sect!#REF!</definedName>
    <definedName name="_WT1" localSheetId="46">[6]Work_sect!#REF!</definedName>
    <definedName name="_WT1" localSheetId="48">[6]Work_sect!#REF!</definedName>
    <definedName name="_WT1" localSheetId="49">[6]Work_sect!#REF!</definedName>
    <definedName name="_WT1" localSheetId="50">[6]Work_sect!#REF!</definedName>
    <definedName name="_WT1">[6]Work_sect!#REF!</definedName>
    <definedName name="_WT5" localSheetId="3">[6]Work_sect!#REF!</definedName>
    <definedName name="_WT5" localSheetId="37">[6]Work_sect!#REF!</definedName>
    <definedName name="_WT5" localSheetId="38">[6]Work_sect!#REF!</definedName>
    <definedName name="_WT5" localSheetId="39">[6]Work_sect!#REF!</definedName>
    <definedName name="_WT5" localSheetId="40">[6]Work_sect!#REF!</definedName>
    <definedName name="_WT5" localSheetId="41">[6]Work_sect!#REF!</definedName>
    <definedName name="_WT5" localSheetId="42">[6]Work_sect!#REF!</definedName>
    <definedName name="_WT5" localSheetId="43">[6]Work_sect!#REF!</definedName>
    <definedName name="_WT5" localSheetId="45">[6]Work_sect!#REF!</definedName>
    <definedName name="_WT5" localSheetId="46">[6]Work_sect!#REF!</definedName>
    <definedName name="_WT5" localSheetId="48">[6]Work_sect!#REF!</definedName>
    <definedName name="_WT5" localSheetId="49">[6]Work_sect!#REF!</definedName>
    <definedName name="_WT5" localSheetId="50">[6]Work_sect!#REF!</definedName>
    <definedName name="_WT5">[6]Work_sect!#REF!</definedName>
    <definedName name="_WT6" localSheetId="3">[6]Work_sect!#REF!</definedName>
    <definedName name="_WT6" localSheetId="37">[6]Work_sect!#REF!</definedName>
    <definedName name="_WT6" localSheetId="38">[6]Work_sect!#REF!</definedName>
    <definedName name="_WT6" localSheetId="39">[6]Work_sect!#REF!</definedName>
    <definedName name="_WT6" localSheetId="40">[6]Work_sect!#REF!</definedName>
    <definedName name="_WT6" localSheetId="41">[6]Work_sect!#REF!</definedName>
    <definedName name="_WT6" localSheetId="42">[6]Work_sect!#REF!</definedName>
    <definedName name="_WT6" localSheetId="43">[6]Work_sect!#REF!</definedName>
    <definedName name="_WT6" localSheetId="45">[6]Work_sect!#REF!</definedName>
    <definedName name="_WT6" localSheetId="46">[6]Work_sect!#REF!</definedName>
    <definedName name="_WT6" localSheetId="48">[6]Work_sect!#REF!</definedName>
    <definedName name="_WT6" localSheetId="49">[6]Work_sect!#REF!</definedName>
    <definedName name="_WT6" localSheetId="50">[6]Work_sect!#REF!</definedName>
    <definedName name="_WT6">[6]Work_sect!#REF!</definedName>
    <definedName name="_WT7" localSheetId="3">[6]Work_sect!#REF!</definedName>
    <definedName name="_WT7" localSheetId="37">[6]Work_sect!#REF!</definedName>
    <definedName name="_WT7" localSheetId="38">[6]Work_sect!#REF!</definedName>
    <definedName name="_WT7" localSheetId="39">[6]Work_sect!#REF!</definedName>
    <definedName name="_WT7" localSheetId="40">[6]Work_sect!#REF!</definedName>
    <definedName name="_WT7" localSheetId="41">[6]Work_sect!#REF!</definedName>
    <definedName name="_WT7" localSheetId="42">[6]Work_sect!#REF!</definedName>
    <definedName name="_WT7" localSheetId="43">[6]Work_sect!#REF!</definedName>
    <definedName name="_WT7" localSheetId="45">[6]Work_sect!#REF!</definedName>
    <definedName name="_WT7" localSheetId="46">[6]Work_sect!#REF!</definedName>
    <definedName name="_WT7" localSheetId="48">[6]Work_sect!#REF!</definedName>
    <definedName name="_WT7" localSheetId="49">[6]Work_sect!#REF!</definedName>
    <definedName name="_WT7" localSheetId="50">[6]Work_sect!#REF!</definedName>
    <definedName name="_WT7">[6]Work_sect!#REF!</definedName>
    <definedName name="_www" localSheetId="3">#REF!</definedName>
    <definedName name="_www" localSheetId="37">#REF!</definedName>
    <definedName name="_www" localSheetId="38">#REF!</definedName>
    <definedName name="_www" localSheetId="39">#REF!</definedName>
    <definedName name="_www" localSheetId="40">#REF!</definedName>
    <definedName name="_www" localSheetId="41">#REF!</definedName>
    <definedName name="_www" localSheetId="42">#REF!</definedName>
    <definedName name="_www" localSheetId="43">#REF!</definedName>
    <definedName name="_www" localSheetId="45">#REF!</definedName>
    <definedName name="_www" localSheetId="46">#REF!</definedName>
    <definedName name="_www" localSheetId="48">#REF!</definedName>
    <definedName name="_www" localSheetId="49">#REF!</definedName>
    <definedName name="_www" localSheetId="50">#REF!</definedName>
    <definedName name="_www" localSheetId="68">#REF!</definedName>
    <definedName name="_www" localSheetId="69">#REF!</definedName>
    <definedName name="_www" localSheetId="0">#REF!</definedName>
    <definedName name="_www">#REF!</definedName>
    <definedName name="_WYS1" localSheetId="3">#REF!</definedName>
    <definedName name="_WYS1" localSheetId="37">#REF!</definedName>
    <definedName name="_WYS1" localSheetId="38">#REF!</definedName>
    <definedName name="_WYS1" localSheetId="39">#REF!</definedName>
    <definedName name="_WYS1" localSheetId="40">#REF!</definedName>
    <definedName name="_WYS1" localSheetId="41">#REF!</definedName>
    <definedName name="_WYS1" localSheetId="42">#REF!</definedName>
    <definedName name="_WYS1" localSheetId="43">#REF!</definedName>
    <definedName name="_WYS1" localSheetId="45">#REF!</definedName>
    <definedName name="_WYS1" localSheetId="46">#REF!</definedName>
    <definedName name="_WYS1" localSheetId="48">#REF!</definedName>
    <definedName name="_WYS1" localSheetId="49">#REF!</definedName>
    <definedName name="_WYS1" localSheetId="50">#REF!</definedName>
    <definedName name="_WYS1" localSheetId="68">#REF!</definedName>
    <definedName name="_WYS1" localSheetId="69">#REF!</definedName>
    <definedName name="_WYS1">#REF!</definedName>
    <definedName name="_WYS2" localSheetId="3">#REF!</definedName>
    <definedName name="_WYS2" localSheetId="42">#REF!</definedName>
    <definedName name="_WYS2" localSheetId="68">#REF!</definedName>
    <definedName name="_WYS2" localSheetId="69">#REF!</definedName>
    <definedName name="_WYS2">#REF!</definedName>
    <definedName name="_WYS3" localSheetId="68">#REF!</definedName>
    <definedName name="_WYS3" localSheetId="69">#REF!</definedName>
    <definedName name="_WYS3">#REF!</definedName>
    <definedName name="_WYS4" localSheetId="68">#REF!</definedName>
    <definedName name="_WYS4" localSheetId="69">#REF!</definedName>
    <definedName name="_WYS4">#REF!</definedName>
    <definedName name="_WYS5" localSheetId="68">#REF!</definedName>
    <definedName name="_WYS5" localSheetId="69">#REF!</definedName>
    <definedName name="_WYS5">#REF!</definedName>
    <definedName name="_WYS6" localSheetId="68">#REF!</definedName>
    <definedName name="_WYS6" localSheetId="69">#REF!</definedName>
    <definedName name="_WYS6">#REF!</definedName>
    <definedName name="_WYS7" localSheetId="68">#REF!</definedName>
    <definedName name="_WYS7" localSheetId="69">#REF!</definedName>
    <definedName name="_WYS7">#REF!</definedName>
    <definedName name="_WYS8" localSheetId="68">#REF!</definedName>
    <definedName name="_WYS8" localSheetId="69">#REF!</definedName>
    <definedName name="_WYS8">#REF!</definedName>
    <definedName name="_WYS9" localSheetId="68">#REF!</definedName>
    <definedName name="_WYS9" localSheetId="69">#REF!</definedName>
    <definedName name="_WYS9">#REF!</definedName>
    <definedName name="_xr2">[23]CIRRs!#REF!</definedName>
    <definedName name="_xr96">[23]CIRRs!#REF!</definedName>
    <definedName name="_YR0110">'[4]Imp:DSA output'!$O$9:$R$464</definedName>
    <definedName name="_YR89">'[4]Imp:DSA output'!$C$9:$C$464</definedName>
    <definedName name="_YR90">'[4]Imp:DSA output'!$D$9:$D$464</definedName>
    <definedName name="_YR91">'[4]Imp:DSA output'!$E$9:$E$464</definedName>
    <definedName name="_YR92">'[4]Imp:DSA output'!$F$9:$F$464</definedName>
    <definedName name="_YR93">'[4]Imp:DSA output'!$G$9:$G$464</definedName>
    <definedName name="_YR94">'[4]Imp:DSA output'!$H$9:$H$464</definedName>
    <definedName name="_YR95">'[4]Imp:DSA output'!$I$9:$I$464</definedName>
    <definedName name="_Z" localSheetId="3">[4]Imp!#REF!</definedName>
    <definedName name="_Z" localSheetId="42">[4]Imp!#REF!</definedName>
    <definedName name="_Z" localSheetId="0">[4]Imp!#REF!</definedName>
    <definedName name="_Z">[4]Imp!#REF!</definedName>
    <definedName name="a" localSheetId="3">'[24]10'!#REF!</definedName>
    <definedName name="a" localSheetId="42">'[24]10'!#REF!</definedName>
    <definedName name="a" localSheetId="0">'[24]10'!#REF!</definedName>
    <definedName name="a">'[24]10'!#REF!</definedName>
    <definedName name="A._Pre_cutoff_date_original_maturities__subject_to_further_rescheduling_1" localSheetId="3">#REF!</definedName>
    <definedName name="A._Pre_cutoff_date_original_maturities__subject_to_further_rescheduling_1" localSheetId="37">#REF!</definedName>
    <definedName name="A._Pre_cutoff_date_original_maturities__subject_to_further_rescheduling_1" localSheetId="38">#REF!</definedName>
    <definedName name="A._Pre_cutoff_date_original_maturities__subject_to_further_rescheduling_1" localSheetId="39">#REF!</definedName>
    <definedName name="A._Pre_cutoff_date_original_maturities__subject_to_further_rescheduling_1" localSheetId="40">#REF!</definedName>
    <definedName name="A._Pre_cutoff_date_original_maturities__subject_to_further_rescheduling_1" localSheetId="41">#REF!</definedName>
    <definedName name="A._Pre_cutoff_date_original_maturities__subject_to_further_rescheduling_1" localSheetId="42">#REF!</definedName>
    <definedName name="A._Pre_cutoff_date_original_maturities__subject_to_further_rescheduling_1" localSheetId="43">#REF!</definedName>
    <definedName name="A._Pre_cutoff_date_original_maturities__subject_to_further_rescheduling_1" localSheetId="45">#REF!</definedName>
    <definedName name="A._Pre_cutoff_date_original_maturities__subject_to_further_rescheduling_1" localSheetId="46">#REF!</definedName>
    <definedName name="A._Pre_cutoff_date_original_maturities__subject_to_further_rescheduling_1" localSheetId="48">#REF!</definedName>
    <definedName name="A._Pre_cutoff_date_original_maturities__subject_to_further_rescheduling_1" localSheetId="49">#REF!</definedName>
    <definedName name="A._Pre_cutoff_date_original_maturities__subject_to_further_rescheduling_1" localSheetId="50">#REF!</definedName>
    <definedName name="A._Pre_cutoff_date_original_maturities__subject_to_further_rescheduling_1" localSheetId="68">#REF!</definedName>
    <definedName name="A._Pre_cutoff_date_original_maturities__subject_to_further_rescheduling_1" localSheetId="69">#REF!</definedName>
    <definedName name="A._Pre_cutoff_date_original_maturities__subject_to_further_rescheduling_1" localSheetId="0">#REF!</definedName>
    <definedName name="A._Pre_cutoff_date_original_maturities__subject_to_further_rescheduling_1">#REF!</definedName>
    <definedName name="a078_171" localSheetId="3">#REF!</definedName>
    <definedName name="a078_171" localSheetId="37">#REF!</definedName>
    <definedName name="a078_171" localSheetId="38">#REF!</definedName>
    <definedName name="a078_171" localSheetId="39">#REF!</definedName>
    <definedName name="a078_171" localSheetId="40">#REF!</definedName>
    <definedName name="a078_171" localSheetId="41">#REF!</definedName>
    <definedName name="a078_171" localSheetId="42">#REF!</definedName>
    <definedName name="a078_171" localSheetId="43">#REF!</definedName>
    <definedName name="a078_171" localSheetId="45">#REF!</definedName>
    <definedName name="a078_171" localSheetId="46">#REF!</definedName>
    <definedName name="a078_171" localSheetId="48">#REF!</definedName>
    <definedName name="a078_171" localSheetId="49">#REF!</definedName>
    <definedName name="a078_171" localSheetId="50">#REF!</definedName>
    <definedName name="a078_171" localSheetId="68">#REF!</definedName>
    <definedName name="a078_171" localSheetId="69">#REF!</definedName>
    <definedName name="a078_171">#REF!</definedName>
    <definedName name="a1162_1231" localSheetId="3">#REF!</definedName>
    <definedName name="a1162_1231" localSheetId="37">#REF!</definedName>
    <definedName name="a1162_1231" localSheetId="38">#REF!</definedName>
    <definedName name="a1162_1231" localSheetId="39">#REF!</definedName>
    <definedName name="a1162_1231" localSheetId="40">#REF!</definedName>
    <definedName name="a1162_1231" localSheetId="41">#REF!</definedName>
    <definedName name="a1162_1231" localSheetId="42">#REF!</definedName>
    <definedName name="a1162_1231" localSheetId="43">#REF!</definedName>
    <definedName name="a1162_1231" localSheetId="45">#REF!</definedName>
    <definedName name="a1162_1231" localSheetId="46">#REF!</definedName>
    <definedName name="a1162_1231" localSheetId="48">#REF!</definedName>
    <definedName name="a1162_1231" localSheetId="49">#REF!</definedName>
    <definedName name="a1162_1231" localSheetId="50">#REF!</definedName>
    <definedName name="a1162_1231" localSheetId="68">#REF!</definedName>
    <definedName name="a1162_1231" localSheetId="69">#REF!</definedName>
    <definedName name="a1162_1231">#REF!</definedName>
    <definedName name="a179_258" localSheetId="68">#REF!</definedName>
    <definedName name="a179_258" localSheetId="69">#REF!</definedName>
    <definedName name="a179_258">#REF!</definedName>
    <definedName name="a265_356" localSheetId="68">#REF!</definedName>
    <definedName name="a265_356" localSheetId="69">#REF!</definedName>
    <definedName name="a265_356">#REF!</definedName>
    <definedName name="a32_75" localSheetId="68">#REF!</definedName>
    <definedName name="a32_75" localSheetId="69">#REF!</definedName>
    <definedName name="a32_75">#REF!</definedName>
    <definedName name="a360_448" localSheetId="68">#REF!</definedName>
    <definedName name="a360_448" localSheetId="69">#REF!</definedName>
    <definedName name="a360_448">#REF!</definedName>
    <definedName name="a453_488" localSheetId="68">#REF!</definedName>
    <definedName name="a453_488" localSheetId="69">#REF!</definedName>
    <definedName name="a453_488">#REF!</definedName>
    <definedName name="a492_575" localSheetId="68">#REF!</definedName>
    <definedName name="a492_575" localSheetId="69">#REF!</definedName>
    <definedName name="a492_575">#REF!</definedName>
    <definedName name="a579_672" localSheetId="68">#REF!</definedName>
    <definedName name="a579_672" localSheetId="69">#REF!</definedName>
    <definedName name="a579_672">#REF!</definedName>
    <definedName name="a677_773" localSheetId="68">#REF!</definedName>
    <definedName name="a677_773" localSheetId="69">#REF!</definedName>
    <definedName name="a677_773">#REF!</definedName>
    <definedName name="a784_848" localSheetId="68">#REF!</definedName>
    <definedName name="a784_848" localSheetId="69">#REF!</definedName>
    <definedName name="a784_848">#REF!</definedName>
    <definedName name="aa">'[24]10'!#REF!</definedName>
    <definedName name="AAA" localSheetId="3">#REF!</definedName>
    <definedName name="AAA" localSheetId="37">#REF!</definedName>
    <definedName name="AAA" localSheetId="38">#REF!</definedName>
    <definedName name="AAA" localSheetId="39">#REF!</definedName>
    <definedName name="AAA" localSheetId="40">#REF!</definedName>
    <definedName name="AAA" localSheetId="41">#REF!</definedName>
    <definedName name="AAA" localSheetId="42">#REF!</definedName>
    <definedName name="AAA" localSheetId="43">#REF!</definedName>
    <definedName name="AAA" localSheetId="45">#REF!</definedName>
    <definedName name="AAA" localSheetId="46">#REF!</definedName>
    <definedName name="AAA" localSheetId="48">#REF!</definedName>
    <definedName name="AAA" localSheetId="49">#REF!</definedName>
    <definedName name="AAA" localSheetId="50">#REF!</definedName>
    <definedName name="AAA" localSheetId="68">#REF!</definedName>
    <definedName name="AAA" localSheetId="69">#REF!</definedName>
    <definedName name="AAA" localSheetId="0">#REF!</definedName>
    <definedName name="AAA">#REF!</definedName>
    <definedName name="aaaaa" localSheetId="3">#REF!</definedName>
    <definedName name="aaaaa" localSheetId="37">#REF!</definedName>
    <definedName name="aaaaa" localSheetId="38">#REF!</definedName>
    <definedName name="aaaaa" localSheetId="39">#REF!</definedName>
    <definedName name="aaaaa" localSheetId="40">#REF!</definedName>
    <definedName name="aaaaa" localSheetId="41">#REF!</definedName>
    <definedName name="aaaaa" localSheetId="42">#REF!</definedName>
    <definedName name="aaaaa" localSheetId="43">#REF!</definedName>
    <definedName name="aaaaa" localSheetId="45">#REF!</definedName>
    <definedName name="aaaaa" localSheetId="46">#REF!</definedName>
    <definedName name="aaaaa" localSheetId="48">#REF!</definedName>
    <definedName name="aaaaa" localSheetId="49">#REF!</definedName>
    <definedName name="aaaaa" localSheetId="50">#REF!</definedName>
    <definedName name="aaaaa" localSheetId="68">#REF!</definedName>
    <definedName name="aaaaa" localSheetId="69">#REF!</definedName>
    <definedName name="aaaaa">#REF!</definedName>
    <definedName name="aaaaaaaaaa" localSheetId="1">'1'!aaaaaaaaaa</definedName>
    <definedName name="aaaaaaaaaa">[0]!aaaaaaaaaa</definedName>
    <definedName name="aaaaaaaaaaaaaaaaaaaaa" localSheetId="1">#REF!</definedName>
    <definedName name="aaaaaaaaaaaaaaaaaaaaa" localSheetId="3">#REF!</definedName>
    <definedName name="aaaaaaaaaaaaaaaaaaaaa" localSheetId="37">#REF!</definedName>
    <definedName name="aaaaaaaaaaaaaaaaaaaaa" localSheetId="38">#REF!</definedName>
    <definedName name="aaaaaaaaaaaaaaaaaaaaa" localSheetId="39">#REF!</definedName>
    <definedName name="aaaaaaaaaaaaaaaaaaaaa" localSheetId="40">#REF!</definedName>
    <definedName name="aaaaaaaaaaaaaaaaaaaaa" localSheetId="41">#REF!</definedName>
    <definedName name="aaaaaaaaaaaaaaaaaaaaa" localSheetId="42">#REF!</definedName>
    <definedName name="aaaaaaaaaaaaaaaaaaaaa" localSheetId="43">#REF!</definedName>
    <definedName name="aaaaaaaaaaaaaaaaaaaaa" localSheetId="45">#REF!</definedName>
    <definedName name="aaaaaaaaaaaaaaaaaaaaa" localSheetId="46">#REF!</definedName>
    <definedName name="aaaaaaaaaaaaaaaaaaaaa" localSheetId="48">#REF!</definedName>
    <definedName name="aaaaaaaaaaaaaaaaaaaaa" localSheetId="49">#REF!</definedName>
    <definedName name="aaaaaaaaaaaaaaaaaaaaa" localSheetId="50">#REF!</definedName>
    <definedName name="aaaaaaaaaaaaaaaaaaaaa" localSheetId="68">#REF!</definedName>
    <definedName name="aaaaaaaaaaaaaaaaaaaaa" localSheetId="69">#REF!</definedName>
    <definedName name="aaaaaaaaaaaaaaaaaaaaa" localSheetId="0">#REF!</definedName>
    <definedName name="aaaaaaaaaaaaaaaaaaaaa">#REF!</definedName>
    <definedName name="aaaaaaaaaaaaaaaaaaaaaaaaaaa" localSheetId="1">#REF!</definedName>
    <definedName name="aaaaaaaaaaaaaaaaaaaaaaaaaaa" localSheetId="3">#REF!</definedName>
    <definedName name="aaaaaaaaaaaaaaaaaaaaaaaaaaa" localSheetId="37">#REF!</definedName>
    <definedName name="aaaaaaaaaaaaaaaaaaaaaaaaaaa" localSheetId="38">#REF!</definedName>
    <definedName name="aaaaaaaaaaaaaaaaaaaaaaaaaaa" localSheetId="39">#REF!</definedName>
    <definedName name="aaaaaaaaaaaaaaaaaaaaaaaaaaa" localSheetId="40">#REF!</definedName>
    <definedName name="aaaaaaaaaaaaaaaaaaaaaaaaaaa" localSheetId="41">#REF!</definedName>
    <definedName name="aaaaaaaaaaaaaaaaaaaaaaaaaaa" localSheetId="43">#REF!</definedName>
    <definedName name="aaaaaaaaaaaaaaaaaaaaaaaaaaa" localSheetId="45">#REF!</definedName>
    <definedName name="aaaaaaaaaaaaaaaaaaaaaaaaaaa" localSheetId="46">#REF!</definedName>
    <definedName name="aaaaaaaaaaaaaaaaaaaaaaaaaaa" localSheetId="48">#REF!</definedName>
    <definedName name="aaaaaaaaaaaaaaaaaaaaaaaaaaa" localSheetId="49">#REF!</definedName>
    <definedName name="aaaaaaaaaaaaaaaaaaaaaaaaaaa" localSheetId="50">#REF!</definedName>
    <definedName name="aaaaaaaaaaaaaaaaaaaaaaaaaaa" localSheetId="68">#REF!</definedName>
    <definedName name="aaaaaaaaaaaaaaaaaaaaaaaaaaa" localSheetId="69">#REF!</definedName>
    <definedName name="aaaaaaaaaaaaaaaaaaaaaaaaaaa">#REF!</definedName>
    <definedName name="AAAAAAAAAAAAAAAAAAAAAAAAAAAAAAAAAAAAA" localSheetId="3">#REF!</definedName>
    <definedName name="AAAAAAAAAAAAAAAAAAAAAAAAAAAAAAAAAAAAA" localSheetId="37">#REF!</definedName>
    <definedName name="AAAAAAAAAAAAAAAAAAAAAAAAAAAAAAAAAAAAA" localSheetId="38">#REF!</definedName>
    <definedName name="AAAAAAAAAAAAAAAAAAAAAAAAAAAAAAAAAAAAA" localSheetId="39">#REF!</definedName>
    <definedName name="AAAAAAAAAAAAAAAAAAAAAAAAAAAAAAAAAAAAA" localSheetId="40">#REF!</definedName>
    <definedName name="AAAAAAAAAAAAAAAAAAAAAAAAAAAAAAAAAAAAA" localSheetId="41">#REF!</definedName>
    <definedName name="AAAAAAAAAAAAAAAAAAAAAAAAAAAAAAAAAAAAA" localSheetId="43">#REF!</definedName>
    <definedName name="AAAAAAAAAAAAAAAAAAAAAAAAAAAAAAAAAAAAA" localSheetId="45">#REF!</definedName>
    <definedName name="AAAAAAAAAAAAAAAAAAAAAAAAAAAAAAAAAAAAA" localSheetId="46">#REF!</definedName>
    <definedName name="AAAAAAAAAAAAAAAAAAAAAAAAAAAAAAAAAAAAA" localSheetId="48">#REF!</definedName>
    <definedName name="AAAAAAAAAAAAAAAAAAAAAAAAAAAAAAAAAAAAA" localSheetId="49">#REF!</definedName>
    <definedName name="AAAAAAAAAAAAAAAAAAAAAAAAAAAAAAAAAAAAA" localSheetId="50">#REF!</definedName>
    <definedName name="AAAAAAAAAAAAAAAAAAAAAAAAAAAAAAAAAAAAA" localSheetId="68">#REF!</definedName>
    <definedName name="AAAAAAAAAAAAAAAAAAAAAAAAAAAAAAAAAAAAA" localSheetId="69">#REF!</definedName>
    <definedName name="AAAAAAAAAAAAAAAAAAAAAAAAAAAAAAAAAAAAA">#REF!</definedName>
    <definedName name="ab" localSheetId="3">'[25]10'!#REF!</definedName>
    <definedName name="ab" localSheetId="37">'[25]10'!#REF!</definedName>
    <definedName name="ab" localSheetId="38">'[25]10'!#REF!</definedName>
    <definedName name="ab" localSheetId="39">'[25]10'!#REF!</definedName>
    <definedName name="ab" localSheetId="40">'[25]10'!#REF!</definedName>
    <definedName name="ab" localSheetId="41">'[25]10'!#REF!</definedName>
    <definedName name="ab" localSheetId="43">'[25]10'!#REF!</definedName>
    <definedName name="ab" localSheetId="45">'[25]10'!#REF!</definedName>
    <definedName name="ab" localSheetId="46">'[25]10'!#REF!</definedName>
    <definedName name="ab" localSheetId="48">'[25]10'!#REF!</definedName>
    <definedName name="ab" localSheetId="49">'[25]10'!#REF!</definedName>
    <definedName name="ab" localSheetId="50">'[25]10'!#REF!</definedName>
    <definedName name="ab">'[25]10'!#REF!</definedName>
    <definedName name="abc" localSheetId="3">'[16]OFF  QUO  30.11.10'!#REF!</definedName>
    <definedName name="abc" localSheetId="37">'[16]OFF  QUO  30.11.10'!#REF!</definedName>
    <definedName name="abc" localSheetId="38">'[16]OFF  QUO  30.11.10'!#REF!</definedName>
    <definedName name="abc" localSheetId="39">'[16]OFF  QUO  30.11.10'!#REF!</definedName>
    <definedName name="abc" localSheetId="40">'[16]OFF  QUO  30.11.10'!#REF!</definedName>
    <definedName name="abc" localSheetId="41">'[16]OFF  QUO  30.11.10'!#REF!</definedName>
    <definedName name="abc" localSheetId="43">'[16]OFF  QUO  30.11.10'!#REF!</definedName>
    <definedName name="abc" localSheetId="45">'[16]OFF  QUO  30.11.10'!#REF!</definedName>
    <definedName name="abc" localSheetId="46">'[16]OFF  QUO  30.11.10'!#REF!</definedName>
    <definedName name="abc" localSheetId="48">'[16]OFF  QUO  30.11.10'!#REF!</definedName>
    <definedName name="abc" localSheetId="49">'[16]OFF  QUO  30.11.10'!#REF!</definedName>
    <definedName name="abc" localSheetId="50">'[16]OFF  QUO  30.11.10'!#REF!</definedName>
    <definedName name="abc">'[16]OFF  QUO  30.11.10'!#REF!</definedName>
    <definedName name="abcdef" localSheetId="3">#REF!</definedName>
    <definedName name="abcdef" localSheetId="37">#REF!</definedName>
    <definedName name="abcdef" localSheetId="38">#REF!</definedName>
    <definedName name="abcdef" localSheetId="39">#REF!</definedName>
    <definedName name="abcdef" localSheetId="40">#REF!</definedName>
    <definedName name="abcdef" localSheetId="41">#REF!</definedName>
    <definedName name="abcdef" localSheetId="42">#REF!</definedName>
    <definedName name="abcdef" localSheetId="43">#REF!</definedName>
    <definedName name="abcdef" localSheetId="45">#REF!</definedName>
    <definedName name="abcdef" localSheetId="46">#REF!</definedName>
    <definedName name="abcdef" localSheetId="48">#REF!</definedName>
    <definedName name="abcdef" localSheetId="49">#REF!</definedName>
    <definedName name="abcdef" localSheetId="50">#REF!</definedName>
    <definedName name="abcdef" localSheetId="68">#REF!</definedName>
    <definedName name="abcdef" localSheetId="69">#REF!</definedName>
    <definedName name="abcdef" localSheetId="0">#REF!</definedName>
    <definedName name="abcdef">#REF!</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37" hidden="1">{FALSE,FALSE,-1.25,-15.5,484.5,276.75,FALSE,FALSE,TRUE,TRUE,0,12,#N/A,46,#N/A,2.93460490463215,15.35,1,FALSE,FALSE,3,TRUE,1,FALSE,100,"Swvu.PLA1.","ACwvu.PLA1.",#N/A,FALSE,FALSE,0,0,0,0,2,"","",TRUE,TRUE,FALSE,FALSE,1,60,#N/A,#N/A,FALSE,FALSE,FALSE,FALSE,FALSE,FALSE,FALSE,9,65532,65532,FALSE,FALSE,TRUE,TRUE,TRUE}</definedName>
    <definedName name="abu" localSheetId="38"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40"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42" hidden="1">{FALSE,FALSE,-1.25,-15.5,484.5,276.75,FALSE,FALSE,TRUE,TRUE,0,12,#N/A,46,#N/A,2.93460490463215,15.35,1,FALSE,FALSE,3,TRUE,1,FALSE,100,"Swvu.PLA1.","ACwvu.PLA1.",#N/A,FALSE,FALSE,0,0,0,0,2,"","",TRUE,TRUE,FALSE,FALSE,1,60,#N/A,#N/A,FALSE,FALSE,FALSE,FALSE,FALSE,FALSE,FALSE,9,65532,65532,FALSE,FALSE,TRUE,TRUE,TRUE}</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3" hidden="1">{FALSE,FALSE,-1.25,-15.5,484.5,276.75,FALSE,FALSE,TRUE,TRUE,0,12,#N/A,46,#N/A,2.93460490463215,15.35,1,FALSE,FALSE,3,TRUE,1,FALSE,100,"Swvu.PLA1.","ACwvu.PLA1.",#N/A,FALSE,FALSE,0,0,0,0,2,"","",TRUE,TRUE,FALSE,FALSE,1,60,#N/A,#N/A,FALSE,FALSE,FALSE,FALSE,FALSE,FALSE,FALSE,9,65532,65532,FALSE,FALSE,TRUE,TRUE,TRUE}</definedName>
    <definedName name="abu" localSheetId="54" hidden="1">{FALSE,FALSE,-1.25,-15.5,484.5,276.75,FALSE,FALSE,TRUE,TRUE,0,12,#N/A,46,#N/A,2.93460490463215,15.35,1,FALSE,FALSE,3,TRUE,1,FALSE,100,"Swvu.PLA1.","ACwvu.PLA1.",#N/A,FALSE,FALSE,0,0,0,0,2,"","",TRUE,TRUE,FALSE,FALSE,1,60,#N/A,#N/A,FALSE,FALSE,FALSE,FALSE,FALSE,FALSE,FALSE,9,65532,65532,FALSE,FALSE,TRUE,TRUE,TRUE}</definedName>
    <definedName name="abu" localSheetId="55" hidden="1">{FALSE,FALSE,-1.25,-15.5,484.5,276.75,FALSE,FALSE,TRUE,TRUE,0,12,#N/A,46,#N/A,2.93460490463215,15.35,1,FALSE,FALSE,3,TRUE,1,FALSE,100,"Swvu.PLA1.","ACwvu.PLA1.",#N/A,FALSE,FALSE,0,0,0,0,2,"","",TRUE,TRUE,FALSE,FALSE,1,60,#N/A,#N/A,FALSE,FALSE,FALSE,FALSE,FALSE,FALSE,FALSE,9,65532,65532,FALSE,FALSE,TRUE,TRUE,TRUE}</definedName>
    <definedName name="abu" localSheetId="56" hidden="1">{FALSE,FALSE,-1.25,-15.5,484.5,276.75,FALSE,FALSE,TRUE,TRUE,0,12,#N/A,46,#N/A,2.93460490463215,15.35,1,FALSE,FALSE,3,TRUE,1,FALSE,100,"Swvu.PLA1.","ACwvu.PLA1.",#N/A,FALSE,FALSE,0,0,0,0,2,"","",TRUE,TRUE,FALSE,FALSE,1,60,#N/A,#N/A,FALSE,FALSE,FALSE,FALSE,FALSE,FALSE,FALSE,9,65532,65532,FALSE,FALSE,TRUE,TRUE,TRUE}</definedName>
    <definedName name="abu" localSheetId="57" hidden="1">{FALSE,FALSE,-1.25,-15.5,484.5,276.75,FALSE,FALSE,TRUE,TRUE,0,12,#N/A,46,#N/A,2.93460490463215,15.35,1,FALSE,FALSE,3,TRUE,1,FALSE,100,"Swvu.PLA1.","ACwvu.PLA1.",#N/A,FALSE,FALSE,0,0,0,0,2,"","",TRUE,TRUE,FALSE,FALSE,1,60,#N/A,#N/A,FALSE,FALSE,FALSE,FALSE,FALSE,FALSE,FALSE,9,65532,65532,FALSE,FALSE,TRUE,TRUE,TRUE}</definedName>
    <definedName name="abu" localSheetId="58" hidden="1">{FALSE,FALSE,-1.25,-15.5,484.5,276.75,FALSE,FALSE,TRUE,TRUE,0,12,#N/A,46,#N/A,2.93460490463215,15.35,1,FALSE,FALSE,3,TRUE,1,FALSE,100,"Swvu.PLA1.","ACwvu.PLA1.",#N/A,FALSE,FALSE,0,0,0,0,2,"","",TRUE,TRUE,FALSE,FALSE,1,60,#N/A,#N/A,FALSE,FALSE,FALSE,FALSE,FALSE,FALSE,FALSE,9,65532,65532,FALSE,FALSE,TRUE,TRUE,TRUE}</definedName>
    <definedName name="abu" localSheetId="59" hidden="1">{FALSE,FALSE,-1.25,-15.5,484.5,276.75,FALSE,FALSE,TRUE,TRUE,0,12,#N/A,46,#N/A,2.93460490463215,15.35,1,FALSE,FALSE,3,TRUE,1,FALSE,100,"Swvu.PLA1.","ACwvu.PLA1.",#N/A,FALSE,FALSE,0,0,0,0,2,"","",TRUE,TRUE,FALSE,FALSE,1,60,#N/A,#N/A,FALSE,FALSE,FALSE,FALSE,FALSE,FALSE,FALSE,9,65532,65532,FALSE,FALSE,TRUE,TRUE,TRUE}</definedName>
    <definedName name="abu" localSheetId="60" hidden="1">{FALSE,FALSE,-1.25,-15.5,484.5,276.75,FALSE,FALSE,TRUE,TRUE,0,12,#N/A,46,#N/A,2.93460490463215,15.35,1,FALSE,FALSE,3,TRUE,1,FALSE,100,"Swvu.PLA1.","ACwvu.PLA1.",#N/A,FALSE,FALSE,0,0,0,0,2,"","",TRUE,TRUE,FALSE,FALSE,1,60,#N/A,#N/A,FALSE,FALSE,FALSE,FALSE,FALSE,FALSE,FALSE,9,65532,65532,FALSE,FALSE,TRUE,TRUE,TRUE}</definedName>
    <definedName name="abu" localSheetId="68" hidden="1">{FALSE,FALSE,-1.25,-15.5,484.5,276.75,FALSE,FALSE,TRUE,TRUE,0,12,#N/A,46,#N/A,2.93460490463215,15.35,1,FALSE,FALSE,3,TRUE,1,FALSE,100,"Swvu.PLA1.","ACwvu.PLA1.",#N/A,FALSE,FALSE,0,0,0,0,2,"","",TRUE,TRUE,FALSE,FALSE,1,60,#N/A,#N/A,FALSE,FALSE,FALSE,FALSE,FALSE,FALSE,FALSE,9,65532,65532,FALSE,FALSE,TRUE,TRUE,TRUE}</definedName>
    <definedName name="abu" localSheetId="69" hidden="1">{FALSE,FALSE,-1.25,-15.5,484.5,276.75,FALSE,FALSE,TRUE,TRUE,0,12,#N/A,46,#N/A,2.93460490463215,15.35,1,FALSE,FALSE,3,TRUE,1,FALSE,100,"Swvu.PLA1.","ACwvu.PLA1.",#N/A,FALSE,FALSE,0,0,0,0,2,"","",TRUE,TRUE,FALSE,FALSE,1,60,#N/A,#N/A,FALSE,FALSE,FALSE,FALSE,FALSE,FALSE,FALSE,9,65532,65532,FALSE,FALSE,TRUE,TRUE,TRUE}</definedName>
    <definedName name="abu" localSheetId="70"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 localSheetId="3">#REF!</definedName>
    <definedName name="ac" localSheetId="42">#REF!</definedName>
    <definedName name="ac" localSheetId="68">#REF!</definedName>
    <definedName name="ac" localSheetId="69">#REF!</definedName>
    <definedName name="ac" localSheetId="0">#REF!</definedName>
    <definedName name="ac">#REF!</definedName>
    <definedName name="accou" localSheetId="3">#REF!</definedName>
    <definedName name="accou" localSheetId="42">#REF!</definedName>
    <definedName name="accou" localSheetId="68">#REF!</definedName>
    <definedName name="accou" localSheetId="69">#REF!</definedName>
    <definedName name="accou">#REF!</definedName>
    <definedName name="accou1" localSheetId="3">#REF!</definedName>
    <definedName name="accou1" localSheetId="42">#REF!</definedName>
    <definedName name="accou1" localSheetId="68">#REF!</definedName>
    <definedName name="accou1" localSheetId="69">#REF!</definedName>
    <definedName name="accou1">#REF!</definedName>
    <definedName name="Acountry" localSheetId="68">#REF!</definedName>
    <definedName name="Acountry" localSheetId="69">#REF!</definedName>
    <definedName name="Acountry">#REF!</definedName>
    <definedName name="ACTIVATE" localSheetId="68">#REF!</definedName>
    <definedName name="ACTIVATE" localSheetId="69">#REF!</definedName>
    <definedName name="ACTIVATE">#REF!</definedName>
    <definedName name="ACwvu.PLA1." localSheetId="3" hidden="1">'[26]COP FED'!#REF!</definedName>
    <definedName name="ACwvu.PLA1." hidden="1">'[26]COP FED'!#REF!</definedName>
    <definedName name="ACwvu.PLA2." hidden="1">'[26]COP FED'!$A$1:$N$49</definedName>
    <definedName name="Adb">[27]CIRRs!$C$59</definedName>
    <definedName name="ADDENDUM" localSheetId="3">#REF!</definedName>
    <definedName name="ADDENDUM" localSheetId="37">#REF!</definedName>
    <definedName name="ADDENDUM" localSheetId="38">#REF!</definedName>
    <definedName name="ADDENDUM" localSheetId="39">#REF!</definedName>
    <definedName name="ADDENDUM" localSheetId="40">#REF!</definedName>
    <definedName name="ADDENDUM" localSheetId="41">#REF!</definedName>
    <definedName name="ADDENDUM" localSheetId="42">#REF!</definedName>
    <definedName name="ADDENDUM" localSheetId="43">#REF!</definedName>
    <definedName name="ADDENDUM" localSheetId="45">#REF!</definedName>
    <definedName name="ADDENDUM" localSheetId="46">#REF!</definedName>
    <definedName name="ADDENDUM" localSheetId="48">#REF!</definedName>
    <definedName name="ADDENDUM" localSheetId="49">#REF!</definedName>
    <definedName name="ADDENDUM" localSheetId="50">#REF!</definedName>
    <definedName name="ADDENDUM" localSheetId="68">#REF!</definedName>
    <definedName name="ADDENDUM" localSheetId="69">#REF!</definedName>
    <definedName name="ADDENDUM" localSheetId="0">#REF!</definedName>
    <definedName name="ADDENDUM">#REF!</definedName>
    <definedName name="Adf">[27]CIRRs!$C$60</definedName>
    <definedName name="Adjusted_undrawn_balance" localSheetId="3">#REF!</definedName>
    <definedName name="Adjusted_undrawn_balance" localSheetId="37">#REF!</definedName>
    <definedName name="Adjusted_undrawn_balance" localSheetId="38">#REF!</definedName>
    <definedName name="Adjusted_undrawn_balance" localSheetId="39">#REF!</definedName>
    <definedName name="Adjusted_undrawn_balance" localSheetId="40">#REF!</definedName>
    <definedName name="Adjusted_undrawn_balance" localSheetId="41">#REF!</definedName>
    <definedName name="Adjusted_undrawn_balance" localSheetId="42">#REF!</definedName>
    <definedName name="Adjusted_undrawn_balance" localSheetId="43">#REF!</definedName>
    <definedName name="Adjusted_undrawn_balance" localSheetId="45">#REF!</definedName>
    <definedName name="Adjusted_undrawn_balance" localSheetId="46">#REF!</definedName>
    <definedName name="Adjusted_undrawn_balance" localSheetId="48">#REF!</definedName>
    <definedName name="Adjusted_undrawn_balance" localSheetId="49">#REF!</definedName>
    <definedName name="Adjusted_undrawn_balance" localSheetId="50">#REF!</definedName>
    <definedName name="Adjusted_undrawn_balance" localSheetId="68">#REF!</definedName>
    <definedName name="Adjusted_undrawn_balance" localSheetId="69">#REF!</definedName>
    <definedName name="Adjusted_undrawn_balance" localSheetId="0">#REF!</definedName>
    <definedName name="Adjusted_undrawn_balance">#REF!</definedName>
    <definedName name="af" localSheetId="3">#REF!</definedName>
    <definedName name="af" localSheetId="37">#REF!</definedName>
    <definedName name="af" localSheetId="38">#REF!</definedName>
    <definedName name="af" localSheetId="39">#REF!</definedName>
    <definedName name="af" localSheetId="40">#REF!</definedName>
    <definedName name="af" localSheetId="41">#REF!</definedName>
    <definedName name="af" localSheetId="42">#REF!</definedName>
    <definedName name="af" localSheetId="43">#REF!</definedName>
    <definedName name="af" localSheetId="45">#REF!</definedName>
    <definedName name="af" localSheetId="46">#REF!</definedName>
    <definedName name="af" localSheetId="48">#REF!</definedName>
    <definedName name="af" localSheetId="49">#REF!</definedName>
    <definedName name="af" localSheetId="50">#REF!</definedName>
    <definedName name="af" localSheetId="68">#REF!</definedName>
    <definedName name="af" localSheetId="69">#REF!</definedName>
    <definedName name="af">#REF!</definedName>
    <definedName name="AFRASIA" localSheetId="3">#REF!</definedName>
    <definedName name="AFRASIA" localSheetId="37">#REF!</definedName>
    <definedName name="AFRASIA" localSheetId="38">#REF!</definedName>
    <definedName name="AFRASIA" localSheetId="39">#REF!</definedName>
    <definedName name="AFRASIA" localSheetId="40">#REF!</definedName>
    <definedName name="AFRASIA" localSheetId="41">#REF!</definedName>
    <definedName name="AFRASIA" localSheetId="42">#REF!</definedName>
    <definedName name="AFRASIA" localSheetId="43">#REF!</definedName>
    <definedName name="AFRASIA" localSheetId="45">#REF!</definedName>
    <definedName name="AFRASIA" localSheetId="46">#REF!</definedName>
    <definedName name="AFRASIA" localSheetId="48">#REF!</definedName>
    <definedName name="AFRASIA" localSheetId="49">#REF!</definedName>
    <definedName name="AFRASIA" localSheetId="50">#REF!</definedName>
    <definedName name="AFRASIA" localSheetId="68">#REF!</definedName>
    <definedName name="AFRASIA" localSheetId="69">#REF!</definedName>
    <definedName name="AFRASIA">#REF!</definedName>
    <definedName name="AG" localSheetId="68">#REF!</definedName>
    <definedName name="AG" localSheetId="69">#REF!</definedName>
    <definedName name="AG">#REF!</definedName>
    <definedName name="ai">'[25]10'!#REF!</definedName>
    <definedName name="ALL">'[4]Imp:DSA output'!$C$9:$R$464</definedName>
    <definedName name="ALLBANKS" localSheetId="3">#REF!</definedName>
    <definedName name="ALLBANKS" localSheetId="37">#REF!</definedName>
    <definedName name="ALLBANKS" localSheetId="38">#REF!</definedName>
    <definedName name="ALLBANKS" localSheetId="39">#REF!</definedName>
    <definedName name="ALLBANKS" localSheetId="40">#REF!</definedName>
    <definedName name="ALLBANKS" localSheetId="41">#REF!</definedName>
    <definedName name="ALLBANKS" localSheetId="42">#REF!</definedName>
    <definedName name="ALLBANKS" localSheetId="43">#REF!</definedName>
    <definedName name="ALLBANKS" localSheetId="45">#REF!</definedName>
    <definedName name="ALLBANKS" localSheetId="46">#REF!</definedName>
    <definedName name="ALLBANKS" localSheetId="48">#REF!</definedName>
    <definedName name="ALLBANKS" localSheetId="49">#REF!</definedName>
    <definedName name="ALLBANKS" localSheetId="50">#REF!</definedName>
    <definedName name="ALLBANKS" localSheetId="68">#REF!</definedName>
    <definedName name="ALLBANKS" localSheetId="69">#REF!</definedName>
    <definedName name="ALLBANKS" localSheetId="0">#REF!</definedName>
    <definedName name="ALLBANKS">#REF!</definedName>
    <definedName name="ALT" localSheetId="3">#REF!</definedName>
    <definedName name="ALT" localSheetId="37">#REF!</definedName>
    <definedName name="ALT" localSheetId="38">#REF!</definedName>
    <definedName name="ALT" localSheetId="39">#REF!</definedName>
    <definedName name="ALT" localSheetId="40">#REF!</definedName>
    <definedName name="ALT" localSheetId="41">#REF!</definedName>
    <definedName name="ALT" localSheetId="42">#REF!</definedName>
    <definedName name="ALT" localSheetId="43">#REF!</definedName>
    <definedName name="ALT" localSheetId="45">#REF!</definedName>
    <definedName name="ALT" localSheetId="46">#REF!</definedName>
    <definedName name="ALT" localSheetId="48">#REF!</definedName>
    <definedName name="ALT" localSheetId="49">#REF!</definedName>
    <definedName name="ALT" localSheetId="50">#REF!</definedName>
    <definedName name="ALT" localSheetId="68">#REF!</definedName>
    <definedName name="ALT" localSheetId="69">#REF!</definedName>
    <definedName name="ALT">#REF!</definedName>
    <definedName name="AMB" localSheetId="3">#REF!</definedName>
    <definedName name="AMB" localSheetId="37">#REF!</definedName>
    <definedName name="AMB" localSheetId="38">#REF!</definedName>
    <definedName name="AMB" localSheetId="39">#REF!</definedName>
    <definedName name="AMB" localSheetId="40">#REF!</definedName>
    <definedName name="AMB" localSheetId="41">#REF!</definedName>
    <definedName name="AMB" localSheetId="42">#REF!</definedName>
    <definedName name="AMB" localSheetId="43">#REF!</definedName>
    <definedName name="AMB" localSheetId="45">#REF!</definedName>
    <definedName name="AMB" localSheetId="46">#REF!</definedName>
    <definedName name="AMB" localSheetId="48">#REF!</definedName>
    <definedName name="AMB" localSheetId="49">#REF!</definedName>
    <definedName name="AMB" localSheetId="50">#REF!</definedName>
    <definedName name="AMB" localSheetId="68">#REF!</definedName>
    <definedName name="AMB" localSheetId="69">#REF!</definedName>
    <definedName name="AMB">#REF!</definedName>
    <definedName name="amefp1">'[28]Table 8'!$A$1:$AL$61</definedName>
    <definedName name="amefp3">'[28]Table 10'!$A$1:$AN$63</definedName>
    <definedName name="amort">[29]info!$A$5:$AP$18</definedName>
    <definedName name="Amorti" localSheetId="3">[30]info!#REF!</definedName>
    <definedName name="Amorti" localSheetId="42">[30]info!#REF!</definedName>
    <definedName name="Amorti" localSheetId="0">[30]info!#REF!</definedName>
    <definedName name="Amorti">[30]info!#REF!</definedName>
    <definedName name="AMORTIZATION" localSheetId="3">#REF!</definedName>
    <definedName name="AMORTIZATION" localSheetId="37">#REF!</definedName>
    <definedName name="AMORTIZATION" localSheetId="38">#REF!</definedName>
    <definedName name="AMORTIZATION" localSheetId="39">#REF!</definedName>
    <definedName name="AMORTIZATION" localSheetId="40">#REF!</definedName>
    <definedName name="AMORTIZATION" localSheetId="41">#REF!</definedName>
    <definedName name="AMORTIZATION" localSheetId="42">#REF!</definedName>
    <definedName name="AMORTIZATION" localSheetId="43">#REF!</definedName>
    <definedName name="AMORTIZATION" localSheetId="45">#REF!</definedName>
    <definedName name="AMORTIZATION" localSheetId="46">#REF!</definedName>
    <definedName name="AMORTIZATION" localSheetId="48">#REF!</definedName>
    <definedName name="AMORTIZATION" localSheetId="49">#REF!</definedName>
    <definedName name="AMORTIZATION" localSheetId="50">#REF!</definedName>
    <definedName name="AMORTIZATION" localSheetId="68">#REF!</definedName>
    <definedName name="AMORTIZATION" localSheetId="69">#REF!</definedName>
    <definedName name="AMORTIZATION" localSheetId="0">#REF!</definedName>
    <definedName name="AMORTIZATION">#REF!</definedName>
    <definedName name="annexa1" localSheetId="3">#REF!</definedName>
    <definedName name="annexa1" localSheetId="37">#REF!</definedName>
    <definedName name="annexa1" localSheetId="38">#REF!</definedName>
    <definedName name="annexa1" localSheetId="39">#REF!</definedName>
    <definedName name="annexa1" localSheetId="40">#REF!</definedName>
    <definedName name="annexa1" localSheetId="41">#REF!</definedName>
    <definedName name="annexa1" localSheetId="42">#REF!</definedName>
    <definedName name="annexa1" localSheetId="43">#REF!</definedName>
    <definedName name="annexa1" localSheetId="45">#REF!</definedName>
    <definedName name="annexa1" localSheetId="46">#REF!</definedName>
    <definedName name="annexa1" localSheetId="48">#REF!</definedName>
    <definedName name="annexa1" localSheetId="49">#REF!</definedName>
    <definedName name="annexa1" localSheetId="50">#REF!</definedName>
    <definedName name="annexa1" localSheetId="68">#REF!</definedName>
    <definedName name="annexa1" localSheetId="69">#REF!</definedName>
    <definedName name="annexa1">#REF!</definedName>
    <definedName name="annexa2" localSheetId="3">#REF!</definedName>
    <definedName name="annexa2" localSheetId="37">#REF!</definedName>
    <definedName name="annexa2" localSheetId="38">#REF!</definedName>
    <definedName name="annexa2" localSheetId="39">#REF!</definedName>
    <definedName name="annexa2" localSheetId="40">#REF!</definedName>
    <definedName name="annexa2" localSheetId="41">#REF!</definedName>
    <definedName name="annexa2" localSheetId="42">#REF!</definedName>
    <definedName name="annexa2" localSheetId="43">#REF!</definedName>
    <definedName name="annexa2" localSheetId="45">#REF!</definedName>
    <definedName name="annexa2" localSheetId="46">#REF!</definedName>
    <definedName name="annexa2" localSheetId="48">#REF!</definedName>
    <definedName name="annexa2" localSheetId="49">#REF!</definedName>
    <definedName name="annexa2" localSheetId="50">#REF!</definedName>
    <definedName name="annexa2" localSheetId="68">#REF!</definedName>
    <definedName name="annexa2" localSheetId="69">#REF!</definedName>
    <definedName name="annexa2">#REF!</definedName>
    <definedName name="Annual_CPI_ER_GDP" localSheetId="68">#REF!</definedName>
    <definedName name="Annual_CPI_ER_GDP" localSheetId="69">#REF!</definedName>
    <definedName name="Annual_CPI_ER_GDP">#REF!</definedName>
    <definedName name="Annual_CPI_ER_GDP_from_real" localSheetId="68">#REF!</definedName>
    <definedName name="Annual_CPI_ER_GDP_from_real" localSheetId="69">#REF!</definedName>
    <definedName name="Annual_CPI_ER_GDP_from_real">#REF!</definedName>
    <definedName name="anscount" hidden="1">2</definedName>
    <definedName name="Apr_50" localSheetId="3">#REF!</definedName>
    <definedName name="Apr_50" localSheetId="42">#REF!</definedName>
    <definedName name="Apr_50" localSheetId="68">#REF!</definedName>
    <definedName name="Apr_50" localSheetId="69">#REF!</definedName>
    <definedName name="Apr_50" localSheetId="0">#REF!</definedName>
    <definedName name="Apr_50">#REF!</definedName>
    <definedName name="Apr_51" localSheetId="3">#REF!</definedName>
    <definedName name="Apr_51" localSheetId="42">#REF!</definedName>
    <definedName name="Apr_51" localSheetId="68">#REF!</definedName>
    <definedName name="Apr_51" localSheetId="69">#REF!</definedName>
    <definedName name="Apr_51">#REF!</definedName>
    <definedName name="Apr_52" localSheetId="3">#REF!</definedName>
    <definedName name="Apr_52" localSheetId="42">#REF!</definedName>
    <definedName name="Apr_52" localSheetId="68">#REF!</definedName>
    <definedName name="Apr_52" localSheetId="69">#REF!</definedName>
    <definedName name="Apr_52">#REF!</definedName>
    <definedName name="Apr_53" localSheetId="68">#REF!</definedName>
    <definedName name="Apr_53" localSheetId="69">#REF!</definedName>
    <definedName name="Apr_53">#REF!</definedName>
    <definedName name="Apr_54" localSheetId="68">#REF!</definedName>
    <definedName name="Apr_54" localSheetId="69">#REF!</definedName>
    <definedName name="Apr_54">#REF!</definedName>
    <definedName name="Apr_55" localSheetId="68">#REF!</definedName>
    <definedName name="Apr_55" localSheetId="69">#REF!</definedName>
    <definedName name="Apr_55">#REF!</definedName>
    <definedName name="Apr_56" localSheetId="68">#REF!</definedName>
    <definedName name="Apr_56" localSheetId="69">#REF!</definedName>
    <definedName name="Apr_56">#REF!</definedName>
    <definedName name="Apr_57" localSheetId="68">#REF!</definedName>
    <definedName name="Apr_57" localSheetId="69">#REF!</definedName>
    <definedName name="Apr_57">#REF!</definedName>
    <definedName name="Apr_58" localSheetId="68">#REF!</definedName>
    <definedName name="Apr_58" localSheetId="69">#REF!</definedName>
    <definedName name="Apr_58">#REF!</definedName>
    <definedName name="Apr_59" localSheetId="68">#REF!</definedName>
    <definedName name="Apr_59" localSheetId="69">#REF!</definedName>
    <definedName name="Apr_59">#REF!</definedName>
    <definedName name="Apr_60" localSheetId="68">#REF!</definedName>
    <definedName name="Apr_60" localSheetId="69">#REF!</definedName>
    <definedName name="Apr_60">#REF!</definedName>
    <definedName name="Apr_61" localSheetId="68">#REF!</definedName>
    <definedName name="Apr_61" localSheetId="69">#REF!</definedName>
    <definedName name="Apr_61">#REF!</definedName>
    <definedName name="Apr_62" localSheetId="68">#REF!</definedName>
    <definedName name="Apr_62" localSheetId="69">#REF!</definedName>
    <definedName name="Apr_62">#REF!</definedName>
    <definedName name="Apr_63" localSheetId="68">#REF!</definedName>
    <definedName name="Apr_63" localSheetId="69">#REF!</definedName>
    <definedName name="Apr_63">#REF!</definedName>
    <definedName name="Apr_64" localSheetId="68">#REF!</definedName>
    <definedName name="Apr_64" localSheetId="69">#REF!</definedName>
    <definedName name="Apr_64">#REF!</definedName>
    <definedName name="Apr_65" localSheetId="68">#REF!</definedName>
    <definedName name="Apr_65" localSheetId="69">#REF!</definedName>
    <definedName name="Apr_65">#REF!</definedName>
    <definedName name="Apr_66" localSheetId="68">#REF!</definedName>
    <definedName name="Apr_66" localSheetId="69">#REF!</definedName>
    <definedName name="Apr_66">#REF!</definedName>
    <definedName name="Apr_67" localSheetId="68">#REF!</definedName>
    <definedName name="Apr_67" localSheetId="69">#REF!</definedName>
    <definedName name="Apr_67">#REF!</definedName>
    <definedName name="Apr_68" localSheetId="68">#REF!</definedName>
    <definedName name="Apr_68" localSheetId="69">#REF!</definedName>
    <definedName name="Apr_68">#REF!</definedName>
    <definedName name="Apr_69" localSheetId="68">#REF!</definedName>
    <definedName name="Apr_69" localSheetId="69">#REF!</definedName>
    <definedName name="Apr_69">#REF!</definedName>
    <definedName name="Apr_70" localSheetId="68">#REF!</definedName>
    <definedName name="Apr_70" localSheetId="69">#REF!</definedName>
    <definedName name="Apr_70">#REF!</definedName>
    <definedName name="Apr_71" localSheetId="68">#REF!</definedName>
    <definedName name="Apr_71" localSheetId="69">#REF!</definedName>
    <definedName name="Apr_71">#REF!</definedName>
    <definedName name="Apr_72" localSheetId="68">#REF!</definedName>
    <definedName name="Apr_72" localSheetId="69">#REF!</definedName>
    <definedName name="Apr_72">#REF!</definedName>
    <definedName name="Apr_73" localSheetId="68">#REF!</definedName>
    <definedName name="Apr_73" localSheetId="69">#REF!</definedName>
    <definedName name="Apr_73">#REF!</definedName>
    <definedName name="Apr_74" localSheetId="68">#REF!</definedName>
    <definedName name="Apr_74" localSheetId="69">#REF!</definedName>
    <definedName name="Apr_74">#REF!</definedName>
    <definedName name="Apr_75" localSheetId="68">#REF!</definedName>
    <definedName name="Apr_75" localSheetId="69">#REF!</definedName>
    <definedName name="Apr_75">#REF!</definedName>
    <definedName name="Apr_76" localSheetId="68">#REF!</definedName>
    <definedName name="Apr_76" localSheetId="69">#REF!</definedName>
    <definedName name="Apr_76">#REF!</definedName>
    <definedName name="Apr_77" localSheetId="68">#REF!</definedName>
    <definedName name="Apr_77" localSheetId="69">#REF!</definedName>
    <definedName name="Apr_77">#REF!</definedName>
    <definedName name="Apr_78" localSheetId="68">#REF!</definedName>
    <definedName name="Apr_78" localSheetId="69">#REF!</definedName>
    <definedName name="Apr_78">#REF!</definedName>
    <definedName name="Apr_79" localSheetId="68">#REF!</definedName>
    <definedName name="Apr_79" localSheetId="69">#REF!</definedName>
    <definedName name="Apr_79">#REF!</definedName>
    <definedName name="Apr_80" localSheetId="68">#REF!</definedName>
    <definedName name="Apr_80" localSheetId="69">#REF!</definedName>
    <definedName name="Apr_80">#REF!</definedName>
    <definedName name="Apr_81" localSheetId="68">#REF!</definedName>
    <definedName name="Apr_81" localSheetId="69">#REF!</definedName>
    <definedName name="Apr_81">#REF!</definedName>
    <definedName name="Apr_82" localSheetId="68">#REF!</definedName>
    <definedName name="Apr_82" localSheetId="69">#REF!</definedName>
    <definedName name="Apr_82">#REF!</definedName>
    <definedName name="Apr_83" localSheetId="68">#REF!</definedName>
    <definedName name="Apr_83" localSheetId="69">#REF!</definedName>
    <definedName name="Apr_83">#REF!</definedName>
    <definedName name="Apr_84" localSheetId="68">#REF!</definedName>
    <definedName name="Apr_84" localSheetId="69">#REF!</definedName>
    <definedName name="Apr_84">#REF!</definedName>
    <definedName name="Apr_85" localSheetId="68">#REF!</definedName>
    <definedName name="Apr_85" localSheetId="69">#REF!</definedName>
    <definedName name="Apr_85">#REF!</definedName>
    <definedName name="Apr_86" localSheetId="68">#REF!</definedName>
    <definedName name="Apr_86" localSheetId="69">#REF!</definedName>
    <definedName name="Apr_86">#REF!</definedName>
    <definedName name="Apr_87" localSheetId="68">#REF!</definedName>
    <definedName name="Apr_87" localSheetId="69">#REF!</definedName>
    <definedName name="Apr_87">#REF!</definedName>
    <definedName name="Apr_88" localSheetId="68">#REF!</definedName>
    <definedName name="Apr_88" localSheetId="69">#REF!</definedName>
    <definedName name="Apr_88">#REF!</definedName>
    <definedName name="Apr_89" localSheetId="68">#REF!</definedName>
    <definedName name="Apr_89" localSheetId="69">#REF!</definedName>
    <definedName name="Apr_89">#REF!</definedName>
    <definedName name="Apr_90" localSheetId="68">#REF!</definedName>
    <definedName name="Apr_90" localSheetId="69">#REF!</definedName>
    <definedName name="Apr_90">#REF!</definedName>
    <definedName name="Apr_91" localSheetId="68">#REF!</definedName>
    <definedName name="Apr_91" localSheetId="69">#REF!</definedName>
    <definedName name="Apr_91">#REF!</definedName>
    <definedName name="Apr_92" localSheetId="68">#REF!</definedName>
    <definedName name="Apr_92" localSheetId="69">#REF!</definedName>
    <definedName name="Apr_92">#REF!</definedName>
    <definedName name="Apr_93" localSheetId="68">#REF!</definedName>
    <definedName name="Apr_93" localSheetId="69">#REF!</definedName>
    <definedName name="Apr_93">#REF!</definedName>
    <definedName name="Apr_94" localSheetId="68">#REF!</definedName>
    <definedName name="Apr_94" localSheetId="69">#REF!</definedName>
    <definedName name="Apr_94">#REF!</definedName>
    <definedName name="Apr_95" localSheetId="68">#REF!</definedName>
    <definedName name="Apr_95" localSheetId="69">#REF!</definedName>
    <definedName name="Apr_95">#REF!</definedName>
    <definedName name="Apr_96" localSheetId="68">#REF!</definedName>
    <definedName name="Apr_96" localSheetId="69">#REF!</definedName>
    <definedName name="Apr_96">#REF!</definedName>
    <definedName name="Apr_97" localSheetId="68">#REF!</definedName>
    <definedName name="Apr_97" localSheetId="69">#REF!</definedName>
    <definedName name="Apr_97">#REF!</definedName>
    <definedName name="Apr_98" localSheetId="68">#REF!</definedName>
    <definedName name="Apr_98" localSheetId="69">#REF!</definedName>
    <definedName name="Apr_98">#REF!</definedName>
    <definedName name="Apr_99" localSheetId="68">#REF!</definedName>
    <definedName name="Apr_99" localSheetId="69">#REF!</definedName>
    <definedName name="Apr_99">#REF!</definedName>
    <definedName name="arat">[31]Zambia!#REF!</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0"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 localSheetId="3">#REF!</definedName>
    <definedName name="ARR" localSheetId="42">#REF!</definedName>
    <definedName name="ARR" localSheetId="68">#REF!</definedName>
    <definedName name="ARR" localSheetId="69">#REF!</definedName>
    <definedName name="ARR" localSheetId="0">#REF!</definedName>
    <definedName name="ARR">#REF!</definedName>
    <definedName name="ARR.SR" localSheetId="3">#REF!</definedName>
    <definedName name="ARR.SR" localSheetId="42">#REF!</definedName>
    <definedName name="ARR.SR" localSheetId="68">#REF!</definedName>
    <definedName name="ARR.SR" localSheetId="69">#REF!</definedName>
    <definedName name="ARR.SR">#REF!</definedName>
    <definedName name="as" localSheetId="1" hidden="1">{#N/A,#N/A,TRUE,"Table1USD";#N/A,#N/A,TRUE,"Table1GBP"}</definedName>
    <definedName name="as" localSheetId="17" hidden="1">{#N/A,#N/A,TRUE,"Table1USD";#N/A,#N/A,TRUE,"Table1GBP"}</definedName>
    <definedName name="as" localSheetId="18" hidden="1">{#N/A,#N/A,TRUE,"Table1USD";#N/A,#N/A,TRUE,"Table1GBP"}</definedName>
    <definedName name="as" localSheetId="19" hidden="1">{#N/A,#N/A,TRUE,"Table1USD";#N/A,#N/A,TRUE,"Table1GBP"}</definedName>
    <definedName name="as" localSheetId="24" hidden="1">{#N/A,#N/A,TRUE,"Table1USD";#N/A,#N/A,TRUE,"Table1GBP"}</definedName>
    <definedName name="as" localSheetId="25" hidden="1">{#N/A,#N/A,TRUE,"Table1USD";#N/A,#N/A,TRUE,"Table1GBP"}</definedName>
    <definedName name="as" localSheetId="3" hidden="1">{#N/A,#N/A,TRUE,"Table1USD";#N/A,#N/A,TRUE,"Table1GBP"}</definedName>
    <definedName name="as" localSheetId="37" hidden="1">{#N/A,#N/A,TRUE,"Table1USD";#N/A,#N/A,TRUE,"Table1GBP"}</definedName>
    <definedName name="as" localSheetId="38" hidden="1">{#N/A,#N/A,TRUE,"Table1USD";#N/A,#N/A,TRUE,"Table1GBP"}</definedName>
    <definedName name="as" localSheetId="39" hidden="1">{#N/A,#N/A,TRUE,"Table1USD";#N/A,#N/A,TRUE,"Table1GBP"}</definedName>
    <definedName name="as" localSheetId="40" hidden="1">{#N/A,#N/A,TRUE,"Table1USD";#N/A,#N/A,TRUE,"Table1GBP"}</definedName>
    <definedName name="as" localSheetId="41" hidden="1">{#N/A,#N/A,TRUE,"Table1USD";#N/A,#N/A,TRUE,"Table1GBP"}</definedName>
    <definedName name="as" localSheetId="42" hidden="1">{#N/A,#N/A,TRUE,"Table1USD";#N/A,#N/A,TRUE,"Table1GBP"}</definedName>
    <definedName name="as" localSheetId="43" hidden="1">{#N/A,#N/A,TRUE,"Table1USD";#N/A,#N/A,TRUE,"Table1GBP"}</definedName>
    <definedName name="as" localSheetId="44" hidden="1">{#N/A,#N/A,TRUE,"Table1USD";#N/A,#N/A,TRUE,"Table1GBP"}</definedName>
    <definedName name="as" localSheetId="45" hidden="1">{#N/A,#N/A,TRUE,"Table1USD";#N/A,#N/A,TRUE,"Table1GBP"}</definedName>
    <definedName name="as" localSheetId="46" hidden="1">{#N/A,#N/A,TRUE,"Table1USD";#N/A,#N/A,TRUE,"Table1GBP"}</definedName>
    <definedName name="as" localSheetId="47" hidden="1">{#N/A,#N/A,TRUE,"Table1USD";#N/A,#N/A,TRUE,"Table1GBP"}</definedName>
    <definedName name="as" localSheetId="48" hidden="1">{#N/A,#N/A,TRUE,"Table1USD";#N/A,#N/A,TRUE,"Table1GBP"}</definedName>
    <definedName name="as" localSheetId="49" hidden="1">{#N/A,#N/A,TRUE,"Table1USD";#N/A,#N/A,TRUE,"Table1GBP"}</definedName>
    <definedName name="as" localSheetId="50" hidden="1">{#N/A,#N/A,TRUE,"Table1USD";#N/A,#N/A,TRUE,"Table1GBP"}</definedName>
    <definedName name="as" localSheetId="52" hidden="1">{#N/A,#N/A,TRUE,"Table1USD";#N/A,#N/A,TRUE,"Table1GBP"}</definedName>
    <definedName name="as" localSheetId="53" hidden="1">{#N/A,#N/A,TRUE,"Table1USD";#N/A,#N/A,TRUE,"Table1GBP"}</definedName>
    <definedName name="as" localSheetId="54" hidden="1">{#N/A,#N/A,TRUE,"Table1USD";#N/A,#N/A,TRUE,"Table1GBP"}</definedName>
    <definedName name="as" localSheetId="55" hidden="1">{#N/A,#N/A,TRUE,"Table1USD";#N/A,#N/A,TRUE,"Table1GBP"}</definedName>
    <definedName name="as" localSheetId="56" hidden="1">{#N/A,#N/A,TRUE,"Table1USD";#N/A,#N/A,TRUE,"Table1GBP"}</definedName>
    <definedName name="as" localSheetId="57" hidden="1">{#N/A,#N/A,TRUE,"Table1USD";#N/A,#N/A,TRUE,"Table1GBP"}</definedName>
    <definedName name="as" localSheetId="58" hidden="1">{#N/A,#N/A,TRUE,"Table1USD";#N/A,#N/A,TRUE,"Table1GBP"}</definedName>
    <definedName name="as" localSheetId="59" hidden="1">{#N/A,#N/A,TRUE,"Table1USD";#N/A,#N/A,TRUE,"Table1GBP"}</definedName>
    <definedName name="as" localSheetId="60" hidden="1">{#N/A,#N/A,TRUE,"Table1USD";#N/A,#N/A,TRUE,"Table1GBP"}</definedName>
    <definedName name="as" localSheetId="68" hidden="1">{#N/A,#N/A,TRUE,"Table1USD";#N/A,#N/A,TRUE,"Table1GBP"}</definedName>
    <definedName name="as" localSheetId="69" hidden="1">{#N/A,#N/A,TRUE,"Table1USD";#N/A,#N/A,TRUE,"Table1GBP"}</definedName>
    <definedName name="as" localSheetId="70" hidden="1">{#N/A,#N/A,TRUE,"Table1USD";#N/A,#N/A,TRUE,"Table1GBP"}</definedName>
    <definedName name="as" localSheetId="0" hidden="1">{#N/A,#N/A,TRUE,"Table1USD";#N/A,#N/A,TRUE,"Table1GBP"}</definedName>
    <definedName name="as" hidden="1">{#N/A,#N/A,TRUE,"Table1USD";#N/A,#N/A,TRUE,"Table1GBP"}</definedName>
    <definedName name="asaaaaaaaaaaaaaaaaaaaaaaaaaaa" localSheetId="3">#REF!</definedName>
    <definedName name="asaaaaaaaaaaaaaaaaaaaaaaaaaaa" localSheetId="42">#REF!</definedName>
    <definedName name="asaaaaaaaaaaaaaaaaaaaaaaaaaaa" localSheetId="68">#REF!</definedName>
    <definedName name="asaaaaaaaaaaaaaaaaaaaaaaaaaaa" localSheetId="69">#REF!</definedName>
    <definedName name="asaaaaaaaaaaaaaaaaaaaaaaaaaaa" localSheetId="0">#REF!</definedName>
    <definedName name="asaaaaaaaaaaaaaaaaaaaaaaaaaaa">#REF!</definedName>
    <definedName name="asdf" localSheetId="3">#REF!</definedName>
    <definedName name="asdf" localSheetId="42">#REF!</definedName>
    <definedName name="asdf" localSheetId="68">#REF!</definedName>
    <definedName name="asdf" localSheetId="69">#REF!</definedName>
    <definedName name="asdf">#REF!</definedName>
    <definedName name="asdfasf" localSheetId="1" hidden="1">{#N/A,#N/A,FALSE,"INTERST"}</definedName>
    <definedName name="asdfasf" localSheetId="17" hidden="1">{#N/A,#N/A,FALSE,"INTERST"}</definedName>
    <definedName name="asdfasf" localSheetId="18" hidden="1">{#N/A,#N/A,FALSE,"INTERST"}</definedName>
    <definedName name="asdfasf" localSheetId="19" hidden="1">{#N/A,#N/A,FALSE,"INTERST"}</definedName>
    <definedName name="asdfasf" localSheetId="24" hidden="1">{#N/A,#N/A,FALSE,"INTERST"}</definedName>
    <definedName name="asdfasf" localSheetId="25" hidden="1">{#N/A,#N/A,FALSE,"INTERST"}</definedName>
    <definedName name="asdfasf" localSheetId="3" hidden="1">{#N/A,#N/A,FALSE,"INTERST"}</definedName>
    <definedName name="asdfasf" localSheetId="37" hidden="1">{#N/A,#N/A,FALSE,"INTERST"}</definedName>
    <definedName name="asdfasf" localSheetId="38" hidden="1">{#N/A,#N/A,FALSE,"INTERST"}</definedName>
    <definedName name="asdfasf" localSheetId="39" hidden="1">{#N/A,#N/A,FALSE,"INTERST"}</definedName>
    <definedName name="asdfasf" localSheetId="40" hidden="1">{#N/A,#N/A,FALSE,"INTERST"}</definedName>
    <definedName name="asdfasf" localSheetId="41" hidden="1">{#N/A,#N/A,FALSE,"INTERST"}</definedName>
    <definedName name="asdfasf" localSheetId="42" hidden="1">{#N/A,#N/A,FALSE,"INTERST"}</definedName>
    <definedName name="asdfasf" localSheetId="43" hidden="1">{#N/A,#N/A,FALSE,"INTERST"}</definedName>
    <definedName name="asdfasf" localSheetId="44" hidden="1">{#N/A,#N/A,FALSE,"INTERST"}</definedName>
    <definedName name="asdfasf" localSheetId="45" hidden="1">{#N/A,#N/A,FALSE,"INTERST"}</definedName>
    <definedName name="asdfasf" localSheetId="46" hidden="1">{#N/A,#N/A,FALSE,"INTERST"}</definedName>
    <definedName name="asdfasf" localSheetId="47" hidden="1">{#N/A,#N/A,FALSE,"INTERST"}</definedName>
    <definedName name="asdfasf" localSheetId="48" hidden="1">{#N/A,#N/A,FALSE,"INTERST"}</definedName>
    <definedName name="asdfasf" localSheetId="49" hidden="1">{#N/A,#N/A,FALSE,"INTERST"}</definedName>
    <definedName name="asdfasf" localSheetId="50" hidden="1">{#N/A,#N/A,FALSE,"INTERST"}</definedName>
    <definedName name="asdfasf" localSheetId="52" hidden="1">{#N/A,#N/A,FALSE,"INTERST"}</definedName>
    <definedName name="asdfasf" localSheetId="53" hidden="1">{#N/A,#N/A,FALSE,"INTERST"}</definedName>
    <definedName name="asdfasf" localSheetId="54" hidden="1">{#N/A,#N/A,FALSE,"INTERST"}</definedName>
    <definedName name="asdfasf" localSheetId="55" hidden="1">{#N/A,#N/A,FALSE,"INTERST"}</definedName>
    <definedName name="asdfasf" localSheetId="56" hidden="1">{#N/A,#N/A,FALSE,"INTERST"}</definedName>
    <definedName name="asdfasf" localSheetId="57" hidden="1">{#N/A,#N/A,FALSE,"INTERST"}</definedName>
    <definedName name="asdfasf" localSheetId="58" hidden="1">{#N/A,#N/A,FALSE,"INTERST"}</definedName>
    <definedName name="asdfasf" localSheetId="59" hidden="1">{#N/A,#N/A,FALSE,"INTERST"}</definedName>
    <definedName name="asdfasf" localSheetId="60" hidden="1">{#N/A,#N/A,FALSE,"INTERST"}</definedName>
    <definedName name="asdfasf" localSheetId="68" hidden="1">{#N/A,#N/A,FALSE,"INTERST"}</definedName>
    <definedName name="asdfasf" localSheetId="69" hidden="1">{#N/A,#N/A,FALSE,"INTERST"}</definedName>
    <definedName name="asdfasf" localSheetId="70" hidden="1">{#N/A,#N/A,FALSE,"INTERST"}</definedName>
    <definedName name="asdfasf" localSheetId="0" hidden="1">{#N/A,#N/A,FALSE,"INTERST"}</definedName>
    <definedName name="asdfasf" hidden="1">{#N/A,#N/A,FALSE,"INTERST"}</definedName>
    <definedName name="asdgb" localSheetId="1" hidden="1">{#N/A,#N/A,TRUE,"Table1USD";#N/A,#N/A,TRUE,"Table1GBP"}</definedName>
    <definedName name="asdgb" localSheetId="17" hidden="1">{#N/A,#N/A,TRUE,"Table1USD";#N/A,#N/A,TRUE,"Table1GBP"}</definedName>
    <definedName name="asdgb" localSheetId="18" hidden="1">{#N/A,#N/A,TRUE,"Table1USD";#N/A,#N/A,TRUE,"Table1GBP"}</definedName>
    <definedName name="asdgb" localSheetId="19" hidden="1">{#N/A,#N/A,TRUE,"Table1USD";#N/A,#N/A,TRUE,"Table1GBP"}</definedName>
    <definedName name="asdgb" localSheetId="24" hidden="1">{#N/A,#N/A,TRUE,"Table1USD";#N/A,#N/A,TRUE,"Table1GBP"}</definedName>
    <definedName name="asdgb" localSheetId="25" hidden="1">{#N/A,#N/A,TRUE,"Table1USD";#N/A,#N/A,TRUE,"Table1GBP"}</definedName>
    <definedName name="asdgb" localSheetId="3" hidden="1">{#N/A,#N/A,TRUE,"Table1USD";#N/A,#N/A,TRUE,"Table1GBP"}</definedName>
    <definedName name="asdgb" localSheetId="37" hidden="1">{#N/A,#N/A,TRUE,"Table1USD";#N/A,#N/A,TRUE,"Table1GBP"}</definedName>
    <definedName name="asdgb" localSheetId="38" hidden="1">{#N/A,#N/A,TRUE,"Table1USD";#N/A,#N/A,TRUE,"Table1GBP"}</definedName>
    <definedName name="asdgb" localSheetId="39" hidden="1">{#N/A,#N/A,TRUE,"Table1USD";#N/A,#N/A,TRUE,"Table1GBP"}</definedName>
    <definedName name="asdgb" localSheetId="40" hidden="1">{#N/A,#N/A,TRUE,"Table1USD";#N/A,#N/A,TRUE,"Table1GBP"}</definedName>
    <definedName name="asdgb" localSheetId="41" hidden="1">{#N/A,#N/A,TRUE,"Table1USD";#N/A,#N/A,TRUE,"Table1GBP"}</definedName>
    <definedName name="asdgb" localSheetId="42" hidden="1">{#N/A,#N/A,TRUE,"Table1USD";#N/A,#N/A,TRUE,"Table1GBP"}</definedName>
    <definedName name="asdgb" localSheetId="43" hidden="1">{#N/A,#N/A,TRUE,"Table1USD";#N/A,#N/A,TRUE,"Table1GBP"}</definedName>
    <definedName name="asdgb" localSheetId="44" hidden="1">{#N/A,#N/A,TRUE,"Table1USD";#N/A,#N/A,TRUE,"Table1GBP"}</definedName>
    <definedName name="asdgb" localSheetId="45" hidden="1">{#N/A,#N/A,TRUE,"Table1USD";#N/A,#N/A,TRUE,"Table1GBP"}</definedName>
    <definedName name="asdgb" localSheetId="46" hidden="1">{#N/A,#N/A,TRUE,"Table1USD";#N/A,#N/A,TRUE,"Table1GBP"}</definedName>
    <definedName name="asdgb" localSheetId="47" hidden="1">{#N/A,#N/A,TRUE,"Table1USD";#N/A,#N/A,TRUE,"Table1GBP"}</definedName>
    <definedName name="asdgb" localSheetId="48" hidden="1">{#N/A,#N/A,TRUE,"Table1USD";#N/A,#N/A,TRUE,"Table1GBP"}</definedName>
    <definedName name="asdgb" localSheetId="49" hidden="1">{#N/A,#N/A,TRUE,"Table1USD";#N/A,#N/A,TRUE,"Table1GBP"}</definedName>
    <definedName name="asdgb" localSheetId="50" hidden="1">{#N/A,#N/A,TRUE,"Table1USD";#N/A,#N/A,TRUE,"Table1GBP"}</definedName>
    <definedName name="asdgb" localSheetId="52" hidden="1">{#N/A,#N/A,TRUE,"Table1USD";#N/A,#N/A,TRUE,"Table1GBP"}</definedName>
    <definedName name="asdgb" localSheetId="53" hidden="1">{#N/A,#N/A,TRUE,"Table1USD";#N/A,#N/A,TRUE,"Table1GBP"}</definedName>
    <definedName name="asdgb" localSheetId="54" hidden="1">{#N/A,#N/A,TRUE,"Table1USD";#N/A,#N/A,TRUE,"Table1GBP"}</definedName>
    <definedName name="asdgb" localSheetId="55" hidden="1">{#N/A,#N/A,TRUE,"Table1USD";#N/A,#N/A,TRUE,"Table1GBP"}</definedName>
    <definedName name="asdgb" localSheetId="56" hidden="1">{#N/A,#N/A,TRUE,"Table1USD";#N/A,#N/A,TRUE,"Table1GBP"}</definedName>
    <definedName name="asdgb" localSheetId="57" hidden="1">{#N/A,#N/A,TRUE,"Table1USD";#N/A,#N/A,TRUE,"Table1GBP"}</definedName>
    <definedName name="asdgb" localSheetId="58" hidden="1">{#N/A,#N/A,TRUE,"Table1USD";#N/A,#N/A,TRUE,"Table1GBP"}</definedName>
    <definedName name="asdgb" localSheetId="59" hidden="1">{#N/A,#N/A,TRUE,"Table1USD";#N/A,#N/A,TRUE,"Table1GBP"}</definedName>
    <definedName name="asdgb" localSheetId="60" hidden="1">{#N/A,#N/A,TRUE,"Table1USD";#N/A,#N/A,TRUE,"Table1GBP"}</definedName>
    <definedName name="asdgb" localSheetId="68" hidden="1">{#N/A,#N/A,TRUE,"Table1USD";#N/A,#N/A,TRUE,"Table1GBP"}</definedName>
    <definedName name="asdgb" localSheetId="69" hidden="1">{#N/A,#N/A,TRUE,"Table1USD";#N/A,#N/A,TRUE,"Table1GBP"}</definedName>
    <definedName name="asdgb" localSheetId="70" hidden="1">{#N/A,#N/A,TRUE,"Table1USD";#N/A,#N/A,TRUE,"Table1GBP"}</definedName>
    <definedName name="asdgb" localSheetId="0" hidden="1">{#N/A,#N/A,TRUE,"Table1USD";#N/A,#N/A,TRUE,"Table1GBP"}</definedName>
    <definedName name="asdgb" hidden="1">{#N/A,#N/A,TRUE,"Table1USD";#N/A,#N/A,TRUE,"Table1GBP"}</definedName>
    <definedName name="Asector" localSheetId="3">#REF!</definedName>
    <definedName name="Asector" localSheetId="42">#REF!</definedName>
    <definedName name="Asector" localSheetId="68">#REF!</definedName>
    <definedName name="Asector" localSheetId="69">#REF!</definedName>
    <definedName name="Asector" localSheetId="0">#REF!</definedName>
    <definedName name="Asector">#REF!</definedName>
    <definedName name="ASSBOP" localSheetId="3">[6]Work_sect!#REF!</definedName>
    <definedName name="ASSBOP" localSheetId="42">[6]Work_sect!#REF!</definedName>
    <definedName name="ASSBOP" localSheetId="0">[6]Work_sect!#REF!</definedName>
    <definedName name="ASSBOP">[6]Work_sect!#REF!</definedName>
    <definedName name="ASSFISC" localSheetId="42">[6]Work_sect!#REF!</definedName>
    <definedName name="ASSFISC" localSheetId="0">[6]Work_sect!#REF!</definedName>
    <definedName name="ASSFISC">[6]Work_sect!#REF!</definedName>
    <definedName name="ASSGLOBAL" localSheetId="0">[6]Work_sect!#REF!</definedName>
    <definedName name="ASSGLOBAL">[6]Work_sect!#REF!</definedName>
    <definedName name="Assistance" localSheetId="3">#REF!</definedName>
    <definedName name="Assistance" localSheetId="42">#REF!</definedName>
    <definedName name="Assistance" localSheetId="68">#REF!</definedName>
    <definedName name="Assistance" localSheetId="69">#REF!</definedName>
    <definedName name="Assistance" localSheetId="0">#REF!</definedName>
    <definedName name="Assistance">#REF!</definedName>
    <definedName name="ASSMON" localSheetId="3">[6]Work_sect!#REF!</definedName>
    <definedName name="ASSMON" localSheetId="0">[6]Work_sect!#REF!</definedName>
    <definedName name="ASSMON">[6]Work_sect!#REF!</definedName>
    <definedName name="ASSSECTOR" localSheetId="0">[6]Work_sect!#REF!</definedName>
    <definedName name="ASSSECTOR">[6]Work_sect!#REF!</definedName>
    <definedName name="ASSUMPB" localSheetId="0">[32]E!#REF!</definedName>
    <definedName name="ASSUMPB">[32]E!#REF!</definedName>
    <definedName name="Assumptions_for_Rescheduling" localSheetId="3">#REF!</definedName>
    <definedName name="Assumptions_for_Rescheduling" localSheetId="37">#REF!</definedName>
    <definedName name="Assumptions_for_Rescheduling" localSheetId="38">#REF!</definedName>
    <definedName name="Assumptions_for_Rescheduling" localSheetId="39">#REF!</definedName>
    <definedName name="Assumptions_for_Rescheduling" localSheetId="40">#REF!</definedName>
    <definedName name="Assumptions_for_Rescheduling" localSheetId="41">#REF!</definedName>
    <definedName name="Assumptions_for_Rescheduling" localSheetId="42">#REF!</definedName>
    <definedName name="Assumptions_for_Rescheduling" localSheetId="43">#REF!</definedName>
    <definedName name="Assumptions_for_Rescheduling" localSheetId="45">#REF!</definedName>
    <definedName name="Assumptions_for_Rescheduling" localSheetId="46">#REF!</definedName>
    <definedName name="Assumptions_for_Rescheduling" localSheetId="48">#REF!</definedName>
    <definedName name="Assumptions_for_Rescheduling" localSheetId="49">#REF!</definedName>
    <definedName name="Assumptions_for_Rescheduling" localSheetId="50">#REF!</definedName>
    <definedName name="Assumptions_for_Rescheduling" localSheetId="68">#REF!</definedName>
    <definedName name="Assumptions_for_Rescheduling" localSheetId="69">#REF!</definedName>
    <definedName name="Assumptions_for_Rescheduling" localSheetId="0">#REF!</definedName>
    <definedName name="Assumptions_for_Rescheduling">#REF!</definedName>
    <definedName name="atab1" localSheetId="3">#REF!</definedName>
    <definedName name="atab1" localSheetId="37">#REF!</definedName>
    <definedName name="atab1" localSheetId="38">#REF!</definedName>
    <definedName name="atab1" localSheetId="39">#REF!</definedName>
    <definedName name="atab1" localSheetId="40">#REF!</definedName>
    <definedName name="atab1" localSheetId="41">#REF!</definedName>
    <definedName name="atab1" localSheetId="42">#REF!</definedName>
    <definedName name="atab1" localSheetId="43">#REF!</definedName>
    <definedName name="atab1" localSheetId="45">#REF!</definedName>
    <definedName name="atab1" localSheetId="46">#REF!</definedName>
    <definedName name="atab1" localSheetId="48">#REF!</definedName>
    <definedName name="atab1" localSheetId="49">#REF!</definedName>
    <definedName name="atab1" localSheetId="50">#REF!</definedName>
    <definedName name="atab1" localSheetId="68">#REF!</definedName>
    <definedName name="atab1" localSheetId="69">#REF!</definedName>
    <definedName name="atab1">#REF!</definedName>
    <definedName name="atab10" localSheetId="3">#REF!</definedName>
    <definedName name="atab10" localSheetId="37">#REF!</definedName>
    <definedName name="atab10" localSheetId="38">#REF!</definedName>
    <definedName name="atab10" localSheetId="39">#REF!</definedName>
    <definedName name="atab10" localSheetId="40">#REF!</definedName>
    <definedName name="atab10" localSheetId="41">#REF!</definedName>
    <definedName name="atab10" localSheetId="42">#REF!</definedName>
    <definedName name="atab10" localSheetId="43">#REF!</definedName>
    <definedName name="atab10" localSheetId="45">#REF!</definedName>
    <definedName name="atab10" localSheetId="46">#REF!</definedName>
    <definedName name="atab10" localSheetId="48">#REF!</definedName>
    <definedName name="atab10" localSheetId="49">#REF!</definedName>
    <definedName name="atab10" localSheetId="50">#REF!</definedName>
    <definedName name="atab10" localSheetId="68">#REF!</definedName>
    <definedName name="atab10" localSheetId="69">#REF!</definedName>
    <definedName name="atab10">#REF!</definedName>
    <definedName name="atab2">'[28]Table 2'!$A$1:$R$88</definedName>
    <definedName name="atab3">'[28]Table 3'!$A$1:$R$88</definedName>
    <definedName name="atab4">'[12]Table 5 Mon Survey'!$A$1:$G$58</definedName>
    <definedName name="atab5">'[12]Table 6 BoZ'!$A$1:$G$42</definedName>
    <definedName name="atab6">'[28]Table 6'!$B$2:$P$104</definedName>
    <definedName name="atab7">'[28]Table 7'!$B$2:$L$78</definedName>
    <definedName name="atab8">'[28]Table 11'!$A$1:$C$66</definedName>
    <definedName name="atab9" localSheetId="3">#REF!</definedName>
    <definedName name="atab9" localSheetId="37">#REF!</definedName>
    <definedName name="atab9" localSheetId="38">#REF!</definedName>
    <definedName name="atab9" localSheetId="39">#REF!</definedName>
    <definedName name="atab9" localSheetId="40">#REF!</definedName>
    <definedName name="atab9" localSheetId="41">#REF!</definedName>
    <definedName name="atab9" localSheetId="42">#REF!</definedName>
    <definedName name="atab9" localSheetId="43">#REF!</definedName>
    <definedName name="atab9" localSheetId="45">#REF!</definedName>
    <definedName name="atab9" localSheetId="46">#REF!</definedName>
    <definedName name="atab9" localSheetId="48">#REF!</definedName>
    <definedName name="atab9" localSheetId="49">#REF!</definedName>
    <definedName name="atab9" localSheetId="50">#REF!</definedName>
    <definedName name="atab9" localSheetId="68">#REF!</definedName>
    <definedName name="atab9" localSheetId="69">#REF!</definedName>
    <definedName name="atab9" localSheetId="0">#REF!</definedName>
    <definedName name="atab9">#REF!</definedName>
    <definedName name="atab9b" localSheetId="3">#REF!</definedName>
    <definedName name="atab9b" localSheetId="37">#REF!</definedName>
    <definedName name="atab9b" localSheetId="38">#REF!</definedName>
    <definedName name="atab9b" localSheetId="39">#REF!</definedName>
    <definedName name="atab9b" localSheetId="40">#REF!</definedName>
    <definedName name="atab9b" localSheetId="41">#REF!</definedName>
    <definedName name="atab9b" localSheetId="42">#REF!</definedName>
    <definedName name="atab9b" localSheetId="43">#REF!</definedName>
    <definedName name="atab9b" localSheetId="45">#REF!</definedName>
    <definedName name="atab9b" localSheetId="46">#REF!</definedName>
    <definedName name="atab9b" localSheetId="48">#REF!</definedName>
    <definedName name="atab9b" localSheetId="49">#REF!</definedName>
    <definedName name="atab9b" localSheetId="50">#REF!</definedName>
    <definedName name="atab9b" localSheetId="68">#REF!</definedName>
    <definedName name="atab9b" localSheetId="69">#REF!</definedName>
    <definedName name="atab9b">#REF!</definedName>
    <definedName name="atrade">[11]!atrade</definedName>
    <definedName name="ATS">[27]CIRRs!$C$77</definedName>
    <definedName name="Aug_50" localSheetId="3">#REF!</definedName>
    <definedName name="Aug_50" localSheetId="37">#REF!</definedName>
    <definedName name="Aug_50" localSheetId="38">#REF!</definedName>
    <definedName name="Aug_50" localSheetId="39">#REF!</definedName>
    <definedName name="Aug_50" localSheetId="40">#REF!</definedName>
    <definedName name="Aug_50" localSheetId="41">#REF!</definedName>
    <definedName name="Aug_50" localSheetId="42">#REF!</definedName>
    <definedName name="Aug_50" localSheetId="43">#REF!</definedName>
    <definedName name="Aug_50" localSheetId="45">#REF!</definedName>
    <definedName name="Aug_50" localSheetId="46">#REF!</definedName>
    <definedName name="Aug_50" localSheetId="48">#REF!</definedName>
    <definedName name="Aug_50" localSheetId="49">#REF!</definedName>
    <definedName name="Aug_50" localSheetId="50">#REF!</definedName>
    <definedName name="Aug_50" localSheetId="68">#REF!</definedName>
    <definedName name="Aug_50" localSheetId="69">#REF!</definedName>
    <definedName name="Aug_50" localSheetId="0">#REF!</definedName>
    <definedName name="Aug_50">#REF!</definedName>
    <definedName name="Aug_51" localSheetId="3">#REF!</definedName>
    <definedName name="Aug_51" localSheetId="37">#REF!</definedName>
    <definedName name="Aug_51" localSheetId="38">#REF!</definedName>
    <definedName name="Aug_51" localSheetId="39">#REF!</definedName>
    <definedName name="Aug_51" localSheetId="40">#REF!</definedName>
    <definedName name="Aug_51" localSheetId="41">#REF!</definedName>
    <definedName name="Aug_51" localSheetId="42">#REF!</definedName>
    <definedName name="Aug_51" localSheetId="43">#REF!</definedName>
    <definedName name="Aug_51" localSheetId="45">#REF!</definedName>
    <definedName name="Aug_51" localSheetId="46">#REF!</definedName>
    <definedName name="Aug_51" localSheetId="48">#REF!</definedName>
    <definedName name="Aug_51" localSheetId="49">#REF!</definedName>
    <definedName name="Aug_51" localSheetId="50">#REF!</definedName>
    <definedName name="Aug_51" localSheetId="68">#REF!</definedName>
    <definedName name="Aug_51" localSheetId="69">#REF!</definedName>
    <definedName name="Aug_51">#REF!</definedName>
    <definedName name="Aug_52" localSheetId="3">#REF!</definedName>
    <definedName name="Aug_52" localSheetId="37">#REF!</definedName>
    <definedName name="Aug_52" localSheetId="38">#REF!</definedName>
    <definedName name="Aug_52" localSheetId="39">#REF!</definedName>
    <definedName name="Aug_52" localSheetId="40">#REF!</definedName>
    <definedName name="Aug_52" localSheetId="41">#REF!</definedName>
    <definedName name="Aug_52" localSheetId="42">#REF!</definedName>
    <definedName name="Aug_52" localSheetId="43">#REF!</definedName>
    <definedName name="Aug_52" localSheetId="45">#REF!</definedName>
    <definedName name="Aug_52" localSheetId="46">#REF!</definedName>
    <definedName name="Aug_52" localSheetId="48">#REF!</definedName>
    <definedName name="Aug_52" localSheetId="49">#REF!</definedName>
    <definedName name="Aug_52" localSheetId="50">#REF!</definedName>
    <definedName name="Aug_52" localSheetId="68">#REF!</definedName>
    <definedName name="Aug_52" localSheetId="69">#REF!</definedName>
    <definedName name="Aug_52">#REF!</definedName>
    <definedName name="Aug_53" localSheetId="68">#REF!</definedName>
    <definedName name="Aug_53" localSheetId="69">#REF!</definedName>
    <definedName name="Aug_53">#REF!</definedName>
    <definedName name="Aug_54" localSheetId="68">#REF!</definedName>
    <definedName name="Aug_54" localSheetId="69">#REF!</definedName>
    <definedName name="Aug_54">#REF!</definedName>
    <definedName name="Aug_55" localSheetId="68">#REF!</definedName>
    <definedName name="Aug_55" localSheetId="69">#REF!</definedName>
    <definedName name="Aug_55">#REF!</definedName>
    <definedName name="Aug_56" localSheetId="68">#REF!</definedName>
    <definedName name="Aug_56" localSheetId="69">#REF!</definedName>
    <definedName name="Aug_56">#REF!</definedName>
    <definedName name="Aug_57" localSheetId="68">#REF!</definedName>
    <definedName name="Aug_57" localSheetId="69">#REF!</definedName>
    <definedName name="Aug_57">#REF!</definedName>
    <definedName name="Aug_58" localSheetId="68">#REF!</definedName>
    <definedName name="Aug_58" localSheetId="69">#REF!</definedName>
    <definedName name="Aug_58">#REF!</definedName>
    <definedName name="Aug_59" localSheetId="68">#REF!</definedName>
    <definedName name="Aug_59" localSheetId="69">#REF!</definedName>
    <definedName name="Aug_59">#REF!</definedName>
    <definedName name="Aug_60" localSheetId="68">#REF!</definedName>
    <definedName name="Aug_60" localSheetId="69">#REF!</definedName>
    <definedName name="Aug_60">#REF!</definedName>
    <definedName name="Aug_61" localSheetId="68">#REF!</definedName>
    <definedName name="Aug_61" localSheetId="69">#REF!</definedName>
    <definedName name="Aug_61">#REF!</definedName>
    <definedName name="Aug_62" localSheetId="68">#REF!</definedName>
    <definedName name="Aug_62" localSheetId="69">#REF!</definedName>
    <definedName name="Aug_62">#REF!</definedName>
    <definedName name="Aug_63" localSheetId="68">#REF!</definedName>
    <definedName name="Aug_63" localSheetId="69">#REF!</definedName>
    <definedName name="Aug_63">#REF!</definedName>
    <definedName name="Aug_64" localSheetId="68">#REF!</definedName>
    <definedName name="Aug_64" localSheetId="69">#REF!</definedName>
    <definedName name="Aug_64">#REF!</definedName>
    <definedName name="Aug_65" localSheetId="68">#REF!</definedName>
    <definedName name="Aug_65" localSheetId="69">#REF!</definedName>
    <definedName name="Aug_65">#REF!</definedName>
    <definedName name="Aug_66" localSheetId="68">#REF!</definedName>
    <definedName name="Aug_66" localSheetId="69">#REF!</definedName>
    <definedName name="Aug_66">#REF!</definedName>
    <definedName name="Aug_67" localSheetId="68">#REF!</definedName>
    <definedName name="Aug_67" localSheetId="69">#REF!</definedName>
    <definedName name="Aug_67">#REF!</definedName>
    <definedName name="Aug_68" localSheetId="68">#REF!</definedName>
    <definedName name="Aug_68" localSheetId="69">#REF!</definedName>
    <definedName name="Aug_68">#REF!</definedName>
    <definedName name="Aug_69" localSheetId="68">#REF!</definedName>
    <definedName name="Aug_69" localSheetId="69">#REF!</definedName>
    <definedName name="Aug_69">#REF!</definedName>
    <definedName name="Aug_70" localSheetId="68">#REF!</definedName>
    <definedName name="Aug_70" localSheetId="69">#REF!</definedName>
    <definedName name="Aug_70">#REF!</definedName>
    <definedName name="Aug_71" localSheetId="68">#REF!</definedName>
    <definedName name="Aug_71" localSheetId="69">#REF!</definedName>
    <definedName name="Aug_71">#REF!</definedName>
    <definedName name="Aug_72" localSheetId="68">#REF!</definedName>
    <definedName name="Aug_72" localSheetId="69">#REF!</definedName>
    <definedName name="Aug_72">#REF!</definedName>
    <definedName name="Aug_73" localSheetId="68">#REF!</definedName>
    <definedName name="Aug_73" localSheetId="69">#REF!</definedName>
    <definedName name="Aug_73">#REF!</definedName>
    <definedName name="Aug_74" localSheetId="68">#REF!</definedName>
    <definedName name="Aug_74" localSheetId="69">#REF!</definedName>
    <definedName name="Aug_74">#REF!</definedName>
    <definedName name="Aug_75" localSheetId="68">#REF!</definedName>
    <definedName name="Aug_75" localSheetId="69">#REF!</definedName>
    <definedName name="Aug_75">#REF!</definedName>
    <definedName name="Aug_76" localSheetId="68">#REF!</definedName>
    <definedName name="Aug_76" localSheetId="69">#REF!</definedName>
    <definedName name="Aug_76">#REF!</definedName>
    <definedName name="Aug_77" localSheetId="68">#REF!</definedName>
    <definedName name="Aug_77" localSheetId="69">#REF!</definedName>
    <definedName name="Aug_77">#REF!</definedName>
    <definedName name="Aug_78" localSheetId="68">#REF!</definedName>
    <definedName name="Aug_78" localSheetId="69">#REF!</definedName>
    <definedName name="Aug_78">#REF!</definedName>
    <definedName name="Aug_79" localSheetId="68">#REF!</definedName>
    <definedName name="Aug_79" localSheetId="69">#REF!</definedName>
    <definedName name="Aug_79">#REF!</definedName>
    <definedName name="Aug_80" localSheetId="68">#REF!</definedName>
    <definedName name="Aug_80" localSheetId="69">#REF!</definedName>
    <definedName name="Aug_80">#REF!</definedName>
    <definedName name="Aug_81" localSheetId="68">#REF!</definedName>
    <definedName name="Aug_81" localSheetId="69">#REF!</definedName>
    <definedName name="Aug_81">#REF!</definedName>
    <definedName name="Aug_82" localSheetId="68">#REF!</definedName>
    <definedName name="Aug_82" localSheetId="69">#REF!</definedName>
    <definedName name="Aug_82">#REF!</definedName>
    <definedName name="Aug_83" localSheetId="68">#REF!</definedName>
    <definedName name="Aug_83" localSheetId="69">#REF!</definedName>
    <definedName name="Aug_83">#REF!</definedName>
    <definedName name="Aug_84" localSheetId="68">#REF!</definedName>
    <definedName name="Aug_84" localSheetId="69">#REF!</definedName>
    <definedName name="Aug_84">#REF!</definedName>
    <definedName name="Aug_85" localSheetId="68">#REF!</definedName>
    <definedName name="Aug_85" localSheetId="69">#REF!</definedName>
    <definedName name="Aug_85">#REF!</definedName>
    <definedName name="Aug_86" localSheetId="68">#REF!</definedName>
    <definedName name="Aug_86" localSheetId="69">#REF!</definedName>
    <definedName name="Aug_86">#REF!</definedName>
    <definedName name="Aug_87" localSheetId="68">#REF!</definedName>
    <definedName name="Aug_87" localSheetId="69">#REF!</definedName>
    <definedName name="Aug_87">#REF!</definedName>
    <definedName name="Aug_88" localSheetId="68">#REF!</definedName>
    <definedName name="Aug_88" localSheetId="69">#REF!</definedName>
    <definedName name="Aug_88">#REF!</definedName>
    <definedName name="Aug_89" localSheetId="68">#REF!</definedName>
    <definedName name="Aug_89" localSheetId="69">#REF!</definedName>
    <definedName name="Aug_89">#REF!</definedName>
    <definedName name="Aug_90" localSheetId="68">#REF!</definedName>
    <definedName name="Aug_90" localSheetId="69">#REF!</definedName>
    <definedName name="Aug_90">#REF!</definedName>
    <definedName name="Aug_91" localSheetId="68">#REF!</definedName>
    <definedName name="Aug_91" localSheetId="69">#REF!</definedName>
    <definedName name="Aug_91">#REF!</definedName>
    <definedName name="Aug_92" localSheetId="68">#REF!</definedName>
    <definedName name="Aug_92" localSheetId="69">#REF!</definedName>
    <definedName name="Aug_92">#REF!</definedName>
    <definedName name="Aug_93" localSheetId="68">#REF!</definedName>
    <definedName name="Aug_93" localSheetId="69">#REF!</definedName>
    <definedName name="Aug_93">#REF!</definedName>
    <definedName name="Aug_94" localSheetId="68">#REF!</definedName>
    <definedName name="Aug_94" localSheetId="69">#REF!</definedName>
    <definedName name="Aug_94">#REF!</definedName>
    <definedName name="Aug_95" localSheetId="68">#REF!</definedName>
    <definedName name="Aug_95" localSheetId="69">#REF!</definedName>
    <definedName name="Aug_95">#REF!</definedName>
    <definedName name="Aug_96" localSheetId="68">#REF!</definedName>
    <definedName name="Aug_96" localSheetId="69">#REF!</definedName>
    <definedName name="Aug_96">#REF!</definedName>
    <definedName name="Aug_97" localSheetId="68">#REF!</definedName>
    <definedName name="Aug_97" localSheetId="69">#REF!</definedName>
    <definedName name="Aug_97">#REF!</definedName>
    <definedName name="Aug_98" localSheetId="68">#REF!</definedName>
    <definedName name="Aug_98" localSheetId="69">#REF!</definedName>
    <definedName name="Aug_98">#REF!</definedName>
    <definedName name="Aug_99" localSheetId="68">#REF!</definedName>
    <definedName name="Aug_99" localSheetId="69">#REF!</definedName>
    <definedName name="Aug_99">#REF!</definedName>
    <definedName name="axc" localSheetId="68">#REF!</definedName>
    <definedName name="axc" localSheetId="69">#REF!</definedName>
    <definedName name="axc">#REF!</definedName>
    <definedName name="az" localSheetId="68">#REF!</definedName>
    <definedName name="az" localSheetId="69">#REF!</definedName>
    <definedName name="az">#REF!</definedName>
    <definedName name="B">'[33]10'!#REF!</definedName>
    <definedName name="B_to_C">[34]T1!#REF!</definedName>
    <definedName name="B2C">[34]T1!#REF!</definedName>
    <definedName name="Badea">[27]CIRRs!$C$67</definedName>
    <definedName name="BankingSurvey" localSheetId="3">#REF!</definedName>
    <definedName name="BankingSurvey" localSheetId="37">#REF!</definedName>
    <definedName name="BankingSurvey" localSheetId="38">#REF!</definedName>
    <definedName name="BankingSurvey" localSheetId="39">#REF!</definedName>
    <definedName name="BankingSurvey" localSheetId="40">#REF!</definedName>
    <definedName name="BankingSurvey" localSheetId="41">#REF!</definedName>
    <definedName name="BankingSurvey" localSheetId="42">#REF!</definedName>
    <definedName name="BankingSurvey" localSheetId="43">#REF!</definedName>
    <definedName name="BankingSurvey" localSheetId="45">#REF!</definedName>
    <definedName name="BankingSurvey" localSheetId="46">#REF!</definedName>
    <definedName name="BankingSurvey" localSheetId="48">#REF!</definedName>
    <definedName name="BankingSurvey" localSheetId="49">#REF!</definedName>
    <definedName name="BankingSurvey" localSheetId="50">#REF!</definedName>
    <definedName name="BankingSurvey" localSheetId="68">#REF!</definedName>
    <definedName name="BankingSurvey" localSheetId="69">#REF!</definedName>
    <definedName name="BankingSurvey" localSheetId="0">#REF!</definedName>
    <definedName name="BankingSurvey">#REF!</definedName>
    <definedName name="banks" localSheetId="3">#REF!</definedName>
    <definedName name="banks" localSheetId="37">#REF!</definedName>
    <definedName name="banks" localSheetId="38">#REF!</definedName>
    <definedName name="banks" localSheetId="39">#REF!</definedName>
    <definedName name="banks" localSheetId="40">#REF!</definedName>
    <definedName name="banks" localSheetId="41">#REF!</definedName>
    <definedName name="banks" localSheetId="42">#REF!</definedName>
    <definedName name="banks" localSheetId="43">#REF!</definedName>
    <definedName name="banks" localSheetId="45">#REF!</definedName>
    <definedName name="banks" localSheetId="46">#REF!</definedName>
    <definedName name="banks" localSheetId="48">#REF!</definedName>
    <definedName name="banks" localSheetId="49">#REF!</definedName>
    <definedName name="banks" localSheetId="50">#REF!</definedName>
    <definedName name="banks" localSheetId="68">#REF!</definedName>
    <definedName name="banks" localSheetId="69">#REF!</definedName>
    <definedName name="banks">#REF!</definedName>
    <definedName name="BARODA" localSheetId="3">#REF!</definedName>
    <definedName name="BARODA" localSheetId="37">#REF!</definedName>
    <definedName name="BARODA" localSheetId="38">#REF!</definedName>
    <definedName name="BARODA" localSheetId="39">#REF!</definedName>
    <definedName name="BARODA" localSheetId="40">#REF!</definedName>
    <definedName name="BARODA" localSheetId="41">#REF!</definedName>
    <definedName name="BARODA" localSheetId="42">#REF!</definedName>
    <definedName name="BARODA" localSheetId="43">#REF!</definedName>
    <definedName name="BARODA" localSheetId="45">#REF!</definedName>
    <definedName name="BARODA" localSheetId="46">#REF!</definedName>
    <definedName name="BARODA" localSheetId="48">#REF!</definedName>
    <definedName name="BARODA" localSheetId="49">#REF!</definedName>
    <definedName name="BARODA" localSheetId="50">#REF!</definedName>
    <definedName name="BARODA" localSheetId="68">#REF!</definedName>
    <definedName name="BARODA" localSheetId="69">#REF!</definedName>
    <definedName name="BARODA">#REF!</definedName>
    <definedName name="BASDAT" localSheetId="3">'[19]Annual Tables'!#REF!</definedName>
    <definedName name="BASDAT" localSheetId="37">'[19]Annual Tables'!#REF!</definedName>
    <definedName name="BASDAT" localSheetId="38">'[19]Annual Tables'!#REF!</definedName>
    <definedName name="BASDAT" localSheetId="39">'[19]Annual Tables'!#REF!</definedName>
    <definedName name="BASDAT" localSheetId="40">'[19]Annual Tables'!#REF!</definedName>
    <definedName name="BASDAT" localSheetId="41">'[19]Annual Tables'!#REF!</definedName>
    <definedName name="BASDAT" localSheetId="42">'[19]Annual Tables'!#REF!</definedName>
    <definedName name="BASDAT" localSheetId="43">'[19]Annual Tables'!#REF!</definedName>
    <definedName name="BASDAT" localSheetId="45">'[19]Annual Tables'!#REF!</definedName>
    <definedName name="BASDAT" localSheetId="46">'[19]Annual Tables'!#REF!</definedName>
    <definedName name="BASDAT" localSheetId="48">'[19]Annual Tables'!#REF!</definedName>
    <definedName name="BASDAT" localSheetId="49">'[19]Annual Tables'!#REF!</definedName>
    <definedName name="BASDAT" localSheetId="50">'[19]Annual Tables'!#REF!</definedName>
    <definedName name="BASDAT">'[19]Annual Tables'!#REF!</definedName>
    <definedName name="base">[35]Relief!$AF$4</definedName>
    <definedName name="baseflag" localSheetId="3">#REF!</definedName>
    <definedName name="baseflag" localSheetId="37">#REF!</definedName>
    <definedName name="baseflag" localSheetId="38">#REF!</definedName>
    <definedName name="baseflag" localSheetId="39">#REF!</definedName>
    <definedName name="baseflag" localSheetId="40">#REF!</definedName>
    <definedName name="baseflag" localSheetId="41">#REF!</definedName>
    <definedName name="baseflag" localSheetId="42">#REF!</definedName>
    <definedName name="baseflag" localSheetId="43">#REF!</definedName>
    <definedName name="baseflag" localSheetId="45">#REF!</definedName>
    <definedName name="baseflag" localSheetId="46">#REF!</definedName>
    <definedName name="baseflag" localSheetId="48">#REF!</definedName>
    <definedName name="baseflag" localSheetId="49">#REF!</definedName>
    <definedName name="baseflag" localSheetId="50">#REF!</definedName>
    <definedName name="baseflag" localSheetId="68">#REF!</definedName>
    <definedName name="baseflag" localSheetId="69">#REF!</definedName>
    <definedName name="baseflag" localSheetId="0">#REF!</definedName>
    <definedName name="baseflag">#REF!</definedName>
    <definedName name="BaseYear">[36]Nominal!$A$4</definedName>
    <definedName name="BASIC" localSheetId="3">#REF!</definedName>
    <definedName name="BASIC" localSheetId="37">#REF!</definedName>
    <definedName name="BASIC" localSheetId="38">#REF!</definedName>
    <definedName name="BASIC" localSheetId="39">#REF!</definedName>
    <definedName name="BASIC" localSheetId="40">#REF!</definedName>
    <definedName name="BASIC" localSheetId="41">#REF!</definedName>
    <definedName name="BASIC" localSheetId="42">#REF!</definedName>
    <definedName name="BASIC" localSheetId="43">#REF!</definedName>
    <definedName name="BASIC" localSheetId="45">#REF!</definedName>
    <definedName name="BASIC" localSheetId="46">#REF!</definedName>
    <definedName name="BASIC" localSheetId="48">#REF!</definedName>
    <definedName name="BASIC" localSheetId="49">#REF!</definedName>
    <definedName name="BASIC" localSheetId="50">#REF!</definedName>
    <definedName name="BASIC" localSheetId="68">#REF!</definedName>
    <definedName name="BASIC" localSheetId="69">#REF!</definedName>
    <definedName name="BASIC" localSheetId="0">#REF!</definedName>
    <definedName name="BASIC">#REF!</definedName>
    <definedName name="Batumi_debt" localSheetId="3">#REF!</definedName>
    <definedName name="Batumi_debt" localSheetId="37">#REF!</definedName>
    <definedName name="Batumi_debt" localSheetId="38">#REF!</definedName>
    <definedName name="Batumi_debt" localSheetId="39">#REF!</definedName>
    <definedName name="Batumi_debt" localSheetId="40">#REF!</definedName>
    <definedName name="Batumi_debt" localSheetId="41">#REF!</definedName>
    <definedName name="Batumi_debt" localSheetId="42">#REF!</definedName>
    <definedName name="Batumi_debt" localSheetId="43">#REF!</definedName>
    <definedName name="Batumi_debt" localSheetId="45">#REF!</definedName>
    <definedName name="Batumi_debt" localSheetId="46">#REF!</definedName>
    <definedName name="Batumi_debt" localSheetId="48">#REF!</definedName>
    <definedName name="Batumi_debt" localSheetId="49">#REF!</definedName>
    <definedName name="Batumi_debt" localSheetId="50">#REF!</definedName>
    <definedName name="Batumi_debt" localSheetId="68">#REF!</definedName>
    <definedName name="Batumi_debt" localSheetId="69">#REF!</definedName>
    <definedName name="Batumi_debt">#REF!</definedName>
    <definedName name="bb" localSheetId="3">'[37]10'!#REF!</definedName>
    <definedName name="bb" localSheetId="37">'[37]10'!#REF!</definedName>
    <definedName name="bb" localSheetId="38">'[37]10'!#REF!</definedName>
    <definedName name="bb" localSheetId="39">'[37]10'!#REF!</definedName>
    <definedName name="bb" localSheetId="40">'[37]10'!#REF!</definedName>
    <definedName name="bb" localSheetId="41">'[37]10'!#REF!</definedName>
    <definedName name="bb" localSheetId="42">'[37]10'!#REF!</definedName>
    <definedName name="bb" localSheetId="43">'[37]10'!#REF!</definedName>
    <definedName name="bb" localSheetId="45">'[37]10'!#REF!</definedName>
    <definedName name="bb" localSheetId="46">'[37]10'!#REF!</definedName>
    <definedName name="bb" localSheetId="48">'[37]10'!#REF!</definedName>
    <definedName name="bb" localSheetId="49">'[37]10'!#REF!</definedName>
    <definedName name="bb" localSheetId="50">'[37]10'!#REF!</definedName>
    <definedName name="bb">'[37]10'!#REF!</definedName>
    <definedName name="BB_RawDataRLK" localSheetId="3">#REF!</definedName>
    <definedName name="BB_RawDataRLK" localSheetId="37">#REF!</definedName>
    <definedName name="BB_RawDataRLK" localSheetId="38">#REF!</definedName>
    <definedName name="BB_RawDataRLK" localSheetId="39">#REF!</definedName>
    <definedName name="BB_RawDataRLK" localSheetId="40">#REF!</definedName>
    <definedName name="BB_RawDataRLK" localSheetId="41">#REF!</definedName>
    <definedName name="BB_RawDataRLK" localSheetId="42">#REF!</definedName>
    <definedName name="BB_RawDataRLK" localSheetId="43">#REF!</definedName>
    <definedName name="BB_RawDataRLK" localSheetId="45">#REF!</definedName>
    <definedName name="BB_RawDataRLK" localSheetId="46">#REF!</definedName>
    <definedName name="BB_RawDataRLK" localSheetId="48">#REF!</definedName>
    <definedName name="BB_RawDataRLK" localSheetId="49">#REF!</definedName>
    <definedName name="BB_RawDataRLK" localSheetId="50">#REF!</definedName>
    <definedName name="BB_RawDataRLK" localSheetId="68">#REF!</definedName>
    <definedName name="BB_RawDataRLK" localSheetId="69">#REF!</definedName>
    <definedName name="BB_RawDataRLK" localSheetId="0">#REF!</definedName>
    <definedName name="BB_RawDataRLK">#REF!</definedName>
    <definedName name="BBB" localSheetId="3">#REF!</definedName>
    <definedName name="BBB" localSheetId="37">#REF!</definedName>
    <definedName name="BBB" localSheetId="38">#REF!</definedName>
    <definedName name="BBB" localSheetId="39">#REF!</definedName>
    <definedName name="BBB" localSheetId="40">#REF!</definedName>
    <definedName name="BBB" localSheetId="41">#REF!</definedName>
    <definedName name="BBB" localSheetId="42">#REF!</definedName>
    <definedName name="BBB" localSheetId="43">#REF!</definedName>
    <definedName name="BBB" localSheetId="45">#REF!</definedName>
    <definedName name="BBB" localSheetId="46">#REF!</definedName>
    <definedName name="BBB" localSheetId="48">#REF!</definedName>
    <definedName name="BBB" localSheetId="49">#REF!</definedName>
    <definedName name="BBB" localSheetId="50">#REF!</definedName>
    <definedName name="BBB" localSheetId="68">#REF!</definedName>
    <definedName name="BBB" localSheetId="69">#REF!</definedName>
    <definedName name="BBB">#REF!</definedName>
    <definedName name="BBBBBBBBBBBBBBBBBBBBBBBBBBBBBBBB" localSheetId="3">#REF!</definedName>
    <definedName name="BBBBBBBBBBBBBBBBBBBBBBBBBBBBBBBB" localSheetId="37">#REF!</definedName>
    <definedName name="BBBBBBBBBBBBBBBBBBBBBBBBBBBBBBBB" localSheetId="38">#REF!</definedName>
    <definedName name="BBBBBBBBBBBBBBBBBBBBBBBBBBBBBBBB" localSheetId="39">#REF!</definedName>
    <definedName name="BBBBBBBBBBBBBBBBBBBBBBBBBBBBBBBB" localSheetId="40">#REF!</definedName>
    <definedName name="BBBBBBBBBBBBBBBBBBBBBBBBBBBBBBBB" localSheetId="41">#REF!</definedName>
    <definedName name="BBBBBBBBBBBBBBBBBBBBBBBBBBBBBBBB" localSheetId="42">#REF!</definedName>
    <definedName name="BBBBBBBBBBBBBBBBBBBBBBBBBBBBBBBB" localSheetId="43">#REF!</definedName>
    <definedName name="BBBBBBBBBBBBBBBBBBBBBBBBBBBBBBBB" localSheetId="45">#REF!</definedName>
    <definedName name="BBBBBBBBBBBBBBBBBBBBBBBBBBBBBBBB" localSheetId="46">#REF!</definedName>
    <definedName name="BBBBBBBBBBBBBBBBBBBBBBBBBBBBBBBB" localSheetId="48">#REF!</definedName>
    <definedName name="BBBBBBBBBBBBBBBBBBBBBBBBBBBBBBBB" localSheetId="49">#REF!</definedName>
    <definedName name="BBBBBBBBBBBBBBBBBBBBBBBBBBBBBBBB" localSheetId="50">#REF!</definedName>
    <definedName name="BBBBBBBBBBBBBBBBBBBBBBBBBBBBBBBB" localSheetId="68">#REF!</definedName>
    <definedName name="BBBBBBBBBBBBBBBBBBBBBBBBBBBBBBBB" localSheetId="69">#REF!</definedName>
    <definedName name="BBBBBBBBBBBBBBBBBBBBBBBBBBBBBBBB">#REF!</definedName>
    <definedName name="bbbbbbbbbbbbbbbbbbbbbbbbbbbbbbbbbbbbbbbbbbbbbbb" localSheetId="68">#REF!</definedName>
    <definedName name="bbbbbbbbbbbbbbbbbbbbbbbbbbbbbbbbbbbbbbbbbbbbbbb" localSheetId="69">#REF!</definedName>
    <definedName name="bbbbbbbbbbbbbbbbbbbbbbbbbbbbbbbbbbbbbbbbbbbbbbb">#REF!</definedName>
    <definedName name="BBPLC" localSheetId="68">#REF!</definedName>
    <definedName name="BBPLC" localSheetId="69">#REF!</definedName>
    <definedName name="BBPLC">#REF!</definedName>
    <definedName name="BCA">#N/A</definedName>
    <definedName name="BCA_GDP">#N/A</definedName>
    <definedName name="BCA_NGDP" localSheetId="3">#REF!</definedName>
    <definedName name="BCA_NGDP" localSheetId="42">#REF!</definedName>
    <definedName name="BCA_NGDP" localSheetId="68">#REF!</definedName>
    <definedName name="BCA_NGDP" localSheetId="69">#REF!</definedName>
    <definedName name="BCA_NGDP" localSheetId="0">#REF!</definedName>
    <definedName name="BCA_NGDP">#REF!</definedName>
    <definedName name="BCEAO1" localSheetId="3">#REF!</definedName>
    <definedName name="BCEAO1" localSheetId="42">#REF!</definedName>
    <definedName name="BCEAO1" localSheetId="68">#REF!</definedName>
    <definedName name="BCEAO1" localSheetId="69">#REF!</definedName>
    <definedName name="BCEAO1">#REF!</definedName>
    <definedName name="BCEAO1F" localSheetId="3">#REF!</definedName>
    <definedName name="BCEAO1F" localSheetId="42">#REF!</definedName>
    <definedName name="BCEAO1F" localSheetId="68">#REF!</definedName>
    <definedName name="BCEAO1F" localSheetId="69">#REF!</definedName>
    <definedName name="BCEAO1F">#REF!</definedName>
    <definedName name="BCOMM1" localSheetId="68">#REF!</definedName>
    <definedName name="BCOMM1" localSheetId="69">#REF!</definedName>
    <definedName name="BCOMM1">#REF!</definedName>
    <definedName name="BCOMM1F" localSheetId="68">#REF!</definedName>
    <definedName name="BCOMM1F" localSheetId="69">#REF!</definedName>
    <definedName name="BCOMM1F">#REF!</definedName>
    <definedName name="BD" localSheetId="68">#REF!</definedName>
    <definedName name="BD" localSheetId="69">#REF!</definedName>
    <definedName name="BD">#REF!</definedName>
    <definedName name="BD3TAB" localSheetId="68">#REF!</definedName>
    <definedName name="BD3TAB" localSheetId="69">#REF!</definedName>
    <definedName name="BD3TAB">#REF!</definedName>
    <definedName name="BD4TAB" localSheetId="68">#REF!</definedName>
    <definedName name="BD4TAB" localSheetId="69">#REF!</definedName>
    <definedName name="BD4TAB">#REF!</definedName>
    <definedName name="BD5ATAB" localSheetId="68">#REF!</definedName>
    <definedName name="BD5ATAB" localSheetId="69">#REF!</definedName>
    <definedName name="BD5ATAB">#REF!</definedName>
    <definedName name="BD5TAB" localSheetId="68">#REF!</definedName>
    <definedName name="BD5TAB" localSheetId="69">#REF!</definedName>
    <definedName name="BD5TAB">#REF!</definedName>
    <definedName name="BDATA1.MIS" localSheetId="68">#REF!</definedName>
    <definedName name="BDATA1.MIS" localSheetId="69">#REF!</definedName>
    <definedName name="BDATA1.MIS">#REF!</definedName>
    <definedName name="BDATA1.MISB" localSheetId="68">#REF!</definedName>
    <definedName name="BDATA1.MISB" localSheetId="69">#REF!</definedName>
    <definedName name="BDATA1.MISB">#REF!</definedName>
    <definedName name="BDATA2.MIS" localSheetId="68">#REF!</definedName>
    <definedName name="BDATA2.MIS" localSheetId="69">#REF!</definedName>
    <definedName name="BDATA2.MIS">#REF!</definedName>
    <definedName name="BDATA2.MISB" localSheetId="68">#REF!</definedName>
    <definedName name="BDATA2.MISB" localSheetId="69">#REF!</definedName>
    <definedName name="BDATA2.MISB">#REF!</definedName>
    <definedName name="BDATA3A.MIS" localSheetId="68">#REF!</definedName>
    <definedName name="BDATA3A.MIS" localSheetId="69">#REF!</definedName>
    <definedName name="BDATA3A.MIS">#REF!</definedName>
    <definedName name="BDATA4A.MIS" localSheetId="68">#REF!</definedName>
    <definedName name="BDATA4A.MIS" localSheetId="69">#REF!</definedName>
    <definedName name="BDATA4A.MIS">#REF!</definedName>
    <definedName name="BDATA4B.MIS" localSheetId="68">#REF!</definedName>
    <definedName name="BDATA4B.MIS" localSheetId="69">#REF!</definedName>
    <definedName name="BDATA4B.MIS">#REF!</definedName>
    <definedName name="BDEAC">[27]CIRRs!$C$70</definedName>
    <definedName name="BDM" localSheetId="3">#REF!</definedName>
    <definedName name="BDM" localSheetId="37">#REF!</definedName>
    <definedName name="BDM" localSheetId="38">#REF!</definedName>
    <definedName name="BDM" localSheetId="39">#REF!</definedName>
    <definedName name="BDM" localSheetId="40">#REF!</definedName>
    <definedName name="BDM" localSheetId="41">#REF!</definedName>
    <definedName name="BDM" localSheetId="42">#REF!</definedName>
    <definedName name="BDM" localSheetId="43">#REF!</definedName>
    <definedName name="BDM" localSheetId="45">#REF!</definedName>
    <definedName name="BDM" localSheetId="46">#REF!</definedName>
    <definedName name="BDM" localSheetId="48">#REF!</definedName>
    <definedName name="BDM" localSheetId="49">#REF!</definedName>
    <definedName name="BDM" localSheetId="50">#REF!</definedName>
    <definedName name="BDM" localSheetId="68">#REF!</definedName>
    <definedName name="BDM" localSheetId="69">#REF!</definedName>
    <definedName name="BDM" localSheetId="0">#REF!</definedName>
    <definedName name="BDM">#REF!</definedName>
    <definedName name="BDMM" localSheetId="3">#REF!</definedName>
    <definedName name="BDMM" localSheetId="37">#REF!</definedName>
    <definedName name="BDMM" localSheetId="38">#REF!</definedName>
    <definedName name="BDMM" localSheetId="39">#REF!</definedName>
    <definedName name="BDMM" localSheetId="40">#REF!</definedName>
    <definedName name="BDMM" localSheetId="41">#REF!</definedName>
    <definedName name="BDMM" localSheetId="42">#REF!</definedName>
    <definedName name="BDMM" localSheetId="43">#REF!</definedName>
    <definedName name="BDMM" localSheetId="45">#REF!</definedName>
    <definedName name="BDMM" localSheetId="46">#REF!</definedName>
    <definedName name="BDMM" localSheetId="48">#REF!</definedName>
    <definedName name="BDMM" localSheetId="49">#REF!</definedName>
    <definedName name="BDMM" localSheetId="50">#REF!</definedName>
    <definedName name="BDMM" localSheetId="68">#REF!</definedName>
    <definedName name="BDMM" localSheetId="69">#REF!</definedName>
    <definedName name="BDMM">#REF!</definedName>
    <definedName name="BE">#N/A</definedName>
    <definedName name="BEA" localSheetId="3">#REF!</definedName>
    <definedName name="BEA" localSheetId="37">#REF!</definedName>
    <definedName name="BEA" localSheetId="38">#REF!</definedName>
    <definedName name="BEA" localSheetId="39">#REF!</definedName>
    <definedName name="BEA" localSheetId="40">#REF!</definedName>
    <definedName name="BEA" localSheetId="41">#REF!</definedName>
    <definedName name="BEA" localSheetId="42">#REF!</definedName>
    <definedName name="BEA" localSheetId="43">#REF!</definedName>
    <definedName name="BEA" localSheetId="45">#REF!</definedName>
    <definedName name="BEA" localSheetId="46">#REF!</definedName>
    <definedName name="BEA" localSheetId="48">#REF!</definedName>
    <definedName name="BEA" localSheetId="49">#REF!</definedName>
    <definedName name="BEA" localSheetId="50">#REF!</definedName>
    <definedName name="BEA" localSheetId="68">#REF!</definedName>
    <definedName name="BEA" localSheetId="69">#REF!</definedName>
    <definedName name="BEA" localSheetId="0">#REF!</definedName>
    <definedName name="BEA">#REF!</definedName>
    <definedName name="BEABA" localSheetId="3">#REF!</definedName>
    <definedName name="BEABA" localSheetId="42">#REF!</definedName>
    <definedName name="BEABA" localSheetId="68">#REF!</definedName>
    <definedName name="BEABA" localSheetId="69">#REF!</definedName>
    <definedName name="BEABA">#REF!</definedName>
    <definedName name="BEABI" localSheetId="3">#REF!</definedName>
    <definedName name="BEABI" localSheetId="42">#REF!</definedName>
    <definedName name="BEABI" localSheetId="68">#REF!</definedName>
    <definedName name="BEABI" localSheetId="69">#REF!</definedName>
    <definedName name="BEABI">#REF!</definedName>
    <definedName name="BEAI">#N/A</definedName>
    <definedName name="BEAIB">#N/A</definedName>
    <definedName name="BEAIG">#N/A</definedName>
    <definedName name="BEAMU" localSheetId="3">#REF!</definedName>
    <definedName name="BEAMU" localSheetId="42">#REF!</definedName>
    <definedName name="BEAMU" localSheetId="68">#REF!</definedName>
    <definedName name="BEAMU" localSheetId="69">#REF!</definedName>
    <definedName name="BEAMU" localSheetId="0">#REF!</definedName>
    <definedName name="BEAMU">#REF!</definedName>
    <definedName name="BEAP">#N/A</definedName>
    <definedName name="BEAPB">#N/A</definedName>
    <definedName name="BEAPG">#N/A</definedName>
    <definedName name="BEC" localSheetId="3">#REF!</definedName>
    <definedName name="BEC" localSheetId="42">#REF!</definedName>
    <definedName name="BEC" localSheetId="68">#REF!</definedName>
    <definedName name="BEC" localSheetId="69">#REF!</definedName>
    <definedName name="BEC" localSheetId="0">#REF!</definedName>
    <definedName name="BEC">#REF!</definedName>
    <definedName name="BED" localSheetId="3">#REF!</definedName>
    <definedName name="BED" localSheetId="42">#REF!</definedName>
    <definedName name="BED" localSheetId="68">#REF!</definedName>
    <definedName name="BED" localSheetId="69">#REF!</definedName>
    <definedName name="BED">#REF!</definedName>
    <definedName name="BED_6" localSheetId="3">#REF!</definedName>
    <definedName name="BED_6" localSheetId="42">#REF!</definedName>
    <definedName name="BED_6" localSheetId="68">#REF!</definedName>
    <definedName name="BED_6" localSheetId="69">#REF!</definedName>
    <definedName name="BED_6">#REF!</definedName>
    <definedName name="BEDE" localSheetId="68">#REF!</definedName>
    <definedName name="BEDE" localSheetId="69">#REF!</definedName>
    <definedName name="BEDE">#REF!</definedName>
    <definedName name="BEF">[27]CIRRs!$C$79</definedName>
    <definedName name="Beg_Bal" localSheetId="3">#REF!</definedName>
    <definedName name="Beg_Bal" localSheetId="37">#REF!</definedName>
    <definedName name="Beg_Bal" localSheetId="38">#REF!</definedName>
    <definedName name="Beg_Bal" localSheetId="39">#REF!</definedName>
    <definedName name="Beg_Bal" localSheetId="40">#REF!</definedName>
    <definedName name="Beg_Bal" localSheetId="41">#REF!</definedName>
    <definedName name="Beg_Bal" localSheetId="42">#REF!</definedName>
    <definedName name="Beg_Bal" localSheetId="43">#REF!</definedName>
    <definedName name="Beg_Bal" localSheetId="45">#REF!</definedName>
    <definedName name="Beg_Bal" localSheetId="46">#REF!</definedName>
    <definedName name="Beg_Bal" localSheetId="48">#REF!</definedName>
    <definedName name="Beg_Bal" localSheetId="49">#REF!</definedName>
    <definedName name="Beg_Bal" localSheetId="50">#REF!</definedName>
    <definedName name="Beg_Bal" localSheetId="68">#REF!</definedName>
    <definedName name="Beg_Bal" localSheetId="69">#REF!</definedName>
    <definedName name="Beg_Bal" localSheetId="0">#REF!</definedName>
    <definedName name="Beg_Bal">#REF!</definedName>
    <definedName name="Bei" localSheetId="3">[30]terms!#REF!</definedName>
    <definedName name="Bei" localSheetId="42">[30]terms!#REF!</definedName>
    <definedName name="Bei" localSheetId="0">[30]terms!#REF!</definedName>
    <definedName name="Bei">[30]terms!#REF!</definedName>
    <definedName name="BENNTFDATE" localSheetId="3">#REF!</definedName>
    <definedName name="BENNTFDATE" localSheetId="37">#REF!</definedName>
    <definedName name="BENNTFDATE" localSheetId="38">#REF!</definedName>
    <definedName name="BENNTFDATE" localSheetId="39">#REF!</definedName>
    <definedName name="BENNTFDATE" localSheetId="40">#REF!</definedName>
    <definedName name="BENNTFDATE" localSheetId="41">#REF!</definedName>
    <definedName name="BENNTFDATE" localSheetId="42">#REF!</definedName>
    <definedName name="BENNTFDATE" localSheetId="43">#REF!</definedName>
    <definedName name="BENNTFDATE" localSheetId="45">#REF!</definedName>
    <definedName name="BENNTFDATE" localSheetId="46">#REF!</definedName>
    <definedName name="BENNTFDATE" localSheetId="48">#REF!</definedName>
    <definedName name="BENNTFDATE" localSheetId="49">#REF!</definedName>
    <definedName name="BENNTFDATE" localSheetId="50">#REF!</definedName>
    <definedName name="BENNTFDATE" localSheetId="68">#REF!</definedName>
    <definedName name="BENNTFDATE" localSheetId="69">#REF!</definedName>
    <definedName name="BENNTFDATE" localSheetId="0">#REF!</definedName>
    <definedName name="BENNTFDATE">#REF!</definedName>
    <definedName name="BEO" localSheetId="3">#REF!</definedName>
    <definedName name="BEO" localSheetId="37">#REF!</definedName>
    <definedName name="BEO" localSheetId="38">#REF!</definedName>
    <definedName name="BEO" localSheetId="39">#REF!</definedName>
    <definedName name="BEO" localSheetId="40">#REF!</definedName>
    <definedName name="BEO" localSheetId="41">#REF!</definedName>
    <definedName name="BEO" localSheetId="42">#REF!</definedName>
    <definedName name="BEO" localSheetId="43">#REF!</definedName>
    <definedName name="BEO" localSheetId="45">#REF!</definedName>
    <definedName name="BEO" localSheetId="46">#REF!</definedName>
    <definedName name="BEO" localSheetId="48">#REF!</definedName>
    <definedName name="BEO" localSheetId="49">#REF!</definedName>
    <definedName name="BEO" localSheetId="50">#REF!</definedName>
    <definedName name="BEO" localSheetId="68">#REF!</definedName>
    <definedName name="BEO" localSheetId="69">#REF!</definedName>
    <definedName name="BEO">#REF!</definedName>
    <definedName name="BER" localSheetId="3">#REF!</definedName>
    <definedName name="BER" localSheetId="37">#REF!</definedName>
    <definedName name="BER" localSheetId="38">#REF!</definedName>
    <definedName name="BER" localSheetId="39">#REF!</definedName>
    <definedName name="BER" localSheetId="40">#REF!</definedName>
    <definedName name="BER" localSheetId="41">#REF!</definedName>
    <definedName name="BER" localSheetId="42">#REF!</definedName>
    <definedName name="BER" localSheetId="43">#REF!</definedName>
    <definedName name="BER" localSheetId="45">#REF!</definedName>
    <definedName name="BER" localSheetId="46">#REF!</definedName>
    <definedName name="BER" localSheetId="48">#REF!</definedName>
    <definedName name="BER" localSheetId="49">#REF!</definedName>
    <definedName name="BER" localSheetId="50">#REF!</definedName>
    <definedName name="BER" localSheetId="68">#REF!</definedName>
    <definedName name="BER" localSheetId="69">#REF!</definedName>
    <definedName name="BER">#REF!</definedName>
    <definedName name="BERBA" localSheetId="68">#REF!</definedName>
    <definedName name="BERBA" localSheetId="69">#REF!</definedName>
    <definedName name="BERBA">#REF!</definedName>
    <definedName name="BERBI" localSheetId="68">#REF!</definedName>
    <definedName name="BERBI" localSheetId="69">#REF!</definedName>
    <definedName name="BERBI">#REF!</definedName>
    <definedName name="BERI">#N/A</definedName>
    <definedName name="BERIB">#N/A</definedName>
    <definedName name="BERIG">#N/A</definedName>
    <definedName name="BERP">#N/A</definedName>
    <definedName name="BERPB">#N/A</definedName>
    <definedName name="BERPG">#N/A</definedName>
    <definedName name="bf" localSheetId="3">#REF!</definedName>
    <definedName name="bf" localSheetId="42">#REF!</definedName>
    <definedName name="bf" localSheetId="68">#REF!</definedName>
    <definedName name="bf" localSheetId="69">#REF!</definedName>
    <definedName name="bf" localSheetId="0">#REF!</definedName>
    <definedName name="bf">#REF!</definedName>
    <definedName name="BFD" localSheetId="3">#REF!</definedName>
    <definedName name="BFD" localSheetId="42">#REF!</definedName>
    <definedName name="BFD" localSheetId="68">#REF!</definedName>
    <definedName name="BFD" localSheetId="69">#REF!</definedName>
    <definedName name="BFD">#REF!</definedName>
    <definedName name="BFDA" localSheetId="3">#REF!</definedName>
    <definedName name="BFDA" localSheetId="42">#REF!</definedName>
    <definedName name="BFDA" localSheetId="68">#REF!</definedName>
    <definedName name="BFDA" localSheetId="69">#REF!</definedName>
    <definedName name="BFDA">#REF!</definedName>
    <definedName name="BFDI" localSheetId="68">#REF!</definedName>
    <definedName name="BFDI" localSheetId="69">#REF!</definedName>
    <definedName name="BFDI">#REF!</definedName>
    <definedName name="BFDIL" localSheetId="68">#REF!</definedName>
    <definedName name="BFDIL" localSheetId="69">#REF!</definedName>
    <definedName name="BFDIL">#REF!</definedName>
    <definedName name="BFL">#N/A</definedName>
    <definedName name="BFL_C_G" localSheetId="3">#REF!</definedName>
    <definedName name="BFL_C_G" localSheetId="42">#REF!</definedName>
    <definedName name="BFL_C_G" localSheetId="68">#REF!</definedName>
    <definedName name="BFL_C_G" localSheetId="69">#REF!</definedName>
    <definedName name="BFL_C_G" localSheetId="0">#REF!</definedName>
    <definedName name="BFL_C_G">#REF!</definedName>
    <definedName name="BFL_C_P" localSheetId="3">#REF!</definedName>
    <definedName name="BFL_C_P" localSheetId="42">#REF!</definedName>
    <definedName name="BFL_C_P" localSheetId="68">#REF!</definedName>
    <definedName name="BFL_C_P" localSheetId="69">#REF!</definedName>
    <definedName name="BFL_C_P">#REF!</definedName>
    <definedName name="BFL_CBA" localSheetId="3">#REF!</definedName>
    <definedName name="BFL_CBA" localSheetId="42">#REF!</definedName>
    <definedName name="BFL_CBA" localSheetId="68">#REF!</definedName>
    <definedName name="BFL_CBA" localSheetId="69">#REF!</definedName>
    <definedName name="BFL_CBA">#REF!</definedName>
    <definedName name="BFL_CBI" localSheetId="68">#REF!</definedName>
    <definedName name="BFL_CBI" localSheetId="69">#REF!</definedName>
    <definedName name="BFL_CBI">#REF!</definedName>
    <definedName name="BFL_CMU" localSheetId="68">#REF!</definedName>
    <definedName name="BFL_CMU" localSheetId="69">#REF!</definedName>
    <definedName name="BFL_CMU">#REF!</definedName>
    <definedName name="BFL_D">#N/A</definedName>
    <definedName name="BFL_D_G" localSheetId="3">#REF!</definedName>
    <definedName name="BFL_D_G" localSheetId="42">#REF!</definedName>
    <definedName name="BFL_D_G" localSheetId="68">#REF!</definedName>
    <definedName name="BFL_D_G" localSheetId="69">#REF!</definedName>
    <definedName name="BFL_D_G" localSheetId="0">#REF!</definedName>
    <definedName name="BFL_D_G">#REF!</definedName>
    <definedName name="BFL_D_P" localSheetId="3">#REF!</definedName>
    <definedName name="BFL_D_P" localSheetId="42">#REF!</definedName>
    <definedName name="BFL_D_P" localSheetId="68">#REF!</definedName>
    <definedName name="BFL_D_P" localSheetId="69">#REF!</definedName>
    <definedName name="BFL_D_P">#REF!</definedName>
    <definedName name="BFL_DBA" localSheetId="3">#REF!</definedName>
    <definedName name="BFL_DBA" localSheetId="42">#REF!</definedName>
    <definedName name="BFL_DBA" localSheetId="68">#REF!</definedName>
    <definedName name="BFL_DBA" localSheetId="69">#REF!</definedName>
    <definedName name="BFL_DBA">#REF!</definedName>
    <definedName name="BFL_DBI" localSheetId="68">#REF!</definedName>
    <definedName name="BFL_DBI" localSheetId="69">#REF!</definedName>
    <definedName name="BFL_DBI">#REF!</definedName>
    <definedName name="BFL_DF">#N/A</definedName>
    <definedName name="BFL_DMU" localSheetId="3">#REF!</definedName>
    <definedName name="BFL_DMU" localSheetId="42">#REF!</definedName>
    <definedName name="BFL_DMU" localSheetId="68">#REF!</definedName>
    <definedName name="BFL_DMU" localSheetId="69">#REF!</definedName>
    <definedName name="BFL_DMU" localSheetId="0">#REF!</definedName>
    <definedName name="BFL_DMU">#REF!</definedName>
    <definedName name="BFLB">#N/A</definedName>
    <definedName name="BFLB_D">#N/A</definedName>
    <definedName name="BFLB_DF">#N/A</definedName>
    <definedName name="BFLD_DF" localSheetId="1">'1'!BFLD_DF</definedName>
    <definedName name="BFLD_DF">[0]!BFLD_DF</definedName>
    <definedName name="BFLD_DF2" localSheetId="1">'1'!BFLD_DF2</definedName>
    <definedName name="BFLD_DF2">[0]!BFLD_DF2</definedName>
    <definedName name="BFLG">#N/A</definedName>
    <definedName name="BFLG_D">#N/A</definedName>
    <definedName name="BFLG_DF">#N/A</definedName>
    <definedName name="BFLRES" localSheetId="1">'[38]WETA BOP'!#REF!</definedName>
    <definedName name="BFLRES" localSheetId="3">'[38]WETA BOP'!#REF!</definedName>
    <definedName name="BFLRES" localSheetId="37">'[38]WETA BOP'!#REF!</definedName>
    <definedName name="BFLRES" localSheetId="38">'[38]WETA BOP'!#REF!</definedName>
    <definedName name="BFLRES" localSheetId="39">'[38]WETA BOP'!#REF!</definedName>
    <definedName name="BFLRES" localSheetId="40">'[38]WETA BOP'!#REF!</definedName>
    <definedName name="BFLRES" localSheetId="41">'[38]WETA BOP'!#REF!</definedName>
    <definedName name="BFLRES" localSheetId="43">'[38]WETA BOP'!#REF!</definedName>
    <definedName name="BFLRES" localSheetId="45">'[38]WETA BOP'!#REF!</definedName>
    <definedName name="BFLRES" localSheetId="46">'[38]WETA BOP'!#REF!</definedName>
    <definedName name="BFLRES" localSheetId="48">'[38]WETA BOP'!#REF!</definedName>
    <definedName name="BFLRES" localSheetId="49">'[38]WETA BOP'!#REF!</definedName>
    <definedName name="BFLRES" localSheetId="50">'[38]WETA BOP'!#REF!</definedName>
    <definedName name="BFLRES" localSheetId="0">'[38]WETA BOP'!#REF!</definedName>
    <definedName name="BFLRES">'[38]WETA BOP'!#REF!</definedName>
    <definedName name="BFO" localSheetId="1">#REF!</definedName>
    <definedName name="BFO" localSheetId="3">#REF!</definedName>
    <definedName name="BFO" localSheetId="37">#REF!</definedName>
    <definedName name="BFO" localSheetId="38">#REF!</definedName>
    <definedName name="BFO" localSheetId="39">#REF!</definedName>
    <definedName name="BFO" localSheetId="40">#REF!</definedName>
    <definedName name="BFO" localSheetId="41">#REF!</definedName>
    <definedName name="BFO" localSheetId="42">#REF!</definedName>
    <definedName name="BFO" localSheetId="43">#REF!</definedName>
    <definedName name="BFO" localSheetId="45">#REF!</definedName>
    <definedName name="BFO" localSheetId="46">#REF!</definedName>
    <definedName name="BFO" localSheetId="48">#REF!</definedName>
    <definedName name="BFO" localSheetId="49">#REF!</definedName>
    <definedName name="BFO" localSheetId="50">#REF!</definedName>
    <definedName name="BFO" localSheetId="68">#REF!</definedName>
    <definedName name="BFO" localSheetId="69">#REF!</definedName>
    <definedName name="BFO" localSheetId="0">#REF!</definedName>
    <definedName name="BFO">#REF!</definedName>
    <definedName name="BFO_S" localSheetId="1">'[38]WETA BOP'!#REF!</definedName>
    <definedName name="BFO_S" localSheetId="3">'[38]WETA BOP'!#REF!</definedName>
    <definedName name="BFO_S" localSheetId="37">'[38]WETA BOP'!#REF!</definedName>
    <definedName name="BFO_S" localSheetId="38">'[38]WETA BOP'!#REF!</definedName>
    <definedName name="BFO_S" localSheetId="39">'[38]WETA BOP'!#REF!</definedName>
    <definedName name="BFO_S" localSheetId="40">'[38]WETA BOP'!#REF!</definedName>
    <definedName name="BFO_S" localSheetId="41">'[38]WETA BOP'!#REF!</definedName>
    <definedName name="BFO_S" localSheetId="43">'[38]WETA BOP'!#REF!</definedName>
    <definedName name="BFO_S" localSheetId="45">'[38]WETA BOP'!#REF!</definedName>
    <definedName name="BFO_S" localSheetId="46">'[38]WETA BOP'!#REF!</definedName>
    <definedName name="BFO_S" localSheetId="48">'[38]WETA BOP'!#REF!</definedName>
    <definedName name="BFO_S" localSheetId="49">'[38]WETA BOP'!#REF!</definedName>
    <definedName name="BFO_S" localSheetId="50">'[38]WETA BOP'!#REF!</definedName>
    <definedName name="BFO_S" localSheetId="0">'[38]WETA BOP'!#REF!</definedName>
    <definedName name="BFO_S">'[38]WETA BOP'!#REF!</definedName>
    <definedName name="BFOA" localSheetId="1">#REF!</definedName>
    <definedName name="BFOA" localSheetId="3">#REF!</definedName>
    <definedName name="BFOA" localSheetId="37">#REF!</definedName>
    <definedName name="BFOA" localSheetId="38">#REF!</definedName>
    <definedName name="BFOA" localSheetId="39">#REF!</definedName>
    <definedName name="BFOA" localSheetId="40">#REF!</definedName>
    <definedName name="BFOA" localSheetId="41">#REF!</definedName>
    <definedName name="BFOA" localSheetId="42">#REF!</definedName>
    <definedName name="BFOA" localSheetId="43">#REF!</definedName>
    <definedName name="BFOA" localSheetId="45">#REF!</definedName>
    <definedName name="BFOA" localSheetId="46">#REF!</definedName>
    <definedName name="BFOA" localSheetId="48">#REF!</definedName>
    <definedName name="BFOA" localSheetId="49">#REF!</definedName>
    <definedName name="BFOA" localSheetId="50">#REF!</definedName>
    <definedName name="BFOA" localSheetId="68">#REF!</definedName>
    <definedName name="BFOA" localSheetId="69">#REF!</definedName>
    <definedName name="BFOA" localSheetId="0">#REF!</definedName>
    <definedName name="BFOA">#REF!</definedName>
    <definedName name="BFOAG" localSheetId="1">#REF!</definedName>
    <definedName name="BFOAG" localSheetId="3">#REF!</definedName>
    <definedName name="BFOAG" localSheetId="37">#REF!</definedName>
    <definedName name="BFOAG" localSheetId="38">#REF!</definedName>
    <definedName name="BFOAG" localSheetId="39">#REF!</definedName>
    <definedName name="BFOAG" localSheetId="40">#REF!</definedName>
    <definedName name="BFOAG" localSheetId="41">#REF!</definedName>
    <definedName name="BFOAG" localSheetId="42">#REF!</definedName>
    <definedName name="BFOAG" localSheetId="43">#REF!</definedName>
    <definedName name="BFOAG" localSheetId="45">#REF!</definedName>
    <definedName name="BFOAG" localSheetId="46">#REF!</definedName>
    <definedName name="BFOAG" localSheetId="48">#REF!</definedName>
    <definedName name="BFOAG" localSheetId="49">#REF!</definedName>
    <definedName name="BFOAG" localSheetId="50">#REF!</definedName>
    <definedName name="BFOAG" localSheetId="68">#REF!</definedName>
    <definedName name="BFOAG" localSheetId="69">#REF!</definedName>
    <definedName name="BFOAG">#REF!</definedName>
    <definedName name="BFOL" localSheetId="3">#REF!</definedName>
    <definedName name="BFOL" localSheetId="37">#REF!</definedName>
    <definedName name="BFOL" localSheetId="38">#REF!</definedName>
    <definedName name="BFOL" localSheetId="39">#REF!</definedName>
    <definedName name="BFOL" localSheetId="40">#REF!</definedName>
    <definedName name="BFOL" localSheetId="41">#REF!</definedName>
    <definedName name="BFOL" localSheetId="42">#REF!</definedName>
    <definedName name="BFOL" localSheetId="43">#REF!</definedName>
    <definedName name="BFOL" localSheetId="45">#REF!</definedName>
    <definedName name="BFOL" localSheetId="46">#REF!</definedName>
    <definedName name="BFOL" localSheetId="48">#REF!</definedName>
    <definedName name="BFOL" localSheetId="49">#REF!</definedName>
    <definedName name="BFOL" localSheetId="50">#REF!</definedName>
    <definedName name="BFOL" localSheetId="68">#REF!</definedName>
    <definedName name="BFOL" localSheetId="69">#REF!</definedName>
    <definedName name="BFOL">#REF!</definedName>
    <definedName name="BFOL_B" localSheetId="68">#REF!</definedName>
    <definedName name="BFOL_B" localSheetId="69">#REF!</definedName>
    <definedName name="BFOL_B">#REF!</definedName>
    <definedName name="BFOL_G" localSheetId="68">#REF!</definedName>
    <definedName name="BFOL_G" localSheetId="69">#REF!</definedName>
    <definedName name="BFOL_G">#REF!</definedName>
    <definedName name="BFOL_L" localSheetId="68">#REF!</definedName>
    <definedName name="BFOL_L" localSheetId="69">#REF!</definedName>
    <definedName name="BFOL_L">#REF!</definedName>
    <definedName name="BFOL_O" localSheetId="68">#REF!</definedName>
    <definedName name="BFOL_O" localSheetId="69">#REF!</definedName>
    <definedName name="BFOL_O">#REF!</definedName>
    <definedName name="BFOL_S" localSheetId="68">#REF!</definedName>
    <definedName name="BFOL_S" localSheetId="69">#REF!</definedName>
    <definedName name="BFOL_S">#REF!</definedName>
    <definedName name="BFOLB" localSheetId="68">#REF!</definedName>
    <definedName name="BFOLB" localSheetId="69">#REF!</definedName>
    <definedName name="BFOLB">#REF!</definedName>
    <definedName name="BFOLG_L" localSheetId="68">#REF!</definedName>
    <definedName name="BFOLG_L" localSheetId="69">#REF!</definedName>
    <definedName name="BFOLG_L">#REF!</definedName>
    <definedName name="BFOTH" localSheetId="68">#REF!</definedName>
    <definedName name="BFOTH" localSheetId="69">#REF!</definedName>
    <definedName name="BFOTH">#REF!</definedName>
    <definedName name="BFP" localSheetId="68">#REF!</definedName>
    <definedName name="BFP" localSheetId="69">#REF!</definedName>
    <definedName name="BFP">#REF!</definedName>
    <definedName name="BFPA" localSheetId="68">#REF!</definedName>
    <definedName name="BFPA" localSheetId="69">#REF!</definedName>
    <definedName name="BFPA">#REF!</definedName>
    <definedName name="BFPAG" localSheetId="68">#REF!</definedName>
    <definedName name="BFPAG" localSheetId="69">#REF!</definedName>
    <definedName name="BFPAG">#REF!</definedName>
    <definedName name="BFPL" localSheetId="68">#REF!</definedName>
    <definedName name="BFPL" localSheetId="69">#REF!</definedName>
    <definedName name="BFPL">#REF!</definedName>
    <definedName name="BFPLBN" localSheetId="68">#REF!</definedName>
    <definedName name="BFPLBN" localSheetId="69">#REF!</definedName>
    <definedName name="BFPLBN">#REF!</definedName>
    <definedName name="BFPLD" localSheetId="68">#REF!</definedName>
    <definedName name="BFPLD" localSheetId="69">#REF!</definedName>
    <definedName name="BFPLD">#REF!</definedName>
    <definedName name="BFPLD_G" localSheetId="68">#REF!</definedName>
    <definedName name="BFPLD_G" localSheetId="69">#REF!</definedName>
    <definedName name="BFPLD_G">#REF!</definedName>
    <definedName name="BFPLE" localSheetId="68">#REF!</definedName>
    <definedName name="BFPLE" localSheetId="69">#REF!</definedName>
    <definedName name="BFPLE">#REF!</definedName>
    <definedName name="BFPLE_G" localSheetId="68">#REF!</definedName>
    <definedName name="BFPLE_G" localSheetId="69">#REF!</definedName>
    <definedName name="BFPLE_G">#REF!</definedName>
    <definedName name="BFPLMM" localSheetId="68">#REF!</definedName>
    <definedName name="BFPLMM" localSheetId="69">#REF!</definedName>
    <definedName name="BFPLMM">#REF!</definedName>
    <definedName name="BFRA">#N/A</definedName>
    <definedName name="BFUND" localSheetId="3">#REF!</definedName>
    <definedName name="BFUND" localSheetId="42">#REF!</definedName>
    <definedName name="BFUND" localSheetId="68">#REF!</definedName>
    <definedName name="BFUND" localSheetId="69">#REF!</definedName>
    <definedName name="BFUND" localSheetId="0">#REF!</definedName>
    <definedName name="BFUND">#REF!</definedName>
    <definedName name="BGS" localSheetId="3">#REF!</definedName>
    <definedName name="BGS" localSheetId="42">#REF!</definedName>
    <definedName name="BGS" localSheetId="68">#REF!</definedName>
    <definedName name="BGS" localSheetId="69">#REF!</definedName>
    <definedName name="BGS">#REF!</definedName>
    <definedName name="bhnmj" localSheetId="3">'[24]10'!#REF!</definedName>
    <definedName name="bhnmj" localSheetId="42">'[24]10'!#REF!</definedName>
    <definedName name="bhnmj">'[24]10'!#REF!</definedName>
    <definedName name="BI">#N/A</definedName>
    <definedName name="BII" localSheetId="3">#REF!</definedName>
    <definedName name="BII" localSheetId="42">#REF!</definedName>
    <definedName name="BII" localSheetId="68">#REF!</definedName>
    <definedName name="BII" localSheetId="69">#REF!</definedName>
    <definedName name="BII" localSheetId="0">#REF!</definedName>
    <definedName name="BII">#REF!</definedName>
    <definedName name="BIP" localSheetId="3">#REF!</definedName>
    <definedName name="BIP" localSheetId="42">#REF!</definedName>
    <definedName name="BIP" localSheetId="68">#REF!</definedName>
    <definedName name="BIP" localSheetId="69">#REF!</definedName>
    <definedName name="BIP">#REF!</definedName>
    <definedName name="BK">#N/A</definedName>
    <definedName name="BKF">#N/A</definedName>
    <definedName name="BKFA" localSheetId="3">#REF!</definedName>
    <definedName name="BKFA" localSheetId="42">#REF!</definedName>
    <definedName name="BKFA" localSheetId="68">#REF!</definedName>
    <definedName name="BKFA" localSheetId="69">#REF!</definedName>
    <definedName name="BKFA" localSheetId="0">#REF!</definedName>
    <definedName name="BKFA">#REF!</definedName>
    <definedName name="BKFBA" localSheetId="3">#REF!</definedName>
    <definedName name="BKFBA" localSheetId="42">#REF!</definedName>
    <definedName name="BKFBA" localSheetId="68">#REF!</definedName>
    <definedName name="BKFBA" localSheetId="69">#REF!</definedName>
    <definedName name="BKFBA">#REF!</definedName>
    <definedName name="BKFBI" localSheetId="3">#REF!</definedName>
    <definedName name="BKFBI" localSheetId="42">#REF!</definedName>
    <definedName name="BKFBI" localSheetId="68">#REF!</definedName>
    <definedName name="BKFBI" localSheetId="69">#REF!</definedName>
    <definedName name="BKFBI">#REF!</definedName>
    <definedName name="BKFMU" localSheetId="68">#REF!</definedName>
    <definedName name="BKFMU" localSheetId="69">#REF!</definedName>
    <definedName name="BKFMU">#REF!</definedName>
    <definedName name="BKO" localSheetId="68">#REF!</definedName>
    <definedName name="BKO" localSheetId="69">#REF!</definedName>
    <definedName name="BKO">#REF!</definedName>
    <definedName name="BLPH1" hidden="1">'[39]Ex rate bloom'!$A$4</definedName>
    <definedName name="BLPH14" hidden="1">[40]Raw_1!#REF!</definedName>
    <definedName name="BLPH2" hidden="1">'[39]Ex rate bloom'!$D$4</definedName>
    <definedName name="BLPH3" hidden="1">'[39]Ex rate bloom'!$G$4</definedName>
    <definedName name="BLPH4" hidden="1">'[39]Ex rate bloom'!$J$4</definedName>
    <definedName name="BLPH5" hidden="1">'[39]Ex rate bloom'!$M$4</definedName>
    <definedName name="BLPH6" hidden="1">'[39]Ex rate bloom'!$P$4</definedName>
    <definedName name="BLPH7" hidden="1">'[39]Ex rate bloom'!$S$4</definedName>
    <definedName name="BLPH8" hidden="1">'[39]Ex rate bloom'!$V$4</definedName>
    <definedName name="BLPH80" hidden="1">'[41]Technology indices '!$A$4</definedName>
    <definedName name="BLPH81" hidden="1">'[41]Technology indices '!$E$4</definedName>
    <definedName name="BLPH82" hidden="1">'[41]Technology indices '!$I$4</definedName>
    <definedName name="BM" localSheetId="3">#REF!</definedName>
    <definedName name="BM" localSheetId="37">#REF!</definedName>
    <definedName name="BM" localSheetId="38">#REF!</definedName>
    <definedName name="BM" localSheetId="39">#REF!</definedName>
    <definedName name="BM" localSheetId="40">#REF!</definedName>
    <definedName name="BM" localSheetId="41">#REF!</definedName>
    <definedName name="BM" localSheetId="42">#REF!</definedName>
    <definedName name="BM" localSheetId="43">#REF!</definedName>
    <definedName name="BM" localSheetId="45">#REF!</definedName>
    <definedName name="BM" localSheetId="46">#REF!</definedName>
    <definedName name="BM" localSheetId="48">#REF!</definedName>
    <definedName name="BM" localSheetId="49">#REF!</definedName>
    <definedName name="BM" localSheetId="50">#REF!</definedName>
    <definedName name="BM" localSheetId="68">#REF!</definedName>
    <definedName name="BM" localSheetId="69">#REF!</definedName>
    <definedName name="BM" localSheetId="0">#REF!</definedName>
    <definedName name="BM">#REF!</definedName>
    <definedName name="BM.GSR.FCTY.CD" localSheetId="3">#REF!</definedName>
    <definedName name="BM.GSR.FCTY.CD" localSheetId="37">#REF!</definedName>
    <definedName name="BM.GSR.FCTY.CD" localSheetId="38">#REF!</definedName>
    <definedName name="BM.GSR.FCTY.CD" localSheetId="39">#REF!</definedName>
    <definedName name="BM.GSR.FCTY.CD" localSheetId="40">#REF!</definedName>
    <definedName name="BM.GSR.FCTY.CD" localSheetId="41">#REF!</definedName>
    <definedName name="BM.GSR.FCTY.CD" localSheetId="42">#REF!</definedName>
    <definedName name="BM.GSR.FCTY.CD" localSheetId="43">#REF!</definedName>
    <definedName name="BM.GSR.FCTY.CD" localSheetId="45">#REF!</definedName>
    <definedName name="BM.GSR.FCTY.CD" localSheetId="46">#REF!</definedName>
    <definedName name="BM.GSR.FCTY.CD" localSheetId="48">#REF!</definedName>
    <definedName name="BM.GSR.FCTY.CD" localSheetId="49">#REF!</definedName>
    <definedName name="BM.GSR.FCTY.CD" localSheetId="50">#REF!</definedName>
    <definedName name="BM.GSR.FCTY.CD" localSheetId="68">#REF!</definedName>
    <definedName name="BM.GSR.FCTY.CD" localSheetId="69">#REF!</definedName>
    <definedName name="BM.GSR.FCTY.CD">#REF!</definedName>
    <definedName name="BM.GSR.FXAI.CD" localSheetId="3">#REF!</definedName>
    <definedName name="BM.GSR.FXAI.CD" localSheetId="37">#REF!</definedName>
    <definedName name="BM.GSR.FXAI.CD" localSheetId="38">#REF!</definedName>
    <definedName name="BM.GSR.FXAI.CD" localSheetId="39">#REF!</definedName>
    <definedName name="BM.GSR.FXAI.CD" localSheetId="40">#REF!</definedName>
    <definedName name="BM.GSR.FXAI.CD" localSheetId="41">#REF!</definedName>
    <definedName name="BM.GSR.FXAI.CD" localSheetId="42">#REF!</definedName>
    <definedName name="BM.GSR.FXAI.CD" localSheetId="43">#REF!</definedName>
    <definedName name="BM.GSR.FXAI.CD" localSheetId="45">#REF!</definedName>
    <definedName name="BM.GSR.FXAI.CD" localSheetId="46">#REF!</definedName>
    <definedName name="BM.GSR.FXAI.CD" localSheetId="48">#REF!</definedName>
    <definedName name="BM.GSR.FXAI.CD" localSheetId="49">#REF!</definedName>
    <definedName name="BM.GSR.FXAI.CD" localSheetId="50">#REF!</definedName>
    <definedName name="BM.GSR.FXAI.CD" localSheetId="68">#REF!</definedName>
    <definedName name="BM.GSR.FXAI.CD" localSheetId="69">#REF!</definedName>
    <definedName name="BM.GSR.FXAI.CD">#REF!</definedName>
    <definedName name="BM.GSR.GNFS.CD" localSheetId="68">#REF!</definedName>
    <definedName name="BM.GSR.GNFS.CD" localSheetId="69">#REF!</definedName>
    <definedName name="BM.GSR.GNFS.CD">#REF!</definedName>
    <definedName name="BM.GSR.MRCH.CD" localSheetId="68">#REF!</definedName>
    <definedName name="BM.GSR.MRCH.CD" localSheetId="69">#REF!</definedName>
    <definedName name="BM.GSR.MRCH.CD">#REF!</definedName>
    <definedName name="BM.GSR.NFSV.CD" localSheetId="68">#REF!</definedName>
    <definedName name="BM.GSR.NFSV.CD" localSheetId="69">#REF!</definedName>
    <definedName name="BM.GSR.NFSV.CD">#REF!</definedName>
    <definedName name="BM.GSR.TOTL.CD" localSheetId="68">#REF!</definedName>
    <definedName name="BM.GSR.TOTL.CD" localSheetId="69">#REF!</definedName>
    <definedName name="BM.GSR.TOTL.CD">#REF!</definedName>
    <definedName name="BM.TRF.CURR.CD" localSheetId="68">#REF!</definedName>
    <definedName name="BM.TRF.CURR.CD" localSheetId="69">#REF!</definedName>
    <definedName name="BM.TRF.CURR.CD">#REF!</definedName>
    <definedName name="BM.TRF.PRVT.CD" localSheetId="68">#REF!</definedName>
    <definedName name="BM.TRF.PRVT.CD" localSheetId="69">#REF!</definedName>
    <definedName name="BM.TRF.PRVT.CD">#REF!</definedName>
    <definedName name="BMG">[42]Q6!$E$28:$AH$28</definedName>
    <definedName name="BMI" localSheetId="3">#REF!</definedName>
    <definedName name="BMI" localSheetId="37">#REF!</definedName>
    <definedName name="BMI" localSheetId="38">#REF!</definedName>
    <definedName name="BMI" localSheetId="39">#REF!</definedName>
    <definedName name="BMI" localSheetId="40">#REF!</definedName>
    <definedName name="BMI" localSheetId="41">#REF!</definedName>
    <definedName name="BMI" localSheetId="42">#REF!</definedName>
    <definedName name="BMI" localSheetId="43">#REF!</definedName>
    <definedName name="BMI" localSheetId="45">#REF!</definedName>
    <definedName name="BMI" localSheetId="46">#REF!</definedName>
    <definedName name="BMI" localSheetId="48">#REF!</definedName>
    <definedName name="BMI" localSheetId="49">#REF!</definedName>
    <definedName name="BMI" localSheetId="50">#REF!</definedName>
    <definedName name="BMI" localSheetId="68">#REF!</definedName>
    <definedName name="BMI" localSheetId="69">#REF!</definedName>
    <definedName name="BMI" localSheetId="0">#REF!</definedName>
    <definedName name="BMI">#REF!</definedName>
    <definedName name="BMII">#N/A</definedName>
    <definedName name="BMII_7" localSheetId="3">#REF!</definedName>
    <definedName name="BMII_7" localSheetId="37">#REF!</definedName>
    <definedName name="BMII_7" localSheetId="38">#REF!</definedName>
    <definedName name="BMII_7" localSheetId="39">#REF!</definedName>
    <definedName name="BMII_7" localSheetId="40">#REF!</definedName>
    <definedName name="BMII_7" localSheetId="41">#REF!</definedName>
    <definedName name="BMII_7" localSheetId="42">#REF!</definedName>
    <definedName name="BMII_7" localSheetId="43">#REF!</definedName>
    <definedName name="BMII_7" localSheetId="45">#REF!</definedName>
    <definedName name="BMII_7" localSheetId="46">#REF!</definedName>
    <definedName name="BMII_7" localSheetId="48">#REF!</definedName>
    <definedName name="BMII_7" localSheetId="49">#REF!</definedName>
    <definedName name="BMII_7" localSheetId="50">#REF!</definedName>
    <definedName name="BMII_7" localSheetId="68">#REF!</definedName>
    <definedName name="BMII_7" localSheetId="69">#REF!</definedName>
    <definedName name="BMII_7" localSheetId="0">#REF!</definedName>
    <definedName name="BMII_7">#REF!</definedName>
    <definedName name="BMII_G" localSheetId="3">#REF!</definedName>
    <definedName name="BMII_G" localSheetId="37">#REF!</definedName>
    <definedName name="BMII_G" localSheetId="38">#REF!</definedName>
    <definedName name="BMII_G" localSheetId="39">#REF!</definedName>
    <definedName name="BMII_G" localSheetId="40">#REF!</definedName>
    <definedName name="BMII_G" localSheetId="41">#REF!</definedName>
    <definedName name="BMII_G" localSheetId="42">#REF!</definedName>
    <definedName name="BMII_G" localSheetId="43">#REF!</definedName>
    <definedName name="BMII_G" localSheetId="45">#REF!</definedName>
    <definedName name="BMII_G" localSheetId="46">#REF!</definedName>
    <definedName name="BMII_G" localSheetId="48">#REF!</definedName>
    <definedName name="BMII_G" localSheetId="49">#REF!</definedName>
    <definedName name="BMII_G" localSheetId="50">#REF!</definedName>
    <definedName name="BMII_G" localSheetId="68">#REF!</definedName>
    <definedName name="BMII_G" localSheetId="69">#REF!</definedName>
    <definedName name="BMII_G">#REF!</definedName>
    <definedName name="BMII_P" localSheetId="3">#REF!</definedName>
    <definedName name="BMII_P" localSheetId="42">#REF!</definedName>
    <definedName name="BMII_P" localSheetId="68">#REF!</definedName>
    <definedName name="BMII_P" localSheetId="69">#REF!</definedName>
    <definedName name="BMII_P">#REF!</definedName>
    <definedName name="BMIIB">#N/A</definedName>
    <definedName name="BMIIBA" localSheetId="3">#REF!</definedName>
    <definedName name="BMIIBA" localSheetId="42">#REF!</definedName>
    <definedName name="BMIIBA" localSheetId="68">#REF!</definedName>
    <definedName name="BMIIBA" localSheetId="69">#REF!</definedName>
    <definedName name="BMIIBA" localSheetId="0">#REF!</definedName>
    <definedName name="BMIIBA">#REF!</definedName>
    <definedName name="BMIIBI" localSheetId="3">#REF!</definedName>
    <definedName name="BMIIBI" localSheetId="42">#REF!</definedName>
    <definedName name="BMIIBI" localSheetId="68">#REF!</definedName>
    <definedName name="BMIIBI" localSheetId="69">#REF!</definedName>
    <definedName name="BMIIBI">#REF!</definedName>
    <definedName name="BMIIG">#N/A</definedName>
    <definedName name="BMIIMU" localSheetId="3">#REF!</definedName>
    <definedName name="BMIIMU" localSheetId="42">#REF!</definedName>
    <definedName name="BMIIMU" localSheetId="68">#REF!</definedName>
    <definedName name="BMIIMU" localSheetId="69">#REF!</definedName>
    <definedName name="BMIIMU" localSheetId="0">#REF!</definedName>
    <definedName name="BMIIMU">#REF!</definedName>
    <definedName name="BMS" localSheetId="3">#REF!</definedName>
    <definedName name="BMS" localSheetId="42">#REF!</definedName>
    <definedName name="BMS" localSheetId="68">#REF!</definedName>
    <definedName name="BMS" localSheetId="69">#REF!</definedName>
    <definedName name="BMS">#REF!</definedName>
    <definedName name="BN.CAB.XOKA.CD" localSheetId="3">#REF!</definedName>
    <definedName name="BN.CAB.XOKA.CD" localSheetId="42">#REF!</definedName>
    <definedName name="BN.CAB.XOKA.CD" localSheetId="68">#REF!</definedName>
    <definedName name="BN.CAB.XOKA.CD" localSheetId="69">#REF!</definedName>
    <definedName name="BN.CAB.XOKA.CD">#REF!</definedName>
    <definedName name="BN.DSR.UNPD.CD" localSheetId="68">#REF!</definedName>
    <definedName name="BN.DSR.UNPD.CD" localSheetId="69">#REF!</definedName>
    <definedName name="BN.DSR.UNPD.CD">#REF!</definedName>
    <definedName name="BN.GSR.FCTY.CD" localSheetId="68">#REF!</definedName>
    <definedName name="BN.GSR.FCTY.CD" localSheetId="69">#REF!</definedName>
    <definedName name="BN.GSR.FCTY.CD">#REF!</definedName>
    <definedName name="BN.GSR.GNFS.CD" localSheetId="68">#REF!</definedName>
    <definedName name="BN.GSR.GNFS.CD" localSheetId="69">#REF!</definedName>
    <definedName name="BN.GSR.GNFS.CD">#REF!</definedName>
    <definedName name="BN.GSR.MRCH.CD" localSheetId="68">#REF!</definedName>
    <definedName name="BN.GSR.MRCH.CD" localSheetId="69">#REF!</definedName>
    <definedName name="BN.GSR.MRCH.CD">#REF!</definedName>
    <definedName name="BN.KAC.FNEI.CD" localSheetId="68">#REF!</definedName>
    <definedName name="BN.KAC.FNEI.CD" localSheetId="69">#REF!</definedName>
    <definedName name="BN.KAC.FNEI.CD">#REF!</definedName>
    <definedName name="BN.KAC.OTHR.CD" localSheetId="68">#REF!</definedName>
    <definedName name="BN.KAC.OTHR.CD" localSheetId="69">#REF!</definedName>
    <definedName name="BN.KAC.OTHR.CD">#REF!</definedName>
    <definedName name="BN.KLT.DINV.CD" localSheetId="68">#REF!</definedName>
    <definedName name="BN.KLT.DINV.CD" localSheetId="69">#REF!</definedName>
    <definedName name="BN.KLT.DINV.CD">#REF!</definedName>
    <definedName name="BN.KLT.NFLW.CD" localSheetId="68">#REF!</definedName>
    <definedName name="BN.KLT.NFLW.CD" localSheetId="69">#REF!</definedName>
    <definedName name="BN.KLT.NFLW.CD">#REF!</definedName>
    <definedName name="BN.KLT.PTXL.CD" localSheetId="68">#REF!</definedName>
    <definedName name="BN.KLT.PTXL.CD" localSheetId="69">#REF!</definedName>
    <definedName name="BN.KLT.PTXL.CD">#REF!</definedName>
    <definedName name="BN.RES.INCL.CD" localSheetId="68">#REF!</definedName>
    <definedName name="BN.RES.INCL.CD" localSheetId="69">#REF!</definedName>
    <definedName name="BN.RES.INCL.CD">#REF!</definedName>
    <definedName name="BN.TRF.CURR.CD" localSheetId="68">#REF!</definedName>
    <definedName name="BN.TRF.CURR.CD" localSheetId="69">#REF!</definedName>
    <definedName name="BN.TRF.CURR.CD">#REF!</definedName>
    <definedName name="BN.TRF.KOGT.CD" localSheetId="68">#REF!</definedName>
    <definedName name="BN.TRF.KOGT.CD" localSheetId="69">#REF!</definedName>
    <definedName name="BN.TRF.KOGT.CD">#REF!</definedName>
    <definedName name="BN.TRF.OFDC.CD" localSheetId="68">#REF!</definedName>
    <definedName name="BN.TRF.OFDC.CD" localSheetId="69">#REF!</definedName>
    <definedName name="BN.TRF.OFDC.CD">#REF!</definedName>
    <definedName name="BN.TRF.PRVT.CD" localSheetId="68">#REF!</definedName>
    <definedName name="BN.TRF.PRVT.CD" localSheetId="69">#REF!</definedName>
    <definedName name="BN.TRF.PRVT.CD">#REF!</definedName>
    <definedName name="BNEO" localSheetId="68">#REF!</definedName>
    <definedName name="BNEO" localSheetId="69">#REF!</definedName>
    <definedName name="BNEO">#REF!</definedName>
    <definedName name="BO" localSheetId="68">#REF!</definedName>
    <definedName name="BO" localSheetId="69">#REF!</definedName>
    <definedName name="BO">#REF!</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4" hidden="1">{FALSE,FALSE,-1.25,-15.5,484.5,276.75,FALSE,FALSE,TRUE,TRUE,0,12,#N/A,46,#N/A,2.93460490463215,15.35,1,FALSE,FALSE,3,TRUE,1,FALSE,100,"Swvu.PLA1.","ACwvu.PLA1.",#N/A,FALSE,FALSE,0,0,0,0,2,"","",TRUE,TRUE,FALSE,FALSE,1,60,#N/A,#N/A,FALSE,FALSE,FALSE,FALSE,FALSE,FALSE,FALSE,9,65532,65532,FALSE,FALSE,TRUE,TRUE,TRUE}</definedName>
    <definedName name="board" localSheetId="25"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37" hidden="1">{FALSE,FALSE,-1.25,-15.5,484.5,276.75,FALSE,FALSE,TRUE,TRUE,0,12,#N/A,46,#N/A,2.93460490463215,15.35,1,FALSE,FALSE,3,TRUE,1,FALSE,100,"Swvu.PLA1.","ACwvu.PLA1.",#N/A,FALSE,FALSE,0,0,0,0,2,"","",TRUE,TRUE,FALSE,FALSE,1,60,#N/A,#N/A,FALSE,FALSE,FALSE,FALSE,FALSE,FALSE,FALSE,9,65532,65532,FALSE,FALSE,TRUE,TRUE,TRUE}</definedName>
    <definedName name="board" localSheetId="38" hidden="1">{FALSE,FALSE,-1.25,-15.5,484.5,276.75,FALSE,FALSE,TRUE,TRUE,0,12,#N/A,46,#N/A,2.93460490463215,15.35,1,FALSE,FALSE,3,TRUE,1,FALSE,100,"Swvu.PLA1.","ACwvu.PLA1.",#N/A,FALSE,FALSE,0,0,0,0,2,"","",TRUE,TRUE,FALSE,FALSE,1,60,#N/A,#N/A,FALSE,FALSE,FALSE,FALSE,FALSE,FALSE,FALSE,9,65532,65532,FALSE,FALSE,TRUE,TRUE,TRUE}</definedName>
    <definedName name="board" localSheetId="39" hidden="1">{FALSE,FALSE,-1.25,-15.5,484.5,276.75,FALSE,FALSE,TRUE,TRUE,0,12,#N/A,46,#N/A,2.93460490463215,15.35,1,FALSE,FALSE,3,TRUE,1,FALSE,100,"Swvu.PLA1.","ACwvu.PLA1.",#N/A,FALSE,FALSE,0,0,0,0,2,"","",TRUE,TRUE,FALSE,FALSE,1,60,#N/A,#N/A,FALSE,FALSE,FALSE,FALSE,FALSE,FALSE,FALSE,9,65532,65532,FALSE,FALSE,TRUE,TRUE,TRUE}</definedName>
    <definedName name="board" localSheetId="40" hidden="1">{FALSE,FALSE,-1.25,-15.5,484.5,276.75,FALSE,FALSE,TRUE,TRUE,0,12,#N/A,46,#N/A,2.93460490463215,15.35,1,FALSE,FALSE,3,TRUE,1,FALSE,100,"Swvu.PLA1.","ACwvu.PLA1.",#N/A,FALSE,FALSE,0,0,0,0,2,"","",TRUE,TRUE,FALSE,FALSE,1,60,#N/A,#N/A,FALSE,FALSE,FALSE,FALSE,FALSE,FALSE,FALSE,9,65532,65532,FALSE,FALSE,TRUE,TRUE,TRUE}</definedName>
    <definedName name="board" localSheetId="41" hidden="1">{FALSE,FALSE,-1.25,-15.5,484.5,276.75,FALSE,FALSE,TRUE,TRUE,0,12,#N/A,46,#N/A,2.93460490463215,15.35,1,FALSE,FALSE,3,TRUE,1,FALSE,100,"Swvu.PLA1.","ACwvu.PLA1.",#N/A,FALSE,FALSE,0,0,0,0,2,"","",TRUE,TRUE,FALSE,FALSE,1,60,#N/A,#N/A,FALSE,FALSE,FALSE,FALSE,FALSE,FALSE,FALSE,9,65532,65532,FALSE,FALSE,TRUE,TRUE,TRUE}</definedName>
    <definedName name="board" localSheetId="42" hidden="1">{FALSE,FALSE,-1.25,-15.5,484.5,276.75,FALSE,FALSE,TRUE,TRUE,0,12,#N/A,46,#N/A,2.93460490463215,15.35,1,FALSE,FALSE,3,TRUE,1,FALSE,100,"Swvu.PLA1.","ACwvu.PLA1.",#N/A,FALSE,FALSE,0,0,0,0,2,"","",TRUE,TRUE,FALSE,FALSE,1,60,#N/A,#N/A,FALSE,FALSE,FALSE,FALSE,FALSE,FALSE,FALSE,9,65532,65532,FALSE,FALSE,TRUE,TRUE,TRUE}</definedName>
    <definedName name="board" localSheetId="43" hidden="1">{FALSE,FALSE,-1.25,-15.5,484.5,276.75,FALSE,FALSE,TRUE,TRUE,0,12,#N/A,46,#N/A,2.93460490463215,15.35,1,FALSE,FALSE,3,TRUE,1,FALSE,100,"Swvu.PLA1.","ACwvu.PLA1.",#N/A,FALSE,FALSE,0,0,0,0,2,"","",TRUE,TRUE,FALSE,FALSE,1,60,#N/A,#N/A,FALSE,FALSE,FALSE,FALSE,FALSE,FALSE,FALSE,9,65532,65532,FALSE,FALSE,TRUE,TRUE,TRUE}</definedName>
    <definedName name="board" localSheetId="44" hidden="1">{FALSE,FALSE,-1.25,-15.5,484.5,276.75,FALSE,FALSE,TRUE,TRUE,0,12,#N/A,46,#N/A,2.93460490463215,15.35,1,FALSE,FALSE,3,TRUE,1,FALSE,100,"Swvu.PLA1.","ACwvu.PLA1.",#N/A,FALSE,FALSE,0,0,0,0,2,"","",TRUE,TRUE,FALSE,FALSE,1,60,#N/A,#N/A,FALSE,FALSE,FALSE,FALSE,FALSE,FALSE,FALSE,9,65532,65532,FALSE,FALSE,TRUE,TRUE,TRUE}</definedName>
    <definedName name="board" localSheetId="45"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7" hidden="1">{FALSE,FALSE,-1.25,-15.5,484.5,276.75,FALSE,FALSE,TRUE,TRUE,0,12,#N/A,46,#N/A,2.93460490463215,15.35,1,FALSE,FALSE,3,TRUE,1,FALSE,100,"Swvu.PLA1.","ACwvu.PLA1.",#N/A,FALSE,FALSE,0,0,0,0,2,"","",TRUE,TRUE,FALSE,FALSE,1,60,#N/A,#N/A,FALSE,FALSE,FALSE,FALSE,FALSE,FALSE,FALSE,9,65532,65532,FALSE,FALSE,TRUE,TRUE,TRUE}</definedName>
    <definedName name="board" localSheetId="48"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0" hidden="1">{FALSE,FALSE,-1.25,-15.5,484.5,276.75,FALSE,FALSE,TRUE,TRUE,0,12,#N/A,46,#N/A,2.93460490463215,15.35,1,FALSE,FALSE,3,TRUE,1,FALSE,100,"Swvu.PLA1.","ACwvu.PLA1.",#N/A,FALSE,FALSE,0,0,0,0,2,"","",TRUE,TRUE,FALSE,FALSE,1,60,#N/A,#N/A,FALSE,FALSE,FALSE,FALSE,FALSE,FALSE,FALSE,9,65532,65532,FALSE,FALSE,TRUE,TRUE,TRUE}</definedName>
    <definedName name="board" localSheetId="52" hidden="1">{FALSE,FALSE,-1.25,-15.5,484.5,276.75,FALSE,FALSE,TRUE,TRUE,0,12,#N/A,46,#N/A,2.93460490463215,15.35,1,FALSE,FALSE,3,TRUE,1,FALSE,100,"Swvu.PLA1.","ACwvu.PLA1.",#N/A,FALSE,FALSE,0,0,0,0,2,"","",TRUE,TRUE,FALSE,FALSE,1,60,#N/A,#N/A,FALSE,FALSE,FALSE,FALSE,FALSE,FALSE,FALSE,9,65532,65532,FALSE,FALSE,TRUE,TRUE,TRUE}</definedName>
    <definedName name="board" localSheetId="53" hidden="1">{FALSE,FALSE,-1.25,-15.5,484.5,276.75,FALSE,FALSE,TRUE,TRUE,0,12,#N/A,46,#N/A,2.93460490463215,15.35,1,FALSE,FALSE,3,TRUE,1,FALSE,100,"Swvu.PLA1.","ACwvu.PLA1.",#N/A,FALSE,FALSE,0,0,0,0,2,"","",TRUE,TRUE,FALSE,FALSE,1,60,#N/A,#N/A,FALSE,FALSE,FALSE,FALSE,FALSE,FALSE,FALSE,9,65532,65532,FALSE,FALSE,TRUE,TRUE,TRUE}</definedName>
    <definedName name="board" localSheetId="54" hidden="1">{FALSE,FALSE,-1.25,-15.5,484.5,276.75,FALSE,FALSE,TRUE,TRUE,0,12,#N/A,46,#N/A,2.93460490463215,15.35,1,FALSE,FALSE,3,TRUE,1,FALSE,100,"Swvu.PLA1.","ACwvu.PLA1.",#N/A,FALSE,FALSE,0,0,0,0,2,"","",TRUE,TRUE,FALSE,FALSE,1,60,#N/A,#N/A,FALSE,FALSE,FALSE,FALSE,FALSE,FALSE,FALSE,9,65532,65532,FALSE,FALSE,TRUE,TRUE,TRUE}</definedName>
    <definedName name="board" localSheetId="55" hidden="1">{FALSE,FALSE,-1.25,-15.5,484.5,276.75,FALSE,FALSE,TRUE,TRUE,0,12,#N/A,46,#N/A,2.93460490463215,15.35,1,FALSE,FALSE,3,TRUE,1,FALSE,100,"Swvu.PLA1.","ACwvu.PLA1.",#N/A,FALSE,FALSE,0,0,0,0,2,"","",TRUE,TRUE,FALSE,FALSE,1,60,#N/A,#N/A,FALSE,FALSE,FALSE,FALSE,FALSE,FALSE,FALSE,9,65532,65532,FALSE,FALSE,TRUE,TRUE,TRUE}</definedName>
    <definedName name="board" localSheetId="56" hidden="1">{FALSE,FALSE,-1.25,-15.5,484.5,276.75,FALSE,FALSE,TRUE,TRUE,0,12,#N/A,46,#N/A,2.93460490463215,15.35,1,FALSE,FALSE,3,TRUE,1,FALSE,100,"Swvu.PLA1.","ACwvu.PLA1.",#N/A,FALSE,FALSE,0,0,0,0,2,"","",TRUE,TRUE,FALSE,FALSE,1,60,#N/A,#N/A,FALSE,FALSE,FALSE,FALSE,FALSE,FALSE,FALSE,9,65532,65532,FALSE,FALSE,TRUE,TRUE,TRUE}</definedName>
    <definedName name="board" localSheetId="57" hidden="1">{FALSE,FALSE,-1.25,-15.5,484.5,276.75,FALSE,FALSE,TRUE,TRUE,0,12,#N/A,46,#N/A,2.93460490463215,15.35,1,FALSE,FALSE,3,TRUE,1,FALSE,100,"Swvu.PLA1.","ACwvu.PLA1.",#N/A,FALSE,FALSE,0,0,0,0,2,"","",TRUE,TRUE,FALSE,FALSE,1,60,#N/A,#N/A,FALSE,FALSE,FALSE,FALSE,FALSE,FALSE,FALSE,9,65532,65532,FALSE,FALSE,TRUE,TRUE,TRUE}</definedName>
    <definedName name="board" localSheetId="58" hidden="1">{FALSE,FALSE,-1.25,-15.5,484.5,276.75,FALSE,FALSE,TRUE,TRUE,0,12,#N/A,46,#N/A,2.93460490463215,15.35,1,FALSE,FALSE,3,TRUE,1,FALSE,100,"Swvu.PLA1.","ACwvu.PLA1.",#N/A,FALSE,FALSE,0,0,0,0,2,"","",TRUE,TRUE,FALSE,FALSE,1,60,#N/A,#N/A,FALSE,FALSE,FALSE,FALSE,FALSE,FALSE,FALSE,9,65532,65532,FALSE,FALSE,TRUE,TRUE,TRUE}</definedName>
    <definedName name="board" localSheetId="59" hidden="1">{FALSE,FALSE,-1.25,-15.5,484.5,276.75,FALSE,FALSE,TRUE,TRUE,0,12,#N/A,46,#N/A,2.93460490463215,15.35,1,FALSE,FALSE,3,TRUE,1,FALSE,100,"Swvu.PLA1.","ACwvu.PLA1.",#N/A,FALSE,FALSE,0,0,0,0,2,"","",TRUE,TRUE,FALSE,FALSE,1,60,#N/A,#N/A,FALSE,FALSE,FALSE,FALSE,FALSE,FALSE,FALSE,9,65532,65532,FALSE,FALSE,TRUE,TRUE,TRUE}</definedName>
    <definedName name="board" localSheetId="60" hidden="1">{FALSE,FALSE,-1.25,-15.5,484.5,276.75,FALSE,FALSE,TRUE,TRUE,0,12,#N/A,46,#N/A,2.93460490463215,15.35,1,FALSE,FALSE,3,TRUE,1,FALSE,100,"Swvu.PLA1.","ACwvu.PLA1.",#N/A,FALSE,FALSE,0,0,0,0,2,"","",TRUE,TRUE,FALSE,FALSE,1,60,#N/A,#N/A,FALSE,FALSE,FALSE,FALSE,FALSE,FALSE,FALSE,9,65532,65532,FALSE,FALSE,TRUE,TRUE,TRUE}</definedName>
    <definedName name="board" localSheetId="68" hidden="1">{FALSE,FALSE,-1.25,-15.5,484.5,276.75,FALSE,FALSE,TRUE,TRUE,0,12,#N/A,46,#N/A,2.93460490463215,15.35,1,FALSE,FALSE,3,TRUE,1,FALSE,100,"Swvu.PLA1.","ACwvu.PLA1.",#N/A,FALSE,FALSE,0,0,0,0,2,"","",TRUE,TRUE,FALSE,FALSE,1,60,#N/A,#N/A,FALSE,FALSE,FALSE,FALSE,FALSE,FALSE,FALSE,9,65532,65532,FALSE,FALSE,TRUE,TRUE,TRUE}</definedName>
    <definedName name="board" localSheetId="69" hidden="1">{FALSE,FALSE,-1.25,-15.5,484.5,276.75,FALSE,FALSE,TRUE,TRUE,0,12,#N/A,46,#N/A,2.93460490463215,15.35,1,FALSE,FALSE,3,TRUE,1,FALSE,100,"Swvu.PLA1.","ACwvu.PLA1.",#N/A,FALSE,FALSE,0,0,0,0,2,"","",TRUE,TRUE,FALSE,FALSE,1,60,#N/A,#N/A,FALSE,FALSE,FALSE,FALSE,FALSE,FALSE,FALSE,9,65532,65532,FALSE,FALSE,TRUE,TRUE,TRUE}</definedName>
    <definedName name="board" localSheetId="70" hidden="1">{FALSE,FALSE,-1.25,-15.5,484.5,276.75,FALSE,FALSE,TRUE,TRUE,0,12,#N/A,46,#N/A,2.93460490463215,15.35,1,FALSE,FALSE,3,TRUE,1,FALSE,100,"Swvu.PLA1.","ACwvu.PLA1.",#N/A,FALSE,FALSE,0,0,0,0,2,"","",TRUE,TRUE,FALSE,FALSE,1,60,#N/A,#N/A,FALSE,FALSE,FALSE,FALSE,FALSE,FALSE,FALSE,9,65532,65532,FALSE,FALSE,TRUE,TRUE,TRUE}</definedName>
    <definedName name="board" localSheetId="0"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ard2" localSheetId="1">'1'!board2</definedName>
    <definedName name="board2">[0]!board2</definedName>
    <definedName name="BOF" localSheetId="1">#REF!</definedName>
    <definedName name="BOF" localSheetId="3">#REF!</definedName>
    <definedName name="BOF" localSheetId="37">#REF!</definedName>
    <definedName name="BOF" localSheetId="38">#REF!</definedName>
    <definedName name="BOF" localSheetId="39">#REF!</definedName>
    <definedName name="BOF" localSheetId="40">#REF!</definedName>
    <definedName name="BOF" localSheetId="41">#REF!</definedName>
    <definedName name="BOF" localSheetId="42">#REF!</definedName>
    <definedName name="BOF" localSheetId="43">#REF!</definedName>
    <definedName name="BOF" localSheetId="45">#REF!</definedName>
    <definedName name="BOF" localSheetId="46">#REF!</definedName>
    <definedName name="BOF" localSheetId="48">#REF!</definedName>
    <definedName name="BOF" localSheetId="49">#REF!</definedName>
    <definedName name="BOF" localSheetId="50">#REF!</definedName>
    <definedName name="BOF" localSheetId="68">#REF!</definedName>
    <definedName name="BOF" localSheetId="69">#REF!</definedName>
    <definedName name="BOF" localSheetId="0">#REF!</definedName>
    <definedName name="BOF">#REF!</definedName>
    <definedName name="Bolivia" localSheetId="1">#REF!</definedName>
    <definedName name="Bolivia" localSheetId="3">#REF!</definedName>
    <definedName name="Bolivia" localSheetId="37">#REF!</definedName>
    <definedName name="Bolivia" localSheetId="38">#REF!</definedName>
    <definedName name="Bolivia" localSheetId="39">#REF!</definedName>
    <definedName name="Bolivia" localSheetId="40">#REF!</definedName>
    <definedName name="Bolivia" localSheetId="41">#REF!</definedName>
    <definedName name="Bolivia" localSheetId="42">#REF!</definedName>
    <definedName name="Bolivia" localSheetId="43">#REF!</definedName>
    <definedName name="Bolivia" localSheetId="45">#REF!</definedName>
    <definedName name="Bolivia" localSheetId="46">#REF!</definedName>
    <definedName name="Bolivia" localSheetId="48">#REF!</definedName>
    <definedName name="Bolivia" localSheetId="49">#REF!</definedName>
    <definedName name="Bolivia" localSheetId="50">#REF!</definedName>
    <definedName name="Bolivia" localSheetId="68">#REF!</definedName>
    <definedName name="Bolivia" localSheetId="69">#REF!</definedName>
    <definedName name="Bolivia">#REF!</definedName>
    <definedName name="bom" localSheetId="1">'[24]10'!#REF!</definedName>
    <definedName name="bom" localSheetId="3">'[24]10'!#REF!</definedName>
    <definedName name="bom" localSheetId="37">'[24]10'!#REF!</definedName>
    <definedName name="bom" localSheetId="38">'[24]10'!#REF!</definedName>
    <definedName name="bom" localSheetId="39">'[24]10'!#REF!</definedName>
    <definedName name="bom" localSheetId="40">'[24]10'!#REF!</definedName>
    <definedName name="bom" localSheetId="41">'[24]10'!#REF!</definedName>
    <definedName name="bom" localSheetId="42">'[24]10'!#REF!</definedName>
    <definedName name="bom" localSheetId="43">'[24]10'!#REF!</definedName>
    <definedName name="bom" localSheetId="45">'[24]10'!#REF!</definedName>
    <definedName name="bom" localSheetId="46">'[24]10'!#REF!</definedName>
    <definedName name="bom" localSheetId="48">'[24]10'!#REF!</definedName>
    <definedName name="bom" localSheetId="49">'[24]10'!#REF!</definedName>
    <definedName name="bom" localSheetId="50">'[24]10'!#REF!</definedName>
    <definedName name="bom">'[24]10'!#REF!</definedName>
    <definedName name="BOMB2" localSheetId="1">#REF!</definedName>
    <definedName name="BOMB2" localSheetId="3">#REF!</definedName>
    <definedName name="BOMB2" localSheetId="37">#REF!</definedName>
    <definedName name="BOMB2" localSheetId="38">#REF!</definedName>
    <definedName name="BOMB2" localSheetId="39">#REF!</definedName>
    <definedName name="BOMB2" localSheetId="40">#REF!</definedName>
    <definedName name="BOMB2" localSheetId="41">#REF!</definedName>
    <definedName name="BOMB2" localSheetId="42">#REF!</definedName>
    <definedName name="BOMB2" localSheetId="43">#REF!</definedName>
    <definedName name="BOMB2" localSheetId="45">#REF!</definedName>
    <definedName name="BOMB2" localSheetId="46">#REF!</definedName>
    <definedName name="BOMB2" localSheetId="48">#REF!</definedName>
    <definedName name="BOMB2" localSheetId="49">#REF!</definedName>
    <definedName name="BOMB2" localSheetId="50">#REF!</definedName>
    <definedName name="BOMB2" localSheetId="68">#REF!</definedName>
    <definedName name="BOMB2" localSheetId="69">#REF!</definedName>
    <definedName name="BOMB2" localSheetId="0">#REF!</definedName>
    <definedName name="BOMB2">#REF!</definedName>
    <definedName name="BOMBILLS" localSheetId="3">#REF!</definedName>
    <definedName name="BOMBILLS" localSheetId="37">#REF!</definedName>
    <definedName name="BOMBILLS" localSheetId="38">#REF!</definedName>
    <definedName name="BOMBILLS" localSheetId="39">#REF!</definedName>
    <definedName name="BOMBILLS" localSheetId="40">#REF!</definedName>
    <definedName name="BOMBILLS" localSheetId="41">#REF!</definedName>
    <definedName name="BOMBILLS" localSheetId="42">#REF!</definedName>
    <definedName name="BOMBILLS" localSheetId="43">#REF!</definedName>
    <definedName name="BOMBILLS" localSheetId="45">#REF!</definedName>
    <definedName name="BOMBILLS" localSheetId="46">#REF!</definedName>
    <definedName name="BOMBILLS" localSheetId="48">#REF!</definedName>
    <definedName name="BOMBILLS" localSheetId="49">#REF!</definedName>
    <definedName name="BOMBILLS" localSheetId="50">#REF!</definedName>
    <definedName name="BOMBILLS" localSheetId="68">#REF!</definedName>
    <definedName name="BOMBILLS" localSheetId="69">#REF!</definedName>
    <definedName name="BOMBILLS">#REF!</definedName>
    <definedName name="BON" localSheetId="3">'[10]Monetary Dev_Monthly'!#REF!</definedName>
    <definedName name="BON" localSheetId="37">'[10]Monetary Dev_Monthly'!#REF!</definedName>
    <definedName name="BON" localSheetId="38">'[10]Monetary Dev_Monthly'!#REF!</definedName>
    <definedName name="BON" localSheetId="39">'[10]Monetary Dev_Monthly'!#REF!</definedName>
    <definedName name="BON" localSheetId="40">'[10]Monetary Dev_Monthly'!#REF!</definedName>
    <definedName name="BON" localSheetId="41">'[10]Monetary Dev_Monthly'!#REF!</definedName>
    <definedName name="BON" localSheetId="42">'[10]Monetary Dev_Monthly'!#REF!</definedName>
    <definedName name="BON" localSheetId="43">'[10]Monetary Dev_Monthly'!#REF!</definedName>
    <definedName name="BON" localSheetId="45">'[10]Monetary Dev_Monthly'!#REF!</definedName>
    <definedName name="BON" localSheetId="46">'[10]Monetary Dev_Monthly'!#REF!</definedName>
    <definedName name="BON" localSheetId="48">'[10]Monetary Dev_Monthly'!#REF!</definedName>
    <definedName name="BON" localSheetId="49">'[10]Monetary Dev_Monthly'!#REF!</definedName>
    <definedName name="BON" localSheetId="50">'[10]Monetary Dev_Monthly'!#REF!</definedName>
    <definedName name="BON">'[10]Monetary Dev_Monthly'!#REF!</definedName>
    <definedName name="BOP">#N/A</definedName>
    <definedName name="BOP.RED" localSheetId="3">#REF!</definedName>
    <definedName name="BOP.RED" localSheetId="37">#REF!</definedName>
    <definedName name="BOP.RED" localSheetId="38">#REF!</definedName>
    <definedName name="BOP.RED" localSheetId="39">#REF!</definedName>
    <definedName name="BOP.RED" localSheetId="40">#REF!</definedName>
    <definedName name="BOP.RED" localSheetId="41">#REF!</definedName>
    <definedName name="BOP.RED" localSheetId="42">#REF!</definedName>
    <definedName name="BOP.RED" localSheetId="43">#REF!</definedName>
    <definedName name="BOP.RED" localSheetId="45">#REF!</definedName>
    <definedName name="BOP.RED" localSheetId="46">#REF!</definedName>
    <definedName name="BOP.RED" localSheetId="48">#REF!</definedName>
    <definedName name="BOP.RED" localSheetId="49">#REF!</definedName>
    <definedName name="BOP.RED" localSheetId="50">#REF!</definedName>
    <definedName name="BOP.RED" localSheetId="68">#REF!</definedName>
    <definedName name="BOP.RED" localSheetId="69">#REF!</definedName>
    <definedName name="BOP.RED" localSheetId="0">#REF!</definedName>
    <definedName name="BOP.RED">#REF!</definedName>
    <definedName name="BOP.SR" localSheetId="3">#REF!</definedName>
    <definedName name="BOP.SR" localSheetId="37">#REF!</definedName>
    <definedName name="BOP.SR" localSheetId="38">#REF!</definedName>
    <definedName name="BOP.SR" localSheetId="39">#REF!</definedName>
    <definedName name="BOP.SR" localSheetId="40">#REF!</definedName>
    <definedName name="BOP.SR" localSheetId="41">#REF!</definedName>
    <definedName name="BOP.SR" localSheetId="42">#REF!</definedName>
    <definedName name="BOP.SR" localSheetId="43">#REF!</definedName>
    <definedName name="BOP.SR" localSheetId="45">#REF!</definedName>
    <definedName name="BOP.SR" localSheetId="46">#REF!</definedName>
    <definedName name="BOP.SR" localSheetId="48">#REF!</definedName>
    <definedName name="BOP.SR" localSheetId="49">#REF!</definedName>
    <definedName name="BOP.SR" localSheetId="50">#REF!</definedName>
    <definedName name="BOP.SR" localSheetId="68">#REF!</definedName>
    <definedName name="BOP.SR" localSheetId="69">#REF!</definedName>
    <definedName name="BOP.SR">#REF!</definedName>
    <definedName name="BOP.SR_" localSheetId="3">#REF!</definedName>
    <definedName name="BOP.SR_" localSheetId="42">#REF!</definedName>
    <definedName name="BOP.SR_" localSheetId="68">#REF!</definedName>
    <definedName name="BOP.SR_" localSheetId="69">#REF!</definedName>
    <definedName name="BOP.SR_">#REF!</definedName>
    <definedName name="bop_indices" localSheetId="68">#REF!</definedName>
    <definedName name="bop_indices" localSheetId="69">#REF!</definedName>
    <definedName name="bop_indices">#REF!</definedName>
    <definedName name="bop_monthly_NIR_output" localSheetId="68">#REF!</definedName>
    <definedName name="bop_monthly_NIR_output" localSheetId="69">#REF!</definedName>
    <definedName name="bop_monthly_NIR_output">#REF!</definedName>
    <definedName name="bop_monthly_nir_output_to_money">'[43]Monthly data'!#REF!</definedName>
    <definedName name="bop_output" localSheetId="3">#REF!</definedName>
    <definedName name="bop_output" localSheetId="37">#REF!</definedName>
    <definedName name="bop_output" localSheetId="38">#REF!</definedName>
    <definedName name="bop_output" localSheetId="39">#REF!</definedName>
    <definedName name="bop_output" localSheetId="40">#REF!</definedName>
    <definedName name="bop_output" localSheetId="41">#REF!</definedName>
    <definedName name="bop_output" localSheetId="42">#REF!</definedName>
    <definedName name="bop_output" localSheetId="43">#REF!</definedName>
    <definedName name="bop_output" localSheetId="45">#REF!</definedName>
    <definedName name="bop_output" localSheetId="46">#REF!</definedName>
    <definedName name="bop_output" localSheetId="48">#REF!</definedName>
    <definedName name="bop_output" localSheetId="49">#REF!</definedName>
    <definedName name="bop_output" localSheetId="50">#REF!</definedName>
    <definedName name="bop_output" localSheetId="68">#REF!</definedName>
    <definedName name="bop_output" localSheetId="69">#REF!</definedName>
    <definedName name="bop_output" localSheetId="0">#REF!</definedName>
    <definedName name="bop_output">#REF!</definedName>
    <definedName name="bop_output_to_debt" localSheetId="3">#REF!</definedName>
    <definedName name="bop_output_to_debt" localSheetId="37">#REF!</definedName>
    <definedName name="bop_output_to_debt" localSheetId="38">#REF!</definedName>
    <definedName name="bop_output_to_debt" localSheetId="39">#REF!</definedName>
    <definedName name="bop_output_to_debt" localSheetId="40">#REF!</definedName>
    <definedName name="bop_output_to_debt" localSheetId="41">#REF!</definedName>
    <definedName name="bop_output_to_debt" localSheetId="42">#REF!</definedName>
    <definedName name="bop_output_to_debt" localSheetId="43">#REF!</definedName>
    <definedName name="bop_output_to_debt" localSheetId="45">#REF!</definedName>
    <definedName name="bop_output_to_debt" localSheetId="46">#REF!</definedName>
    <definedName name="bop_output_to_debt" localSheetId="48">#REF!</definedName>
    <definedName name="bop_output_to_debt" localSheetId="49">#REF!</definedName>
    <definedName name="bop_output_to_debt" localSheetId="50">#REF!</definedName>
    <definedName name="bop_output_to_debt" localSheetId="68">#REF!</definedName>
    <definedName name="bop_output_to_debt" localSheetId="69">#REF!</definedName>
    <definedName name="bop_output_to_debt">#REF!</definedName>
    <definedName name="BOP2CAD" localSheetId="3">[34]T1!#REF!</definedName>
    <definedName name="BOP2CAD" localSheetId="37">[34]T1!#REF!</definedName>
    <definedName name="BOP2CAD" localSheetId="38">[34]T1!#REF!</definedName>
    <definedName name="BOP2CAD" localSheetId="39">[34]T1!#REF!</definedName>
    <definedName name="BOP2CAD" localSheetId="40">[34]T1!#REF!</definedName>
    <definedName name="BOP2CAD" localSheetId="41">[34]T1!#REF!</definedName>
    <definedName name="BOP2CAD" localSheetId="42">[34]T1!#REF!</definedName>
    <definedName name="BOP2CAD" localSheetId="43">[34]T1!#REF!</definedName>
    <definedName name="BOP2CAD" localSheetId="45">[34]T1!#REF!</definedName>
    <definedName name="BOP2CAD" localSheetId="46">[34]T1!#REF!</definedName>
    <definedName name="BOP2CAD" localSheetId="48">[34]T1!#REF!</definedName>
    <definedName name="BOP2CAD" localSheetId="49">[34]T1!#REF!</definedName>
    <definedName name="BOP2CAD" localSheetId="50">[34]T1!#REF!</definedName>
    <definedName name="BOP2CAD">[34]T1!#REF!</definedName>
    <definedName name="BOPE" localSheetId="3">#REF!</definedName>
    <definedName name="BOPE" localSheetId="37">#REF!</definedName>
    <definedName name="BOPE" localSheetId="38">#REF!</definedName>
    <definedName name="BOPE" localSheetId="39">#REF!</definedName>
    <definedName name="BOPE" localSheetId="40">#REF!</definedName>
    <definedName name="BOPE" localSheetId="41">#REF!</definedName>
    <definedName name="BOPE" localSheetId="42">#REF!</definedName>
    <definedName name="BOPE" localSheetId="43">#REF!</definedName>
    <definedName name="BOPE" localSheetId="45">#REF!</definedName>
    <definedName name="BOPE" localSheetId="46">#REF!</definedName>
    <definedName name="BOPE" localSheetId="48">#REF!</definedName>
    <definedName name="BOPE" localSheetId="49">#REF!</definedName>
    <definedName name="BOPE" localSheetId="50">#REF!</definedName>
    <definedName name="BOPE" localSheetId="68">#REF!</definedName>
    <definedName name="BOPE" localSheetId="69">#REF!</definedName>
    <definedName name="BOPE" localSheetId="0">#REF!</definedName>
    <definedName name="BOPE">#REF!</definedName>
    <definedName name="bopeng" localSheetId="3">#REF!</definedName>
    <definedName name="bopeng" localSheetId="37">#REF!</definedName>
    <definedName name="bopeng" localSheetId="38">#REF!</definedName>
    <definedName name="bopeng" localSheetId="39">#REF!</definedName>
    <definedName name="bopeng" localSheetId="40">#REF!</definedName>
    <definedName name="bopeng" localSheetId="41">#REF!</definedName>
    <definedName name="bopeng" localSheetId="42">#REF!</definedName>
    <definedName name="bopeng" localSheetId="43">#REF!</definedName>
    <definedName name="bopeng" localSheetId="45">#REF!</definedName>
    <definedName name="bopeng" localSheetId="46">#REF!</definedName>
    <definedName name="bopeng" localSheetId="48">#REF!</definedName>
    <definedName name="bopeng" localSheetId="49">#REF!</definedName>
    <definedName name="bopeng" localSheetId="50">#REF!</definedName>
    <definedName name="bopeng" localSheetId="68">#REF!</definedName>
    <definedName name="bopeng" localSheetId="69">#REF!</definedName>
    <definedName name="bopeng">#REF!</definedName>
    <definedName name="bopengd" localSheetId="3">#REF!</definedName>
    <definedName name="bopengd" localSheetId="37">#REF!</definedName>
    <definedName name="bopengd" localSheetId="38">#REF!</definedName>
    <definedName name="bopengd" localSheetId="39">#REF!</definedName>
    <definedName name="bopengd" localSheetId="40">#REF!</definedName>
    <definedName name="bopengd" localSheetId="41">#REF!</definedName>
    <definedName name="bopengd" localSheetId="42">#REF!</definedName>
    <definedName name="bopengd" localSheetId="43">#REF!</definedName>
    <definedName name="bopengd" localSheetId="45">#REF!</definedName>
    <definedName name="bopengd" localSheetId="46">#REF!</definedName>
    <definedName name="bopengd" localSheetId="48">#REF!</definedName>
    <definedName name="bopengd" localSheetId="49">#REF!</definedName>
    <definedName name="bopengd" localSheetId="50">#REF!</definedName>
    <definedName name="bopengd" localSheetId="68">#REF!</definedName>
    <definedName name="bopengd" localSheetId="69">#REF!</definedName>
    <definedName name="bopengd">#REF!</definedName>
    <definedName name="BOPF" localSheetId="68">#REF!</definedName>
    <definedName name="BOPF" localSheetId="69">#REF!</definedName>
    <definedName name="BOPF">#REF!</definedName>
    <definedName name="BOPnmd" localSheetId="68">#REF!</definedName>
    <definedName name="BOPnmd" localSheetId="69">#REF!</definedName>
    <definedName name="BOPnmd">#REF!</definedName>
    <definedName name="BOPSDR" localSheetId="68">#REF!</definedName>
    <definedName name="BOPSDR" localSheetId="69">#REF!</definedName>
    <definedName name="BOPSDR">#REF!</definedName>
    <definedName name="BOPSUM" localSheetId="68">#REF!</definedName>
    <definedName name="BOPSUM" localSheetId="69">#REF!</definedName>
    <definedName name="BOPSUM">#REF!</definedName>
    <definedName name="BOPSUM1A.MIS" localSheetId="68">#REF!</definedName>
    <definedName name="BOPSUM1A.MIS" localSheetId="69">#REF!</definedName>
    <definedName name="BOPSUM1A.MIS">#REF!</definedName>
    <definedName name="BOPSUM1B.MIS" localSheetId="68">#REF!</definedName>
    <definedName name="BOPSUM1B.MIS" localSheetId="69">#REF!</definedName>
    <definedName name="BOPSUM1B.MIS">#REF!</definedName>
    <definedName name="BOPSUM2A.MIS" localSheetId="68">#REF!</definedName>
    <definedName name="BOPSUM2A.MIS" localSheetId="69">#REF!</definedName>
    <definedName name="BOPSUM2A.MIS">#REF!</definedName>
    <definedName name="BOPSUM2B.MIS" localSheetId="68">#REF!</definedName>
    <definedName name="BOPSUM2B.MIS" localSheetId="69">#REF!</definedName>
    <definedName name="BOPSUM2B.MIS">#REF!</definedName>
    <definedName name="BOPTAB1" localSheetId="68">#REF!</definedName>
    <definedName name="BOPTAB1" localSheetId="69">#REF!</definedName>
    <definedName name="BOPTAB1">#REF!</definedName>
    <definedName name="BOPTAB1.US" localSheetId="68">#REF!</definedName>
    <definedName name="BOPTAB1.US" localSheetId="69">#REF!</definedName>
    <definedName name="BOPTAB1.US">#REF!</definedName>
    <definedName name="BOPUSD" localSheetId="68">#REF!</definedName>
    <definedName name="BOPUSD" localSheetId="69">#REF!</definedName>
    <definedName name="BOPUSD">#REF!</definedName>
    <definedName name="BOZ" localSheetId="68">#REF!</definedName>
    <definedName name="BOZ" localSheetId="69">#REF!</definedName>
    <definedName name="BOZ">#REF!</definedName>
    <definedName name="BoZAL" localSheetId="68">#REF!</definedName>
    <definedName name="BoZAL" localSheetId="69">#REF!</definedName>
    <definedName name="BoZAL">#REF!</definedName>
    <definedName name="BRASS" localSheetId="68">#REF!</definedName>
    <definedName name="BRASS" localSheetId="69">#REF!</definedName>
    <definedName name="BRASS">#REF!</definedName>
    <definedName name="BRASS_1" localSheetId="68">#REF!</definedName>
    <definedName name="BRASS_1" localSheetId="69">#REF!</definedName>
    <definedName name="BRASS_1">#REF!</definedName>
    <definedName name="BRASS_6" localSheetId="68">#REF!</definedName>
    <definedName name="BRASS_6" localSheetId="69">#REF!</definedName>
    <definedName name="BRASS_6">#REF!</definedName>
    <definedName name="Brazil" localSheetId="68">#REF!</definedName>
    <definedName name="Brazil" localSheetId="69">#REF!</definedName>
    <definedName name="Brazil">#REF!</definedName>
    <definedName name="BRF.BOPS" localSheetId="68">#REF!</definedName>
    <definedName name="BRF.BOPS" localSheetId="69">#REF!</definedName>
    <definedName name="BRF.BOPS">#REF!</definedName>
    <definedName name="brf_tbl" localSheetId="68">#REF!</definedName>
    <definedName name="brf_tbl" localSheetId="69">#REF!</definedName>
    <definedName name="brf_tbl">#REF!</definedName>
    <definedName name="BTAB1" localSheetId="68">#REF!</definedName>
    <definedName name="BTAB1" localSheetId="69">#REF!</definedName>
    <definedName name="BTAB1">#REF!</definedName>
    <definedName name="BTO" localSheetId="68">#REF!</definedName>
    <definedName name="BTO" localSheetId="69">#REF!</definedName>
    <definedName name="BTO">#REF!</definedName>
    <definedName name="BTR" localSheetId="68">#REF!</definedName>
    <definedName name="BTR" localSheetId="69">#REF!</definedName>
    <definedName name="BTR">#REF!</definedName>
    <definedName name="BTRG" localSheetId="68">#REF!</definedName>
    <definedName name="BTRG" localSheetId="69">#REF!</definedName>
    <definedName name="BTRG">#REF!</definedName>
    <definedName name="BTRP" localSheetId="68">#REF!</definedName>
    <definedName name="BTRP" localSheetId="69">#REF!</definedName>
    <definedName name="BTRP">#REF!</definedName>
    <definedName name="BUDGET.QS" localSheetId="68">#REF!</definedName>
    <definedName name="BUDGET.QS" localSheetId="69">#REF!</definedName>
    <definedName name="BUDGET.QS">#REF!</definedName>
    <definedName name="Budget_expenditure" localSheetId="68">#REF!</definedName>
    <definedName name="Budget_expenditure" localSheetId="69">#REF!</definedName>
    <definedName name="Budget_expenditure">#REF!</definedName>
    <definedName name="Budget_revenue" localSheetId="68">#REF!</definedName>
    <definedName name="Budget_revenue" localSheetId="69">#REF!</definedName>
    <definedName name="Budget_revenue">#REF!</definedName>
    <definedName name="budget1">'[44]GRZ cashflow'!$A$1:$K$76</definedName>
    <definedName name="bv" localSheetId="3">#REF!</definedName>
    <definedName name="bv" localSheetId="37">#REF!</definedName>
    <definedName name="bv" localSheetId="38">#REF!</definedName>
    <definedName name="bv" localSheetId="39">#REF!</definedName>
    <definedName name="bv" localSheetId="40">#REF!</definedName>
    <definedName name="bv" localSheetId="41">#REF!</definedName>
    <definedName name="bv" localSheetId="42">#REF!</definedName>
    <definedName name="bv" localSheetId="43">#REF!</definedName>
    <definedName name="bv" localSheetId="45">#REF!</definedName>
    <definedName name="bv" localSheetId="46">#REF!</definedName>
    <definedName name="bv" localSheetId="48">#REF!</definedName>
    <definedName name="bv" localSheetId="49">#REF!</definedName>
    <definedName name="bv" localSheetId="50">#REF!</definedName>
    <definedName name="bv" localSheetId="68">#REF!</definedName>
    <definedName name="bv" localSheetId="69">#REF!</definedName>
    <definedName name="bv" localSheetId="0">#REF!</definedName>
    <definedName name="bv">#REF!</definedName>
    <definedName name="BX" localSheetId="3">#REF!</definedName>
    <definedName name="BX" localSheetId="37">#REF!</definedName>
    <definedName name="BX" localSheetId="38">#REF!</definedName>
    <definedName name="BX" localSheetId="39">#REF!</definedName>
    <definedName name="BX" localSheetId="40">#REF!</definedName>
    <definedName name="BX" localSheetId="41">#REF!</definedName>
    <definedName name="BX" localSheetId="42">#REF!</definedName>
    <definedName name="BX" localSheetId="43">#REF!</definedName>
    <definedName name="BX" localSheetId="45">#REF!</definedName>
    <definedName name="BX" localSheetId="46">#REF!</definedName>
    <definedName name="BX" localSheetId="48">#REF!</definedName>
    <definedName name="BX" localSheetId="49">#REF!</definedName>
    <definedName name="BX" localSheetId="50">#REF!</definedName>
    <definedName name="BX" localSheetId="68">#REF!</definedName>
    <definedName name="BX" localSheetId="69">#REF!</definedName>
    <definedName name="BX">#REF!</definedName>
    <definedName name="BX.GSR.FCTY.CD" localSheetId="3">#REF!</definedName>
    <definedName name="BX.GSR.FCTY.CD" localSheetId="37">#REF!</definedName>
    <definedName name="BX.GSR.FCTY.CD" localSheetId="38">#REF!</definedName>
    <definedName name="BX.GSR.FCTY.CD" localSheetId="39">#REF!</definedName>
    <definedName name="BX.GSR.FCTY.CD" localSheetId="40">#REF!</definedName>
    <definedName name="BX.GSR.FCTY.CD" localSheetId="41">#REF!</definedName>
    <definedName name="BX.GSR.FCTY.CD" localSheetId="42">#REF!</definedName>
    <definedName name="BX.GSR.FCTY.CD" localSheetId="43">#REF!</definedName>
    <definedName name="BX.GSR.FCTY.CD" localSheetId="45">#REF!</definedName>
    <definedName name="BX.GSR.FCTY.CD" localSheetId="46">#REF!</definedName>
    <definedName name="BX.GSR.FCTY.CD" localSheetId="48">#REF!</definedName>
    <definedName name="BX.GSR.FCTY.CD" localSheetId="49">#REF!</definedName>
    <definedName name="BX.GSR.FCTY.CD" localSheetId="50">#REF!</definedName>
    <definedName name="BX.GSR.FCTY.CD" localSheetId="68">#REF!</definedName>
    <definedName name="BX.GSR.FCTY.CD" localSheetId="69">#REF!</definedName>
    <definedName name="BX.GSR.FCTY.CD">#REF!</definedName>
    <definedName name="BX.GSR.GNFS.CD" localSheetId="68">#REF!</definedName>
    <definedName name="BX.GSR.GNFS.CD" localSheetId="69">#REF!</definedName>
    <definedName name="BX.GSR.GNFS.CD">#REF!</definedName>
    <definedName name="BX.GSR.MRCH.CD" localSheetId="68">#REF!</definedName>
    <definedName name="BX.GSR.MRCH.CD" localSheetId="69">#REF!</definedName>
    <definedName name="BX.GSR.MRCH.CD">#REF!</definedName>
    <definedName name="BX.GSR.NFSV.CD" localSheetId="68">#REF!</definedName>
    <definedName name="BX.GSR.NFSV.CD" localSheetId="69">#REF!</definedName>
    <definedName name="BX.GSR.NFSV.CD">#REF!</definedName>
    <definedName name="BX.GSR.TOTL.CD" localSheetId="68">#REF!</definedName>
    <definedName name="BX.GSR.TOTL.CD" localSheetId="69">#REF!</definedName>
    <definedName name="BX.GSR.TOTL.CD">#REF!</definedName>
    <definedName name="BX.TRF.CURR.CD" localSheetId="68">#REF!</definedName>
    <definedName name="BX.TRF.CURR.CD" localSheetId="69">#REF!</definedName>
    <definedName name="BX.TRF.CURR.CD">#REF!</definedName>
    <definedName name="BX.TRF.PRVT.CD" localSheetId="68">#REF!</definedName>
    <definedName name="BX.TRF.PRVT.CD" localSheetId="69">#REF!</definedName>
    <definedName name="BX.TRF.PRVT.CD">#REF!</definedName>
    <definedName name="BX.TRF.PWKR.CD" localSheetId="68">#REF!</definedName>
    <definedName name="BX.TRF.PWKR.CD" localSheetId="69">#REF!</definedName>
    <definedName name="BX.TRF.PWKR.CD">#REF!</definedName>
    <definedName name="BXG">[42]Q6!$E$26:$AH$26</definedName>
    <definedName name="BXI" localSheetId="3">#REF!</definedName>
    <definedName name="BXI" localSheetId="37">#REF!</definedName>
    <definedName name="BXI" localSheetId="38">#REF!</definedName>
    <definedName name="BXI" localSheetId="39">#REF!</definedName>
    <definedName name="BXI" localSheetId="40">#REF!</definedName>
    <definedName name="BXI" localSheetId="41">#REF!</definedName>
    <definedName name="BXI" localSheetId="42">#REF!</definedName>
    <definedName name="BXI" localSheetId="43">#REF!</definedName>
    <definedName name="BXI" localSheetId="45">#REF!</definedName>
    <definedName name="BXI" localSheetId="46">#REF!</definedName>
    <definedName name="BXI" localSheetId="48">#REF!</definedName>
    <definedName name="BXI" localSheetId="49">#REF!</definedName>
    <definedName name="BXI" localSheetId="50">#REF!</definedName>
    <definedName name="BXI" localSheetId="68">#REF!</definedName>
    <definedName name="BXI" localSheetId="69">#REF!</definedName>
    <definedName name="BXI" localSheetId="0">#REF!</definedName>
    <definedName name="BXI">#REF!</definedName>
    <definedName name="BXS" localSheetId="3">#REF!</definedName>
    <definedName name="BXS" localSheetId="37">#REF!</definedName>
    <definedName name="BXS" localSheetId="38">#REF!</definedName>
    <definedName name="BXS" localSheetId="39">#REF!</definedName>
    <definedName name="BXS" localSheetId="40">#REF!</definedName>
    <definedName name="BXS" localSheetId="41">#REF!</definedName>
    <definedName name="BXS" localSheetId="42">#REF!</definedName>
    <definedName name="BXS" localSheetId="43">#REF!</definedName>
    <definedName name="BXS" localSheetId="45">#REF!</definedName>
    <definedName name="BXS" localSheetId="46">#REF!</definedName>
    <definedName name="BXS" localSheetId="48">#REF!</definedName>
    <definedName name="BXS" localSheetId="49">#REF!</definedName>
    <definedName name="BXS" localSheetId="50">#REF!</definedName>
    <definedName name="BXS" localSheetId="68">#REF!</definedName>
    <definedName name="BXS" localSheetId="69">#REF!</definedName>
    <definedName name="BXS">#REF!</definedName>
    <definedName name="c_heading">'[10]Table of Contents'!$D$110:$O$111</definedName>
    <definedName name="CAD">[27]CIRRs!$C$80</definedName>
    <definedName name="CAD2BOP" localSheetId="3">[34]T1!#REF!</definedName>
    <definedName name="CAD2BOP" localSheetId="42">[34]T1!#REF!</definedName>
    <definedName name="CAD2BOP" localSheetId="0">[34]T1!#REF!</definedName>
    <definedName name="CAD2BOP">[34]T1!#REF!</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2" hidden="1">{FALSE,FALSE,-1.25,-15.5,484.5,276.75,FALSE,FALSE,TRUE,TRUE,0,12,#N/A,46,#N/A,2.93460490463215,15.35,1,FALSE,FALSE,3,TRUE,1,FALSE,100,"Swvu.PLA1.","ACwvu.PLA1.",#N/A,FALSE,FALSE,0,0,0,0,2,"","",TRUE,TRUE,FALSE,FALSE,1,60,#N/A,#N/A,FALSE,FALSE,FALSE,FALSE,FALSE,FALSE,FALSE,9,65532,65532,FALSE,FALSE,TRUE,TRUE,TRUE}</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3" hidden="1">{FALSE,FALSE,-1.25,-15.5,484.5,276.75,FALSE,FALSE,TRUE,TRUE,0,12,#N/A,46,#N/A,2.93460490463215,15.35,1,FALSE,FALSE,3,TRUE,1,FALSE,100,"Swvu.PLA1.","ACwvu.PLA1.",#N/A,FALSE,FALSE,0,0,0,0,2,"","",TRUE,TRUE,FALSE,FALSE,1,60,#N/A,#N/A,FALSE,FALSE,FALSE,FALSE,FALSE,FALSE,FALSE,9,65532,65532,FALSE,FALSE,TRUE,TRUE,TRUE}</definedName>
    <definedName name="caja" localSheetId="54" hidden="1">{FALSE,FALSE,-1.25,-15.5,484.5,276.75,FALSE,FALSE,TRUE,TRUE,0,12,#N/A,46,#N/A,2.93460490463215,15.35,1,FALSE,FALSE,3,TRUE,1,FALSE,100,"Swvu.PLA1.","ACwvu.PLA1.",#N/A,FALSE,FALSE,0,0,0,0,2,"","",TRUE,TRUE,FALSE,FALSE,1,60,#N/A,#N/A,FALSE,FALSE,FALSE,FALSE,FALSE,FALSE,FALSE,9,65532,65532,FALSE,FALSE,TRUE,TRUE,TRUE}</definedName>
    <definedName name="caja" localSheetId="55"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58" hidden="1">{FALSE,FALSE,-1.25,-15.5,484.5,276.75,FALSE,FALSE,TRUE,TRUE,0,12,#N/A,46,#N/A,2.93460490463215,15.35,1,FALSE,FALSE,3,TRUE,1,FALSE,100,"Swvu.PLA1.","ACwvu.PLA1.",#N/A,FALSE,FALSE,0,0,0,0,2,"","",TRUE,TRUE,FALSE,FALSE,1,60,#N/A,#N/A,FALSE,FALSE,FALSE,FALSE,FALSE,FALSE,FALSE,9,65532,65532,FALSE,FALSE,TRUE,TRUE,TRUE}</definedName>
    <definedName name="caja" localSheetId="59" hidden="1">{FALSE,FALSE,-1.25,-15.5,484.5,276.75,FALSE,FALSE,TRUE,TRUE,0,12,#N/A,46,#N/A,2.93460490463215,15.35,1,FALSE,FALSE,3,TRUE,1,FALSE,100,"Swvu.PLA1.","ACwvu.PLA1.",#N/A,FALSE,FALSE,0,0,0,0,2,"","",TRUE,TRUE,FALSE,FALSE,1,60,#N/A,#N/A,FALSE,FALSE,FALSE,FALSE,FALSE,FALSE,FALSE,9,65532,65532,FALSE,FALSE,TRUE,TRUE,TRUE}</definedName>
    <definedName name="caja" localSheetId="60" hidden="1">{FALSE,FALSE,-1.25,-15.5,484.5,276.75,FALSE,FALSE,TRUE,TRUE,0,12,#N/A,46,#N/A,2.93460490463215,15.35,1,FALSE,FALSE,3,TRUE,1,FALSE,100,"Swvu.PLA1.","ACwvu.PLA1.",#N/A,FALSE,FALSE,0,0,0,0,2,"","",TRUE,TRUE,FALSE,FALSE,1,60,#N/A,#N/A,FALSE,FALSE,FALSE,FALSE,FALSE,FALSE,FALSE,9,65532,65532,FALSE,FALSE,TRUE,TRUE,TRUE}</definedName>
    <definedName name="caja" localSheetId="68" hidden="1">{FALSE,FALSE,-1.25,-15.5,484.5,276.75,FALSE,FALSE,TRUE,TRUE,0,12,#N/A,46,#N/A,2.93460490463215,15.35,1,FALSE,FALSE,3,TRUE,1,FALSE,100,"Swvu.PLA1.","ACwvu.PLA1.",#N/A,FALSE,FALSE,0,0,0,0,2,"","",TRUE,TRUE,FALSE,FALSE,1,60,#N/A,#N/A,FALSE,FALSE,FALSE,FALSE,FALSE,FALSE,FALSE,9,65532,65532,FALSE,FALSE,TRUE,TRUE,TRUE}</definedName>
    <definedName name="caja" localSheetId="69" hidden="1">{FALSE,FALSE,-1.25,-15.5,484.5,276.75,FALSE,FALSE,TRUE,TRUE,0,12,#N/A,46,#N/A,2.93460490463215,15.35,1,FALSE,FALSE,3,TRUE,1,FALSE,100,"Swvu.PLA1.","ACwvu.PLA1.",#N/A,FALSE,FALSE,0,0,0,0,2,"","",TRUE,TRUE,FALSE,FALSE,1,60,#N/A,#N/A,FALSE,FALSE,FALSE,FALSE,FALSE,FALSE,FALSE,9,65532,65532,FALSE,FALSE,TRUE,TRUE,TRUE}</definedName>
    <definedName name="caja" localSheetId="70"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37" hidden="1">{FALSE,FALSE,-1.25,-15.5,484.5,276.75,FALSE,FALSE,TRUE,TRUE,0,12,#N/A,46,#N/A,2.93460490463215,15.35,1,FALSE,FALSE,3,TRUE,1,FALSE,100,"Swvu.PLA1.","ACwvu.PLA1.",#N/A,FALSE,FALSE,0,0,0,0,2,"","",TRUE,TRUE,FALSE,FALSE,1,60,#N/A,#N/A,FALSE,FALSE,FALSE,FALSE,FALSE,FALSE,FALSE,9,65532,65532,FALSE,FALSE,TRUE,TRUE,TRUE}</definedName>
    <definedName name="caja1" localSheetId="38"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40"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42"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3" hidden="1">{FALSE,FALSE,-1.25,-15.5,484.5,276.75,FALSE,FALSE,TRUE,TRUE,0,12,#N/A,46,#N/A,2.93460490463215,15.35,1,FALSE,FALSE,3,TRUE,1,FALSE,100,"Swvu.PLA1.","ACwvu.PLA1.",#N/A,FALSE,FALSE,0,0,0,0,2,"","",TRUE,TRUE,FALSE,FALSE,1,60,#N/A,#N/A,FALSE,FALSE,FALSE,FALSE,FALSE,FALSE,FALSE,9,65532,65532,FALSE,FALSE,TRUE,TRUE,TRUE}</definedName>
    <definedName name="caja1" localSheetId="54" hidden="1">{FALSE,FALSE,-1.25,-15.5,484.5,276.75,FALSE,FALSE,TRUE,TRUE,0,12,#N/A,46,#N/A,2.93460490463215,15.35,1,FALSE,FALSE,3,TRUE,1,FALSE,100,"Swvu.PLA1.","ACwvu.PLA1.",#N/A,FALSE,FALSE,0,0,0,0,2,"","",TRUE,TRUE,FALSE,FALSE,1,60,#N/A,#N/A,FALSE,FALSE,FALSE,FALSE,FALSE,FALSE,FALSE,9,65532,65532,FALSE,FALSE,TRUE,TRUE,TRUE}</definedName>
    <definedName name="caja1" localSheetId="55" hidden="1">{FALSE,FALSE,-1.25,-15.5,484.5,276.75,FALSE,FALSE,TRUE,TRUE,0,12,#N/A,46,#N/A,2.93460490463215,15.35,1,FALSE,FALSE,3,TRUE,1,FALSE,100,"Swvu.PLA1.","ACwvu.PLA1.",#N/A,FALSE,FALSE,0,0,0,0,2,"","",TRUE,TRUE,FALSE,FALSE,1,60,#N/A,#N/A,FALSE,FALSE,FALSE,FALSE,FALSE,FALSE,FALSE,9,65532,65532,FALSE,FALSE,TRUE,TRUE,TRUE}</definedName>
    <definedName name="caja1" localSheetId="56" hidden="1">{FALSE,FALSE,-1.25,-15.5,484.5,276.75,FALSE,FALSE,TRUE,TRUE,0,12,#N/A,46,#N/A,2.93460490463215,15.35,1,FALSE,FALSE,3,TRUE,1,FALSE,100,"Swvu.PLA1.","ACwvu.PLA1.",#N/A,FALSE,FALSE,0,0,0,0,2,"","",TRUE,TRUE,FALSE,FALSE,1,60,#N/A,#N/A,FALSE,FALSE,FALSE,FALSE,FALSE,FALSE,FALSE,9,65532,65532,FALSE,FALSE,TRUE,TRUE,TRUE}</definedName>
    <definedName name="caja1" localSheetId="57" hidden="1">{FALSE,FALSE,-1.25,-15.5,484.5,276.75,FALSE,FALSE,TRUE,TRUE,0,12,#N/A,46,#N/A,2.93460490463215,15.35,1,FALSE,FALSE,3,TRUE,1,FALSE,100,"Swvu.PLA1.","ACwvu.PLA1.",#N/A,FALSE,FALSE,0,0,0,0,2,"","",TRUE,TRUE,FALSE,FALSE,1,60,#N/A,#N/A,FALSE,FALSE,FALSE,FALSE,FALSE,FALSE,FALSE,9,65532,65532,FALSE,FALSE,TRUE,TRUE,TRUE}</definedName>
    <definedName name="caja1" localSheetId="58" hidden="1">{FALSE,FALSE,-1.25,-15.5,484.5,276.75,FALSE,FALSE,TRUE,TRUE,0,12,#N/A,46,#N/A,2.93460490463215,15.35,1,FALSE,FALSE,3,TRUE,1,FALSE,100,"Swvu.PLA1.","ACwvu.PLA1.",#N/A,FALSE,FALSE,0,0,0,0,2,"","",TRUE,TRUE,FALSE,FALSE,1,60,#N/A,#N/A,FALSE,FALSE,FALSE,FALSE,FALSE,FALSE,FALSE,9,65532,65532,FALSE,FALSE,TRUE,TRUE,TRUE}</definedName>
    <definedName name="caja1" localSheetId="59" hidden="1">{FALSE,FALSE,-1.25,-15.5,484.5,276.75,FALSE,FALSE,TRUE,TRUE,0,12,#N/A,46,#N/A,2.93460490463215,15.35,1,FALSE,FALSE,3,TRUE,1,FALSE,100,"Swvu.PLA1.","ACwvu.PLA1.",#N/A,FALSE,FALSE,0,0,0,0,2,"","",TRUE,TRUE,FALSE,FALSE,1,60,#N/A,#N/A,FALSE,FALSE,FALSE,FALSE,FALSE,FALSE,FALSE,9,65532,65532,FALSE,FALSE,TRUE,TRUE,TRUE}</definedName>
    <definedName name="caja1" localSheetId="60" hidden="1">{FALSE,FALSE,-1.25,-15.5,484.5,276.75,FALSE,FALSE,TRUE,TRUE,0,12,#N/A,46,#N/A,2.93460490463215,15.35,1,FALSE,FALSE,3,TRUE,1,FALSE,100,"Swvu.PLA1.","ACwvu.PLA1.",#N/A,FALSE,FALSE,0,0,0,0,2,"","",TRUE,TRUE,FALSE,FALSE,1,60,#N/A,#N/A,FALSE,FALSE,FALSE,FALSE,FALSE,FALSE,FALSE,9,65532,65532,FALSE,FALSE,TRUE,TRUE,TRUE}</definedName>
    <definedName name="caja1" localSheetId="68" hidden="1">{FALSE,FALSE,-1.25,-15.5,484.5,276.75,FALSE,FALSE,TRUE,TRUE,0,12,#N/A,46,#N/A,2.93460490463215,15.35,1,FALSE,FALSE,3,TRUE,1,FALSE,100,"Swvu.PLA1.","ACwvu.PLA1.",#N/A,FALSE,FALSE,0,0,0,0,2,"","",TRUE,TRUE,FALSE,FALSE,1,60,#N/A,#N/A,FALSE,FALSE,FALSE,FALSE,FALSE,FALSE,FALSE,9,65532,65532,FALSE,FALSE,TRUE,TRUE,TRUE}</definedName>
    <definedName name="caja1" localSheetId="69" hidden="1">{FALSE,FALSE,-1.25,-15.5,484.5,276.75,FALSE,FALSE,TRUE,TRUE,0,12,#N/A,46,#N/A,2.93460490463215,15.35,1,FALSE,FALSE,3,TRUE,1,FALSE,100,"Swvu.PLA1.","ACwvu.PLA1.",#N/A,FALSE,FALSE,0,0,0,0,2,"","",TRUE,TRUE,FALSE,FALSE,1,60,#N/A,#N/A,FALSE,FALSE,FALSE,FALSE,FALSE,FALSE,FALSE,9,65532,65532,FALSE,FALSE,TRUE,TRUE,TRUE}</definedName>
    <definedName name="caja1" localSheetId="70"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37" hidden="1">{FALSE,FALSE,-1.25,-15.5,484.5,276.75,FALSE,FALSE,TRUE,TRUE,0,12,#N/A,46,#N/A,2.93460490463215,15.35,1,FALSE,FALSE,3,TRUE,1,FALSE,100,"Swvu.PLA1.","ACwvu.PLA1.",#N/A,FALSE,FALSE,0,0,0,0,2,"","",TRUE,TRUE,FALSE,FALSE,1,60,#N/A,#N/A,FALSE,FALSE,FALSE,FALSE,FALSE,FALSE,FALSE,9,65532,65532,FALSE,FALSE,TRUE,TRUE,TRUE}</definedName>
    <definedName name="caja2" localSheetId="38"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40"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42"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3" hidden="1">{FALSE,FALSE,-1.25,-15.5,484.5,276.75,FALSE,FALSE,TRUE,TRUE,0,12,#N/A,46,#N/A,2.93460490463215,15.35,1,FALSE,FALSE,3,TRUE,1,FALSE,100,"Swvu.PLA1.","ACwvu.PLA1.",#N/A,FALSE,FALSE,0,0,0,0,2,"","",TRUE,TRUE,FALSE,FALSE,1,60,#N/A,#N/A,FALSE,FALSE,FALSE,FALSE,FALSE,FALSE,FALSE,9,65532,65532,FALSE,FALSE,TRUE,TRUE,TRUE}</definedName>
    <definedName name="caja2" localSheetId="54" hidden="1">{FALSE,FALSE,-1.25,-15.5,484.5,276.75,FALSE,FALSE,TRUE,TRUE,0,12,#N/A,46,#N/A,2.93460490463215,15.35,1,FALSE,FALSE,3,TRUE,1,FALSE,100,"Swvu.PLA1.","ACwvu.PLA1.",#N/A,FALSE,FALSE,0,0,0,0,2,"","",TRUE,TRUE,FALSE,FALSE,1,60,#N/A,#N/A,FALSE,FALSE,FALSE,FALSE,FALSE,FALSE,FALSE,9,65532,65532,FALSE,FALSE,TRUE,TRUE,TRUE}</definedName>
    <definedName name="caja2" localSheetId="55" hidden="1">{FALSE,FALSE,-1.25,-15.5,484.5,276.75,FALSE,FALSE,TRUE,TRUE,0,12,#N/A,46,#N/A,2.93460490463215,15.35,1,FALSE,FALSE,3,TRUE,1,FALSE,100,"Swvu.PLA1.","ACwvu.PLA1.",#N/A,FALSE,FALSE,0,0,0,0,2,"","",TRUE,TRUE,FALSE,FALSE,1,60,#N/A,#N/A,FALSE,FALSE,FALSE,FALSE,FALSE,FALSE,FALSE,9,65532,65532,FALSE,FALSE,TRUE,TRUE,TRUE}</definedName>
    <definedName name="caja2" localSheetId="56" hidden="1">{FALSE,FALSE,-1.25,-15.5,484.5,276.75,FALSE,FALSE,TRUE,TRUE,0,12,#N/A,46,#N/A,2.93460490463215,15.35,1,FALSE,FALSE,3,TRUE,1,FALSE,100,"Swvu.PLA1.","ACwvu.PLA1.",#N/A,FALSE,FALSE,0,0,0,0,2,"","",TRUE,TRUE,FALSE,FALSE,1,60,#N/A,#N/A,FALSE,FALSE,FALSE,FALSE,FALSE,FALSE,FALSE,9,65532,65532,FALSE,FALSE,TRUE,TRUE,TRUE}</definedName>
    <definedName name="caja2" localSheetId="57" hidden="1">{FALSE,FALSE,-1.25,-15.5,484.5,276.75,FALSE,FALSE,TRUE,TRUE,0,12,#N/A,46,#N/A,2.93460490463215,15.35,1,FALSE,FALSE,3,TRUE,1,FALSE,100,"Swvu.PLA1.","ACwvu.PLA1.",#N/A,FALSE,FALSE,0,0,0,0,2,"","",TRUE,TRUE,FALSE,FALSE,1,60,#N/A,#N/A,FALSE,FALSE,FALSE,FALSE,FALSE,FALSE,FALSE,9,65532,65532,FALSE,FALSE,TRUE,TRUE,TRUE}</definedName>
    <definedName name="caja2" localSheetId="58" hidden="1">{FALSE,FALSE,-1.25,-15.5,484.5,276.75,FALSE,FALSE,TRUE,TRUE,0,12,#N/A,46,#N/A,2.93460490463215,15.35,1,FALSE,FALSE,3,TRUE,1,FALSE,100,"Swvu.PLA1.","ACwvu.PLA1.",#N/A,FALSE,FALSE,0,0,0,0,2,"","",TRUE,TRUE,FALSE,FALSE,1,60,#N/A,#N/A,FALSE,FALSE,FALSE,FALSE,FALSE,FALSE,FALSE,9,65532,65532,FALSE,FALSE,TRUE,TRUE,TRUE}</definedName>
    <definedName name="caja2" localSheetId="59" hidden="1">{FALSE,FALSE,-1.25,-15.5,484.5,276.75,FALSE,FALSE,TRUE,TRUE,0,12,#N/A,46,#N/A,2.93460490463215,15.35,1,FALSE,FALSE,3,TRUE,1,FALSE,100,"Swvu.PLA1.","ACwvu.PLA1.",#N/A,FALSE,FALSE,0,0,0,0,2,"","",TRUE,TRUE,FALSE,FALSE,1,60,#N/A,#N/A,FALSE,FALSE,FALSE,FALSE,FALSE,FALSE,FALSE,9,65532,65532,FALSE,FALSE,TRUE,TRUE,TRUE}</definedName>
    <definedName name="caja2" localSheetId="60" hidden="1">{FALSE,FALSE,-1.25,-15.5,484.5,276.75,FALSE,FALSE,TRUE,TRUE,0,12,#N/A,46,#N/A,2.93460490463215,15.35,1,FALSE,FALSE,3,TRUE,1,FALSE,100,"Swvu.PLA1.","ACwvu.PLA1.",#N/A,FALSE,FALSE,0,0,0,0,2,"","",TRUE,TRUE,FALSE,FALSE,1,60,#N/A,#N/A,FALSE,FALSE,FALSE,FALSE,FALSE,FALSE,FALSE,9,65532,65532,FALSE,FALSE,TRUE,TRUE,TRUE}</definedName>
    <definedName name="caja2" localSheetId="68" hidden="1">{FALSE,FALSE,-1.25,-15.5,484.5,276.75,FALSE,FALSE,TRUE,TRUE,0,12,#N/A,46,#N/A,2.93460490463215,15.35,1,FALSE,FALSE,3,TRUE,1,FALSE,100,"Swvu.PLA1.","ACwvu.PLA1.",#N/A,FALSE,FALSE,0,0,0,0,2,"","",TRUE,TRUE,FALSE,FALSE,1,60,#N/A,#N/A,FALSE,FALSE,FALSE,FALSE,FALSE,FALSE,FALSE,9,65532,65532,FALSE,FALSE,TRUE,TRUE,TRUE}</definedName>
    <definedName name="caja2" localSheetId="69" hidden="1">{FALSE,FALSE,-1.25,-15.5,484.5,276.75,FALSE,FALSE,TRUE,TRUE,0,12,#N/A,46,#N/A,2.93460490463215,15.35,1,FALSE,FALSE,3,TRUE,1,FALSE,100,"Swvu.PLA1.","ACwvu.PLA1.",#N/A,FALSE,FALSE,0,0,0,0,2,"","",TRUE,TRUE,FALSE,FALSE,1,60,#N/A,#N/A,FALSE,FALSE,FALSE,FALSE,FALSE,FALSE,FALSE,9,65532,65532,FALSE,FALSE,TRUE,TRUE,TRUE}</definedName>
    <definedName name="caja2" localSheetId="70"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37" hidden="1">{FALSE,FALSE,-1.25,-15.5,484.5,276.75,FALSE,FALSE,TRUE,TRUE,0,12,#N/A,46,#N/A,2.93460490463215,15.35,1,FALSE,FALSE,3,TRUE,1,FALSE,100,"Swvu.PLA1.","ACwvu.PLA1.",#N/A,FALSE,FALSE,0,0,0,0,2,"","",TRUE,TRUE,FALSE,FALSE,1,60,#N/A,#N/A,FALSE,FALSE,FALSE,FALSE,FALSE,FALSE,FALSE,9,65532,65532,FALSE,FALSE,TRUE,TRUE,TRUE}</definedName>
    <definedName name="caja3" localSheetId="38"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40"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42"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3" hidden="1">{FALSE,FALSE,-1.25,-15.5,484.5,276.75,FALSE,FALSE,TRUE,TRUE,0,12,#N/A,46,#N/A,2.93460490463215,15.35,1,FALSE,FALSE,3,TRUE,1,FALSE,100,"Swvu.PLA1.","ACwvu.PLA1.",#N/A,FALSE,FALSE,0,0,0,0,2,"","",TRUE,TRUE,FALSE,FALSE,1,60,#N/A,#N/A,FALSE,FALSE,FALSE,FALSE,FALSE,FALSE,FALSE,9,65532,65532,FALSE,FALSE,TRUE,TRUE,TRUE}</definedName>
    <definedName name="caja3" localSheetId="54" hidden="1">{FALSE,FALSE,-1.25,-15.5,484.5,276.75,FALSE,FALSE,TRUE,TRUE,0,12,#N/A,46,#N/A,2.93460490463215,15.35,1,FALSE,FALSE,3,TRUE,1,FALSE,100,"Swvu.PLA1.","ACwvu.PLA1.",#N/A,FALSE,FALSE,0,0,0,0,2,"","",TRUE,TRUE,FALSE,FALSE,1,60,#N/A,#N/A,FALSE,FALSE,FALSE,FALSE,FALSE,FALSE,FALSE,9,65532,65532,FALSE,FALSE,TRUE,TRUE,TRUE}</definedName>
    <definedName name="caja3" localSheetId="55" hidden="1">{FALSE,FALSE,-1.25,-15.5,484.5,276.75,FALSE,FALSE,TRUE,TRUE,0,12,#N/A,46,#N/A,2.93460490463215,15.35,1,FALSE,FALSE,3,TRUE,1,FALSE,100,"Swvu.PLA1.","ACwvu.PLA1.",#N/A,FALSE,FALSE,0,0,0,0,2,"","",TRUE,TRUE,FALSE,FALSE,1,60,#N/A,#N/A,FALSE,FALSE,FALSE,FALSE,FALSE,FALSE,FALSE,9,65532,65532,FALSE,FALSE,TRUE,TRUE,TRUE}</definedName>
    <definedName name="caja3" localSheetId="56" hidden="1">{FALSE,FALSE,-1.25,-15.5,484.5,276.75,FALSE,FALSE,TRUE,TRUE,0,12,#N/A,46,#N/A,2.93460490463215,15.35,1,FALSE,FALSE,3,TRUE,1,FALSE,100,"Swvu.PLA1.","ACwvu.PLA1.",#N/A,FALSE,FALSE,0,0,0,0,2,"","",TRUE,TRUE,FALSE,FALSE,1,60,#N/A,#N/A,FALSE,FALSE,FALSE,FALSE,FALSE,FALSE,FALSE,9,65532,65532,FALSE,FALSE,TRUE,TRUE,TRUE}</definedName>
    <definedName name="caja3" localSheetId="57" hidden="1">{FALSE,FALSE,-1.25,-15.5,484.5,276.75,FALSE,FALSE,TRUE,TRUE,0,12,#N/A,46,#N/A,2.93460490463215,15.35,1,FALSE,FALSE,3,TRUE,1,FALSE,100,"Swvu.PLA1.","ACwvu.PLA1.",#N/A,FALSE,FALSE,0,0,0,0,2,"","",TRUE,TRUE,FALSE,FALSE,1,60,#N/A,#N/A,FALSE,FALSE,FALSE,FALSE,FALSE,FALSE,FALSE,9,65532,65532,FALSE,FALSE,TRUE,TRUE,TRUE}</definedName>
    <definedName name="caja3" localSheetId="58" hidden="1">{FALSE,FALSE,-1.25,-15.5,484.5,276.75,FALSE,FALSE,TRUE,TRUE,0,12,#N/A,46,#N/A,2.93460490463215,15.35,1,FALSE,FALSE,3,TRUE,1,FALSE,100,"Swvu.PLA1.","ACwvu.PLA1.",#N/A,FALSE,FALSE,0,0,0,0,2,"","",TRUE,TRUE,FALSE,FALSE,1,60,#N/A,#N/A,FALSE,FALSE,FALSE,FALSE,FALSE,FALSE,FALSE,9,65532,65532,FALSE,FALSE,TRUE,TRUE,TRUE}</definedName>
    <definedName name="caja3" localSheetId="59" hidden="1">{FALSE,FALSE,-1.25,-15.5,484.5,276.75,FALSE,FALSE,TRUE,TRUE,0,12,#N/A,46,#N/A,2.93460490463215,15.35,1,FALSE,FALSE,3,TRUE,1,FALSE,100,"Swvu.PLA1.","ACwvu.PLA1.",#N/A,FALSE,FALSE,0,0,0,0,2,"","",TRUE,TRUE,FALSE,FALSE,1,60,#N/A,#N/A,FALSE,FALSE,FALSE,FALSE,FALSE,FALSE,FALSE,9,65532,65532,FALSE,FALSE,TRUE,TRUE,TRUE}</definedName>
    <definedName name="caja3" localSheetId="60" hidden="1">{FALSE,FALSE,-1.25,-15.5,484.5,276.75,FALSE,FALSE,TRUE,TRUE,0,12,#N/A,46,#N/A,2.93460490463215,15.35,1,FALSE,FALSE,3,TRUE,1,FALSE,100,"Swvu.PLA1.","ACwvu.PLA1.",#N/A,FALSE,FALSE,0,0,0,0,2,"","",TRUE,TRUE,FALSE,FALSE,1,60,#N/A,#N/A,FALSE,FALSE,FALSE,FALSE,FALSE,FALSE,FALSE,9,65532,65532,FALSE,FALSE,TRUE,TRUE,TRUE}</definedName>
    <definedName name="caja3" localSheetId="68" hidden="1">{FALSE,FALSE,-1.25,-15.5,484.5,276.75,FALSE,FALSE,TRUE,TRUE,0,12,#N/A,46,#N/A,2.93460490463215,15.35,1,FALSE,FALSE,3,TRUE,1,FALSE,100,"Swvu.PLA1.","ACwvu.PLA1.",#N/A,FALSE,FALSE,0,0,0,0,2,"","",TRUE,TRUE,FALSE,FALSE,1,60,#N/A,#N/A,FALSE,FALSE,FALSE,FALSE,FALSE,FALSE,FALSE,9,65532,65532,FALSE,FALSE,TRUE,TRUE,TRUE}</definedName>
    <definedName name="caja3" localSheetId="69" hidden="1">{FALSE,FALSE,-1.25,-15.5,484.5,276.75,FALSE,FALSE,TRUE,TRUE,0,12,#N/A,46,#N/A,2.93460490463215,15.35,1,FALSE,FALSE,3,TRUE,1,FALSE,100,"Swvu.PLA1.","ACwvu.PLA1.",#N/A,FALSE,FALSE,0,0,0,0,2,"","",TRUE,TRUE,FALSE,FALSE,1,60,#N/A,#N/A,FALSE,FALSE,FALSE,FALSE,FALSE,FALSE,FALSE,9,65532,65532,FALSE,FALSE,TRUE,TRUE,TRUE}</definedName>
    <definedName name="caja3" localSheetId="70"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CAS" localSheetId="1">'1'!calcCAS</definedName>
    <definedName name="calcCAS">[0]!calcCAS</definedName>
    <definedName name="calcNGS_NGDP">#N/A</definedName>
    <definedName name="capital">[45]Static!$B$3</definedName>
    <definedName name="CAS_PROC" localSheetId="1">'1'!CAS_PROC</definedName>
    <definedName name="CAS_PROC">[0]!CAS_PROC</definedName>
    <definedName name="CASH" localSheetId="1">#REF!</definedName>
    <definedName name="CASH" localSheetId="3">#REF!</definedName>
    <definedName name="CASH" localSheetId="37">#REF!</definedName>
    <definedName name="CASH" localSheetId="38">#REF!</definedName>
    <definedName name="CASH" localSheetId="39">#REF!</definedName>
    <definedName name="CASH" localSheetId="40">#REF!</definedName>
    <definedName name="CASH" localSheetId="41">#REF!</definedName>
    <definedName name="CASH" localSheetId="42">#REF!</definedName>
    <definedName name="CASH" localSheetId="43">#REF!</definedName>
    <definedName name="CASH" localSheetId="45">#REF!</definedName>
    <definedName name="CASH" localSheetId="46">#REF!</definedName>
    <definedName name="CASH" localSheetId="48">#REF!</definedName>
    <definedName name="CASH" localSheetId="49">#REF!</definedName>
    <definedName name="CASH" localSheetId="50">#REF!</definedName>
    <definedName name="CASH" localSheetId="68">#REF!</definedName>
    <definedName name="CASH" localSheetId="69">#REF!</definedName>
    <definedName name="CASH" localSheetId="0">#REF!</definedName>
    <definedName name="CASH">#REF!</definedName>
    <definedName name="cashflow" localSheetId="1">#REF!</definedName>
    <definedName name="cashflow" localSheetId="3">#REF!</definedName>
    <definedName name="cashflow" localSheetId="37">#REF!</definedName>
    <definedName name="cashflow" localSheetId="38">#REF!</definedName>
    <definedName name="cashflow" localSheetId="39">#REF!</definedName>
    <definedName name="cashflow" localSheetId="40">#REF!</definedName>
    <definedName name="cashflow" localSheetId="41">#REF!</definedName>
    <definedName name="cashflow" localSheetId="42">#REF!</definedName>
    <definedName name="cashflow" localSheetId="43">#REF!</definedName>
    <definedName name="cashflow" localSheetId="45">#REF!</definedName>
    <definedName name="cashflow" localSheetId="46">#REF!</definedName>
    <definedName name="cashflow" localSheetId="48">#REF!</definedName>
    <definedName name="cashflow" localSheetId="49">#REF!</definedName>
    <definedName name="cashflow" localSheetId="50">#REF!</definedName>
    <definedName name="cashflow" localSheetId="68">#REF!</definedName>
    <definedName name="cashflow" localSheetId="69">#REF!</definedName>
    <definedName name="cashflow">#REF!</definedName>
    <definedName name="cashflow98" localSheetId="3">#REF!</definedName>
    <definedName name="cashflow98" localSheetId="37">#REF!</definedName>
    <definedName name="cashflow98" localSheetId="38">#REF!</definedName>
    <definedName name="cashflow98" localSheetId="39">#REF!</definedName>
    <definedName name="cashflow98" localSheetId="40">#REF!</definedName>
    <definedName name="cashflow98" localSheetId="41">#REF!</definedName>
    <definedName name="cashflow98" localSheetId="42">#REF!</definedName>
    <definedName name="cashflow98" localSheetId="43">#REF!</definedName>
    <definedName name="cashflow98" localSheetId="45">#REF!</definedName>
    <definedName name="cashflow98" localSheetId="46">#REF!</definedName>
    <definedName name="cashflow98" localSheetId="48">#REF!</definedName>
    <definedName name="cashflow98" localSheetId="49">#REF!</definedName>
    <definedName name="cashflow98" localSheetId="50">#REF!</definedName>
    <definedName name="cashflow98" localSheetId="68">#REF!</definedName>
    <definedName name="cashflow98" localSheetId="69">#REF!</definedName>
    <definedName name="cashflow98">#REF!</definedName>
    <definedName name="cashflow99" localSheetId="68">#REF!</definedName>
    <definedName name="cashflow99" localSheetId="69">#REF!</definedName>
    <definedName name="cashflow99">#REF!</definedName>
    <definedName name="cc" localSheetId="1" hidden="1">{"Riqfin97",#N/A,FALSE,"Tran";"Riqfinpro",#N/A,FALSE,"Tran"}</definedName>
    <definedName name="cc" localSheetId="17" hidden="1">{"Riqfin97",#N/A,FALSE,"Tran";"Riqfinpro",#N/A,FALSE,"Tran"}</definedName>
    <definedName name="cc" localSheetId="18" hidden="1">{"Riqfin97",#N/A,FALSE,"Tran";"Riqfinpro",#N/A,FALSE,"Tran"}</definedName>
    <definedName name="cc" localSheetId="19" hidden="1">{"Riqfin97",#N/A,FALSE,"Tran";"Riqfinpro",#N/A,FALSE,"Tran"}</definedName>
    <definedName name="cc" localSheetId="24" hidden="1">{"Riqfin97",#N/A,FALSE,"Tran";"Riqfinpro",#N/A,FALSE,"Tran"}</definedName>
    <definedName name="cc" localSheetId="25" hidden="1">{"Riqfin97",#N/A,FALSE,"Tran";"Riqfinpro",#N/A,FALSE,"Tran"}</definedName>
    <definedName name="cc" localSheetId="3" hidden="1">{"Riqfin97",#N/A,FALSE,"Tran";"Riqfinpro",#N/A,FALSE,"Tran"}</definedName>
    <definedName name="cc" localSheetId="37" hidden="1">{"Riqfin97",#N/A,FALSE,"Tran";"Riqfinpro",#N/A,FALSE,"Tran"}</definedName>
    <definedName name="cc" localSheetId="38" hidden="1">{"Riqfin97",#N/A,FALSE,"Tran";"Riqfinpro",#N/A,FALSE,"Tran"}</definedName>
    <definedName name="cc" localSheetId="39" hidden="1">{"Riqfin97",#N/A,FALSE,"Tran";"Riqfinpro",#N/A,FALSE,"Tran"}</definedName>
    <definedName name="cc" localSheetId="40" hidden="1">{"Riqfin97",#N/A,FALSE,"Tran";"Riqfinpro",#N/A,FALSE,"Tran"}</definedName>
    <definedName name="cc" localSheetId="41" hidden="1">{"Riqfin97",#N/A,FALSE,"Tran";"Riqfinpro",#N/A,FALSE,"Tran"}</definedName>
    <definedName name="cc" localSheetId="42" hidden="1">{"Riqfin97",#N/A,FALSE,"Tran";"Riqfinpro",#N/A,FALSE,"Tran"}</definedName>
    <definedName name="cc" localSheetId="43" hidden="1">{"Riqfin97",#N/A,FALSE,"Tran";"Riqfinpro",#N/A,FALSE,"Tran"}</definedName>
    <definedName name="cc" localSheetId="44" hidden="1">{"Riqfin97",#N/A,FALSE,"Tran";"Riqfinpro",#N/A,FALSE,"Tran"}</definedName>
    <definedName name="cc" localSheetId="45"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49" hidden="1">{"Riqfin97",#N/A,FALSE,"Tran";"Riqfinpro",#N/A,FALSE,"Tran"}</definedName>
    <definedName name="cc" localSheetId="50" hidden="1">{"Riqfin97",#N/A,FALSE,"Tran";"Riqfinpro",#N/A,FALSE,"Tran"}</definedName>
    <definedName name="cc" localSheetId="52" hidden="1">{"Riqfin97",#N/A,FALSE,"Tran";"Riqfinpro",#N/A,FALSE,"Tran"}</definedName>
    <definedName name="cc" localSheetId="53" hidden="1">{"Riqfin97",#N/A,FALSE,"Tran";"Riqfinpro",#N/A,FALSE,"Tran"}</definedName>
    <definedName name="cc" localSheetId="54" hidden="1">{"Riqfin97",#N/A,FALSE,"Tran";"Riqfinpro",#N/A,FALSE,"Tran"}</definedName>
    <definedName name="cc" localSheetId="55" hidden="1">{"Riqfin97",#N/A,FALSE,"Tran";"Riqfinpro",#N/A,FALSE,"Tran"}</definedName>
    <definedName name="cc" localSheetId="56" hidden="1">{"Riqfin97",#N/A,FALSE,"Tran";"Riqfinpro",#N/A,FALSE,"Tran"}</definedName>
    <definedName name="cc" localSheetId="57" hidden="1">{"Riqfin97",#N/A,FALSE,"Tran";"Riqfinpro",#N/A,FALSE,"Tran"}</definedName>
    <definedName name="cc" localSheetId="58" hidden="1">{"Riqfin97",#N/A,FALSE,"Tran";"Riqfinpro",#N/A,FALSE,"Tran"}</definedName>
    <definedName name="cc" localSheetId="59" hidden="1">{"Riqfin97",#N/A,FALSE,"Tran";"Riqfinpro",#N/A,FALSE,"Tran"}</definedName>
    <definedName name="cc" localSheetId="60" hidden="1">{"Riqfin97",#N/A,FALSE,"Tran";"Riqfinpro",#N/A,FALSE,"Tran"}</definedName>
    <definedName name="cc" localSheetId="68" hidden="1">{"Riqfin97",#N/A,FALSE,"Tran";"Riqfinpro",#N/A,FALSE,"Tran"}</definedName>
    <definedName name="cc" localSheetId="69" hidden="1">{"Riqfin97",#N/A,FALSE,"Tran";"Riqfinpro",#N/A,FALSE,"Tran"}</definedName>
    <definedName name="cc" localSheetId="70" hidden="1">{"Riqfin97",#N/A,FALSE,"Tran";"Riqfinpro",#N/A,FALSE,"Tran"}</definedName>
    <definedName name="cc" localSheetId="0" hidden="1">{"Riqfin97",#N/A,FALSE,"Tran";"Riqfinpro",#N/A,FALSE,"Tran"}</definedName>
    <definedName name="cc" hidden="1">{"Riqfin97",#N/A,FALSE,"Tran";"Riqfinpro",#N/A,FALSE,"Tran"}</definedName>
    <definedName name="ccc">'[46]Table 1'!#REF!</definedName>
    <definedName name="cccc">#N/A</definedName>
    <definedName name="CFA">[27]CIRRs!$C$81</definedName>
    <definedName name="ch" localSheetId="3">#REF!</definedName>
    <definedName name="ch" localSheetId="37">#REF!</definedName>
    <definedName name="ch" localSheetId="38">#REF!</definedName>
    <definedName name="ch" localSheetId="39">#REF!</definedName>
    <definedName name="ch" localSheetId="40">#REF!</definedName>
    <definedName name="ch" localSheetId="41">#REF!</definedName>
    <definedName name="ch" localSheetId="42">#REF!</definedName>
    <definedName name="ch" localSheetId="43">#REF!</definedName>
    <definedName name="ch" localSheetId="45">#REF!</definedName>
    <definedName name="ch" localSheetId="46">#REF!</definedName>
    <definedName name="ch" localSheetId="48">#REF!</definedName>
    <definedName name="ch" localSheetId="49">#REF!</definedName>
    <definedName name="ch" localSheetId="50">#REF!</definedName>
    <definedName name="ch" localSheetId="68">#REF!</definedName>
    <definedName name="ch" localSheetId="69">#REF!</definedName>
    <definedName name="ch" localSheetId="0">#REF!</definedName>
    <definedName name="ch">#REF!</definedName>
    <definedName name="CHANGESWRITE" localSheetId="3">#REF!</definedName>
    <definedName name="CHANGESWRITE" localSheetId="37">#REF!</definedName>
    <definedName name="CHANGESWRITE" localSheetId="38">#REF!</definedName>
    <definedName name="CHANGESWRITE" localSheetId="39">#REF!</definedName>
    <definedName name="CHANGESWRITE" localSheetId="40">#REF!</definedName>
    <definedName name="CHANGESWRITE" localSheetId="41">#REF!</definedName>
    <definedName name="CHANGESWRITE" localSheetId="42">#REF!</definedName>
    <definedName name="CHANGESWRITE" localSheetId="43">#REF!</definedName>
    <definedName name="CHANGESWRITE" localSheetId="45">#REF!</definedName>
    <definedName name="CHANGESWRITE" localSheetId="46">#REF!</definedName>
    <definedName name="CHANGESWRITE" localSheetId="48">#REF!</definedName>
    <definedName name="CHANGESWRITE" localSheetId="49">#REF!</definedName>
    <definedName name="CHANGESWRITE" localSheetId="50">#REF!</definedName>
    <definedName name="CHANGESWRITE" localSheetId="68">#REF!</definedName>
    <definedName name="CHANGESWRITE" localSheetId="69">#REF!</definedName>
    <definedName name="CHANGESWRITE">#REF!</definedName>
    <definedName name="chart" localSheetId="3">#REF!</definedName>
    <definedName name="chart" localSheetId="37">#REF!</definedName>
    <definedName name="chart" localSheetId="38">#REF!</definedName>
    <definedName name="chart" localSheetId="39">#REF!</definedName>
    <definedName name="chart" localSheetId="40">#REF!</definedName>
    <definedName name="chart" localSheetId="41">#REF!</definedName>
    <definedName name="chart" localSheetId="42">#REF!</definedName>
    <definedName name="chart" localSheetId="43">#REF!</definedName>
    <definedName name="chart" localSheetId="45">#REF!</definedName>
    <definedName name="chart" localSheetId="46">#REF!</definedName>
    <definedName name="chart" localSheetId="48">#REF!</definedName>
    <definedName name="chart" localSheetId="49">#REF!</definedName>
    <definedName name="chart" localSheetId="50">#REF!</definedName>
    <definedName name="chart" localSheetId="68">#REF!</definedName>
    <definedName name="chart" localSheetId="69">#REF!</definedName>
    <definedName name="chart">#REF!</definedName>
    <definedName name="chart1.2" localSheetId="68">#REF!</definedName>
    <definedName name="chart1.2" localSheetId="69">#REF!</definedName>
    <definedName name="chart1.2">#REF!</definedName>
    <definedName name="Chart2.700" localSheetId="68">#REF!</definedName>
    <definedName name="Chart2.700" localSheetId="69">#REF!</definedName>
    <definedName name="Chart2.700">#REF!</definedName>
    <definedName name="ChartEndDate" localSheetId="68">#REF!</definedName>
    <definedName name="ChartEndDate" localSheetId="69">#REF!</definedName>
    <definedName name="ChartEndDate">#REF!</definedName>
    <definedName name="charts" localSheetId="68">#REF!</definedName>
    <definedName name="charts" localSheetId="69">#REF!</definedName>
    <definedName name="charts">#REF!</definedName>
    <definedName name="ChartStartDate" localSheetId="68">#REF!</definedName>
    <definedName name="ChartStartDate" localSheetId="69">#REF!</definedName>
    <definedName name="ChartStartDate">#REF!</definedName>
    <definedName name="chartxx" localSheetId="68">#REF!</definedName>
    <definedName name="chartxx" localSheetId="69">#REF!</definedName>
    <definedName name="chartxx">#REF!</definedName>
    <definedName name="ChEnd" localSheetId="68">#REF!</definedName>
    <definedName name="ChEnd" localSheetId="69">#REF!</definedName>
    <definedName name="ChEnd">#REF!</definedName>
    <definedName name="CHF">[27]CIRRs!$C$82</definedName>
    <definedName name="chii10" localSheetId="3">#REF!</definedName>
    <definedName name="chii10" localSheetId="37">#REF!</definedName>
    <definedName name="chii10" localSheetId="38">#REF!</definedName>
    <definedName name="chii10" localSheetId="39">#REF!</definedName>
    <definedName name="chii10" localSheetId="40">#REF!</definedName>
    <definedName name="chii10" localSheetId="41">#REF!</definedName>
    <definedName name="chii10" localSheetId="42">#REF!</definedName>
    <definedName name="chii10" localSheetId="43">#REF!</definedName>
    <definedName name="chii10" localSheetId="45">#REF!</definedName>
    <definedName name="chii10" localSheetId="46">#REF!</definedName>
    <definedName name="chii10" localSheetId="48">#REF!</definedName>
    <definedName name="chii10" localSheetId="49">#REF!</definedName>
    <definedName name="chii10" localSheetId="50">#REF!</definedName>
    <definedName name="chii10" localSheetId="68">#REF!</definedName>
    <definedName name="chii10" localSheetId="69">#REF!</definedName>
    <definedName name="chii10" localSheetId="0">#REF!</definedName>
    <definedName name="chii10">#REF!</definedName>
    <definedName name="chii11" localSheetId="3">#REF!</definedName>
    <definedName name="chii11" localSheetId="37">#REF!</definedName>
    <definedName name="chii11" localSheetId="38">#REF!</definedName>
    <definedName name="chii11" localSheetId="39">#REF!</definedName>
    <definedName name="chii11" localSheetId="40">#REF!</definedName>
    <definedName name="chii11" localSheetId="41">#REF!</definedName>
    <definedName name="chii11" localSheetId="42">#REF!</definedName>
    <definedName name="chii11" localSheetId="43">#REF!</definedName>
    <definedName name="chii11" localSheetId="45">#REF!</definedName>
    <definedName name="chii11" localSheetId="46">#REF!</definedName>
    <definedName name="chii11" localSheetId="48">#REF!</definedName>
    <definedName name="chii11" localSheetId="49">#REF!</definedName>
    <definedName name="chii11" localSheetId="50">#REF!</definedName>
    <definedName name="chii11" localSheetId="68">#REF!</definedName>
    <definedName name="chii11" localSheetId="69">#REF!</definedName>
    <definedName name="chii11">#REF!</definedName>
    <definedName name="CHILE" localSheetId="3">#REF!</definedName>
    <definedName name="CHILE" localSheetId="37">#REF!</definedName>
    <definedName name="CHILE" localSheetId="38">#REF!</definedName>
    <definedName name="CHILE" localSheetId="39">#REF!</definedName>
    <definedName name="CHILE" localSheetId="40">#REF!</definedName>
    <definedName name="CHILE" localSheetId="41">#REF!</definedName>
    <definedName name="CHILE" localSheetId="42">#REF!</definedName>
    <definedName name="CHILE" localSheetId="43">#REF!</definedName>
    <definedName name="CHILE" localSheetId="45">#REF!</definedName>
    <definedName name="CHILE" localSheetId="46">#REF!</definedName>
    <definedName name="CHILE" localSheetId="48">#REF!</definedName>
    <definedName name="CHILE" localSheetId="49">#REF!</definedName>
    <definedName name="CHILE" localSheetId="50">#REF!</definedName>
    <definedName name="CHILE" localSheetId="68">#REF!</definedName>
    <definedName name="CHILE" localSheetId="69">#REF!</definedName>
    <definedName name="CHILE">#REF!</definedName>
    <definedName name="CHK" localSheetId="68">#REF!</definedName>
    <definedName name="CHK" localSheetId="69">#REF!</definedName>
    <definedName name="CHK">#REF!</definedName>
    <definedName name="CHK5.1" localSheetId="68">#REF!</definedName>
    <definedName name="CHK5.1" localSheetId="69">#REF!</definedName>
    <definedName name="CHK5.1">#REF!</definedName>
    <definedName name="ChStart" localSheetId="68">#REF!</definedName>
    <definedName name="ChStart" localSheetId="69">#REF!</definedName>
    <definedName name="ChStart">#REF!</definedName>
    <definedName name="CIQWBGuid" hidden="1">"69c6c1f5-b121-486a-aca7-1483f0c3521f"</definedName>
    <definedName name="cirr" localSheetId="3">#REF!</definedName>
    <definedName name="cirr" localSheetId="42">#REF!</definedName>
    <definedName name="cirr" localSheetId="68">#REF!</definedName>
    <definedName name="cirr" localSheetId="69">#REF!</definedName>
    <definedName name="cirr" localSheetId="0">#REF!</definedName>
    <definedName name="cirr">#REF!</definedName>
    <definedName name="cjqjwhcduk" localSheetId="3">'[24]10'!#REF!</definedName>
    <definedName name="cjqjwhcduk" localSheetId="42">'[24]10'!#REF!</definedName>
    <definedName name="cjqjwhcduk" localSheetId="0">'[24]10'!#REF!</definedName>
    <definedName name="cjqjwhcduk">'[24]10'!#REF!</definedName>
    <definedName name="client" localSheetId="3">#REF!</definedName>
    <definedName name="client" localSheetId="37">#REF!</definedName>
    <definedName name="client" localSheetId="38">#REF!</definedName>
    <definedName name="client" localSheetId="39">#REF!</definedName>
    <definedName name="client" localSheetId="40">#REF!</definedName>
    <definedName name="client" localSheetId="41">#REF!</definedName>
    <definedName name="client" localSheetId="42">#REF!</definedName>
    <definedName name="client" localSheetId="43">#REF!</definedName>
    <definedName name="client" localSheetId="45">#REF!</definedName>
    <definedName name="client" localSheetId="46">#REF!</definedName>
    <definedName name="client" localSheetId="48">#REF!</definedName>
    <definedName name="client" localSheetId="49">#REF!</definedName>
    <definedName name="client" localSheetId="50">#REF!</definedName>
    <definedName name="client" localSheetId="68">#REF!</definedName>
    <definedName name="client" localSheetId="69">#REF!</definedName>
    <definedName name="client" localSheetId="0">#REF!</definedName>
    <definedName name="client">#REF!</definedName>
    <definedName name="CNY" localSheetId="3">#REF!</definedName>
    <definedName name="CNY" localSheetId="37">#REF!</definedName>
    <definedName name="CNY" localSheetId="38">#REF!</definedName>
    <definedName name="CNY" localSheetId="39">#REF!</definedName>
    <definedName name="CNY" localSheetId="40">#REF!</definedName>
    <definedName name="CNY" localSheetId="41">#REF!</definedName>
    <definedName name="CNY" localSheetId="42">#REF!</definedName>
    <definedName name="CNY" localSheetId="43">#REF!</definedName>
    <definedName name="CNY" localSheetId="45">#REF!</definedName>
    <definedName name="CNY" localSheetId="46">#REF!</definedName>
    <definedName name="CNY" localSheetId="48">#REF!</definedName>
    <definedName name="CNY" localSheetId="49">#REF!</definedName>
    <definedName name="CNY" localSheetId="50">#REF!</definedName>
    <definedName name="CNY" localSheetId="68">#REF!</definedName>
    <definedName name="CNY" localSheetId="69">#REF!</definedName>
    <definedName name="CNY">#REF!</definedName>
    <definedName name="cod" localSheetId="3">#REF!</definedName>
    <definedName name="cod" localSheetId="37">#REF!</definedName>
    <definedName name="cod" localSheetId="38">#REF!</definedName>
    <definedName name="cod" localSheetId="39">#REF!</definedName>
    <definedName name="cod" localSheetId="40">#REF!</definedName>
    <definedName name="cod" localSheetId="41">#REF!</definedName>
    <definedName name="cod" localSheetId="42">#REF!</definedName>
    <definedName name="cod" localSheetId="43">#REF!</definedName>
    <definedName name="cod" localSheetId="45">#REF!</definedName>
    <definedName name="cod" localSheetId="46">#REF!</definedName>
    <definedName name="cod" localSheetId="48">#REF!</definedName>
    <definedName name="cod" localSheetId="49">#REF!</definedName>
    <definedName name="cod" localSheetId="50">#REF!</definedName>
    <definedName name="cod" localSheetId="68">#REF!</definedName>
    <definedName name="cod" localSheetId="69">#REF!</definedName>
    <definedName name="cod">#REF!</definedName>
    <definedName name="column_headings">'[47]99TC17FY'!$A$5:$H$9</definedName>
    <definedName name="column_numbers">'[47]99TC17FY'!$B$11:$H$11</definedName>
    <definedName name="CONCK" localSheetId="3">#REF!</definedName>
    <definedName name="CONCK" localSheetId="37">#REF!</definedName>
    <definedName name="CONCK" localSheetId="38">#REF!</definedName>
    <definedName name="CONCK" localSheetId="39">#REF!</definedName>
    <definedName name="CONCK" localSheetId="40">#REF!</definedName>
    <definedName name="CONCK" localSheetId="41">#REF!</definedName>
    <definedName name="CONCK" localSheetId="42">#REF!</definedName>
    <definedName name="CONCK" localSheetId="43">#REF!</definedName>
    <definedName name="CONCK" localSheetId="45">#REF!</definedName>
    <definedName name="CONCK" localSheetId="46">#REF!</definedName>
    <definedName name="CONCK" localSheetId="48">#REF!</definedName>
    <definedName name="CONCK" localSheetId="49">#REF!</definedName>
    <definedName name="CONCK" localSheetId="50">#REF!</definedName>
    <definedName name="CONCK" localSheetId="68">#REF!</definedName>
    <definedName name="CONCK" localSheetId="69">#REF!</definedName>
    <definedName name="CONCK" localSheetId="0">#REF!</definedName>
    <definedName name="CONCK">#REF!</definedName>
    <definedName name="Cons" localSheetId="3">#REF!</definedName>
    <definedName name="Cons" localSheetId="37">#REF!</definedName>
    <definedName name="Cons" localSheetId="38">#REF!</definedName>
    <definedName name="Cons" localSheetId="39">#REF!</definedName>
    <definedName name="Cons" localSheetId="40">#REF!</definedName>
    <definedName name="Cons" localSheetId="41">#REF!</definedName>
    <definedName name="Cons" localSheetId="42">#REF!</definedName>
    <definedName name="Cons" localSheetId="43">#REF!</definedName>
    <definedName name="Cons" localSheetId="45">#REF!</definedName>
    <definedName name="Cons" localSheetId="46">#REF!</definedName>
    <definedName name="Cons" localSheetId="48">#REF!</definedName>
    <definedName name="Cons" localSheetId="49">#REF!</definedName>
    <definedName name="Cons" localSheetId="50">#REF!</definedName>
    <definedName name="Cons" localSheetId="68">#REF!</definedName>
    <definedName name="Cons" localSheetId="69">#REF!</definedName>
    <definedName name="Cons">#REF!</definedName>
    <definedName name="contents" localSheetId="3">#REF!</definedName>
    <definedName name="contents" localSheetId="37">#REF!</definedName>
    <definedName name="contents" localSheetId="38">#REF!</definedName>
    <definedName name="contents" localSheetId="39">#REF!</definedName>
    <definedName name="contents" localSheetId="40">#REF!</definedName>
    <definedName name="contents" localSheetId="41">#REF!</definedName>
    <definedName name="contents" localSheetId="42">#REF!</definedName>
    <definedName name="contents" localSheetId="43">#REF!</definedName>
    <definedName name="contents" localSheetId="45">#REF!</definedName>
    <definedName name="contents" localSheetId="46">#REF!</definedName>
    <definedName name="contents" localSheetId="48">#REF!</definedName>
    <definedName name="contents" localSheetId="49">#REF!</definedName>
    <definedName name="contents" localSheetId="50">#REF!</definedName>
    <definedName name="contents" localSheetId="68">#REF!</definedName>
    <definedName name="contents" localSheetId="69">#REF!</definedName>
    <definedName name="contents">#REF!</definedName>
    <definedName name="contents2" localSheetId="1" hidden="1">[48]MSRV!#REF!</definedName>
    <definedName name="contents2" localSheetId="17" hidden="1">[48]MSRV!#REF!</definedName>
    <definedName name="contents2" localSheetId="18" hidden="1">[48]MSRV!#REF!</definedName>
    <definedName name="contents2" localSheetId="19" hidden="1">[48]MSRV!#REF!</definedName>
    <definedName name="contents2" localSheetId="24" hidden="1">[48]MSRV!#REF!</definedName>
    <definedName name="contents2" localSheetId="25" hidden="1">[48]MSRV!#REF!</definedName>
    <definedName name="contents2" localSheetId="37" hidden="1">[48]MSRV!#REF!</definedName>
    <definedName name="contents2" localSheetId="38" hidden="1">[48]MSRV!#REF!</definedName>
    <definedName name="contents2" localSheetId="39" hidden="1">[48]MSRV!#REF!</definedName>
    <definedName name="contents2" localSheetId="40" hidden="1">[48]MSRV!#REF!</definedName>
    <definedName name="contents2" localSheetId="41" hidden="1">[48]MSRV!#REF!</definedName>
    <definedName name="contents2" localSheetId="42" hidden="1">[48]MSRV!#REF!</definedName>
    <definedName name="contents2" localSheetId="43" hidden="1">[48]MSRV!#REF!</definedName>
    <definedName name="contents2" localSheetId="44" hidden="1">[48]MSRV!#REF!</definedName>
    <definedName name="contents2" localSheetId="45" hidden="1">[48]MSRV!#REF!</definedName>
    <definedName name="contents2" localSheetId="46" hidden="1">[48]MSRV!#REF!</definedName>
    <definedName name="contents2" localSheetId="47" hidden="1">[48]MSRV!#REF!</definedName>
    <definedName name="contents2" localSheetId="48" hidden="1">[48]MSRV!#REF!</definedName>
    <definedName name="contents2" localSheetId="49" hidden="1">[48]MSRV!#REF!</definedName>
    <definedName name="contents2" localSheetId="50" hidden="1">[48]MSRV!#REF!</definedName>
    <definedName name="contents2" localSheetId="52" hidden="1">[48]MSRV!#REF!</definedName>
    <definedName name="contents2" localSheetId="53" hidden="1">[48]MSRV!#REF!</definedName>
    <definedName name="contents2" localSheetId="54" hidden="1">[48]MSRV!#REF!</definedName>
    <definedName name="contents2" localSheetId="55" hidden="1">[48]MSRV!#REF!</definedName>
    <definedName name="contents2" localSheetId="56" hidden="1">[48]MSRV!#REF!</definedName>
    <definedName name="contents2" localSheetId="57" hidden="1">[48]MSRV!#REF!</definedName>
    <definedName name="contents2" localSheetId="58" hidden="1">[48]MSRV!#REF!</definedName>
    <definedName name="contents2" localSheetId="59" hidden="1">[48]MSRV!#REF!</definedName>
    <definedName name="contents2" localSheetId="60" hidden="1">[48]MSRV!#REF!</definedName>
    <definedName name="contents2" localSheetId="70" hidden="1">[48]MSRV!#REF!</definedName>
    <definedName name="contents2" localSheetId="0" hidden="1">[48]MSRV!#REF!</definedName>
    <definedName name="contents2" hidden="1">[48]MSRV!#REF!</definedName>
    <definedName name="copystart" localSheetId="1">#REF!</definedName>
    <definedName name="copystart" localSheetId="3">#REF!</definedName>
    <definedName name="copystart" localSheetId="37">#REF!</definedName>
    <definedName name="copystart" localSheetId="38">#REF!</definedName>
    <definedName name="copystart" localSheetId="39">#REF!</definedName>
    <definedName name="copystart" localSheetId="40">#REF!</definedName>
    <definedName name="copystart" localSheetId="41">#REF!</definedName>
    <definedName name="copystart" localSheetId="42">#REF!</definedName>
    <definedName name="copystart" localSheetId="43">#REF!</definedName>
    <definedName name="copystart" localSheetId="45">#REF!</definedName>
    <definedName name="copystart" localSheetId="46">#REF!</definedName>
    <definedName name="copystart" localSheetId="48">#REF!</definedName>
    <definedName name="copystart" localSheetId="49">#REF!</definedName>
    <definedName name="copystart" localSheetId="50">#REF!</definedName>
    <definedName name="copystart" localSheetId="68">#REF!</definedName>
    <definedName name="copystart" localSheetId="69">#REF!</definedName>
    <definedName name="copystart" localSheetId="0">#REF!</definedName>
    <definedName name="copystart">#REF!</definedName>
    <definedName name="COPYSTART_1" localSheetId="3">#REF!</definedName>
    <definedName name="COPYSTART_1" localSheetId="37">#REF!</definedName>
    <definedName name="COPYSTART_1" localSheetId="38">#REF!</definedName>
    <definedName name="COPYSTART_1" localSheetId="39">#REF!</definedName>
    <definedName name="COPYSTART_1" localSheetId="40">#REF!</definedName>
    <definedName name="COPYSTART_1" localSheetId="41">#REF!</definedName>
    <definedName name="COPYSTART_1" localSheetId="42">#REF!</definedName>
    <definedName name="COPYSTART_1" localSheetId="43">#REF!</definedName>
    <definedName name="COPYSTART_1" localSheetId="45">#REF!</definedName>
    <definedName name="COPYSTART_1" localSheetId="46">#REF!</definedName>
    <definedName name="COPYSTART_1" localSheetId="48">#REF!</definedName>
    <definedName name="COPYSTART_1" localSheetId="49">#REF!</definedName>
    <definedName name="COPYSTART_1" localSheetId="50">#REF!</definedName>
    <definedName name="COPYSTART_1" localSheetId="68">#REF!</definedName>
    <definedName name="COPYSTART_1" localSheetId="69">#REF!</definedName>
    <definedName name="COPYSTART_1">#REF!</definedName>
    <definedName name="COPYSTART_2" localSheetId="3">#REF!</definedName>
    <definedName name="COPYSTART_2" localSheetId="37">#REF!</definedName>
    <definedName name="COPYSTART_2" localSheetId="38">#REF!</definedName>
    <definedName name="COPYSTART_2" localSheetId="39">#REF!</definedName>
    <definedName name="COPYSTART_2" localSheetId="40">#REF!</definedName>
    <definedName name="COPYSTART_2" localSheetId="41">#REF!</definedName>
    <definedName name="COPYSTART_2" localSheetId="42">#REF!</definedName>
    <definedName name="COPYSTART_2" localSheetId="43">#REF!</definedName>
    <definedName name="COPYSTART_2" localSheetId="45">#REF!</definedName>
    <definedName name="COPYSTART_2" localSheetId="46">#REF!</definedName>
    <definedName name="COPYSTART_2" localSheetId="48">#REF!</definedName>
    <definedName name="COPYSTART_2" localSheetId="49">#REF!</definedName>
    <definedName name="COPYSTART_2" localSheetId="50">#REF!</definedName>
    <definedName name="COPYSTART_2" localSheetId="68">#REF!</definedName>
    <definedName name="COPYSTART_2" localSheetId="69">#REF!</definedName>
    <definedName name="COPYSTART_2">#REF!</definedName>
    <definedName name="COPYSTART_3" localSheetId="68">#REF!</definedName>
    <definedName name="COPYSTART_3" localSheetId="69">#REF!</definedName>
    <definedName name="COPYSTART_3">#REF!</definedName>
    <definedName name="Copytodebt">'[4]in-out'!#REF!</definedName>
    <definedName name="core08" localSheetId="3">#REF!</definedName>
    <definedName name="core08" localSheetId="37">#REF!</definedName>
    <definedName name="core08" localSheetId="38">#REF!</definedName>
    <definedName name="core08" localSheetId="39">#REF!</definedName>
    <definedName name="core08" localSheetId="40">#REF!</definedName>
    <definedName name="core08" localSheetId="41">#REF!</definedName>
    <definedName name="core08" localSheetId="42">#REF!</definedName>
    <definedName name="core08" localSheetId="43">#REF!</definedName>
    <definedName name="core08" localSheetId="45">#REF!</definedName>
    <definedName name="core08" localSheetId="46">#REF!</definedName>
    <definedName name="core08" localSheetId="48">#REF!</definedName>
    <definedName name="core08" localSheetId="49">#REF!</definedName>
    <definedName name="core08" localSheetId="50">#REF!</definedName>
    <definedName name="core08" localSheetId="68">#REF!</definedName>
    <definedName name="core08" localSheetId="69">#REF!</definedName>
    <definedName name="core08" localSheetId="0">#REF!</definedName>
    <definedName name="core08">#REF!</definedName>
    <definedName name="COUNT" localSheetId="3">#REF!</definedName>
    <definedName name="COUNT" localSheetId="37">#REF!</definedName>
    <definedName name="COUNT" localSheetId="38">#REF!</definedName>
    <definedName name="COUNT" localSheetId="39">#REF!</definedName>
    <definedName name="COUNT" localSheetId="40">#REF!</definedName>
    <definedName name="COUNT" localSheetId="41">#REF!</definedName>
    <definedName name="COUNT" localSheetId="42">#REF!</definedName>
    <definedName name="COUNT" localSheetId="43">#REF!</definedName>
    <definedName name="COUNT" localSheetId="45">#REF!</definedName>
    <definedName name="COUNT" localSheetId="46">#REF!</definedName>
    <definedName name="COUNT" localSheetId="48">#REF!</definedName>
    <definedName name="COUNT" localSheetId="49">#REF!</definedName>
    <definedName name="COUNT" localSheetId="50">#REF!</definedName>
    <definedName name="COUNT" localSheetId="68">#REF!</definedName>
    <definedName name="COUNT" localSheetId="69">#REF!</definedName>
    <definedName name="COUNT">#REF!</definedName>
    <definedName name="COUNTER" localSheetId="3">#REF!</definedName>
    <definedName name="COUNTER" localSheetId="37">#REF!</definedName>
    <definedName name="COUNTER" localSheetId="38">#REF!</definedName>
    <definedName name="COUNTER" localSheetId="39">#REF!</definedName>
    <definedName name="COUNTER" localSheetId="40">#REF!</definedName>
    <definedName name="COUNTER" localSheetId="41">#REF!</definedName>
    <definedName name="COUNTER" localSheetId="42">#REF!</definedName>
    <definedName name="COUNTER" localSheetId="43">#REF!</definedName>
    <definedName name="COUNTER" localSheetId="45">#REF!</definedName>
    <definedName name="COUNTER" localSheetId="46">#REF!</definedName>
    <definedName name="COUNTER" localSheetId="48">#REF!</definedName>
    <definedName name="COUNTER" localSheetId="49">#REF!</definedName>
    <definedName name="COUNTER" localSheetId="50">#REF!</definedName>
    <definedName name="COUNTER" localSheetId="68">#REF!</definedName>
    <definedName name="COUNTER" localSheetId="69">#REF!</definedName>
    <definedName name="COUNTER">#REF!</definedName>
    <definedName name="Country">[49]Cover!$D$5</definedName>
    <definedName name="Country_adjective">[49]Cover!$D$6</definedName>
    <definedName name="CountryName">[36]Nominal!$A$6</definedName>
    <definedName name="cp" localSheetId="17" hidden="1">'[50]C Summary'!#REF!</definedName>
    <definedName name="cp" localSheetId="18" hidden="1">'[50]C Summary'!#REF!</definedName>
    <definedName name="cp" localSheetId="19" hidden="1">'[50]C Summary'!#REF!</definedName>
    <definedName name="cp" localSheetId="24" hidden="1">'[50]C Summary'!#REF!</definedName>
    <definedName name="cp" localSheetId="25" hidden="1">'[50]C Summary'!#REF!</definedName>
    <definedName name="cp" localSheetId="37" hidden="1">'[50]C Summary'!#REF!</definedName>
    <definedName name="cp" localSheetId="38" hidden="1">'[50]C Summary'!#REF!</definedName>
    <definedName name="cp" localSheetId="39" hidden="1">'[50]C Summary'!#REF!</definedName>
    <definedName name="cp" localSheetId="40" hidden="1">'[50]C Summary'!#REF!</definedName>
    <definedName name="cp" localSheetId="41" hidden="1">'[50]C Summary'!#REF!</definedName>
    <definedName name="cp" localSheetId="42" hidden="1">'[50]C Summary'!#REF!</definedName>
    <definedName name="cp" localSheetId="43" hidden="1">'[50]C Summary'!#REF!</definedName>
    <definedName name="cp" localSheetId="44" hidden="1">'[50]C Summary'!#REF!</definedName>
    <definedName name="cp" localSheetId="45" hidden="1">'[50]C Summary'!#REF!</definedName>
    <definedName name="cp" localSheetId="46" hidden="1">'[50]C Summary'!#REF!</definedName>
    <definedName name="cp" localSheetId="47" hidden="1">'[50]C Summary'!#REF!</definedName>
    <definedName name="cp" localSheetId="48" hidden="1">'[50]C Summary'!#REF!</definedName>
    <definedName name="cp" localSheetId="49" hidden="1">'[50]C Summary'!#REF!</definedName>
    <definedName name="cp" localSheetId="50" hidden="1">'[50]C Summary'!#REF!</definedName>
    <definedName name="cp" localSheetId="52" hidden="1">'[50]C Summary'!#REF!</definedName>
    <definedName name="cp" localSheetId="53" hidden="1">'[50]C Summary'!#REF!</definedName>
    <definedName name="cp" localSheetId="54" hidden="1">'[50]C Summary'!#REF!</definedName>
    <definedName name="cp" localSheetId="55" hidden="1">'[50]C Summary'!#REF!</definedName>
    <definedName name="cp" localSheetId="56" hidden="1">'[50]C Summary'!#REF!</definedName>
    <definedName name="cp" localSheetId="57" hidden="1">'[50]C Summary'!#REF!</definedName>
    <definedName name="cp" localSheetId="58" hidden="1">'[50]C Summary'!#REF!</definedName>
    <definedName name="cp" localSheetId="59" hidden="1">'[50]C Summary'!#REF!</definedName>
    <definedName name="cp" localSheetId="60" hidden="1">'[50]C Summary'!#REF!</definedName>
    <definedName name="cp" localSheetId="70" hidden="1">'[50]C Summary'!#REF!</definedName>
    <definedName name="cp" localSheetId="0" hidden="1">'[50]C Summary'!#REF!</definedName>
    <definedName name="cp" hidden="1">'[50]C Summary'!#REF!</definedName>
    <definedName name="CPF" localSheetId="3">#REF!</definedName>
    <definedName name="CPF" localSheetId="37">#REF!</definedName>
    <definedName name="CPF" localSheetId="38">#REF!</definedName>
    <definedName name="CPF" localSheetId="39">#REF!</definedName>
    <definedName name="CPF" localSheetId="40">#REF!</definedName>
    <definedName name="CPF" localSheetId="41">#REF!</definedName>
    <definedName name="CPF" localSheetId="42">#REF!</definedName>
    <definedName name="CPF" localSheetId="43">#REF!</definedName>
    <definedName name="CPF" localSheetId="45">#REF!</definedName>
    <definedName name="CPF" localSheetId="46">#REF!</definedName>
    <definedName name="CPF" localSheetId="48">#REF!</definedName>
    <definedName name="CPF" localSheetId="49">#REF!</definedName>
    <definedName name="CPF" localSheetId="50">#REF!</definedName>
    <definedName name="CPF" localSheetId="68">#REF!</definedName>
    <definedName name="CPF" localSheetId="69">#REF!</definedName>
    <definedName name="CPF" localSheetId="0">#REF!</definedName>
    <definedName name="CPF">#REF!</definedName>
    <definedName name="CPI_1" localSheetId="3">#REF!</definedName>
    <definedName name="CPI_1" localSheetId="37">#REF!</definedName>
    <definedName name="CPI_1" localSheetId="38">#REF!</definedName>
    <definedName name="CPI_1" localSheetId="39">#REF!</definedName>
    <definedName name="CPI_1" localSheetId="40">#REF!</definedName>
    <definedName name="CPI_1" localSheetId="41">#REF!</definedName>
    <definedName name="CPI_1" localSheetId="42">#REF!</definedName>
    <definedName name="CPI_1" localSheetId="43">#REF!</definedName>
    <definedName name="CPI_1" localSheetId="45">#REF!</definedName>
    <definedName name="CPI_1" localSheetId="46">#REF!</definedName>
    <definedName name="CPI_1" localSheetId="48">#REF!</definedName>
    <definedName name="CPI_1" localSheetId="49">#REF!</definedName>
    <definedName name="CPI_1" localSheetId="50">#REF!</definedName>
    <definedName name="CPI_1" localSheetId="68">#REF!</definedName>
    <definedName name="CPI_1" localSheetId="69">#REF!</definedName>
    <definedName name="CPI_1">#REF!</definedName>
    <definedName name="CPI_1c" localSheetId="3">#REF!</definedName>
    <definedName name="CPI_1c" localSheetId="37">#REF!</definedName>
    <definedName name="CPI_1c" localSheetId="38">#REF!</definedName>
    <definedName name="CPI_1c" localSheetId="39">#REF!</definedName>
    <definedName name="CPI_1c" localSheetId="40">#REF!</definedName>
    <definedName name="CPI_1c" localSheetId="41">#REF!</definedName>
    <definedName name="CPI_1c" localSheetId="42">#REF!</definedName>
    <definedName name="CPI_1c" localSheetId="43">#REF!</definedName>
    <definedName name="CPI_1c" localSheetId="45">#REF!</definedName>
    <definedName name="CPI_1c" localSheetId="46">#REF!</definedName>
    <definedName name="CPI_1c" localSheetId="48">#REF!</definedName>
    <definedName name="CPI_1c" localSheetId="49">#REF!</definedName>
    <definedName name="CPI_1c" localSheetId="50">#REF!</definedName>
    <definedName name="CPI_1c" localSheetId="68">#REF!</definedName>
    <definedName name="CPI_1c" localSheetId="69">#REF!</definedName>
    <definedName name="CPI_1c">#REF!</definedName>
    <definedName name="CPI_Core" localSheetId="68">#REF!</definedName>
    <definedName name="CPI_Core" localSheetId="69">#REF!</definedName>
    <definedName name="CPI_Core">#REF!</definedName>
    <definedName name="CPI_gth" localSheetId="68">#REF!</definedName>
    <definedName name="CPI_gth" localSheetId="69">#REF!</definedName>
    <definedName name="CPI_gth">#REF!</definedName>
    <definedName name="CPI_NAT_monthly" localSheetId="68">#REF!</definedName>
    <definedName name="CPI_NAT_monthly" localSheetId="69">#REF!</definedName>
    <definedName name="CPI_NAT_monthly">#REF!</definedName>
    <definedName name="CPT">[1]Input:Work2!$A$1:$O$26</definedName>
    <definedName name="Created_by" localSheetId="3">#REF!</definedName>
    <definedName name="Created_by" localSheetId="37">#REF!</definedName>
    <definedName name="Created_by" localSheetId="38">#REF!</definedName>
    <definedName name="Created_by" localSheetId="39">#REF!</definedName>
    <definedName name="Created_by" localSheetId="40">#REF!</definedName>
    <definedName name="Created_by" localSheetId="41">#REF!</definedName>
    <definedName name="Created_by" localSheetId="42">#REF!</definedName>
    <definedName name="Created_by" localSheetId="43">#REF!</definedName>
    <definedName name="Created_by" localSheetId="45">#REF!</definedName>
    <definedName name="Created_by" localSheetId="46">#REF!</definedName>
    <definedName name="Created_by" localSheetId="48">#REF!</definedName>
    <definedName name="Created_by" localSheetId="49">#REF!</definedName>
    <definedName name="Created_by" localSheetId="50">#REF!</definedName>
    <definedName name="Created_by" localSheetId="68">#REF!</definedName>
    <definedName name="Created_by" localSheetId="69">#REF!</definedName>
    <definedName name="Created_by" localSheetId="0">#REF!</definedName>
    <definedName name="Created_by">#REF!</definedName>
    <definedName name="CRF" localSheetId="3">#REF!</definedName>
    <definedName name="CRF" localSheetId="37">#REF!</definedName>
    <definedName name="CRF" localSheetId="38">#REF!</definedName>
    <definedName name="CRF" localSheetId="39">#REF!</definedName>
    <definedName name="CRF" localSheetId="40">#REF!</definedName>
    <definedName name="CRF" localSheetId="41">#REF!</definedName>
    <definedName name="CRF" localSheetId="42">#REF!</definedName>
    <definedName name="CRF" localSheetId="43">#REF!</definedName>
    <definedName name="CRF" localSheetId="45">#REF!</definedName>
    <definedName name="CRF" localSheetId="46">#REF!</definedName>
    <definedName name="CRF" localSheetId="48">#REF!</definedName>
    <definedName name="CRF" localSheetId="49">#REF!</definedName>
    <definedName name="CRF" localSheetId="50">#REF!</definedName>
    <definedName name="CRF" localSheetId="68">#REF!</definedName>
    <definedName name="CRF" localSheetId="69">#REF!</definedName>
    <definedName name="CRF">#REF!</definedName>
    <definedName name="CRIT1E" localSheetId="3">#REF!</definedName>
    <definedName name="CRIT1E" localSheetId="37">#REF!</definedName>
    <definedName name="CRIT1E" localSheetId="38">#REF!</definedName>
    <definedName name="CRIT1E" localSheetId="39">#REF!</definedName>
    <definedName name="CRIT1E" localSheetId="40">#REF!</definedName>
    <definedName name="CRIT1E" localSheetId="41">#REF!</definedName>
    <definedName name="CRIT1E" localSheetId="42">#REF!</definedName>
    <definedName name="CRIT1E" localSheetId="43">#REF!</definedName>
    <definedName name="CRIT1E" localSheetId="45">#REF!</definedName>
    <definedName name="CRIT1E" localSheetId="46">#REF!</definedName>
    <definedName name="CRIT1E" localSheetId="48">#REF!</definedName>
    <definedName name="CRIT1E" localSheetId="49">#REF!</definedName>
    <definedName name="CRIT1E" localSheetId="50">#REF!</definedName>
    <definedName name="CRIT1E" localSheetId="68">#REF!</definedName>
    <definedName name="CRIT1E" localSheetId="69">#REF!</definedName>
    <definedName name="CRIT1E">#REF!</definedName>
    <definedName name="CRIT1F" localSheetId="68">#REF!</definedName>
    <definedName name="CRIT1F" localSheetId="69">#REF!</definedName>
    <definedName name="CRIT1F">#REF!</definedName>
    <definedName name="critf">'[51]Bench - 99'!#REF!</definedName>
    <definedName name="CSB.BOP" localSheetId="3">#REF!</definedName>
    <definedName name="CSB.BOP" localSheetId="37">#REF!</definedName>
    <definedName name="CSB.BOP" localSheetId="38">#REF!</definedName>
    <definedName name="CSB.BOP" localSheetId="39">#REF!</definedName>
    <definedName name="CSB.BOP" localSheetId="40">#REF!</definedName>
    <definedName name="CSB.BOP" localSheetId="41">#REF!</definedName>
    <definedName name="CSB.BOP" localSheetId="42">#REF!</definedName>
    <definedName name="CSB.BOP" localSheetId="43">#REF!</definedName>
    <definedName name="CSB.BOP" localSheetId="45">#REF!</definedName>
    <definedName name="CSB.BOP" localSheetId="46">#REF!</definedName>
    <definedName name="CSB.BOP" localSheetId="48">#REF!</definedName>
    <definedName name="CSB.BOP" localSheetId="49">#REF!</definedName>
    <definedName name="CSB.BOP" localSheetId="50">#REF!</definedName>
    <definedName name="CSB.BOP" localSheetId="68">#REF!</definedName>
    <definedName name="CSB.BOP" localSheetId="69">#REF!</definedName>
    <definedName name="CSB.BOP" localSheetId="0">#REF!</definedName>
    <definedName name="CSB.BOP">#REF!</definedName>
    <definedName name="CSB.BOP2" localSheetId="3">#REF!</definedName>
    <definedName name="CSB.BOP2" localSheetId="37">#REF!</definedName>
    <definedName name="CSB.BOP2" localSheetId="38">#REF!</definedName>
    <definedName name="CSB.BOP2" localSheetId="39">#REF!</definedName>
    <definedName name="CSB.BOP2" localSheetId="40">#REF!</definedName>
    <definedName name="CSB.BOP2" localSheetId="41">#REF!</definedName>
    <definedName name="CSB.BOP2" localSheetId="42">#REF!</definedName>
    <definedName name="CSB.BOP2" localSheetId="43">#REF!</definedName>
    <definedName name="CSB.BOP2" localSheetId="45">#REF!</definedName>
    <definedName name="CSB.BOP2" localSheetId="46">#REF!</definedName>
    <definedName name="CSB.BOP2" localSheetId="48">#REF!</definedName>
    <definedName name="CSB.BOP2" localSheetId="49">#REF!</definedName>
    <definedName name="CSB.BOP2" localSheetId="50">#REF!</definedName>
    <definedName name="CSB.BOP2" localSheetId="68">#REF!</definedName>
    <definedName name="CSB.BOP2" localSheetId="69">#REF!</definedName>
    <definedName name="CSB.BOP2">#REF!</definedName>
    <definedName name="CSB.SIM" localSheetId="3">#REF!</definedName>
    <definedName name="CSB.SIM" localSheetId="37">#REF!</definedName>
    <definedName name="CSB.SIM" localSheetId="38">#REF!</definedName>
    <definedName name="CSB.SIM" localSheetId="39">#REF!</definedName>
    <definedName name="CSB.SIM" localSheetId="40">#REF!</definedName>
    <definedName name="CSB.SIM" localSheetId="41">#REF!</definedName>
    <definedName name="CSB.SIM" localSheetId="42">#REF!</definedName>
    <definedName name="CSB.SIM" localSheetId="43">#REF!</definedName>
    <definedName name="CSB.SIM" localSheetId="45">#REF!</definedName>
    <definedName name="CSB.SIM" localSheetId="46">#REF!</definedName>
    <definedName name="CSB.SIM" localSheetId="48">#REF!</definedName>
    <definedName name="CSB.SIM" localSheetId="49">#REF!</definedName>
    <definedName name="CSB.SIM" localSheetId="50">#REF!</definedName>
    <definedName name="CSB.SIM" localSheetId="68">#REF!</definedName>
    <definedName name="CSB.SIM" localSheetId="69">#REF!</definedName>
    <definedName name="CSB.SIM">#REF!</definedName>
    <definedName name="CSB.TOT" localSheetId="68">#REF!</definedName>
    <definedName name="CSB.TOT" localSheetId="69">#REF!</definedName>
    <definedName name="CSB.TOT">#REF!</definedName>
    <definedName name="CSB.TOT2" localSheetId="68">#REF!</definedName>
    <definedName name="CSB.TOT2" localSheetId="69">#REF!</definedName>
    <definedName name="CSB.TOT2">#REF!</definedName>
    <definedName name="CSBBOP.TAB" localSheetId="68">#REF!</definedName>
    <definedName name="CSBBOP.TAB" localSheetId="69">#REF!</definedName>
    <definedName name="CSBBOP.TAB">#REF!</definedName>
    <definedName name="Currencies" localSheetId="68">#REF!</definedName>
    <definedName name="Currencies" localSheetId="69">#REF!</definedName>
    <definedName name="Currencies">#REF!</definedName>
    <definedName name="currency">[52]Reference!$B$39:$F$69</definedName>
    <definedName name="CurrencyList">'[53]Report Form'!$B$5:$B$7</definedName>
    <definedName name="CurrVintage">[54]Current!$D$66</definedName>
    <definedName name="Cwvu.a." localSheetId="1" hidden="1">[55]BOP!$A$36:$IV$36,[55]BOP!$A$44:$IV$44,[55]BOP!$A$59:$IV$59,[55]BOP!#REF!,[55]BOP!#REF!,[55]BOP!$A$81:$IV$88</definedName>
    <definedName name="Cwvu.a." localSheetId="17" hidden="1">[55]BOP!$A$36:$IV$36,[55]BOP!$A$44:$IV$44,[55]BOP!$A$59:$IV$59,[55]BOP!#REF!,[55]BOP!#REF!,[55]BOP!$A$81:$IV$88</definedName>
    <definedName name="Cwvu.a." localSheetId="18" hidden="1">[55]BOP!$A$36:$IV$36,[55]BOP!$A$44:$IV$44,[55]BOP!$A$59:$IV$59,[55]BOP!#REF!,[55]BOP!#REF!,[55]BOP!$A$81:$IV$88</definedName>
    <definedName name="Cwvu.a." localSheetId="19" hidden="1">[55]BOP!$A$36:$IV$36,[55]BOP!$A$44:$IV$44,[55]BOP!$A$59:$IV$59,[55]BOP!#REF!,[55]BOP!#REF!,[55]BOP!$A$81:$IV$88</definedName>
    <definedName name="Cwvu.a." localSheetId="24" hidden="1">[55]BOP!$A$36:$IV$36,[55]BOP!$A$44:$IV$44,[55]BOP!$A$59:$IV$59,[55]BOP!#REF!,[55]BOP!#REF!,[55]BOP!$A$81:$IV$88</definedName>
    <definedName name="Cwvu.a." localSheetId="25" hidden="1">[55]BOP!$A$36:$IV$36,[55]BOP!$A$44:$IV$44,[55]BOP!$A$59:$IV$59,[55]BOP!#REF!,[55]BOP!#REF!,[55]BOP!$A$81:$IV$88</definedName>
    <definedName name="Cwvu.a." localSheetId="3" hidden="1">[55]BOP!$A$36:$IV$36,[55]BOP!$A$44:$IV$44,[55]BOP!$A$59:$IV$59,[55]BOP!#REF!,[55]BOP!#REF!,[55]BOP!$A$81:$IV$88</definedName>
    <definedName name="Cwvu.a." localSheetId="37" hidden="1">[55]BOP!$A$36:$IV$36,[55]BOP!$A$44:$IV$44,[55]BOP!$A$59:$IV$59,[55]BOP!#REF!,[55]BOP!#REF!,[55]BOP!$A$81:$IV$88</definedName>
    <definedName name="Cwvu.a." localSheetId="38" hidden="1">[55]BOP!$A$36:$IV$36,[55]BOP!$A$44:$IV$44,[55]BOP!$A$59:$IV$59,[55]BOP!#REF!,[55]BOP!#REF!,[55]BOP!$A$81:$IV$88</definedName>
    <definedName name="Cwvu.a." localSheetId="39" hidden="1">[55]BOP!$A$36:$IV$36,[55]BOP!$A$44:$IV$44,[55]BOP!$A$59:$IV$59,[55]BOP!#REF!,[55]BOP!#REF!,[55]BOP!$A$81:$IV$88</definedName>
    <definedName name="Cwvu.a." localSheetId="40" hidden="1">[55]BOP!$A$36:$IV$36,[55]BOP!$A$44:$IV$44,[55]BOP!$A$59:$IV$59,[55]BOP!#REF!,[55]BOP!#REF!,[55]BOP!$A$81:$IV$88</definedName>
    <definedName name="Cwvu.a." localSheetId="41" hidden="1">[55]BOP!$A$36:$IV$36,[55]BOP!$A$44:$IV$44,[55]BOP!$A$59:$IV$59,[55]BOP!#REF!,[55]BOP!#REF!,[55]BOP!$A$81:$IV$88</definedName>
    <definedName name="Cwvu.a." localSheetId="42" hidden="1">[55]BOP!$A$36:$IV$36,[55]BOP!$A$44:$IV$44,[55]BOP!$A$59:$IV$59,[55]BOP!#REF!,[55]BOP!#REF!,[55]BOP!$A$81:$IV$88</definedName>
    <definedName name="Cwvu.a." localSheetId="43" hidden="1">[55]BOP!$A$36:$IV$36,[55]BOP!$A$44:$IV$44,[55]BOP!$A$59:$IV$59,[55]BOP!#REF!,[55]BOP!#REF!,[55]BOP!$A$81:$IV$88</definedName>
    <definedName name="Cwvu.a." localSheetId="44" hidden="1">[55]BOP!$A$36:$IV$36,[55]BOP!$A$44:$IV$44,[55]BOP!$A$59:$IV$59,[55]BOP!#REF!,[55]BOP!#REF!,[55]BOP!$A$81:$IV$88</definedName>
    <definedName name="Cwvu.a." localSheetId="45" hidden="1">[55]BOP!$A$36:$IV$36,[55]BOP!$A$44:$IV$44,[55]BOP!$A$59:$IV$59,[55]BOP!#REF!,[55]BOP!#REF!,[55]BOP!$A$81:$IV$88</definedName>
    <definedName name="Cwvu.a." localSheetId="46" hidden="1">[55]BOP!$A$36:$IV$36,[55]BOP!$A$44:$IV$44,[55]BOP!$A$59:$IV$59,[55]BOP!#REF!,[55]BOP!#REF!,[55]BOP!$A$81:$IV$88</definedName>
    <definedName name="Cwvu.a." localSheetId="47" hidden="1">[55]BOP!$A$36:$IV$36,[55]BOP!$A$44:$IV$44,[55]BOP!$A$59:$IV$59,[55]BOP!#REF!,[55]BOP!#REF!,[55]BOP!$A$81:$IV$88</definedName>
    <definedName name="Cwvu.a." localSheetId="48" hidden="1">[55]BOP!$A$36:$IV$36,[55]BOP!$A$44:$IV$44,[55]BOP!$A$59:$IV$59,[55]BOP!#REF!,[55]BOP!#REF!,[55]BOP!$A$81:$IV$88</definedName>
    <definedName name="Cwvu.a." localSheetId="49" hidden="1">[55]BOP!$A$36:$IV$36,[55]BOP!$A$44:$IV$44,[55]BOP!$A$59:$IV$59,[55]BOP!#REF!,[55]BOP!#REF!,[55]BOP!$A$81:$IV$88</definedName>
    <definedName name="Cwvu.a." localSheetId="50" hidden="1">[55]BOP!$A$36:$IV$36,[55]BOP!$A$44:$IV$44,[55]BOP!$A$59:$IV$59,[55]BOP!#REF!,[55]BOP!#REF!,[55]BOP!$A$81:$IV$88</definedName>
    <definedName name="Cwvu.a." localSheetId="52" hidden="1">[55]BOP!$A$36:$IV$36,[55]BOP!$A$44:$IV$44,[55]BOP!$A$59:$IV$59,[55]BOP!#REF!,[55]BOP!#REF!,[55]BOP!$A$81:$IV$88</definedName>
    <definedName name="Cwvu.a." localSheetId="53" hidden="1">[55]BOP!$A$36:$IV$36,[55]BOP!$A$44:$IV$44,[55]BOP!$A$59:$IV$59,[55]BOP!#REF!,[55]BOP!#REF!,[55]BOP!$A$81:$IV$88</definedName>
    <definedName name="Cwvu.a." localSheetId="54" hidden="1">[55]BOP!$A$36:$IV$36,[55]BOP!$A$44:$IV$44,[55]BOP!$A$59:$IV$59,[55]BOP!#REF!,[55]BOP!#REF!,[55]BOP!$A$81:$IV$88</definedName>
    <definedName name="Cwvu.a." localSheetId="55" hidden="1">[55]BOP!$A$36:$IV$36,[55]BOP!$A$44:$IV$44,[55]BOP!$A$59:$IV$59,[55]BOP!#REF!,[55]BOP!#REF!,[55]BOP!$A$81:$IV$88</definedName>
    <definedName name="Cwvu.a." localSheetId="56" hidden="1">[55]BOP!$A$36:$IV$36,[55]BOP!$A$44:$IV$44,[55]BOP!$A$59:$IV$59,[55]BOP!#REF!,[55]BOP!#REF!,[55]BOP!$A$81:$IV$88</definedName>
    <definedName name="Cwvu.a." localSheetId="57" hidden="1">[55]BOP!$A$36:$IV$36,[55]BOP!$A$44:$IV$44,[55]BOP!$A$59:$IV$59,[55]BOP!#REF!,[55]BOP!#REF!,[55]BOP!$A$81:$IV$88</definedName>
    <definedName name="Cwvu.a." localSheetId="58" hidden="1">[55]BOP!$A$36:$IV$36,[55]BOP!$A$44:$IV$44,[55]BOP!$A$59:$IV$59,[55]BOP!#REF!,[55]BOP!#REF!,[55]BOP!$A$81:$IV$88</definedName>
    <definedName name="Cwvu.a." localSheetId="59" hidden="1">[55]BOP!$A$36:$IV$36,[55]BOP!$A$44:$IV$44,[55]BOP!$A$59:$IV$59,[55]BOP!#REF!,[55]BOP!#REF!,[55]BOP!$A$81:$IV$88</definedName>
    <definedName name="Cwvu.a." localSheetId="60" hidden="1">[55]BOP!$A$36:$IV$36,[55]BOP!$A$44:$IV$44,[55]BOP!$A$59:$IV$59,[55]BOP!#REF!,[55]BOP!#REF!,[55]BOP!$A$81:$IV$88</definedName>
    <definedName name="Cwvu.a." localSheetId="70" hidden="1">[55]BOP!$A$36:$IV$36,[55]BOP!$A$44:$IV$44,[55]BOP!$A$59:$IV$59,[55]BOP!#REF!,[55]BOP!#REF!,[55]BOP!$A$81:$IV$88</definedName>
    <definedName name="Cwvu.a." localSheetId="0" hidden="1">[55]BOP!$A$36:$IV$36,[55]BOP!$A$44:$IV$44,[55]BOP!$A$59:$IV$59,[55]BOP!#REF!,[55]BOP!#REF!,[55]BOP!$A$81:$IV$88</definedName>
    <definedName name="Cwvu.a." hidden="1">[55]BOP!$A$36:$IV$36,[55]BOP!$A$44:$IV$44,[55]BOP!$A$59:$IV$59,[55]BOP!#REF!,[55]BOP!#REF!,[55]BOP!$A$81:$IV$88</definedName>
    <definedName name="Cwvu.bop." localSheetId="1" hidden="1">[55]BOP!$A$36:$IV$36,[55]BOP!$A$44:$IV$44,[55]BOP!$A$59:$IV$59,[55]BOP!#REF!,[55]BOP!#REF!,[55]BOP!$A$81:$IV$88</definedName>
    <definedName name="Cwvu.bop." localSheetId="17" hidden="1">[55]BOP!$A$36:$IV$36,[55]BOP!$A$44:$IV$44,[55]BOP!$A$59:$IV$59,[55]BOP!#REF!,[55]BOP!#REF!,[55]BOP!$A$81:$IV$88</definedName>
    <definedName name="Cwvu.bop." localSheetId="18" hidden="1">[55]BOP!$A$36:$IV$36,[55]BOP!$A$44:$IV$44,[55]BOP!$A$59:$IV$59,[55]BOP!#REF!,[55]BOP!#REF!,[55]BOP!$A$81:$IV$88</definedName>
    <definedName name="Cwvu.bop." localSheetId="19" hidden="1">[55]BOP!$A$36:$IV$36,[55]BOP!$A$44:$IV$44,[55]BOP!$A$59:$IV$59,[55]BOP!#REF!,[55]BOP!#REF!,[55]BOP!$A$81:$IV$88</definedName>
    <definedName name="Cwvu.bop." localSheetId="24" hidden="1">[55]BOP!$A$36:$IV$36,[55]BOP!$A$44:$IV$44,[55]BOP!$A$59:$IV$59,[55]BOP!#REF!,[55]BOP!#REF!,[55]BOP!$A$81:$IV$88</definedName>
    <definedName name="Cwvu.bop." localSheetId="25" hidden="1">[55]BOP!$A$36:$IV$36,[55]BOP!$A$44:$IV$44,[55]BOP!$A$59:$IV$59,[55]BOP!#REF!,[55]BOP!#REF!,[55]BOP!$A$81:$IV$88</definedName>
    <definedName name="Cwvu.bop." localSheetId="37" hidden="1">[55]BOP!$A$36:$IV$36,[55]BOP!$A$44:$IV$44,[55]BOP!$A$59:$IV$59,[55]BOP!#REF!,[55]BOP!#REF!,[55]BOP!$A$81:$IV$88</definedName>
    <definedName name="Cwvu.bop." localSheetId="38" hidden="1">[55]BOP!$A$36:$IV$36,[55]BOP!$A$44:$IV$44,[55]BOP!$A$59:$IV$59,[55]BOP!#REF!,[55]BOP!#REF!,[55]BOP!$A$81:$IV$88</definedName>
    <definedName name="Cwvu.bop." localSheetId="39" hidden="1">[55]BOP!$A$36:$IV$36,[55]BOP!$A$44:$IV$44,[55]BOP!$A$59:$IV$59,[55]BOP!#REF!,[55]BOP!#REF!,[55]BOP!$A$81:$IV$88</definedName>
    <definedName name="Cwvu.bop." localSheetId="40" hidden="1">[55]BOP!$A$36:$IV$36,[55]BOP!$A$44:$IV$44,[55]BOP!$A$59:$IV$59,[55]BOP!#REF!,[55]BOP!#REF!,[55]BOP!$A$81:$IV$88</definedName>
    <definedName name="Cwvu.bop." localSheetId="41" hidden="1">[55]BOP!$A$36:$IV$36,[55]BOP!$A$44:$IV$44,[55]BOP!$A$59:$IV$59,[55]BOP!#REF!,[55]BOP!#REF!,[55]BOP!$A$81:$IV$88</definedName>
    <definedName name="Cwvu.bop." localSheetId="42" hidden="1">[55]BOP!$A$36:$IV$36,[55]BOP!$A$44:$IV$44,[55]BOP!$A$59:$IV$59,[55]BOP!#REF!,[55]BOP!#REF!,[55]BOP!$A$81:$IV$88</definedName>
    <definedName name="Cwvu.bop." localSheetId="43" hidden="1">[55]BOP!$A$36:$IV$36,[55]BOP!$A$44:$IV$44,[55]BOP!$A$59:$IV$59,[55]BOP!#REF!,[55]BOP!#REF!,[55]BOP!$A$81:$IV$88</definedName>
    <definedName name="Cwvu.bop." localSheetId="44" hidden="1">[55]BOP!$A$36:$IV$36,[55]BOP!$A$44:$IV$44,[55]BOP!$A$59:$IV$59,[55]BOP!#REF!,[55]BOP!#REF!,[55]BOP!$A$81:$IV$88</definedName>
    <definedName name="Cwvu.bop." localSheetId="45" hidden="1">[55]BOP!$A$36:$IV$36,[55]BOP!$A$44:$IV$44,[55]BOP!$A$59:$IV$59,[55]BOP!#REF!,[55]BOP!#REF!,[55]BOP!$A$81:$IV$88</definedName>
    <definedName name="Cwvu.bop." localSheetId="46" hidden="1">[55]BOP!$A$36:$IV$36,[55]BOP!$A$44:$IV$44,[55]BOP!$A$59:$IV$59,[55]BOP!#REF!,[55]BOP!#REF!,[55]BOP!$A$81:$IV$88</definedName>
    <definedName name="Cwvu.bop." localSheetId="47" hidden="1">[55]BOP!$A$36:$IV$36,[55]BOP!$A$44:$IV$44,[55]BOP!$A$59:$IV$59,[55]BOP!#REF!,[55]BOP!#REF!,[55]BOP!$A$81:$IV$88</definedName>
    <definedName name="Cwvu.bop." localSheetId="48" hidden="1">[55]BOP!$A$36:$IV$36,[55]BOP!$A$44:$IV$44,[55]BOP!$A$59:$IV$59,[55]BOP!#REF!,[55]BOP!#REF!,[55]BOP!$A$81:$IV$88</definedName>
    <definedName name="Cwvu.bop." localSheetId="49" hidden="1">[55]BOP!$A$36:$IV$36,[55]BOP!$A$44:$IV$44,[55]BOP!$A$59:$IV$59,[55]BOP!#REF!,[55]BOP!#REF!,[55]BOP!$A$81:$IV$88</definedName>
    <definedName name="Cwvu.bop." localSheetId="50" hidden="1">[55]BOP!$A$36:$IV$36,[55]BOP!$A$44:$IV$44,[55]BOP!$A$59:$IV$59,[55]BOP!#REF!,[55]BOP!#REF!,[55]BOP!$A$81:$IV$88</definedName>
    <definedName name="Cwvu.bop." localSheetId="52" hidden="1">[55]BOP!$A$36:$IV$36,[55]BOP!$A$44:$IV$44,[55]BOP!$A$59:$IV$59,[55]BOP!#REF!,[55]BOP!#REF!,[55]BOP!$A$81:$IV$88</definedName>
    <definedName name="Cwvu.bop." localSheetId="53" hidden="1">[55]BOP!$A$36:$IV$36,[55]BOP!$A$44:$IV$44,[55]BOP!$A$59:$IV$59,[55]BOP!#REF!,[55]BOP!#REF!,[55]BOP!$A$81:$IV$88</definedName>
    <definedName name="Cwvu.bop." localSheetId="54" hidden="1">[55]BOP!$A$36:$IV$36,[55]BOP!$A$44:$IV$44,[55]BOP!$A$59:$IV$59,[55]BOP!#REF!,[55]BOP!#REF!,[55]BOP!$A$81:$IV$88</definedName>
    <definedName name="Cwvu.bop." localSheetId="55" hidden="1">[55]BOP!$A$36:$IV$36,[55]BOP!$A$44:$IV$44,[55]BOP!$A$59:$IV$59,[55]BOP!#REF!,[55]BOP!#REF!,[55]BOP!$A$81:$IV$88</definedName>
    <definedName name="Cwvu.bop." localSheetId="56" hidden="1">[55]BOP!$A$36:$IV$36,[55]BOP!$A$44:$IV$44,[55]BOP!$A$59:$IV$59,[55]BOP!#REF!,[55]BOP!#REF!,[55]BOP!$A$81:$IV$88</definedName>
    <definedName name="Cwvu.bop." localSheetId="57" hidden="1">[55]BOP!$A$36:$IV$36,[55]BOP!$A$44:$IV$44,[55]BOP!$A$59:$IV$59,[55]BOP!#REF!,[55]BOP!#REF!,[55]BOP!$A$81:$IV$88</definedName>
    <definedName name="Cwvu.bop." localSheetId="58" hidden="1">[55]BOP!$A$36:$IV$36,[55]BOP!$A$44:$IV$44,[55]BOP!$A$59:$IV$59,[55]BOP!#REF!,[55]BOP!#REF!,[55]BOP!$A$81:$IV$88</definedName>
    <definedName name="Cwvu.bop." localSheetId="59" hidden="1">[55]BOP!$A$36:$IV$36,[55]BOP!$A$44:$IV$44,[55]BOP!$A$59:$IV$59,[55]BOP!#REF!,[55]BOP!#REF!,[55]BOP!$A$81:$IV$88</definedName>
    <definedName name="Cwvu.bop." localSheetId="60" hidden="1">[55]BOP!$A$36:$IV$36,[55]BOP!$A$44:$IV$44,[55]BOP!$A$59:$IV$59,[55]BOP!#REF!,[55]BOP!#REF!,[55]BOP!$A$81:$IV$88</definedName>
    <definedName name="Cwvu.bop." localSheetId="70" hidden="1">[55]BOP!$A$36:$IV$36,[55]BOP!$A$44:$IV$44,[55]BOP!$A$59:$IV$59,[55]BOP!#REF!,[55]BOP!#REF!,[55]BOP!$A$81:$IV$88</definedName>
    <definedName name="Cwvu.bop." localSheetId="0" hidden="1">[55]BOP!$A$36:$IV$36,[55]BOP!$A$44:$IV$44,[55]BOP!$A$59:$IV$59,[55]BOP!#REF!,[55]BOP!#REF!,[55]BOP!$A$81:$IV$88</definedName>
    <definedName name="Cwvu.bop." hidden="1">[55]BOP!$A$36:$IV$36,[55]BOP!$A$44:$IV$44,[55]BOP!$A$59:$IV$59,[55]BOP!#REF!,[55]BOP!#REF!,[55]BOP!$A$81:$IV$88</definedName>
    <definedName name="Cwvu.bop.sr." localSheetId="1" hidden="1">[55]BOP!$A$36:$IV$36,[55]BOP!$A$44:$IV$44,[55]BOP!$A$59:$IV$59,[55]BOP!#REF!,[55]BOP!#REF!,[55]BOP!$A$81:$IV$88</definedName>
    <definedName name="Cwvu.bop.sr." localSheetId="17" hidden="1">[55]BOP!$A$36:$IV$36,[55]BOP!$A$44:$IV$44,[55]BOP!$A$59:$IV$59,[55]BOP!#REF!,[55]BOP!#REF!,[55]BOP!$A$81:$IV$88</definedName>
    <definedName name="Cwvu.bop.sr." localSheetId="18" hidden="1">[55]BOP!$A$36:$IV$36,[55]BOP!$A$44:$IV$44,[55]BOP!$A$59:$IV$59,[55]BOP!#REF!,[55]BOP!#REF!,[55]BOP!$A$81:$IV$88</definedName>
    <definedName name="Cwvu.bop.sr." localSheetId="19" hidden="1">[55]BOP!$A$36:$IV$36,[55]BOP!$A$44:$IV$44,[55]BOP!$A$59:$IV$59,[55]BOP!#REF!,[55]BOP!#REF!,[55]BOP!$A$81:$IV$88</definedName>
    <definedName name="Cwvu.bop.sr." localSheetId="24" hidden="1">[55]BOP!$A$36:$IV$36,[55]BOP!$A$44:$IV$44,[55]BOP!$A$59:$IV$59,[55]BOP!#REF!,[55]BOP!#REF!,[55]BOP!$A$81:$IV$88</definedName>
    <definedName name="Cwvu.bop.sr." localSheetId="25" hidden="1">[55]BOP!$A$36:$IV$36,[55]BOP!$A$44:$IV$44,[55]BOP!$A$59:$IV$59,[55]BOP!#REF!,[55]BOP!#REF!,[55]BOP!$A$81:$IV$88</definedName>
    <definedName name="Cwvu.bop.sr." localSheetId="37" hidden="1">[55]BOP!$A$36:$IV$36,[55]BOP!$A$44:$IV$44,[55]BOP!$A$59:$IV$59,[55]BOP!#REF!,[55]BOP!#REF!,[55]BOP!$A$81:$IV$88</definedName>
    <definedName name="Cwvu.bop.sr." localSheetId="38" hidden="1">[55]BOP!$A$36:$IV$36,[55]BOP!$A$44:$IV$44,[55]BOP!$A$59:$IV$59,[55]BOP!#REF!,[55]BOP!#REF!,[55]BOP!$A$81:$IV$88</definedName>
    <definedName name="Cwvu.bop.sr." localSheetId="39" hidden="1">[55]BOP!$A$36:$IV$36,[55]BOP!$A$44:$IV$44,[55]BOP!$A$59:$IV$59,[55]BOP!#REF!,[55]BOP!#REF!,[55]BOP!$A$81:$IV$88</definedName>
    <definedName name="Cwvu.bop.sr." localSheetId="40" hidden="1">[55]BOP!$A$36:$IV$36,[55]BOP!$A$44:$IV$44,[55]BOP!$A$59:$IV$59,[55]BOP!#REF!,[55]BOP!#REF!,[55]BOP!$A$81:$IV$88</definedName>
    <definedName name="Cwvu.bop.sr." localSheetId="41" hidden="1">[55]BOP!$A$36:$IV$36,[55]BOP!$A$44:$IV$44,[55]BOP!$A$59:$IV$59,[55]BOP!#REF!,[55]BOP!#REF!,[55]BOP!$A$81:$IV$88</definedName>
    <definedName name="Cwvu.bop.sr." localSheetId="42" hidden="1">[55]BOP!$A$36:$IV$36,[55]BOP!$A$44:$IV$44,[55]BOP!$A$59:$IV$59,[55]BOP!#REF!,[55]BOP!#REF!,[55]BOP!$A$81:$IV$88</definedName>
    <definedName name="Cwvu.bop.sr." localSheetId="43" hidden="1">[55]BOP!$A$36:$IV$36,[55]BOP!$A$44:$IV$44,[55]BOP!$A$59:$IV$59,[55]BOP!#REF!,[55]BOP!#REF!,[55]BOP!$A$81:$IV$88</definedName>
    <definedName name="Cwvu.bop.sr." localSheetId="44" hidden="1">[55]BOP!$A$36:$IV$36,[55]BOP!$A$44:$IV$44,[55]BOP!$A$59:$IV$59,[55]BOP!#REF!,[55]BOP!#REF!,[55]BOP!$A$81:$IV$88</definedName>
    <definedName name="Cwvu.bop.sr." localSheetId="45" hidden="1">[55]BOP!$A$36:$IV$36,[55]BOP!$A$44:$IV$44,[55]BOP!$A$59:$IV$59,[55]BOP!#REF!,[55]BOP!#REF!,[55]BOP!$A$81:$IV$88</definedName>
    <definedName name="Cwvu.bop.sr." localSheetId="46" hidden="1">[55]BOP!$A$36:$IV$36,[55]BOP!$A$44:$IV$44,[55]BOP!$A$59:$IV$59,[55]BOP!#REF!,[55]BOP!#REF!,[55]BOP!$A$81:$IV$88</definedName>
    <definedName name="Cwvu.bop.sr." localSheetId="47" hidden="1">[55]BOP!$A$36:$IV$36,[55]BOP!$A$44:$IV$44,[55]BOP!$A$59:$IV$59,[55]BOP!#REF!,[55]BOP!#REF!,[55]BOP!$A$81:$IV$88</definedName>
    <definedName name="Cwvu.bop.sr." localSheetId="48" hidden="1">[55]BOP!$A$36:$IV$36,[55]BOP!$A$44:$IV$44,[55]BOP!$A$59:$IV$59,[55]BOP!#REF!,[55]BOP!#REF!,[55]BOP!$A$81:$IV$88</definedName>
    <definedName name="Cwvu.bop.sr." localSheetId="49" hidden="1">[55]BOP!$A$36:$IV$36,[55]BOP!$A$44:$IV$44,[55]BOP!$A$59:$IV$59,[55]BOP!#REF!,[55]BOP!#REF!,[55]BOP!$A$81:$IV$88</definedName>
    <definedName name="Cwvu.bop.sr." localSheetId="50" hidden="1">[55]BOP!$A$36:$IV$36,[55]BOP!$A$44:$IV$44,[55]BOP!$A$59:$IV$59,[55]BOP!#REF!,[55]BOP!#REF!,[55]BOP!$A$81:$IV$88</definedName>
    <definedName name="Cwvu.bop.sr." localSheetId="52" hidden="1">[55]BOP!$A$36:$IV$36,[55]BOP!$A$44:$IV$44,[55]BOP!$A$59:$IV$59,[55]BOP!#REF!,[55]BOP!#REF!,[55]BOP!$A$81:$IV$88</definedName>
    <definedName name="Cwvu.bop.sr." localSheetId="53" hidden="1">[55]BOP!$A$36:$IV$36,[55]BOP!$A$44:$IV$44,[55]BOP!$A$59:$IV$59,[55]BOP!#REF!,[55]BOP!#REF!,[55]BOP!$A$81:$IV$88</definedName>
    <definedName name="Cwvu.bop.sr." localSheetId="54" hidden="1">[55]BOP!$A$36:$IV$36,[55]BOP!$A$44:$IV$44,[55]BOP!$A$59:$IV$59,[55]BOP!#REF!,[55]BOP!#REF!,[55]BOP!$A$81:$IV$88</definedName>
    <definedName name="Cwvu.bop.sr." localSheetId="55" hidden="1">[55]BOP!$A$36:$IV$36,[55]BOP!$A$44:$IV$44,[55]BOP!$A$59:$IV$59,[55]BOP!#REF!,[55]BOP!#REF!,[55]BOP!$A$81:$IV$88</definedName>
    <definedName name="Cwvu.bop.sr." localSheetId="56" hidden="1">[55]BOP!$A$36:$IV$36,[55]BOP!$A$44:$IV$44,[55]BOP!$A$59:$IV$59,[55]BOP!#REF!,[55]BOP!#REF!,[55]BOP!$A$81:$IV$88</definedName>
    <definedName name="Cwvu.bop.sr." localSheetId="57" hidden="1">[55]BOP!$A$36:$IV$36,[55]BOP!$A$44:$IV$44,[55]BOP!$A$59:$IV$59,[55]BOP!#REF!,[55]BOP!#REF!,[55]BOP!$A$81:$IV$88</definedName>
    <definedName name="Cwvu.bop.sr." localSheetId="58" hidden="1">[55]BOP!$A$36:$IV$36,[55]BOP!$A$44:$IV$44,[55]BOP!$A$59:$IV$59,[55]BOP!#REF!,[55]BOP!#REF!,[55]BOP!$A$81:$IV$88</definedName>
    <definedName name="Cwvu.bop.sr." localSheetId="59" hidden="1">[55]BOP!$A$36:$IV$36,[55]BOP!$A$44:$IV$44,[55]BOP!$A$59:$IV$59,[55]BOP!#REF!,[55]BOP!#REF!,[55]BOP!$A$81:$IV$88</definedName>
    <definedName name="Cwvu.bop.sr." localSheetId="60" hidden="1">[55]BOP!$A$36:$IV$36,[55]BOP!$A$44:$IV$44,[55]BOP!$A$59:$IV$59,[55]BOP!#REF!,[55]BOP!#REF!,[55]BOP!$A$81:$IV$88</definedName>
    <definedName name="Cwvu.bop.sr." localSheetId="70" hidden="1">[55]BOP!$A$36:$IV$36,[55]BOP!$A$44:$IV$44,[55]BOP!$A$59:$IV$59,[55]BOP!#REF!,[55]BOP!#REF!,[55]BOP!$A$81:$IV$88</definedName>
    <definedName name="Cwvu.bop.sr." localSheetId="0" hidden="1">[55]BOP!$A$36:$IV$36,[55]BOP!$A$44:$IV$44,[55]BOP!$A$59:$IV$59,[55]BOP!#REF!,[55]BOP!#REF!,[55]BOP!$A$81:$IV$88</definedName>
    <definedName name="Cwvu.bop.sr." hidden="1">[55]BOP!$A$36:$IV$36,[55]BOP!$A$44:$IV$44,[55]BOP!$A$59:$IV$59,[55]BOP!#REF!,[55]BOP!#REF!,[55]BOP!$A$81:$IV$88</definedName>
    <definedName name="Cwvu.bopsdr.sr." localSheetId="1" hidden="1">[55]BOP!$A$36:$IV$36,[55]BOP!$A$44:$IV$44,[55]BOP!$A$59:$IV$59,[55]BOP!#REF!,[55]BOP!#REF!,[55]BOP!$A$81:$IV$88</definedName>
    <definedName name="Cwvu.bopsdr.sr." localSheetId="17" hidden="1">[55]BOP!$A$36:$IV$36,[55]BOP!$A$44:$IV$44,[55]BOP!$A$59:$IV$59,[55]BOP!#REF!,[55]BOP!#REF!,[55]BOP!$A$81:$IV$88</definedName>
    <definedName name="Cwvu.bopsdr.sr." localSheetId="18" hidden="1">[55]BOP!$A$36:$IV$36,[55]BOP!$A$44:$IV$44,[55]BOP!$A$59:$IV$59,[55]BOP!#REF!,[55]BOP!#REF!,[55]BOP!$A$81:$IV$88</definedName>
    <definedName name="Cwvu.bopsdr.sr." localSheetId="19" hidden="1">[55]BOP!$A$36:$IV$36,[55]BOP!$A$44:$IV$44,[55]BOP!$A$59:$IV$59,[55]BOP!#REF!,[55]BOP!#REF!,[55]BOP!$A$81:$IV$88</definedName>
    <definedName name="Cwvu.bopsdr.sr." localSheetId="24" hidden="1">[55]BOP!$A$36:$IV$36,[55]BOP!$A$44:$IV$44,[55]BOP!$A$59:$IV$59,[55]BOP!#REF!,[55]BOP!#REF!,[55]BOP!$A$81:$IV$88</definedName>
    <definedName name="Cwvu.bopsdr.sr." localSheetId="25" hidden="1">[55]BOP!$A$36:$IV$36,[55]BOP!$A$44:$IV$44,[55]BOP!$A$59:$IV$59,[55]BOP!#REF!,[55]BOP!#REF!,[55]BOP!$A$81:$IV$88</definedName>
    <definedName name="Cwvu.bopsdr.sr." localSheetId="37" hidden="1">[55]BOP!$A$36:$IV$36,[55]BOP!$A$44:$IV$44,[55]BOP!$A$59:$IV$59,[55]BOP!#REF!,[55]BOP!#REF!,[55]BOP!$A$81:$IV$88</definedName>
    <definedName name="Cwvu.bopsdr.sr." localSheetId="38" hidden="1">[55]BOP!$A$36:$IV$36,[55]BOP!$A$44:$IV$44,[55]BOP!$A$59:$IV$59,[55]BOP!#REF!,[55]BOP!#REF!,[55]BOP!$A$81:$IV$88</definedName>
    <definedName name="Cwvu.bopsdr.sr." localSheetId="39" hidden="1">[55]BOP!$A$36:$IV$36,[55]BOP!$A$44:$IV$44,[55]BOP!$A$59:$IV$59,[55]BOP!#REF!,[55]BOP!#REF!,[55]BOP!$A$81:$IV$88</definedName>
    <definedName name="Cwvu.bopsdr.sr." localSheetId="40" hidden="1">[55]BOP!$A$36:$IV$36,[55]BOP!$A$44:$IV$44,[55]BOP!$A$59:$IV$59,[55]BOP!#REF!,[55]BOP!#REF!,[55]BOP!$A$81:$IV$88</definedName>
    <definedName name="Cwvu.bopsdr.sr." localSheetId="41" hidden="1">[55]BOP!$A$36:$IV$36,[55]BOP!$A$44:$IV$44,[55]BOP!$A$59:$IV$59,[55]BOP!#REF!,[55]BOP!#REF!,[55]BOP!$A$81:$IV$88</definedName>
    <definedName name="Cwvu.bopsdr.sr." localSheetId="42" hidden="1">[55]BOP!$A$36:$IV$36,[55]BOP!$A$44:$IV$44,[55]BOP!$A$59:$IV$59,[55]BOP!#REF!,[55]BOP!#REF!,[55]BOP!$A$81:$IV$88</definedName>
    <definedName name="Cwvu.bopsdr.sr." localSheetId="43" hidden="1">[55]BOP!$A$36:$IV$36,[55]BOP!$A$44:$IV$44,[55]BOP!$A$59:$IV$59,[55]BOP!#REF!,[55]BOP!#REF!,[55]BOP!$A$81:$IV$88</definedName>
    <definedName name="Cwvu.bopsdr.sr." localSheetId="44" hidden="1">[55]BOP!$A$36:$IV$36,[55]BOP!$A$44:$IV$44,[55]BOP!$A$59:$IV$59,[55]BOP!#REF!,[55]BOP!#REF!,[55]BOP!$A$81:$IV$88</definedName>
    <definedName name="Cwvu.bopsdr.sr." localSheetId="45" hidden="1">[55]BOP!$A$36:$IV$36,[55]BOP!$A$44:$IV$44,[55]BOP!$A$59:$IV$59,[55]BOP!#REF!,[55]BOP!#REF!,[55]BOP!$A$81:$IV$88</definedName>
    <definedName name="Cwvu.bopsdr.sr." localSheetId="46" hidden="1">[55]BOP!$A$36:$IV$36,[55]BOP!$A$44:$IV$44,[55]BOP!$A$59:$IV$59,[55]BOP!#REF!,[55]BOP!#REF!,[55]BOP!$A$81:$IV$88</definedName>
    <definedName name="Cwvu.bopsdr.sr." localSheetId="47" hidden="1">[55]BOP!$A$36:$IV$36,[55]BOP!$A$44:$IV$44,[55]BOP!$A$59:$IV$59,[55]BOP!#REF!,[55]BOP!#REF!,[55]BOP!$A$81:$IV$88</definedName>
    <definedName name="Cwvu.bopsdr.sr." localSheetId="48" hidden="1">[55]BOP!$A$36:$IV$36,[55]BOP!$A$44:$IV$44,[55]BOP!$A$59:$IV$59,[55]BOP!#REF!,[55]BOP!#REF!,[55]BOP!$A$81:$IV$88</definedName>
    <definedName name="Cwvu.bopsdr.sr." localSheetId="49" hidden="1">[55]BOP!$A$36:$IV$36,[55]BOP!$A$44:$IV$44,[55]BOP!$A$59:$IV$59,[55]BOP!#REF!,[55]BOP!#REF!,[55]BOP!$A$81:$IV$88</definedName>
    <definedName name="Cwvu.bopsdr.sr." localSheetId="50" hidden="1">[55]BOP!$A$36:$IV$36,[55]BOP!$A$44:$IV$44,[55]BOP!$A$59:$IV$59,[55]BOP!#REF!,[55]BOP!#REF!,[55]BOP!$A$81:$IV$88</definedName>
    <definedName name="Cwvu.bopsdr.sr." localSheetId="52" hidden="1">[55]BOP!$A$36:$IV$36,[55]BOP!$A$44:$IV$44,[55]BOP!$A$59:$IV$59,[55]BOP!#REF!,[55]BOP!#REF!,[55]BOP!$A$81:$IV$88</definedName>
    <definedName name="Cwvu.bopsdr.sr." localSheetId="53" hidden="1">[55]BOP!$A$36:$IV$36,[55]BOP!$A$44:$IV$44,[55]BOP!$A$59:$IV$59,[55]BOP!#REF!,[55]BOP!#REF!,[55]BOP!$A$81:$IV$88</definedName>
    <definedName name="Cwvu.bopsdr.sr." localSheetId="54" hidden="1">[55]BOP!$A$36:$IV$36,[55]BOP!$A$44:$IV$44,[55]BOP!$A$59:$IV$59,[55]BOP!#REF!,[55]BOP!#REF!,[55]BOP!$A$81:$IV$88</definedName>
    <definedName name="Cwvu.bopsdr.sr." localSheetId="55" hidden="1">[55]BOP!$A$36:$IV$36,[55]BOP!$A$44:$IV$44,[55]BOP!$A$59:$IV$59,[55]BOP!#REF!,[55]BOP!#REF!,[55]BOP!$A$81:$IV$88</definedName>
    <definedName name="Cwvu.bopsdr.sr." localSheetId="56" hidden="1">[55]BOP!$A$36:$IV$36,[55]BOP!$A$44:$IV$44,[55]BOP!$A$59:$IV$59,[55]BOP!#REF!,[55]BOP!#REF!,[55]BOP!$A$81:$IV$88</definedName>
    <definedName name="Cwvu.bopsdr.sr." localSheetId="57" hidden="1">[55]BOP!$A$36:$IV$36,[55]BOP!$A$44:$IV$44,[55]BOP!$A$59:$IV$59,[55]BOP!#REF!,[55]BOP!#REF!,[55]BOP!$A$81:$IV$88</definedName>
    <definedName name="Cwvu.bopsdr.sr." localSheetId="58" hidden="1">[55]BOP!$A$36:$IV$36,[55]BOP!$A$44:$IV$44,[55]BOP!$A$59:$IV$59,[55]BOP!#REF!,[55]BOP!#REF!,[55]BOP!$A$81:$IV$88</definedName>
    <definedName name="Cwvu.bopsdr.sr." localSheetId="59" hidden="1">[55]BOP!$A$36:$IV$36,[55]BOP!$A$44:$IV$44,[55]BOP!$A$59:$IV$59,[55]BOP!#REF!,[55]BOP!#REF!,[55]BOP!$A$81:$IV$88</definedName>
    <definedName name="Cwvu.bopsdr.sr." localSheetId="60" hidden="1">[55]BOP!$A$36:$IV$36,[55]BOP!$A$44:$IV$44,[55]BOP!$A$59:$IV$59,[55]BOP!#REF!,[55]BOP!#REF!,[55]BOP!$A$81:$IV$88</definedName>
    <definedName name="Cwvu.bopsdr.sr." localSheetId="70" hidden="1">[55]BOP!$A$36:$IV$36,[55]BOP!$A$44:$IV$44,[55]BOP!$A$59:$IV$59,[55]BOP!#REF!,[55]BOP!#REF!,[55]BOP!$A$81:$IV$88</definedName>
    <definedName name="Cwvu.bopsdr.sr." localSheetId="0" hidden="1">[55]BOP!$A$36:$IV$36,[55]BOP!$A$44:$IV$44,[55]BOP!$A$59:$IV$59,[55]BOP!#REF!,[55]BOP!#REF!,[55]BOP!$A$81:$IV$88</definedName>
    <definedName name="Cwvu.bopsdr.sr." hidden="1">[55]BOP!$A$36:$IV$36,[55]BOP!$A$44:$IV$44,[55]BOP!$A$59:$IV$59,[55]BOP!#REF!,[55]BOP!#REF!,[55]BOP!$A$81:$IV$88</definedName>
    <definedName name="Cwvu.cotton." localSheetId="1" hidden="1">[55]BOP!$A$36:$IV$36,[55]BOP!$A$44:$IV$44,[55]BOP!$A$59:$IV$59,[55]BOP!#REF!,[55]BOP!#REF!,[55]BOP!$A$79:$IV$79,[55]BOP!$A$81:$IV$88,[55]BOP!#REF!</definedName>
    <definedName name="Cwvu.cotton." localSheetId="17" hidden="1">[55]BOP!$A$36:$IV$36,[55]BOP!$A$44:$IV$44,[55]BOP!$A$59:$IV$59,[55]BOP!#REF!,[55]BOP!#REF!,[55]BOP!$A$79:$IV$79,[55]BOP!$A$81:$IV$88,[55]BOP!#REF!</definedName>
    <definedName name="Cwvu.cotton." localSheetId="18" hidden="1">[55]BOP!$A$36:$IV$36,[55]BOP!$A$44:$IV$44,[55]BOP!$A$59:$IV$59,[55]BOP!#REF!,[55]BOP!#REF!,[55]BOP!$A$79:$IV$79,[55]BOP!$A$81:$IV$88,[55]BOP!#REF!</definedName>
    <definedName name="Cwvu.cotton." localSheetId="19" hidden="1">[55]BOP!$A$36:$IV$36,[55]BOP!$A$44:$IV$44,[55]BOP!$A$59:$IV$59,[55]BOP!#REF!,[55]BOP!#REF!,[55]BOP!$A$79:$IV$79,[55]BOP!$A$81:$IV$88,[55]BOP!#REF!</definedName>
    <definedName name="Cwvu.cotton." localSheetId="24" hidden="1">[55]BOP!$A$36:$IV$36,[55]BOP!$A$44:$IV$44,[55]BOP!$A$59:$IV$59,[55]BOP!#REF!,[55]BOP!#REF!,[55]BOP!$A$79:$IV$79,[55]BOP!$A$81:$IV$88,[55]BOP!#REF!</definedName>
    <definedName name="Cwvu.cotton." localSheetId="25" hidden="1">[55]BOP!$A$36:$IV$36,[55]BOP!$A$44:$IV$44,[55]BOP!$A$59:$IV$59,[55]BOP!#REF!,[55]BOP!#REF!,[55]BOP!$A$79:$IV$79,[55]BOP!$A$81:$IV$88,[55]BOP!#REF!</definedName>
    <definedName name="Cwvu.cotton." localSheetId="3" hidden="1">[55]BOP!$A$36:$IV$36,[55]BOP!$A$44:$IV$44,[55]BOP!$A$59:$IV$59,[55]BOP!#REF!,[55]BOP!#REF!,[55]BOP!$A$79:$IV$79,[55]BOP!$A$81:$IV$88,[55]BOP!#REF!</definedName>
    <definedName name="Cwvu.cotton." localSheetId="37" hidden="1">[55]BOP!$A$36:$IV$36,[55]BOP!$A$44:$IV$44,[55]BOP!$A$59:$IV$59,[55]BOP!#REF!,[55]BOP!#REF!,[55]BOP!$A$79:$IV$79,[55]BOP!$A$81:$IV$88,[55]BOP!#REF!</definedName>
    <definedName name="Cwvu.cotton." localSheetId="38" hidden="1">[55]BOP!$A$36:$IV$36,[55]BOP!$A$44:$IV$44,[55]BOP!$A$59:$IV$59,[55]BOP!#REF!,[55]BOP!#REF!,[55]BOP!$A$79:$IV$79,[55]BOP!$A$81:$IV$88,[55]BOP!#REF!</definedName>
    <definedName name="Cwvu.cotton." localSheetId="39" hidden="1">[55]BOP!$A$36:$IV$36,[55]BOP!$A$44:$IV$44,[55]BOP!$A$59:$IV$59,[55]BOP!#REF!,[55]BOP!#REF!,[55]BOP!$A$79:$IV$79,[55]BOP!$A$81:$IV$88,[55]BOP!#REF!</definedName>
    <definedName name="Cwvu.cotton." localSheetId="40" hidden="1">[55]BOP!$A$36:$IV$36,[55]BOP!$A$44:$IV$44,[55]BOP!$A$59:$IV$59,[55]BOP!#REF!,[55]BOP!#REF!,[55]BOP!$A$79:$IV$79,[55]BOP!$A$81:$IV$88,[55]BOP!#REF!</definedName>
    <definedName name="Cwvu.cotton." localSheetId="41" hidden="1">[55]BOP!$A$36:$IV$36,[55]BOP!$A$44:$IV$44,[55]BOP!$A$59:$IV$59,[55]BOP!#REF!,[55]BOP!#REF!,[55]BOP!$A$79:$IV$79,[55]BOP!$A$81:$IV$88,[55]BOP!#REF!</definedName>
    <definedName name="Cwvu.cotton." localSheetId="42" hidden="1">[55]BOP!$A$36:$IV$36,[55]BOP!$A$44:$IV$44,[55]BOP!$A$59:$IV$59,[55]BOP!#REF!,[55]BOP!#REF!,[55]BOP!$A$79:$IV$79,[55]BOP!$A$81:$IV$88,[55]BOP!#REF!</definedName>
    <definedName name="Cwvu.cotton." localSheetId="43" hidden="1">[55]BOP!$A$36:$IV$36,[55]BOP!$A$44:$IV$44,[55]BOP!$A$59:$IV$59,[55]BOP!#REF!,[55]BOP!#REF!,[55]BOP!$A$79:$IV$79,[55]BOP!$A$81:$IV$88,[55]BOP!#REF!</definedName>
    <definedName name="Cwvu.cotton." localSheetId="44" hidden="1">[55]BOP!$A$36:$IV$36,[55]BOP!$A$44:$IV$44,[55]BOP!$A$59:$IV$59,[55]BOP!#REF!,[55]BOP!#REF!,[55]BOP!$A$79:$IV$79,[55]BOP!$A$81:$IV$88,[55]BOP!#REF!</definedName>
    <definedName name="Cwvu.cotton." localSheetId="45" hidden="1">[55]BOP!$A$36:$IV$36,[55]BOP!$A$44:$IV$44,[55]BOP!$A$59:$IV$59,[55]BOP!#REF!,[55]BOP!#REF!,[55]BOP!$A$79:$IV$79,[55]BOP!$A$81:$IV$88,[55]BOP!#REF!</definedName>
    <definedName name="Cwvu.cotton." localSheetId="46" hidden="1">[55]BOP!$A$36:$IV$36,[55]BOP!$A$44:$IV$44,[55]BOP!$A$59:$IV$59,[55]BOP!#REF!,[55]BOP!#REF!,[55]BOP!$A$79:$IV$79,[55]BOP!$A$81:$IV$88,[55]BOP!#REF!</definedName>
    <definedName name="Cwvu.cotton." localSheetId="47" hidden="1">[55]BOP!$A$36:$IV$36,[55]BOP!$A$44:$IV$44,[55]BOP!$A$59:$IV$59,[55]BOP!#REF!,[55]BOP!#REF!,[55]BOP!$A$79:$IV$79,[55]BOP!$A$81:$IV$88,[55]BOP!#REF!</definedName>
    <definedName name="Cwvu.cotton." localSheetId="48" hidden="1">[55]BOP!$A$36:$IV$36,[55]BOP!$A$44:$IV$44,[55]BOP!$A$59:$IV$59,[55]BOP!#REF!,[55]BOP!#REF!,[55]BOP!$A$79:$IV$79,[55]BOP!$A$81:$IV$88,[55]BOP!#REF!</definedName>
    <definedName name="Cwvu.cotton." localSheetId="49" hidden="1">[55]BOP!$A$36:$IV$36,[55]BOP!$A$44:$IV$44,[55]BOP!$A$59:$IV$59,[55]BOP!#REF!,[55]BOP!#REF!,[55]BOP!$A$79:$IV$79,[55]BOP!$A$81:$IV$88,[55]BOP!#REF!</definedName>
    <definedName name="Cwvu.cotton." localSheetId="50" hidden="1">[55]BOP!$A$36:$IV$36,[55]BOP!$A$44:$IV$44,[55]BOP!$A$59:$IV$59,[55]BOP!#REF!,[55]BOP!#REF!,[55]BOP!$A$79:$IV$79,[55]BOP!$A$81:$IV$88,[55]BOP!#REF!</definedName>
    <definedName name="Cwvu.cotton." localSheetId="52" hidden="1">[55]BOP!$A$36:$IV$36,[55]BOP!$A$44:$IV$44,[55]BOP!$A$59:$IV$59,[55]BOP!#REF!,[55]BOP!#REF!,[55]BOP!$A$79:$IV$79,[55]BOP!$A$81:$IV$88,[55]BOP!#REF!</definedName>
    <definedName name="Cwvu.cotton." localSheetId="53" hidden="1">[55]BOP!$A$36:$IV$36,[55]BOP!$A$44:$IV$44,[55]BOP!$A$59:$IV$59,[55]BOP!#REF!,[55]BOP!#REF!,[55]BOP!$A$79:$IV$79,[55]BOP!$A$81:$IV$88,[55]BOP!#REF!</definedName>
    <definedName name="Cwvu.cotton." localSheetId="54" hidden="1">[55]BOP!$A$36:$IV$36,[55]BOP!$A$44:$IV$44,[55]BOP!$A$59:$IV$59,[55]BOP!#REF!,[55]BOP!#REF!,[55]BOP!$A$79:$IV$79,[55]BOP!$A$81:$IV$88,[55]BOP!#REF!</definedName>
    <definedName name="Cwvu.cotton." localSheetId="55" hidden="1">[55]BOP!$A$36:$IV$36,[55]BOP!$A$44:$IV$44,[55]BOP!$A$59:$IV$59,[55]BOP!#REF!,[55]BOP!#REF!,[55]BOP!$A$79:$IV$79,[55]BOP!$A$81:$IV$88,[55]BOP!#REF!</definedName>
    <definedName name="Cwvu.cotton." localSheetId="56" hidden="1">[55]BOP!$A$36:$IV$36,[55]BOP!$A$44:$IV$44,[55]BOP!$A$59:$IV$59,[55]BOP!#REF!,[55]BOP!#REF!,[55]BOP!$A$79:$IV$79,[55]BOP!$A$81:$IV$88,[55]BOP!#REF!</definedName>
    <definedName name="Cwvu.cotton." localSheetId="57" hidden="1">[55]BOP!$A$36:$IV$36,[55]BOP!$A$44:$IV$44,[55]BOP!$A$59:$IV$59,[55]BOP!#REF!,[55]BOP!#REF!,[55]BOP!$A$79:$IV$79,[55]BOP!$A$81:$IV$88,[55]BOP!#REF!</definedName>
    <definedName name="Cwvu.cotton." localSheetId="58" hidden="1">[55]BOP!$A$36:$IV$36,[55]BOP!$A$44:$IV$44,[55]BOP!$A$59:$IV$59,[55]BOP!#REF!,[55]BOP!#REF!,[55]BOP!$A$79:$IV$79,[55]BOP!$A$81:$IV$88,[55]BOP!#REF!</definedName>
    <definedName name="Cwvu.cotton." localSheetId="59" hidden="1">[55]BOP!$A$36:$IV$36,[55]BOP!$A$44:$IV$44,[55]BOP!$A$59:$IV$59,[55]BOP!#REF!,[55]BOP!#REF!,[55]BOP!$A$79:$IV$79,[55]BOP!$A$81:$IV$88,[55]BOP!#REF!</definedName>
    <definedName name="Cwvu.cotton." localSheetId="60" hidden="1">[55]BOP!$A$36:$IV$36,[55]BOP!$A$44:$IV$44,[55]BOP!$A$59:$IV$59,[55]BOP!#REF!,[55]BOP!#REF!,[55]BOP!$A$79:$IV$79,[55]BOP!$A$81:$IV$88,[55]BOP!#REF!</definedName>
    <definedName name="Cwvu.cotton." localSheetId="70" hidden="1">[55]BOP!$A$36:$IV$36,[55]BOP!$A$44:$IV$44,[55]BOP!$A$59:$IV$59,[55]BOP!#REF!,[55]BOP!#REF!,[55]BOP!$A$79:$IV$79,[55]BOP!$A$81:$IV$88,[55]BOP!#REF!</definedName>
    <definedName name="Cwvu.cotton." localSheetId="0" hidden="1">[55]BOP!$A$36:$IV$36,[55]BOP!$A$44:$IV$44,[55]BOP!$A$59:$IV$59,[55]BOP!#REF!,[55]BOP!#REF!,[55]BOP!$A$79:$IV$79,[55]BOP!$A$81:$IV$88,[55]BOP!#REF!</definedName>
    <definedName name="Cwvu.cotton." hidden="1">[55]BOP!$A$36:$IV$36,[55]BOP!$A$44:$IV$44,[55]BOP!$A$59:$IV$59,[55]BOP!#REF!,[55]BOP!#REF!,[55]BOP!$A$79:$IV$79,[55]BOP!$A$81:$IV$88,[55]BOP!#REF!</definedName>
    <definedName name="Cwvu.cottonall." localSheetId="1" hidden="1">[55]BOP!$A$36:$IV$36,[55]BOP!$A$44:$IV$44,[55]BOP!$A$59:$IV$59,[55]BOP!#REF!,[55]BOP!#REF!,[55]BOP!$A$79:$IV$79,[55]BOP!$A$81:$IV$88</definedName>
    <definedName name="Cwvu.cottonall." localSheetId="17" hidden="1">[55]BOP!$A$36:$IV$36,[55]BOP!$A$44:$IV$44,[55]BOP!$A$59:$IV$59,[55]BOP!#REF!,[55]BOP!#REF!,[55]BOP!$A$79:$IV$79,[55]BOP!$A$81:$IV$88</definedName>
    <definedName name="Cwvu.cottonall." localSheetId="18" hidden="1">[55]BOP!$A$36:$IV$36,[55]BOP!$A$44:$IV$44,[55]BOP!$A$59:$IV$59,[55]BOP!#REF!,[55]BOP!#REF!,[55]BOP!$A$79:$IV$79,[55]BOP!$A$81:$IV$88</definedName>
    <definedName name="Cwvu.cottonall." localSheetId="19" hidden="1">[55]BOP!$A$36:$IV$36,[55]BOP!$A$44:$IV$44,[55]BOP!$A$59:$IV$59,[55]BOP!#REF!,[55]BOP!#REF!,[55]BOP!$A$79:$IV$79,[55]BOP!$A$81:$IV$88</definedName>
    <definedName name="Cwvu.cottonall." localSheetId="24" hidden="1">[55]BOP!$A$36:$IV$36,[55]BOP!$A$44:$IV$44,[55]BOP!$A$59:$IV$59,[55]BOP!#REF!,[55]BOP!#REF!,[55]BOP!$A$79:$IV$79,[55]BOP!$A$81:$IV$88</definedName>
    <definedName name="Cwvu.cottonall." localSheetId="25" hidden="1">[55]BOP!$A$36:$IV$36,[55]BOP!$A$44:$IV$44,[55]BOP!$A$59:$IV$59,[55]BOP!#REF!,[55]BOP!#REF!,[55]BOP!$A$79:$IV$79,[55]BOP!$A$81:$IV$88</definedName>
    <definedName name="Cwvu.cottonall." localSheetId="37" hidden="1">[55]BOP!$A$36:$IV$36,[55]BOP!$A$44:$IV$44,[55]BOP!$A$59:$IV$59,[55]BOP!#REF!,[55]BOP!#REF!,[55]BOP!$A$79:$IV$79,[55]BOP!$A$81:$IV$88</definedName>
    <definedName name="Cwvu.cottonall." localSheetId="38" hidden="1">[55]BOP!$A$36:$IV$36,[55]BOP!$A$44:$IV$44,[55]BOP!$A$59:$IV$59,[55]BOP!#REF!,[55]BOP!#REF!,[55]BOP!$A$79:$IV$79,[55]BOP!$A$81:$IV$88</definedName>
    <definedName name="Cwvu.cottonall." localSheetId="39" hidden="1">[55]BOP!$A$36:$IV$36,[55]BOP!$A$44:$IV$44,[55]BOP!$A$59:$IV$59,[55]BOP!#REF!,[55]BOP!#REF!,[55]BOP!$A$79:$IV$79,[55]BOP!$A$81:$IV$88</definedName>
    <definedName name="Cwvu.cottonall." localSheetId="40" hidden="1">[55]BOP!$A$36:$IV$36,[55]BOP!$A$44:$IV$44,[55]BOP!$A$59:$IV$59,[55]BOP!#REF!,[55]BOP!#REF!,[55]BOP!$A$79:$IV$79,[55]BOP!$A$81:$IV$88</definedName>
    <definedName name="Cwvu.cottonall." localSheetId="41" hidden="1">[55]BOP!$A$36:$IV$36,[55]BOP!$A$44:$IV$44,[55]BOP!$A$59:$IV$59,[55]BOP!#REF!,[55]BOP!#REF!,[55]BOP!$A$79:$IV$79,[55]BOP!$A$81:$IV$88</definedName>
    <definedName name="Cwvu.cottonall." localSheetId="42" hidden="1">[55]BOP!$A$36:$IV$36,[55]BOP!$A$44:$IV$44,[55]BOP!$A$59:$IV$59,[55]BOP!#REF!,[55]BOP!#REF!,[55]BOP!$A$79:$IV$79,[55]BOP!$A$81:$IV$88</definedName>
    <definedName name="Cwvu.cottonall." localSheetId="43" hidden="1">[55]BOP!$A$36:$IV$36,[55]BOP!$A$44:$IV$44,[55]BOP!$A$59:$IV$59,[55]BOP!#REF!,[55]BOP!#REF!,[55]BOP!$A$79:$IV$79,[55]BOP!$A$81:$IV$88</definedName>
    <definedName name="Cwvu.cottonall." localSheetId="44" hidden="1">[55]BOP!$A$36:$IV$36,[55]BOP!$A$44:$IV$44,[55]BOP!$A$59:$IV$59,[55]BOP!#REF!,[55]BOP!#REF!,[55]BOP!$A$79:$IV$79,[55]BOP!$A$81:$IV$88</definedName>
    <definedName name="Cwvu.cottonall." localSheetId="45" hidden="1">[55]BOP!$A$36:$IV$36,[55]BOP!$A$44:$IV$44,[55]BOP!$A$59:$IV$59,[55]BOP!#REF!,[55]BOP!#REF!,[55]BOP!$A$79:$IV$79,[55]BOP!$A$81:$IV$88</definedName>
    <definedName name="Cwvu.cottonall." localSheetId="46" hidden="1">[55]BOP!$A$36:$IV$36,[55]BOP!$A$44:$IV$44,[55]BOP!$A$59:$IV$59,[55]BOP!#REF!,[55]BOP!#REF!,[55]BOP!$A$79:$IV$79,[55]BOP!$A$81:$IV$88</definedName>
    <definedName name="Cwvu.cottonall." localSheetId="47" hidden="1">[55]BOP!$A$36:$IV$36,[55]BOP!$A$44:$IV$44,[55]BOP!$A$59:$IV$59,[55]BOP!#REF!,[55]BOP!#REF!,[55]BOP!$A$79:$IV$79,[55]BOP!$A$81:$IV$88</definedName>
    <definedName name="Cwvu.cottonall." localSheetId="48" hidden="1">[55]BOP!$A$36:$IV$36,[55]BOP!$A$44:$IV$44,[55]BOP!$A$59:$IV$59,[55]BOP!#REF!,[55]BOP!#REF!,[55]BOP!$A$79:$IV$79,[55]BOP!$A$81:$IV$88</definedName>
    <definedName name="Cwvu.cottonall." localSheetId="49" hidden="1">[55]BOP!$A$36:$IV$36,[55]BOP!$A$44:$IV$44,[55]BOP!$A$59:$IV$59,[55]BOP!#REF!,[55]BOP!#REF!,[55]BOP!$A$79:$IV$79,[55]BOP!$A$81:$IV$88</definedName>
    <definedName name="Cwvu.cottonall." localSheetId="50" hidden="1">[55]BOP!$A$36:$IV$36,[55]BOP!$A$44:$IV$44,[55]BOP!$A$59:$IV$59,[55]BOP!#REF!,[55]BOP!#REF!,[55]BOP!$A$79:$IV$79,[55]BOP!$A$81:$IV$88</definedName>
    <definedName name="Cwvu.cottonall." localSheetId="52" hidden="1">[55]BOP!$A$36:$IV$36,[55]BOP!$A$44:$IV$44,[55]BOP!$A$59:$IV$59,[55]BOP!#REF!,[55]BOP!#REF!,[55]BOP!$A$79:$IV$79,[55]BOP!$A$81:$IV$88</definedName>
    <definedName name="Cwvu.cottonall." localSheetId="53" hidden="1">[55]BOP!$A$36:$IV$36,[55]BOP!$A$44:$IV$44,[55]BOP!$A$59:$IV$59,[55]BOP!#REF!,[55]BOP!#REF!,[55]BOP!$A$79:$IV$79,[55]BOP!$A$81:$IV$88</definedName>
    <definedName name="Cwvu.cottonall." localSheetId="54" hidden="1">[55]BOP!$A$36:$IV$36,[55]BOP!$A$44:$IV$44,[55]BOP!$A$59:$IV$59,[55]BOP!#REF!,[55]BOP!#REF!,[55]BOP!$A$79:$IV$79,[55]BOP!$A$81:$IV$88</definedName>
    <definedName name="Cwvu.cottonall." localSheetId="55" hidden="1">[55]BOP!$A$36:$IV$36,[55]BOP!$A$44:$IV$44,[55]BOP!$A$59:$IV$59,[55]BOP!#REF!,[55]BOP!#REF!,[55]BOP!$A$79:$IV$79,[55]BOP!$A$81:$IV$88</definedName>
    <definedName name="Cwvu.cottonall." localSheetId="56" hidden="1">[55]BOP!$A$36:$IV$36,[55]BOP!$A$44:$IV$44,[55]BOP!$A$59:$IV$59,[55]BOP!#REF!,[55]BOP!#REF!,[55]BOP!$A$79:$IV$79,[55]BOP!$A$81:$IV$88</definedName>
    <definedName name="Cwvu.cottonall." localSheetId="57" hidden="1">[55]BOP!$A$36:$IV$36,[55]BOP!$A$44:$IV$44,[55]BOP!$A$59:$IV$59,[55]BOP!#REF!,[55]BOP!#REF!,[55]BOP!$A$79:$IV$79,[55]BOP!$A$81:$IV$88</definedName>
    <definedName name="Cwvu.cottonall." localSheetId="58" hidden="1">[55]BOP!$A$36:$IV$36,[55]BOP!$A$44:$IV$44,[55]BOP!$A$59:$IV$59,[55]BOP!#REF!,[55]BOP!#REF!,[55]BOP!$A$79:$IV$79,[55]BOP!$A$81:$IV$88</definedName>
    <definedName name="Cwvu.cottonall." localSheetId="59" hidden="1">[55]BOP!$A$36:$IV$36,[55]BOP!$A$44:$IV$44,[55]BOP!$A$59:$IV$59,[55]BOP!#REF!,[55]BOP!#REF!,[55]BOP!$A$79:$IV$79,[55]BOP!$A$81:$IV$88</definedName>
    <definedName name="Cwvu.cottonall." localSheetId="60" hidden="1">[55]BOP!$A$36:$IV$36,[55]BOP!$A$44:$IV$44,[55]BOP!$A$59:$IV$59,[55]BOP!#REF!,[55]BOP!#REF!,[55]BOP!$A$79:$IV$79,[55]BOP!$A$81:$IV$88</definedName>
    <definedName name="Cwvu.cottonall." localSheetId="70" hidden="1">[55]BOP!$A$36:$IV$36,[55]BOP!$A$44:$IV$44,[55]BOP!$A$59:$IV$59,[55]BOP!#REF!,[55]BOP!#REF!,[55]BOP!$A$79:$IV$79,[55]BOP!$A$81:$IV$88</definedName>
    <definedName name="Cwvu.cottonall." localSheetId="0" hidden="1">[55]BOP!$A$36:$IV$36,[55]BOP!$A$44:$IV$44,[55]BOP!$A$59:$IV$59,[55]BOP!#REF!,[55]BOP!#REF!,[55]BOP!$A$79:$IV$79,[55]BOP!$A$81:$IV$88</definedName>
    <definedName name="Cwvu.cottonall." hidden="1">[55]BOP!$A$36:$IV$36,[55]BOP!$A$44:$IV$44,[55]BOP!$A$59:$IV$59,[55]BOP!#REF!,[55]BOP!#REF!,[55]BOP!$A$79:$IV$79,[55]BOP!$A$81:$IV$88</definedName>
    <definedName name="Cwvu.exportdetails." localSheetId="1" hidden="1">[55]BOP!$A$36:$IV$36,[55]BOP!$A$44:$IV$44,[55]BOP!$A$59:$IV$59,[55]BOP!#REF!,[55]BOP!#REF!,[55]BOP!$A$79:$IV$79,[55]BOP!#REF!</definedName>
    <definedName name="Cwvu.exportdetails." localSheetId="17" hidden="1">[55]BOP!$A$36:$IV$36,[55]BOP!$A$44:$IV$44,[55]BOP!$A$59:$IV$59,[55]BOP!#REF!,[55]BOP!#REF!,[55]BOP!$A$79:$IV$79,[55]BOP!#REF!</definedName>
    <definedName name="Cwvu.exportdetails." localSheetId="18" hidden="1">[55]BOP!$A$36:$IV$36,[55]BOP!$A$44:$IV$44,[55]BOP!$A$59:$IV$59,[55]BOP!#REF!,[55]BOP!#REF!,[55]BOP!$A$79:$IV$79,[55]BOP!#REF!</definedName>
    <definedName name="Cwvu.exportdetails." localSheetId="19" hidden="1">[55]BOP!$A$36:$IV$36,[55]BOP!$A$44:$IV$44,[55]BOP!$A$59:$IV$59,[55]BOP!#REF!,[55]BOP!#REF!,[55]BOP!$A$79:$IV$79,[55]BOP!#REF!</definedName>
    <definedName name="Cwvu.exportdetails." localSheetId="24" hidden="1">[55]BOP!$A$36:$IV$36,[55]BOP!$A$44:$IV$44,[55]BOP!$A$59:$IV$59,[55]BOP!#REF!,[55]BOP!#REF!,[55]BOP!$A$79:$IV$79,[55]BOP!#REF!</definedName>
    <definedName name="Cwvu.exportdetails." localSheetId="25" hidden="1">[55]BOP!$A$36:$IV$36,[55]BOP!$A$44:$IV$44,[55]BOP!$A$59:$IV$59,[55]BOP!#REF!,[55]BOP!#REF!,[55]BOP!$A$79:$IV$79,[55]BOP!#REF!</definedName>
    <definedName name="Cwvu.exportdetails." localSheetId="3" hidden="1">[55]BOP!$A$36:$IV$36,[55]BOP!$A$44:$IV$44,[55]BOP!$A$59:$IV$59,[55]BOP!#REF!,[55]BOP!#REF!,[55]BOP!$A$79:$IV$79,[55]BOP!#REF!</definedName>
    <definedName name="Cwvu.exportdetails." localSheetId="37" hidden="1">[55]BOP!$A$36:$IV$36,[55]BOP!$A$44:$IV$44,[55]BOP!$A$59:$IV$59,[55]BOP!#REF!,[55]BOP!#REF!,[55]BOP!$A$79:$IV$79,[55]BOP!#REF!</definedName>
    <definedName name="Cwvu.exportdetails." localSheetId="38" hidden="1">[55]BOP!$A$36:$IV$36,[55]BOP!$A$44:$IV$44,[55]BOP!$A$59:$IV$59,[55]BOP!#REF!,[55]BOP!#REF!,[55]BOP!$A$79:$IV$79,[55]BOP!#REF!</definedName>
    <definedName name="Cwvu.exportdetails." localSheetId="39" hidden="1">[55]BOP!$A$36:$IV$36,[55]BOP!$A$44:$IV$44,[55]BOP!$A$59:$IV$59,[55]BOP!#REF!,[55]BOP!#REF!,[55]BOP!$A$79:$IV$79,[55]BOP!#REF!</definedName>
    <definedName name="Cwvu.exportdetails." localSheetId="40" hidden="1">[55]BOP!$A$36:$IV$36,[55]BOP!$A$44:$IV$44,[55]BOP!$A$59:$IV$59,[55]BOP!#REF!,[55]BOP!#REF!,[55]BOP!$A$79:$IV$79,[55]BOP!#REF!</definedName>
    <definedName name="Cwvu.exportdetails." localSheetId="41" hidden="1">[55]BOP!$A$36:$IV$36,[55]BOP!$A$44:$IV$44,[55]BOP!$A$59:$IV$59,[55]BOP!#REF!,[55]BOP!#REF!,[55]BOP!$A$79:$IV$79,[55]BOP!#REF!</definedName>
    <definedName name="Cwvu.exportdetails." localSheetId="42" hidden="1">[55]BOP!$A$36:$IV$36,[55]BOP!$A$44:$IV$44,[55]BOP!$A$59:$IV$59,[55]BOP!#REF!,[55]BOP!#REF!,[55]BOP!$A$79:$IV$79,[55]BOP!#REF!</definedName>
    <definedName name="Cwvu.exportdetails." localSheetId="43" hidden="1">[55]BOP!$A$36:$IV$36,[55]BOP!$A$44:$IV$44,[55]BOP!$A$59:$IV$59,[55]BOP!#REF!,[55]BOP!#REF!,[55]BOP!$A$79:$IV$79,[55]BOP!#REF!</definedName>
    <definedName name="Cwvu.exportdetails." localSheetId="44" hidden="1">[55]BOP!$A$36:$IV$36,[55]BOP!$A$44:$IV$44,[55]BOP!$A$59:$IV$59,[55]BOP!#REF!,[55]BOP!#REF!,[55]BOP!$A$79:$IV$79,[55]BOP!#REF!</definedName>
    <definedName name="Cwvu.exportdetails." localSheetId="45" hidden="1">[55]BOP!$A$36:$IV$36,[55]BOP!$A$44:$IV$44,[55]BOP!$A$59:$IV$59,[55]BOP!#REF!,[55]BOP!#REF!,[55]BOP!$A$79:$IV$79,[55]BOP!#REF!</definedName>
    <definedName name="Cwvu.exportdetails." localSheetId="46" hidden="1">[55]BOP!$A$36:$IV$36,[55]BOP!$A$44:$IV$44,[55]BOP!$A$59:$IV$59,[55]BOP!#REF!,[55]BOP!#REF!,[55]BOP!$A$79:$IV$79,[55]BOP!#REF!</definedName>
    <definedName name="Cwvu.exportdetails." localSheetId="47" hidden="1">[55]BOP!$A$36:$IV$36,[55]BOP!$A$44:$IV$44,[55]BOP!$A$59:$IV$59,[55]BOP!#REF!,[55]BOP!#REF!,[55]BOP!$A$79:$IV$79,[55]BOP!#REF!</definedName>
    <definedName name="Cwvu.exportdetails." localSheetId="48" hidden="1">[55]BOP!$A$36:$IV$36,[55]BOP!$A$44:$IV$44,[55]BOP!$A$59:$IV$59,[55]BOP!#REF!,[55]BOP!#REF!,[55]BOP!$A$79:$IV$79,[55]BOP!#REF!</definedName>
    <definedName name="Cwvu.exportdetails." localSheetId="49" hidden="1">[55]BOP!$A$36:$IV$36,[55]BOP!$A$44:$IV$44,[55]BOP!$A$59:$IV$59,[55]BOP!#REF!,[55]BOP!#REF!,[55]BOP!$A$79:$IV$79,[55]BOP!#REF!</definedName>
    <definedName name="Cwvu.exportdetails." localSheetId="50" hidden="1">[55]BOP!$A$36:$IV$36,[55]BOP!$A$44:$IV$44,[55]BOP!$A$59:$IV$59,[55]BOP!#REF!,[55]BOP!#REF!,[55]BOP!$A$79:$IV$79,[55]BOP!#REF!</definedName>
    <definedName name="Cwvu.exportdetails." localSheetId="52" hidden="1">[55]BOP!$A$36:$IV$36,[55]BOP!$A$44:$IV$44,[55]BOP!$A$59:$IV$59,[55]BOP!#REF!,[55]BOP!#REF!,[55]BOP!$A$79:$IV$79,[55]BOP!#REF!</definedName>
    <definedName name="Cwvu.exportdetails." localSheetId="53" hidden="1">[55]BOP!$A$36:$IV$36,[55]BOP!$A$44:$IV$44,[55]BOP!$A$59:$IV$59,[55]BOP!#REF!,[55]BOP!#REF!,[55]BOP!$A$79:$IV$79,[55]BOP!#REF!</definedName>
    <definedName name="Cwvu.exportdetails." localSheetId="54" hidden="1">[55]BOP!$A$36:$IV$36,[55]BOP!$A$44:$IV$44,[55]BOP!$A$59:$IV$59,[55]BOP!#REF!,[55]BOP!#REF!,[55]BOP!$A$79:$IV$79,[55]BOP!#REF!</definedName>
    <definedName name="Cwvu.exportdetails." localSheetId="55" hidden="1">[55]BOP!$A$36:$IV$36,[55]BOP!$A$44:$IV$44,[55]BOP!$A$59:$IV$59,[55]BOP!#REF!,[55]BOP!#REF!,[55]BOP!$A$79:$IV$79,[55]BOP!#REF!</definedName>
    <definedName name="Cwvu.exportdetails." localSheetId="56" hidden="1">[55]BOP!$A$36:$IV$36,[55]BOP!$A$44:$IV$44,[55]BOP!$A$59:$IV$59,[55]BOP!#REF!,[55]BOP!#REF!,[55]BOP!$A$79:$IV$79,[55]BOP!#REF!</definedName>
    <definedName name="Cwvu.exportdetails." localSheetId="57" hidden="1">[55]BOP!$A$36:$IV$36,[55]BOP!$A$44:$IV$44,[55]BOP!$A$59:$IV$59,[55]BOP!#REF!,[55]BOP!#REF!,[55]BOP!$A$79:$IV$79,[55]BOP!#REF!</definedName>
    <definedName name="Cwvu.exportdetails." localSheetId="58" hidden="1">[55]BOP!$A$36:$IV$36,[55]BOP!$A$44:$IV$44,[55]BOP!$A$59:$IV$59,[55]BOP!#REF!,[55]BOP!#REF!,[55]BOP!$A$79:$IV$79,[55]BOP!#REF!</definedName>
    <definedName name="Cwvu.exportdetails." localSheetId="59" hidden="1">[55]BOP!$A$36:$IV$36,[55]BOP!$A$44:$IV$44,[55]BOP!$A$59:$IV$59,[55]BOP!#REF!,[55]BOP!#REF!,[55]BOP!$A$79:$IV$79,[55]BOP!#REF!</definedName>
    <definedName name="Cwvu.exportdetails." localSheetId="60" hidden="1">[55]BOP!$A$36:$IV$36,[55]BOP!$A$44:$IV$44,[55]BOP!$A$59:$IV$59,[55]BOP!#REF!,[55]BOP!#REF!,[55]BOP!$A$79:$IV$79,[55]BOP!#REF!</definedName>
    <definedName name="Cwvu.exportdetails." localSheetId="70" hidden="1">[55]BOP!$A$36:$IV$36,[55]BOP!$A$44:$IV$44,[55]BOP!$A$59:$IV$59,[55]BOP!#REF!,[55]BOP!#REF!,[55]BOP!$A$79:$IV$79,[55]BOP!#REF!</definedName>
    <definedName name="Cwvu.exportdetails." localSheetId="0" hidden="1">[55]BOP!$A$36:$IV$36,[55]BOP!$A$44:$IV$44,[55]BOP!$A$59:$IV$59,[55]BOP!#REF!,[55]BOP!#REF!,[55]BOP!$A$79:$IV$79,[55]BOP!#REF!</definedName>
    <definedName name="Cwvu.exportdetails." hidden="1">[55]BOP!$A$36:$IV$36,[55]BOP!$A$44:$IV$44,[55]BOP!$A$59:$IV$59,[55]BOP!#REF!,[55]BOP!#REF!,[55]BOP!$A$79:$IV$79,[55]BOP!#REF!</definedName>
    <definedName name="Cwvu.exports." localSheetId="19" hidden="1">[55]BOP!$A$36:$IV$36,[55]BOP!$A$44:$IV$44,[55]BOP!$A$59:$IV$59,[55]BOP!#REF!,[55]BOP!#REF!,[55]BOP!$A$79:$IV$79,[55]BOP!$A$81:$IV$88,[55]BOP!#REF!</definedName>
    <definedName name="Cwvu.exports." localSheetId="37" hidden="1">[55]BOP!$A$36:$IV$36,[55]BOP!$A$44:$IV$44,[55]BOP!$A$59:$IV$59,[55]BOP!#REF!,[55]BOP!#REF!,[55]BOP!$A$79:$IV$79,[55]BOP!$A$81:$IV$88,[55]BOP!#REF!</definedName>
    <definedName name="Cwvu.exports." localSheetId="38" hidden="1">[55]BOP!$A$36:$IV$36,[55]BOP!$A$44:$IV$44,[55]BOP!$A$59:$IV$59,[55]BOP!#REF!,[55]BOP!#REF!,[55]BOP!$A$79:$IV$79,[55]BOP!$A$81:$IV$88,[55]BOP!#REF!</definedName>
    <definedName name="Cwvu.exports." localSheetId="39" hidden="1">[55]BOP!$A$36:$IV$36,[55]BOP!$A$44:$IV$44,[55]BOP!$A$59:$IV$59,[55]BOP!#REF!,[55]BOP!#REF!,[55]BOP!$A$79:$IV$79,[55]BOP!$A$81:$IV$88,[55]BOP!#REF!</definedName>
    <definedName name="Cwvu.exports." localSheetId="40" hidden="1">[55]BOP!$A$36:$IV$36,[55]BOP!$A$44:$IV$44,[55]BOP!$A$59:$IV$59,[55]BOP!#REF!,[55]BOP!#REF!,[55]BOP!$A$79:$IV$79,[55]BOP!$A$81:$IV$88,[55]BOP!#REF!</definedName>
    <definedName name="Cwvu.exports." localSheetId="41" hidden="1">[55]BOP!$A$36:$IV$36,[55]BOP!$A$44:$IV$44,[55]BOP!$A$59:$IV$59,[55]BOP!#REF!,[55]BOP!#REF!,[55]BOP!$A$79:$IV$79,[55]BOP!$A$81:$IV$88,[55]BOP!#REF!</definedName>
    <definedName name="Cwvu.exports." localSheetId="42" hidden="1">[55]BOP!$A$36:$IV$36,[55]BOP!$A$44:$IV$44,[55]BOP!$A$59:$IV$59,[55]BOP!#REF!,[55]BOP!#REF!,[55]BOP!$A$79:$IV$79,[55]BOP!$A$81:$IV$88,[55]BOP!#REF!</definedName>
    <definedName name="Cwvu.exports." localSheetId="43" hidden="1">[55]BOP!$A$36:$IV$36,[55]BOP!$A$44:$IV$44,[55]BOP!$A$59:$IV$59,[55]BOP!#REF!,[55]BOP!#REF!,[55]BOP!$A$79:$IV$79,[55]BOP!$A$81:$IV$88,[55]BOP!#REF!</definedName>
    <definedName name="Cwvu.exports." localSheetId="45" hidden="1">[55]BOP!$A$36:$IV$36,[55]BOP!$A$44:$IV$44,[55]BOP!$A$59:$IV$59,[55]BOP!#REF!,[55]BOP!#REF!,[55]BOP!$A$79:$IV$79,[55]BOP!$A$81:$IV$88,[55]BOP!#REF!</definedName>
    <definedName name="Cwvu.exports." localSheetId="46" hidden="1">[55]BOP!$A$36:$IV$36,[55]BOP!$A$44:$IV$44,[55]BOP!$A$59:$IV$59,[55]BOP!#REF!,[55]BOP!#REF!,[55]BOP!$A$79:$IV$79,[55]BOP!$A$81:$IV$88,[55]BOP!#REF!</definedName>
    <definedName name="Cwvu.exports." localSheetId="48" hidden="1">[55]BOP!$A$36:$IV$36,[55]BOP!$A$44:$IV$44,[55]BOP!$A$59:$IV$59,[55]BOP!#REF!,[55]BOP!#REF!,[55]BOP!$A$79:$IV$79,[55]BOP!$A$81:$IV$88,[55]BOP!#REF!</definedName>
    <definedName name="Cwvu.exports." localSheetId="49" hidden="1">[55]BOP!$A$36:$IV$36,[55]BOP!$A$44:$IV$44,[55]BOP!$A$59:$IV$59,[55]BOP!#REF!,[55]BOP!#REF!,[55]BOP!$A$79:$IV$79,[55]BOP!$A$81:$IV$88,[55]BOP!#REF!</definedName>
    <definedName name="Cwvu.exports." localSheetId="50" hidden="1">[55]BOP!$A$36:$IV$36,[55]BOP!$A$44:$IV$44,[55]BOP!$A$59:$IV$59,[55]BOP!#REF!,[55]BOP!#REF!,[55]BOP!$A$79:$IV$79,[55]BOP!$A$81:$IV$88,[55]BOP!#REF!</definedName>
    <definedName name="Cwvu.exports." localSheetId="52" hidden="1">[55]BOP!$A$36:$IV$36,[55]BOP!$A$44:$IV$44,[55]BOP!$A$59:$IV$59,[55]BOP!#REF!,[55]BOP!#REF!,[55]BOP!$A$79:$IV$79,[55]BOP!$A$81:$IV$88,[55]BOP!#REF!</definedName>
    <definedName name="Cwvu.exports." localSheetId="53" hidden="1">[55]BOP!$A$36:$IV$36,[55]BOP!$A$44:$IV$44,[55]BOP!$A$59:$IV$59,[55]BOP!#REF!,[55]BOP!#REF!,[55]BOP!$A$79:$IV$79,[55]BOP!$A$81:$IV$88,[55]BOP!#REF!</definedName>
    <definedName name="Cwvu.exports." localSheetId="54" hidden="1">[55]BOP!$A$36:$IV$36,[55]BOP!$A$44:$IV$44,[55]BOP!$A$59:$IV$59,[55]BOP!#REF!,[55]BOP!#REF!,[55]BOP!$A$79:$IV$79,[55]BOP!$A$81:$IV$88,[55]BOP!#REF!</definedName>
    <definedName name="Cwvu.exports." localSheetId="55" hidden="1">[55]BOP!$A$36:$IV$36,[55]BOP!$A$44:$IV$44,[55]BOP!$A$59:$IV$59,[55]BOP!#REF!,[55]BOP!#REF!,[55]BOP!$A$79:$IV$79,[55]BOP!$A$81:$IV$88,[55]BOP!#REF!</definedName>
    <definedName name="Cwvu.exports." localSheetId="56" hidden="1">[55]BOP!$A$36:$IV$36,[55]BOP!$A$44:$IV$44,[55]BOP!$A$59:$IV$59,[55]BOP!#REF!,[55]BOP!#REF!,[55]BOP!$A$79:$IV$79,[55]BOP!$A$81:$IV$88,[55]BOP!#REF!</definedName>
    <definedName name="Cwvu.exports." localSheetId="57" hidden="1">[55]BOP!$A$36:$IV$36,[55]BOP!$A$44:$IV$44,[55]BOP!$A$59:$IV$59,[55]BOP!#REF!,[55]BOP!#REF!,[55]BOP!$A$79:$IV$79,[55]BOP!$A$81:$IV$88,[55]BOP!#REF!</definedName>
    <definedName name="Cwvu.exports." localSheetId="58" hidden="1">[55]BOP!$A$36:$IV$36,[55]BOP!$A$44:$IV$44,[55]BOP!$A$59:$IV$59,[55]BOP!#REF!,[55]BOP!#REF!,[55]BOP!$A$79:$IV$79,[55]BOP!$A$81:$IV$88,[55]BOP!#REF!</definedName>
    <definedName name="Cwvu.exports." localSheetId="59" hidden="1">[55]BOP!$A$36:$IV$36,[55]BOP!$A$44:$IV$44,[55]BOP!$A$59:$IV$59,[55]BOP!#REF!,[55]BOP!#REF!,[55]BOP!$A$79:$IV$79,[55]BOP!$A$81:$IV$88,[55]BOP!#REF!</definedName>
    <definedName name="Cwvu.exports." localSheetId="60" hidden="1">[55]BOP!$A$36:$IV$36,[55]BOP!$A$44:$IV$44,[55]BOP!$A$59:$IV$59,[55]BOP!#REF!,[55]BOP!#REF!,[55]BOP!$A$79:$IV$79,[55]BOP!$A$81:$IV$88,[55]BOP!#REF!</definedName>
    <definedName name="Cwvu.exports." localSheetId="70" hidden="1">[55]BOP!$A$36:$IV$36,[55]BOP!$A$44:$IV$44,[55]BOP!$A$59:$IV$59,[55]BOP!#REF!,[55]BOP!#REF!,[55]BOP!$A$79:$IV$79,[55]BOP!$A$81:$IV$88,[55]BOP!#REF!</definedName>
    <definedName name="Cwvu.exports." localSheetId="0" hidden="1">[55]BOP!$A$36:$IV$36,[55]BOP!$A$44:$IV$44,[55]BOP!$A$59:$IV$59,[55]BOP!#REF!,[55]BOP!#REF!,[55]BOP!$A$79:$IV$79,[55]BOP!$A$81:$IV$88,[55]BOP!#REF!</definedName>
    <definedName name="Cwvu.exports." hidden="1">[55]BOP!$A$36:$IV$36,[55]BOP!$A$44:$IV$44,[55]BOP!$A$59:$IV$59,[55]BOP!#REF!,[55]BOP!#REF!,[55]BOP!$A$79:$IV$79,[55]BOP!$A$81:$IV$88,[55]BOP!#REF!</definedName>
    <definedName name="Cwvu.gold." localSheetId="19" hidden="1">[55]BOP!$A$36:$IV$36,[55]BOP!$A$44:$IV$44,[55]BOP!$A$59:$IV$59,[55]BOP!#REF!,[55]BOP!#REF!,[55]BOP!$A$79:$IV$79,[55]BOP!$A$81:$IV$88,[55]BOP!#REF!</definedName>
    <definedName name="Cwvu.gold." localSheetId="37" hidden="1">[55]BOP!$A$36:$IV$36,[55]BOP!$A$44:$IV$44,[55]BOP!$A$59:$IV$59,[55]BOP!#REF!,[55]BOP!#REF!,[55]BOP!$A$79:$IV$79,[55]BOP!$A$81:$IV$88,[55]BOP!#REF!</definedName>
    <definedName name="Cwvu.gold." localSheetId="38" hidden="1">[55]BOP!$A$36:$IV$36,[55]BOP!$A$44:$IV$44,[55]BOP!$A$59:$IV$59,[55]BOP!#REF!,[55]BOP!#REF!,[55]BOP!$A$79:$IV$79,[55]BOP!$A$81:$IV$88,[55]BOP!#REF!</definedName>
    <definedName name="Cwvu.gold." localSheetId="39" hidden="1">[55]BOP!$A$36:$IV$36,[55]BOP!$A$44:$IV$44,[55]BOP!$A$59:$IV$59,[55]BOP!#REF!,[55]BOP!#REF!,[55]BOP!$A$79:$IV$79,[55]BOP!$A$81:$IV$88,[55]BOP!#REF!</definedName>
    <definedName name="Cwvu.gold." localSheetId="40" hidden="1">[55]BOP!$A$36:$IV$36,[55]BOP!$A$44:$IV$44,[55]BOP!$A$59:$IV$59,[55]BOP!#REF!,[55]BOP!#REF!,[55]BOP!$A$79:$IV$79,[55]BOP!$A$81:$IV$88,[55]BOP!#REF!</definedName>
    <definedName name="Cwvu.gold." localSheetId="41" hidden="1">[55]BOP!$A$36:$IV$36,[55]BOP!$A$44:$IV$44,[55]BOP!$A$59:$IV$59,[55]BOP!#REF!,[55]BOP!#REF!,[55]BOP!$A$79:$IV$79,[55]BOP!$A$81:$IV$88,[55]BOP!#REF!</definedName>
    <definedName name="Cwvu.gold." localSheetId="42" hidden="1">[55]BOP!$A$36:$IV$36,[55]BOP!$A$44:$IV$44,[55]BOP!$A$59:$IV$59,[55]BOP!#REF!,[55]BOP!#REF!,[55]BOP!$A$79:$IV$79,[55]BOP!$A$81:$IV$88,[55]BOP!#REF!</definedName>
    <definedName name="Cwvu.gold." localSheetId="43" hidden="1">[55]BOP!$A$36:$IV$36,[55]BOP!$A$44:$IV$44,[55]BOP!$A$59:$IV$59,[55]BOP!#REF!,[55]BOP!#REF!,[55]BOP!$A$79:$IV$79,[55]BOP!$A$81:$IV$88,[55]BOP!#REF!</definedName>
    <definedName name="Cwvu.gold." localSheetId="45" hidden="1">[55]BOP!$A$36:$IV$36,[55]BOP!$A$44:$IV$44,[55]BOP!$A$59:$IV$59,[55]BOP!#REF!,[55]BOP!#REF!,[55]BOP!$A$79:$IV$79,[55]BOP!$A$81:$IV$88,[55]BOP!#REF!</definedName>
    <definedName name="Cwvu.gold." localSheetId="46" hidden="1">[55]BOP!$A$36:$IV$36,[55]BOP!$A$44:$IV$44,[55]BOP!$A$59:$IV$59,[55]BOP!#REF!,[55]BOP!#REF!,[55]BOP!$A$79:$IV$79,[55]BOP!$A$81:$IV$88,[55]BOP!#REF!</definedName>
    <definedName name="Cwvu.gold." localSheetId="48" hidden="1">[55]BOP!$A$36:$IV$36,[55]BOP!$A$44:$IV$44,[55]BOP!$A$59:$IV$59,[55]BOP!#REF!,[55]BOP!#REF!,[55]BOP!$A$79:$IV$79,[55]BOP!$A$81:$IV$88,[55]BOP!#REF!</definedName>
    <definedName name="Cwvu.gold." localSheetId="49" hidden="1">[55]BOP!$A$36:$IV$36,[55]BOP!$A$44:$IV$44,[55]BOP!$A$59:$IV$59,[55]BOP!#REF!,[55]BOP!#REF!,[55]BOP!$A$79:$IV$79,[55]BOP!$A$81:$IV$88,[55]BOP!#REF!</definedName>
    <definedName name="Cwvu.gold." localSheetId="50" hidden="1">[55]BOP!$A$36:$IV$36,[55]BOP!$A$44:$IV$44,[55]BOP!$A$59:$IV$59,[55]BOP!#REF!,[55]BOP!#REF!,[55]BOP!$A$79:$IV$79,[55]BOP!$A$81:$IV$88,[55]BOP!#REF!</definedName>
    <definedName name="Cwvu.gold." localSheetId="52" hidden="1">[55]BOP!$A$36:$IV$36,[55]BOP!$A$44:$IV$44,[55]BOP!$A$59:$IV$59,[55]BOP!#REF!,[55]BOP!#REF!,[55]BOP!$A$79:$IV$79,[55]BOP!$A$81:$IV$88,[55]BOP!#REF!</definedName>
    <definedName name="Cwvu.gold." localSheetId="53" hidden="1">[55]BOP!$A$36:$IV$36,[55]BOP!$A$44:$IV$44,[55]BOP!$A$59:$IV$59,[55]BOP!#REF!,[55]BOP!#REF!,[55]BOP!$A$79:$IV$79,[55]BOP!$A$81:$IV$88,[55]BOP!#REF!</definedName>
    <definedName name="Cwvu.gold." localSheetId="54" hidden="1">[55]BOP!$A$36:$IV$36,[55]BOP!$A$44:$IV$44,[55]BOP!$A$59:$IV$59,[55]BOP!#REF!,[55]BOP!#REF!,[55]BOP!$A$79:$IV$79,[55]BOP!$A$81:$IV$88,[55]BOP!#REF!</definedName>
    <definedName name="Cwvu.gold." localSheetId="55" hidden="1">[55]BOP!$A$36:$IV$36,[55]BOP!$A$44:$IV$44,[55]BOP!$A$59:$IV$59,[55]BOP!#REF!,[55]BOP!#REF!,[55]BOP!$A$79:$IV$79,[55]BOP!$A$81:$IV$88,[55]BOP!#REF!</definedName>
    <definedName name="Cwvu.gold." localSheetId="56" hidden="1">[55]BOP!$A$36:$IV$36,[55]BOP!$A$44:$IV$44,[55]BOP!$A$59:$IV$59,[55]BOP!#REF!,[55]BOP!#REF!,[55]BOP!$A$79:$IV$79,[55]BOP!$A$81:$IV$88,[55]BOP!#REF!</definedName>
    <definedName name="Cwvu.gold." localSheetId="57" hidden="1">[55]BOP!$A$36:$IV$36,[55]BOP!$A$44:$IV$44,[55]BOP!$A$59:$IV$59,[55]BOP!#REF!,[55]BOP!#REF!,[55]BOP!$A$79:$IV$79,[55]BOP!$A$81:$IV$88,[55]BOP!#REF!</definedName>
    <definedName name="Cwvu.gold." localSheetId="58" hidden="1">[55]BOP!$A$36:$IV$36,[55]BOP!$A$44:$IV$44,[55]BOP!$A$59:$IV$59,[55]BOP!#REF!,[55]BOP!#REF!,[55]BOP!$A$79:$IV$79,[55]BOP!$A$81:$IV$88,[55]BOP!#REF!</definedName>
    <definedName name="Cwvu.gold." localSheetId="59" hidden="1">[55]BOP!$A$36:$IV$36,[55]BOP!$A$44:$IV$44,[55]BOP!$A$59:$IV$59,[55]BOP!#REF!,[55]BOP!#REF!,[55]BOP!$A$79:$IV$79,[55]BOP!$A$81:$IV$88,[55]BOP!#REF!</definedName>
    <definedName name="Cwvu.gold." localSheetId="60" hidden="1">[55]BOP!$A$36:$IV$36,[55]BOP!$A$44:$IV$44,[55]BOP!$A$59:$IV$59,[55]BOP!#REF!,[55]BOP!#REF!,[55]BOP!$A$79:$IV$79,[55]BOP!$A$81:$IV$88,[55]BOP!#REF!</definedName>
    <definedName name="Cwvu.gold." localSheetId="70" hidden="1">[55]BOP!$A$36:$IV$36,[55]BOP!$A$44:$IV$44,[55]BOP!$A$59:$IV$59,[55]BOP!#REF!,[55]BOP!#REF!,[55]BOP!$A$79:$IV$79,[55]BOP!$A$81:$IV$88,[55]BOP!#REF!</definedName>
    <definedName name="Cwvu.gold." localSheetId="0" hidden="1">[55]BOP!$A$36:$IV$36,[55]BOP!$A$44:$IV$44,[55]BOP!$A$59:$IV$59,[55]BOP!#REF!,[55]BOP!#REF!,[55]BOP!$A$79:$IV$79,[55]BOP!$A$81:$IV$88,[55]BOP!#REF!</definedName>
    <definedName name="Cwvu.gold." hidden="1">[55]BOP!$A$36:$IV$36,[55]BOP!$A$44:$IV$44,[55]BOP!$A$59:$IV$59,[55]BOP!#REF!,[55]BOP!#REF!,[55]BOP!$A$79:$IV$79,[55]BOP!$A$81:$IV$88,[55]BOP!#REF!</definedName>
    <definedName name="Cwvu.goldall." localSheetId="19" hidden="1">[55]BOP!$A$36:$IV$36,[55]BOP!$A$44:$IV$44,[55]BOP!$A$59:$IV$59,[55]BOP!#REF!,[55]BOP!#REF!,[55]BOP!$A$79:$IV$79,[55]BOP!$A$81:$IV$88,[55]BOP!#REF!</definedName>
    <definedName name="Cwvu.goldall." localSheetId="37" hidden="1">[55]BOP!$A$36:$IV$36,[55]BOP!$A$44:$IV$44,[55]BOP!$A$59:$IV$59,[55]BOP!#REF!,[55]BOP!#REF!,[55]BOP!$A$79:$IV$79,[55]BOP!$A$81:$IV$88,[55]BOP!#REF!</definedName>
    <definedName name="Cwvu.goldall." localSheetId="38" hidden="1">[55]BOP!$A$36:$IV$36,[55]BOP!$A$44:$IV$44,[55]BOP!$A$59:$IV$59,[55]BOP!#REF!,[55]BOP!#REF!,[55]BOP!$A$79:$IV$79,[55]BOP!$A$81:$IV$88,[55]BOP!#REF!</definedName>
    <definedName name="Cwvu.goldall." localSheetId="39" hidden="1">[55]BOP!$A$36:$IV$36,[55]BOP!$A$44:$IV$44,[55]BOP!$A$59:$IV$59,[55]BOP!#REF!,[55]BOP!#REF!,[55]BOP!$A$79:$IV$79,[55]BOP!$A$81:$IV$88,[55]BOP!#REF!</definedName>
    <definedName name="Cwvu.goldall." localSheetId="40" hidden="1">[55]BOP!$A$36:$IV$36,[55]BOP!$A$44:$IV$44,[55]BOP!$A$59:$IV$59,[55]BOP!#REF!,[55]BOP!#REF!,[55]BOP!$A$79:$IV$79,[55]BOP!$A$81:$IV$88,[55]BOP!#REF!</definedName>
    <definedName name="Cwvu.goldall." localSheetId="41" hidden="1">[55]BOP!$A$36:$IV$36,[55]BOP!$A$44:$IV$44,[55]BOP!$A$59:$IV$59,[55]BOP!#REF!,[55]BOP!#REF!,[55]BOP!$A$79:$IV$79,[55]BOP!$A$81:$IV$88,[55]BOP!#REF!</definedName>
    <definedName name="Cwvu.goldall." localSheetId="42" hidden="1">[55]BOP!$A$36:$IV$36,[55]BOP!$A$44:$IV$44,[55]BOP!$A$59:$IV$59,[55]BOP!#REF!,[55]BOP!#REF!,[55]BOP!$A$79:$IV$79,[55]BOP!$A$81:$IV$88,[55]BOP!#REF!</definedName>
    <definedName name="Cwvu.goldall." localSheetId="43" hidden="1">[55]BOP!$A$36:$IV$36,[55]BOP!$A$44:$IV$44,[55]BOP!$A$59:$IV$59,[55]BOP!#REF!,[55]BOP!#REF!,[55]BOP!$A$79:$IV$79,[55]BOP!$A$81:$IV$88,[55]BOP!#REF!</definedName>
    <definedName name="Cwvu.goldall." localSheetId="45" hidden="1">[55]BOP!$A$36:$IV$36,[55]BOP!$A$44:$IV$44,[55]BOP!$A$59:$IV$59,[55]BOP!#REF!,[55]BOP!#REF!,[55]BOP!$A$79:$IV$79,[55]BOP!$A$81:$IV$88,[55]BOP!#REF!</definedName>
    <definedName name="Cwvu.goldall." localSheetId="46" hidden="1">[55]BOP!$A$36:$IV$36,[55]BOP!$A$44:$IV$44,[55]BOP!$A$59:$IV$59,[55]BOP!#REF!,[55]BOP!#REF!,[55]BOP!$A$79:$IV$79,[55]BOP!$A$81:$IV$88,[55]BOP!#REF!</definedName>
    <definedName name="Cwvu.goldall." localSheetId="48" hidden="1">[55]BOP!$A$36:$IV$36,[55]BOP!$A$44:$IV$44,[55]BOP!$A$59:$IV$59,[55]BOP!#REF!,[55]BOP!#REF!,[55]BOP!$A$79:$IV$79,[55]BOP!$A$81:$IV$88,[55]BOP!#REF!</definedName>
    <definedName name="Cwvu.goldall." localSheetId="49" hidden="1">[55]BOP!$A$36:$IV$36,[55]BOP!$A$44:$IV$44,[55]BOP!$A$59:$IV$59,[55]BOP!#REF!,[55]BOP!#REF!,[55]BOP!$A$79:$IV$79,[55]BOP!$A$81:$IV$88,[55]BOP!#REF!</definedName>
    <definedName name="Cwvu.goldall." localSheetId="50" hidden="1">[55]BOP!$A$36:$IV$36,[55]BOP!$A$44:$IV$44,[55]BOP!$A$59:$IV$59,[55]BOP!#REF!,[55]BOP!#REF!,[55]BOP!$A$79:$IV$79,[55]BOP!$A$81:$IV$88,[55]BOP!#REF!</definedName>
    <definedName name="Cwvu.goldall." localSheetId="52" hidden="1">[55]BOP!$A$36:$IV$36,[55]BOP!$A$44:$IV$44,[55]BOP!$A$59:$IV$59,[55]BOP!#REF!,[55]BOP!#REF!,[55]BOP!$A$79:$IV$79,[55]BOP!$A$81:$IV$88,[55]BOP!#REF!</definedName>
    <definedName name="Cwvu.goldall." localSheetId="53" hidden="1">[55]BOP!$A$36:$IV$36,[55]BOP!$A$44:$IV$44,[55]BOP!$A$59:$IV$59,[55]BOP!#REF!,[55]BOP!#REF!,[55]BOP!$A$79:$IV$79,[55]BOP!$A$81:$IV$88,[55]BOP!#REF!</definedName>
    <definedName name="Cwvu.goldall." localSheetId="54" hidden="1">[55]BOP!$A$36:$IV$36,[55]BOP!$A$44:$IV$44,[55]BOP!$A$59:$IV$59,[55]BOP!#REF!,[55]BOP!#REF!,[55]BOP!$A$79:$IV$79,[55]BOP!$A$81:$IV$88,[55]BOP!#REF!</definedName>
    <definedName name="Cwvu.goldall." localSheetId="55" hidden="1">[55]BOP!$A$36:$IV$36,[55]BOP!$A$44:$IV$44,[55]BOP!$A$59:$IV$59,[55]BOP!#REF!,[55]BOP!#REF!,[55]BOP!$A$79:$IV$79,[55]BOP!$A$81:$IV$88,[55]BOP!#REF!</definedName>
    <definedName name="Cwvu.goldall." localSheetId="56" hidden="1">[55]BOP!$A$36:$IV$36,[55]BOP!$A$44:$IV$44,[55]BOP!$A$59:$IV$59,[55]BOP!#REF!,[55]BOP!#REF!,[55]BOP!$A$79:$IV$79,[55]BOP!$A$81:$IV$88,[55]BOP!#REF!</definedName>
    <definedName name="Cwvu.goldall." localSheetId="57" hidden="1">[55]BOP!$A$36:$IV$36,[55]BOP!$A$44:$IV$44,[55]BOP!$A$59:$IV$59,[55]BOP!#REF!,[55]BOP!#REF!,[55]BOP!$A$79:$IV$79,[55]BOP!$A$81:$IV$88,[55]BOP!#REF!</definedName>
    <definedName name="Cwvu.goldall." localSheetId="58" hidden="1">[55]BOP!$A$36:$IV$36,[55]BOP!$A$44:$IV$44,[55]BOP!$A$59:$IV$59,[55]BOP!#REF!,[55]BOP!#REF!,[55]BOP!$A$79:$IV$79,[55]BOP!$A$81:$IV$88,[55]BOP!#REF!</definedName>
    <definedName name="Cwvu.goldall." localSheetId="59" hidden="1">[55]BOP!$A$36:$IV$36,[55]BOP!$A$44:$IV$44,[55]BOP!$A$59:$IV$59,[55]BOP!#REF!,[55]BOP!#REF!,[55]BOP!$A$79:$IV$79,[55]BOP!$A$81:$IV$88,[55]BOP!#REF!</definedName>
    <definedName name="Cwvu.goldall." localSheetId="60" hidden="1">[55]BOP!$A$36:$IV$36,[55]BOP!$A$44:$IV$44,[55]BOP!$A$59:$IV$59,[55]BOP!#REF!,[55]BOP!#REF!,[55]BOP!$A$79:$IV$79,[55]BOP!$A$81:$IV$88,[55]BOP!#REF!</definedName>
    <definedName name="Cwvu.goldall." localSheetId="70" hidden="1">[55]BOP!$A$36:$IV$36,[55]BOP!$A$44:$IV$44,[55]BOP!$A$59:$IV$59,[55]BOP!#REF!,[55]BOP!#REF!,[55]BOP!$A$79:$IV$79,[55]BOP!$A$81:$IV$88,[55]BOP!#REF!</definedName>
    <definedName name="Cwvu.goldall." localSheetId="0" hidden="1">[55]BOP!$A$36:$IV$36,[55]BOP!$A$44:$IV$44,[55]BOP!$A$59:$IV$59,[55]BOP!#REF!,[55]BOP!#REF!,[55]BOP!$A$79:$IV$79,[55]BOP!$A$81:$IV$88,[55]BOP!#REF!</definedName>
    <definedName name="Cwvu.goldall." hidden="1">[55]BOP!$A$36:$IV$36,[55]BOP!$A$44:$IV$44,[55]BOP!$A$59:$IV$59,[55]BOP!#REF!,[55]BOP!#REF!,[55]BOP!$A$79:$IV$79,[55]BOP!$A$81:$IV$88,[55]BOP!#REF!</definedName>
    <definedName name="Cwvu.imports." localSheetId="1" hidden="1">[55]BOP!$A$36:$IV$36,[55]BOP!$A$44:$IV$44,[55]BOP!$A$59:$IV$59,[55]BOP!#REF!,[55]BOP!#REF!,[55]BOP!$A$79:$IV$79,[55]BOP!$A$81:$IV$88,[55]BOP!#REF!,[55]BOP!#REF!</definedName>
    <definedName name="Cwvu.imports." localSheetId="19" hidden="1">[55]BOP!$A$36:$IV$36,[55]BOP!$A$44:$IV$44,[55]BOP!$A$59:$IV$59,[55]BOP!#REF!,[55]BOP!#REF!,[55]BOP!$A$79:$IV$79,[55]BOP!$A$81:$IV$88,[55]BOP!#REF!,[55]BOP!#REF!</definedName>
    <definedName name="Cwvu.imports." localSheetId="3" hidden="1">[55]BOP!$A$36:$IV$36,[55]BOP!$A$44:$IV$44,[55]BOP!$A$59:$IV$59,[55]BOP!#REF!,[55]BOP!#REF!,[55]BOP!$A$79:$IV$79,[55]BOP!$A$81:$IV$88,[55]BOP!#REF!,[55]BOP!#REF!</definedName>
    <definedName name="Cwvu.imports." localSheetId="37" hidden="1">[55]BOP!$A$36:$IV$36,[55]BOP!$A$44:$IV$44,[55]BOP!$A$59:$IV$59,[55]BOP!#REF!,[55]BOP!#REF!,[55]BOP!$A$79:$IV$79,[55]BOP!$A$81:$IV$88,[55]BOP!#REF!,[55]BOP!#REF!</definedName>
    <definedName name="Cwvu.imports." localSheetId="38" hidden="1">[55]BOP!$A$36:$IV$36,[55]BOP!$A$44:$IV$44,[55]BOP!$A$59:$IV$59,[55]BOP!#REF!,[55]BOP!#REF!,[55]BOP!$A$79:$IV$79,[55]BOP!$A$81:$IV$88,[55]BOP!#REF!,[55]BOP!#REF!</definedName>
    <definedName name="Cwvu.imports." localSheetId="39" hidden="1">[55]BOP!$A$36:$IV$36,[55]BOP!$A$44:$IV$44,[55]BOP!$A$59:$IV$59,[55]BOP!#REF!,[55]BOP!#REF!,[55]BOP!$A$79:$IV$79,[55]BOP!$A$81:$IV$88,[55]BOP!#REF!,[55]BOP!#REF!</definedName>
    <definedName name="Cwvu.imports." localSheetId="40" hidden="1">[55]BOP!$A$36:$IV$36,[55]BOP!$A$44:$IV$44,[55]BOP!$A$59:$IV$59,[55]BOP!#REF!,[55]BOP!#REF!,[55]BOP!$A$79:$IV$79,[55]BOP!$A$81:$IV$88,[55]BOP!#REF!,[55]BOP!#REF!</definedName>
    <definedName name="Cwvu.imports." localSheetId="41" hidden="1">[55]BOP!$A$36:$IV$36,[55]BOP!$A$44:$IV$44,[55]BOP!$A$59:$IV$59,[55]BOP!#REF!,[55]BOP!#REF!,[55]BOP!$A$79:$IV$79,[55]BOP!$A$81:$IV$88,[55]BOP!#REF!,[55]BOP!#REF!</definedName>
    <definedName name="Cwvu.imports." localSheetId="42" hidden="1">[55]BOP!$A$36:$IV$36,[55]BOP!$A$44:$IV$44,[55]BOP!$A$59:$IV$59,[55]BOP!#REF!,[55]BOP!#REF!,[55]BOP!$A$79:$IV$79,[55]BOP!$A$81:$IV$88,[55]BOP!#REF!,[55]BOP!#REF!</definedName>
    <definedName name="Cwvu.imports." localSheetId="43" hidden="1">[55]BOP!$A$36:$IV$36,[55]BOP!$A$44:$IV$44,[55]BOP!$A$59:$IV$59,[55]BOP!#REF!,[55]BOP!#REF!,[55]BOP!$A$79:$IV$79,[55]BOP!$A$81:$IV$88,[55]BOP!#REF!,[55]BOP!#REF!</definedName>
    <definedName name="Cwvu.imports." localSheetId="44" hidden="1">[55]BOP!$A$36:$IV$36,[55]BOP!$A$44:$IV$44,[55]BOP!$A$59:$IV$59,[55]BOP!#REF!,[55]BOP!#REF!,[55]BOP!$A$79:$IV$79,[55]BOP!$A$81:$IV$88,[55]BOP!#REF!,[55]BOP!#REF!</definedName>
    <definedName name="Cwvu.imports." localSheetId="45" hidden="1">[55]BOP!$A$36:$IV$36,[55]BOP!$A$44:$IV$44,[55]BOP!$A$59:$IV$59,[55]BOP!#REF!,[55]BOP!#REF!,[55]BOP!$A$79:$IV$79,[55]BOP!$A$81:$IV$88,[55]BOP!#REF!,[55]BOP!#REF!</definedName>
    <definedName name="Cwvu.imports." localSheetId="46" hidden="1">[55]BOP!$A$36:$IV$36,[55]BOP!$A$44:$IV$44,[55]BOP!$A$59:$IV$59,[55]BOP!#REF!,[55]BOP!#REF!,[55]BOP!$A$79:$IV$79,[55]BOP!$A$81:$IV$88,[55]BOP!#REF!,[55]BOP!#REF!</definedName>
    <definedName name="Cwvu.imports." localSheetId="47" hidden="1">[55]BOP!$A$36:$IV$36,[55]BOP!$A$44:$IV$44,[55]BOP!$A$59:$IV$59,[55]BOP!#REF!,[55]BOP!#REF!,[55]BOP!$A$79:$IV$79,[55]BOP!$A$81:$IV$88,[55]BOP!#REF!,[55]BOP!#REF!</definedName>
    <definedName name="Cwvu.imports." localSheetId="48" hidden="1">[55]BOP!$A$36:$IV$36,[55]BOP!$A$44:$IV$44,[55]BOP!$A$59:$IV$59,[55]BOP!#REF!,[55]BOP!#REF!,[55]BOP!$A$79:$IV$79,[55]BOP!$A$81:$IV$88,[55]BOP!#REF!,[55]BOP!#REF!</definedName>
    <definedName name="Cwvu.imports." localSheetId="49" hidden="1">[55]BOP!$A$36:$IV$36,[55]BOP!$A$44:$IV$44,[55]BOP!$A$59:$IV$59,[55]BOP!#REF!,[55]BOP!#REF!,[55]BOP!$A$79:$IV$79,[55]BOP!$A$81:$IV$88,[55]BOP!#REF!,[55]BOP!#REF!</definedName>
    <definedName name="Cwvu.imports." localSheetId="50" hidden="1">[55]BOP!$A$36:$IV$36,[55]BOP!$A$44:$IV$44,[55]BOP!$A$59:$IV$59,[55]BOP!#REF!,[55]BOP!#REF!,[55]BOP!$A$79:$IV$79,[55]BOP!$A$81:$IV$88,[55]BOP!#REF!,[55]BOP!#REF!</definedName>
    <definedName name="Cwvu.imports." localSheetId="52" hidden="1">[55]BOP!$A$36:$IV$36,[55]BOP!$A$44:$IV$44,[55]BOP!$A$59:$IV$59,[55]BOP!#REF!,[55]BOP!#REF!,[55]BOP!$A$79:$IV$79,[55]BOP!$A$81:$IV$88,[55]BOP!#REF!,[55]BOP!#REF!</definedName>
    <definedName name="Cwvu.imports." localSheetId="53" hidden="1">[55]BOP!$A$36:$IV$36,[55]BOP!$A$44:$IV$44,[55]BOP!$A$59:$IV$59,[55]BOP!#REF!,[55]BOP!#REF!,[55]BOP!$A$79:$IV$79,[55]BOP!$A$81:$IV$88,[55]BOP!#REF!,[55]BOP!#REF!</definedName>
    <definedName name="Cwvu.imports." localSheetId="54" hidden="1">[55]BOP!$A$36:$IV$36,[55]BOP!$A$44:$IV$44,[55]BOP!$A$59:$IV$59,[55]BOP!#REF!,[55]BOP!#REF!,[55]BOP!$A$79:$IV$79,[55]BOP!$A$81:$IV$88,[55]BOP!#REF!,[55]BOP!#REF!</definedName>
    <definedName name="Cwvu.imports." localSheetId="55" hidden="1">[55]BOP!$A$36:$IV$36,[55]BOP!$A$44:$IV$44,[55]BOP!$A$59:$IV$59,[55]BOP!#REF!,[55]BOP!#REF!,[55]BOP!$A$79:$IV$79,[55]BOP!$A$81:$IV$88,[55]BOP!#REF!,[55]BOP!#REF!</definedName>
    <definedName name="Cwvu.imports." localSheetId="56" hidden="1">[55]BOP!$A$36:$IV$36,[55]BOP!$A$44:$IV$44,[55]BOP!$A$59:$IV$59,[55]BOP!#REF!,[55]BOP!#REF!,[55]BOP!$A$79:$IV$79,[55]BOP!$A$81:$IV$88,[55]BOP!#REF!,[55]BOP!#REF!</definedName>
    <definedName name="Cwvu.imports." localSheetId="57" hidden="1">[55]BOP!$A$36:$IV$36,[55]BOP!$A$44:$IV$44,[55]BOP!$A$59:$IV$59,[55]BOP!#REF!,[55]BOP!#REF!,[55]BOP!$A$79:$IV$79,[55]BOP!$A$81:$IV$88,[55]BOP!#REF!,[55]BOP!#REF!</definedName>
    <definedName name="Cwvu.imports." localSheetId="58" hidden="1">[55]BOP!$A$36:$IV$36,[55]BOP!$A$44:$IV$44,[55]BOP!$A$59:$IV$59,[55]BOP!#REF!,[55]BOP!#REF!,[55]BOP!$A$79:$IV$79,[55]BOP!$A$81:$IV$88,[55]BOP!#REF!,[55]BOP!#REF!</definedName>
    <definedName name="Cwvu.imports." localSheetId="59" hidden="1">[55]BOP!$A$36:$IV$36,[55]BOP!$A$44:$IV$44,[55]BOP!$A$59:$IV$59,[55]BOP!#REF!,[55]BOP!#REF!,[55]BOP!$A$79:$IV$79,[55]BOP!$A$81:$IV$88,[55]BOP!#REF!,[55]BOP!#REF!</definedName>
    <definedName name="Cwvu.imports." localSheetId="60" hidden="1">[55]BOP!$A$36:$IV$36,[55]BOP!$A$44:$IV$44,[55]BOP!$A$59:$IV$59,[55]BOP!#REF!,[55]BOP!#REF!,[55]BOP!$A$79:$IV$79,[55]BOP!$A$81:$IV$88,[55]BOP!#REF!,[55]BOP!#REF!</definedName>
    <definedName name="Cwvu.imports." localSheetId="70" hidden="1">[55]BOP!$A$36:$IV$36,[55]BOP!$A$44:$IV$44,[55]BOP!$A$59:$IV$59,[55]BOP!#REF!,[55]BOP!#REF!,[55]BOP!$A$79:$IV$79,[55]BOP!$A$81:$IV$88,[55]BOP!#REF!,[55]BOP!#REF!</definedName>
    <definedName name="Cwvu.imports." localSheetId="0" hidden="1">[55]BOP!$A$36:$IV$36,[55]BOP!$A$44:$IV$44,[55]BOP!$A$59:$IV$59,[55]BOP!#REF!,[55]BOP!#REF!,[55]BOP!$A$79:$IV$79,[55]BOP!$A$81:$IV$88,[55]BOP!#REF!,[55]BOP!#REF!</definedName>
    <definedName name="Cwvu.imports." hidden="1">[55]BOP!$A$36:$IV$36,[55]BOP!$A$44:$IV$44,[55]BOP!$A$59:$IV$59,[55]BOP!#REF!,[55]BOP!#REF!,[55]BOP!$A$79:$IV$79,[55]BOP!$A$81:$IV$88,[55]BOP!#REF!,[55]BOP!#REF!</definedName>
    <definedName name="Cwvu.importsall." localSheetId="1" hidden="1">[55]BOP!$A$36:$IV$36,[55]BOP!$A$44:$IV$44,[55]BOP!$A$59:$IV$59,[55]BOP!#REF!,[55]BOP!#REF!,[55]BOP!$A$79:$IV$79,[55]BOP!$A$81:$IV$88,[55]BOP!#REF!,[55]BOP!#REF!</definedName>
    <definedName name="Cwvu.importsall." localSheetId="19" hidden="1">[55]BOP!$A$36:$IV$36,[55]BOP!$A$44:$IV$44,[55]BOP!$A$59:$IV$59,[55]BOP!#REF!,[55]BOP!#REF!,[55]BOP!$A$79:$IV$79,[55]BOP!$A$81:$IV$88,[55]BOP!#REF!,[55]BOP!#REF!</definedName>
    <definedName name="Cwvu.importsall." localSheetId="3" hidden="1">[55]BOP!$A$36:$IV$36,[55]BOP!$A$44:$IV$44,[55]BOP!$A$59:$IV$59,[55]BOP!#REF!,[55]BOP!#REF!,[55]BOP!$A$79:$IV$79,[55]BOP!$A$81:$IV$88,[55]BOP!#REF!,[55]BOP!#REF!</definedName>
    <definedName name="Cwvu.importsall." localSheetId="37" hidden="1">[55]BOP!$A$36:$IV$36,[55]BOP!$A$44:$IV$44,[55]BOP!$A$59:$IV$59,[55]BOP!#REF!,[55]BOP!#REF!,[55]BOP!$A$79:$IV$79,[55]BOP!$A$81:$IV$88,[55]BOP!#REF!,[55]BOP!#REF!</definedName>
    <definedName name="Cwvu.importsall." localSheetId="38" hidden="1">[55]BOP!$A$36:$IV$36,[55]BOP!$A$44:$IV$44,[55]BOP!$A$59:$IV$59,[55]BOP!#REF!,[55]BOP!#REF!,[55]BOP!$A$79:$IV$79,[55]BOP!$A$81:$IV$88,[55]BOP!#REF!,[55]BOP!#REF!</definedName>
    <definedName name="Cwvu.importsall." localSheetId="39" hidden="1">[55]BOP!$A$36:$IV$36,[55]BOP!$A$44:$IV$44,[55]BOP!$A$59:$IV$59,[55]BOP!#REF!,[55]BOP!#REF!,[55]BOP!$A$79:$IV$79,[55]BOP!$A$81:$IV$88,[55]BOP!#REF!,[55]BOP!#REF!</definedName>
    <definedName name="Cwvu.importsall." localSheetId="40" hidden="1">[55]BOP!$A$36:$IV$36,[55]BOP!$A$44:$IV$44,[55]BOP!$A$59:$IV$59,[55]BOP!#REF!,[55]BOP!#REF!,[55]BOP!$A$79:$IV$79,[55]BOP!$A$81:$IV$88,[55]BOP!#REF!,[55]BOP!#REF!</definedName>
    <definedName name="Cwvu.importsall." localSheetId="41" hidden="1">[55]BOP!$A$36:$IV$36,[55]BOP!$A$44:$IV$44,[55]BOP!$A$59:$IV$59,[55]BOP!#REF!,[55]BOP!#REF!,[55]BOP!$A$79:$IV$79,[55]BOP!$A$81:$IV$88,[55]BOP!#REF!,[55]BOP!#REF!</definedName>
    <definedName name="Cwvu.importsall." localSheetId="42" hidden="1">[55]BOP!$A$36:$IV$36,[55]BOP!$A$44:$IV$44,[55]BOP!$A$59:$IV$59,[55]BOP!#REF!,[55]BOP!#REF!,[55]BOP!$A$79:$IV$79,[55]BOP!$A$81:$IV$88,[55]BOP!#REF!,[55]BOP!#REF!</definedName>
    <definedName name="Cwvu.importsall." localSheetId="43" hidden="1">[55]BOP!$A$36:$IV$36,[55]BOP!$A$44:$IV$44,[55]BOP!$A$59:$IV$59,[55]BOP!#REF!,[55]BOP!#REF!,[55]BOP!$A$79:$IV$79,[55]BOP!$A$81:$IV$88,[55]BOP!#REF!,[55]BOP!#REF!</definedName>
    <definedName name="Cwvu.importsall." localSheetId="44" hidden="1">[55]BOP!$A$36:$IV$36,[55]BOP!$A$44:$IV$44,[55]BOP!$A$59:$IV$59,[55]BOP!#REF!,[55]BOP!#REF!,[55]BOP!$A$79:$IV$79,[55]BOP!$A$81:$IV$88,[55]BOP!#REF!,[55]BOP!#REF!</definedName>
    <definedName name="Cwvu.importsall." localSheetId="45" hidden="1">[55]BOP!$A$36:$IV$36,[55]BOP!$A$44:$IV$44,[55]BOP!$A$59:$IV$59,[55]BOP!#REF!,[55]BOP!#REF!,[55]BOP!$A$79:$IV$79,[55]BOP!$A$81:$IV$88,[55]BOP!#REF!,[55]BOP!#REF!</definedName>
    <definedName name="Cwvu.importsall." localSheetId="46" hidden="1">[55]BOP!$A$36:$IV$36,[55]BOP!$A$44:$IV$44,[55]BOP!$A$59:$IV$59,[55]BOP!#REF!,[55]BOP!#REF!,[55]BOP!$A$79:$IV$79,[55]BOP!$A$81:$IV$88,[55]BOP!#REF!,[55]BOP!#REF!</definedName>
    <definedName name="Cwvu.importsall." localSheetId="47" hidden="1">[55]BOP!$A$36:$IV$36,[55]BOP!$A$44:$IV$44,[55]BOP!$A$59:$IV$59,[55]BOP!#REF!,[55]BOP!#REF!,[55]BOP!$A$79:$IV$79,[55]BOP!$A$81:$IV$88,[55]BOP!#REF!,[55]BOP!#REF!</definedName>
    <definedName name="Cwvu.importsall." localSheetId="48" hidden="1">[55]BOP!$A$36:$IV$36,[55]BOP!$A$44:$IV$44,[55]BOP!$A$59:$IV$59,[55]BOP!#REF!,[55]BOP!#REF!,[55]BOP!$A$79:$IV$79,[55]BOP!$A$81:$IV$88,[55]BOP!#REF!,[55]BOP!#REF!</definedName>
    <definedName name="Cwvu.importsall." localSheetId="49" hidden="1">[55]BOP!$A$36:$IV$36,[55]BOP!$A$44:$IV$44,[55]BOP!$A$59:$IV$59,[55]BOP!#REF!,[55]BOP!#REF!,[55]BOP!$A$79:$IV$79,[55]BOP!$A$81:$IV$88,[55]BOP!#REF!,[55]BOP!#REF!</definedName>
    <definedName name="Cwvu.importsall." localSheetId="50" hidden="1">[55]BOP!$A$36:$IV$36,[55]BOP!$A$44:$IV$44,[55]BOP!$A$59:$IV$59,[55]BOP!#REF!,[55]BOP!#REF!,[55]BOP!$A$79:$IV$79,[55]BOP!$A$81:$IV$88,[55]BOP!#REF!,[55]BOP!#REF!</definedName>
    <definedName name="Cwvu.importsall." localSheetId="52" hidden="1">[55]BOP!$A$36:$IV$36,[55]BOP!$A$44:$IV$44,[55]BOP!$A$59:$IV$59,[55]BOP!#REF!,[55]BOP!#REF!,[55]BOP!$A$79:$IV$79,[55]BOP!$A$81:$IV$88,[55]BOP!#REF!,[55]BOP!#REF!</definedName>
    <definedName name="Cwvu.importsall." localSheetId="53" hidden="1">[55]BOP!$A$36:$IV$36,[55]BOP!$A$44:$IV$44,[55]BOP!$A$59:$IV$59,[55]BOP!#REF!,[55]BOP!#REF!,[55]BOP!$A$79:$IV$79,[55]BOP!$A$81:$IV$88,[55]BOP!#REF!,[55]BOP!#REF!</definedName>
    <definedName name="Cwvu.importsall." localSheetId="54" hidden="1">[55]BOP!$A$36:$IV$36,[55]BOP!$A$44:$IV$44,[55]BOP!$A$59:$IV$59,[55]BOP!#REF!,[55]BOP!#REF!,[55]BOP!$A$79:$IV$79,[55]BOP!$A$81:$IV$88,[55]BOP!#REF!,[55]BOP!#REF!</definedName>
    <definedName name="Cwvu.importsall." localSheetId="55" hidden="1">[55]BOP!$A$36:$IV$36,[55]BOP!$A$44:$IV$44,[55]BOP!$A$59:$IV$59,[55]BOP!#REF!,[55]BOP!#REF!,[55]BOP!$A$79:$IV$79,[55]BOP!$A$81:$IV$88,[55]BOP!#REF!,[55]BOP!#REF!</definedName>
    <definedName name="Cwvu.importsall." localSheetId="56" hidden="1">[55]BOP!$A$36:$IV$36,[55]BOP!$A$44:$IV$44,[55]BOP!$A$59:$IV$59,[55]BOP!#REF!,[55]BOP!#REF!,[55]BOP!$A$79:$IV$79,[55]BOP!$A$81:$IV$88,[55]BOP!#REF!,[55]BOP!#REF!</definedName>
    <definedName name="Cwvu.importsall." localSheetId="57" hidden="1">[55]BOP!$A$36:$IV$36,[55]BOP!$A$44:$IV$44,[55]BOP!$A$59:$IV$59,[55]BOP!#REF!,[55]BOP!#REF!,[55]BOP!$A$79:$IV$79,[55]BOP!$A$81:$IV$88,[55]BOP!#REF!,[55]BOP!#REF!</definedName>
    <definedName name="Cwvu.importsall." localSheetId="58" hidden="1">[55]BOP!$A$36:$IV$36,[55]BOP!$A$44:$IV$44,[55]BOP!$A$59:$IV$59,[55]BOP!#REF!,[55]BOP!#REF!,[55]BOP!$A$79:$IV$79,[55]BOP!$A$81:$IV$88,[55]BOP!#REF!,[55]BOP!#REF!</definedName>
    <definedName name="Cwvu.importsall." localSheetId="59" hidden="1">[55]BOP!$A$36:$IV$36,[55]BOP!$A$44:$IV$44,[55]BOP!$A$59:$IV$59,[55]BOP!#REF!,[55]BOP!#REF!,[55]BOP!$A$79:$IV$79,[55]BOP!$A$81:$IV$88,[55]BOP!#REF!,[55]BOP!#REF!</definedName>
    <definedName name="Cwvu.importsall." localSheetId="60" hidden="1">[55]BOP!$A$36:$IV$36,[55]BOP!$A$44:$IV$44,[55]BOP!$A$59:$IV$59,[55]BOP!#REF!,[55]BOP!#REF!,[55]BOP!$A$79:$IV$79,[55]BOP!$A$81:$IV$88,[55]BOP!#REF!,[55]BOP!#REF!</definedName>
    <definedName name="Cwvu.importsall." localSheetId="70" hidden="1">[55]BOP!$A$36:$IV$36,[55]BOP!$A$44:$IV$44,[55]BOP!$A$59:$IV$59,[55]BOP!#REF!,[55]BOP!#REF!,[55]BOP!$A$79:$IV$79,[55]BOP!$A$81:$IV$88,[55]BOP!#REF!,[55]BOP!#REF!</definedName>
    <definedName name="Cwvu.importsall." localSheetId="0" hidden="1">[55]BOP!$A$36:$IV$36,[55]BOP!$A$44:$IV$44,[55]BOP!$A$59:$IV$59,[55]BOP!#REF!,[55]BOP!#REF!,[55]BOP!$A$79:$IV$79,[55]BOP!$A$81:$IV$88,[55]BOP!#REF!,[55]BOP!#REF!</definedName>
    <definedName name="Cwvu.importsall." hidden="1">[55]BOP!$A$36:$IV$36,[55]BOP!$A$44:$IV$44,[55]BOP!$A$59:$IV$59,[55]BOP!#REF!,[55]BOP!#REF!,[55]BOP!$A$79:$IV$79,[55]BOP!$A$81:$IV$88,[55]BOP!#REF!,[55]BOP!#REF!</definedName>
    <definedName name="Cwvu.Print." localSheetId="19" hidden="1">[56]Indic!$A$109:$IV$109,[56]Indic!$A$196:$IV$197,[56]Indic!$A$208:$IV$209,[56]Indic!$A$217:$IV$218</definedName>
    <definedName name="Cwvu.Print." localSheetId="37" hidden="1">[56]Indic!$A$109:$IV$109,[56]Indic!$A$196:$IV$197,[56]Indic!$A$208:$IV$209,[56]Indic!$A$217:$IV$218</definedName>
    <definedName name="Cwvu.Print." localSheetId="38" hidden="1">[56]Indic!$A$109:$IV$109,[56]Indic!$A$196:$IV$197,[56]Indic!$A$208:$IV$209,[56]Indic!$A$217:$IV$218</definedName>
    <definedName name="Cwvu.Print." localSheetId="39" hidden="1">[56]Indic!$A$109:$IV$109,[56]Indic!$A$196:$IV$197,[56]Indic!$A$208:$IV$209,[56]Indic!$A$217:$IV$218</definedName>
    <definedName name="Cwvu.Print." localSheetId="40" hidden="1">[56]Indic!$A$109:$IV$109,[56]Indic!$A$196:$IV$197,[56]Indic!$A$208:$IV$209,[56]Indic!$A$217:$IV$218</definedName>
    <definedName name="Cwvu.Print." localSheetId="41" hidden="1">[56]Indic!$A$109:$IV$109,[56]Indic!$A$196:$IV$197,[56]Indic!$A$208:$IV$209,[56]Indic!$A$217:$IV$218</definedName>
    <definedName name="Cwvu.Print." localSheetId="42" hidden="1">[56]Indic!$A$109:$IV$109,[56]Indic!$A$196:$IV$197,[56]Indic!$A$208:$IV$209,[56]Indic!$A$217:$IV$218</definedName>
    <definedName name="Cwvu.Print." localSheetId="43" hidden="1">[56]Indic!$A$109:$IV$109,[56]Indic!$A$196:$IV$197,[56]Indic!$A$208:$IV$209,[56]Indic!$A$217:$IV$218</definedName>
    <definedName name="Cwvu.Print." localSheetId="45" hidden="1">[56]Indic!$A$109:$IV$109,[56]Indic!$A$196:$IV$197,[56]Indic!$A$208:$IV$209,[56]Indic!$A$217:$IV$218</definedName>
    <definedName name="Cwvu.Print." localSheetId="46" hidden="1">[56]Indic!$A$109:$IV$109,[56]Indic!$A$196:$IV$197,[56]Indic!$A$208:$IV$209,[56]Indic!$A$217:$IV$218</definedName>
    <definedName name="Cwvu.Print." localSheetId="48" hidden="1">[56]Indic!$A$109:$IV$109,[56]Indic!$A$196:$IV$197,[56]Indic!$A$208:$IV$209,[56]Indic!$A$217:$IV$218</definedName>
    <definedName name="Cwvu.Print." localSheetId="49" hidden="1">[56]Indic!$A$109:$IV$109,[56]Indic!$A$196:$IV$197,[56]Indic!$A$208:$IV$209,[56]Indic!$A$217:$IV$218</definedName>
    <definedName name="Cwvu.Print." localSheetId="50" hidden="1">[56]Indic!$A$109:$IV$109,[56]Indic!$A$196:$IV$197,[56]Indic!$A$208:$IV$209,[56]Indic!$A$217:$IV$218</definedName>
    <definedName name="Cwvu.Print." localSheetId="52" hidden="1">[56]Indic!$A$109:$IV$109,[56]Indic!$A$196:$IV$197,[56]Indic!$A$208:$IV$209,[56]Indic!$A$217:$IV$218</definedName>
    <definedName name="Cwvu.Print." localSheetId="53" hidden="1">[56]Indic!$A$109:$IV$109,[56]Indic!$A$196:$IV$197,[56]Indic!$A$208:$IV$209,[56]Indic!$A$217:$IV$218</definedName>
    <definedName name="Cwvu.Print." localSheetId="54" hidden="1">[56]Indic!$A$109:$IV$109,[56]Indic!$A$196:$IV$197,[56]Indic!$A$208:$IV$209,[56]Indic!$A$217:$IV$218</definedName>
    <definedName name="Cwvu.Print." localSheetId="55" hidden="1">[56]Indic!$A$109:$IV$109,[56]Indic!$A$196:$IV$197,[56]Indic!$A$208:$IV$209,[56]Indic!$A$217:$IV$218</definedName>
    <definedName name="Cwvu.Print." localSheetId="56" hidden="1">[56]Indic!$A$109:$IV$109,[56]Indic!$A$196:$IV$197,[56]Indic!$A$208:$IV$209,[56]Indic!$A$217:$IV$218</definedName>
    <definedName name="Cwvu.Print." localSheetId="57" hidden="1">[56]Indic!$A$109:$IV$109,[56]Indic!$A$196:$IV$197,[56]Indic!$A$208:$IV$209,[56]Indic!$A$217:$IV$218</definedName>
    <definedName name="Cwvu.Print." localSheetId="58" hidden="1">[56]Indic!$A$109:$IV$109,[56]Indic!$A$196:$IV$197,[56]Indic!$A$208:$IV$209,[56]Indic!$A$217:$IV$218</definedName>
    <definedName name="Cwvu.Print." localSheetId="59" hidden="1">[56]Indic!$A$109:$IV$109,[56]Indic!$A$196:$IV$197,[56]Indic!$A$208:$IV$209,[56]Indic!$A$217:$IV$218</definedName>
    <definedName name="Cwvu.Print." localSheetId="60" hidden="1">[56]Indic!$A$109:$IV$109,[56]Indic!$A$196:$IV$197,[56]Indic!$A$208:$IV$209,[56]Indic!$A$217:$IV$218</definedName>
    <definedName name="Cwvu.Print." localSheetId="70" hidden="1">[56]Indic!$A$109:$IV$109,[56]Indic!$A$196:$IV$197,[56]Indic!$A$208:$IV$209,[56]Indic!$A$217:$IV$218</definedName>
    <definedName name="Cwvu.Print." hidden="1">[56]Indic!$A$109:$IV$109,[56]Indic!$A$196:$IV$197,[56]Indic!$A$208:$IV$209,[56]Indic!$A$217:$IV$218</definedName>
    <definedName name="Cwvu.tot." localSheetId="1" hidden="1">[55]BOP!$A$36:$IV$36,[55]BOP!$A$44:$IV$44,[55]BOP!$A$59:$IV$59,[55]BOP!#REF!,[55]BOP!#REF!,[55]BOP!$A$79:$IV$79</definedName>
    <definedName name="Cwvu.tot." localSheetId="17" hidden="1">[55]BOP!$A$36:$IV$36,[55]BOP!$A$44:$IV$44,[55]BOP!$A$59:$IV$59,[55]BOP!#REF!,[55]BOP!#REF!,[55]BOP!$A$79:$IV$79</definedName>
    <definedName name="Cwvu.tot." localSheetId="18" hidden="1">[55]BOP!$A$36:$IV$36,[55]BOP!$A$44:$IV$44,[55]BOP!$A$59:$IV$59,[55]BOP!#REF!,[55]BOP!#REF!,[55]BOP!$A$79:$IV$79</definedName>
    <definedName name="Cwvu.tot." localSheetId="19" hidden="1">[55]BOP!$A$36:$IV$36,[55]BOP!$A$44:$IV$44,[55]BOP!$A$59:$IV$59,[55]BOP!#REF!,[55]BOP!#REF!,[55]BOP!$A$79:$IV$79</definedName>
    <definedName name="Cwvu.tot." localSheetId="24" hidden="1">[55]BOP!$A$36:$IV$36,[55]BOP!$A$44:$IV$44,[55]BOP!$A$59:$IV$59,[55]BOP!#REF!,[55]BOP!#REF!,[55]BOP!$A$79:$IV$79</definedName>
    <definedName name="Cwvu.tot." localSheetId="25" hidden="1">[55]BOP!$A$36:$IV$36,[55]BOP!$A$44:$IV$44,[55]BOP!$A$59:$IV$59,[55]BOP!#REF!,[55]BOP!#REF!,[55]BOP!$A$79:$IV$79</definedName>
    <definedName name="Cwvu.tot." localSheetId="3" hidden="1">[55]BOP!$A$36:$IV$36,[55]BOP!$A$44:$IV$44,[55]BOP!$A$59:$IV$59,[55]BOP!#REF!,[55]BOP!#REF!,[55]BOP!$A$79:$IV$79</definedName>
    <definedName name="Cwvu.tot." localSheetId="37" hidden="1">[55]BOP!$A$36:$IV$36,[55]BOP!$A$44:$IV$44,[55]BOP!$A$59:$IV$59,[55]BOP!#REF!,[55]BOP!#REF!,[55]BOP!$A$79:$IV$79</definedName>
    <definedName name="Cwvu.tot." localSheetId="38" hidden="1">[55]BOP!$A$36:$IV$36,[55]BOP!$A$44:$IV$44,[55]BOP!$A$59:$IV$59,[55]BOP!#REF!,[55]BOP!#REF!,[55]BOP!$A$79:$IV$79</definedName>
    <definedName name="Cwvu.tot." localSheetId="39" hidden="1">[55]BOP!$A$36:$IV$36,[55]BOP!$A$44:$IV$44,[55]BOP!$A$59:$IV$59,[55]BOP!#REF!,[55]BOP!#REF!,[55]BOP!$A$79:$IV$79</definedName>
    <definedName name="Cwvu.tot." localSheetId="40" hidden="1">[55]BOP!$A$36:$IV$36,[55]BOP!$A$44:$IV$44,[55]BOP!$A$59:$IV$59,[55]BOP!#REF!,[55]BOP!#REF!,[55]BOP!$A$79:$IV$79</definedName>
    <definedName name="Cwvu.tot." localSheetId="41" hidden="1">[55]BOP!$A$36:$IV$36,[55]BOP!$A$44:$IV$44,[55]BOP!$A$59:$IV$59,[55]BOP!#REF!,[55]BOP!#REF!,[55]BOP!$A$79:$IV$79</definedName>
    <definedName name="Cwvu.tot." localSheetId="42" hidden="1">[55]BOP!$A$36:$IV$36,[55]BOP!$A$44:$IV$44,[55]BOP!$A$59:$IV$59,[55]BOP!#REF!,[55]BOP!#REF!,[55]BOP!$A$79:$IV$79</definedName>
    <definedName name="Cwvu.tot." localSheetId="43" hidden="1">[55]BOP!$A$36:$IV$36,[55]BOP!$A$44:$IV$44,[55]BOP!$A$59:$IV$59,[55]BOP!#REF!,[55]BOP!#REF!,[55]BOP!$A$79:$IV$79</definedName>
    <definedName name="Cwvu.tot." localSheetId="44" hidden="1">[55]BOP!$A$36:$IV$36,[55]BOP!$A$44:$IV$44,[55]BOP!$A$59:$IV$59,[55]BOP!#REF!,[55]BOP!#REF!,[55]BOP!$A$79:$IV$79</definedName>
    <definedName name="Cwvu.tot." localSheetId="45" hidden="1">[55]BOP!$A$36:$IV$36,[55]BOP!$A$44:$IV$44,[55]BOP!$A$59:$IV$59,[55]BOP!#REF!,[55]BOP!#REF!,[55]BOP!$A$79:$IV$79</definedName>
    <definedName name="Cwvu.tot." localSheetId="46" hidden="1">[55]BOP!$A$36:$IV$36,[55]BOP!$A$44:$IV$44,[55]BOP!$A$59:$IV$59,[55]BOP!#REF!,[55]BOP!#REF!,[55]BOP!$A$79:$IV$79</definedName>
    <definedName name="Cwvu.tot." localSheetId="47" hidden="1">[55]BOP!$A$36:$IV$36,[55]BOP!$A$44:$IV$44,[55]BOP!$A$59:$IV$59,[55]BOP!#REF!,[55]BOP!#REF!,[55]BOP!$A$79:$IV$79</definedName>
    <definedName name="Cwvu.tot." localSheetId="48" hidden="1">[55]BOP!$A$36:$IV$36,[55]BOP!$A$44:$IV$44,[55]BOP!$A$59:$IV$59,[55]BOP!#REF!,[55]BOP!#REF!,[55]BOP!$A$79:$IV$79</definedName>
    <definedName name="Cwvu.tot." localSheetId="49" hidden="1">[55]BOP!$A$36:$IV$36,[55]BOP!$A$44:$IV$44,[55]BOP!$A$59:$IV$59,[55]BOP!#REF!,[55]BOP!#REF!,[55]BOP!$A$79:$IV$79</definedName>
    <definedName name="Cwvu.tot." localSheetId="50" hidden="1">[55]BOP!$A$36:$IV$36,[55]BOP!$A$44:$IV$44,[55]BOP!$A$59:$IV$59,[55]BOP!#REF!,[55]BOP!#REF!,[55]BOP!$A$79:$IV$79</definedName>
    <definedName name="Cwvu.tot." localSheetId="52" hidden="1">[55]BOP!$A$36:$IV$36,[55]BOP!$A$44:$IV$44,[55]BOP!$A$59:$IV$59,[55]BOP!#REF!,[55]BOP!#REF!,[55]BOP!$A$79:$IV$79</definedName>
    <definedName name="Cwvu.tot." localSheetId="53" hidden="1">[55]BOP!$A$36:$IV$36,[55]BOP!$A$44:$IV$44,[55]BOP!$A$59:$IV$59,[55]BOP!#REF!,[55]BOP!#REF!,[55]BOP!$A$79:$IV$79</definedName>
    <definedName name="Cwvu.tot." localSheetId="54" hidden="1">[55]BOP!$A$36:$IV$36,[55]BOP!$A$44:$IV$44,[55]BOP!$A$59:$IV$59,[55]BOP!#REF!,[55]BOP!#REF!,[55]BOP!$A$79:$IV$79</definedName>
    <definedName name="Cwvu.tot." localSheetId="55" hidden="1">[55]BOP!$A$36:$IV$36,[55]BOP!$A$44:$IV$44,[55]BOP!$A$59:$IV$59,[55]BOP!#REF!,[55]BOP!#REF!,[55]BOP!$A$79:$IV$79</definedName>
    <definedName name="Cwvu.tot." localSheetId="56" hidden="1">[55]BOP!$A$36:$IV$36,[55]BOP!$A$44:$IV$44,[55]BOP!$A$59:$IV$59,[55]BOP!#REF!,[55]BOP!#REF!,[55]BOP!$A$79:$IV$79</definedName>
    <definedName name="Cwvu.tot." localSheetId="57" hidden="1">[55]BOP!$A$36:$IV$36,[55]BOP!$A$44:$IV$44,[55]BOP!$A$59:$IV$59,[55]BOP!#REF!,[55]BOP!#REF!,[55]BOP!$A$79:$IV$79</definedName>
    <definedName name="Cwvu.tot." localSheetId="58" hidden="1">[55]BOP!$A$36:$IV$36,[55]BOP!$A$44:$IV$44,[55]BOP!$A$59:$IV$59,[55]BOP!#REF!,[55]BOP!#REF!,[55]BOP!$A$79:$IV$79</definedName>
    <definedName name="Cwvu.tot." localSheetId="59" hidden="1">[55]BOP!$A$36:$IV$36,[55]BOP!$A$44:$IV$44,[55]BOP!$A$59:$IV$59,[55]BOP!#REF!,[55]BOP!#REF!,[55]BOP!$A$79:$IV$79</definedName>
    <definedName name="Cwvu.tot." localSheetId="60" hidden="1">[55]BOP!$A$36:$IV$36,[55]BOP!$A$44:$IV$44,[55]BOP!$A$59:$IV$59,[55]BOP!#REF!,[55]BOP!#REF!,[55]BOP!$A$79:$IV$79</definedName>
    <definedName name="Cwvu.tot." localSheetId="70" hidden="1">[55]BOP!$A$36:$IV$36,[55]BOP!$A$44:$IV$44,[55]BOP!$A$59:$IV$59,[55]BOP!#REF!,[55]BOP!#REF!,[55]BOP!$A$79:$IV$79</definedName>
    <definedName name="Cwvu.tot." localSheetId="0" hidden="1">[55]BOP!$A$36:$IV$36,[55]BOP!$A$44:$IV$44,[55]BOP!$A$59:$IV$59,[55]BOP!#REF!,[55]BOP!#REF!,[55]BOP!$A$79:$IV$79</definedName>
    <definedName name="Cwvu.tot." hidden="1">[55]BOP!$A$36:$IV$36,[55]BOP!$A$44:$IV$44,[55]BOP!$A$59:$IV$59,[55]BOP!#REF!,[55]BOP!#REF!,[55]BOP!$A$79:$IV$79</definedName>
    <definedName name="d" localSheetId="3">#REF!</definedName>
    <definedName name="d" localSheetId="37">#REF!</definedName>
    <definedName name="d" localSheetId="38">#REF!</definedName>
    <definedName name="d" localSheetId="39">#REF!</definedName>
    <definedName name="d" localSheetId="40">#REF!</definedName>
    <definedName name="d" localSheetId="41">#REF!</definedName>
    <definedName name="d" localSheetId="42">#REF!</definedName>
    <definedName name="d" localSheetId="43">#REF!</definedName>
    <definedName name="d" localSheetId="45">#REF!</definedName>
    <definedName name="d" localSheetId="46">#REF!</definedName>
    <definedName name="d" localSheetId="48">#REF!</definedName>
    <definedName name="d" localSheetId="49">#REF!</definedName>
    <definedName name="d" localSheetId="50">#REF!</definedName>
    <definedName name="d" localSheetId="68">#REF!</definedName>
    <definedName name="d" localSheetId="69">#REF!</definedName>
    <definedName name="d" localSheetId="0">#REF!</definedName>
    <definedName name="d">#REF!</definedName>
    <definedName name="d__Chart1" comment="Auto-added dynamic range" localSheetId="3">#REF!:INDEX(#REF!,#REF!,#REF!)</definedName>
    <definedName name="d__Chart1" comment="Auto-added dynamic range" localSheetId="37">#REF!:INDEX(#REF!,#REF!,#REF!)</definedName>
    <definedName name="d__Chart1" comment="Auto-added dynamic range" localSheetId="38">#REF!:INDEX(#REF!,#REF!,#REF!)</definedName>
    <definedName name="d__Chart1" comment="Auto-added dynamic range" localSheetId="39">#REF!:INDEX(#REF!,#REF!,#REF!)</definedName>
    <definedName name="d__Chart1" comment="Auto-added dynamic range" localSheetId="40">#REF!:INDEX(#REF!,#REF!,#REF!)</definedName>
    <definedName name="d__Chart1" comment="Auto-added dynamic range" localSheetId="41">#REF!:INDEX(#REF!,#REF!,#REF!)</definedName>
    <definedName name="d__Chart1" comment="Auto-added dynamic range" localSheetId="42">#REF!:INDEX(#REF!,#REF!,#REF!)</definedName>
    <definedName name="d__Chart1" comment="Auto-added dynamic range" localSheetId="43">#REF!:INDEX(#REF!,#REF!,#REF!)</definedName>
    <definedName name="d__Chart1" comment="Auto-added dynamic range" localSheetId="45">#REF!:INDEX(#REF!,#REF!,#REF!)</definedName>
    <definedName name="d__Chart1" comment="Auto-added dynamic range" localSheetId="46">#REF!:INDEX(#REF!,#REF!,#REF!)</definedName>
    <definedName name="d__Chart1" comment="Auto-added dynamic range" localSheetId="48">#REF!:INDEX(#REF!,#REF!,#REF!)</definedName>
    <definedName name="d__Chart1" comment="Auto-added dynamic range" localSheetId="49">#REF!:INDEX(#REF!,#REF!,#REF!)</definedName>
    <definedName name="d__Chart1" comment="Auto-added dynamic range" localSheetId="50">#REF!:INDEX(#REF!,#REF!,#REF!)</definedName>
    <definedName name="d__Chart1" comment="Auto-added dynamic range" localSheetId="68">#REF!:INDEX(#REF!,#REF!,#REF!)</definedName>
    <definedName name="d__Chart1" comment="Auto-added dynamic range" localSheetId="69">#REF!:INDEX(#REF!,#REF!,#REF!)</definedName>
    <definedName name="d__Chart1" comment="Auto-added dynamic range" localSheetId="70">#REF!:INDEX(#REF!,#REF!,#REF!)</definedName>
    <definedName name="d__Chart1" comment="Auto-added dynamic range" localSheetId="0">#REF!:INDEX(#REF!,#REF!,#REF!)</definedName>
    <definedName name="d__Chart1" comment="Auto-added dynamic range">#REF!:INDEX(#REF!,#REF!,#REF!)</definedName>
    <definedName name="d__Chart2" comment="Auto-added dynamic range" localSheetId="3">#REF!:INDEX(#REF!,#REF!,#REF!)</definedName>
    <definedName name="d__Chart2" comment="Auto-added dynamic range" localSheetId="37">#REF!:INDEX(#REF!,#REF!,#REF!)</definedName>
    <definedName name="d__Chart2" comment="Auto-added dynamic range" localSheetId="38">#REF!:INDEX(#REF!,#REF!,#REF!)</definedName>
    <definedName name="d__Chart2" comment="Auto-added dynamic range" localSheetId="39">#REF!:INDEX(#REF!,#REF!,#REF!)</definedName>
    <definedName name="d__Chart2" comment="Auto-added dynamic range" localSheetId="40">#REF!:INDEX(#REF!,#REF!,#REF!)</definedName>
    <definedName name="d__Chart2" comment="Auto-added dynamic range" localSheetId="41">#REF!:INDEX(#REF!,#REF!,#REF!)</definedName>
    <definedName name="d__Chart2" comment="Auto-added dynamic range" localSheetId="42">#REF!:INDEX(#REF!,#REF!,#REF!)</definedName>
    <definedName name="d__Chart2" comment="Auto-added dynamic range" localSheetId="43">#REF!:INDEX(#REF!,#REF!,#REF!)</definedName>
    <definedName name="d__Chart2" comment="Auto-added dynamic range" localSheetId="45">#REF!:INDEX(#REF!,#REF!,#REF!)</definedName>
    <definedName name="d__Chart2" comment="Auto-added dynamic range" localSheetId="46">#REF!:INDEX(#REF!,#REF!,#REF!)</definedName>
    <definedName name="d__Chart2" comment="Auto-added dynamic range" localSheetId="48">#REF!:INDEX(#REF!,#REF!,#REF!)</definedName>
    <definedName name="d__Chart2" comment="Auto-added dynamic range" localSheetId="49">#REF!:INDEX(#REF!,#REF!,#REF!)</definedName>
    <definedName name="d__Chart2" comment="Auto-added dynamic range" localSheetId="50">#REF!:INDEX(#REF!,#REF!,#REF!)</definedName>
    <definedName name="d__Chart2" comment="Auto-added dynamic range" localSheetId="68">#REF!:INDEX(#REF!,#REF!,#REF!)</definedName>
    <definedName name="d__Chart2" comment="Auto-added dynamic range" localSheetId="69">#REF!:INDEX(#REF!,#REF!,#REF!)</definedName>
    <definedName name="d__Chart2" comment="Auto-added dynamic range" localSheetId="70">#REF!:INDEX(#REF!,#REF!,#REF!)</definedName>
    <definedName name="d__Chart2" comment="Auto-added dynamic range">#REF!:INDEX(#REF!,#REF!,#REF!)</definedName>
    <definedName name="d__Chart3" comment="Auto-added dynamic range" localSheetId="3">#REF!:INDEX(#REF!,#REF!,#REF!)</definedName>
    <definedName name="d__Chart3" comment="Auto-added dynamic range" localSheetId="37">#REF!:INDEX(#REF!,#REF!,#REF!)</definedName>
    <definedName name="d__Chart3" comment="Auto-added dynamic range" localSheetId="38">#REF!:INDEX(#REF!,#REF!,#REF!)</definedName>
    <definedName name="d__Chart3" comment="Auto-added dynamic range" localSheetId="39">#REF!:INDEX(#REF!,#REF!,#REF!)</definedName>
    <definedName name="d__Chart3" comment="Auto-added dynamic range" localSheetId="40">#REF!:INDEX(#REF!,#REF!,#REF!)</definedName>
    <definedName name="d__Chart3" comment="Auto-added dynamic range" localSheetId="41">#REF!:INDEX(#REF!,#REF!,#REF!)</definedName>
    <definedName name="d__Chart3" comment="Auto-added dynamic range" localSheetId="42">#REF!:INDEX(#REF!,#REF!,#REF!)</definedName>
    <definedName name="d__Chart3" comment="Auto-added dynamic range" localSheetId="43">#REF!:INDEX(#REF!,#REF!,#REF!)</definedName>
    <definedName name="d__Chart3" comment="Auto-added dynamic range" localSheetId="45">#REF!:INDEX(#REF!,#REF!,#REF!)</definedName>
    <definedName name="d__Chart3" comment="Auto-added dynamic range" localSheetId="46">#REF!:INDEX(#REF!,#REF!,#REF!)</definedName>
    <definedName name="d__Chart3" comment="Auto-added dynamic range" localSheetId="48">#REF!:INDEX(#REF!,#REF!,#REF!)</definedName>
    <definedName name="d__Chart3" comment="Auto-added dynamic range" localSheetId="49">#REF!:INDEX(#REF!,#REF!,#REF!)</definedName>
    <definedName name="d__Chart3" comment="Auto-added dynamic range" localSheetId="50">#REF!:INDEX(#REF!,#REF!,#REF!)</definedName>
    <definedName name="d__Chart3" comment="Auto-added dynamic range" localSheetId="68">#REF!:INDEX(#REF!,#REF!,#REF!)</definedName>
    <definedName name="d__Chart3" comment="Auto-added dynamic range" localSheetId="69">#REF!:INDEX(#REF!,#REF!,#REF!)</definedName>
    <definedName name="d__Chart3" comment="Auto-added dynamic range" localSheetId="70">#REF!:INDEX(#REF!,#REF!,#REF!)</definedName>
    <definedName name="d__Chart3" comment="Auto-added dynamic range">#REF!:INDEX(#REF!,#REF!,#REF!)</definedName>
    <definedName name="d__Chart4" comment="Auto-added dynamic range" localSheetId="3">#REF!:INDEX(#REF!,#REF!,#REF!)</definedName>
    <definedName name="d__Chart4" comment="Auto-added dynamic range" localSheetId="42">#REF!:INDEX(#REF!,#REF!,#REF!)</definedName>
    <definedName name="d__Chart4" comment="Auto-added dynamic range" localSheetId="68">#REF!:INDEX(#REF!,#REF!,#REF!)</definedName>
    <definedName name="d__Chart4" comment="Auto-added dynamic range" localSheetId="69">#REF!:INDEX(#REF!,#REF!,#REF!)</definedName>
    <definedName name="d__Chart4" comment="Auto-added dynamic range" localSheetId="70">#REF!:INDEX(#REF!,#REF!,#REF!)</definedName>
    <definedName name="d__Chart4" comment="Auto-added dynamic range">#REF!:INDEX(#REF!,#REF!,#REF!)</definedName>
    <definedName name="d__Chart5" comment="Auto-added dynamic range" localSheetId="68">#REF!:INDEX(#REF!,#REF!,#REF!)</definedName>
    <definedName name="d__Chart5" comment="Auto-added dynamic range" localSheetId="69">#REF!:INDEX(#REF!,#REF!,#REF!)</definedName>
    <definedName name="d__Chart5" comment="Auto-added dynamic range" localSheetId="70">#REF!:INDEX(#REF!,#REF!,#REF!)</definedName>
    <definedName name="d__Chart5" comment="Auto-added dynamic range">#REF!:INDEX(#REF!,#REF!,#REF!)</definedName>
    <definedName name="d__Chart6_ACQ" comment="Auto-added dynamic range" localSheetId="68">#REF!:INDEX(#REF!,#REF!,#REF!)</definedName>
    <definedName name="d__Chart6_ACQ" comment="Auto-added dynamic range" localSheetId="69">#REF!:INDEX(#REF!,#REF!,#REF!)</definedName>
    <definedName name="d__Chart6_ACQ" comment="Auto-added dynamic range" localSheetId="70">#REF!:INDEX(#REF!,#REF!,#REF!)</definedName>
    <definedName name="d__Chart6_ACQ" comment="Auto-added dynamic range">#REF!:INDEX(#REF!,#REF!,#REF!)</definedName>
    <definedName name="d__Chart6_CreditScoring" comment="Auto-added dynamic range" localSheetId="68">#REF!:INDEX(#REF!,#REF!,#REF!)</definedName>
    <definedName name="d__Chart6_CreditScoring" comment="Auto-added dynamic range" localSheetId="69">#REF!:INDEX(#REF!,#REF!,#REF!)</definedName>
    <definedName name="d__Chart6_CreditScoring" comment="Auto-added dynamic range" localSheetId="70">#REF!:INDEX(#REF!,#REF!,#REF!)</definedName>
    <definedName name="d__Chart6_CreditScoring" comment="Auto-added dynamic range">#REF!:INDEX(#REF!,#REF!,#REF!)</definedName>
    <definedName name="d__Chart6_Defaults" comment="Auto-added dynamic range" localSheetId="68">#REF!:INDEX(#REF!,#REF!,#REF!)</definedName>
    <definedName name="d__Chart6_Defaults" comment="Auto-added dynamic range" localSheetId="69">#REF!:INDEX(#REF!,#REF!,#REF!)</definedName>
    <definedName name="d__Chart6_Defaults" comment="Auto-added dynamic range" localSheetId="70">#REF!:INDEX(#REF!,#REF!,#REF!)</definedName>
    <definedName name="d__Chart6_Defaults" comment="Auto-added dynamic range">#REF!:INDEX(#REF!,#REF!,#REF!)</definedName>
    <definedName name="d__Chart6_LA" comment="Auto-added dynamic range" localSheetId="68">#REF!:INDEX(#REF!,#REF!,#REF!)</definedName>
    <definedName name="d__Chart6_LA" comment="Auto-added dynamic range" localSheetId="69">#REF!:INDEX(#REF!,#REF!,#REF!)</definedName>
    <definedName name="d__Chart6_LA" comment="Auto-added dynamic range" localSheetId="70">#REF!:INDEX(#REF!,#REF!,#REF!)</definedName>
    <definedName name="d__Chart6_LA" comment="Auto-added dynamic range">#REF!:INDEX(#REF!,#REF!,#REF!)</definedName>
    <definedName name="d__Chart6_LGD" comment="Auto-added dynamic range" localSheetId="68">#REF!:INDEX(#REF!,#REF!,#REF!)</definedName>
    <definedName name="d__Chart6_LGD" comment="Auto-added dynamic range" localSheetId="69">#REF!:INDEX(#REF!,#REF!,#REF!)</definedName>
    <definedName name="d__Chart6_LGD" comment="Auto-added dynamic range" localSheetId="70">#REF!:INDEX(#REF!,#REF!,#REF!)</definedName>
    <definedName name="d__Chart6_LGD" comment="Auto-added dynamic range">#REF!:INDEX(#REF!,#REF!,#REF!)</definedName>
    <definedName name="d__Chart6_Spreads" comment="Auto-added dynamic range" localSheetId="68">#REF!:INDEX(#REF!,#REF!,#REF!)</definedName>
    <definedName name="d__Chart6_Spreads" comment="Auto-added dynamic range" localSheetId="69">#REF!:INDEX(#REF!,#REF!,#REF!)</definedName>
    <definedName name="d__Chart6_Spreads" comment="Auto-added dynamic range" localSheetId="70">#REF!:INDEX(#REF!,#REF!,#REF!)</definedName>
    <definedName name="d__Chart6_Spreads" comment="Auto-added dynamic range">#REF!:INDEX(#REF!,#REF!,#REF!)</definedName>
    <definedName name="d__Chart6_UnsecDemand" comment="Auto-added dynamic range" localSheetId="68">#REF!:INDEX(#REF!,#REF!,#REF!)</definedName>
    <definedName name="d__Chart6_UnsecDemand" comment="Auto-added dynamic range" localSheetId="69">#REF!:INDEX(#REF!,#REF!,#REF!)</definedName>
    <definedName name="d__Chart6_UnsecDemand" comment="Auto-added dynamic range" localSheetId="70">#REF!:INDEX(#REF!,#REF!,#REF!)</definedName>
    <definedName name="d__Chart6_UnsecDemand" comment="Auto-added dynamic range">#REF!:INDEX(#REF!,#REF!,#REF!)</definedName>
    <definedName name="d__Chart7" comment="Auto-added dynamic range" localSheetId="68">#REF!:INDEX(#REF!,#REF!,#REF!)</definedName>
    <definedName name="d__Chart7" comment="Auto-added dynamic range" localSheetId="69">#REF!:INDEX(#REF!,#REF!,#REF!)</definedName>
    <definedName name="d__Chart7" comment="Auto-added dynamic range" localSheetId="70">#REF!:INDEX(#REF!,#REF!,#REF!)</definedName>
    <definedName name="d__Chart7" comment="Auto-added dynamic range">#REF!:INDEX(#REF!,#REF!,#REF!)</definedName>
    <definedName name="d__Chart8" comment="Auto-added dynamic range" localSheetId="68">#REF!:INDEX(#REF!,#REF!,#REF!)</definedName>
    <definedName name="d__Chart8" comment="Auto-added dynamic range" localSheetId="69">#REF!:INDEX(#REF!,#REF!,#REF!)</definedName>
    <definedName name="d__Chart8" comment="Auto-added dynamic range" localSheetId="70">#REF!:INDEX(#REF!,#REF!,#REF!)</definedName>
    <definedName name="d__Chart8" comment="Auto-added dynamic range">#REF!:INDEX(#REF!,#REF!,#REF!)</definedName>
    <definedName name="d__Chart9" comment="Auto-added dynamic range" localSheetId="68">#REF!:INDEX(#REF!,#REF!,#REF!)</definedName>
    <definedName name="d__Chart9" comment="Auto-added dynamic range" localSheetId="69">#REF!:INDEX(#REF!,#REF!,#REF!)</definedName>
    <definedName name="d__Chart9" comment="Auto-added dynamic range" localSheetId="70">#REF!:INDEX(#REF!,#REF!,#REF!)</definedName>
    <definedName name="d__Chart9" comment="Auto-added dynamic range">#REF!:INDEX(#REF!,#REF!,#REF!)</definedName>
    <definedName name="d__credit_scoring_criteria__credit_card_N" comment="Auto-added dynamic range">INDEX(d__Chart6_CreditScoring,,2)</definedName>
    <definedName name="d__credit_scoring_criteria__credit_card_P" comment="Auto-added dynamic range">INDEX(d__Chart6_CreditScoring,,1)</definedName>
    <definedName name="d__credit_scoring_criteria__other_N" comment="Auto-added dynamic range">INDEX(d__Chart6_CreditScoring,,4)</definedName>
    <definedName name="d__credit_scoring_criteria__other_P" comment="Auto-added dynamic range">INDEX(d__Chart6_CreditScoring,,3)</definedName>
    <definedName name="d_Average_credit_quality__credit_card_N" comment="Auto-added dynamic range">INDEX(d__Chart6_ACQ,,2)</definedName>
    <definedName name="d_Average_credit_quality__credit_card_P" comment="Auto-added dynamic range">INDEX(d__Chart6_ACQ,,1)</definedName>
    <definedName name="d_Average_credit_quality__non_credit_card_N" comment="Auto-added dynamic range">INDEX(d__Chart6_ACQ,,4)</definedName>
    <definedName name="d_Average_credit_quality__non_credit_card_P" comment="Auto-added dynamic range">INDEX(d__Chart6_ACQ,,3)</definedName>
    <definedName name="D_B" localSheetId="3">#REF!</definedName>
    <definedName name="D_B" localSheetId="37">#REF!</definedName>
    <definedName name="D_B" localSheetId="38">#REF!</definedName>
    <definedName name="D_B" localSheetId="39">#REF!</definedName>
    <definedName name="D_B" localSheetId="40">#REF!</definedName>
    <definedName name="D_B" localSheetId="41">#REF!</definedName>
    <definedName name="D_B" localSheetId="42">#REF!</definedName>
    <definedName name="D_B" localSheetId="43">#REF!</definedName>
    <definedName name="D_B" localSheetId="45">#REF!</definedName>
    <definedName name="D_B" localSheetId="46">#REF!</definedName>
    <definedName name="D_B" localSheetId="48">#REF!</definedName>
    <definedName name="D_B" localSheetId="49">#REF!</definedName>
    <definedName name="D_B" localSheetId="50">#REF!</definedName>
    <definedName name="D_B" localSheetId="68">#REF!</definedName>
    <definedName name="D_B" localSheetId="69">#REF!</definedName>
    <definedName name="D_B" localSheetId="0">#REF!</definedName>
    <definedName name="D_B">#REF!</definedName>
    <definedName name="D_cate" localSheetId="3">#REF!</definedName>
    <definedName name="D_cate" localSheetId="37">#REF!</definedName>
    <definedName name="D_cate" localSheetId="38">#REF!</definedName>
    <definedName name="D_cate" localSheetId="39">#REF!</definedName>
    <definedName name="D_cate" localSheetId="40">#REF!</definedName>
    <definedName name="D_cate" localSheetId="41">#REF!</definedName>
    <definedName name="D_cate" localSheetId="42">#REF!</definedName>
    <definedName name="D_cate" localSheetId="43">#REF!</definedName>
    <definedName name="D_cate" localSheetId="45">#REF!</definedName>
    <definedName name="D_cate" localSheetId="46">#REF!</definedName>
    <definedName name="D_cate" localSheetId="48">#REF!</definedName>
    <definedName name="D_cate" localSheetId="49">#REF!</definedName>
    <definedName name="D_cate" localSheetId="50">#REF!</definedName>
    <definedName name="D_cate" localSheetId="68">#REF!</definedName>
    <definedName name="D_cate" localSheetId="69">#REF!</definedName>
    <definedName name="D_cate">#REF!</definedName>
    <definedName name="D_chg" localSheetId="3">#REF!</definedName>
    <definedName name="D_chg" localSheetId="37">#REF!</definedName>
    <definedName name="D_chg" localSheetId="38">#REF!</definedName>
    <definedName name="D_chg" localSheetId="39">#REF!</definedName>
    <definedName name="D_chg" localSheetId="40">#REF!</definedName>
    <definedName name="D_chg" localSheetId="41">#REF!</definedName>
    <definedName name="D_chg" localSheetId="42">#REF!</definedName>
    <definedName name="D_chg" localSheetId="43">#REF!</definedName>
    <definedName name="D_chg" localSheetId="45">#REF!</definedName>
    <definedName name="D_chg" localSheetId="46">#REF!</definedName>
    <definedName name="D_chg" localSheetId="48">#REF!</definedName>
    <definedName name="D_chg" localSheetId="49">#REF!</definedName>
    <definedName name="D_chg" localSheetId="50">#REF!</definedName>
    <definedName name="D_chg" localSheetId="68">#REF!</definedName>
    <definedName name="D_chg" localSheetId="69">#REF!</definedName>
    <definedName name="D_chg">#REF!</definedName>
    <definedName name="d_cht1Date" comment="Auto-added dynamic range" localSheetId="70">INDEX(d_cht1,,1)</definedName>
    <definedName name="d_cht1Date" comment="Auto-added dynamic range">INDEX(d_cht1,,1)</definedName>
    <definedName name="d_cht1Industrial" comment="Auto-added dynamic range">#N/A</definedName>
    <definedName name="d_cht1Office" comment="Auto-added dynamic range">#N/A</definedName>
    <definedName name="d_cht1Retail" comment="Auto-added dynamic range">#N/A</definedName>
    <definedName name="d_Default_rate" comment="Auto-added dynamic range">INDEX(d__Chart4,,1)</definedName>
    <definedName name="d_Defaults__credit_card_N" comment="Auto-added dynamic range">INDEX(d__Chart6_Defaults,,2)</definedName>
    <definedName name="d_Defaults__credit_card_P" comment="Auto-added dynamic range">INDEX(d__Chart6_Defaults,,1)</definedName>
    <definedName name="d_Defaults__other_N" comment="Auto-added dynamic range">INDEX(d__Chart6_Defaults,,4)</definedName>
    <definedName name="d_Defaults__other_P" comment="Auto-added dynamic range">INDEX(d__Chart6_Defaults,,3)</definedName>
    <definedName name="d_Demand_from_households__credit_card_N" comment="Auto-added dynamic range">INDEX(d__Chart6_UnsecDemand,,2)</definedName>
    <definedName name="d_Demand_from_households__credit_card_P" comment="Auto-added dynamic range">INDEX(d__Chart6_UnsecDemand,,1)</definedName>
    <definedName name="d_Demand_from_households__other_N" comment="Auto-added dynamic range">INDEX(d__Chart6_UnsecDemand,,4)</definedName>
    <definedName name="d_Demand_from_households__other_P" comment="Auto-added dynamic range">INDEX(d__Chart6_UnsecDemand,,3)</definedName>
    <definedName name="D_G" localSheetId="3">#REF!</definedName>
    <definedName name="D_G" localSheetId="37">#REF!</definedName>
    <definedName name="D_G" localSheetId="38">#REF!</definedName>
    <definedName name="D_G" localSheetId="39">#REF!</definedName>
    <definedName name="D_G" localSheetId="40">#REF!</definedName>
    <definedName name="D_G" localSheetId="41">#REF!</definedName>
    <definedName name="D_G" localSheetId="42">#REF!</definedName>
    <definedName name="D_G" localSheetId="43">#REF!</definedName>
    <definedName name="D_G" localSheetId="45">#REF!</definedName>
    <definedName name="D_G" localSheetId="46">#REF!</definedName>
    <definedName name="D_G" localSheetId="48">#REF!</definedName>
    <definedName name="D_G" localSheetId="49">#REF!</definedName>
    <definedName name="D_G" localSheetId="50">#REF!</definedName>
    <definedName name="D_G" localSheetId="68">#REF!</definedName>
    <definedName name="D_G" localSheetId="69">#REF!</definedName>
    <definedName name="D_G" localSheetId="0">#REF!</definedName>
    <definedName name="D_G">#REF!</definedName>
    <definedName name="D_Ind" localSheetId="3">#REF!</definedName>
    <definedName name="D_Ind" localSheetId="37">#REF!</definedName>
    <definedName name="D_Ind" localSheetId="38">#REF!</definedName>
    <definedName name="D_Ind" localSheetId="39">#REF!</definedName>
    <definedName name="D_Ind" localSheetId="40">#REF!</definedName>
    <definedName name="D_Ind" localSheetId="41">#REF!</definedName>
    <definedName name="D_Ind" localSheetId="42">#REF!</definedName>
    <definedName name="D_Ind" localSheetId="43">#REF!</definedName>
    <definedName name="D_Ind" localSheetId="45">#REF!</definedName>
    <definedName name="D_Ind" localSheetId="46">#REF!</definedName>
    <definedName name="D_Ind" localSheetId="48">#REF!</definedName>
    <definedName name="D_Ind" localSheetId="49">#REF!</definedName>
    <definedName name="D_Ind" localSheetId="50">#REF!</definedName>
    <definedName name="D_Ind" localSheetId="68">#REF!</definedName>
    <definedName name="D_Ind" localSheetId="69">#REF!</definedName>
    <definedName name="D_Ind">#REF!</definedName>
    <definedName name="D_L" localSheetId="3">#REF!</definedName>
    <definedName name="D_L" localSheetId="37">#REF!</definedName>
    <definedName name="D_L" localSheetId="38">#REF!</definedName>
    <definedName name="D_L" localSheetId="39">#REF!</definedName>
    <definedName name="D_L" localSheetId="40">#REF!</definedName>
    <definedName name="D_L" localSheetId="41">#REF!</definedName>
    <definedName name="D_L" localSheetId="42">#REF!</definedName>
    <definedName name="D_L" localSheetId="43">#REF!</definedName>
    <definedName name="D_L" localSheetId="45">#REF!</definedName>
    <definedName name="D_L" localSheetId="46">#REF!</definedName>
    <definedName name="D_L" localSheetId="48">#REF!</definedName>
    <definedName name="D_L" localSheetId="49">#REF!</definedName>
    <definedName name="D_L" localSheetId="50">#REF!</definedName>
    <definedName name="D_L" localSheetId="68">#REF!</definedName>
    <definedName name="D_L" localSheetId="69">#REF!</definedName>
    <definedName name="D_L">#REF!</definedName>
    <definedName name="d_loan_approvals__credit_card_N" comment="Auto-added dynamic range">INDEX(d__Chart6_LA,,3)</definedName>
    <definedName name="d_loan_approvals__credit_card_P" comment="Auto-added dynamic range">INDEX(d__Chart6_LA,,2)</definedName>
    <definedName name="d_loan_approvals__other_N" comment="Auto-added dynamic range">INDEX(d__Chart6_LA,,5)</definedName>
    <definedName name="d_loan_approvals__other_P" comment="Auto-added dynamic range">INDEX(d__Chart6_LA,,4)</definedName>
    <definedName name="d_Loss_given_default" comment="Auto-added dynamic range">INDEX(d__Chart4,,3)</definedName>
    <definedName name="d_Loss_given_default__credit_card_N" comment="Auto-added dynamic range">INDEX(d__Chart6_LGD,,2)</definedName>
    <definedName name="d_Loss_given_default__credit_card_P" comment="Auto-added dynamic range">INDEX(d__Chart6_LGD,,1)</definedName>
    <definedName name="d_Loss_given_default__other_N" comment="Auto-added dynamic range">INDEX(d__Chart6_LGD,,4)</definedName>
    <definedName name="d_Loss_given_default__other_P" comment="Auto-added dynamic range">INDEX(d__Chart6_LGD,,3)</definedName>
    <definedName name="d_N___Default_rate" comment="Auto-added dynamic range">INDEX(d__Chart4,,2)</definedName>
    <definedName name="d_N___Loss_given_default" comment="Auto-added dynamic range">INDEX(d__Chart4,,4)</definedName>
    <definedName name="d_N___Overall" comment="Auto-added dynamic range">INDEX(d__Chart1,,3)</definedName>
    <definedName name="d_N___To_borrowers_with_high_LTV_ratios__c_" comment="Auto-added dynamic range">INDEX(d__Chart1,,5)</definedName>
    <definedName name="d_N_house_spreads" comment="Auto-added dynamic range">INDEX(d__Chart3,2,)</definedName>
    <definedName name="d_N_Large_Availability" comment="Auto-added dynamic range">INDEX(d__Chart7,,7)</definedName>
    <definedName name="d_N_Large_Demand" comment="Auto-added dynamic range">INDEX(d__Chart9,,6)</definedName>
    <definedName name="d_N_Large_Spreads" comment="Auto-added dynamic range">INDEX(d__Chart8,,6)</definedName>
    <definedName name="d_N_Medium_Availability" comment="Auto-added dynamic range">INDEX(d__Chart7,,5)</definedName>
    <definedName name="d_N_Medium_Demand" comment="Auto-added dynamic range">INDEX(d__Chart9,,4)</definedName>
    <definedName name="d_N_Medium_Spreads" comment="Auto-added dynamic range">INDEX(d__Chart8,,4)</definedName>
    <definedName name="d_N_Sec_spreads" comment="Auto-added dynamic range">INDEX(d__Chart2,2,)</definedName>
    <definedName name="d_N_Small_Availability" comment="Auto-added dynamic range">INDEX(d__Chart7,,3)</definedName>
    <definedName name="d_N_Small_Demand" comment="Auto-added dynamic range">INDEX(d__Chart9,,2)</definedName>
    <definedName name="d_N_Small_Spreads" comment="Auto-added dynamic range">INDEX(d__Chart8,,2)</definedName>
    <definedName name="d_N_Unsec_availability" comment="Auto-added dynamic range">INDEX(d__Chart5,2,)</definedName>
    <definedName name="D_O" localSheetId="37">#REF!</definedName>
    <definedName name="D_O" localSheetId="38">#REF!</definedName>
    <definedName name="D_O" localSheetId="39">#REF!</definedName>
    <definedName name="D_O" localSheetId="40">#REF!</definedName>
    <definedName name="D_O" localSheetId="41">#REF!</definedName>
    <definedName name="D_O" localSheetId="43">#REF!</definedName>
    <definedName name="D_O" localSheetId="45">#REF!</definedName>
    <definedName name="D_O" localSheetId="46">#REF!</definedName>
    <definedName name="D_O" localSheetId="48">#REF!</definedName>
    <definedName name="D_O" localSheetId="49">#REF!</definedName>
    <definedName name="D_O" localSheetId="50">#REF!</definedName>
    <definedName name="D_O" localSheetId="68">#REF!</definedName>
    <definedName name="D_O" localSheetId="69">#REF!</definedName>
    <definedName name="D_O">#REF!</definedName>
    <definedName name="d_Overall" comment="Auto-added dynamic range">INDEX(d__Chart1,,2)</definedName>
    <definedName name="D_P" localSheetId="37">#REF!</definedName>
    <definedName name="D_P" localSheetId="38">#REF!</definedName>
    <definedName name="D_P" localSheetId="39">#REF!</definedName>
    <definedName name="D_P" localSheetId="40">#REF!</definedName>
    <definedName name="D_P" localSheetId="41">#REF!</definedName>
    <definedName name="D_P" localSheetId="43">#REF!</definedName>
    <definedName name="D_P" localSheetId="45">#REF!</definedName>
    <definedName name="D_P" localSheetId="46">#REF!</definedName>
    <definedName name="D_P" localSheetId="48">#REF!</definedName>
    <definedName name="D_P" localSheetId="49">#REF!</definedName>
    <definedName name="D_P" localSheetId="50">#REF!</definedName>
    <definedName name="D_P" localSheetId="68">#REF!</definedName>
    <definedName name="D_P" localSheetId="69">#REF!</definedName>
    <definedName name="D_P">#REF!</definedName>
    <definedName name="d_P_house_spreads" comment="Auto-added dynamic range">INDEX(d__Chart3,1,)</definedName>
    <definedName name="d_P_Large_Availability" comment="Auto-added dynamic range">INDEX(d__Chart7,,6)</definedName>
    <definedName name="d_P_Large_Demand" comment="Auto-added dynamic range">INDEX(d__Chart9,,5)</definedName>
    <definedName name="d_P_Large_Spreads" comment="Auto-added dynamic range">INDEX(d__Chart8,,5)</definedName>
    <definedName name="d_P_Medium_Availability" comment="Auto-added dynamic range">INDEX(d__Chart7,,4)</definedName>
    <definedName name="d_P_Medium_Demand" comment="Auto-added dynamic range">INDEX(d__Chart9,,3)</definedName>
    <definedName name="d_P_Medium_Spreads" comment="Auto-added dynamic range">INDEX(d__Chart8,,3)</definedName>
    <definedName name="d_P_Sec_spreads" comment="Auto-added dynamic range">INDEX(d__Chart2,1,)</definedName>
    <definedName name="d_P_Small_Availability" comment="Auto-added dynamic range">INDEX(d__Chart7,,2)</definedName>
    <definedName name="d_P_Small_Demand" comment="Auto-added dynamic range">INDEX(d__Chart9,,1)</definedName>
    <definedName name="d_P_Small_Spreads" comment="Auto-added dynamic range">INDEX(d__Chart8,,1)</definedName>
    <definedName name="d_P_Unsec_availability" comment="Auto-added dynamic range">INDEX(d__Chart5,1,)</definedName>
    <definedName name="d_Quarter__column_" comment="Auto-added dynamic range" localSheetId="70">#REF!:INDEX(#REF!,#REF!,#REF!)</definedName>
    <definedName name="d_Quarter__column_" comment="Auto-added dynamic range">#REF!:INDEX(#REF!,#REF!,#REF!)</definedName>
    <definedName name="d_Quarter_Corp" comment="Auto-added dynamic range">INDEX(d__Chart7,,1)</definedName>
    <definedName name="d_Quarter_HHsec" comment="Auto-added dynamic range">INDEX(d__Chart1,,1)</definedName>
    <definedName name="d_Quarter_Unsec" comment="Auto-added dynamic range">INDEX(d__Chart6_LA,,1)</definedName>
    <definedName name="D_S" localSheetId="3">#REF!</definedName>
    <definedName name="D_S" localSheetId="37">#REF!</definedName>
    <definedName name="D_S" localSheetId="38">#REF!</definedName>
    <definedName name="D_S" localSheetId="39">#REF!</definedName>
    <definedName name="D_S" localSheetId="40">#REF!</definedName>
    <definedName name="D_S" localSheetId="41">#REF!</definedName>
    <definedName name="D_S" localSheetId="43">#REF!</definedName>
    <definedName name="D_S" localSheetId="45">#REF!</definedName>
    <definedName name="D_S" localSheetId="46">#REF!</definedName>
    <definedName name="D_S" localSheetId="48">#REF!</definedName>
    <definedName name="D_S" localSheetId="49">#REF!</definedName>
    <definedName name="D_S" localSheetId="50">#REF!</definedName>
    <definedName name="D_S" localSheetId="68">#REF!</definedName>
    <definedName name="D_S" localSheetId="69">#REF!</definedName>
    <definedName name="D_S" localSheetId="0">#REF!</definedName>
    <definedName name="D_S">#REF!</definedName>
    <definedName name="d_Spreads_on_credit_card_N" comment="Auto-added dynamic range">INDEX(d__Chart6_Spreads,,2)</definedName>
    <definedName name="d_Spreads_on_credit_card_P" comment="Auto-added dynamic range">INDEX(d__Chart6_Spreads,,1)</definedName>
    <definedName name="d_Spreads_on_other_pccs_core_unsecured_N" comment="Auto-added dynamic range">INDEX(d__Chart6_Spreads,,4)</definedName>
    <definedName name="d_Spreads_on_other_pccs_core_unsecured_P" comment="Auto-added dynamic range">INDEX(d__Chart6_Spreads,,3)</definedName>
    <definedName name="D_SRM" localSheetId="37">#REF!</definedName>
    <definedName name="D_SRM" localSheetId="38">#REF!</definedName>
    <definedName name="D_SRM" localSheetId="39">#REF!</definedName>
    <definedName name="D_SRM" localSheetId="40">#REF!</definedName>
    <definedName name="D_SRM" localSheetId="41">#REF!</definedName>
    <definedName name="D_SRM" localSheetId="43">#REF!</definedName>
    <definedName name="D_SRM" localSheetId="45">#REF!</definedName>
    <definedName name="D_SRM" localSheetId="46">#REF!</definedName>
    <definedName name="D_SRM" localSheetId="48">#REF!</definedName>
    <definedName name="D_SRM" localSheetId="49">#REF!</definedName>
    <definedName name="D_SRM" localSheetId="50">#REF!</definedName>
    <definedName name="D_SRM" localSheetId="68">#REF!</definedName>
    <definedName name="D_SRM" localSheetId="69">#REF!</definedName>
    <definedName name="D_SRM">#REF!</definedName>
    <definedName name="D_SY" localSheetId="37">#REF!</definedName>
    <definedName name="D_SY" localSheetId="38">#REF!</definedName>
    <definedName name="D_SY" localSheetId="39">#REF!</definedName>
    <definedName name="D_SY" localSheetId="40">#REF!</definedName>
    <definedName name="D_SY" localSheetId="41">#REF!</definedName>
    <definedName name="D_SY" localSheetId="43">#REF!</definedName>
    <definedName name="D_SY" localSheetId="45">#REF!</definedName>
    <definedName name="D_SY" localSheetId="46">#REF!</definedName>
    <definedName name="D_SY" localSheetId="48">#REF!</definedName>
    <definedName name="D_SY" localSheetId="49">#REF!</definedName>
    <definedName name="D_SY" localSheetId="50">#REF!</definedName>
    <definedName name="D_SY" localSheetId="68">#REF!</definedName>
    <definedName name="D_SY" localSheetId="69">#REF!</definedName>
    <definedName name="D_SY">#REF!</definedName>
    <definedName name="d_To_borrowers_with_high_LTV_ratios__c_" comment="Auto-added dynamic range">INDEX(d__Chart1,,4)</definedName>
    <definedName name="D_trade" localSheetId="37">'[57]9'!#REF!</definedName>
    <definedName name="D_trade" localSheetId="38">'[57]9'!#REF!</definedName>
    <definedName name="D_trade" localSheetId="39">'[57]9'!#REF!</definedName>
    <definedName name="D_trade" localSheetId="40">'[57]9'!#REF!</definedName>
    <definedName name="D_trade" localSheetId="41">'[57]9'!#REF!</definedName>
    <definedName name="D_trade" localSheetId="42">'[57]9'!#REF!</definedName>
    <definedName name="D_trade" localSheetId="43">'[57]9'!#REF!</definedName>
    <definedName name="D_trade" localSheetId="45">'[57]9'!#REF!</definedName>
    <definedName name="D_trade" localSheetId="46">'[57]9'!#REF!</definedName>
    <definedName name="D_trade" localSheetId="48">'[57]9'!#REF!</definedName>
    <definedName name="D_trade" localSheetId="49">'[57]9'!#REF!</definedName>
    <definedName name="D_trade" localSheetId="50">'[57]9'!#REF!</definedName>
    <definedName name="D_trade" localSheetId="68">'[57]9'!#REF!</definedName>
    <definedName name="D_trade" localSheetId="69">'[57]9'!#REF!</definedName>
    <definedName name="D_trade">'[57]9'!#REF!</definedName>
    <definedName name="D_trchg" localSheetId="37">'[57]9'!#REF!</definedName>
    <definedName name="D_trchg" localSheetId="38">'[57]9'!#REF!</definedName>
    <definedName name="D_trchg" localSheetId="39">'[57]9'!#REF!</definedName>
    <definedName name="D_trchg" localSheetId="40">'[57]9'!#REF!</definedName>
    <definedName name="D_trchg" localSheetId="41">'[57]9'!#REF!</definedName>
    <definedName name="D_trchg" localSheetId="42">'[57]9'!#REF!</definedName>
    <definedName name="D_trchg" localSheetId="43">'[57]9'!#REF!</definedName>
    <definedName name="D_trchg" localSheetId="45">'[57]9'!#REF!</definedName>
    <definedName name="D_trchg" localSheetId="46">'[57]9'!#REF!</definedName>
    <definedName name="D_trchg" localSheetId="48">'[57]9'!#REF!</definedName>
    <definedName name="D_trchg" localSheetId="49">'[57]9'!#REF!</definedName>
    <definedName name="D_trchg" localSheetId="50">'[57]9'!#REF!</definedName>
    <definedName name="D_trchg" localSheetId="68">'[57]9'!#REF!</definedName>
    <definedName name="D_trchg" localSheetId="69">'[57]9'!#REF!</definedName>
    <definedName name="D_trchg">'[57]9'!#REF!</definedName>
    <definedName name="d_Zero_Corp" comment="Auto-added dynamic range">INDEX(d__Chart7,,8)</definedName>
    <definedName name="d_Zero_Unsec" comment="Auto-added dynamic range">INDEX(d__Chart6_LA,,6)</definedName>
    <definedName name="da" localSheetId="3">#REF!</definedName>
    <definedName name="da" localSheetId="37">#REF!</definedName>
    <definedName name="da" localSheetId="38">#REF!</definedName>
    <definedName name="da" localSheetId="39">#REF!</definedName>
    <definedName name="da" localSheetId="40">#REF!</definedName>
    <definedName name="da" localSheetId="41">#REF!</definedName>
    <definedName name="da" localSheetId="42">#REF!</definedName>
    <definedName name="da" localSheetId="43">#REF!</definedName>
    <definedName name="da" localSheetId="45">#REF!</definedName>
    <definedName name="da" localSheetId="46">#REF!</definedName>
    <definedName name="da" localSheetId="48">#REF!</definedName>
    <definedName name="da" localSheetId="49">#REF!</definedName>
    <definedName name="da" localSheetId="50">#REF!</definedName>
    <definedName name="da" localSheetId="68">#REF!</definedName>
    <definedName name="da" localSheetId="69">#REF!</definedName>
    <definedName name="da" localSheetId="0">#REF!</definedName>
    <definedName name="da">#REF!</definedName>
    <definedName name="DABA" localSheetId="3">#REF!</definedName>
    <definedName name="DABA" localSheetId="37">#REF!</definedName>
    <definedName name="DABA" localSheetId="38">#REF!</definedName>
    <definedName name="DABA" localSheetId="39">#REF!</definedName>
    <definedName name="DABA" localSheetId="40">#REF!</definedName>
    <definedName name="DABA" localSheetId="41">#REF!</definedName>
    <definedName name="DABA" localSheetId="42">#REF!</definedName>
    <definedName name="DABA" localSheetId="43">#REF!</definedName>
    <definedName name="DABA" localSheetId="45">#REF!</definedName>
    <definedName name="DABA" localSheetId="46">#REF!</definedName>
    <definedName name="DABA" localSheetId="48">#REF!</definedName>
    <definedName name="DABA" localSheetId="49">#REF!</definedName>
    <definedName name="DABA" localSheetId="50">#REF!</definedName>
    <definedName name="DABA" localSheetId="68">#REF!</definedName>
    <definedName name="DABA" localSheetId="69">#REF!</definedName>
    <definedName name="DABA">#REF!</definedName>
    <definedName name="DABI" localSheetId="3">#REF!</definedName>
    <definedName name="DABI" localSheetId="37">#REF!</definedName>
    <definedName name="DABI" localSheetId="38">#REF!</definedName>
    <definedName name="DABI" localSheetId="39">#REF!</definedName>
    <definedName name="DABI" localSheetId="40">#REF!</definedName>
    <definedName name="DABI" localSheetId="41">#REF!</definedName>
    <definedName name="DABI" localSheetId="42">#REF!</definedName>
    <definedName name="DABI" localSheetId="43">#REF!</definedName>
    <definedName name="DABI" localSheetId="45">#REF!</definedName>
    <definedName name="DABI" localSheetId="46">#REF!</definedName>
    <definedName name="DABI" localSheetId="48">#REF!</definedName>
    <definedName name="DABI" localSheetId="49">#REF!</definedName>
    <definedName name="DABI" localSheetId="50">#REF!</definedName>
    <definedName name="DABI" localSheetId="68">#REF!</definedName>
    <definedName name="DABI" localSheetId="69">#REF!</definedName>
    <definedName name="DABI">#REF!</definedName>
    <definedName name="DABproj">#N/A</definedName>
    <definedName name="DAGproj">#N/A</definedName>
    <definedName name="DAMU" localSheetId="3">#REF!</definedName>
    <definedName name="DAMU" localSheetId="42">#REF!</definedName>
    <definedName name="DAMU" localSheetId="68">#REF!</definedName>
    <definedName name="DAMU" localSheetId="69">#REF!</definedName>
    <definedName name="DAMU" localSheetId="0">#REF!</definedName>
    <definedName name="DAMU">#REF!</definedName>
    <definedName name="DAproj">#N/A</definedName>
    <definedName name="DASD">#N/A</definedName>
    <definedName name="DASDB">#N/A</definedName>
    <definedName name="DASDG">#N/A</definedName>
    <definedName name="Data" localSheetId="3">#REF!</definedName>
    <definedName name="Data" localSheetId="42">#REF!</definedName>
    <definedName name="Data" localSheetId="68">#REF!</definedName>
    <definedName name="Data" localSheetId="69">#REF!</definedName>
    <definedName name="Data" localSheetId="0">#REF!</definedName>
    <definedName name="Data">#REF!</definedName>
    <definedName name="data_8.4" localSheetId="3">#REF!</definedName>
    <definedName name="data_8.4" localSheetId="42">#REF!</definedName>
    <definedName name="data_8.4" localSheetId="68">#REF!</definedName>
    <definedName name="data_8.4" localSheetId="69">#REF!</definedName>
    <definedName name="data_8.4">#REF!</definedName>
    <definedName name="DATA_BPM6_1" localSheetId="3">#REF!</definedName>
    <definedName name="DATA_BPM6_1" localSheetId="42">#REF!</definedName>
    <definedName name="DATA_BPM6_1" localSheetId="68">#REF!</definedName>
    <definedName name="DATA_BPM6_1" localSheetId="69">#REF!</definedName>
    <definedName name="DATA_BPM6_1">#REF!</definedName>
    <definedName name="DATA_BPM6_2" localSheetId="68">#REF!</definedName>
    <definedName name="DATA_BPM6_2" localSheetId="69">#REF!</definedName>
    <definedName name="DATA_BPM6_2">#REF!</definedName>
    <definedName name="data1" localSheetId="68">#REF!</definedName>
    <definedName name="data1" localSheetId="69">#REF!</definedName>
    <definedName name="data1">#REF!</definedName>
    <definedName name="data2" localSheetId="68">#REF!</definedName>
    <definedName name="data2" localSheetId="69">#REF!</definedName>
    <definedName name="data2">#REF!</definedName>
    <definedName name="data3" localSheetId="68">#REF!</definedName>
    <definedName name="data3" localSheetId="69">#REF!</definedName>
    <definedName name="data3">#REF!</definedName>
    <definedName name="_xlnm.Database" localSheetId="37">'[58]Table-1'!#REF!</definedName>
    <definedName name="_xlnm.Database" localSheetId="38">'[58]Table-1'!#REF!</definedName>
    <definedName name="_xlnm.Database" localSheetId="39">'[58]Table-1'!#REF!</definedName>
    <definedName name="_xlnm.Database" localSheetId="40">'[58]Table-1'!#REF!</definedName>
    <definedName name="_xlnm.Database" localSheetId="41">'[58]Table-1'!#REF!</definedName>
    <definedName name="_xlnm.Database" localSheetId="42">'[58]Table-1'!#REF!</definedName>
    <definedName name="_xlnm.Database" localSheetId="43">'[58]Table-1'!#REF!</definedName>
    <definedName name="_xlnm.Database" localSheetId="45">'[58]Table-1'!#REF!</definedName>
    <definedName name="_xlnm.Database" localSheetId="46">'[58]Table-1'!#REF!</definedName>
    <definedName name="_xlnm.Database" localSheetId="48">'[58]Table-1'!#REF!</definedName>
    <definedName name="_xlnm.Database" localSheetId="49">'[58]Table-1'!#REF!</definedName>
    <definedName name="_xlnm.Database" localSheetId="50">'[58]Table-1'!#REF!</definedName>
    <definedName name="_xlnm.Database">'[58]Table-1'!#REF!</definedName>
    <definedName name="Database_MI" localSheetId="3">#REF!</definedName>
    <definedName name="Database_MI" localSheetId="37">#REF!</definedName>
    <definedName name="Database_MI" localSheetId="38">#REF!</definedName>
    <definedName name="Database_MI" localSheetId="39">#REF!</definedName>
    <definedName name="Database_MI" localSheetId="40">#REF!</definedName>
    <definedName name="Database_MI" localSheetId="41">#REF!</definedName>
    <definedName name="Database_MI" localSheetId="42">#REF!</definedName>
    <definedName name="Database_MI" localSheetId="43">#REF!</definedName>
    <definedName name="Database_MI" localSheetId="45">#REF!</definedName>
    <definedName name="Database_MI" localSheetId="46">#REF!</definedName>
    <definedName name="Database_MI" localSheetId="48">#REF!</definedName>
    <definedName name="Database_MI" localSheetId="49">#REF!</definedName>
    <definedName name="Database_MI" localSheetId="50">#REF!</definedName>
    <definedName name="Database_MI" localSheetId="68">#REF!</definedName>
    <definedName name="Database_MI" localSheetId="69">#REF!</definedName>
    <definedName name="Database_MI" localSheetId="0">#REF!</definedName>
    <definedName name="Database_MI">#REF!</definedName>
    <definedName name="database1" localSheetId="3">'[58]Table-1'!#REF!</definedName>
    <definedName name="database1" localSheetId="37">'[58]Table-1'!#REF!</definedName>
    <definedName name="database1" localSheetId="38">'[58]Table-1'!#REF!</definedName>
    <definedName name="database1" localSheetId="39">'[58]Table-1'!#REF!</definedName>
    <definedName name="database1" localSheetId="40">'[58]Table-1'!#REF!</definedName>
    <definedName name="database1" localSheetId="41">'[58]Table-1'!#REF!</definedName>
    <definedName name="database1" localSheetId="42">'[58]Table-1'!#REF!</definedName>
    <definedName name="database1" localSheetId="43">'[58]Table-1'!#REF!</definedName>
    <definedName name="database1" localSheetId="45">'[58]Table-1'!#REF!</definedName>
    <definedName name="database1" localSheetId="46">'[58]Table-1'!#REF!</definedName>
    <definedName name="database1" localSheetId="48">'[58]Table-1'!#REF!</definedName>
    <definedName name="database1" localSheetId="49">'[58]Table-1'!#REF!</definedName>
    <definedName name="database1" localSheetId="50">'[58]Table-1'!#REF!</definedName>
    <definedName name="database1" localSheetId="0">'[58]Table-1'!#REF!</definedName>
    <definedName name="database1">'[58]Table-1'!#REF!</definedName>
    <definedName name="databse" localSheetId="3">#REF!</definedName>
    <definedName name="databse" localSheetId="37">#REF!</definedName>
    <definedName name="databse" localSheetId="38">#REF!</definedName>
    <definedName name="databse" localSheetId="39">#REF!</definedName>
    <definedName name="databse" localSheetId="40">#REF!</definedName>
    <definedName name="databse" localSheetId="41">#REF!</definedName>
    <definedName name="databse" localSheetId="42">#REF!</definedName>
    <definedName name="databse" localSheetId="43">#REF!</definedName>
    <definedName name="databse" localSheetId="45">#REF!</definedName>
    <definedName name="databse" localSheetId="46">#REF!</definedName>
    <definedName name="databse" localSheetId="48">#REF!</definedName>
    <definedName name="databse" localSheetId="49">#REF!</definedName>
    <definedName name="databse" localSheetId="50">#REF!</definedName>
    <definedName name="databse" localSheetId="68">#REF!</definedName>
    <definedName name="databse" localSheetId="69">#REF!</definedName>
    <definedName name="databse" localSheetId="0">#REF!</definedName>
    <definedName name="databse">#REF!</definedName>
    <definedName name="DATE" localSheetId="3">#REF!</definedName>
    <definedName name="DATE" localSheetId="37">#REF!</definedName>
    <definedName name="DATE" localSheetId="38">#REF!</definedName>
    <definedName name="DATE" localSheetId="39">#REF!</definedName>
    <definedName name="DATE" localSheetId="40">#REF!</definedName>
    <definedName name="DATE" localSheetId="41">#REF!</definedName>
    <definedName name="DATE" localSheetId="42">#REF!</definedName>
    <definedName name="DATE" localSheetId="43">#REF!</definedName>
    <definedName name="DATE" localSheetId="45">#REF!</definedName>
    <definedName name="DATE" localSheetId="46">#REF!</definedName>
    <definedName name="DATE" localSheetId="48">#REF!</definedName>
    <definedName name="DATE" localSheetId="49">#REF!</definedName>
    <definedName name="DATE" localSheetId="50">#REF!</definedName>
    <definedName name="DATE" localSheetId="68">#REF!</definedName>
    <definedName name="DATE" localSheetId="69">#REF!</definedName>
    <definedName name="DATE">#REF!</definedName>
    <definedName name="DATEcol" localSheetId="3">#REF!</definedName>
    <definedName name="DATEcol" localSheetId="37">#REF!</definedName>
    <definedName name="DATEcol" localSheetId="38">#REF!</definedName>
    <definedName name="DATEcol" localSheetId="39">#REF!</definedName>
    <definedName name="DATEcol" localSheetId="40">#REF!</definedName>
    <definedName name="DATEcol" localSheetId="41">#REF!</definedName>
    <definedName name="DATEcol" localSheetId="42">#REF!</definedName>
    <definedName name="DATEcol" localSheetId="43">#REF!</definedName>
    <definedName name="DATEcol" localSheetId="45">#REF!</definedName>
    <definedName name="DATEcol" localSheetId="46">#REF!</definedName>
    <definedName name="DATEcol" localSheetId="48">#REF!</definedName>
    <definedName name="DATEcol" localSheetId="49">#REF!</definedName>
    <definedName name="DATEcol" localSheetId="50">#REF!</definedName>
    <definedName name="DATEcol" localSheetId="68">#REF!</definedName>
    <definedName name="DATEcol" localSheetId="69">#REF!</definedName>
    <definedName name="DATEcol">#REF!</definedName>
    <definedName name="DATEe">ChEnd DATEcol</definedName>
    <definedName name="DATES" localSheetId="37">#REF!</definedName>
    <definedName name="DATES" localSheetId="38">#REF!</definedName>
    <definedName name="DATES" localSheetId="39">#REF!</definedName>
    <definedName name="DATES" localSheetId="40">#REF!</definedName>
    <definedName name="DATES" localSheetId="41">#REF!</definedName>
    <definedName name="DATES" localSheetId="43">#REF!</definedName>
    <definedName name="DATES" localSheetId="45">#REF!</definedName>
    <definedName name="DATES" localSheetId="46">#REF!</definedName>
    <definedName name="DATES" localSheetId="48">#REF!</definedName>
    <definedName name="DATES" localSheetId="49">#REF!</definedName>
    <definedName name="DATES" localSheetId="50">#REF!</definedName>
    <definedName name="DATES" localSheetId="68">#REF!</definedName>
    <definedName name="DATES" localSheetId="69">#REF!</definedName>
    <definedName name="DATES">#REF!</definedName>
    <definedName name="dates_w" localSheetId="37">#REF!</definedName>
    <definedName name="dates_w" localSheetId="38">#REF!</definedName>
    <definedName name="dates_w" localSheetId="39">#REF!</definedName>
    <definedName name="dates_w" localSheetId="40">#REF!</definedName>
    <definedName name="dates_w" localSheetId="41">#REF!</definedName>
    <definedName name="dates_w" localSheetId="43">#REF!</definedName>
    <definedName name="dates_w" localSheetId="45">#REF!</definedName>
    <definedName name="dates_w" localSheetId="46">#REF!</definedName>
    <definedName name="dates_w" localSheetId="48">#REF!</definedName>
    <definedName name="dates_w" localSheetId="49">#REF!</definedName>
    <definedName name="dates_w" localSheetId="50">#REF!</definedName>
    <definedName name="dates_w" localSheetId="68">#REF!</definedName>
    <definedName name="dates_w" localSheetId="69">#REF!</definedName>
    <definedName name="dates_w">#REF!</definedName>
    <definedName name="Dates1" localSheetId="37">#REF!</definedName>
    <definedName name="Dates1" localSheetId="38">#REF!</definedName>
    <definedName name="Dates1" localSheetId="39">#REF!</definedName>
    <definedName name="Dates1" localSheetId="40">#REF!</definedName>
    <definedName name="Dates1" localSheetId="41">#REF!</definedName>
    <definedName name="Dates1" localSheetId="43">#REF!</definedName>
    <definedName name="Dates1" localSheetId="45">#REF!</definedName>
    <definedName name="Dates1" localSheetId="46">#REF!</definedName>
    <definedName name="Dates1" localSheetId="48">#REF!</definedName>
    <definedName name="Dates1" localSheetId="49">#REF!</definedName>
    <definedName name="Dates1" localSheetId="50">#REF!</definedName>
    <definedName name="Dates1" localSheetId="68">#REF!</definedName>
    <definedName name="Dates1" localSheetId="69">#REF!</definedName>
    <definedName name="Dates1">#REF!</definedName>
    <definedName name="dates2" localSheetId="68">#REF!</definedName>
    <definedName name="dates2" localSheetId="69">#REF!</definedName>
    <definedName name="dates2">#REF!</definedName>
    <definedName name="dates3" localSheetId="68">#REF!</definedName>
    <definedName name="dates3" localSheetId="69">#REF!</definedName>
    <definedName name="dates3">#REF!</definedName>
    <definedName name="db" localSheetId="68">#REF!</definedName>
    <definedName name="db" localSheetId="69">#REF!</definedName>
    <definedName name="db">#REF!</definedName>
    <definedName name="DBA" localSheetId="37">'[38]WETA BOP'!#REF!</definedName>
    <definedName name="DBA" localSheetId="38">'[38]WETA BOP'!#REF!</definedName>
    <definedName name="DBA" localSheetId="39">'[38]WETA BOP'!#REF!</definedName>
    <definedName name="DBA" localSheetId="40">'[38]WETA BOP'!#REF!</definedName>
    <definedName name="DBA" localSheetId="41">'[38]WETA BOP'!#REF!</definedName>
    <definedName name="DBA" localSheetId="42">'[38]WETA BOP'!#REF!</definedName>
    <definedName name="DBA" localSheetId="43">'[38]WETA BOP'!#REF!</definedName>
    <definedName name="DBA" localSheetId="45">'[38]WETA BOP'!#REF!</definedName>
    <definedName name="DBA" localSheetId="46">'[38]WETA BOP'!#REF!</definedName>
    <definedName name="DBA" localSheetId="48">'[38]WETA BOP'!#REF!</definedName>
    <definedName name="DBA" localSheetId="49">'[38]WETA BOP'!#REF!</definedName>
    <definedName name="DBA" localSheetId="50">'[38]WETA BOP'!#REF!</definedName>
    <definedName name="DBA">'[38]WETA BOP'!#REF!</definedName>
    <definedName name="DBI" localSheetId="37">'[38]WETA BOP'!#REF!</definedName>
    <definedName name="DBI" localSheetId="38">'[38]WETA BOP'!#REF!</definedName>
    <definedName name="DBI" localSheetId="39">'[38]WETA BOP'!#REF!</definedName>
    <definedName name="DBI" localSheetId="40">'[38]WETA BOP'!#REF!</definedName>
    <definedName name="DBI" localSheetId="41">'[38]WETA BOP'!#REF!</definedName>
    <definedName name="DBI" localSheetId="42">'[38]WETA BOP'!#REF!</definedName>
    <definedName name="DBI" localSheetId="43">'[38]WETA BOP'!#REF!</definedName>
    <definedName name="DBI" localSheetId="45">'[38]WETA BOP'!#REF!</definedName>
    <definedName name="DBI" localSheetId="46">'[38]WETA BOP'!#REF!</definedName>
    <definedName name="DBI" localSheetId="48">'[38]WETA BOP'!#REF!</definedName>
    <definedName name="DBI" localSheetId="49">'[38]WETA BOP'!#REF!</definedName>
    <definedName name="DBI" localSheetId="50">'[38]WETA BOP'!#REF!</definedName>
    <definedName name="DBI">'[38]WETA BOP'!#REF!</definedName>
    <definedName name="DBML" localSheetId="3">#REF!</definedName>
    <definedName name="DBML" localSheetId="37">#REF!</definedName>
    <definedName name="DBML" localSheetId="38">#REF!</definedName>
    <definedName name="DBML" localSheetId="39">#REF!</definedName>
    <definedName name="DBML" localSheetId="40">#REF!</definedName>
    <definedName name="DBML" localSheetId="41">#REF!</definedName>
    <definedName name="DBML" localSheetId="42">#REF!</definedName>
    <definedName name="DBML" localSheetId="43">#REF!</definedName>
    <definedName name="DBML" localSheetId="45">#REF!</definedName>
    <definedName name="DBML" localSheetId="46">#REF!</definedName>
    <definedName name="DBML" localSheetId="48">#REF!</definedName>
    <definedName name="DBML" localSheetId="49">#REF!</definedName>
    <definedName name="DBML" localSheetId="50">#REF!</definedName>
    <definedName name="DBML" localSheetId="68">#REF!</definedName>
    <definedName name="DBML" localSheetId="69">#REF!</definedName>
    <definedName name="DBML" localSheetId="0">#REF!</definedName>
    <definedName name="DBML">#REF!</definedName>
    <definedName name="DBproj">#N/A</definedName>
    <definedName name="DCSa" localSheetId="3">'[59]Table 1'!#REF!</definedName>
    <definedName name="DCSa" localSheetId="37">'[59]Table 1'!#REF!</definedName>
    <definedName name="DCSa" localSheetId="38">'[59]Table 1'!#REF!</definedName>
    <definedName name="DCSa" localSheetId="39">'[59]Table 1'!#REF!</definedName>
    <definedName name="DCSa" localSheetId="40">'[59]Table 1'!#REF!</definedName>
    <definedName name="DCSa" localSheetId="41">'[59]Table 1'!#REF!</definedName>
    <definedName name="DCSa" localSheetId="42">'[59]Table 1'!#REF!</definedName>
    <definedName name="DCSa" localSheetId="43">'[59]Table 1'!#REF!</definedName>
    <definedName name="DCSa" localSheetId="45">'[59]Table 1'!#REF!</definedName>
    <definedName name="DCSa" localSheetId="46">'[59]Table 1'!#REF!</definedName>
    <definedName name="DCSa" localSheetId="48">'[59]Table 1'!#REF!</definedName>
    <definedName name="DCSa" localSheetId="49">'[59]Table 1'!#REF!</definedName>
    <definedName name="DCSa" localSheetId="50">'[59]Table 1'!#REF!</definedName>
    <definedName name="DCSa" localSheetId="0">'[59]Table 1'!#REF!</definedName>
    <definedName name="DCSa">'[59]Table 1'!#REF!</definedName>
    <definedName name="dd" localSheetId="1" hidden="1">{"Riqfin97",#N/A,FALSE,"Tran";"Riqfinpro",#N/A,FALSE,"Tran"}</definedName>
    <definedName name="dd" localSheetId="17" hidden="1">{"Riqfin97",#N/A,FALSE,"Tran";"Riqfinpro",#N/A,FALSE,"Tran"}</definedName>
    <definedName name="dd" localSheetId="18" hidden="1">{"Riqfin97",#N/A,FALSE,"Tran";"Riqfinpro",#N/A,FALSE,"Tran"}</definedName>
    <definedName name="dd" localSheetId="19" hidden="1">{"Riqfin97",#N/A,FALSE,"Tran";"Riqfinpro",#N/A,FALSE,"Tran"}</definedName>
    <definedName name="dd" localSheetId="24" hidden="1">{"Riqfin97",#N/A,FALSE,"Tran";"Riqfinpro",#N/A,FALSE,"Tran"}</definedName>
    <definedName name="dd" localSheetId="25" hidden="1">{"Riqfin97",#N/A,FALSE,"Tran";"Riqfinpro",#N/A,FALSE,"Tran"}</definedName>
    <definedName name="dd" localSheetId="3" hidden="1">{"Riqfin97",#N/A,FALSE,"Tran";"Riqfinpro",#N/A,FALSE,"Tran"}</definedName>
    <definedName name="dd" localSheetId="37" hidden="1">{"Riqfin97",#N/A,FALSE,"Tran";"Riqfinpro",#N/A,FALSE,"Tran"}</definedName>
    <definedName name="dd" localSheetId="38" hidden="1">{"Riqfin97",#N/A,FALSE,"Tran";"Riqfinpro",#N/A,FALSE,"Tran"}</definedName>
    <definedName name="dd" localSheetId="39" hidden="1">{"Riqfin97",#N/A,FALSE,"Tran";"Riqfinpro",#N/A,FALSE,"Tran"}</definedName>
    <definedName name="dd" localSheetId="40" hidden="1">{"Riqfin97",#N/A,FALSE,"Tran";"Riqfinpro",#N/A,FALSE,"Tran"}</definedName>
    <definedName name="dd" localSheetId="41" hidden="1">{"Riqfin97",#N/A,FALSE,"Tran";"Riqfinpro",#N/A,FALSE,"Tran"}</definedName>
    <definedName name="dd" localSheetId="42" hidden="1">{"Riqfin97",#N/A,FALSE,"Tran";"Riqfinpro",#N/A,FALSE,"Tran"}</definedName>
    <definedName name="dd" localSheetId="43" hidden="1">{"Riqfin97",#N/A,FALSE,"Tran";"Riqfinpro",#N/A,FALSE,"Tran"}</definedName>
    <definedName name="dd" localSheetId="44" hidden="1">{"Riqfin97",#N/A,FALSE,"Tran";"Riqfinpro",#N/A,FALSE,"Tran"}</definedName>
    <definedName name="dd" localSheetId="45" hidden="1">{"Riqfin97",#N/A,FALSE,"Tran";"Riqfinpro",#N/A,FALSE,"Tran"}</definedName>
    <definedName name="dd" localSheetId="46" hidden="1">{"Riqfin97",#N/A,FALSE,"Tran";"Riqfinpro",#N/A,FALSE,"Tran"}</definedName>
    <definedName name="dd" localSheetId="47" hidden="1">{"Riqfin97",#N/A,FALSE,"Tran";"Riqfinpro",#N/A,FALSE,"Tran"}</definedName>
    <definedName name="dd" localSheetId="48" hidden="1">{"Riqfin97",#N/A,FALSE,"Tran";"Riqfinpro",#N/A,FALSE,"Tran"}</definedName>
    <definedName name="dd" localSheetId="49" hidden="1">{"Riqfin97",#N/A,FALSE,"Tran";"Riqfinpro",#N/A,FALSE,"Tran"}</definedName>
    <definedName name="dd" localSheetId="50" hidden="1">{"Riqfin97",#N/A,FALSE,"Tran";"Riqfinpro",#N/A,FALSE,"Tran"}</definedName>
    <definedName name="dd" localSheetId="52" hidden="1">{"Riqfin97",#N/A,FALSE,"Tran";"Riqfinpro",#N/A,FALSE,"Tran"}</definedName>
    <definedName name="dd" localSheetId="53" hidden="1">{"Riqfin97",#N/A,FALSE,"Tran";"Riqfinpro",#N/A,FALSE,"Tran"}</definedName>
    <definedName name="dd" localSheetId="54" hidden="1">{"Riqfin97",#N/A,FALSE,"Tran";"Riqfinpro",#N/A,FALSE,"Tran"}</definedName>
    <definedName name="dd" localSheetId="55" hidden="1">{"Riqfin97",#N/A,FALSE,"Tran";"Riqfinpro",#N/A,FALSE,"Tran"}</definedName>
    <definedName name="dd" localSheetId="56" hidden="1">{"Riqfin97",#N/A,FALSE,"Tran";"Riqfinpro",#N/A,FALSE,"Tran"}</definedName>
    <definedName name="dd" localSheetId="57" hidden="1">{"Riqfin97",#N/A,FALSE,"Tran";"Riqfinpro",#N/A,FALSE,"Tran"}</definedName>
    <definedName name="dd" localSheetId="58" hidden="1">{"Riqfin97",#N/A,FALSE,"Tran";"Riqfinpro",#N/A,FALSE,"Tran"}</definedName>
    <definedName name="dd" localSheetId="59" hidden="1">{"Riqfin97",#N/A,FALSE,"Tran";"Riqfinpro",#N/A,FALSE,"Tran"}</definedName>
    <definedName name="dd" localSheetId="60" hidden="1">{"Riqfin97",#N/A,FALSE,"Tran";"Riqfinpro",#N/A,FALSE,"Tran"}</definedName>
    <definedName name="dd" localSheetId="68" hidden="1">{"Riqfin97",#N/A,FALSE,"Tran";"Riqfinpro",#N/A,FALSE,"Tran"}</definedName>
    <definedName name="dd" localSheetId="69" hidden="1">{"Riqfin97",#N/A,FALSE,"Tran";"Riqfinpro",#N/A,FALSE,"Tran"}</definedName>
    <definedName name="dd" localSheetId="70" hidden="1">{"Riqfin97",#N/A,FALSE,"Tran";"Riqfinpro",#N/A,FALSE,"Tran"}</definedName>
    <definedName name="dd" localSheetId="0" hidden="1">{"Riqfin97",#N/A,FALSE,"Tran";"Riqfinpro",#N/A,FALSE,"Tran"}</definedName>
    <definedName name="dd" hidden="1">{"Riqfin97",#N/A,FALSE,"Tran";"Riqfinpro",#N/A,FALSE,"Tran"}</definedName>
    <definedName name="ddd" localSheetId="3">#REF!</definedName>
    <definedName name="ddd" localSheetId="42">#REF!</definedName>
    <definedName name="ddd" localSheetId="68">#REF!</definedName>
    <definedName name="ddd" localSheetId="69">#REF!</definedName>
    <definedName name="ddd" localSheetId="0">#REF!</definedName>
    <definedName name="ddd">#REF!</definedName>
    <definedName name="DDR" localSheetId="3">#REF!</definedName>
    <definedName name="DDR" localSheetId="42">#REF!</definedName>
    <definedName name="DDR" localSheetId="68">#REF!</definedName>
    <definedName name="DDR" localSheetId="69">#REF!</definedName>
    <definedName name="DDR">#REF!</definedName>
    <definedName name="DDRBA" localSheetId="3">#REF!</definedName>
    <definedName name="DDRBA" localSheetId="42">#REF!</definedName>
    <definedName name="DDRBA" localSheetId="68">#REF!</definedName>
    <definedName name="DDRBA" localSheetId="69">#REF!</definedName>
    <definedName name="DDRBA">#REF!</definedName>
    <definedName name="de" localSheetId="68">#REF!</definedName>
    <definedName name="de" localSheetId="69">#REF!</definedName>
    <definedName name="de">#REF!</definedName>
    <definedName name="DEBRIEF" localSheetId="68">#REF!</definedName>
    <definedName name="DEBRIEF" localSheetId="69">#REF!</definedName>
    <definedName name="DEBRIEF">#REF!</definedName>
    <definedName name="DEBT" localSheetId="68">#REF!</definedName>
    <definedName name="DEBT" localSheetId="69">#REF!</definedName>
    <definedName name="DEBT">#REF!</definedName>
    <definedName name="DEBT1" localSheetId="68">#REF!</definedName>
    <definedName name="DEBT1" localSheetId="69">#REF!</definedName>
    <definedName name="DEBT1">#REF!</definedName>
    <definedName name="DEBT10" localSheetId="68">#REF!</definedName>
    <definedName name="DEBT10" localSheetId="69">#REF!</definedName>
    <definedName name="DEBT10">#REF!</definedName>
    <definedName name="DEBT11" localSheetId="68">#REF!</definedName>
    <definedName name="DEBT11" localSheetId="69">#REF!</definedName>
    <definedName name="DEBT11">#REF!</definedName>
    <definedName name="DEBT12" localSheetId="68">#REF!</definedName>
    <definedName name="DEBT12" localSheetId="69">#REF!</definedName>
    <definedName name="DEBT12">#REF!</definedName>
    <definedName name="DEBT13" localSheetId="68">#REF!</definedName>
    <definedName name="DEBT13" localSheetId="69">#REF!</definedName>
    <definedName name="DEBT13">#REF!</definedName>
    <definedName name="DEBT14" localSheetId="68">#REF!</definedName>
    <definedName name="DEBT14" localSheetId="69">#REF!</definedName>
    <definedName name="DEBT14">#REF!</definedName>
    <definedName name="DEBT15" localSheetId="68">#REF!</definedName>
    <definedName name="DEBT15" localSheetId="69">#REF!</definedName>
    <definedName name="DEBT15">#REF!</definedName>
    <definedName name="DEBT16" localSheetId="68">#REF!</definedName>
    <definedName name="DEBT16" localSheetId="69">#REF!</definedName>
    <definedName name="DEBT16">#REF!</definedName>
    <definedName name="DEBT2" localSheetId="68">#REF!</definedName>
    <definedName name="DEBT2" localSheetId="69">#REF!</definedName>
    <definedName name="DEBT2">#REF!</definedName>
    <definedName name="DEBT3" localSheetId="68">#REF!</definedName>
    <definedName name="DEBT3" localSheetId="69">#REF!</definedName>
    <definedName name="DEBT3">#REF!</definedName>
    <definedName name="DEBT4" localSheetId="68">#REF!</definedName>
    <definedName name="DEBT4" localSheetId="69">#REF!</definedName>
    <definedName name="DEBT4">#REF!</definedName>
    <definedName name="DEBT5" localSheetId="68">#REF!</definedName>
    <definedName name="DEBT5" localSheetId="69">#REF!</definedName>
    <definedName name="DEBT5">#REF!</definedName>
    <definedName name="DEBT6" localSheetId="68">#REF!</definedName>
    <definedName name="DEBT6" localSheetId="69">#REF!</definedName>
    <definedName name="DEBT6">#REF!</definedName>
    <definedName name="DEBT7" localSheetId="68">#REF!</definedName>
    <definedName name="DEBT7" localSheetId="69">#REF!</definedName>
    <definedName name="DEBT7">#REF!</definedName>
    <definedName name="DEBT8" localSheetId="68">#REF!</definedName>
    <definedName name="DEBT8" localSheetId="69">#REF!</definedName>
    <definedName name="DEBT8">#REF!</definedName>
    <definedName name="DEBT9" localSheetId="68">#REF!</definedName>
    <definedName name="DEBT9" localSheetId="69">#REF!</definedName>
    <definedName name="DEBT9">#REF!</definedName>
    <definedName name="debte" localSheetId="68">#REF!</definedName>
    <definedName name="debte" localSheetId="69">#REF!</definedName>
    <definedName name="debte">#REF!</definedName>
    <definedName name="DEBTSERV" localSheetId="68">#REF!</definedName>
    <definedName name="DEBTSERV" localSheetId="69">#REF!</definedName>
    <definedName name="DEBTSERV">#REF!</definedName>
    <definedName name="Dec_50" localSheetId="68">#REF!</definedName>
    <definedName name="Dec_50" localSheetId="69">#REF!</definedName>
    <definedName name="Dec_50">#REF!</definedName>
    <definedName name="Dec_51" localSheetId="68">#REF!</definedName>
    <definedName name="Dec_51" localSheetId="69">#REF!</definedName>
    <definedName name="Dec_51">#REF!</definedName>
    <definedName name="Dec_52" localSheetId="68">#REF!</definedName>
    <definedName name="Dec_52" localSheetId="69">#REF!</definedName>
    <definedName name="Dec_52">#REF!</definedName>
    <definedName name="Dec_53" localSheetId="68">#REF!</definedName>
    <definedName name="Dec_53" localSheetId="69">#REF!</definedName>
    <definedName name="Dec_53">#REF!</definedName>
    <definedName name="Dec_54" localSheetId="68">#REF!</definedName>
    <definedName name="Dec_54" localSheetId="69">#REF!</definedName>
    <definedName name="Dec_54">#REF!</definedName>
    <definedName name="Dec_55" localSheetId="68">#REF!</definedName>
    <definedName name="Dec_55" localSheetId="69">#REF!</definedName>
    <definedName name="Dec_55">#REF!</definedName>
    <definedName name="Dec_56" localSheetId="68">#REF!</definedName>
    <definedName name="Dec_56" localSheetId="69">#REF!</definedName>
    <definedName name="Dec_56">#REF!</definedName>
    <definedName name="Dec_57" localSheetId="68">#REF!</definedName>
    <definedName name="Dec_57" localSheetId="69">#REF!</definedName>
    <definedName name="Dec_57">#REF!</definedName>
    <definedName name="Dec_58" localSheetId="68">#REF!</definedName>
    <definedName name="Dec_58" localSheetId="69">#REF!</definedName>
    <definedName name="Dec_58">#REF!</definedName>
    <definedName name="Dec_59" localSheetId="68">#REF!</definedName>
    <definedName name="Dec_59" localSheetId="69">#REF!</definedName>
    <definedName name="Dec_59">#REF!</definedName>
    <definedName name="Dec_60" localSheetId="68">#REF!</definedName>
    <definedName name="Dec_60" localSheetId="69">#REF!</definedName>
    <definedName name="Dec_60">#REF!</definedName>
    <definedName name="Dec_61" localSheetId="68">#REF!</definedName>
    <definedName name="Dec_61" localSheetId="69">#REF!</definedName>
    <definedName name="Dec_61">#REF!</definedName>
    <definedName name="Dec_62" localSheetId="68">#REF!</definedName>
    <definedName name="Dec_62" localSheetId="69">#REF!</definedName>
    <definedName name="Dec_62">#REF!</definedName>
    <definedName name="Dec_63" localSheetId="68">#REF!</definedName>
    <definedName name="Dec_63" localSheetId="69">#REF!</definedName>
    <definedName name="Dec_63">#REF!</definedName>
    <definedName name="Dec_64" localSheetId="68">#REF!</definedName>
    <definedName name="Dec_64" localSheetId="69">#REF!</definedName>
    <definedName name="Dec_64">#REF!</definedName>
    <definedName name="Dec_65" localSheetId="68">#REF!</definedName>
    <definedName name="Dec_65" localSheetId="69">#REF!</definedName>
    <definedName name="Dec_65">#REF!</definedName>
    <definedName name="Dec_66" localSheetId="68">#REF!</definedName>
    <definedName name="Dec_66" localSheetId="69">#REF!</definedName>
    <definedName name="Dec_66">#REF!</definedName>
    <definedName name="Dec_67" localSheetId="68">#REF!</definedName>
    <definedName name="Dec_67" localSheetId="69">#REF!</definedName>
    <definedName name="Dec_67">#REF!</definedName>
    <definedName name="Dec_68" localSheetId="68">#REF!</definedName>
    <definedName name="Dec_68" localSheetId="69">#REF!</definedName>
    <definedName name="Dec_68">#REF!</definedName>
    <definedName name="Dec_69" localSheetId="68">#REF!</definedName>
    <definedName name="Dec_69" localSheetId="69">#REF!</definedName>
    <definedName name="Dec_69">#REF!</definedName>
    <definedName name="Dec_70" localSheetId="68">#REF!</definedName>
    <definedName name="Dec_70" localSheetId="69">#REF!</definedName>
    <definedName name="Dec_70">#REF!</definedName>
    <definedName name="Dec_71" localSheetId="68">#REF!</definedName>
    <definedName name="Dec_71" localSheetId="69">#REF!</definedName>
    <definedName name="Dec_71">#REF!</definedName>
    <definedName name="Dec_72" localSheetId="68">#REF!</definedName>
    <definedName name="Dec_72" localSheetId="69">#REF!</definedName>
    <definedName name="Dec_72">#REF!</definedName>
    <definedName name="Dec_73" localSheetId="68">#REF!</definedName>
    <definedName name="Dec_73" localSheetId="69">#REF!</definedName>
    <definedName name="Dec_73">#REF!</definedName>
    <definedName name="Dec_74" localSheetId="68">#REF!</definedName>
    <definedName name="Dec_74" localSheetId="69">#REF!</definedName>
    <definedName name="Dec_74">#REF!</definedName>
    <definedName name="Dec_75" localSheetId="68">#REF!</definedName>
    <definedName name="Dec_75" localSheetId="69">#REF!</definedName>
    <definedName name="Dec_75">#REF!</definedName>
    <definedName name="Dec_76" localSheetId="68">#REF!</definedName>
    <definedName name="Dec_76" localSheetId="69">#REF!</definedName>
    <definedName name="Dec_76">#REF!</definedName>
    <definedName name="Dec_77" localSheetId="68">#REF!</definedName>
    <definedName name="Dec_77" localSheetId="69">#REF!</definedName>
    <definedName name="Dec_77">#REF!</definedName>
    <definedName name="Dec_78" localSheetId="68">#REF!</definedName>
    <definedName name="Dec_78" localSheetId="69">#REF!</definedName>
    <definedName name="Dec_78">#REF!</definedName>
    <definedName name="Dec_79" localSheetId="68">#REF!</definedName>
    <definedName name="Dec_79" localSheetId="69">#REF!</definedName>
    <definedName name="Dec_79">#REF!</definedName>
    <definedName name="Dec_80" localSheetId="68">#REF!</definedName>
    <definedName name="Dec_80" localSheetId="69">#REF!</definedName>
    <definedName name="Dec_80">#REF!</definedName>
    <definedName name="Dec_81" localSheetId="68">#REF!</definedName>
    <definedName name="Dec_81" localSheetId="69">#REF!</definedName>
    <definedName name="Dec_81">#REF!</definedName>
    <definedName name="Dec_82" localSheetId="68">#REF!</definedName>
    <definedName name="Dec_82" localSheetId="69">#REF!</definedName>
    <definedName name="Dec_82">#REF!</definedName>
    <definedName name="Dec_83" localSheetId="68">#REF!</definedName>
    <definedName name="Dec_83" localSheetId="69">#REF!</definedName>
    <definedName name="Dec_83">#REF!</definedName>
    <definedName name="Dec_84" localSheetId="68">#REF!</definedName>
    <definedName name="Dec_84" localSheetId="69">#REF!</definedName>
    <definedName name="Dec_84">#REF!</definedName>
    <definedName name="Dec_85" localSheetId="68">#REF!</definedName>
    <definedName name="Dec_85" localSheetId="69">#REF!</definedName>
    <definedName name="Dec_85">#REF!</definedName>
    <definedName name="Dec_86" localSheetId="68">#REF!</definedName>
    <definedName name="Dec_86" localSheetId="69">#REF!</definedName>
    <definedName name="Dec_86">#REF!</definedName>
    <definedName name="Dec_87" localSheetId="68">#REF!</definedName>
    <definedName name="Dec_87" localSheetId="69">#REF!</definedName>
    <definedName name="Dec_87">#REF!</definedName>
    <definedName name="Dec_88" localSheetId="68">#REF!</definedName>
    <definedName name="Dec_88" localSheetId="69">#REF!</definedName>
    <definedName name="Dec_88">#REF!</definedName>
    <definedName name="Dec_89" localSheetId="68">#REF!</definedName>
    <definedName name="Dec_89" localSheetId="69">#REF!</definedName>
    <definedName name="Dec_89">#REF!</definedName>
    <definedName name="Dec_90" localSheetId="68">#REF!</definedName>
    <definedName name="Dec_90" localSheetId="69">#REF!</definedName>
    <definedName name="Dec_90">#REF!</definedName>
    <definedName name="Dec_91" localSheetId="68">#REF!</definedName>
    <definedName name="Dec_91" localSheetId="69">#REF!</definedName>
    <definedName name="Dec_91">#REF!</definedName>
    <definedName name="Dec_92" localSheetId="68">#REF!</definedName>
    <definedName name="Dec_92" localSheetId="69">#REF!</definedName>
    <definedName name="Dec_92">#REF!</definedName>
    <definedName name="Dec_93" localSheetId="68">#REF!</definedName>
    <definedName name="Dec_93" localSheetId="69">#REF!</definedName>
    <definedName name="Dec_93">#REF!</definedName>
    <definedName name="Dec_94" localSheetId="68">#REF!</definedName>
    <definedName name="Dec_94" localSheetId="69">#REF!</definedName>
    <definedName name="Dec_94">#REF!</definedName>
    <definedName name="Dec_95" localSheetId="68">#REF!</definedName>
    <definedName name="Dec_95" localSheetId="69">#REF!</definedName>
    <definedName name="Dec_95">#REF!</definedName>
    <definedName name="Dec_96" localSheetId="68">#REF!</definedName>
    <definedName name="Dec_96" localSheetId="69">#REF!</definedName>
    <definedName name="Dec_96">#REF!</definedName>
    <definedName name="Dec_97" localSheetId="68">#REF!</definedName>
    <definedName name="Dec_97" localSheetId="69">#REF!</definedName>
    <definedName name="Dec_97">#REF!</definedName>
    <definedName name="Dec_98" localSheetId="68">#REF!</definedName>
    <definedName name="Dec_98" localSheetId="69">#REF!</definedName>
    <definedName name="Dec_98">#REF!</definedName>
    <definedName name="Dec_99" localSheetId="68">#REF!</definedName>
    <definedName name="Dec_99" localSheetId="69">#REF!</definedName>
    <definedName name="Dec_99">#REF!</definedName>
    <definedName name="DEF" localSheetId="68">#REF!</definedName>
    <definedName name="DEF" localSheetId="69">#REF!</definedName>
    <definedName name="DEF">#REF!</definedName>
    <definedName name="DEFIND" localSheetId="68">#REF!</definedName>
    <definedName name="DEFIND" localSheetId="69">#REF!</definedName>
    <definedName name="DEFIND">#REF!</definedName>
    <definedName name="DEFINT" localSheetId="68">#REF!</definedName>
    <definedName name="DEFINT" localSheetId="69">#REF!</definedName>
    <definedName name="DEFINT">#REF!</definedName>
    <definedName name="DEFL" localSheetId="68">#REF!</definedName>
    <definedName name="DEFL" localSheetId="69">#REF!</definedName>
    <definedName name="DEFL">#REF!</definedName>
    <definedName name="DEM">[27]CIRRs!$C$84</definedName>
    <definedName name="Department">[36]Nominal!$B$2</definedName>
    <definedName name="DEUTSCHE" localSheetId="3">#REF!</definedName>
    <definedName name="DEUTSCHE" localSheetId="37">#REF!</definedName>
    <definedName name="DEUTSCHE" localSheetId="38">#REF!</definedName>
    <definedName name="DEUTSCHE" localSheetId="39">#REF!</definedName>
    <definedName name="DEUTSCHE" localSheetId="40">#REF!</definedName>
    <definedName name="DEUTSCHE" localSheetId="41">#REF!</definedName>
    <definedName name="DEUTSCHE" localSheetId="42">#REF!</definedName>
    <definedName name="DEUTSCHE" localSheetId="43">#REF!</definedName>
    <definedName name="DEUTSCHE" localSheetId="45">#REF!</definedName>
    <definedName name="DEUTSCHE" localSheetId="46">#REF!</definedName>
    <definedName name="DEUTSCHE" localSheetId="48">#REF!</definedName>
    <definedName name="DEUTSCHE" localSheetId="49">#REF!</definedName>
    <definedName name="DEUTSCHE" localSheetId="50">#REF!</definedName>
    <definedName name="DEUTSCHE" localSheetId="68">#REF!</definedName>
    <definedName name="DEUTSCHE" localSheetId="69">#REF!</definedName>
    <definedName name="DEUTSCHE" localSheetId="0">#REF!</definedName>
    <definedName name="DEUTSCHE">#REF!</definedName>
    <definedName name="df" localSheetId="3">#REF!</definedName>
    <definedName name="df" localSheetId="37">#REF!</definedName>
    <definedName name="df" localSheetId="38">#REF!</definedName>
    <definedName name="df" localSheetId="39">#REF!</definedName>
    <definedName name="df" localSheetId="40">#REF!</definedName>
    <definedName name="df" localSheetId="41">#REF!</definedName>
    <definedName name="df" localSheetId="42">#REF!</definedName>
    <definedName name="df" localSheetId="43">#REF!</definedName>
    <definedName name="df" localSheetId="45">#REF!</definedName>
    <definedName name="df" localSheetId="46">#REF!</definedName>
    <definedName name="df" localSheetId="48">#REF!</definedName>
    <definedName name="df" localSheetId="49">#REF!</definedName>
    <definedName name="df" localSheetId="50">#REF!</definedName>
    <definedName name="df" localSheetId="68">#REF!</definedName>
    <definedName name="df" localSheetId="69">#REF!</definedName>
    <definedName name="df">#REF!</definedName>
    <definedName name="dfdbgn" localSheetId="3">'[24]10'!#REF!</definedName>
    <definedName name="dfdbgn" localSheetId="37">'[24]10'!#REF!</definedName>
    <definedName name="dfdbgn" localSheetId="38">'[24]10'!#REF!</definedName>
    <definedName name="dfdbgn" localSheetId="39">'[24]10'!#REF!</definedName>
    <definedName name="dfdbgn" localSheetId="40">'[24]10'!#REF!</definedName>
    <definedName name="dfdbgn" localSheetId="41">'[24]10'!#REF!</definedName>
    <definedName name="dfdbgn" localSheetId="42">'[24]10'!#REF!</definedName>
    <definedName name="dfdbgn" localSheetId="43">'[24]10'!#REF!</definedName>
    <definedName name="dfdbgn" localSheetId="45">'[24]10'!#REF!</definedName>
    <definedName name="dfdbgn" localSheetId="46">'[24]10'!#REF!</definedName>
    <definedName name="dfdbgn" localSheetId="48">'[24]10'!#REF!</definedName>
    <definedName name="dfdbgn" localSheetId="49">'[24]10'!#REF!</definedName>
    <definedName name="dfdbgn" localSheetId="50">'[24]10'!#REF!</definedName>
    <definedName name="dfdbgn">'[24]10'!#REF!</definedName>
    <definedName name="dfg" localSheetId="3">'[37]10'!#REF!</definedName>
    <definedName name="dfg" localSheetId="37">'[37]10'!#REF!</definedName>
    <definedName name="dfg" localSheetId="38">'[37]10'!#REF!</definedName>
    <definedName name="dfg" localSheetId="39">'[37]10'!#REF!</definedName>
    <definedName name="dfg" localSheetId="40">'[37]10'!#REF!</definedName>
    <definedName name="dfg" localSheetId="41">'[37]10'!#REF!</definedName>
    <definedName name="dfg" localSheetId="42">'[37]10'!#REF!</definedName>
    <definedName name="dfg" localSheetId="43">'[37]10'!#REF!</definedName>
    <definedName name="dfg" localSheetId="45">'[37]10'!#REF!</definedName>
    <definedName name="dfg" localSheetId="46">'[37]10'!#REF!</definedName>
    <definedName name="dfg" localSheetId="48">'[37]10'!#REF!</definedName>
    <definedName name="dfg" localSheetId="49">'[37]10'!#REF!</definedName>
    <definedName name="dfg" localSheetId="50">'[37]10'!#REF!</definedName>
    <definedName name="dfg">'[37]10'!#REF!</definedName>
    <definedName name="dg" localSheetId="1" hidden="1">{#N/A,#N/A,TRUE,"Table1USD";#N/A,#N/A,TRUE,"Table1GBP"}</definedName>
    <definedName name="dg" localSheetId="17" hidden="1">{#N/A,#N/A,TRUE,"Table1USD";#N/A,#N/A,TRUE,"Table1GBP"}</definedName>
    <definedName name="dg" localSheetId="18" hidden="1">{#N/A,#N/A,TRUE,"Table1USD";#N/A,#N/A,TRUE,"Table1GBP"}</definedName>
    <definedName name="dg" localSheetId="19" hidden="1">{#N/A,#N/A,TRUE,"Table1USD";#N/A,#N/A,TRUE,"Table1GBP"}</definedName>
    <definedName name="dg" localSheetId="24" hidden="1">{#N/A,#N/A,TRUE,"Table1USD";#N/A,#N/A,TRUE,"Table1GBP"}</definedName>
    <definedName name="dg" localSheetId="25" hidden="1">{#N/A,#N/A,TRUE,"Table1USD";#N/A,#N/A,TRUE,"Table1GBP"}</definedName>
    <definedName name="dg" localSheetId="3" hidden="1">{#N/A,#N/A,TRUE,"Table1USD";#N/A,#N/A,TRUE,"Table1GBP"}</definedName>
    <definedName name="dg" localSheetId="37" hidden="1">{#N/A,#N/A,TRUE,"Table1USD";#N/A,#N/A,TRUE,"Table1GBP"}</definedName>
    <definedName name="dg" localSheetId="38" hidden="1">{#N/A,#N/A,TRUE,"Table1USD";#N/A,#N/A,TRUE,"Table1GBP"}</definedName>
    <definedName name="dg" localSheetId="39" hidden="1">{#N/A,#N/A,TRUE,"Table1USD";#N/A,#N/A,TRUE,"Table1GBP"}</definedName>
    <definedName name="dg" localSheetId="40" hidden="1">{#N/A,#N/A,TRUE,"Table1USD";#N/A,#N/A,TRUE,"Table1GBP"}</definedName>
    <definedName name="dg" localSheetId="41" hidden="1">{#N/A,#N/A,TRUE,"Table1USD";#N/A,#N/A,TRUE,"Table1GBP"}</definedName>
    <definedName name="dg" localSheetId="42" hidden="1">{#N/A,#N/A,TRUE,"Table1USD";#N/A,#N/A,TRUE,"Table1GBP"}</definedName>
    <definedName name="dg" localSheetId="43" hidden="1">{#N/A,#N/A,TRUE,"Table1USD";#N/A,#N/A,TRUE,"Table1GBP"}</definedName>
    <definedName name="dg" localSheetId="44" hidden="1">{#N/A,#N/A,TRUE,"Table1USD";#N/A,#N/A,TRUE,"Table1GBP"}</definedName>
    <definedName name="dg" localSheetId="45" hidden="1">{#N/A,#N/A,TRUE,"Table1USD";#N/A,#N/A,TRUE,"Table1GBP"}</definedName>
    <definedName name="dg" localSheetId="46" hidden="1">{#N/A,#N/A,TRUE,"Table1USD";#N/A,#N/A,TRUE,"Table1GBP"}</definedName>
    <definedName name="dg" localSheetId="47" hidden="1">{#N/A,#N/A,TRUE,"Table1USD";#N/A,#N/A,TRUE,"Table1GBP"}</definedName>
    <definedName name="dg" localSheetId="48" hidden="1">{#N/A,#N/A,TRUE,"Table1USD";#N/A,#N/A,TRUE,"Table1GBP"}</definedName>
    <definedName name="dg" localSheetId="49" hidden="1">{#N/A,#N/A,TRUE,"Table1USD";#N/A,#N/A,TRUE,"Table1GBP"}</definedName>
    <definedName name="dg" localSheetId="50" hidden="1">{#N/A,#N/A,TRUE,"Table1USD";#N/A,#N/A,TRUE,"Table1GBP"}</definedName>
    <definedName name="dg" localSheetId="52" hidden="1">{#N/A,#N/A,TRUE,"Table1USD";#N/A,#N/A,TRUE,"Table1GBP"}</definedName>
    <definedName name="dg" localSheetId="53" hidden="1">{#N/A,#N/A,TRUE,"Table1USD";#N/A,#N/A,TRUE,"Table1GBP"}</definedName>
    <definedName name="dg" localSheetId="54" hidden="1">{#N/A,#N/A,TRUE,"Table1USD";#N/A,#N/A,TRUE,"Table1GBP"}</definedName>
    <definedName name="dg" localSheetId="55" hidden="1">{#N/A,#N/A,TRUE,"Table1USD";#N/A,#N/A,TRUE,"Table1GBP"}</definedName>
    <definedName name="dg" localSheetId="56" hidden="1">{#N/A,#N/A,TRUE,"Table1USD";#N/A,#N/A,TRUE,"Table1GBP"}</definedName>
    <definedName name="dg" localSheetId="57" hidden="1">{#N/A,#N/A,TRUE,"Table1USD";#N/A,#N/A,TRUE,"Table1GBP"}</definedName>
    <definedName name="dg" localSheetId="58" hidden="1">{#N/A,#N/A,TRUE,"Table1USD";#N/A,#N/A,TRUE,"Table1GBP"}</definedName>
    <definedName name="dg" localSheetId="59" hidden="1">{#N/A,#N/A,TRUE,"Table1USD";#N/A,#N/A,TRUE,"Table1GBP"}</definedName>
    <definedName name="dg" localSheetId="60" hidden="1">{#N/A,#N/A,TRUE,"Table1USD";#N/A,#N/A,TRUE,"Table1GBP"}</definedName>
    <definedName name="dg" localSheetId="68" hidden="1">{#N/A,#N/A,TRUE,"Table1USD";#N/A,#N/A,TRUE,"Table1GBP"}</definedName>
    <definedName name="dg" localSheetId="69" hidden="1">{#N/A,#N/A,TRUE,"Table1USD";#N/A,#N/A,TRUE,"Table1GBP"}</definedName>
    <definedName name="dg" localSheetId="70" hidden="1">{#N/A,#N/A,TRUE,"Table1USD";#N/A,#N/A,TRUE,"Table1GBP"}</definedName>
    <definedName name="dg" localSheetId="0" hidden="1">{#N/A,#N/A,TRUE,"Table1USD";#N/A,#N/A,TRUE,"Table1GBP"}</definedName>
    <definedName name="dg" hidden="1">{#N/A,#N/A,TRUE,"Table1USD";#N/A,#N/A,TRUE,"Table1GBP"}</definedName>
    <definedName name="DG.DOD.MWBG.CD" localSheetId="3">#REF!</definedName>
    <definedName name="DG.DOD.MWBG.CD" localSheetId="42">#REF!</definedName>
    <definedName name="DG.DOD.MWBG.CD" localSheetId="68">#REF!</definedName>
    <definedName name="DG.DOD.MWBG.CD" localSheetId="69">#REF!</definedName>
    <definedName name="DG.DOD.MWBG.CD" localSheetId="0">#REF!</definedName>
    <definedName name="DG.DOD.MWBG.CD">#REF!</definedName>
    <definedName name="DG_S" localSheetId="3">#REF!</definedName>
    <definedName name="DG_S" localSheetId="42">#REF!</definedName>
    <definedName name="DG_S" localSheetId="68">#REF!</definedName>
    <definedName name="DG_S" localSheetId="69">#REF!</definedName>
    <definedName name="DG_S">#REF!</definedName>
    <definedName name="dgfwe" localSheetId="3">#REF!</definedName>
    <definedName name="dgfwe" localSheetId="42">#REF!</definedName>
    <definedName name="dgfwe" localSheetId="68">#REF!</definedName>
    <definedName name="dgfwe" localSheetId="69">#REF!</definedName>
    <definedName name="dgfwe">#REF!</definedName>
    <definedName name="DGproj">#N/A</definedName>
    <definedName name="dgzhdzdj" localSheetId="3">'[24]10'!#REF!</definedName>
    <definedName name="dgzhdzdj" localSheetId="42">'[24]10'!#REF!</definedName>
    <definedName name="dgzhdzdj">'[24]10'!#REF!</definedName>
    <definedName name="DHD" localSheetId="3">#REF!</definedName>
    <definedName name="DHD" localSheetId="37">#REF!</definedName>
    <definedName name="DHD" localSheetId="38">#REF!</definedName>
    <definedName name="DHD" localSheetId="39">#REF!</definedName>
    <definedName name="DHD" localSheetId="40">#REF!</definedName>
    <definedName name="DHD" localSheetId="41">#REF!</definedName>
    <definedName name="DHD" localSheetId="42">#REF!</definedName>
    <definedName name="DHD" localSheetId="43">#REF!</definedName>
    <definedName name="DHD" localSheetId="45">#REF!</definedName>
    <definedName name="DHD" localSheetId="46">#REF!</definedName>
    <definedName name="DHD" localSheetId="48">#REF!</definedName>
    <definedName name="DHD" localSheetId="49">#REF!</definedName>
    <definedName name="DHD" localSheetId="50">#REF!</definedName>
    <definedName name="DHD" localSheetId="68">#REF!</definedName>
    <definedName name="DHD" localSheetId="69">#REF!</definedName>
    <definedName name="DHD" localSheetId="0">#REF!</definedName>
    <definedName name="DHD">#REF!</definedName>
    <definedName name="dig8_10f" localSheetId="3">#REF!</definedName>
    <definedName name="dig8_10f" localSheetId="37">#REF!</definedName>
    <definedName name="dig8_10f" localSheetId="38">#REF!</definedName>
    <definedName name="dig8_10f" localSheetId="39">#REF!</definedName>
    <definedName name="dig8_10f" localSheetId="40">#REF!</definedName>
    <definedName name="dig8_10f" localSheetId="41">#REF!</definedName>
    <definedName name="dig8_10f" localSheetId="42">#REF!</definedName>
    <definedName name="dig8_10f" localSheetId="43">#REF!</definedName>
    <definedName name="dig8_10f" localSheetId="45">#REF!</definedName>
    <definedName name="dig8_10f" localSheetId="46">#REF!</definedName>
    <definedName name="dig8_10f" localSheetId="48">#REF!</definedName>
    <definedName name="dig8_10f" localSheetId="49">#REF!</definedName>
    <definedName name="dig8_10f" localSheetId="50">#REF!</definedName>
    <definedName name="dig8_10f" localSheetId="68">#REF!</definedName>
    <definedName name="dig8_10f" localSheetId="69">#REF!</definedName>
    <definedName name="dig8_10f">#REF!</definedName>
    <definedName name="dis" localSheetId="3">#REF!</definedName>
    <definedName name="dis" localSheetId="37">#REF!</definedName>
    <definedName name="dis" localSheetId="38">#REF!</definedName>
    <definedName name="dis" localSheetId="39">#REF!</definedName>
    <definedName name="dis" localSheetId="40">#REF!</definedName>
    <definedName name="dis" localSheetId="41">#REF!</definedName>
    <definedName name="dis" localSheetId="42">#REF!</definedName>
    <definedName name="dis" localSheetId="43">#REF!</definedName>
    <definedName name="dis" localSheetId="45">#REF!</definedName>
    <definedName name="dis" localSheetId="46">#REF!</definedName>
    <definedName name="dis" localSheetId="48">#REF!</definedName>
    <definedName name="dis" localSheetId="49">#REF!</definedName>
    <definedName name="dis" localSheetId="50">#REF!</definedName>
    <definedName name="dis" localSheetId="68">#REF!</definedName>
    <definedName name="dis" localSheetId="69">#REF!</definedName>
    <definedName name="dis">#REF!</definedName>
    <definedName name="DISBE" localSheetId="68">#REF!</definedName>
    <definedName name="DISBE" localSheetId="69">#REF!</definedName>
    <definedName name="DISBE">#REF!</definedName>
    <definedName name="DISBURSEMENT" localSheetId="68">#REF!</definedName>
    <definedName name="DISBURSEMENT" localSheetId="69">#REF!</definedName>
    <definedName name="DISBURSEMENT">#REF!</definedName>
    <definedName name="Discount_IDA">[60]NPV!$B$28</definedName>
    <definedName name="Discount_IDA1" localSheetId="3">#REF!</definedName>
    <definedName name="Discount_IDA1" localSheetId="37">#REF!</definedName>
    <definedName name="Discount_IDA1" localSheetId="38">#REF!</definedName>
    <definedName name="Discount_IDA1" localSheetId="39">#REF!</definedName>
    <definedName name="Discount_IDA1" localSheetId="40">#REF!</definedName>
    <definedName name="Discount_IDA1" localSheetId="41">#REF!</definedName>
    <definedName name="Discount_IDA1" localSheetId="42">#REF!</definedName>
    <definedName name="Discount_IDA1" localSheetId="43">#REF!</definedName>
    <definedName name="Discount_IDA1" localSheetId="45">#REF!</definedName>
    <definedName name="Discount_IDA1" localSheetId="46">#REF!</definedName>
    <definedName name="Discount_IDA1" localSheetId="48">#REF!</definedName>
    <definedName name="Discount_IDA1" localSheetId="49">#REF!</definedName>
    <definedName name="Discount_IDA1" localSheetId="50">#REF!</definedName>
    <definedName name="Discount_IDA1" localSheetId="68">#REF!</definedName>
    <definedName name="Discount_IDA1" localSheetId="69">#REF!</definedName>
    <definedName name="Discount_IDA1" localSheetId="0">#REF!</definedName>
    <definedName name="Discount_IDA1">#REF!</definedName>
    <definedName name="Discount_NC" localSheetId="3">[60]NPV!#REF!</definedName>
    <definedName name="Discount_NC" localSheetId="42">[60]NPV!#REF!</definedName>
    <definedName name="Discount_NC" localSheetId="0">[60]NPV!#REF!</definedName>
    <definedName name="Discount_NC">[60]NPV!#REF!</definedName>
    <definedName name="DiscountRate" localSheetId="3">#REF!</definedName>
    <definedName name="DiscountRate" localSheetId="37">#REF!</definedName>
    <definedName name="DiscountRate" localSheetId="38">#REF!</definedName>
    <definedName name="DiscountRate" localSheetId="39">#REF!</definedName>
    <definedName name="DiscountRate" localSheetId="40">#REF!</definedName>
    <definedName name="DiscountRate" localSheetId="41">#REF!</definedName>
    <definedName name="DiscountRate" localSheetId="42">#REF!</definedName>
    <definedName name="DiscountRate" localSheetId="43">#REF!</definedName>
    <definedName name="DiscountRate" localSheetId="45">#REF!</definedName>
    <definedName name="DiscountRate" localSheetId="46">#REF!</definedName>
    <definedName name="DiscountRate" localSheetId="48">#REF!</definedName>
    <definedName name="DiscountRate" localSheetId="49">#REF!</definedName>
    <definedName name="DiscountRate" localSheetId="50">#REF!</definedName>
    <definedName name="DiscountRate" localSheetId="68">#REF!</definedName>
    <definedName name="DiscountRate" localSheetId="69">#REF!</definedName>
    <definedName name="DiscountRate" localSheetId="0">#REF!</definedName>
    <definedName name="DiscountRate">#REF!</definedName>
    <definedName name="DISRATE">'[61]DISC RATES'!$A$3:$E$21</definedName>
    <definedName name="DKK" localSheetId="3">#REF!</definedName>
    <definedName name="DKK" localSheetId="37">#REF!</definedName>
    <definedName name="DKK" localSheetId="38">#REF!</definedName>
    <definedName name="DKK" localSheetId="39">#REF!</definedName>
    <definedName name="DKK" localSheetId="40">#REF!</definedName>
    <definedName name="DKK" localSheetId="41">#REF!</definedName>
    <definedName name="DKK" localSheetId="42">#REF!</definedName>
    <definedName name="DKK" localSheetId="43">#REF!</definedName>
    <definedName name="DKK" localSheetId="45">#REF!</definedName>
    <definedName name="DKK" localSheetId="46">#REF!</definedName>
    <definedName name="DKK" localSheetId="48">#REF!</definedName>
    <definedName name="DKK" localSheetId="49">#REF!</definedName>
    <definedName name="DKK" localSheetId="50">#REF!</definedName>
    <definedName name="DKK" localSheetId="68">#REF!</definedName>
    <definedName name="DKK" localSheetId="69">#REF!</definedName>
    <definedName name="DKK" localSheetId="0">#REF!</definedName>
    <definedName name="DKK">#REF!</definedName>
    <definedName name="DM" localSheetId="3">#REF!</definedName>
    <definedName name="DM" localSheetId="37">#REF!</definedName>
    <definedName name="DM" localSheetId="38">#REF!</definedName>
    <definedName name="DM" localSheetId="39">#REF!</definedName>
    <definedName name="DM" localSheetId="40">#REF!</definedName>
    <definedName name="DM" localSheetId="41">#REF!</definedName>
    <definedName name="DM" localSheetId="42">#REF!</definedName>
    <definedName name="DM" localSheetId="43">#REF!</definedName>
    <definedName name="DM" localSheetId="45">#REF!</definedName>
    <definedName name="DM" localSheetId="46">#REF!</definedName>
    <definedName name="DM" localSheetId="48">#REF!</definedName>
    <definedName name="DM" localSheetId="49">#REF!</definedName>
    <definedName name="DM" localSheetId="50">#REF!</definedName>
    <definedName name="DM" localSheetId="68">#REF!</definedName>
    <definedName name="DM" localSheetId="69">#REF!</definedName>
    <definedName name="DM">#REF!</definedName>
    <definedName name="DMB" localSheetId="3">'[10]Monetary Dev_Monthly'!#REF!</definedName>
    <definedName name="DMB" localSheetId="37">'[10]Monetary Dev_Monthly'!#REF!</definedName>
    <definedName name="DMB" localSheetId="38">'[10]Monetary Dev_Monthly'!#REF!</definedName>
    <definedName name="DMB" localSheetId="39">'[10]Monetary Dev_Monthly'!#REF!</definedName>
    <definedName name="DMB" localSheetId="40">'[10]Monetary Dev_Monthly'!#REF!</definedName>
    <definedName name="DMB" localSheetId="41">'[10]Monetary Dev_Monthly'!#REF!</definedName>
    <definedName name="DMB" localSheetId="42">'[10]Monetary Dev_Monthly'!#REF!</definedName>
    <definedName name="DMB" localSheetId="43">'[10]Monetary Dev_Monthly'!#REF!</definedName>
    <definedName name="DMB" localSheetId="45">'[10]Monetary Dev_Monthly'!#REF!</definedName>
    <definedName name="DMB" localSheetId="46">'[10]Monetary Dev_Monthly'!#REF!</definedName>
    <definedName name="DMB" localSheetId="48">'[10]Monetary Dev_Monthly'!#REF!</definedName>
    <definedName name="DMB" localSheetId="49">'[10]Monetary Dev_Monthly'!#REF!</definedName>
    <definedName name="DMB" localSheetId="50">'[10]Monetary Dev_Monthly'!#REF!</definedName>
    <definedName name="DMB">'[10]Monetary Dev_Monthly'!#REF!</definedName>
    <definedName name="DMU" localSheetId="3">'[38]WETA BOP'!#REF!</definedName>
    <definedName name="DMU" localSheetId="37">'[38]WETA BOP'!#REF!</definedName>
    <definedName name="DMU" localSheetId="38">'[38]WETA BOP'!#REF!</definedName>
    <definedName name="DMU" localSheetId="39">'[38]WETA BOP'!#REF!</definedName>
    <definedName name="DMU" localSheetId="40">'[38]WETA BOP'!#REF!</definedName>
    <definedName name="DMU" localSheetId="41">'[38]WETA BOP'!#REF!</definedName>
    <definedName name="DMU" localSheetId="42">'[38]WETA BOP'!#REF!</definedName>
    <definedName name="DMU" localSheetId="43">'[38]WETA BOP'!#REF!</definedName>
    <definedName name="DMU" localSheetId="45">'[38]WETA BOP'!#REF!</definedName>
    <definedName name="DMU" localSheetId="46">'[38]WETA BOP'!#REF!</definedName>
    <definedName name="DMU" localSheetId="48">'[38]WETA BOP'!#REF!</definedName>
    <definedName name="DMU" localSheetId="49">'[38]WETA BOP'!#REF!</definedName>
    <definedName name="DMU" localSheetId="50">'[38]WETA BOP'!#REF!</definedName>
    <definedName name="DMU">'[38]WETA BOP'!#REF!</definedName>
    <definedName name="DMX" localSheetId="3">'[62]Table 1'!#REF!</definedName>
    <definedName name="DMX" localSheetId="42">'[62]Table 1'!#REF!</definedName>
    <definedName name="DMX">'[62]Table 1'!#REF!</definedName>
    <definedName name="DMX_Current">[49]Cover!$D$11</definedName>
    <definedName name="DMX_PRG">[49]Cover!$D$12</definedName>
    <definedName name="DO" localSheetId="3">#REF!</definedName>
    <definedName name="DO" localSheetId="37">#REF!</definedName>
    <definedName name="DO" localSheetId="38">#REF!</definedName>
    <definedName name="DO" localSheetId="39">#REF!</definedName>
    <definedName name="DO" localSheetId="40">#REF!</definedName>
    <definedName name="DO" localSheetId="41">#REF!</definedName>
    <definedName name="DO" localSheetId="42">#REF!</definedName>
    <definedName name="DO" localSheetId="43">#REF!</definedName>
    <definedName name="DO" localSheetId="45">#REF!</definedName>
    <definedName name="DO" localSheetId="46">#REF!</definedName>
    <definedName name="DO" localSheetId="48">#REF!</definedName>
    <definedName name="DO" localSheetId="49">#REF!</definedName>
    <definedName name="DO" localSheetId="50">#REF!</definedName>
    <definedName name="DO" localSheetId="68">#REF!</definedName>
    <definedName name="DO" localSheetId="69">#REF!</definedName>
    <definedName name="DO" localSheetId="0">#REF!</definedName>
    <definedName name="DO">#REF!</definedName>
    <definedName name="doit" localSheetId="3">#REF!</definedName>
    <definedName name="doit" localSheetId="37">#REF!</definedName>
    <definedName name="doit" localSheetId="38">#REF!</definedName>
    <definedName name="doit" localSheetId="39">#REF!</definedName>
    <definedName name="doit" localSheetId="40">#REF!</definedName>
    <definedName name="doit" localSheetId="41">#REF!</definedName>
    <definedName name="doit" localSheetId="42">#REF!</definedName>
    <definedName name="doit" localSheetId="43">#REF!</definedName>
    <definedName name="doit" localSheetId="45">#REF!</definedName>
    <definedName name="doit" localSheetId="46">#REF!</definedName>
    <definedName name="doit" localSheetId="48">#REF!</definedName>
    <definedName name="doit" localSheetId="49">#REF!</definedName>
    <definedName name="doit" localSheetId="50">#REF!</definedName>
    <definedName name="doit" localSheetId="68">#REF!</definedName>
    <definedName name="doit" localSheetId="69">#REF!</definedName>
    <definedName name="doit">#REF!</definedName>
    <definedName name="Download" localSheetId="3">'[10]IFS SURVEYS Dec1990_Feb2004'!#REF!</definedName>
    <definedName name="Download" localSheetId="37">'[10]IFS SURVEYS Dec1990_Feb2004'!#REF!</definedName>
    <definedName name="Download" localSheetId="38">'[10]IFS SURVEYS Dec1990_Feb2004'!#REF!</definedName>
    <definedName name="Download" localSheetId="39">'[10]IFS SURVEYS Dec1990_Feb2004'!#REF!</definedName>
    <definedName name="Download" localSheetId="40">'[10]IFS SURVEYS Dec1990_Feb2004'!#REF!</definedName>
    <definedName name="Download" localSheetId="41">'[10]IFS SURVEYS Dec1990_Feb2004'!#REF!</definedName>
    <definedName name="Download" localSheetId="42">'[10]IFS SURVEYS Dec1990_Feb2004'!#REF!</definedName>
    <definedName name="Download" localSheetId="43">'[10]IFS SURVEYS Dec1990_Feb2004'!#REF!</definedName>
    <definedName name="Download" localSheetId="45">'[10]IFS SURVEYS Dec1990_Feb2004'!#REF!</definedName>
    <definedName name="Download" localSheetId="46">'[10]IFS SURVEYS Dec1990_Feb2004'!#REF!</definedName>
    <definedName name="Download" localSheetId="48">'[10]IFS SURVEYS Dec1990_Feb2004'!#REF!</definedName>
    <definedName name="Download" localSheetId="49">'[10]IFS SURVEYS Dec1990_Feb2004'!#REF!</definedName>
    <definedName name="Download" localSheetId="50">'[10]IFS SURVEYS Dec1990_Feb2004'!#REF!</definedName>
    <definedName name="Download">'[10]IFS SURVEYS Dec1990_Feb2004'!#REF!</definedName>
    <definedName name="Dproj">#N/A</definedName>
    <definedName name="DPT" localSheetId="3">#REF!</definedName>
    <definedName name="DPT" localSheetId="37">#REF!</definedName>
    <definedName name="DPT" localSheetId="38">#REF!</definedName>
    <definedName name="DPT" localSheetId="39">#REF!</definedName>
    <definedName name="DPT" localSheetId="40">#REF!</definedName>
    <definedName name="DPT" localSheetId="41">#REF!</definedName>
    <definedName name="DPT" localSheetId="42">#REF!</definedName>
    <definedName name="DPT" localSheetId="43">#REF!</definedName>
    <definedName name="DPT" localSheetId="45">#REF!</definedName>
    <definedName name="DPT" localSheetId="46">#REF!</definedName>
    <definedName name="DPT" localSheetId="48">#REF!</definedName>
    <definedName name="DPT" localSheetId="49">#REF!</definedName>
    <definedName name="DPT" localSheetId="50">#REF!</definedName>
    <definedName name="DPT" localSheetId="68">#REF!</definedName>
    <definedName name="DPT" localSheetId="69">#REF!</definedName>
    <definedName name="DPT" localSheetId="0">#REF!</definedName>
    <definedName name="DPT">#REF!</definedName>
    <definedName name="dr" localSheetId="1" hidden="1">{#N/A,#N/A,TRUE,"Table1USD";#N/A,#N/A,TRUE,"Table1GBP"}</definedName>
    <definedName name="dr" localSheetId="17" hidden="1">{#N/A,#N/A,TRUE,"Table1USD";#N/A,#N/A,TRUE,"Table1GBP"}</definedName>
    <definedName name="dr" localSheetId="18" hidden="1">{#N/A,#N/A,TRUE,"Table1USD";#N/A,#N/A,TRUE,"Table1GBP"}</definedName>
    <definedName name="dr" localSheetId="19" hidden="1">{#N/A,#N/A,TRUE,"Table1USD";#N/A,#N/A,TRUE,"Table1GBP"}</definedName>
    <definedName name="dr" localSheetId="24" hidden="1">{#N/A,#N/A,TRUE,"Table1USD";#N/A,#N/A,TRUE,"Table1GBP"}</definedName>
    <definedName name="dr" localSheetId="25" hidden="1">{#N/A,#N/A,TRUE,"Table1USD";#N/A,#N/A,TRUE,"Table1GBP"}</definedName>
    <definedName name="dr" localSheetId="3" hidden="1">{#N/A,#N/A,TRUE,"Table1USD";#N/A,#N/A,TRUE,"Table1GBP"}</definedName>
    <definedName name="dr" localSheetId="37" hidden="1">{#N/A,#N/A,TRUE,"Table1USD";#N/A,#N/A,TRUE,"Table1GBP"}</definedName>
    <definedName name="dr" localSheetId="38" hidden="1">{#N/A,#N/A,TRUE,"Table1USD";#N/A,#N/A,TRUE,"Table1GBP"}</definedName>
    <definedName name="dr" localSheetId="39" hidden="1">{#N/A,#N/A,TRUE,"Table1USD";#N/A,#N/A,TRUE,"Table1GBP"}</definedName>
    <definedName name="dr" localSheetId="40" hidden="1">{#N/A,#N/A,TRUE,"Table1USD";#N/A,#N/A,TRUE,"Table1GBP"}</definedName>
    <definedName name="dr" localSheetId="41" hidden="1">{#N/A,#N/A,TRUE,"Table1USD";#N/A,#N/A,TRUE,"Table1GBP"}</definedName>
    <definedName name="dr" localSheetId="42" hidden="1">{#N/A,#N/A,TRUE,"Table1USD";#N/A,#N/A,TRUE,"Table1GBP"}</definedName>
    <definedName name="dr" localSheetId="43" hidden="1">{#N/A,#N/A,TRUE,"Table1USD";#N/A,#N/A,TRUE,"Table1GBP"}</definedName>
    <definedName name="dr" localSheetId="44" hidden="1">{#N/A,#N/A,TRUE,"Table1USD";#N/A,#N/A,TRUE,"Table1GBP"}</definedName>
    <definedName name="dr" localSheetId="45" hidden="1">{#N/A,#N/A,TRUE,"Table1USD";#N/A,#N/A,TRUE,"Table1GBP"}</definedName>
    <definedName name="dr" localSheetId="46" hidden="1">{#N/A,#N/A,TRUE,"Table1USD";#N/A,#N/A,TRUE,"Table1GBP"}</definedName>
    <definedName name="dr" localSheetId="47" hidden="1">{#N/A,#N/A,TRUE,"Table1USD";#N/A,#N/A,TRUE,"Table1GBP"}</definedName>
    <definedName name="dr" localSheetId="48" hidden="1">{#N/A,#N/A,TRUE,"Table1USD";#N/A,#N/A,TRUE,"Table1GBP"}</definedName>
    <definedName name="dr" localSheetId="49" hidden="1">{#N/A,#N/A,TRUE,"Table1USD";#N/A,#N/A,TRUE,"Table1GBP"}</definedName>
    <definedName name="dr" localSheetId="50" hidden="1">{#N/A,#N/A,TRUE,"Table1USD";#N/A,#N/A,TRUE,"Table1GBP"}</definedName>
    <definedName name="dr" localSheetId="52" hidden="1">{#N/A,#N/A,TRUE,"Table1USD";#N/A,#N/A,TRUE,"Table1GBP"}</definedName>
    <definedName name="dr" localSheetId="53" hidden="1">{#N/A,#N/A,TRUE,"Table1USD";#N/A,#N/A,TRUE,"Table1GBP"}</definedName>
    <definedName name="dr" localSheetId="54" hidden="1">{#N/A,#N/A,TRUE,"Table1USD";#N/A,#N/A,TRUE,"Table1GBP"}</definedName>
    <definedName name="dr" localSheetId="55" hidden="1">{#N/A,#N/A,TRUE,"Table1USD";#N/A,#N/A,TRUE,"Table1GBP"}</definedName>
    <definedName name="dr" localSheetId="56" hidden="1">{#N/A,#N/A,TRUE,"Table1USD";#N/A,#N/A,TRUE,"Table1GBP"}</definedName>
    <definedName name="dr" localSheetId="57" hidden="1">{#N/A,#N/A,TRUE,"Table1USD";#N/A,#N/A,TRUE,"Table1GBP"}</definedName>
    <definedName name="dr" localSheetId="58" hidden="1">{#N/A,#N/A,TRUE,"Table1USD";#N/A,#N/A,TRUE,"Table1GBP"}</definedName>
    <definedName name="dr" localSheetId="59" hidden="1">{#N/A,#N/A,TRUE,"Table1USD";#N/A,#N/A,TRUE,"Table1GBP"}</definedName>
    <definedName name="dr" localSheetId="60" hidden="1">{#N/A,#N/A,TRUE,"Table1USD";#N/A,#N/A,TRUE,"Table1GBP"}</definedName>
    <definedName name="dr" localSheetId="68" hidden="1">{#N/A,#N/A,TRUE,"Table1USD";#N/A,#N/A,TRUE,"Table1GBP"}</definedName>
    <definedName name="dr" localSheetId="69" hidden="1">{#N/A,#N/A,TRUE,"Table1USD";#N/A,#N/A,TRUE,"Table1GBP"}</definedName>
    <definedName name="dr" localSheetId="70" hidden="1">{#N/A,#N/A,TRUE,"Table1USD";#N/A,#N/A,TRUE,"Table1GBP"}</definedName>
    <definedName name="dr" localSheetId="0" hidden="1">{#N/A,#N/A,TRUE,"Table1USD";#N/A,#N/A,TRUE,"Table1GBP"}</definedName>
    <definedName name="dr" hidden="1">{#N/A,#N/A,TRUE,"Table1USD";#N/A,#N/A,TRUE,"Table1GBP"}</definedName>
    <definedName name="drs">'[63]Scheduled Repayment'!$E$2:$AV$2</definedName>
    <definedName name="drt">[35]Constants!$C$2</definedName>
    <definedName name="DS" localSheetId="3">#REF!</definedName>
    <definedName name="DS" localSheetId="37">#REF!</definedName>
    <definedName name="DS" localSheetId="38">#REF!</definedName>
    <definedName name="DS" localSheetId="39">#REF!</definedName>
    <definedName name="DS" localSheetId="40">#REF!</definedName>
    <definedName name="DS" localSheetId="41">#REF!</definedName>
    <definedName name="DS" localSheetId="42">#REF!</definedName>
    <definedName name="DS" localSheetId="43">#REF!</definedName>
    <definedName name="DS" localSheetId="45">#REF!</definedName>
    <definedName name="DS" localSheetId="46">#REF!</definedName>
    <definedName name="DS" localSheetId="48">#REF!</definedName>
    <definedName name="DS" localSheetId="49">#REF!</definedName>
    <definedName name="DS" localSheetId="50">#REF!</definedName>
    <definedName name="DS" localSheetId="68">#REF!</definedName>
    <definedName name="DS" localSheetId="69">#REF!</definedName>
    <definedName name="DS" localSheetId="0">#REF!</definedName>
    <definedName name="DS">#REF!</definedName>
    <definedName name="DS.MIS" localSheetId="3">#REF!</definedName>
    <definedName name="DS.MIS" localSheetId="37">#REF!</definedName>
    <definedName name="DS.MIS" localSheetId="38">#REF!</definedName>
    <definedName name="DS.MIS" localSheetId="39">#REF!</definedName>
    <definedName name="DS.MIS" localSheetId="40">#REF!</definedName>
    <definedName name="DS.MIS" localSheetId="41">#REF!</definedName>
    <definedName name="DS.MIS" localSheetId="42">#REF!</definedName>
    <definedName name="DS.MIS" localSheetId="43">#REF!</definedName>
    <definedName name="DS.MIS" localSheetId="45">#REF!</definedName>
    <definedName name="DS.MIS" localSheetId="46">#REF!</definedName>
    <definedName name="DS.MIS" localSheetId="48">#REF!</definedName>
    <definedName name="DS.MIS" localSheetId="49">#REF!</definedName>
    <definedName name="DS.MIS" localSheetId="50">#REF!</definedName>
    <definedName name="DS.MIS" localSheetId="68">#REF!</definedName>
    <definedName name="DS.MIS" localSheetId="69">#REF!</definedName>
    <definedName name="DS.MIS">#REF!</definedName>
    <definedName name="DS1.MIS" localSheetId="3">#REF!</definedName>
    <definedName name="DS1.MIS" localSheetId="37">#REF!</definedName>
    <definedName name="DS1.MIS" localSheetId="38">#REF!</definedName>
    <definedName name="DS1.MIS" localSheetId="39">#REF!</definedName>
    <definedName name="DS1.MIS" localSheetId="40">#REF!</definedName>
    <definedName name="DS1.MIS" localSheetId="41">#REF!</definedName>
    <definedName name="DS1.MIS" localSheetId="42">#REF!</definedName>
    <definedName name="DS1.MIS" localSheetId="43">#REF!</definedName>
    <definedName name="DS1.MIS" localSheetId="45">#REF!</definedName>
    <definedName name="DS1.MIS" localSheetId="46">#REF!</definedName>
    <definedName name="DS1.MIS" localSheetId="48">#REF!</definedName>
    <definedName name="DS1.MIS" localSheetId="49">#REF!</definedName>
    <definedName name="DS1.MIS" localSheetId="50">#REF!</definedName>
    <definedName name="DS1.MIS" localSheetId="68">#REF!</definedName>
    <definedName name="DS1.MIS" localSheetId="69">#REF!</definedName>
    <definedName name="DS1.MIS">#REF!</definedName>
    <definedName name="DS2.MIS" localSheetId="68">#REF!</definedName>
    <definedName name="DS2.MIS" localSheetId="69">#REF!</definedName>
    <definedName name="DS2.MIS">#REF!</definedName>
    <definedName name="DS3.MIS" localSheetId="68">#REF!</definedName>
    <definedName name="DS3.MIS" localSheetId="69">#REF!</definedName>
    <definedName name="DS3.MIS">#REF!</definedName>
    <definedName name="DS4.MIS" localSheetId="68">#REF!</definedName>
    <definedName name="DS4.MIS" localSheetId="69">#REF!</definedName>
    <definedName name="DS4.MIS">#REF!</definedName>
    <definedName name="DSA_Assumptions" localSheetId="68">#REF!</definedName>
    <definedName name="DSA_Assumptions" localSheetId="69">#REF!</definedName>
    <definedName name="DSA_Assumptions">#REF!</definedName>
    <definedName name="DSABOP" localSheetId="68">#REF!</definedName>
    <definedName name="DSABOP" localSheetId="69">#REF!</definedName>
    <definedName name="DSABOP">#REF!</definedName>
    <definedName name="dsaf">'[64]Table 1'!#REF!</definedName>
    <definedName name="dsaout" localSheetId="3">#REF!</definedName>
    <definedName name="dsaout" localSheetId="37">#REF!</definedName>
    <definedName name="dsaout" localSheetId="38">#REF!</definedName>
    <definedName name="dsaout" localSheetId="39">#REF!</definedName>
    <definedName name="dsaout" localSheetId="40">#REF!</definedName>
    <definedName name="dsaout" localSheetId="41">#REF!</definedName>
    <definedName name="dsaout" localSheetId="42">#REF!</definedName>
    <definedName name="dsaout" localSheetId="43">#REF!</definedName>
    <definedName name="dsaout" localSheetId="45">#REF!</definedName>
    <definedName name="dsaout" localSheetId="46">#REF!</definedName>
    <definedName name="dsaout" localSheetId="48">#REF!</definedName>
    <definedName name="dsaout" localSheetId="49">#REF!</definedName>
    <definedName name="dsaout" localSheetId="50">#REF!</definedName>
    <definedName name="dsaout" localSheetId="68">#REF!</definedName>
    <definedName name="dsaout" localSheetId="69">#REF!</definedName>
    <definedName name="dsaout" localSheetId="0">#REF!</definedName>
    <definedName name="dsaout">#REF!</definedName>
    <definedName name="DSD">#N/A</definedName>
    <definedName name="DSD_S">#N/A</definedName>
    <definedName name="DSDB">#N/A</definedName>
    <definedName name="DSDG">#N/A</definedName>
    <definedName name="dsfgds" localSheetId="1" hidden="1">#REF!</definedName>
    <definedName name="dsfgds" localSheetId="17" hidden="1">#REF!</definedName>
    <definedName name="dsfgds" localSheetId="18" hidden="1">#REF!</definedName>
    <definedName name="dsfgds" localSheetId="19" hidden="1">#REF!</definedName>
    <definedName name="dsfgds" localSheetId="24" hidden="1">#REF!</definedName>
    <definedName name="dsfgds" localSheetId="25" hidden="1">#REF!</definedName>
    <definedName name="dsfgds" localSheetId="37" hidden="1">#REF!</definedName>
    <definedName name="dsfgds" localSheetId="38" hidden="1">#REF!</definedName>
    <definedName name="dsfgds" localSheetId="39" hidden="1">#REF!</definedName>
    <definedName name="dsfgds" localSheetId="40" hidden="1">#REF!</definedName>
    <definedName name="dsfgds" localSheetId="41" hidden="1">#REF!</definedName>
    <definedName name="dsfgds" localSheetId="42" hidden="1">#REF!</definedName>
    <definedName name="dsfgds" localSheetId="43" hidden="1">#REF!</definedName>
    <definedName name="dsfgds" localSheetId="44" hidden="1">#REF!</definedName>
    <definedName name="dsfgds" localSheetId="45" hidden="1">#REF!</definedName>
    <definedName name="dsfgds" localSheetId="46" hidden="1">#REF!</definedName>
    <definedName name="dsfgds" localSheetId="47" hidden="1">#REF!</definedName>
    <definedName name="dsfgds" localSheetId="48" hidden="1">#REF!</definedName>
    <definedName name="dsfgds" localSheetId="49" hidden="1">#REF!</definedName>
    <definedName name="dsfgds" localSheetId="50" hidden="1">#REF!</definedName>
    <definedName name="dsfgds" localSheetId="52" hidden="1">#REF!</definedName>
    <definedName name="dsfgds" localSheetId="53" hidden="1">#REF!</definedName>
    <definedName name="dsfgds" localSheetId="54" hidden="1">#REF!</definedName>
    <definedName name="dsfgds" localSheetId="55" hidden="1">#REF!</definedName>
    <definedName name="dsfgds" localSheetId="56" hidden="1">#REF!</definedName>
    <definedName name="dsfgds" localSheetId="57" hidden="1">#REF!</definedName>
    <definedName name="dsfgds" localSheetId="58" hidden="1">#REF!</definedName>
    <definedName name="dsfgds" localSheetId="59" hidden="1">#REF!</definedName>
    <definedName name="dsfgds" localSheetId="60" hidden="1">#REF!</definedName>
    <definedName name="dsfgds" localSheetId="70" hidden="1">#REF!</definedName>
    <definedName name="dsfgds" localSheetId="0" hidden="1">#REF!</definedName>
    <definedName name="dsfgds" hidden="1">#REF!</definedName>
    <definedName name="DSI" localSheetId="1">#REF!</definedName>
    <definedName name="DSI" localSheetId="37">#REF!</definedName>
    <definedName name="DSI" localSheetId="38">#REF!</definedName>
    <definedName name="DSI" localSheetId="39">#REF!</definedName>
    <definedName name="DSI" localSheetId="40">#REF!</definedName>
    <definedName name="DSI" localSheetId="41">#REF!</definedName>
    <definedName name="DSI" localSheetId="42">#REF!</definedName>
    <definedName name="DSI" localSheetId="43">#REF!</definedName>
    <definedName name="DSI" localSheetId="45">#REF!</definedName>
    <definedName name="DSI" localSheetId="46">#REF!</definedName>
    <definedName name="DSI" localSheetId="48">#REF!</definedName>
    <definedName name="DSI" localSheetId="49">#REF!</definedName>
    <definedName name="DSI" localSheetId="50">#REF!</definedName>
    <definedName name="DSI" localSheetId="68">#REF!</definedName>
    <definedName name="DSI" localSheetId="69">#REF!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#REF!</definedName>
    <definedName name="DSP" localSheetId="3">#REF!</definedName>
    <definedName name="DSP" localSheetId="42">#REF!</definedName>
    <definedName name="DSP" localSheetId="68">#REF!</definedName>
    <definedName name="DSP" localSheetId="69">#REF!</definedName>
    <definedName name="DSP" localSheetId="0">#REF!</definedName>
    <definedName name="DSP">#REF!</definedName>
    <definedName name="DSPBproj">#N/A</definedName>
    <definedName name="DSPG" localSheetId="3">#REF!</definedName>
    <definedName name="DSPG" localSheetId="42">#REF!</definedName>
    <definedName name="DSPG" localSheetId="68">#REF!</definedName>
    <definedName name="DSPG" localSheetId="69">#REF!</definedName>
    <definedName name="DSPG" localSheetId="0">#REF!</definedName>
    <definedName name="DSPG">#REF!</definedName>
    <definedName name="DSPGproj">#N/A</definedName>
    <definedName name="DSPproj">#N/A</definedName>
    <definedName name="DSPSD">#N/A</definedName>
    <definedName name="DSPSDB">#N/A</definedName>
    <definedName name="DSPSDG">#N/A</definedName>
    <definedName name="DT.AMA.DECT.CD" localSheetId="3">#REF!</definedName>
    <definedName name="DT.AMA.DECT.CD" localSheetId="42">#REF!</definedName>
    <definedName name="DT.AMA.DECT.CD" localSheetId="68">#REF!</definedName>
    <definedName name="DT.AMA.DECT.CD" localSheetId="69">#REF!</definedName>
    <definedName name="DT.AMA.DECT.CD" localSheetId="0">#REF!</definedName>
    <definedName name="DT.AMA.DECT.CD">#REF!</definedName>
    <definedName name="DT.AMD.DECT.CD" localSheetId="3">#REF!</definedName>
    <definedName name="DT.AMD.DECT.CD" localSheetId="42">#REF!</definedName>
    <definedName name="DT.AMD.DECT.CD" localSheetId="68">#REF!</definedName>
    <definedName name="DT.AMD.DECT.CD" localSheetId="69">#REF!</definedName>
    <definedName name="DT.AMD.DECT.CD">#REF!</definedName>
    <definedName name="DT.AMD.DLXF.CD" localSheetId="3">#REF!</definedName>
    <definedName name="DT.AMD.DLXF.CD" localSheetId="42">#REF!</definedName>
    <definedName name="DT.AMD.DLXF.CD" localSheetId="68">#REF!</definedName>
    <definedName name="DT.AMD.DLXF.CD" localSheetId="69">#REF!</definedName>
    <definedName name="DT.AMD.DLXF.CD">#REF!</definedName>
    <definedName name="DT.AMN.DLXF.CD" localSheetId="68">#REF!</definedName>
    <definedName name="DT.AMN.DLXF.CD" localSheetId="69">#REF!</definedName>
    <definedName name="DT.AMN.DLXF.CD">#REF!</definedName>
    <definedName name="DT.AMP.DECT.CD" localSheetId="68">#REF!</definedName>
    <definedName name="DT.AMP.DECT.CD" localSheetId="69">#REF!</definedName>
    <definedName name="DT.AMP.DECT.CD">#REF!</definedName>
    <definedName name="DT.AMR.DLXF.CD" localSheetId="68">#REF!</definedName>
    <definedName name="DT.AMR.DLXF.CD" localSheetId="69">#REF!</definedName>
    <definedName name="DT.AMR.DLXF.CD">#REF!</definedName>
    <definedName name="DT.AMT.BLAT.CD" localSheetId="68">#REF!</definedName>
    <definedName name="DT.AMT.BLAT.CD" localSheetId="69">#REF!</definedName>
    <definedName name="DT.AMT.BLAT.CD">#REF!</definedName>
    <definedName name="DT.AMT.DIMF.CD" localSheetId="68">#REF!</definedName>
    <definedName name="DT.AMT.DIMF.CD" localSheetId="69">#REF!</definedName>
    <definedName name="DT.AMT.DIMF.CD">#REF!</definedName>
    <definedName name="DT.AMT.DPNG.CD" localSheetId="68">#REF!</definedName>
    <definedName name="DT.AMT.DPNG.CD" localSheetId="69">#REF!</definedName>
    <definedName name="DT.AMT.DPNG.CD">#REF!</definedName>
    <definedName name="DT.AMT.DRSA.CD" localSheetId="68">#REF!</definedName>
    <definedName name="DT.AMT.DRSA.CD" localSheetId="69">#REF!</definedName>
    <definedName name="DT.AMT.DRSA.CD">#REF!</definedName>
    <definedName name="DT.AMT.DRSP.CD" localSheetId="68">#REF!</definedName>
    <definedName name="DT.AMT.DRSP.CD" localSheetId="69">#REF!</definedName>
    <definedName name="DT.AMT.DRSP.CD">#REF!</definedName>
    <definedName name="DT.AMT.MIBR.CD" localSheetId="68">#REF!</definedName>
    <definedName name="DT.AMT.MIBR.CD" localSheetId="69">#REF!</definedName>
    <definedName name="DT.AMT.MIBR.CD">#REF!</definedName>
    <definedName name="DT.AMT.MIDA.CD" localSheetId="68">#REF!</definedName>
    <definedName name="DT.AMT.MIDA.CD" localSheetId="69">#REF!</definedName>
    <definedName name="DT.AMT.MIDA.CD">#REF!</definedName>
    <definedName name="DT.AMT.MLAT.CD" localSheetId="68">#REF!</definedName>
    <definedName name="DT.AMT.MLAT.CD" localSheetId="69">#REF!</definedName>
    <definedName name="DT.AMT.MLAT.CD">#REF!</definedName>
    <definedName name="DT.AMT.PBND.CD" localSheetId="68">#REF!</definedName>
    <definedName name="DT.AMT.PBND.CD" localSheetId="69">#REF!</definedName>
    <definedName name="DT.AMT.PBND.CD">#REF!</definedName>
    <definedName name="DT.AMT.PRVT.CD" localSheetId="68">#REF!</definedName>
    <definedName name="DT.AMT.PRVT.CD" localSheetId="69">#REF!</definedName>
    <definedName name="DT.AMT.PRVT.CD">#REF!</definedName>
    <definedName name="DT.ARA.DECT.CD" localSheetId="68">#REF!</definedName>
    <definedName name="DT.ARA.DECT.CD" localSheetId="69">#REF!</definedName>
    <definedName name="DT.ARA.DECT.CD">#REF!</definedName>
    <definedName name="DT.ASD.DLXF.CD" localSheetId="68">#REF!</definedName>
    <definedName name="DT.ASD.DLXF.CD" localSheetId="69">#REF!</definedName>
    <definedName name="DT.ASD.DLXF.CD">#REF!</definedName>
    <definedName name="DT.AXA.DECT.CD" localSheetId="68">#REF!</definedName>
    <definedName name="DT.AXA.DECT.CD" localSheetId="69">#REF!</definedName>
    <definedName name="DT.AXA.DECT.CD">#REF!</definedName>
    <definedName name="DT.AXA.DPPG.CD" localSheetId="68">#REF!</definedName>
    <definedName name="DT.AXA.DPPG.CD" localSheetId="69">#REF!</definedName>
    <definedName name="DT.AXA.DPPG.CD">#REF!</definedName>
    <definedName name="DT.AXF.DECT.CD" localSheetId="68">#REF!</definedName>
    <definedName name="DT.AXF.DECT.CD" localSheetId="69">#REF!</definedName>
    <definedName name="DT.AXF.DECT.CD">#REF!</definedName>
    <definedName name="DT.AXP.DECT.CD" localSheetId="68">#REF!</definedName>
    <definedName name="DT.AXP.DECT.CD" localSheetId="69">#REF!</definedName>
    <definedName name="DT.AXP.DECT.CD">#REF!</definedName>
    <definedName name="DT.AXR.DECT.CD" localSheetId="68">#REF!</definedName>
    <definedName name="DT.AXR.DECT.CD" localSheetId="69">#REF!</definedName>
    <definedName name="DT.AXR.DECT.CD">#REF!</definedName>
    <definedName name="DT.DID.DLXF.CD" localSheetId="68">#REF!</definedName>
    <definedName name="DT.DID.DLXF.CD" localSheetId="69">#REF!</definedName>
    <definedName name="DT.DID.DLXF.CD">#REF!</definedName>
    <definedName name="DT.DIN.DLXF.CD" localSheetId="68">#REF!</definedName>
    <definedName name="DT.DIN.DLXF.CD" localSheetId="69">#REF!</definedName>
    <definedName name="DT.DIN.DLXF.CD">#REF!</definedName>
    <definedName name="DT.DIP.DECT.CD" localSheetId="68">#REF!</definedName>
    <definedName name="DT.DIP.DECT.CD" localSheetId="69">#REF!</definedName>
    <definedName name="DT.DIP.DECT.CD">#REF!</definedName>
    <definedName name="DT.DIR.DLXF.CD" localSheetId="68">#REF!</definedName>
    <definedName name="DT.DIR.DLXF.CD" localSheetId="69">#REF!</definedName>
    <definedName name="DT.DIR.DLXF.CD">#REF!</definedName>
    <definedName name="DT.DIS.BLAT.CD" localSheetId="68">#REF!</definedName>
    <definedName name="DT.DIS.BLAT.CD" localSheetId="69">#REF!</definedName>
    <definedName name="DT.DIS.BLAT.CD">#REF!</definedName>
    <definedName name="DT.DIS.DIMF.CD" localSheetId="68">#REF!</definedName>
    <definedName name="DT.DIS.DIMF.CD" localSheetId="69">#REF!</definedName>
    <definedName name="DT.DIS.DIMF.CD">#REF!</definedName>
    <definedName name="DT.DIS.DLXF.CD" localSheetId="68">#REF!</definedName>
    <definedName name="DT.DIS.DLXF.CD" localSheetId="69">#REF!</definedName>
    <definedName name="DT.DIS.DLXF.CD">#REF!</definedName>
    <definedName name="DT.DIS.DPNG.CD" localSheetId="68">#REF!</definedName>
    <definedName name="DT.DIS.DPNG.CD" localSheetId="69">#REF!</definedName>
    <definedName name="DT.DIS.DPNG.CD">#REF!</definedName>
    <definedName name="DT.DIS.DRSA.CD" localSheetId="68">#REF!</definedName>
    <definedName name="DT.DIS.DRSA.CD" localSheetId="69">#REF!</definedName>
    <definedName name="DT.DIS.DRSA.CD">#REF!</definedName>
    <definedName name="DT.DIS.DRSP.CD" localSheetId="68">#REF!</definedName>
    <definedName name="DT.DIS.DRSP.CD" localSheetId="69">#REF!</definedName>
    <definedName name="DT.DIS.DRSP.CD">#REF!</definedName>
    <definedName name="DT.DIS.DSTC.CD" localSheetId="68">#REF!</definedName>
    <definedName name="DT.DIS.DSTC.CD" localSheetId="69">#REF!</definedName>
    <definedName name="DT.DIS.DSTC.CD">#REF!</definedName>
    <definedName name="DT.DIS.MIBR.CD" localSheetId="68">#REF!</definedName>
    <definedName name="DT.DIS.MIBR.CD" localSheetId="69">#REF!</definedName>
    <definedName name="DT.DIS.MIBR.CD">#REF!</definedName>
    <definedName name="DT.DIS.MIDA.CD" localSheetId="68">#REF!</definedName>
    <definedName name="DT.DIS.MIDA.CD" localSheetId="69">#REF!</definedName>
    <definedName name="DT.DIS.MIDA.CD">#REF!</definedName>
    <definedName name="DT.DIS.MLAT.CD" localSheetId="68">#REF!</definedName>
    <definedName name="DT.DIS.MLAT.CD" localSheetId="69">#REF!</definedName>
    <definedName name="DT.DIS.MLAT.CD">#REF!</definedName>
    <definedName name="DT.DIS.PBND.CD" localSheetId="68">#REF!</definedName>
    <definedName name="DT.DIS.PBND.CD" localSheetId="69">#REF!</definedName>
    <definedName name="DT.DIS.PBND.CD">#REF!</definedName>
    <definedName name="DT.DIS.PRVT.CD" localSheetId="68">#REF!</definedName>
    <definedName name="DT.DIS.PRVT.CD" localSheetId="69">#REF!</definedName>
    <definedName name="DT.DIS.PRVT.CD">#REF!</definedName>
    <definedName name="DT.DNA.DLXF.CD" localSheetId="68">#REF!</definedName>
    <definedName name="DT.DNA.DLXF.CD" localSheetId="69">#REF!</definedName>
    <definedName name="DT.DNA.DLXF.CD">#REF!</definedName>
    <definedName name="DT.DNI.DSTC.CD" localSheetId="68">#REF!</definedName>
    <definedName name="DT.DNI.DSTC.CD" localSheetId="69">#REF!</definedName>
    <definedName name="DT.DNI.DSTC.CD">#REF!</definedName>
    <definedName name="DT.DOD.ALLC.CD" localSheetId="68">#REF!</definedName>
    <definedName name="DT.DOD.ALLC.CD" localSheetId="69">#REF!</definedName>
    <definedName name="DT.DOD.ALLC.CD">#REF!</definedName>
    <definedName name="DT.DOD.BLAT.CD" localSheetId="68">#REF!</definedName>
    <definedName name="DT.DOD.BLAT.CD" localSheetId="69">#REF!</definedName>
    <definedName name="DT.DOD.BLAT.CD">#REF!</definedName>
    <definedName name="DT.DOD.DECT.CD" localSheetId="68">#REF!</definedName>
    <definedName name="DT.DOD.DECT.CD" localSheetId="69">#REF!</definedName>
    <definedName name="DT.DOD.DECT.CD">#REF!</definedName>
    <definedName name="DT.DOD.DIMF.CD" localSheetId="68">#REF!</definedName>
    <definedName name="DT.DOD.DIMF.CD" localSheetId="69">#REF!</definedName>
    <definedName name="DT.DOD.DIMF.CD">#REF!</definedName>
    <definedName name="DT.DOD.DLXF.CD" localSheetId="68">#REF!</definedName>
    <definedName name="DT.DOD.DLXF.CD" localSheetId="69">#REF!</definedName>
    <definedName name="DT.DOD.DLXF.CD">#REF!</definedName>
    <definedName name="DT.DOD.DPNG.CD" localSheetId="68">#REF!</definedName>
    <definedName name="DT.DOD.DPNG.CD" localSheetId="69">#REF!</definedName>
    <definedName name="DT.DOD.DPNG.CD">#REF!</definedName>
    <definedName name="DT.DOD.DPPG.CD" localSheetId="68">#REF!</definedName>
    <definedName name="DT.DOD.DPPG.CD" localSheetId="69">#REF!</definedName>
    <definedName name="DT.DOD.DPPG.CD">#REF!</definedName>
    <definedName name="DT.DOD.DRSA.CD" localSheetId="68">#REF!</definedName>
    <definedName name="DT.DOD.DRSA.CD" localSheetId="69">#REF!</definedName>
    <definedName name="DT.DOD.DRSA.CD">#REF!</definedName>
    <definedName name="DT.DOD.DRSP.CD" localSheetId="68">#REF!</definedName>
    <definedName name="DT.DOD.DRSP.CD" localSheetId="69">#REF!</definedName>
    <definedName name="DT.DOD.DRSP.CD">#REF!</definedName>
    <definedName name="DT.DOD.DSTC.CD" localSheetId="68">#REF!</definedName>
    <definedName name="DT.DOD.DSTC.CD" localSheetId="69">#REF!</definedName>
    <definedName name="DT.DOD.DSTC.CD">#REF!</definedName>
    <definedName name="DT.DOD.MIBR.CD" localSheetId="68">#REF!</definedName>
    <definedName name="DT.DOD.MIBR.CD" localSheetId="69">#REF!</definedName>
    <definedName name="DT.DOD.MIBR.CD">#REF!</definedName>
    <definedName name="DT.DOD.MIDA.CD" localSheetId="68">#REF!</definedName>
    <definedName name="DT.DOD.MIDA.CD" localSheetId="69">#REF!</definedName>
    <definedName name="DT.DOD.MIDA.CD">#REF!</definedName>
    <definedName name="DT.DOD.MLAT.CD" localSheetId="68">#REF!</definedName>
    <definedName name="DT.DOD.MLAT.CD" localSheetId="69">#REF!</definedName>
    <definedName name="DT.DOD.MLAT.CD">#REF!</definedName>
    <definedName name="DT.DOD.OFFT.CD" localSheetId="68">#REF!</definedName>
    <definedName name="DT.DOD.OFFT.CD" localSheetId="69">#REF!</definedName>
    <definedName name="DT.DOD.OFFT.CD">#REF!</definedName>
    <definedName name="DT.DOD.PBND.CD" localSheetId="68">#REF!</definedName>
    <definedName name="DT.DOD.PBND.CD" localSheetId="69">#REF!</definedName>
    <definedName name="DT.DOD.PBND.CD">#REF!</definedName>
    <definedName name="DT.DOD.PCBK.CD" localSheetId="68">#REF!</definedName>
    <definedName name="DT.DOD.PCBK.CD" localSheetId="69">#REF!</definedName>
    <definedName name="DT.DOD.PCBK.CD">#REF!</definedName>
    <definedName name="DT.DOD.POTH.CD" localSheetId="68">#REF!</definedName>
    <definedName name="DT.DOD.POTH.CD" localSheetId="69">#REF!</definedName>
    <definedName name="DT.DOD.POTH.CD">#REF!</definedName>
    <definedName name="DT.DOD.PRVT.CD" localSheetId="68">#REF!</definedName>
    <definedName name="DT.DOD.PRVT.CD" localSheetId="69">#REF!</definedName>
    <definedName name="DT.DOD.PRVT.CD">#REF!</definedName>
    <definedName name="DT.DOD.PSUP.CD" localSheetId="68">#REF!</definedName>
    <definedName name="DT.DOD.PSUP.CD" localSheetId="69">#REF!</definedName>
    <definedName name="DT.DOD.PSUP.CD">#REF!</definedName>
    <definedName name="DT.DON.DLXF.CD" localSheetId="68">#REF!</definedName>
    <definedName name="DT.DON.DLXF.CD" localSheetId="69">#REF!</definedName>
    <definedName name="DT.DON.DLXF.CD">#REF!</definedName>
    <definedName name="DT.DOX.DECT.CD" localSheetId="68">#REF!</definedName>
    <definedName name="DT.DOX.DECT.CD" localSheetId="69">#REF!</definedName>
    <definedName name="DT.DOX.DECT.CD">#REF!</definedName>
    <definedName name="DT.DPA.DLXF.CD" localSheetId="68">#REF!</definedName>
    <definedName name="DT.DPA.DLXF.CD" localSheetId="69">#REF!</definedName>
    <definedName name="DT.DPA.DLXF.CD">#REF!</definedName>
    <definedName name="DT.DSC.DLXF.CD" localSheetId="68">#REF!</definedName>
    <definedName name="DT.DSC.DLXF.CD" localSheetId="69">#REF!</definedName>
    <definedName name="DT.DSC.DLXF.CD">#REF!</definedName>
    <definedName name="DT.DSD.DLXF.CD" localSheetId="68">#REF!</definedName>
    <definedName name="DT.DSD.DLXF.CD" localSheetId="69">#REF!</definedName>
    <definedName name="DT.DSD.DLXF.CD">#REF!</definedName>
    <definedName name="DT.DTA.DLXF.CD" localSheetId="68">#REF!</definedName>
    <definedName name="DT.DTA.DLXF.CD" localSheetId="69">#REF!</definedName>
    <definedName name="DT.DTA.DLXF.CD">#REF!</definedName>
    <definedName name="DT.DTA.OADJ.CD" localSheetId="68">#REF!</definedName>
    <definedName name="DT.DTA.OADJ.CD" localSheetId="69">#REF!</definedName>
    <definedName name="DT.DTA.OADJ.CD">#REF!</definedName>
    <definedName name="DT.DWA.DECT.CD" localSheetId="68">#REF!</definedName>
    <definedName name="DT.DWA.DECT.CD" localSheetId="69">#REF!</definedName>
    <definedName name="DT.DWA.DECT.CD">#REF!</definedName>
    <definedName name="DT.INA.DECT.CD" localSheetId="68">#REF!</definedName>
    <definedName name="DT.INA.DECT.CD" localSheetId="69">#REF!</definedName>
    <definedName name="DT.INA.DECT.CD">#REF!</definedName>
    <definedName name="DT.IND.DEXF.CD" localSheetId="68">#REF!</definedName>
    <definedName name="DT.IND.DEXF.CD" localSheetId="69">#REF!</definedName>
    <definedName name="DT.IND.DEXF.CD">#REF!</definedName>
    <definedName name="DT.INN.DLXF.CD" localSheetId="68">#REF!</definedName>
    <definedName name="DT.INN.DLXF.CD" localSheetId="69">#REF!</definedName>
    <definedName name="DT.INN.DLXF.CD">#REF!</definedName>
    <definedName name="DT.INP.DECT.CD" localSheetId="68">#REF!</definedName>
    <definedName name="DT.INP.DECT.CD" localSheetId="69">#REF!</definedName>
    <definedName name="DT.INP.DECT.CD">#REF!</definedName>
    <definedName name="DT.INR.DLXF.CD" localSheetId="68">#REF!</definedName>
    <definedName name="DT.INR.DLXF.CD" localSheetId="69">#REF!</definedName>
    <definedName name="DT.INR.DLXF.CD">#REF!</definedName>
    <definedName name="DT.INT.BLAT.CD" localSheetId="68">#REF!</definedName>
    <definedName name="DT.INT.BLAT.CD" localSheetId="69">#REF!</definedName>
    <definedName name="DT.INT.BLAT.CD">#REF!</definedName>
    <definedName name="DT.INT.DIMF.CD" localSheetId="68">#REF!</definedName>
    <definedName name="DT.INT.DIMF.CD" localSheetId="69">#REF!</definedName>
    <definedName name="DT.INT.DIMF.CD">#REF!</definedName>
    <definedName name="DT.INT.DPNG.CD" localSheetId="68">#REF!</definedName>
    <definedName name="DT.INT.DPNG.CD" localSheetId="69">#REF!</definedName>
    <definedName name="DT.INT.DPNG.CD">#REF!</definedName>
    <definedName name="DT.INT.DRSA.CD" localSheetId="68">#REF!</definedName>
    <definedName name="DT.INT.DRSA.CD" localSheetId="69">#REF!</definedName>
    <definedName name="DT.INT.DRSA.CD">#REF!</definedName>
    <definedName name="DT.INT.DRSP.CD" localSheetId="68">#REF!</definedName>
    <definedName name="DT.INT.DRSP.CD" localSheetId="69">#REF!</definedName>
    <definedName name="DT.INT.DRSP.CD">#REF!</definedName>
    <definedName name="DT.INT.DSTC.CD" localSheetId="68">#REF!</definedName>
    <definedName name="DT.INT.DSTC.CD" localSheetId="69">#REF!</definedName>
    <definedName name="DT.INT.DSTC.CD">#REF!</definedName>
    <definedName name="DT.INT.MIBR.CD" localSheetId="68">#REF!</definedName>
    <definedName name="DT.INT.MIBR.CD" localSheetId="69">#REF!</definedName>
    <definedName name="DT.INT.MIBR.CD">#REF!</definedName>
    <definedName name="DT.INT.MIDA.CD" localSheetId="68">#REF!</definedName>
    <definedName name="DT.INT.MIDA.CD" localSheetId="69">#REF!</definedName>
    <definedName name="DT.INT.MIDA.CD">#REF!</definedName>
    <definedName name="DT.INT.MLAT.CD" localSheetId="68">#REF!</definedName>
    <definedName name="DT.INT.MLAT.CD" localSheetId="69">#REF!</definedName>
    <definedName name="DT.INT.MLAT.CD">#REF!</definedName>
    <definedName name="DT.INT.PBND.CD" localSheetId="68">#REF!</definedName>
    <definedName name="DT.INT.PBND.CD" localSheetId="69">#REF!</definedName>
    <definedName name="DT.INT.PBND.CD">#REF!</definedName>
    <definedName name="DT.INT.PRVT.CD" localSheetId="68">#REF!</definedName>
    <definedName name="DT.INT.PRVT.CD" localSheetId="69">#REF!</definedName>
    <definedName name="DT.INT.PRVT.CD">#REF!</definedName>
    <definedName name="DT.IRA.DECT.CD" localSheetId="68">#REF!</definedName>
    <definedName name="DT.IRA.DECT.CD" localSheetId="69">#REF!</definedName>
    <definedName name="DT.IRA.DECT.CD">#REF!</definedName>
    <definedName name="DT.ISD.DLXF.CD" localSheetId="68">#REF!</definedName>
    <definedName name="DT.ISD.DLXF.CD" localSheetId="69">#REF!</definedName>
    <definedName name="DT.ISD.DLXF.CD">#REF!</definedName>
    <definedName name="DT.IXA.DECT.CD" localSheetId="68">#REF!</definedName>
    <definedName name="DT.IXA.DECT.CD" localSheetId="69">#REF!</definedName>
    <definedName name="DT.IXA.DECT.CD">#REF!</definedName>
    <definedName name="DT.IXA.DPPG.CD" localSheetId="68">#REF!</definedName>
    <definedName name="DT.IXA.DPPG.CD" localSheetId="69">#REF!</definedName>
    <definedName name="DT.IXA.DPPG.CD">#REF!</definedName>
    <definedName name="DT.IXF.DECT.CD" localSheetId="68">#REF!</definedName>
    <definedName name="DT.IXF.DECT.CD" localSheetId="69">#REF!</definedName>
    <definedName name="DT.IXF.DECT.CD">#REF!</definedName>
    <definedName name="DT.IXP.DECT.CD" localSheetId="68">#REF!</definedName>
    <definedName name="DT.IXP.DECT.CD" localSheetId="69">#REF!</definedName>
    <definedName name="DT.IXP.DECT.CD">#REF!</definedName>
    <definedName name="DT.IXR.DECT.CD" localSheetId="68">#REF!</definedName>
    <definedName name="DT.IXR.DECT.CD" localSheetId="69">#REF!</definedName>
    <definedName name="DT.IXR.DECT.CD">#REF!</definedName>
    <definedName name="DT.NFL.DSTC.CD" localSheetId="68">#REF!</definedName>
    <definedName name="DT.NFL.DSTC.CD" localSheetId="69">#REF!</definedName>
    <definedName name="DT.NFL.DSTC.CD">#REF!</definedName>
    <definedName name="DTS" localSheetId="68">#REF!</definedName>
    <definedName name="DTS" localSheetId="69">#REF!</definedName>
    <definedName name="DTS">#REF!</definedName>
    <definedName name="dummy">[10]WEO_WETA!$AB$14:$AB$35</definedName>
    <definedName name="EBRD" localSheetId="3">#REF!</definedName>
    <definedName name="EBRD" localSheetId="42">#REF!</definedName>
    <definedName name="EBRD" localSheetId="68">#REF!</definedName>
    <definedName name="EBRD" localSheetId="69">#REF!</definedName>
    <definedName name="EBRD" localSheetId="0">#REF!</definedName>
    <definedName name="EBRD">#REF!</definedName>
    <definedName name="Ecowas" localSheetId="3">[30]terms!#REF!</definedName>
    <definedName name="Ecowas" localSheetId="42">[30]terms!#REF!</definedName>
    <definedName name="Ecowas" localSheetId="0">[30]terms!#REF!</definedName>
    <definedName name="Ecowas">[30]terms!#REF!</definedName>
    <definedName name="ecrit" localSheetId="42">'[65]NPV-DP'!#REF!</definedName>
    <definedName name="ecrit" localSheetId="0">'[65]NPV-DP'!#REF!</definedName>
    <definedName name="ecrit">'[65]NPV-DP'!#REF!</definedName>
    <definedName name="ECU" localSheetId="3">#REF!</definedName>
    <definedName name="ECU" localSheetId="37">#REF!</definedName>
    <definedName name="ECU" localSheetId="38">#REF!</definedName>
    <definedName name="ECU" localSheetId="39">#REF!</definedName>
    <definedName name="ECU" localSheetId="40">#REF!</definedName>
    <definedName name="ECU" localSheetId="41">#REF!</definedName>
    <definedName name="ECU" localSheetId="42">#REF!</definedName>
    <definedName name="ECU" localSheetId="43">#REF!</definedName>
    <definedName name="ECU" localSheetId="45">#REF!</definedName>
    <definedName name="ECU" localSheetId="46">#REF!</definedName>
    <definedName name="ECU" localSheetId="48">#REF!</definedName>
    <definedName name="ECU" localSheetId="49">#REF!</definedName>
    <definedName name="ECU" localSheetId="50">#REF!</definedName>
    <definedName name="ECU" localSheetId="68">#REF!</definedName>
    <definedName name="ECU" localSheetId="69">#REF!</definedName>
    <definedName name="ECU" localSheetId="0">#REF!</definedName>
    <definedName name="ECU">#REF!</definedName>
    <definedName name="EDNA">#N/A</definedName>
    <definedName name="ee" localSheetId="1">'1'!ee</definedName>
    <definedName name="ee">[0]!ee</definedName>
    <definedName name="eee" localSheetId="1" hidden="1">{"Tab1",#N/A,FALSE,"P";"Tab2",#N/A,FALSE,"P"}</definedName>
    <definedName name="eee" localSheetId="17" hidden="1">{"Tab1",#N/A,FALSE,"P";"Tab2",#N/A,FALSE,"P"}</definedName>
    <definedName name="eee" localSheetId="18" hidden="1">{"Tab1",#N/A,FALSE,"P";"Tab2",#N/A,FALSE,"P"}</definedName>
    <definedName name="eee" localSheetId="19" hidden="1">{"Tab1",#N/A,FALSE,"P";"Tab2",#N/A,FALSE,"P"}</definedName>
    <definedName name="eee" localSheetId="24" hidden="1">{"Tab1",#N/A,FALSE,"P";"Tab2",#N/A,FALSE,"P"}</definedName>
    <definedName name="eee" localSheetId="25" hidden="1">{"Tab1",#N/A,FALSE,"P";"Tab2",#N/A,FALSE,"P"}</definedName>
    <definedName name="eee" localSheetId="3" hidden="1">{"Tab1",#N/A,FALSE,"P";"Tab2",#N/A,FALSE,"P"}</definedName>
    <definedName name="eee" localSheetId="37" hidden="1">{"Tab1",#N/A,FALSE,"P";"Tab2",#N/A,FALSE,"P"}</definedName>
    <definedName name="eee" localSheetId="38" hidden="1">{"Tab1",#N/A,FALSE,"P";"Tab2",#N/A,FALSE,"P"}</definedName>
    <definedName name="eee" localSheetId="39" hidden="1">{"Tab1",#N/A,FALSE,"P";"Tab2",#N/A,FALSE,"P"}</definedName>
    <definedName name="eee" localSheetId="40" hidden="1">{"Tab1",#N/A,FALSE,"P";"Tab2",#N/A,FALSE,"P"}</definedName>
    <definedName name="eee" localSheetId="41" hidden="1">{"Tab1",#N/A,FALSE,"P";"Tab2",#N/A,FALSE,"P"}</definedName>
    <definedName name="eee" localSheetId="42" hidden="1">{"Tab1",#N/A,FALSE,"P";"Tab2",#N/A,FALSE,"P"}</definedName>
    <definedName name="eee" localSheetId="43" hidden="1">{"Tab1",#N/A,FALSE,"P";"Tab2",#N/A,FALSE,"P"}</definedName>
    <definedName name="eee" localSheetId="44" hidden="1">{"Tab1",#N/A,FALSE,"P";"Tab2",#N/A,FALSE,"P"}</definedName>
    <definedName name="eee" localSheetId="45" hidden="1">{"Tab1",#N/A,FALSE,"P";"Tab2",#N/A,FALSE,"P"}</definedName>
    <definedName name="eee" localSheetId="46" hidden="1">{"Tab1",#N/A,FALSE,"P";"Tab2",#N/A,FALSE,"P"}</definedName>
    <definedName name="eee" localSheetId="47" hidden="1">{"Tab1",#N/A,FALSE,"P";"Tab2",#N/A,FALSE,"P"}</definedName>
    <definedName name="eee" localSheetId="48" hidden="1">{"Tab1",#N/A,FALSE,"P";"Tab2",#N/A,FALSE,"P"}</definedName>
    <definedName name="eee" localSheetId="49" hidden="1">{"Tab1",#N/A,FALSE,"P";"Tab2",#N/A,FALSE,"P"}</definedName>
    <definedName name="eee" localSheetId="50" hidden="1">{"Tab1",#N/A,FALSE,"P";"Tab2",#N/A,FALSE,"P"}</definedName>
    <definedName name="eee" localSheetId="52" hidden="1">{"Tab1",#N/A,FALSE,"P";"Tab2",#N/A,FALSE,"P"}</definedName>
    <definedName name="eee" localSheetId="53" hidden="1">{"Tab1",#N/A,FALSE,"P";"Tab2",#N/A,FALSE,"P"}</definedName>
    <definedName name="eee" localSheetId="54" hidden="1">{"Tab1",#N/A,FALSE,"P";"Tab2",#N/A,FALSE,"P"}</definedName>
    <definedName name="eee" localSheetId="55" hidden="1">{"Tab1",#N/A,FALSE,"P";"Tab2",#N/A,FALSE,"P"}</definedName>
    <definedName name="eee" localSheetId="56" hidden="1">{"Tab1",#N/A,FALSE,"P";"Tab2",#N/A,FALSE,"P"}</definedName>
    <definedName name="eee" localSheetId="57" hidden="1">{"Tab1",#N/A,FALSE,"P";"Tab2",#N/A,FALSE,"P"}</definedName>
    <definedName name="eee" localSheetId="58" hidden="1">{"Tab1",#N/A,FALSE,"P";"Tab2",#N/A,FALSE,"P"}</definedName>
    <definedName name="eee" localSheetId="59" hidden="1">{"Tab1",#N/A,FALSE,"P";"Tab2",#N/A,FALSE,"P"}</definedName>
    <definedName name="eee" localSheetId="60" hidden="1">{"Tab1",#N/A,FALSE,"P";"Tab2",#N/A,FALSE,"P"}</definedName>
    <definedName name="eee" localSheetId="68" hidden="1">{"Tab1",#N/A,FALSE,"P";"Tab2",#N/A,FALSE,"P"}</definedName>
    <definedName name="eee" localSheetId="69" hidden="1">{"Tab1",#N/A,FALSE,"P";"Tab2",#N/A,FALSE,"P"}</definedName>
    <definedName name="eee" localSheetId="70" hidden="1">{"Tab1",#N/A,FALSE,"P";"Tab2",#N/A,FALSE,"P"}</definedName>
    <definedName name="eee" localSheetId="0" hidden="1">{"Tab1",#N/A,FALSE,"P";"Tab2",#N/A,FALSE,"P"}</definedName>
    <definedName name="eee" hidden="1">{"Tab1",#N/A,FALSE,"P";"Tab2",#N/A,FALSE,"P"}</definedName>
    <definedName name="EFA" localSheetId="3">#REF!</definedName>
    <definedName name="EFA" localSheetId="42">#REF!</definedName>
    <definedName name="EFA" localSheetId="68">#REF!</definedName>
    <definedName name="EFA" localSheetId="69">#REF!</definedName>
    <definedName name="EFA" localSheetId="0">#REF!</definedName>
    <definedName name="EFA">#REF!</definedName>
    <definedName name="EFIN" localSheetId="3">#REF!</definedName>
    <definedName name="EFIN" localSheetId="42">#REF!</definedName>
    <definedName name="EFIN" localSheetId="68">#REF!</definedName>
    <definedName name="EFIN" localSheetId="69">#REF!</definedName>
    <definedName name="EFIN">#REF!</definedName>
    <definedName name="EFIN.MIS" localSheetId="3">#REF!</definedName>
    <definedName name="EFIN.MIS" localSheetId="42">#REF!</definedName>
    <definedName name="EFIN.MIS" localSheetId="68">#REF!</definedName>
    <definedName name="EFIN.MIS" localSheetId="69">#REF!</definedName>
    <definedName name="EFIN.MIS">#REF!</definedName>
    <definedName name="EFRE" localSheetId="68">#REF!</definedName>
    <definedName name="EFRE" localSheetId="69">#REF!</definedName>
    <definedName name="EFRE">#REF!</definedName>
    <definedName name="EFRF" localSheetId="68">#REF!</definedName>
    <definedName name="EFRF" localSheetId="69">#REF!</definedName>
    <definedName name="EFRF">#REF!</definedName>
    <definedName name="eHIPC" localSheetId="68">#REF!</definedName>
    <definedName name="eHIPC" localSheetId="69">#REF!</definedName>
    <definedName name="eHIPC">#REF!</definedName>
    <definedName name="EIB">[27]CIRRs!$C$61</definedName>
    <definedName name="elect" localSheetId="3">#REF!</definedName>
    <definedName name="elect" localSheetId="37">#REF!</definedName>
    <definedName name="elect" localSheetId="38">#REF!</definedName>
    <definedName name="elect" localSheetId="39">#REF!</definedName>
    <definedName name="elect" localSheetId="40">#REF!</definedName>
    <definedName name="elect" localSheetId="41">#REF!</definedName>
    <definedName name="elect" localSheetId="42">#REF!</definedName>
    <definedName name="elect" localSheetId="43">#REF!</definedName>
    <definedName name="elect" localSheetId="45">#REF!</definedName>
    <definedName name="elect" localSheetId="46">#REF!</definedName>
    <definedName name="elect" localSheetId="48">#REF!</definedName>
    <definedName name="elect" localSheetId="49">#REF!</definedName>
    <definedName name="elect" localSheetId="50">#REF!</definedName>
    <definedName name="elect" localSheetId="68">#REF!</definedName>
    <definedName name="elect" localSheetId="69">#REF!</definedName>
    <definedName name="elect" localSheetId="0">#REF!</definedName>
    <definedName name="elect">#REF!</definedName>
    <definedName name="EMETEL" localSheetId="3">#REF!</definedName>
    <definedName name="EMETEL" localSheetId="37">#REF!</definedName>
    <definedName name="EMETEL" localSheetId="38">#REF!</definedName>
    <definedName name="EMETEL" localSheetId="39">#REF!</definedName>
    <definedName name="EMETEL" localSheetId="40">#REF!</definedName>
    <definedName name="EMETEL" localSheetId="41">#REF!</definedName>
    <definedName name="EMETEL" localSheetId="42">#REF!</definedName>
    <definedName name="EMETEL" localSheetId="43">#REF!</definedName>
    <definedName name="EMETEL" localSheetId="45">#REF!</definedName>
    <definedName name="EMETEL" localSheetId="46">#REF!</definedName>
    <definedName name="EMETEL" localSheetId="48">#REF!</definedName>
    <definedName name="EMETEL" localSheetId="49">#REF!</definedName>
    <definedName name="EMETEL" localSheetId="50">#REF!</definedName>
    <definedName name="EMETEL" localSheetId="68">#REF!</definedName>
    <definedName name="EMETEL" localSheetId="69">#REF!</definedName>
    <definedName name="EMETEL">#REF!</definedName>
    <definedName name="empty" localSheetId="3">#REF!</definedName>
    <definedName name="empty" localSheetId="37">#REF!</definedName>
    <definedName name="empty" localSheetId="38">#REF!</definedName>
    <definedName name="empty" localSheetId="39">#REF!</definedName>
    <definedName name="empty" localSheetId="40">#REF!</definedName>
    <definedName name="empty" localSheetId="41">#REF!</definedName>
    <definedName name="empty" localSheetId="42">#REF!</definedName>
    <definedName name="empty" localSheetId="43">#REF!</definedName>
    <definedName name="empty" localSheetId="45">#REF!</definedName>
    <definedName name="empty" localSheetId="46">#REF!</definedName>
    <definedName name="empty" localSheetId="48">#REF!</definedName>
    <definedName name="empty" localSheetId="49">#REF!</definedName>
    <definedName name="empty" localSheetId="50">#REF!</definedName>
    <definedName name="empty" localSheetId="68">#REF!</definedName>
    <definedName name="empty" localSheetId="69">#REF!</definedName>
    <definedName name="empty">#REF!</definedName>
    <definedName name="ENC96_TO_BOP">'[66]Links-Out'!$B$4:$U$13</definedName>
    <definedName name="end" localSheetId="3">#REF!</definedName>
    <definedName name="end" localSheetId="37">#REF!</definedName>
    <definedName name="end" localSheetId="38">#REF!</definedName>
    <definedName name="end" localSheetId="39">#REF!</definedName>
    <definedName name="end" localSheetId="40">#REF!</definedName>
    <definedName name="end" localSheetId="41">#REF!</definedName>
    <definedName name="end" localSheetId="42">#REF!</definedName>
    <definedName name="end" localSheetId="43">#REF!</definedName>
    <definedName name="end" localSheetId="45">#REF!</definedName>
    <definedName name="end" localSheetId="46">#REF!</definedName>
    <definedName name="end" localSheetId="48">#REF!</definedName>
    <definedName name="end" localSheetId="49">#REF!</definedName>
    <definedName name="end" localSheetId="50">#REF!</definedName>
    <definedName name="end" localSheetId="68">#REF!</definedName>
    <definedName name="end" localSheetId="69">#REF!</definedName>
    <definedName name="end" localSheetId="0">#REF!</definedName>
    <definedName name="end">#REF!</definedName>
    <definedName name="end.usd" localSheetId="3">[23]CIRRs!#REF!</definedName>
    <definedName name="end.usd" localSheetId="42">[23]CIRRs!#REF!</definedName>
    <definedName name="end.usd" localSheetId="0">[23]CIRRs!#REF!</definedName>
    <definedName name="end.usd">[23]CIRRs!#REF!</definedName>
    <definedName name="End_Bal" localSheetId="3">#REF!</definedName>
    <definedName name="End_Bal" localSheetId="37">#REF!</definedName>
    <definedName name="End_Bal" localSheetId="38">#REF!</definedName>
    <definedName name="End_Bal" localSheetId="39">#REF!</definedName>
    <definedName name="End_Bal" localSheetId="40">#REF!</definedName>
    <definedName name="End_Bal" localSheetId="41">#REF!</definedName>
    <definedName name="End_Bal" localSheetId="42">#REF!</definedName>
    <definedName name="End_Bal" localSheetId="43">#REF!</definedName>
    <definedName name="End_Bal" localSheetId="45">#REF!</definedName>
    <definedName name="End_Bal" localSheetId="46">#REF!</definedName>
    <definedName name="End_Bal" localSheetId="48">#REF!</definedName>
    <definedName name="End_Bal" localSheetId="49">#REF!</definedName>
    <definedName name="End_Bal" localSheetId="50">#REF!</definedName>
    <definedName name="End_Bal" localSheetId="68">#REF!</definedName>
    <definedName name="End_Bal" localSheetId="69">#REF!</definedName>
    <definedName name="End_Bal" localSheetId="0">#REF!</definedName>
    <definedName name="End_Bal">#REF!</definedName>
    <definedName name="ENDA">#N/A</definedName>
    <definedName name="ENDA_PR" localSheetId="3">#REF!</definedName>
    <definedName name="ENDA_PR" localSheetId="37">#REF!</definedName>
    <definedName name="ENDA_PR" localSheetId="38">#REF!</definedName>
    <definedName name="ENDA_PR" localSheetId="39">#REF!</definedName>
    <definedName name="ENDA_PR" localSheetId="40">#REF!</definedName>
    <definedName name="ENDA_PR" localSheetId="41">#REF!</definedName>
    <definedName name="ENDA_PR" localSheetId="42">#REF!</definedName>
    <definedName name="ENDA_PR" localSheetId="43">#REF!</definedName>
    <definedName name="ENDA_PR" localSheetId="45">#REF!</definedName>
    <definedName name="ENDA_PR" localSheetId="46">#REF!</definedName>
    <definedName name="ENDA_PR" localSheetId="48">#REF!</definedName>
    <definedName name="ENDA_PR" localSheetId="49">#REF!</definedName>
    <definedName name="ENDA_PR" localSheetId="50">#REF!</definedName>
    <definedName name="ENDA_PR" localSheetId="68">#REF!</definedName>
    <definedName name="ENDA_PR" localSheetId="69">#REF!</definedName>
    <definedName name="ENDA_PR" localSheetId="0">#REF!</definedName>
    <definedName name="ENDA_PR">#REF!</definedName>
    <definedName name="endbut">"Button 3"</definedName>
    <definedName name="ENDE" localSheetId="3">#REF!</definedName>
    <definedName name="ENDE" localSheetId="42">#REF!</definedName>
    <definedName name="ENDE" localSheetId="68">#REF!</definedName>
    <definedName name="ENDE" localSheetId="69">#REF!</definedName>
    <definedName name="ENDE" localSheetId="0">#REF!</definedName>
    <definedName name="ENDE">#REF!</definedName>
    <definedName name="eretuytu" localSheetId="1" hidden="1">#REF!</definedName>
    <definedName name="eretuytu" localSheetId="17" hidden="1">#REF!</definedName>
    <definedName name="eretuytu" localSheetId="18" hidden="1">#REF!</definedName>
    <definedName name="eretuytu" localSheetId="19" hidden="1">#REF!</definedName>
    <definedName name="eretuytu" localSheetId="24" hidden="1">#REF!</definedName>
    <definedName name="eretuytu" localSheetId="25" hidden="1">#REF!</definedName>
    <definedName name="eretuytu" localSheetId="37" hidden="1">#REF!</definedName>
    <definedName name="eretuytu" localSheetId="38" hidden="1">#REF!</definedName>
    <definedName name="eretuytu" localSheetId="39" hidden="1">#REF!</definedName>
    <definedName name="eretuytu" localSheetId="40" hidden="1">#REF!</definedName>
    <definedName name="eretuytu" localSheetId="41" hidden="1">#REF!</definedName>
    <definedName name="eretuytu" localSheetId="42" hidden="1">#REF!</definedName>
    <definedName name="eretuytu" localSheetId="43" hidden="1">#REF!</definedName>
    <definedName name="eretuytu" localSheetId="44" hidden="1">#REF!</definedName>
    <definedName name="eretuytu" localSheetId="45" hidden="1">#REF!</definedName>
    <definedName name="eretuytu" localSheetId="46" hidden="1">#REF!</definedName>
    <definedName name="eretuytu" localSheetId="47" hidden="1">#REF!</definedName>
    <definedName name="eretuytu" localSheetId="48" hidden="1">#REF!</definedName>
    <definedName name="eretuytu" localSheetId="49" hidden="1">#REF!</definedName>
    <definedName name="eretuytu" localSheetId="50" hidden="1">#REF!</definedName>
    <definedName name="eretuytu" localSheetId="52" hidden="1">#REF!</definedName>
    <definedName name="eretuytu" localSheetId="53" hidden="1">#REF!</definedName>
    <definedName name="eretuytu" localSheetId="54" hidden="1">#REF!</definedName>
    <definedName name="eretuytu" localSheetId="55" hidden="1">#REF!</definedName>
    <definedName name="eretuytu" localSheetId="56" hidden="1">#REF!</definedName>
    <definedName name="eretuytu" localSheetId="57" hidden="1">#REF!</definedName>
    <definedName name="eretuytu" localSheetId="58" hidden="1">#REF!</definedName>
    <definedName name="eretuytu" localSheetId="59" hidden="1">#REF!</definedName>
    <definedName name="eretuytu" localSheetId="60" hidden="1">#REF!</definedName>
    <definedName name="eretuytu" localSheetId="70" hidden="1">#REF!</definedName>
    <definedName name="eretuytu" localSheetId="0" hidden="1">#REF!</definedName>
    <definedName name="eretuytu" hidden="1">#REF!</definedName>
    <definedName name="ergferger" localSheetId="1" hidden="1">{"Main Economic Indicators",#N/A,FALSE,"C"}</definedName>
    <definedName name="ergferger" localSheetId="17" hidden="1">{"Main Economic Indicators",#N/A,FALSE,"C"}</definedName>
    <definedName name="ergferger" localSheetId="18" hidden="1">{"Main Economic Indicators",#N/A,FALSE,"C"}</definedName>
    <definedName name="ergferger" localSheetId="19" hidden="1">{"Main Economic Indicators",#N/A,FALSE,"C"}</definedName>
    <definedName name="ergferger" localSheetId="24" hidden="1">{"Main Economic Indicators",#N/A,FALSE,"C"}</definedName>
    <definedName name="ergferger" localSheetId="25" hidden="1">{"Main Economic Indicators",#N/A,FALSE,"C"}</definedName>
    <definedName name="ergferger" localSheetId="3" hidden="1">{"Main Economic Indicators",#N/A,FALSE,"C"}</definedName>
    <definedName name="ergferger" localSheetId="37" hidden="1">{"Main Economic Indicators",#N/A,FALSE,"C"}</definedName>
    <definedName name="ergferger" localSheetId="38" hidden="1">{"Main Economic Indicators",#N/A,FALSE,"C"}</definedName>
    <definedName name="ergferger" localSheetId="39" hidden="1">{"Main Economic Indicators",#N/A,FALSE,"C"}</definedName>
    <definedName name="ergferger" localSheetId="40" hidden="1">{"Main Economic Indicators",#N/A,FALSE,"C"}</definedName>
    <definedName name="ergferger" localSheetId="41" hidden="1">{"Main Economic Indicators",#N/A,FALSE,"C"}</definedName>
    <definedName name="ergferger" localSheetId="42" hidden="1">{"Main Economic Indicators",#N/A,FALSE,"C"}</definedName>
    <definedName name="ergferger" localSheetId="43" hidden="1">{"Main Economic Indicators",#N/A,FALSE,"C"}</definedName>
    <definedName name="ergferger" localSheetId="44" hidden="1">{"Main Economic Indicators",#N/A,FALSE,"C"}</definedName>
    <definedName name="ergferger" localSheetId="45"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49" hidden="1">{"Main Economic Indicators",#N/A,FALSE,"C"}</definedName>
    <definedName name="ergferger" localSheetId="50" hidden="1">{"Main Economic Indicators",#N/A,FALSE,"C"}</definedName>
    <definedName name="ergferger" localSheetId="52" hidden="1">{"Main Economic Indicators",#N/A,FALSE,"C"}</definedName>
    <definedName name="ergferger" localSheetId="53" hidden="1">{"Main Economic Indicators",#N/A,FALSE,"C"}</definedName>
    <definedName name="ergferger" localSheetId="54" hidden="1">{"Main Economic Indicators",#N/A,FALSE,"C"}</definedName>
    <definedName name="ergferger" localSheetId="55" hidden="1">{"Main Economic Indicators",#N/A,FALSE,"C"}</definedName>
    <definedName name="ergferger" localSheetId="56" hidden="1">{"Main Economic Indicators",#N/A,FALSE,"C"}</definedName>
    <definedName name="ergferger" localSheetId="57" hidden="1">{"Main Economic Indicators",#N/A,FALSE,"C"}</definedName>
    <definedName name="ergferger" localSheetId="58" hidden="1">{"Main Economic Indicators",#N/A,FALSE,"C"}</definedName>
    <definedName name="ergferger" localSheetId="59" hidden="1">{"Main Economic Indicators",#N/A,FALSE,"C"}</definedName>
    <definedName name="ergferger" localSheetId="60" hidden="1">{"Main Economic Indicators",#N/A,FALSE,"C"}</definedName>
    <definedName name="ergferger" localSheetId="68" hidden="1">{"Main Economic Indicators",#N/A,FALSE,"C"}</definedName>
    <definedName name="ergferger" localSheetId="69" hidden="1">{"Main Economic Indicators",#N/A,FALSE,"C"}</definedName>
    <definedName name="ergferger" localSheetId="70" hidden="1">{"Main Economic Indicators",#N/A,FALSE,"C"}</definedName>
    <definedName name="ergferger" localSheetId="0" hidden="1">{"Main Economic Indicators",#N/A,FALSE,"C"}</definedName>
    <definedName name="ergferger" hidden="1">{"Main Economic Indicators",#N/A,FALSE,"C"}</definedName>
    <definedName name="ernesto" localSheetId="1">'1'!ernesto</definedName>
    <definedName name="ernesto">[0]!ernesto</definedName>
    <definedName name="ESAF_QUAR_GDP" localSheetId="1">#REF!</definedName>
    <definedName name="ESAF_QUAR_GDP" localSheetId="3">#REF!</definedName>
    <definedName name="ESAF_QUAR_GDP" localSheetId="37">#REF!</definedName>
    <definedName name="ESAF_QUAR_GDP" localSheetId="38">#REF!</definedName>
    <definedName name="ESAF_QUAR_GDP" localSheetId="39">#REF!</definedName>
    <definedName name="ESAF_QUAR_GDP" localSheetId="40">#REF!</definedName>
    <definedName name="ESAF_QUAR_GDP" localSheetId="41">#REF!</definedName>
    <definedName name="ESAF_QUAR_GDP" localSheetId="42">#REF!</definedName>
    <definedName name="ESAF_QUAR_GDP" localSheetId="43">#REF!</definedName>
    <definedName name="ESAF_QUAR_GDP" localSheetId="45">#REF!</definedName>
    <definedName name="ESAF_QUAR_GDP" localSheetId="46">#REF!</definedName>
    <definedName name="ESAF_QUAR_GDP" localSheetId="48">#REF!</definedName>
    <definedName name="ESAF_QUAR_GDP" localSheetId="49">#REF!</definedName>
    <definedName name="ESAF_QUAR_GDP" localSheetId="50">#REF!</definedName>
    <definedName name="ESAF_QUAR_GDP" localSheetId="68">#REF!</definedName>
    <definedName name="ESAF_QUAR_GDP" localSheetId="69">#REF!</definedName>
    <definedName name="ESAF_QUAR_GDP" localSheetId="0">#REF!</definedName>
    <definedName name="ESAF_QUAR_GDP">#REF!</definedName>
    <definedName name="esafr" localSheetId="1">#REF!</definedName>
    <definedName name="esafr" localSheetId="3">#REF!</definedName>
    <definedName name="esafr" localSheetId="37">#REF!</definedName>
    <definedName name="esafr" localSheetId="38">#REF!</definedName>
    <definedName name="esafr" localSheetId="39">#REF!</definedName>
    <definedName name="esafr" localSheetId="40">#REF!</definedName>
    <definedName name="esafr" localSheetId="41">#REF!</definedName>
    <definedName name="esafr" localSheetId="42">#REF!</definedName>
    <definedName name="esafr" localSheetId="43">#REF!</definedName>
    <definedName name="esafr" localSheetId="45">#REF!</definedName>
    <definedName name="esafr" localSheetId="46">#REF!</definedName>
    <definedName name="esafr" localSheetId="48">#REF!</definedName>
    <definedName name="esafr" localSheetId="49">#REF!</definedName>
    <definedName name="esafr" localSheetId="50">#REF!</definedName>
    <definedName name="esafr" localSheetId="68">#REF!</definedName>
    <definedName name="esafr" localSheetId="69">#REF!</definedName>
    <definedName name="esafr">#REF!</definedName>
    <definedName name="ESP" localSheetId="3">#REF!</definedName>
    <definedName name="ESP" localSheetId="37">#REF!</definedName>
    <definedName name="ESP" localSheetId="38">#REF!</definedName>
    <definedName name="ESP" localSheetId="39">#REF!</definedName>
    <definedName name="ESP" localSheetId="40">#REF!</definedName>
    <definedName name="ESP" localSheetId="41">#REF!</definedName>
    <definedName name="ESP" localSheetId="42">#REF!</definedName>
    <definedName name="ESP" localSheetId="43">#REF!</definedName>
    <definedName name="ESP" localSheetId="45">#REF!</definedName>
    <definedName name="ESP" localSheetId="46">#REF!</definedName>
    <definedName name="ESP" localSheetId="48">#REF!</definedName>
    <definedName name="ESP" localSheetId="49">#REF!</definedName>
    <definedName name="ESP" localSheetId="50">#REF!</definedName>
    <definedName name="ESP" localSheetId="68">#REF!</definedName>
    <definedName name="ESP" localSheetId="69">#REF!</definedName>
    <definedName name="ESP">#REF!</definedName>
    <definedName name="EU">[27]CIRRs!$C$62</definedName>
    <definedName name="EUR">[27]CIRRs!$C$87</definedName>
    <definedName name="ex" localSheetId="3">'[59]Table 1'!#REF!</definedName>
    <definedName name="ex" localSheetId="42">'[59]Table 1'!#REF!</definedName>
    <definedName name="ex" localSheetId="0">'[59]Table 1'!#REF!</definedName>
    <definedName name="ex">'[59]Table 1'!#REF!</definedName>
    <definedName name="Exch.Rate" localSheetId="3">#REF!</definedName>
    <definedName name="Exch.Rate" localSheetId="37">#REF!</definedName>
    <definedName name="Exch.Rate" localSheetId="38">#REF!</definedName>
    <definedName name="Exch.Rate" localSheetId="39">#REF!</definedName>
    <definedName name="Exch.Rate" localSheetId="40">#REF!</definedName>
    <definedName name="Exch.Rate" localSheetId="41">#REF!</definedName>
    <definedName name="Exch.Rate" localSheetId="42">#REF!</definedName>
    <definedName name="Exch.Rate" localSheetId="43">#REF!</definedName>
    <definedName name="Exch.Rate" localSheetId="45">#REF!</definedName>
    <definedName name="Exch.Rate" localSheetId="46">#REF!</definedName>
    <definedName name="Exch.Rate" localSheetId="48">#REF!</definedName>
    <definedName name="Exch.Rate" localSheetId="49">#REF!</definedName>
    <definedName name="Exch.Rate" localSheetId="50">#REF!</definedName>
    <definedName name="Exch.Rate" localSheetId="68">#REF!</definedName>
    <definedName name="Exch.Rate" localSheetId="69">#REF!</definedName>
    <definedName name="Exch.Rate" localSheetId="0">#REF!</definedName>
    <definedName name="Exch.Rate">#REF!</definedName>
    <definedName name="EXFIN.FRE" localSheetId="3">#REF!</definedName>
    <definedName name="EXFIN.FRE" localSheetId="37">#REF!</definedName>
    <definedName name="EXFIN.FRE" localSheetId="38">#REF!</definedName>
    <definedName name="EXFIN.FRE" localSheetId="39">#REF!</definedName>
    <definedName name="EXFIN.FRE" localSheetId="40">#REF!</definedName>
    <definedName name="EXFIN.FRE" localSheetId="41">#REF!</definedName>
    <definedName name="EXFIN.FRE" localSheetId="42">#REF!</definedName>
    <definedName name="EXFIN.FRE" localSheetId="43">#REF!</definedName>
    <definedName name="EXFIN.FRE" localSheetId="45">#REF!</definedName>
    <definedName name="EXFIN.FRE" localSheetId="46">#REF!</definedName>
    <definedName name="EXFIN.FRE" localSheetId="48">#REF!</definedName>
    <definedName name="EXFIN.FRE" localSheetId="49">#REF!</definedName>
    <definedName name="EXFIN.FRE" localSheetId="50">#REF!</definedName>
    <definedName name="EXFIN.FRE" localSheetId="68">#REF!</definedName>
    <definedName name="EXFIN.FRE" localSheetId="69">#REF!</definedName>
    <definedName name="EXFIN.FRE">#REF!</definedName>
    <definedName name="EXFIN.MIS" localSheetId="3">#REF!</definedName>
    <definedName name="EXFIN.MIS" localSheetId="37">#REF!</definedName>
    <definedName name="EXFIN.MIS" localSheetId="38">#REF!</definedName>
    <definedName name="EXFIN.MIS" localSheetId="39">#REF!</definedName>
    <definedName name="EXFIN.MIS" localSheetId="40">#REF!</definedName>
    <definedName name="EXFIN.MIS" localSheetId="41">#REF!</definedName>
    <definedName name="EXFIN.MIS" localSheetId="42">#REF!</definedName>
    <definedName name="EXFIN.MIS" localSheetId="43">#REF!</definedName>
    <definedName name="EXFIN.MIS" localSheetId="45">#REF!</definedName>
    <definedName name="EXFIN.MIS" localSheetId="46">#REF!</definedName>
    <definedName name="EXFIN.MIS" localSheetId="48">#REF!</definedName>
    <definedName name="EXFIN.MIS" localSheetId="49">#REF!</definedName>
    <definedName name="EXFIN.MIS" localSheetId="50">#REF!</definedName>
    <definedName name="EXFIN.MIS" localSheetId="68">#REF!</definedName>
    <definedName name="EXFIN.MIS" localSheetId="69">#REF!</definedName>
    <definedName name="EXFIN.MIS">#REF!</definedName>
    <definedName name="EXFIN.WYS" localSheetId="68">#REF!</definedName>
    <definedName name="EXFIN.WYS" localSheetId="69">#REF!</definedName>
    <definedName name="EXFIN.WYS">#REF!</definedName>
    <definedName name="ExitWRS">[67]Main!$AB$25</definedName>
    <definedName name="exp" localSheetId="70">#REF!,#REF!,#REF!</definedName>
    <definedName name="exp">#REF!,#REF!,#REF!</definedName>
    <definedName name="Exp_GDP" localSheetId="3">#REF!</definedName>
    <definedName name="Exp_GDP" localSheetId="37">#REF!</definedName>
    <definedName name="Exp_GDP" localSheetId="38">#REF!</definedName>
    <definedName name="Exp_GDP" localSheetId="39">#REF!</definedName>
    <definedName name="Exp_GDP" localSheetId="40">#REF!</definedName>
    <definedName name="Exp_GDP" localSheetId="41">#REF!</definedName>
    <definedName name="Exp_GDP" localSheetId="42">#REF!</definedName>
    <definedName name="Exp_GDP" localSheetId="43">#REF!</definedName>
    <definedName name="Exp_GDP" localSheetId="45">#REF!</definedName>
    <definedName name="Exp_GDP" localSheetId="46">#REF!</definedName>
    <definedName name="Exp_GDP" localSheetId="48">#REF!</definedName>
    <definedName name="Exp_GDP" localSheetId="49">#REF!</definedName>
    <definedName name="Exp_GDP" localSheetId="50">#REF!</definedName>
    <definedName name="Exp_GDP" localSheetId="68">#REF!</definedName>
    <definedName name="Exp_GDP" localSheetId="69">#REF!</definedName>
    <definedName name="Exp_GDP" localSheetId="0">#REF!</definedName>
    <definedName name="Exp_GDP">#REF!</definedName>
    <definedName name="Exp_S114" localSheetId="3">'[68]Table 1'!#REF!</definedName>
    <definedName name="Exp_S114" localSheetId="37">'[68]Table 1'!#REF!</definedName>
    <definedName name="Exp_S114" localSheetId="38">'[68]Table 1'!#REF!</definedName>
    <definedName name="Exp_S114" localSheetId="39">'[68]Table 1'!#REF!</definedName>
    <definedName name="Exp_S114" localSheetId="40">'[68]Table 1'!#REF!</definedName>
    <definedName name="Exp_S114" localSheetId="41">'[68]Table 1'!#REF!</definedName>
    <definedName name="Exp_S114" localSheetId="42">'[68]Table 1'!#REF!</definedName>
    <definedName name="Exp_S114" localSheetId="43">'[68]Table 1'!#REF!</definedName>
    <definedName name="Exp_S114" localSheetId="45">'[68]Table 1'!#REF!</definedName>
    <definedName name="Exp_S114" localSheetId="46">'[68]Table 1'!#REF!</definedName>
    <definedName name="Exp_S114" localSheetId="48">'[68]Table 1'!#REF!</definedName>
    <definedName name="Exp_S114" localSheetId="49">'[68]Table 1'!#REF!</definedName>
    <definedName name="Exp_S114" localSheetId="50">'[68]Table 1'!#REF!</definedName>
    <definedName name="Exp_S114" localSheetId="68">'[68]Table 1'!#REF!</definedName>
    <definedName name="Exp_S114" localSheetId="69">'[68]Table 1'!#REF!</definedName>
    <definedName name="Exp_S114" localSheetId="0">'[68]Table 1'!#REF!</definedName>
    <definedName name="Exp_S114">'[68]Table 1'!#REF!</definedName>
    <definedName name="EXPORTS" localSheetId="3">#REF!</definedName>
    <definedName name="EXPORTS" localSheetId="37">#REF!</definedName>
    <definedName name="EXPORTS" localSheetId="38">#REF!</definedName>
    <definedName name="EXPORTS" localSheetId="39">#REF!</definedName>
    <definedName name="EXPORTS" localSheetId="40">#REF!</definedName>
    <definedName name="EXPORTS" localSheetId="41">#REF!</definedName>
    <definedName name="EXPORTS" localSheetId="42">#REF!</definedName>
    <definedName name="EXPORTS" localSheetId="43">#REF!</definedName>
    <definedName name="EXPORTS" localSheetId="45">#REF!</definedName>
    <definedName name="EXPORTS" localSheetId="46">#REF!</definedName>
    <definedName name="EXPORTS" localSheetId="48">#REF!</definedName>
    <definedName name="EXPORTS" localSheetId="49">#REF!</definedName>
    <definedName name="EXPORTS" localSheetId="50">#REF!</definedName>
    <definedName name="EXPORTS" localSheetId="68">#REF!</definedName>
    <definedName name="EXPORTS" localSheetId="69">#REF!</definedName>
    <definedName name="EXPORTS" localSheetId="0">#REF!</definedName>
    <definedName name="EXPORTS">#REF!</definedName>
    <definedName name="EXR_UPDATE" localSheetId="3">#REF!</definedName>
    <definedName name="EXR_UPDATE" localSheetId="37">#REF!</definedName>
    <definedName name="EXR_UPDATE" localSheetId="38">#REF!</definedName>
    <definedName name="EXR_UPDATE" localSheetId="39">#REF!</definedName>
    <definedName name="EXR_UPDATE" localSheetId="40">#REF!</definedName>
    <definedName name="EXR_UPDATE" localSheetId="41">#REF!</definedName>
    <definedName name="EXR_UPDATE" localSheetId="42">#REF!</definedName>
    <definedName name="EXR_UPDATE" localSheetId="43">#REF!</definedName>
    <definedName name="EXR_UPDATE" localSheetId="45">#REF!</definedName>
    <definedName name="EXR_UPDATE" localSheetId="46">#REF!</definedName>
    <definedName name="EXR_UPDATE" localSheetId="48">#REF!</definedName>
    <definedName name="EXR_UPDATE" localSheetId="49">#REF!</definedName>
    <definedName name="EXR_UPDATE" localSheetId="50">#REF!</definedName>
    <definedName name="EXR_UPDATE" localSheetId="68">#REF!</definedName>
    <definedName name="EXR_UPDATE" localSheetId="69">#REF!</definedName>
    <definedName name="EXR_UPDATE">#REF!</definedName>
    <definedName name="EXTDEBT" localSheetId="3">#REF!</definedName>
    <definedName name="EXTDEBT" localSheetId="37">#REF!</definedName>
    <definedName name="EXTDEBT" localSheetId="38">#REF!</definedName>
    <definedName name="EXTDEBT" localSheetId="39">#REF!</definedName>
    <definedName name="EXTDEBT" localSheetId="40">#REF!</definedName>
    <definedName name="EXTDEBT" localSheetId="41">#REF!</definedName>
    <definedName name="EXTDEBT" localSheetId="42">#REF!</definedName>
    <definedName name="EXTDEBT" localSheetId="43">#REF!</definedName>
    <definedName name="EXTDEBT" localSheetId="45">#REF!</definedName>
    <definedName name="EXTDEBT" localSheetId="46">#REF!</definedName>
    <definedName name="EXTDEBT" localSheetId="48">#REF!</definedName>
    <definedName name="EXTDEBT" localSheetId="49">#REF!</definedName>
    <definedName name="EXTDEBT" localSheetId="50">#REF!</definedName>
    <definedName name="EXTDEBT" localSheetId="68">#REF!</definedName>
    <definedName name="EXTDEBT" localSheetId="69">#REF!</definedName>
    <definedName name="EXTDEBT">#REF!</definedName>
    <definedName name="External_debt_indicators">[69]Table3!$F$8:$AB$437:'[69]Table3'!$AB$9</definedName>
    <definedName name="Extra_Pay" localSheetId="3">#REF!</definedName>
    <definedName name="Extra_Pay" localSheetId="37">#REF!</definedName>
    <definedName name="Extra_Pay" localSheetId="38">#REF!</definedName>
    <definedName name="Extra_Pay" localSheetId="39">#REF!</definedName>
    <definedName name="Extra_Pay" localSheetId="40">#REF!</definedName>
    <definedName name="Extra_Pay" localSheetId="41">#REF!</definedName>
    <definedName name="Extra_Pay" localSheetId="42">#REF!</definedName>
    <definedName name="Extra_Pay" localSheetId="43">#REF!</definedName>
    <definedName name="Extra_Pay" localSheetId="45">#REF!</definedName>
    <definedName name="Extra_Pay" localSheetId="46">#REF!</definedName>
    <definedName name="Extra_Pay" localSheetId="48">#REF!</definedName>
    <definedName name="Extra_Pay" localSheetId="49">#REF!</definedName>
    <definedName name="Extra_Pay" localSheetId="50">#REF!</definedName>
    <definedName name="Extra_Pay" localSheetId="68">#REF!</definedName>
    <definedName name="Extra_Pay" localSheetId="69">#REF!</definedName>
    <definedName name="Extra_Pay" localSheetId="0">#REF!</definedName>
    <definedName name="Extra_Pay">#REF!</definedName>
    <definedName name="f" localSheetId="1" hidden="1">{"Main Economic Indicators",#N/A,FALSE,"C"}</definedName>
    <definedName name="f" localSheetId="17" hidden="1">{"Main Economic Indicators",#N/A,FALSE,"C"}</definedName>
    <definedName name="f" localSheetId="18" hidden="1">{"Main Economic Indicators",#N/A,FALSE,"C"}</definedName>
    <definedName name="f" localSheetId="19" hidden="1">{"Main Economic Indicators",#N/A,FALSE,"C"}</definedName>
    <definedName name="f" localSheetId="24" hidden="1">{"Main Economic Indicators",#N/A,FALSE,"C"}</definedName>
    <definedName name="f" localSheetId="25" hidden="1">{"Main Economic Indicators",#N/A,FALSE,"C"}</definedName>
    <definedName name="f" localSheetId="3" hidden="1">{"Main Economic Indicators",#N/A,FALSE,"C"}</definedName>
    <definedName name="f" localSheetId="37" hidden="1">{"Main Economic Indicators",#N/A,FALSE,"C"}</definedName>
    <definedName name="f" localSheetId="38" hidden="1">{"Main Economic Indicators",#N/A,FALSE,"C"}</definedName>
    <definedName name="f" localSheetId="39" hidden="1">{"Main Economic Indicators",#N/A,FALSE,"C"}</definedName>
    <definedName name="f" localSheetId="40" hidden="1">{"Main Economic Indicators",#N/A,FALSE,"C"}</definedName>
    <definedName name="f" localSheetId="41" hidden="1">{"Main Economic Indicators",#N/A,FALSE,"C"}</definedName>
    <definedName name="f" localSheetId="42" hidden="1">{"Main Economic Indicators",#N/A,FALSE,"C"}</definedName>
    <definedName name="f" localSheetId="43" hidden="1">{"Main Economic Indicators",#N/A,FALSE,"C"}</definedName>
    <definedName name="f" localSheetId="44" hidden="1">{"Main Economic Indicators",#N/A,FALSE,"C"}</definedName>
    <definedName name="f" localSheetId="45" hidden="1">{"Main Economic Indicators",#N/A,FALSE,"C"}</definedName>
    <definedName name="f" localSheetId="46" hidden="1">{"Main Economic Indicators",#N/A,FALSE,"C"}</definedName>
    <definedName name="f" localSheetId="47" hidden="1">{"Main Economic Indicators",#N/A,FALSE,"C"}</definedName>
    <definedName name="f" localSheetId="48" hidden="1">{"Main Economic Indicators",#N/A,FALSE,"C"}</definedName>
    <definedName name="f" localSheetId="49" hidden="1">{"Main Economic Indicators",#N/A,FALSE,"C"}</definedName>
    <definedName name="f" localSheetId="50" hidden="1">{"Main Economic Indicators",#N/A,FALSE,"C"}</definedName>
    <definedName name="f" localSheetId="52" hidden="1">{"Main Economic Indicators",#N/A,FALSE,"C"}</definedName>
    <definedName name="f" localSheetId="53" hidden="1">{"Main Economic Indicators",#N/A,FALSE,"C"}</definedName>
    <definedName name="f" localSheetId="54" hidden="1">{"Main Economic Indicators",#N/A,FALSE,"C"}</definedName>
    <definedName name="f" localSheetId="55" hidden="1">{"Main Economic Indicators",#N/A,FALSE,"C"}</definedName>
    <definedName name="f" localSheetId="56" hidden="1">{"Main Economic Indicators",#N/A,FALSE,"C"}</definedName>
    <definedName name="f" localSheetId="57" hidden="1">{"Main Economic Indicators",#N/A,FALSE,"C"}</definedName>
    <definedName name="f" localSheetId="58" hidden="1">{"Main Economic Indicators",#N/A,FALSE,"C"}</definedName>
    <definedName name="f" localSheetId="59" hidden="1">{"Main Economic Indicators",#N/A,FALSE,"C"}</definedName>
    <definedName name="f" localSheetId="60" hidden="1">{"Main Economic Indicators",#N/A,FALSE,"C"}</definedName>
    <definedName name="f" localSheetId="68" hidden="1">{"Main Economic Indicators",#N/A,FALSE,"C"}</definedName>
    <definedName name="f" localSheetId="69" hidden="1">{"Main Economic Indicators",#N/A,FALSE,"C"}</definedName>
    <definedName name="f" localSheetId="70" hidden="1">{"Main Economic Indicators",#N/A,FALSE,"C"}</definedName>
    <definedName name="f" localSheetId="0" hidden="1">{"Main Economic Indicators",#N/A,FALSE,"C"}</definedName>
    <definedName name="f" hidden="1">{"Main Economic Indicators",#N/A,FALSE,"C"}</definedName>
    <definedName name="FCB" localSheetId="3">#REF!</definedName>
    <definedName name="FCB" localSheetId="42">#REF!</definedName>
    <definedName name="FCB" localSheetId="68">#REF!</definedName>
    <definedName name="FCB" localSheetId="69">#REF!</definedName>
    <definedName name="FCB" localSheetId="0">#REF!</definedName>
    <definedName name="FCB">#REF!</definedName>
    <definedName name="fcrit" localSheetId="3">'[65]NPV-DP'!#REF!</definedName>
    <definedName name="fcrit" localSheetId="0">'[65]NPV-DP'!#REF!</definedName>
    <definedName name="fcrit">'[65]NPV-DP'!#REF!</definedName>
    <definedName name="fcvsfvzdfgv" localSheetId="3">#REF!</definedName>
    <definedName name="fcvsfvzdfgv" localSheetId="37">#REF!</definedName>
    <definedName name="fcvsfvzdfgv" localSheetId="38">#REF!</definedName>
    <definedName name="fcvsfvzdfgv" localSheetId="39">#REF!</definedName>
    <definedName name="fcvsfvzdfgv" localSheetId="40">#REF!</definedName>
    <definedName name="fcvsfvzdfgv" localSheetId="41">#REF!</definedName>
    <definedName name="fcvsfvzdfgv" localSheetId="42">#REF!</definedName>
    <definedName name="fcvsfvzdfgv" localSheetId="43">#REF!</definedName>
    <definedName name="fcvsfvzdfgv" localSheetId="45">#REF!</definedName>
    <definedName name="fcvsfvzdfgv" localSheetId="46">#REF!</definedName>
    <definedName name="fcvsfvzdfgv" localSheetId="48">#REF!</definedName>
    <definedName name="fcvsfvzdfgv" localSheetId="49">#REF!</definedName>
    <definedName name="fcvsfvzdfgv" localSheetId="50">#REF!</definedName>
    <definedName name="fcvsfvzdfgv" localSheetId="68">#REF!</definedName>
    <definedName name="fcvsfvzdfgv" localSheetId="69">#REF!</definedName>
    <definedName name="fcvsfvzdfgv" localSheetId="0">#REF!</definedName>
    <definedName name="fcvsfvzdfgv">#REF!</definedName>
    <definedName name="fdf" localSheetId="3">#REF!</definedName>
    <definedName name="fdf" localSheetId="37">#REF!</definedName>
    <definedName name="fdf" localSheetId="38">#REF!</definedName>
    <definedName name="fdf" localSheetId="39">#REF!</definedName>
    <definedName name="fdf" localSheetId="40">#REF!</definedName>
    <definedName name="fdf" localSheetId="41">#REF!</definedName>
    <definedName name="fdf" localSheetId="42">#REF!</definedName>
    <definedName name="fdf" localSheetId="43">#REF!</definedName>
    <definedName name="fdf" localSheetId="45">#REF!</definedName>
    <definedName name="fdf" localSheetId="46">#REF!</definedName>
    <definedName name="fdf" localSheetId="48">#REF!</definedName>
    <definedName name="fdf" localSheetId="49">#REF!</definedName>
    <definedName name="fdf" localSheetId="50">#REF!</definedName>
    <definedName name="fdf" localSheetId="68">#REF!</definedName>
    <definedName name="fdf" localSheetId="69">#REF!</definedName>
    <definedName name="fdf">#REF!</definedName>
    <definedName name="fdg" localSheetId="3">#REF!</definedName>
    <definedName name="fdg" localSheetId="37">#REF!</definedName>
    <definedName name="fdg" localSheetId="38">#REF!</definedName>
    <definedName name="fdg" localSheetId="39">#REF!</definedName>
    <definedName name="fdg" localSheetId="40">#REF!</definedName>
    <definedName name="fdg" localSheetId="41">#REF!</definedName>
    <definedName name="fdg" localSheetId="42">#REF!</definedName>
    <definedName name="fdg" localSheetId="43">#REF!</definedName>
    <definedName name="fdg" localSheetId="45">#REF!</definedName>
    <definedName name="fdg" localSheetId="46">#REF!</definedName>
    <definedName name="fdg" localSheetId="48">#REF!</definedName>
    <definedName name="fdg" localSheetId="49">#REF!</definedName>
    <definedName name="fdg" localSheetId="50">#REF!</definedName>
    <definedName name="fdg" localSheetId="68">#REF!</definedName>
    <definedName name="fdg" localSheetId="69">#REF!</definedName>
    <definedName name="fdg">#REF!</definedName>
    <definedName name="Feb_50" localSheetId="68">#REF!</definedName>
    <definedName name="Feb_50" localSheetId="69">#REF!</definedName>
    <definedName name="Feb_50">#REF!</definedName>
    <definedName name="Feb_51" localSheetId="68">#REF!</definedName>
    <definedName name="Feb_51" localSheetId="69">#REF!</definedName>
    <definedName name="Feb_51">#REF!</definedName>
    <definedName name="Feb_52" localSheetId="68">#REF!</definedName>
    <definedName name="Feb_52" localSheetId="69">#REF!</definedName>
    <definedName name="Feb_52">#REF!</definedName>
    <definedName name="Feb_53" localSheetId="68">#REF!</definedName>
    <definedName name="Feb_53" localSheetId="69">#REF!</definedName>
    <definedName name="Feb_53">#REF!</definedName>
    <definedName name="Feb_54" localSheetId="68">#REF!</definedName>
    <definedName name="Feb_54" localSheetId="69">#REF!</definedName>
    <definedName name="Feb_54">#REF!</definedName>
    <definedName name="Feb_55" localSheetId="68">#REF!</definedName>
    <definedName name="Feb_55" localSheetId="69">#REF!</definedName>
    <definedName name="Feb_55">#REF!</definedName>
    <definedName name="Feb_56" localSheetId="68">#REF!</definedName>
    <definedName name="Feb_56" localSheetId="69">#REF!</definedName>
    <definedName name="Feb_56">#REF!</definedName>
    <definedName name="Feb_57" localSheetId="68">#REF!</definedName>
    <definedName name="Feb_57" localSheetId="69">#REF!</definedName>
    <definedName name="Feb_57">#REF!</definedName>
    <definedName name="Feb_58" localSheetId="68">#REF!</definedName>
    <definedName name="Feb_58" localSheetId="69">#REF!</definedName>
    <definedName name="Feb_58">#REF!</definedName>
    <definedName name="Feb_59" localSheetId="68">#REF!</definedName>
    <definedName name="Feb_59" localSheetId="69">#REF!</definedName>
    <definedName name="Feb_59">#REF!</definedName>
    <definedName name="Feb_60" localSheetId="68">#REF!</definedName>
    <definedName name="Feb_60" localSheetId="69">#REF!</definedName>
    <definedName name="Feb_60">#REF!</definedName>
    <definedName name="Feb_61" localSheetId="68">#REF!</definedName>
    <definedName name="Feb_61" localSheetId="69">#REF!</definedName>
    <definedName name="Feb_61">#REF!</definedName>
    <definedName name="Feb_62" localSheetId="68">#REF!</definedName>
    <definedName name="Feb_62" localSheetId="69">#REF!</definedName>
    <definedName name="Feb_62">#REF!</definedName>
    <definedName name="Feb_63" localSheetId="68">#REF!</definedName>
    <definedName name="Feb_63" localSheetId="69">#REF!</definedName>
    <definedName name="Feb_63">#REF!</definedName>
    <definedName name="Feb_64" localSheetId="68">#REF!</definedName>
    <definedName name="Feb_64" localSheetId="69">#REF!</definedName>
    <definedName name="Feb_64">#REF!</definedName>
    <definedName name="Feb_65" localSheetId="68">#REF!</definedName>
    <definedName name="Feb_65" localSheetId="69">#REF!</definedName>
    <definedName name="Feb_65">#REF!</definedName>
    <definedName name="Feb_66" localSheetId="68">#REF!</definedName>
    <definedName name="Feb_66" localSheetId="69">#REF!</definedName>
    <definedName name="Feb_66">#REF!</definedName>
    <definedName name="Feb_67" localSheetId="68">#REF!</definedName>
    <definedName name="Feb_67" localSheetId="69">#REF!</definedName>
    <definedName name="Feb_67">#REF!</definedName>
    <definedName name="Feb_68" localSheetId="68">#REF!</definedName>
    <definedName name="Feb_68" localSheetId="69">#REF!</definedName>
    <definedName name="Feb_68">#REF!</definedName>
    <definedName name="Feb_69" localSheetId="68">#REF!</definedName>
    <definedName name="Feb_69" localSheetId="69">#REF!</definedName>
    <definedName name="Feb_69">#REF!</definedName>
    <definedName name="Feb_70" localSheetId="68">#REF!</definedName>
    <definedName name="Feb_70" localSheetId="69">#REF!</definedName>
    <definedName name="Feb_70">#REF!</definedName>
    <definedName name="Feb_71" localSheetId="68">#REF!</definedName>
    <definedName name="Feb_71" localSheetId="69">#REF!</definedName>
    <definedName name="Feb_71">#REF!</definedName>
    <definedName name="Feb_72" localSheetId="68">#REF!</definedName>
    <definedName name="Feb_72" localSheetId="69">#REF!</definedName>
    <definedName name="Feb_72">#REF!</definedName>
    <definedName name="Feb_73" localSheetId="68">#REF!</definedName>
    <definedName name="Feb_73" localSheetId="69">#REF!</definedName>
    <definedName name="Feb_73">#REF!</definedName>
    <definedName name="Feb_74" localSheetId="68">#REF!</definedName>
    <definedName name="Feb_74" localSheetId="69">#REF!</definedName>
    <definedName name="Feb_74">#REF!</definedName>
    <definedName name="Feb_75" localSheetId="68">#REF!</definedName>
    <definedName name="Feb_75" localSheetId="69">#REF!</definedName>
    <definedName name="Feb_75">#REF!</definedName>
    <definedName name="Feb_76" localSheetId="68">#REF!</definedName>
    <definedName name="Feb_76" localSheetId="69">#REF!</definedName>
    <definedName name="Feb_76">#REF!</definedName>
    <definedName name="Feb_77" localSheetId="68">#REF!</definedName>
    <definedName name="Feb_77" localSheetId="69">#REF!</definedName>
    <definedName name="Feb_77">#REF!</definedName>
    <definedName name="Feb_78" localSheetId="68">#REF!</definedName>
    <definedName name="Feb_78" localSheetId="69">#REF!</definedName>
    <definedName name="Feb_78">#REF!</definedName>
    <definedName name="Feb_79" localSheetId="68">#REF!</definedName>
    <definedName name="Feb_79" localSheetId="69">#REF!</definedName>
    <definedName name="Feb_79">#REF!</definedName>
    <definedName name="Feb_80" localSheetId="68">#REF!</definedName>
    <definedName name="Feb_80" localSheetId="69">#REF!</definedName>
    <definedName name="Feb_80">#REF!</definedName>
    <definedName name="Feb_81" localSheetId="68">#REF!</definedName>
    <definedName name="Feb_81" localSheetId="69">#REF!</definedName>
    <definedName name="Feb_81">#REF!</definedName>
    <definedName name="Feb_82" localSheetId="68">#REF!</definedName>
    <definedName name="Feb_82" localSheetId="69">#REF!</definedName>
    <definedName name="Feb_82">#REF!</definedName>
    <definedName name="Feb_83" localSheetId="68">#REF!</definedName>
    <definedName name="Feb_83" localSheetId="69">#REF!</definedName>
    <definedName name="Feb_83">#REF!</definedName>
    <definedName name="Feb_84" localSheetId="68">#REF!</definedName>
    <definedName name="Feb_84" localSheetId="69">#REF!</definedName>
    <definedName name="Feb_84">#REF!</definedName>
    <definedName name="Feb_85" localSheetId="68">#REF!</definedName>
    <definedName name="Feb_85" localSheetId="69">#REF!</definedName>
    <definedName name="Feb_85">#REF!</definedName>
    <definedName name="Feb_86" localSheetId="68">#REF!</definedName>
    <definedName name="Feb_86" localSheetId="69">#REF!</definedName>
    <definedName name="Feb_86">#REF!</definedName>
    <definedName name="Feb_87" localSheetId="68">#REF!</definedName>
    <definedName name="Feb_87" localSheetId="69">#REF!</definedName>
    <definedName name="Feb_87">#REF!</definedName>
    <definedName name="Feb_88" localSheetId="68">#REF!</definedName>
    <definedName name="Feb_88" localSheetId="69">#REF!</definedName>
    <definedName name="Feb_88">#REF!</definedName>
    <definedName name="Feb_89" localSheetId="68">#REF!</definedName>
    <definedName name="Feb_89" localSheetId="69">#REF!</definedName>
    <definedName name="Feb_89">#REF!</definedName>
    <definedName name="Feb_90" localSheetId="68">#REF!</definedName>
    <definedName name="Feb_90" localSheetId="69">#REF!</definedName>
    <definedName name="Feb_90">#REF!</definedName>
    <definedName name="Feb_91" localSheetId="68">#REF!</definedName>
    <definedName name="Feb_91" localSheetId="69">#REF!</definedName>
    <definedName name="Feb_91">#REF!</definedName>
    <definedName name="Feb_92" localSheetId="68">#REF!</definedName>
    <definedName name="Feb_92" localSheetId="69">#REF!</definedName>
    <definedName name="Feb_92">#REF!</definedName>
    <definedName name="Feb_93" localSheetId="68">#REF!</definedName>
    <definedName name="Feb_93" localSheetId="69">#REF!</definedName>
    <definedName name="Feb_93">#REF!</definedName>
    <definedName name="Feb_94" localSheetId="68">#REF!</definedName>
    <definedName name="Feb_94" localSheetId="69">#REF!</definedName>
    <definedName name="Feb_94">#REF!</definedName>
    <definedName name="Feb_95" localSheetId="68">#REF!</definedName>
    <definedName name="Feb_95" localSheetId="69">#REF!</definedName>
    <definedName name="Feb_95">#REF!</definedName>
    <definedName name="Feb_96" localSheetId="68">#REF!</definedName>
    <definedName name="Feb_96" localSheetId="69">#REF!</definedName>
    <definedName name="Feb_96">#REF!</definedName>
    <definedName name="Feb_97" localSheetId="68">#REF!</definedName>
    <definedName name="Feb_97" localSheetId="69">#REF!</definedName>
    <definedName name="Feb_97">#REF!</definedName>
    <definedName name="Feb_98" localSheetId="68">#REF!</definedName>
    <definedName name="Feb_98" localSheetId="69">#REF!</definedName>
    <definedName name="Feb_98">#REF!</definedName>
    <definedName name="Feb_99" localSheetId="68">#REF!</definedName>
    <definedName name="Feb_99" localSheetId="69">#REF!</definedName>
    <definedName name="Feb_99">#REF!</definedName>
    <definedName name="ff">#N/A</definedName>
    <definedName name="fff" localSheetId="3">#REF!</definedName>
    <definedName name="fff" localSheetId="42">#REF!</definedName>
    <definedName name="fff" localSheetId="68">#REF!</definedName>
    <definedName name="fff" localSheetId="69">#REF!</definedName>
    <definedName name="fff" localSheetId="0">#REF!</definedName>
    <definedName name="fff">#REF!</definedName>
    <definedName name="fgdgdgdtf" localSheetId="1" hidden="1">#REF!</definedName>
    <definedName name="fgdgdgdtf" localSheetId="17" hidden="1">#REF!</definedName>
    <definedName name="fgdgdgdtf" localSheetId="18" hidden="1">#REF!</definedName>
    <definedName name="fgdgdgdtf" localSheetId="19" hidden="1">#REF!</definedName>
    <definedName name="fgdgdgdtf" localSheetId="24" hidden="1">#REF!</definedName>
    <definedName name="fgdgdgdtf" localSheetId="25" hidden="1">#REF!</definedName>
    <definedName name="fgdgdgdtf" localSheetId="37" hidden="1">#REF!</definedName>
    <definedName name="fgdgdgdtf" localSheetId="38" hidden="1">#REF!</definedName>
    <definedName name="fgdgdgdtf" localSheetId="39" hidden="1">#REF!</definedName>
    <definedName name="fgdgdgdtf" localSheetId="40" hidden="1">#REF!</definedName>
    <definedName name="fgdgdgdtf" localSheetId="41" hidden="1">#REF!</definedName>
    <definedName name="fgdgdgdtf" localSheetId="42" hidden="1">#REF!</definedName>
    <definedName name="fgdgdgdtf" localSheetId="43" hidden="1">#REF!</definedName>
    <definedName name="fgdgdgdtf" localSheetId="44" hidden="1">#REF!</definedName>
    <definedName name="fgdgdgdtf" localSheetId="45" hidden="1">#REF!</definedName>
    <definedName name="fgdgdgdtf" localSheetId="46" hidden="1">#REF!</definedName>
    <definedName name="fgdgdgdtf" localSheetId="47" hidden="1">#REF!</definedName>
    <definedName name="fgdgdgdtf" localSheetId="48" hidden="1">#REF!</definedName>
    <definedName name="fgdgdgdtf" localSheetId="49" hidden="1">#REF!</definedName>
    <definedName name="fgdgdgdtf" localSheetId="50" hidden="1">#REF!</definedName>
    <definedName name="fgdgdgdtf" localSheetId="52" hidden="1">#REF!</definedName>
    <definedName name="fgdgdgdtf" localSheetId="53" hidden="1">#REF!</definedName>
    <definedName name="fgdgdgdtf" localSheetId="54" hidden="1">#REF!</definedName>
    <definedName name="fgdgdgdtf" localSheetId="55" hidden="1">#REF!</definedName>
    <definedName name="fgdgdgdtf" localSheetId="56" hidden="1">#REF!</definedName>
    <definedName name="fgdgdgdtf" localSheetId="57" hidden="1">#REF!</definedName>
    <definedName name="fgdgdgdtf" localSheetId="58" hidden="1">#REF!</definedName>
    <definedName name="fgdgdgdtf" localSheetId="59" hidden="1">#REF!</definedName>
    <definedName name="fgdgdgdtf" localSheetId="60" hidden="1">#REF!</definedName>
    <definedName name="fgdgdgdtf" localSheetId="70" hidden="1">#REF!</definedName>
    <definedName name="fgdgdgdtf" localSheetId="0" hidden="1">#REF!</definedName>
    <definedName name="fgdgdgdtf" hidden="1">#REF!</definedName>
    <definedName name="FHD" localSheetId="1">'[70]27'!#REF!</definedName>
    <definedName name="FHD" localSheetId="37">'[70]27'!#REF!</definedName>
    <definedName name="FHD" localSheetId="38">'[70]27'!#REF!</definedName>
    <definedName name="FHD" localSheetId="39">'[70]27'!#REF!</definedName>
    <definedName name="FHD" localSheetId="40">'[70]27'!#REF!</definedName>
    <definedName name="FHD" localSheetId="41">'[70]27'!#REF!</definedName>
    <definedName name="FHD" localSheetId="42">'[70]27'!#REF!</definedName>
    <definedName name="FHD" localSheetId="43">'[70]27'!#REF!</definedName>
    <definedName name="FHD" localSheetId="45">'[70]27'!#REF!</definedName>
    <definedName name="FHD" localSheetId="46">'[70]27'!#REF!</definedName>
    <definedName name="FHD" localSheetId="48">'[70]27'!#REF!</definedName>
    <definedName name="FHD" localSheetId="49">'[70]27'!#REF!</definedName>
    <definedName name="FHD" localSheetId="50">'[70]27'!#REF!</definedName>
    <definedName name="FHD" localSheetId="68">'[70]27'!#REF!</definedName>
    <definedName name="FHD" localSheetId="69">'[70]27'!#REF!</definedName>
    <definedName name="FHD">'[70]27'!#REF!</definedName>
    <definedName name="FI.RES.GOLD.CD.WB" localSheetId="1">#REF!</definedName>
    <definedName name="FI.RES.GOLD.CD.WB" localSheetId="3">#REF!</definedName>
    <definedName name="FI.RES.GOLD.CD.WB" localSheetId="37">#REF!</definedName>
    <definedName name="FI.RES.GOLD.CD.WB" localSheetId="38">#REF!</definedName>
    <definedName name="FI.RES.GOLD.CD.WB" localSheetId="39">#REF!</definedName>
    <definedName name="FI.RES.GOLD.CD.WB" localSheetId="40">#REF!</definedName>
    <definedName name="FI.RES.GOLD.CD.WB" localSheetId="41">#REF!</definedName>
    <definedName name="FI.RES.GOLD.CD.WB" localSheetId="42">#REF!</definedName>
    <definedName name="FI.RES.GOLD.CD.WB" localSheetId="43">#REF!</definedName>
    <definedName name="FI.RES.GOLD.CD.WB" localSheetId="45">#REF!</definedName>
    <definedName name="FI.RES.GOLD.CD.WB" localSheetId="46">#REF!</definedName>
    <definedName name="FI.RES.GOLD.CD.WB" localSheetId="48">#REF!</definedName>
    <definedName name="FI.RES.GOLD.CD.WB" localSheetId="49">#REF!</definedName>
    <definedName name="FI.RES.GOLD.CD.WB" localSheetId="50">#REF!</definedName>
    <definedName name="FI.RES.GOLD.CD.WB" localSheetId="68">#REF!</definedName>
    <definedName name="FI.RES.GOLD.CD.WB" localSheetId="69">#REF!</definedName>
    <definedName name="FI.RES.GOLD.CD.WB" localSheetId="0">#REF!</definedName>
    <definedName name="FI.RES.GOLD.CD.WB">#REF!</definedName>
    <definedName name="FI.RES.TOTL.CD.WB" localSheetId="1">#REF!</definedName>
    <definedName name="FI.RES.TOTL.CD.WB" localSheetId="3">#REF!</definedName>
    <definedName name="FI.RES.TOTL.CD.WB" localSheetId="37">#REF!</definedName>
    <definedName name="FI.RES.TOTL.CD.WB" localSheetId="38">#REF!</definedName>
    <definedName name="FI.RES.TOTL.CD.WB" localSheetId="39">#REF!</definedName>
    <definedName name="FI.RES.TOTL.CD.WB" localSheetId="40">#REF!</definedName>
    <definedName name="FI.RES.TOTL.CD.WB" localSheetId="41">#REF!</definedName>
    <definedName name="FI.RES.TOTL.CD.WB" localSheetId="42">#REF!</definedName>
    <definedName name="FI.RES.TOTL.CD.WB" localSheetId="43">#REF!</definedName>
    <definedName name="FI.RES.TOTL.CD.WB" localSheetId="45">#REF!</definedName>
    <definedName name="FI.RES.TOTL.CD.WB" localSheetId="46">#REF!</definedName>
    <definedName name="FI.RES.TOTL.CD.WB" localSheetId="48">#REF!</definedName>
    <definedName name="FI.RES.TOTL.CD.WB" localSheetId="49">#REF!</definedName>
    <definedName name="FI.RES.TOTL.CD.WB" localSheetId="50">#REF!</definedName>
    <definedName name="FI.RES.TOTL.CD.WB" localSheetId="68">#REF!</definedName>
    <definedName name="FI.RES.TOTL.CD.WB" localSheetId="69">#REF!</definedName>
    <definedName name="FI.RES.TOTL.CD.WB">#REF!</definedName>
    <definedName name="FI.RES.XGLD.CD" localSheetId="3">#REF!</definedName>
    <definedName name="FI.RES.XGLD.CD" localSheetId="37">#REF!</definedName>
    <definedName name="FI.RES.XGLD.CD" localSheetId="38">#REF!</definedName>
    <definedName name="FI.RES.XGLD.CD" localSheetId="39">#REF!</definedName>
    <definedName name="FI.RES.XGLD.CD" localSheetId="40">#REF!</definedName>
    <definedName name="FI.RES.XGLD.CD" localSheetId="41">#REF!</definedName>
    <definedName name="FI.RES.XGLD.CD" localSheetId="42">#REF!</definedName>
    <definedName name="FI.RES.XGLD.CD" localSheetId="43">#REF!</definedName>
    <definedName name="FI.RES.XGLD.CD" localSheetId="45">#REF!</definedName>
    <definedName name="FI.RES.XGLD.CD" localSheetId="46">#REF!</definedName>
    <definedName name="FI.RES.XGLD.CD" localSheetId="48">#REF!</definedName>
    <definedName name="FI.RES.XGLD.CD" localSheetId="49">#REF!</definedName>
    <definedName name="FI.RES.XGLD.CD" localSheetId="50">#REF!</definedName>
    <definedName name="FI.RES.XGLD.CD" localSheetId="68">#REF!</definedName>
    <definedName name="FI.RES.XGLD.CD" localSheetId="69">#REF!</definedName>
    <definedName name="FI.RES.XGLD.CD">#REF!</definedName>
    <definedName name="FIDR" localSheetId="68">#REF!</definedName>
    <definedName name="FIDR" localSheetId="69">#REF!</definedName>
    <definedName name="FIDR">#REF!</definedName>
    <definedName name="FIM" localSheetId="68">#REF!</definedName>
    <definedName name="FIM" localSheetId="69">#REF!</definedName>
    <definedName name="FIM">#REF!</definedName>
    <definedName name="finan" localSheetId="68">#REF!</definedName>
    <definedName name="finan" localSheetId="69">#REF!</definedName>
    <definedName name="finan">#REF!</definedName>
    <definedName name="finan1" localSheetId="68">#REF!</definedName>
    <definedName name="finan1" localSheetId="69">#REF!</definedName>
    <definedName name="finan1">#REF!</definedName>
    <definedName name="Financing" localSheetId="1" hidden="1">{"Tab1",#N/A,FALSE,"P";"Tab2",#N/A,FALSE,"P"}</definedName>
    <definedName name="Financing" localSheetId="17" hidden="1">{"Tab1",#N/A,FALSE,"P";"Tab2",#N/A,FALSE,"P"}</definedName>
    <definedName name="Financing" localSheetId="18" hidden="1">{"Tab1",#N/A,FALSE,"P";"Tab2",#N/A,FALSE,"P"}</definedName>
    <definedName name="Financing" localSheetId="19" hidden="1">{"Tab1",#N/A,FALSE,"P";"Tab2",#N/A,FALSE,"P"}</definedName>
    <definedName name="Financing" localSheetId="24" hidden="1">{"Tab1",#N/A,FALSE,"P";"Tab2",#N/A,FALSE,"P"}</definedName>
    <definedName name="Financing" localSheetId="25" hidden="1">{"Tab1",#N/A,FALSE,"P";"Tab2",#N/A,FALSE,"P"}</definedName>
    <definedName name="Financing" localSheetId="3" hidden="1">{"Tab1",#N/A,FALSE,"P";"Tab2",#N/A,FALSE,"P"}</definedName>
    <definedName name="Financing" localSheetId="37" hidden="1">{"Tab1",#N/A,FALSE,"P";"Tab2",#N/A,FALSE,"P"}</definedName>
    <definedName name="Financing" localSheetId="38" hidden="1">{"Tab1",#N/A,FALSE,"P";"Tab2",#N/A,FALSE,"P"}</definedName>
    <definedName name="Financing" localSheetId="39" hidden="1">{"Tab1",#N/A,FALSE,"P";"Tab2",#N/A,FALSE,"P"}</definedName>
    <definedName name="Financing" localSheetId="40" hidden="1">{"Tab1",#N/A,FALSE,"P";"Tab2",#N/A,FALSE,"P"}</definedName>
    <definedName name="Financing" localSheetId="41" hidden="1">{"Tab1",#N/A,FALSE,"P";"Tab2",#N/A,FALSE,"P"}</definedName>
    <definedName name="Financing" localSheetId="42" hidden="1">{"Tab1",#N/A,FALSE,"P";"Tab2",#N/A,FALSE,"P"}</definedName>
    <definedName name="Financing" localSheetId="43" hidden="1">{"Tab1",#N/A,FALSE,"P";"Tab2",#N/A,FALSE,"P"}</definedName>
    <definedName name="Financing" localSheetId="44" hidden="1">{"Tab1",#N/A,FALSE,"P";"Tab2",#N/A,FALSE,"P"}</definedName>
    <definedName name="Financing" localSheetId="45"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49" hidden="1">{"Tab1",#N/A,FALSE,"P";"Tab2",#N/A,FALSE,"P"}</definedName>
    <definedName name="Financing" localSheetId="50" hidden="1">{"Tab1",#N/A,FALSE,"P";"Tab2",#N/A,FALSE,"P"}</definedName>
    <definedName name="Financing" localSheetId="52" hidden="1">{"Tab1",#N/A,FALSE,"P";"Tab2",#N/A,FALSE,"P"}</definedName>
    <definedName name="Financing" localSheetId="53" hidden="1">{"Tab1",#N/A,FALSE,"P";"Tab2",#N/A,FALSE,"P"}</definedName>
    <definedName name="Financing" localSheetId="54" hidden="1">{"Tab1",#N/A,FALSE,"P";"Tab2",#N/A,FALSE,"P"}</definedName>
    <definedName name="Financing" localSheetId="55" hidden="1">{"Tab1",#N/A,FALSE,"P";"Tab2",#N/A,FALSE,"P"}</definedName>
    <definedName name="Financing" localSheetId="56" hidden="1">{"Tab1",#N/A,FALSE,"P";"Tab2",#N/A,FALSE,"P"}</definedName>
    <definedName name="Financing" localSheetId="57" hidden="1">{"Tab1",#N/A,FALSE,"P";"Tab2",#N/A,FALSE,"P"}</definedName>
    <definedName name="Financing" localSheetId="58" hidden="1">{"Tab1",#N/A,FALSE,"P";"Tab2",#N/A,FALSE,"P"}</definedName>
    <definedName name="Financing" localSheetId="59" hidden="1">{"Tab1",#N/A,FALSE,"P";"Tab2",#N/A,FALSE,"P"}</definedName>
    <definedName name="Financing" localSheetId="60" hidden="1">{"Tab1",#N/A,FALSE,"P";"Tab2",#N/A,FALSE,"P"}</definedName>
    <definedName name="Financing" localSheetId="68" hidden="1">{"Tab1",#N/A,FALSE,"P";"Tab2",#N/A,FALSE,"P"}</definedName>
    <definedName name="Financing" localSheetId="69" hidden="1">{"Tab1",#N/A,FALSE,"P";"Tab2",#N/A,FALSE,"P"}</definedName>
    <definedName name="Financing" localSheetId="70" hidden="1">{"Tab1",#N/A,FALSE,"P";"Tab2",#N/A,FALSE,"P"}</definedName>
    <definedName name="Financing" localSheetId="0" hidden="1">{"Tab1",#N/A,FALSE,"P";"Tab2",#N/A,FALSE,"P"}</definedName>
    <definedName name="Financing" hidden="1">{"Tab1",#N/A,FALSE,"P";"Tab2",#N/A,FALSE,"P"}</definedName>
    <definedName name="FINREQ" localSheetId="3">#REF!</definedName>
    <definedName name="FINREQ" localSheetId="42">#REF!</definedName>
    <definedName name="FINREQ" localSheetId="68">#REF!</definedName>
    <definedName name="FINREQ" localSheetId="69">#REF!</definedName>
    <definedName name="FINREQ" localSheetId="0">#REF!</definedName>
    <definedName name="FINREQ">#REF!</definedName>
    <definedName name="Firm">'[71]003+ Review'!$B$79:$B$175</definedName>
    <definedName name="Fisc" localSheetId="3">#REF!</definedName>
    <definedName name="Fisc" localSheetId="37">#REF!</definedName>
    <definedName name="Fisc" localSheetId="38">#REF!</definedName>
    <definedName name="Fisc" localSheetId="39">#REF!</definedName>
    <definedName name="Fisc" localSheetId="40">#REF!</definedName>
    <definedName name="Fisc" localSheetId="41">#REF!</definedName>
    <definedName name="Fisc" localSheetId="42">#REF!</definedName>
    <definedName name="Fisc" localSheetId="43">#REF!</definedName>
    <definedName name="Fisc" localSheetId="45">#REF!</definedName>
    <definedName name="Fisc" localSheetId="46">#REF!</definedName>
    <definedName name="Fisc" localSheetId="48">#REF!</definedName>
    <definedName name="Fisc" localSheetId="49">#REF!</definedName>
    <definedName name="Fisc" localSheetId="50">#REF!</definedName>
    <definedName name="Fisc" localSheetId="68">#REF!</definedName>
    <definedName name="Fisc" localSheetId="69">#REF!</definedName>
    <definedName name="Fisc" localSheetId="0">#REF!</definedName>
    <definedName name="Fisc">#REF!</definedName>
    <definedName name="FISC_" localSheetId="3">[56]Main!#REF!</definedName>
    <definedName name="FISC_" localSheetId="42">[56]Main!#REF!</definedName>
    <definedName name="FISC_" localSheetId="0">[56]Main!#REF!</definedName>
    <definedName name="FISC_">[56]Main!#REF!</definedName>
    <definedName name="FISC_CAL" localSheetId="3">#REF!</definedName>
    <definedName name="FISC_CAL" localSheetId="37">#REF!</definedName>
    <definedName name="FISC_CAL" localSheetId="38">#REF!</definedName>
    <definedName name="FISC_CAL" localSheetId="39">#REF!</definedName>
    <definedName name="FISC_CAL" localSheetId="40">#REF!</definedName>
    <definedName name="FISC_CAL" localSheetId="41">#REF!</definedName>
    <definedName name="FISC_CAL" localSheetId="42">#REF!</definedName>
    <definedName name="FISC_CAL" localSheetId="43">#REF!</definedName>
    <definedName name="FISC_CAL" localSheetId="45">#REF!</definedName>
    <definedName name="FISC_CAL" localSheetId="46">#REF!</definedName>
    <definedName name="FISC_CAL" localSheetId="48">#REF!</definedName>
    <definedName name="FISC_CAL" localSheetId="49">#REF!</definedName>
    <definedName name="FISC_CAL" localSheetId="50">#REF!</definedName>
    <definedName name="FISC_CAL" localSheetId="68">#REF!</definedName>
    <definedName name="FISC_CAL" localSheetId="69">#REF!</definedName>
    <definedName name="FISC_CAL" localSheetId="0">#REF!</definedName>
    <definedName name="FISC_CAL">#REF!</definedName>
    <definedName name="FISC2E" localSheetId="3">#REF!</definedName>
    <definedName name="FISC2E" localSheetId="37">#REF!</definedName>
    <definedName name="FISC2E" localSheetId="38">#REF!</definedName>
    <definedName name="FISC2E" localSheetId="39">#REF!</definedName>
    <definedName name="FISC2E" localSheetId="40">#REF!</definedName>
    <definedName name="FISC2E" localSheetId="41">#REF!</definedName>
    <definedName name="FISC2E" localSheetId="42">#REF!</definedName>
    <definedName name="FISC2E" localSheetId="43">#REF!</definedName>
    <definedName name="FISC2E" localSheetId="45">#REF!</definedName>
    <definedName name="FISC2E" localSheetId="46">#REF!</definedName>
    <definedName name="FISC2E" localSheetId="48">#REF!</definedName>
    <definedName name="FISC2E" localSheetId="49">#REF!</definedName>
    <definedName name="FISC2E" localSheetId="50">#REF!</definedName>
    <definedName name="FISC2E" localSheetId="68">#REF!</definedName>
    <definedName name="FISC2E" localSheetId="69">#REF!</definedName>
    <definedName name="FISC2E">#REF!</definedName>
    <definedName name="FISCE" localSheetId="3">#REF!</definedName>
    <definedName name="FISCE" localSheetId="37">#REF!</definedName>
    <definedName name="FISCE" localSheetId="38">#REF!</definedName>
    <definedName name="FISCE" localSheetId="39">#REF!</definedName>
    <definedName name="FISCE" localSheetId="40">#REF!</definedName>
    <definedName name="FISCE" localSheetId="41">#REF!</definedName>
    <definedName name="FISCE" localSheetId="42">#REF!</definedName>
    <definedName name="FISCE" localSheetId="43">#REF!</definedName>
    <definedName name="FISCE" localSheetId="45">#REF!</definedName>
    <definedName name="FISCE" localSheetId="46">#REF!</definedName>
    <definedName name="FISCE" localSheetId="48">#REF!</definedName>
    <definedName name="FISCE" localSheetId="49">#REF!</definedName>
    <definedName name="FISCE" localSheetId="50">#REF!</definedName>
    <definedName name="FISCE" localSheetId="68">#REF!</definedName>
    <definedName name="FISCE" localSheetId="69">#REF!</definedName>
    <definedName name="FISCE">#REF!</definedName>
    <definedName name="FISUM" localSheetId="68">#REF!</definedName>
    <definedName name="FISUM" localSheetId="69">#REF!</definedName>
    <definedName name="FISUM">#REF!</definedName>
    <definedName name="Flfunds" localSheetId="68">#REF!</definedName>
    <definedName name="Flfunds" localSheetId="69">#REF!</definedName>
    <definedName name="Flfunds">#REF!</definedName>
    <definedName name="FLOPEC" localSheetId="68">#REF!</definedName>
    <definedName name="FLOPEC" localSheetId="69">#REF!</definedName>
    <definedName name="FLOPEC">#REF!</definedName>
    <definedName name="FLOWB" localSheetId="68">#REF!</definedName>
    <definedName name="FLOWB" localSheetId="69">#REF!</definedName>
    <definedName name="FLOWB">#REF!</definedName>
    <definedName name="FLOWS" localSheetId="68">#REF!</definedName>
    <definedName name="FLOWS" localSheetId="69">#REF!</definedName>
    <definedName name="FLOWS">#REF!</definedName>
    <definedName name="FM.ASC.GOVT.CN" localSheetId="68">#REF!</definedName>
    <definedName name="FM.ASC.GOVT.CN" localSheetId="69">#REF!</definedName>
    <definedName name="FM.ASC.GOVT.CN">#REF!</definedName>
    <definedName name="FM.ASC.OFIN.CN" localSheetId="68">#REF!</definedName>
    <definedName name="FM.ASC.OFIN.CN" localSheetId="69">#REF!</definedName>
    <definedName name="FM.ASC.OFIN.CN">#REF!</definedName>
    <definedName name="FM.AST.DOMO.CN" localSheetId="68">#REF!</definedName>
    <definedName name="FM.AST.DOMO.CN" localSheetId="69">#REF!</definedName>
    <definedName name="FM.AST.DOMO.CN">#REF!</definedName>
    <definedName name="FM.AST.DOMO.CN.AF" localSheetId="68">#REF!</definedName>
    <definedName name="FM.AST.DOMO.CN.AF" localSheetId="69">#REF!</definedName>
    <definedName name="FM.AST.DOMO.CN.AF">#REF!</definedName>
    <definedName name="FM.AST.DOMS.CN" localSheetId="68">#REF!</definedName>
    <definedName name="FM.AST.DOMS.CN" localSheetId="69">#REF!</definedName>
    <definedName name="FM.AST.DOMS.CN">#REF!</definedName>
    <definedName name="FM.AST.DOMS.CN.AF" localSheetId="68">#REF!</definedName>
    <definedName name="FM.AST.DOMS.CN.AF" localSheetId="69">#REF!</definedName>
    <definedName name="FM.AST.DOMS.CN.AF">#REF!</definedName>
    <definedName name="FM.AST.GOVT.CN" localSheetId="68">#REF!</definedName>
    <definedName name="FM.AST.GOVT.CN" localSheetId="69">#REF!</definedName>
    <definedName name="FM.AST.GOVT.CN">#REF!</definedName>
    <definedName name="FM.AST.NCGV.CN" localSheetId="68">#REF!</definedName>
    <definedName name="FM.AST.NCGV.CN" localSheetId="69">#REF!</definedName>
    <definedName name="FM.AST.NCGV.CN">#REF!</definedName>
    <definedName name="FM.AST.NCGV.CN.AF" localSheetId="68">#REF!</definedName>
    <definedName name="FM.AST.NCGV.CN.AF" localSheetId="69">#REF!</definedName>
    <definedName name="FM.AST.NCGV.CN.AF">#REF!</definedName>
    <definedName name="FM.AST.NFGD.CN" localSheetId="68">#REF!</definedName>
    <definedName name="FM.AST.NFGD.CN" localSheetId="69">#REF!</definedName>
    <definedName name="FM.AST.NFGD.CN">#REF!</definedName>
    <definedName name="FM.AST.NFGD.CN.AF" localSheetId="68">#REF!</definedName>
    <definedName name="FM.AST.NFGD.CN.AF" localSheetId="69">#REF!</definedName>
    <definedName name="FM.AST.NFGD.CN.AF">#REF!</definedName>
    <definedName name="FM.AST.NFRG.CD" localSheetId="68">#REF!</definedName>
    <definedName name="FM.AST.NFRG.CD" localSheetId="69">#REF!</definedName>
    <definedName name="FM.AST.NFRG.CD">#REF!</definedName>
    <definedName name="FM.AST.NFRG.CN" localSheetId="68">#REF!</definedName>
    <definedName name="FM.AST.NFRG.CN" localSheetId="69">#REF!</definedName>
    <definedName name="FM.AST.NFRG.CN">#REF!</definedName>
    <definedName name="FM.AST.NFRG.CN.AF" localSheetId="68">#REF!</definedName>
    <definedName name="FM.AST.NFRG.CN.AF" localSheetId="69">#REF!</definedName>
    <definedName name="FM.AST.NFRG.CN.AF">#REF!</definedName>
    <definedName name="FM.AST.OFFO.CN" localSheetId="68">#REF!</definedName>
    <definedName name="FM.AST.OFFO.CN" localSheetId="69">#REF!</definedName>
    <definedName name="FM.AST.OFFO.CN">#REF!</definedName>
    <definedName name="FM.AST.OFFO.CN.AF" localSheetId="68">#REF!</definedName>
    <definedName name="FM.AST.OFFO.CN.AF" localSheetId="69">#REF!</definedName>
    <definedName name="FM.AST.OFFO.CN.AF">#REF!</definedName>
    <definedName name="FM.AST.OFIN.CN" localSheetId="68">#REF!</definedName>
    <definedName name="FM.AST.OFIN.CN" localSheetId="69">#REF!</definedName>
    <definedName name="FM.AST.OFIN.CN">#REF!</definedName>
    <definedName name="FM.AST.TOTP.CN" localSheetId="68">#REF!</definedName>
    <definedName name="FM.AST.TOTP.CN" localSheetId="69">#REF!</definedName>
    <definedName name="FM.AST.TOTP.CN">#REF!</definedName>
    <definedName name="FM.AST.TOTP.CN.AF" localSheetId="68">#REF!</definedName>
    <definedName name="FM.AST.TOTP.CN.AF" localSheetId="69">#REF!</definedName>
    <definedName name="FM.AST.TOTP.CN.AF">#REF!</definedName>
    <definedName name="FM.LBL.MQMY.CN" localSheetId="68">#REF!</definedName>
    <definedName name="FM.LBL.MQMY.CN" localSheetId="69">#REF!</definedName>
    <definedName name="FM.LBL.MQMY.CN">#REF!</definedName>
    <definedName name="FM.LBL.MQMY.CN.AF" localSheetId="68">#REF!</definedName>
    <definedName name="FM.LBL.MQMY.CN.AF" localSheetId="69">#REF!</definedName>
    <definedName name="FM.LBL.MQMY.CN.AF">#REF!</definedName>
    <definedName name="FM.LBL.XMQM.CN" localSheetId="68">#REF!</definedName>
    <definedName name="FM.LBL.XMQM.CN" localSheetId="69">#REF!</definedName>
    <definedName name="FM.LBL.XMQM.CN">#REF!</definedName>
    <definedName name="FM.LBL.XMQM.CN.AF" localSheetId="68">#REF!</definedName>
    <definedName name="FM.LBL.XMQM.CN.AF" localSheetId="69">#REF!</definedName>
    <definedName name="FM.LBL.XMQM.CN.AF">#REF!</definedName>
    <definedName name="FMB">'[38]WETA BOP'!#REF!</definedName>
    <definedName name="FODESEC" localSheetId="3">#REF!</definedName>
    <definedName name="FODESEC" localSheetId="37">#REF!</definedName>
    <definedName name="FODESEC" localSheetId="38">#REF!</definedName>
    <definedName name="FODESEC" localSheetId="39">#REF!</definedName>
    <definedName name="FODESEC" localSheetId="40">#REF!</definedName>
    <definedName name="FODESEC" localSheetId="41">#REF!</definedName>
    <definedName name="FODESEC" localSheetId="42">#REF!</definedName>
    <definedName name="FODESEC" localSheetId="43">#REF!</definedName>
    <definedName name="FODESEC" localSheetId="45">#REF!</definedName>
    <definedName name="FODESEC" localSheetId="46">#REF!</definedName>
    <definedName name="FODESEC" localSheetId="48">#REF!</definedName>
    <definedName name="FODESEC" localSheetId="49">#REF!</definedName>
    <definedName name="FODESEC" localSheetId="50">#REF!</definedName>
    <definedName name="FODESEC" localSheetId="68">#REF!</definedName>
    <definedName name="FODESEC" localSheetId="69">#REF!</definedName>
    <definedName name="FODESEC" localSheetId="0">#REF!</definedName>
    <definedName name="FODESEC">#REF!</definedName>
    <definedName name="Folder">[49]Cover!$D$9</definedName>
    <definedName name="footnote1" localSheetId="3">#REF!</definedName>
    <definedName name="footnote1" localSheetId="37">#REF!</definedName>
    <definedName name="footnote1" localSheetId="38">#REF!</definedName>
    <definedName name="footnote1" localSheetId="39">#REF!</definedName>
    <definedName name="footnote1" localSheetId="40">#REF!</definedName>
    <definedName name="footnote1" localSheetId="41">#REF!</definedName>
    <definedName name="footnote1" localSheetId="42">#REF!</definedName>
    <definedName name="footnote1" localSheetId="43">#REF!</definedName>
    <definedName name="footnote1" localSheetId="45">#REF!</definedName>
    <definedName name="footnote1" localSheetId="46">#REF!</definedName>
    <definedName name="footnote1" localSheetId="48">#REF!</definedName>
    <definedName name="footnote1" localSheetId="49">#REF!</definedName>
    <definedName name="footnote1" localSheetId="50">#REF!</definedName>
    <definedName name="footnote1" localSheetId="68">#REF!</definedName>
    <definedName name="footnote1" localSheetId="69">#REF!</definedName>
    <definedName name="footnote1" localSheetId="0">#REF!</definedName>
    <definedName name="footnote1">#REF!</definedName>
    <definedName name="footnoteno" localSheetId="3">#REF!</definedName>
    <definedName name="footnoteno" localSheetId="37">#REF!</definedName>
    <definedName name="footnoteno" localSheetId="38">#REF!</definedName>
    <definedName name="footnoteno" localSheetId="39">#REF!</definedName>
    <definedName name="footnoteno" localSheetId="40">#REF!</definedName>
    <definedName name="footnoteno" localSheetId="41">#REF!</definedName>
    <definedName name="footnoteno" localSheetId="42">#REF!</definedName>
    <definedName name="footnoteno" localSheetId="43">#REF!</definedName>
    <definedName name="footnoteno" localSheetId="45">#REF!</definedName>
    <definedName name="footnoteno" localSheetId="46">#REF!</definedName>
    <definedName name="footnoteno" localSheetId="48">#REF!</definedName>
    <definedName name="footnoteno" localSheetId="49">#REF!</definedName>
    <definedName name="footnoteno" localSheetId="50">#REF!</definedName>
    <definedName name="footnoteno" localSheetId="68">#REF!</definedName>
    <definedName name="footnoteno" localSheetId="69">#REF!</definedName>
    <definedName name="footnoteno">#REF!</definedName>
    <definedName name="footnoteno2" localSheetId="3">#REF!</definedName>
    <definedName name="footnoteno2" localSheetId="37">#REF!</definedName>
    <definedName name="footnoteno2" localSheetId="38">#REF!</definedName>
    <definedName name="footnoteno2" localSheetId="39">#REF!</definedName>
    <definedName name="footnoteno2" localSheetId="40">#REF!</definedName>
    <definedName name="footnoteno2" localSheetId="41">#REF!</definedName>
    <definedName name="footnoteno2" localSheetId="42">#REF!</definedName>
    <definedName name="footnoteno2" localSheetId="43">#REF!</definedName>
    <definedName name="footnoteno2" localSheetId="45">#REF!</definedName>
    <definedName name="footnoteno2" localSheetId="46">#REF!</definedName>
    <definedName name="footnoteno2" localSheetId="48">#REF!</definedName>
    <definedName name="footnoteno2" localSheetId="49">#REF!</definedName>
    <definedName name="footnoteno2" localSheetId="50">#REF!</definedName>
    <definedName name="footnoteno2" localSheetId="68">#REF!</definedName>
    <definedName name="footnoteno2" localSheetId="69">#REF!</definedName>
    <definedName name="footnoteno2">#REF!</definedName>
    <definedName name="footnoteno3" localSheetId="68">#REF!</definedName>
    <definedName name="footnoteno3" localSheetId="69">#REF!</definedName>
    <definedName name="footnoteno3">#REF!</definedName>
    <definedName name="footnotes">'[47]99TC17FY'!$A$94</definedName>
    <definedName name="FP" localSheetId="3">#REF!</definedName>
    <definedName name="FP" localSheetId="37">#REF!</definedName>
    <definedName name="FP" localSheetId="38">#REF!</definedName>
    <definedName name="FP" localSheetId="39">#REF!</definedName>
    <definedName name="FP" localSheetId="40">#REF!</definedName>
    <definedName name="FP" localSheetId="41">#REF!</definedName>
    <definedName name="FP" localSheetId="42">#REF!</definedName>
    <definedName name="FP" localSheetId="43">#REF!</definedName>
    <definedName name="FP" localSheetId="45">#REF!</definedName>
    <definedName name="FP" localSheetId="46">#REF!</definedName>
    <definedName name="FP" localSheetId="48">#REF!</definedName>
    <definedName name="FP" localSheetId="49">#REF!</definedName>
    <definedName name="FP" localSheetId="50">#REF!</definedName>
    <definedName name="FP" localSheetId="68">#REF!</definedName>
    <definedName name="FP" localSheetId="69">#REF!</definedName>
    <definedName name="FP" localSheetId="0">#REF!</definedName>
    <definedName name="FP">#REF!</definedName>
    <definedName name="FP.CPI.TOTL" localSheetId="3">#REF!</definedName>
    <definedName name="FP.CPI.TOTL" localSheetId="37">#REF!</definedName>
    <definedName name="FP.CPI.TOTL" localSheetId="38">#REF!</definedName>
    <definedName name="FP.CPI.TOTL" localSheetId="39">#REF!</definedName>
    <definedName name="FP.CPI.TOTL" localSheetId="40">#REF!</definedName>
    <definedName name="FP.CPI.TOTL" localSheetId="41">#REF!</definedName>
    <definedName name="FP.CPI.TOTL" localSheetId="42">#REF!</definedName>
    <definedName name="FP.CPI.TOTL" localSheetId="43">#REF!</definedName>
    <definedName name="FP.CPI.TOTL" localSheetId="45">#REF!</definedName>
    <definedName name="FP.CPI.TOTL" localSheetId="46">#REF!</definedName>
    <definedName name="FP.CPI.TOTL" localSheetId="48">#REF!</definedName>
    <definedName name="FP.CPI.TOTL" localSheetId="49">#REF!</definedName>
    <definedName name="FP.CPI.TOTL" localSheetId="50">#REF!</definedName>
    <definedName name="FP.CPI.TOTL" localSheetId="68">#REF!</definedName>
    <definedName name="FP.CPI.TOTL" localSheetId="69">#REF!</definedName>
    <definedName name="FP.CPI.TOTL">#REF!</definedName>
    <definedName name="FPT" localSheetId="3">#REF!</definedName>
    <definedName name="FPT" localSheetId="37">#REF!</definedName>
    <definedName name="FPT" localSheetId="38">#REF!</definedName>
    <definedName name="FPT" localSheetId="39">#REF!</definedName>
    <definedName name="FPT" localSheetId="40">#REF!</definedName>
    <definedName name="FPT" localSheetId="41">#REF!</definedName>
    <definedName name="FPT" localSheetId="42">#REF!</definedName>
    <definedName name="FPT" localSheetId="43">#REF!</definedName>
    <definedName name="FPT" localSheetId="45">#REF!</definedName>
    <definedName name="FPT" localSheetId="46">#REF!</definedName>
    <definedName name="FPT" localSheetId="48">#REF!</definedName>
    <definedName name="FPT" localSheetId="49">#REF!</definedName>
    <definedName name="FPT" localSheetId="50">#REF!</definedName>
    <definedName name="FPT" localSheetId="68">#REF!</definedName>
    <definedName name="FPT" localSheetId="69">#REF!</definedName>
    <definedName name="FPT">#REF!</definedName>
    <definedName name="fr" localSheetId="3">'[72]Table 1'!#REF!</definedName>
    <definedName name="fr" localSheetId="37">'[72]Table 1'!#REF!</definedName>
    <definedName name="fr" localSheetId="38">'[72]Table 1'!#REF!</definedName>
    <definedName name="fr" localSheetId="39">'[72]Table 1'!#REF!</definedName>
    <definedName name="fr" localSheetId="40">'[72]Table 1'!#REF!</definedName>
    <definedName name="fr" localSheetId="41">'[72]Table 1'!#REF!</definedName>
    <definedName name="fr" localSheetId="42">'[72]Table 1'!#REF!</definedName>
    <definedName name="fr" localSheetId="43">'[72]Table 1'!#REF!</definedName>
    <definedName name="fr" localSheetId="45">'[72]Table 1'!#REF!</definedName>
    <definedName name="fr" localSheetId="46">'[72]Table 1'!#REF!</definedName>
    <definedName name="fr" localSheetId="48">'[72]Table 1'!#REF!</definedName>
    <definedName name="fr" localSheetId="49">'[72]Table 1'!#REF!</definedName>
    <definedName name="fr" localSheetId="50">'[72]Table 1'!#REF!</definedName>
    <definedName name="fr">'[72]Table 1'!#REF!</definedName>
    <definedName name="FRAMENO" localSheetId="3">#REF!</definedName>
    <definedName name="FRAMENO" localSheetId="37">#REF!</definedName>
    <definedName name="FRAMENO" localSheetId="38">#REF!</definedName>
    <definedName name="FRAMENO" localSheetId="39">#REF!</definedName>
    <definedName name="FRAMENO" localSheetId="40">#REF!</definedName>
    <definedName name="FRAMENO" localSheetId="41">#REF!</definedName>
    <definedName name="FRAMENO" localSheetId="42">#REF!</definedName>
    <definedName name="FRAMENO" localSheetId="43">#REF!</definedName>
    <definedName name="FRAMENO" localSheetId="45">#REF!</definedName>
    <definedName name="FRAMENO" localSheetId="46">#REF!</definedName>
    <definedName name="FRAMENO" localSheetId="48">#REF!</definedName>
    <definedName name="FRAMENO" localSheetId="49">#REF!</definedName>
    <definedName name="FRAMENO" localSheetId="50">#REF!</definedName>
    <definedName name="FRAMENO" localSheetId="68">#REF!</definedName>
    <definedName name="FRAMENO" localSheetId="69">#REF!</definedName>
    <definedName name="FRAMENO" localSheetId="0">#REF!</definedName>
    <definedName name="FRAMENO">#REF!</definedName>
    <definedName name="framework_macro" localSheetId="3">#REF!</definedName>
    <definedName name="framework_macro" localSheetId="37">#REF!</definedName>
    <definedName name="framework_macro" localSheetId="38">#REF!</definedName>
    <definedName name="framework_macro" localSheetId="39">#REF!</definedName>
    <definedName name="framework_macro" localSheetId="40">#REF!</definedName>
    <definedName name="framework_macro" localSheetId="41">#REF!</definedName>
    <definedName name="framework_macro" localSheetId="42">#REF!</definedName>
    <definedName name="framework_macro" localSheetId="43">#REF!</definedName>
    <definedName name="framework_macro" localSheetId="45">#REF!</definedName>
    <definedName name="framework_macro" localSheetId="46">#REF!</definedName>
    <definedName name="framework_macro" localSheetId="48">#REF!</definedName>
    <definedName name="framework_macro" localSheetId="49">#REF!</definedName>
    <definedName name="framework_macro" localSheetId="50">#REF!</definedName>
    <definedName name="framework_macro" localSheetId="68">#REF!</definedName>
    <definedName name="framework_macro" localSheetId="69">#REF!</definedName>
    <definedName name="framework_macro">#REF!</definedName>
    <definedName name="framework_macro_new" localSheetId="3">#REF!</definedName>
    <definedName name="framework_macro_new" localSheetId="37">#REF!</definedName>
    <definedName name="framework_macro_new" localSheetId="38">#REF!</definedName>
    <definedName name="framework_macro_new" localSheetId="39">#REF!</definedName>
    <definedName name="framework_macro_new" localSheetId="40">#REF!</definedName>
    <definedName name="framework_macro_new" localSheetId="41">#REF!</definedName>
    <definedName name="framework_macro_new" localSheetId="42">#REF!</definedName>
    <definedName name="framework_macro_new" localSheetId="43">#REF!</definedName>
    <definedName name="framework_macro_new" localSheetId="45">#REF!</definedName>
    <definedName name="framework_macro_new" localSheetId="46">#REF!</definedName>
    <definedName name="framework_macro_new" localSheetId="48">#REF!</definedName>
    <definedName name="framework_macro_new" localSheetId="49">#REF!</definedName>
    <definedName name="framework_macro_new" localSheetId="50">#REF!</definedName>
    <definedName name="framework_macro_new" localSheetId="68">#REF!</definedName>
    <definedName name="framework_macro_new" localSheetId="69">#REF!</definedName>
    <definedName name="framework_macro_new">#REF!</definedName>
    <definedName name="framework_monetary" localSheetId="68">#REF!</definedName>
    <definedName name="framework_monetary" localSheetId="69">#REF!</definedName>
    <definedName name="framework_monetary">#REF!</definedName>
    <definedName name="FRAMEYES" localSheetId="68">#REF!</definedName>
    <definedName name="FRAMEYES" localSheetId="69">#REF!</definedName>
    <definedName name="FRAMEYES">#REF!</definedName>
    <definedName name="French">[73]cirr_series!$AI$102:$AI$107</definedName>
    <definedName name="FrequencyList">'[53]Report Form'!$F$4:$F$8</definedName>
    <definedName name="FRF">[27]CIRRs!$C$90</definedName>
    <definedName name="FS.XPC.DDPT.CN" localSheetId="3">#REF!</definedName>
    <definedName name="FS.XPC.DDPT.CN" localSheetId="37">#REF!</definedName>
    <definedName name="FS.XPC.DDPT.CN" localSheetId="38">#REF!</definedName>
    <definedName name="FS.XPC.DDPT.CN" localSheetId="39">#REF!</definedName>
    <definedName name="FS.XPC.DDPT.CN" localSheetId="40">#REF!</definedName>
    <definedName name="FS.XPC.DDPT.CN" localSheetId="41">#REF!</definedName>
    <definedName name="FS.XPC.DDPT.CN" localSheetId="42">#REF!</definedName>
    <definedName name="FS.XPC.DDPT.CN" localSheetId="43">#REF!</definedName>
    <definedName name="FS.XPC.DDPT.CN" localSheetId="45">#REF!</definedName>
    <definedName name="FS.XPC.DDPT.CN" localSheetId="46">#REF!</definedName>
    <definedName name="FS.XPC.DDPT.CN" localSheetId="48">#REF!</definedName>
    <definedName name="FS.XPC.DDPT.CN" localSheetId="49">#REF!</definedName>
    <definedName name="FS.XPC.DDPT.CN" localSheetId="50">#REF!</definedName>
    <definedName name="FS.XPC.DDPT.CN" localSheetId="68">#REF!</definedName>
    <definedName name="FS.XPC.DDPT.CN" localSheetId="69">#REF!</definedName>
    <definedName name="FS.XPC.DDPT.CN" localSheetId="0">#REF!</definedName>
    <definedName name="FS.XPC.DDPT.CN">#REF!</definedName>
    <definedName name="FS.XPC.TDPT.CN" localSheetId="3">#REF!</definedName>
    <definedName name="FS.XPC.TDPT.CN" localSheetId="37">#REF!</definedName>
    <definedName name="FS.XPC.TDPT.CN" localSheetId="38">#REF!</definedName>
    <definedName name="FS.XPC.TDPT.CN" localSheetId="39">#REF!</definedName>
    <definedName name="FS.XPC.TDPT.CN" localSheetId="40">#REF!</definedName>
    <definedName name="FS.XPC.TDPT.CN" localSheetId="41">#REF!</definedName>
    <definedName name="FS.XPC.TDPT.CN" localSheetId="42">#REF!</definedName>
    <definedName name="FS.XPC.TDPT.CN" localSheetId="43">#REF!</definedName>
    <definedName name="FS.XPC.TDPT.CN" localSheetId="45">#REF!</definedName>
    <definedName name="FS.XPC.TDPT.CN" localSheetId="46">#REF!</definedName>
    <definedName name="FS.XPC.TDPT.CN" localSheetId="48">#REF!</definedName>
    <definedName name="FS.XPC.TDPT.CN" localSheetId="49">#REF!</definedName>
    <definedName name="FS.XPC.TDPT.CN" localSheetId="50">#REF!</definedName>
    <definedName name="FS.XPC.TDPT.CN" localSheetId="68">#REF!</definedName>
    <definedName name="FS.XPC.TDPT.CN" localSheetId="69">#REF!</definedName>
    <definedName name="FS.XPC.TDPT.CN">#REF!</definedName>
    <definedName name="fsdfsdafasdfsdfsdafafs" localSheetId="3">#REF!</definedName>
    <definedName name="fsdfsdafasdfsdfsdafafs" localSheetId="37">#REF!</definedName>
    <definedName name="fsdfsdafasdfsdfsdafafs" localSheetId="38">#REF!</definedName>
    <definedName name="fsdfsdafasdfsdfsdafafs" localSheetId="39">#REF!</definedName>
    <definedName name="fsdfsdafasdfsdfsdafafs" localSheetId="40">#REF!</definedName>
    <definedName name="fsdfsdafasdfsdfsdafafs" localSheetId="41">#REF!</definedName>
    <definedName name="fsdfsdafasdfsdfsdafafs" localSheetId="42">#REF!</definedName>
    <definedName name="fsdfsdafasdfsdfsdafafs" localSheetId="43">#REF!</definedName>
    <definedName name="fsdfsdafasdfsdfsdafafs" localSheetId="45">#REF!</definedName>
    <definedName name="fsdfsdafasdfsdfsdafafs" localSheetId="46">#REF!</definedName>
    <definedName name="fsdfsdafasdfsdfsdafafs" localSheetId="48">#REF!</definedName>
    <definedName name="fsdfsdafasdfsdfsdafafs" localSheetId="49">#REF!</definedName>
    <definedName name="fsdfsdafasdfsdfsdafafs" localSheetId="50">#REF!</definedName>
    <definedName name="fsdfsdafasdfsdfsdafafs" localSheetId="68">#REF!</definedName>
    <definedName name="fsdfsdafasdfsdfsdafafs" localSheetId="69">#REF!</definedName>
    <definedName name="fsdfsdafasdfsdfsdafafs">#REF!</definedName>
    <definedName name="FTRINDIC" localSheetId="68">#REF!</definedName>
    <definedName name="FTRINDIC" localSheetId="69">#REF!</definedName>
    <definedName name="FTRINDIC">#REF!</definedName>
    <definedName name="ftykffk">'[37]10'!#REF!</definedName>
    <definedName name="Full_Print" localSheetId="3">#REF!</definedName>
    <definedName name="Full_Print" localSheetId="37">#REF!</definedName>
    <definedName name="Full_Print" localSheetId="38">#REF!</definedName>
    <definedName name="Full_Print" localSheetId="39">#REF!</definedName>
    <definedName name="Full_Print" localSheetId="40">#REF!</definedName>
    <definedName name="Full_Print" localSheetId="41">#REF!</definedName>
    <definedName name="Full_Print" localSheetId="42">#REF!</definedName>
    <definedName name="Full_Print" localSheetId="43">#REF!</definedName>
    <definedName name="Full_Print" localSheetId="45">#REF!</definedName>
    <definedName name="Full_Print" localSheetId="46">#REF!</definedName>
    <definedName name="Full_Print" localSheetId="48">#REF!</definedName>
    <definedName name="Full_Print" localSheetId="49">#REF!</definedName>
    <definedName name="Full_Print" localSheetId="50">#REF!</definedName>
    <definedName name="Full_Print" localSheetId="68">#REF!</definedName>
    <definedName name="Full_Print" localSheetId="69">#REF!</definedName>
    <definedName name="Full_Print" localSheetId="0">#REF!</definedName>
    <definedName name="Full_Print">#REF!</definedName>
    <definedName name="Func" localSheetId="3">#REF!</definedName>
    <definedName name="Func" localSheetId="37">#REF!</definedName>
    <definedName name="Func" localSheetId="38">#REF!</definedName>
    <definedName name="Func" localSheetId="39">#REF!</definedName>
    <definedName name="Func" localSheetId="40">#REF!</definedName>
    <definedName name="Func" localSheetId="41">#REF!</definedName>
    <definedName name="Func" localSheetId="42">#REF!</definedName>
    <definedName name="Func" localSheetId="43">#REF!</definedName>
    <definedName name="Func" localSheetId="45">#REF!</definedName>
    <definedName name="Func" localSheetId="46">#REF!</definedName>
    <definedName name="Func" localSheetId="48">#REF!</definedName>
    <definedName name="Func" localSheetId="49">#REF!</definedName>
    <definedName name="Func" localSheetId="50">#REF!</definedName>
    <definedName name="Func" localSheetId="68">#REF!</definedName>
    <definedName name="Func" localSheetId="69">#REF!</definedName>
    <definedName name="Func">#REF!</definedName>
    <definedName name="Func_GDP" localSheetId="3">#REF!</definedName>
    <definedName name="Func_GDP" localSheetId="37">#REF!</definedName>
    <definedName name="Func_GDP" localSheetId="38">#REF!</definedName>
    <definedName name="Func_GDP" localSheetId="39">#REF!</definedName>
    <definedName name="Func_GDP" localSheetId="40">#REF!</definedName>
    <definedName name="Func_GDP" localSheetId="41">#REF!</definedName>
    <definedName name="Func_GDP" localSheetId="42">#REF!</definedName>
    <definedName name="Func_GDP" localSheetId="43">#REF!</definedName>
    <definedName name="Func_GDP" localSheetId="45">#REF!</definedName>
    <definedName name="Func_GDP" localSheetId="46">#REF!</definedName>
    <definedName name="Func_GDP" localSheetId="48">#REF!</definedName>
    <definedName name="Func_GDP" localSheetId="49">#REF!</definedName>
    <definedName name="Func_GDP" localSheetId="50">#REF!</definedName>
    <definedName name="Func_GDP" localSheetId="68">#REF!</definedName>
    <definedName name="Func_GDP" localSheetId="69">#REF!</definedName>
    <definedName name="Func_GDP">#REF!</definedName>
    <definedName name="fund" localSheetId="68">#REF!</definedName>
    <definedName name="fund" localSheetId="69">#REF!</definedName>
    <definedName name="fund">#REF!</definedName>
    <definedName name="FUNHOLD" localSheetId="68">#REF!</definedName>
    <definedName name="FUNHOLD" localSheetId="69">#REF!</definedName>
    <definedName name="FUNHOLD">#REF!</definedName>
    <definedName name="FYDATES" localSheetId="68">#REF!</definedName>
    <definedName name="FYDATES" localSheetId="69">#REF!</definedName>
    <definedName name="FYDATES">#REF!</definedName>
    <definedName name="FYIN" localSheetId="68">#REF!</definedName>
    <definedName name="FYIN" localSheetId="69">#REF!</definedName>
    <definedName name="FYIN">#REF!</definedName>
    <definedName name="FYOUT" localSheetId="68">#REF!</definedName>
    <definedName name="FYOUT" localSheetId="69">#REF!</definedName>
    <definedName name="FYOUT">#REF!</definedName>
    <definedName name="G" localSheetId="68">#REF!</definedName>
    <definedName name="G" localSheetId="69">#REF!</definedName>
    <definedName name="G">#REF!</definedName>
    <definedName name="GAP" localSheetId="68">#REF!</definedName>
    <definedName name="GAP" localSheetId="69">#REF!</definedName>
    <definedName name="GAP">#REF!</definedName>
    <definedName name="GAPFGFROM" localSheetId="68">#REF!</definedName>
    <definedName name="GAPFGFROM" localSheetId="69">#REF!</definedName>
    <definedName name="GAPFGFROM">#REF!</definedName>
    <definedName name="GAPFGTO" localSheetId="68">#REF!</definedName>
    <definedName name="GAPFGTO" localSheetId="69">#REF!</definedName>
    <definedName name="GAPFGTO">#REF!</definedName>
    <definedName name="GAPSTFROM" localSheetId="68">#REF!</definedName>
    <definedName name="GAPSTFROM" localSheetId="69">#REF!</definedName>
    <definedName name="GAPSTFROM">#REF!</definedName>
    <definedName name="GAPSTTO" localSheetId="68">#REF!</definedName>
    <definedName name="GAPSTTO" localSheetId="69">#REF!</definedName>
    <definedName name="GAPSTTO">#REF!</definedName>
    <definedName name="GAPTEST" localSheetId="68">#REF!</definedName>
    <definedName name="GAPTEST" localSheetId="69">#REF!</definedName>
    <definedName name="GAPTEST">#REF!</definedName>
    <definedName name="GAPTESTFG" localSheetId="68">#REF!</definedName>
    <definedName name="GAPTESTFG" localSheetId="69">#REF!</definedName>
    <definedName name="GAPTESTFG">#REF!</definedName>
    <definedName name="gb" localSheetId="1" hidden="1">{#N/A,#N/A,TRUE,"Table1USD";#N/A,#N/A,TRUE,"Table1GBP"}</definedName>
    <definedName name="gb" localSheetId="17" hidden="1">{#N/A,#N/A,TRUE,"Table1USD";#N/A,#N/A,TRUE,"Table1GBP"}</definedName>
    <definedName name="gb" localSheetId="18" hidden="1">{#N/A,#N/A,TRUE,"Table1USD";#N/A,#N/A,TRUE,"Table1GBP"}</definedName>
    <definedName name="gb" localSheetId="19" hidden="1">{#N/A,#N/A,TRUE,"Table1USD";#N/A,#N/A,TRUE,"Table1GBP"}</definedName>
    <definedName name="gb" localSheetId="24" hidden="1">{#N/A,#N/A,TRUE,"Table1USD";#N/A,#N/A,TRUE,"Table1GBP"}</definedName>
    <definedName name="gb" localSheetId="25" hidden="1">{#N/A,#N/A,TRUE,"Table1USD";#N/A,#N/A,TRUE,"Table1GBP"}</definedName>
    <definedName name="gb" localSheetId="3" hidden="1">{#N/A,#N/A,TRUE,"Table1USD";#N/A,#N/A,TRUE,"Table1GBP"}</definedName>
    <definedName name="gb" localSheetId="37" hidden="1">{#N/A,#N/A,TRUE,"Table1USD";#N/A,#N/A,TRUE,"Table1GBP"}</definedName>
    <definedName name="gb" localSheetId="38" hidden="1">{#N/A,#N/A,TRUE,"Table1USD";#N/A,#N/A,TRUE,"Table1GBP"}</definedName>
    <definedName name="gb" localSheetId="39" hidden="1">{#N/A,#N/A,TRUE,"Table1USD";#N/A,#N/A,TRUE,"Table1GBP"}</definedName>
    <definedName name="gb" localSheetId="40" hidden="1">{#N/A,#N/A,TRUE,"Table1USD";#N/A,#N/A,TRUE,"Table1GBP"}</definedName>
    <definedName name="gb" localSheetId="41" hidden="1">{#N/A,#N/A,TRUE,"Table1USD";#N/A,#N/A,TRUE,"Table1GBP"}</definedName>
    <definedName name="gb" localSheetId="42" hidden="1">{#N/A,#N/A,TRUE,"Table1USD";#N/A,#N/A,TRUE,"Table1GBP"}</definedName>
    <definedName name="gb" localSheetId="43" hidden="1">{#N/A,#N/A,TRUE,"Table1USD";#N/A,#N/A,TRUE,"Table1GBP"}</definedName>
    <definedName name="gb" localSheetId="44" hidden="1">{#N/A,#N/A,TRUE,"Table1USD";#N/A,#N/A,TRUE,"Table1GBP"}</definedName>
    <definedName name="gb" localSheetId="45" hidden="1">{#N/A,#N/A,TRUE,"Table1USD";#N/A,#N/A,TRUE,"Table1GBP"}</definedName>
    <definedName name="gb" localSheetId="46" hidden="1">{#N/A,#N/A,TRUE,"Table1USD";#N/A,#N/A,TRUE,"Table1GBP"}</definedName>
    <definedName name="gb" localSheetId="47" hidden="1">{#N/A,#N/A,TRUE,"Table1USD";#N/A,#N/A,TRUE,"Table1GBP"}</definedName>
    <definedName name="gb" localSheetId="48" hidden="1">{#N/A,#N/A,TRUE,"Table1USD";#N/A,#N/A,TRUE,"Table1GBP"}</definedName>
    <definedName name="gb" localSheetId="49" hidden="1">{#N/A,#N/A,TRUE,"Table1USD";#N/A,#N/A,TRUE,"Table1GBP"}</definedName>
    <definedName name="gb" localSheetId="50" hidden="1">{#N/A,#N/A,TRUE,"Table1USD";#N/A,#N/A,TRUE,"Table1GBP"}</definedName>
    <definedName name="gb" localSheetId="52" hidden="1">{#N/A,#N/A,TRUE,"Table1USD";#N/A,#N/A,TRUE,"Table1GBP"}</definedName>
    <definedName name="gb" localSheetId="53" hidden="1">{#N/A,#N/A,TRUE,"Table1USD";#N/A,#N/A,TRUE,"Table1GBP"}</definedName>
    <definedName name="gb" localSheetId="54" hidden="1">{#N/A,#N/A,TRUE,"Table1USD";#N/A,#N/A,TRUE,"Table1GBP"}</definedName>
    <definedName name="gb" localSheetId="55" hidden="1">{#N/A,#N/A,TRUE,"Table1USD";#N/A,#N/A,TRUE,"Table1GBP"}</definedName>
    <definedName name="gb" localSheetId="56" hidden="1">{#N/A,#N/A,TRUE,"Table1USD";#N/A,#N/A,TRUE,"Table1GBP"}</definedName>
    <definedName name="gb" localSheetId="57" hidden="1">{#N/A,#N/A,TRUE,"Table1USD";#N/A,#N/A,TRUE,"Table1GBP"}</definedName>
    <definedName name="gb" localSheetId="58" hidden="1">{#N/A,#N/A,TRUE,"Table1USD";#N/A,#N/A,TRUE,"Table1GBP"}</definedName>
    <definedName name="gb" localSheetId="59" hidden="1">{#N/A,#N/A,TRUE,"Table1USD";#N/A,#N/A,TRUE,"Table1GBP"}</definedName>
    <definedName name="gb" localSheetId="60" hidden="1">{#N/A,#N/A,TRUE,"Table1USD";#N/A,#N/A,TRUE,"Table1GBP"}</definedName>
    <definedName name="gb" localSheetId="68" hidden="1">{#N/A,#N/A,TRUE,"Table1USD";#N/A,#N/A,TRUE,"Table1GBP"}</definedName>
    <definedName name="gb" localSheetId="69" hidden="1">{#N/A,#N/A,TRUE,"Table1USD";#N/A,#N/A,TRUE,"Table1GBP"}</definedName>
    <definedName name="gb" localSheetId="70" hidden="1">{#N/A,#N/A,TRUE,"Table1USD";#N/A,#N/A,TRUE,"Table1GBP"}</definedName>
    <definedName name="gb" localSheetId="0" hidden="1">{#N/A,#N/A,TRUE,"Table1USD";#N/A,#N/A,TRUE,"Table1GBP"}</definedName>
    <definedName name="gb" hidden="1">{#N/A,#N/A,TRUE,"Table1USD";#N/A,#N/A,TRUE,"Table1GBP"}</definedName>
    <definedName name="GB.AMA.ABRD.CN" localSheetId="3">#REF!</definedName>
    <definedName name="GB.AMA.ABRD.CN" localSheetId="42">#REF!</definedName>
    <definedName name="GB.AMA.ABRD.CN" localSheetId="68">#REF!</definedName>
    <definedName name="GB.AMA.ABRD.CN" localSheetId="69">#REF!</definedName>
    <definedName name="GB.AMA.ABRD.CN" localSheetId="0">#REF!</definedName>
    <definedName name="GB.AMA.ABRD.CN">#REF!</definedName>
    <definedName name="GB.BAL.CIGR.CN" localSheetId="3">#REF!</definedName>
    <definedName name="GB.BAL.CIGR.CN" localSheetId="42">#REF!</definedName>
    <definedName name="GB.BAL.CIGR.CN" localSheetId="68">#REF!</definedName>
    <definedName name="GB.BAL.CIGR.CN" localSheetId="69">#REF!</definedName>
    <definedName name="GB.BAL.CIGR.CN">#REF!</definedName>
    <definedName name="GB.BAL.OVRL.CN" localSheetId="3">#REF!</definedName>
    <definedName name="GB.BAL.OVRL.CN" localSheetId="42">#REF!</definedName>
    <definedName name="GB.BAL.OVRL.CN" localSheetId="68">#REF!</definedName>
    <definedName name="GB.BAL.OVRL.CN" localSheetId="69">#REF!</definedName>
    <definedName name="GB.BAL.OVRL.CN">#REF!</definedName>
    <definedName name="GB.BAL.OVRX.CN" localSheetId="68">#REF!</definedName>
    <definedName name="GB.BAL.OVRX.CN" localSheetId="69">#REF!</definedName>
    <definedName name="GB.BAL.OVRX.CN">#REF!</definedName>
    <definedName name="GB.DOD.DMSY.CN" localSheetId="68">#REF!</definedName>
    <definedName name="GB.DOD.DMSY.CN" localSheetId="69">#REF!</definedName>
    <definedName name="GB.DOD.DMSY.CN">#REF!</definedName>
    <definedName name="GB.DOD.DNMS.CN" localSheetId="68">#REF!</definedName>
    <definedName name="GB.DOD.DNMS.CN" localSheetId="69">#REF!</definedName>
    <definedName name="GB.DOD.DNMS.CN">#REF!</definedName>
    <definedName name="GB.DOD.FRGN.CD" localSheetId="68">#REF!</definedName>
    <definedName name="GB.DOD.FRGN.CD" localSheetId="69">#REF!</definedName>
    <definedName name="GB.DOD.FRGN.CD">#REF!</definedName>
    <definedName name="GB.DOD.FRGN.CN" localSheetId="68">#REF!</definedName>
    <definedName name="GB.DOD.FRGN.CN" localSheetId="69">#REF!</definedName>
    <definedName name="GB.DOD.FRGN.CN">#REF!</definedName>
    <definedName name="GB.DOD.TOTL.CN" localSheetId="68">#REF!</definedName>
    <definedName name="GB.DOD.TOTL.CN" localSheetId="69">#REF!</definedName>
    <definedName name="GB.DOD.TOTL.CN">#REF!</definedName>
    <definedName name="GB.FIN.ABRD.CN" localSheetId="68">#REF!</definedName>
    <definedName name="GB.FIN.ABRD.CN" localSheetId="69">#REF!</definedName>
    <definedName name="GB.FIN.ABRD.CN">#REF!</definedName>
    <definedName name="GB.FIN.DMSY.CN" localSheetId="68">#REF!</definedName>
    <definedName name="GB.FIN.DMSY.CN" localSheetId="69">#REF!</definedName>
    <definedName name="GB.FIN.DMSY.CN">#REF!</definedName>
    <definedName name="GB.FIN.DNMS.CN" localSheetId="68">#REF!</definedName>
    <definedName name="GB.FIN.DNMS.CN" localSheetId="69">#REF!</definedName>
    <definedName name="GB.FIN.DNMS.CN">#REF!</definedName>
    <definedName name="GB.FIN.IKFR.CN" localSheetId="68">#REF!</definedName>
    <definedName name="GB.FIN.IKFR.CN" localSheetId="69">#REF!</definedName>
    <definedName name="GB.FIN.IKFR.CN">#REF!</definedName>
    <definedName name="GB.GRT.KFRN.CN" localSheetId="68">#REF!</definedName>
    <definedName name="GB.GRT.KFRN.CN" localSheetId="69">#REF!</definedName>
    <definedName name="GB.GRT.KFRN.CN">#REF!</definedName>
    <definedName name="GB.GRT.TOTL.CN" localSheetId="68">#REF!</definedName>
    <definedName name="GB.GRT.TOTL.CN" localSheetId="69">#REF!</definedName>
    <definedName name="GB.GRT.TOTL.CN">#REF!</definedName>
    <definedName name="GB.NTX.CIGR.CN" localSheetId="68">#REF!</definedName>
    <definedName name="GB.NTX.CIGR.CN" localSheetId="69">#REF!</definedName>
    <definedName name="GB.NTX.CIGR.CN">#REF!</definedName>
    <definedName name="GB.REV.IGRT.CN" localSheetId="68">#REF!</definedName>
    <definedName name="GB.REV.IGRT.CN" localSheetId="69">#REF!</definedName>
    <definedName name="GB.REV.IGRT.CN">#REF!</definedName>
    <definedName name="GB.REV.TOTL.CN" localSheetId="68">#REF!</definedName>
    <definedName name="GB.REV.TOTL.CN" localSheetId="69">#REF!</definedName>
    <definedName name="GB.REV.TOTL.CN">#REF!</definedName>
    <definedName name="GB.RVC.IGRT.CN" localSheetId="68">#REF!</definedName>
    <definedName name="GB.RVC.IGRT.CN" localSheetId="69">#REF!</definedName>
    <definedName name="GB.RVC.IGRT.CN">#REF!</definedName>
    <definedName name="GB.RVK.TOTL.CN" localSheetId="68">#REF!</definedName>
    <definedName name="GB.RVK.TOTL.CN" localSheetId="69">#REF!</definedName>
    <definedName name="GB.RVK.TOTL.CN">#REF!</definedName>
    <definedName name="GB.TAX.DRCT.CN" localSheetId="68">#REF!</definedName>
    <definedName name="GB.TAX.DRCT.CN" localSheetId="69">#REF!</definedName>
    <definedName name="GB.TAX.DRCT.CN">#REF!</definedName>
    <definedName name="GB.TAX.GSRV.CN" localSheetId="68">#REF!</definedName>
    <definedName name="GB.TAX.GSRV.CN" localSheetId="69">#REF!</definedName>
    <definedName name="GB.TAX.GSRV.CN">#REF!</definedName>
    <definedName name="GB.TAX.IDRT.CN" localSheetId="68">#REF!</definedName>
    <definedName name="GB.TAX.IDRT.CN" localSheetId="69">#REF!</definedName>
    <definedName name="GB.TAX.IDRT.CN">#REF!</definedName>
    <definedName name="GB.TAX.INTT.CN" localSheetId="68">#REF!</definedName>
    <definedName name="GB.TAX.INTT.CN" localSheetId="69">#REF!</definedName>
    <definedName name="GB.TAX.INTT.CN">#REF!</definedName>
    <definedName name="GB.TDS.ABRD.CN" localSheetId="68">#REF!</definedName>
    <definedName name="GB.TDS.ABRD.CN" localSheetId="69">#REF!</definedName>
    <definedName name="GB.TDS.ABRD.CN">#REF!</definedName>
    <definedName name="GB.XPC.GSRV.CN" localSheetId="68">#REF!</definedName>
    <definedName name="GB.XPC.GSRV.CN" localSheetId="69">#REF!</definedName>
    <definedName name="GB.XPC.GSRV.CN">#REF!</definedName>
    <definedName name="GB.XPC.INTD.CN" localSheetId="68">#REF!</definedName>
    <definedName name="GB.XPC.INTD.CN" localSheetId="69">#REF!</definedName>
    <definedName name="GB.XPC.INTD.CN">#REF!</definedName>
    <definedName name="GB.XPC.INTE.CN" localSheetId="68">#REF!</definedName>
    <definedName name="GB.XPC.INTE.CN" localSheetId="69">#REF!</definedName>
    <definedName name="GB.XPC.INTE.CN">#REF!</definedName>
    <definedName name="GB.XPC.SUBS.CN" localSheetId="68">#REF!</definedName>
    <definedName name="GB.XPC.SUBS.CN" localSheetId="69">#REF!</definedName>
    <definedName name="GB.XPC.SUBS.CN">#REF!</definedName>
    <definedName name="GB.XPC.TOTL.CN" localSheetId="68">#REF!</definedName>
    <definedName name="GB.XPC.TOTL.CN" localSheetId="69">#REF!</definedName>
    <definedName name="GB.XPC.TOTL.CN">#REF!</definedName>
    <definedName name="GB.XPC.TRFO.CN" localSheetId="68">#REF!</definedName>
    <definedName name="GB.XPC.TRFO.CN" localSheetId="69">#REF!</definedName>
    <definedName name="GB.XPC.TRFO.CN">#REF!</definedName>
    <definedName name="GB.XPC.WAGE.CN" localSheetId="68">#REF!</definedName>
    <definedName name="GB.XPC.WAGE.CN" localSheetId="69">#REF!</definedName>
    <definedName name="GB.XPC.WAGE.CN">#REF!</definedName>
    <definedName name="GB.XPD.INLD.CN" localSheetId="68">#REF!</definedName>
    <definedName name="GB.XPD.INLD.CN" localSheetId="69">#REF!</definedName>
    <definedName name="GB.XPD.INLD.CN">#REF!</definedName>
    <definedName name="GB.XPK.INLD.CN" localSheetId="68">#REF!</definedName>
    <definedName name="GB.XPK.INLD.CN" localSheetId="69">#REF!</definedName>
    <definedName name="GB.XPK.INLD.CN">#REF!</definedName>
    <definedName name="GB.XPK.RINV.CN" localSheetId="68">#REF!</definedName>
    <definedName name="GB.XPK.RINV.CN" localSheetId="69">#REF!</definedName>
    <definedName name="GB.XPK.RINV.CN">#REF!</definedName>
    <definedName name="GB.XPL.TRNL.CN" localSheetId="68">#REF!</definedName>
    <definedName name="GB.XPL.TRNL.CN" localSheetId="69">#REF!</definedName>
    <definedName name="GB.XPL.TRNL.CN">#REF!</definedName>
    <definedName name="GBP">[27]CIRRs!$C$91</definedName>
    <definedName name="GCB_NGDP">#N/A</definedName>
    <definedName name="GCEC" localSheetId="3">[74]WETA!#REF!</definedName>
    <definedName name="GCEC" localSheetId="42">[74]WETA!#REF!</definedName>
    <definedName name="GCEC" localSheetId="0">[74]WETA!#REF!</definedName>
    <definedName name="GCEC">[74]WETA!#REF!</definedName>
    <definedName name="GCED" localSheetId="3">[74]WETA!#REF!</definedName>
    <definedName name="GCED" localSheetId="42">[74]WETA!#REF!</definedName>
    <definedName name="GCED" localSheetId="0">[74]WETA!#REF!</definedName>
    <definedName name="GCED">[74]WETA!#REF!</definedName>
    <definedName name="GCEE" localSheetId="3">[74]WETA!#REF!</definedName>
    <definedName name="GCEE" localSheetId="42">[74]WETA!#REF!</definedName>
    <definedName name="GCEE" localSheetId="0">[74]WETA!#REF!</definedName>
    <definedName name="GCEE">[74]WETA!#REF!</definedName>
    <definedName name="GCEEP" localSheetId="3">'[75]output-weo'!#REF!</definedName>
    <definedName name="GCEEP" localSheetId="42">'[75]output-weo'!#REF!</definedName>
    <definedName name="GCEEP" localSheetId="0">'[75]output-weo'!#REF!</definedName>
    <definedName name="GCEEP">'[75]output-weo'!#REF!</definedName>
    <definedName name="GCEES">[74]WETA!#REF!</definedName>
    <definedName name="GCEG">[74]WETA!#REF!</definedName>
    <definedName name="GCEH">[74]WETA!#REF!</definedName>
    <definedName name="GCEHP">'[75]output-weo'!#REF!</definedName>
    <definedName name="GCEI_D">[74]WETA!#REF!</definedName>
    <definedName name="GCEI_F">[74]WETA!#REF!</definedName>
    <definedName name="GCENL">[74]WETA!#REF!</definedName>
    <definedName name="GCEO">[74]WETA!#REF!</definedName>
    <definedName name="GCESWH">[74]WETA!#REF!</definedName>
    <definedName name="GCEW">[74]WETA!#REF!</definedName>
    <definedName name="GCG">'[38]WETA BOP'!#REF!</definedName>
    <definedName name="GCGC">'[38]WETA BOP'!#REF!</definedName>
    <definedName name="GCRG">[74]WETA!#REF!</definedName>
    <definedName name="gd">'[76]Table 1'!#REF!</definedName>
    <definedName name="gdfg" localSheetId="3">#REF!</definedName>
    <definedName name="gdfg" localSheetId="37">#REF!</definedName>
    <definedName name="gdfg" localSheetId="38">#REF!</definedName>
    <definedName name="gdfg" localSheetId="39">#REF!</definedName>
    <definedName name="gdfg" localSheetId="40">#REF!</definedName>
    <definedName name="gdfg" localSheetId="41">#REF!</definedName>
    <definedName name="gdfg" localSheetId="42">#REF!</definedName>
    <definedName name="gdfg" localSheetId="43">#REF!</definedName>
    <definedName name="gdfg" localSheetId="45">#REF!</definedName>
    <definedName name="gdfg" localSheetId="46">#REF!</definedName>
    <definedName name="gdfg" localSheetId="48">#REF!</definedName>
    <definedName name="gdfg" localSheetId="49">#REF!</definedName>
    <definedName name="gdfg" localSheetId="50">#REF!</definedName>
    <definedName name="gdfg" localSheetId="68">#REF!</definedName>
    <definedName name="gdfg" localSheetId="69">#REF!</definedName>
    <definedName name="gdfg" localSheetId="0">#REF!</definedName>
    <definedName name="gdfg">#REF!</definedName>
    <definedName name="GDP" localSheetId="3">#REF!</definedName>
    <definedName name="GDP" localSheetId="37">#REF!</definedName>
    <definedName name="GDP" localSheetId="38">#REF!</definedName>
    <definedName name="GDP" localSheetId="39">#REF!</definedName>
    <definedName name="GDP" localSheetId="40">#REF!</definedName>
    <definedName name="GDP" localSheetId="41">#REF!</definedName>
    <definedName name="GDP" localSheetId="42">#REF!</definedName>
    <definedName name="GDP" localSheetId="43">#REF!</definedName>
    <definedName name="GDP" localSheetId="45">#REF!</definedName>
    <definedName name="GDP" localSheetId="46">#REF!</definedName>
    <definedName name="GDP" localSheetId="48">#REF!</definedName>
    <definedName name="GDP" localSheetId="49">#REF!</definedName>
    <definedName name="GDP" localSheetId="50">#REF!</definedName>
    <definedName name="GDP" localSheetId="68">#REF!</definedName>
    <definedName name="GDP" localSheetId="69">#REF!</definedName>
    <definedName name="GDP">#REF!</definedName>
    <definedName name="GDPDEF" localSheetId="3">#REF!</definedName>
    <definedName name="GDPDEF" localSheetId="37">#REF!</definedName>
    <definedName name="GDPDEF" localSheetId="38">#REF!</definedName>
    <definedName name="GDPDEF" localSheetId="39">#REF!</definedName>
    <definedName name="GDPDEF" localSheetId="40">#REF!</definedName>
    <definedName name="GDPDEF" localSheetId="41">#REF!</definedName>
    <definedName name="GDPDEF" localSheetId="42">#REF!</definedName>
    <definedName name="GDPDEF" localSheetId="43">#REF!</definedName>
    <definedName name="GDPDEF" localSheetId="45">#REF!</definedName>
    <definedName name="GDPDEF" localSheetId="46">#REF!</definedName>
    <definedName name="GDPDEF" localSheetId="48">#REF!</definedName>
    <definedName name="GDPDEF" localSheetId="49">#REF!</definedName>
    <definedName name="GDPDEF" localSheetId="50">#REF!</definedName>
    <definedName name="GDPDEF" localSheetId="68">#REF!</definedName>
    <definedName name="GDPDEF" localSheetId="69">#REF!</definedName>
    <definedName name="GDPDEF">#REF!</definedName>
    <definedName name="German">[73]cirr_series!$AJ$102:$AJ$107</definedName>
    <definedName name="gfdfg" localSheetId="3">'[77]Table 1'!#REF!</definedName>
    <definedName name="gfdfg" localSheetId="42">'[77]Table 1'!#REF!</definedName>
    <definedName name="gfdfg" localSheetId="0">'[77]Table 1'!#REF!</definedName>
    <definedName name="gfdfg">'[77]Table 1'!#REF!</definedName>
    <definedName name="gg" localSheetId="3">#REF!</definedName>
    <definedName name="gg" localSheetId="37">#REF!</definedName>
    <definedName name="gg" localSheetId="38">#REF!</definedName>
    <definedName name="gg" localSheetId="39">#REF!</definedName>
    <definedName name="gg" localSheetId="40">#REF!</definedName>
    <definedName name="gg" localSheetId="41">#REF!</definedName>
    <definedName name="gg" localSheetId="42">#REF!</definedName>
    <definedName name="gg" localSheetId="43">#REF!</definedName>
    <definedName name="gg" localSheetId="45">#REF!</definedName>
    <definedName name="gg" localSheetId="46">#REF!</definedName>
    <definedName name="gg" localSheetId="48">#REF!</definedName>
    <definedName name="gg" localSheetId="49">#REF!</definedName>
    <definedName name="gg" localSheetId="50">#REF!</definedName>
    <definedName name="gg" localSheetId="68">#REF!</definedName>
    <definedName name="gg" localSheetId="69">#REF!</definedName>
    <definedName name="gg" localSheetId="0">#REF!</definedName>
    <definedName name="gg">#REF!</definedName>
    <definedName name="GGB_NGDP">#N/A</definedName>
    <definedName name="GGEC" localSheetId="3">[74]WETA!#REF!</definedName>
    <definedName name="GGEC" localSheetId="42">[74]WETA!#REF!</definedName>
    <definedName name="GGEC" localSheetId="0">[74]WETA!#REF!</definedName>
    <definedName name="GGEC">[74]WETA!#REF!</definedName>
    <definedName name="GGENL" localSheetId="3">[74]WETA!#REF!</definedName>
    <definedName name="GGENL" localSheetId="42">[74]WETA!#REF!</definedName>
    <definedName name="GGENL" localSheetId="0">[74]WETA!#REF!</definedName>
    <definedName name="GGENL">[74]WETA!#REF!</definedName>
    <definedName name="ggg" localSheetId="1" hidden="1">{"Riqfin97",#N/A,FALSE,"Tran";"Riqfinpro",#N/A,FALSE,"Tran"}</definedName>
    <definedName name="ggg" localSheetId="17" hidden="1">{"Riqfin97",#N/A,FALSE,"Tran";"Riqfinpro",#N/A,FALSE,"Tran"}</definedName>
    <definedName name="ggg" localSheetId="18" hidden="1">{"Riqfin97",#N/A,FALSE,"Tran";"Riqfinpro",#N/A,FALSE,"Tran"}</definedName>
    <definedName name="ggg" localSheetId="19" hidden="1">{"Riqfin97",#N/A,FALSE,"Tran";"Riqfinpro",#N/A,FALSE,"Tran"}</definedName>
    <definedName name="ggg" localSheetId="24" hidden="1">{"Riqfin97",#N/A,FALSE,"Tran";"Riqfinpro",#N/A,FALSE,"Tran"}</definedName>
    <definedName name="ggg" localSheetId="25" hidden="1">{"Riqfin97",#N/A,FALSE,"Tran";"Riqfinpro",#N/A,FALSE,"Tran"}</definedName>
    <definedName name="ggg" localSheetId="3" hidden="1">{"Riqfin97",#N/A,FALSE,"Tran";"Riqfinpro",#N/A,FALSE,"Tran"}</definedName>
    <definedName name="ggg" localSheetId="37" hidden="1">{"Riqfin97",#N/A,FALSE,"Tran";"Riqfinpro",#N/A,FALSE,"Tran"}</definedName>
    <definedName name="ggg" localSheetId="38" hidden="1">{"Riqfin97",#N/A,FALSE,"Tran";"Riqfinpro",#N/A,FALSE,"Tran"}</definedName>
    <definedName name="ggg" localSheetId="39" hidden="1">{"Riqfin97",#N/A,FALSE,"Tran";"Riqfinpro",#N/A,FALSE,"Tran"}</definedName>
    <definedName name="ggg" localSheetId="40" hidden="1">{"Riqfin97",#N/A,FALSE,"Tran";"Riqfinpro",#N/A,FALSE,"Tran"}</definedName>
    <definedName name="ggg" localSheetId="41" hidden="1">{"Riqfin97",#N/A,FALSE,"Tran";"Riqfinpro",#N/A,FALSE,"Tran"}</definedName>
    <definedName name="ggg" localSheetId="42" hidden="1">{"Riqfin97",#N/A,FALSE,"Tran";"Riqfinpro",#N/A,FALSE,"Tran"}</definedName>
    <definedName name="ggg" localSheetId="43" hidden="1">{"Riqfin97",#N/A,FALSE,"Tran";"Riqfinpro",#N/A,FALSE,"Tran"}</definedName>
    <definedName name="ggg" localSheetId="44" hidden="1">{"Riqfin97",#N/A,FALSE,"Tran";"Riqfinpro",#N/A,FALSE,"Tran"}</definedName>
    <definedName name="ggg" localSheetId="45" hidden="1">{"Riqfin97",#N/A,FALSE,"Tran";"Riqfinpro",#N/A,FALSE,"Tran"}</definedName>
    <definedName name="ggg" localSheetId="46" hidden="1">{"Riqfin97",#N/A,FALSE,"Tran";"Riqfinpro",#N/A,FALSE,"Tran"}</definedName>
    <definedName name="ggg" localSheetId="47" hidden="1">{"Riqfin97",#N/A,FALSE,"Tran";"Riqfinpro",#N/A,FALSE,"Tran"}</definedName>
    <definedName name="ggg" localSheetId="48" hidden="1">{"Riqfin97",#N/A,FALSE,"Tran";"Riqfinpro",#N/A,FALSE,"Tran"}</definedName>
    <definedName name="ggg" localSheetId="49" hidden="1">{"Riqfin97",#N/A,FALSE,"Tran";"Riqfinpro",#N/A,FALSE,"Tran"}</definedName>
    <definedName name="ggg" localSheetId="50" hidden="1">{"Riqfin97",#N/A,FALSE,"Tran";"Riqfinpro",#N/A,FALSE,"Tran"}</definedName>
    <definedName name="ggg" localSheetId="52" hidden="1">{"Riqfin97",#N/A,FALSE,"Tran";"Riqfinpro",#N/A,FALSE,"Tran"}</definedName>
    <definedName name="ggg" localSheetId="53" hidden="1">{"Riqfin97",#N/A,FALSE,"Tran";"Riqfinpro",#N/A,FALSE,"Tran"}</definedName>
    <definedName name="ggg" localSheetId="54" hidden="1">{"Riqfin97",#N/A,FALSE,"Tran";"Riqfinpro",#N/A,FALSE,"Tran"}</definedName>
    <definedName name="ggg" localSheetId="55" hidden="1">{"Riqfin97",#N/A,FALSE,"Tran";"Riqfinpro",#N/A,FALSE,"Tran"}</definedName>
    <definedName name="ggg" localSheetId="56" hidden="1">{"Riqfin97",#N/A,FALSE,"Tran";"Riqfinpro",#N/A,FALSE,"Tran"}</definedName>
    <definedName name="ggg" localSheetId="57" hidden="1">{"Riqfin97",#N/A,FALSE,"Tran";"Riqfinpro",#N/A,FALSE,"Tran"}</definedName>
    <definedName name="ggg" localSheetId="58" hidden="1">{"Riqfin97",#N/A,FALSE,"Tran";"Riqfinpro",#N/A,FALSE,"Tran"}</definedName>
    <definedName name="ggg" localSheetId="59" hidden="1">{"Riqfin97",#N/A,FALSE,"Tran";"Riqfinpro",#N/A,FALSE,"Tran"}</definedName>
    <definedName name="ggg" localSheetId="60" hidden="1">{"Riqfin97",#N/A,FALSE,"Tran";"Riqfinpro",#N/A,FALSE,"Tran"}</definedName>
    <definedName name="ggg" localSheetId="68" hidden="1">{"Riqfin97",#N/A,FALSE,"Tran";"Riqfinpro",#N/A,FALSE,"Tran"}</definedName>
    <definedName name="ggg" localSheetId="69" hidden="1">{"Riqfin97",#N/A,FALSE,"Tran";"Riqfinpro",#N/A,FALSE,"Tran"}</definedName>
    <definedName name="ggg" localSheetId="70" hidden="1">{"Riqfin97",#N/A,FALSE,"Tran";"Riqfinpro",#N/A,FALSE,"Tran"}</definedName>
    <definedName name="ggg" localSheetId="0" hidden="1">{"Riqfin97",#N/A,FALSE,"Tran";"Riqfinpro",#N/A,FALSE,"Tran"}</definedName>
    <definedName name="ggg" hidden="1">{"Riqfin97",#N/A,FALSE,"Tran";"Riqfinpro",#N/A,FALSE,"Tran"}</definedName>
    <definedName name="gggg" localSheetId="3">#REF!</definedName>
    <definedName name="gggg" localSheetId="42">#REF!</definedName>
    <definedName name="gggg" localSheetId="68">#REF!</definedName>
    <definedName name="gggg" localSheetId="69">#REF!</definedName>
    <definedName name="gggg" localSheetId="0">#REF!</definedName>
    <definedName name="gggg">#REF!</definedName>
    <definedName name="ggggg" localSheetId="3" hidden="1">'[78]J(Priv.Cap)'!#REF!</definedName>
    <definedName name="ggggg" localSheetId="37" hidden="1">'[78]J(Priv.Cap)'!#REF!</definedName>
    <definedName name="ggggg" localSheetId="38" hidden="1">'[78]J(Priv.Cap)'!#REF!</definedName>
    <definedName name="ggggg" localSheetId="39" hidden="1">'[78]J(Priv.Cap)'!#REF!</definedName>
    <definedName name="ggggg" localSheetId="40" hidden="1">'[78]J(Priv.Cap)'!#REF!</definedName>
    <definedName name="ggggg" localSheetId="41" hidden="1">'[78]J(Priv.Cap)'!#REF!</definedName>
    <definedName name="ggggg" localSheetId="42" hidden="1">'[78]J(Priv.Cap)'!#REF!</definedName>
    <definedName name="ggggg" localSheetId="43" hidden="1">'[78]J(Priv.Cap)'!#REF!</definedName>
    <definedName name="ggggg" localSheetId="44" hidden="1">'[78]J(Priv.Cap)'!#REF!</definedName>
    <definedName name="ggggg" localSheetId="45" hidden="1">'[78]J(Priv.Cap)'!#REF!</definedName>
    <definedName name="ggggg" localSheetId="46" hidden="1">'[78]J(Priv.Cap)'!#REF!</definedName>
    <definedName name="ggggg" localSheetId="47" hidden="1">'[78]J(Priv.Cap)'!#REF!</definedName>
    <definedName name="ggggg" localSheetId="48" hidden="1">'[78]J(Priv.Cap)'!#REF!</definedName>
    <definedName name="ggggg" localSheetId="49" hidden="1">'[78]J(Priv.Cap)'!#REF!</definedName>
    <definedName name="ggggg" localSheetId="50" hidden="1">'[78]J(Priv.Cap)'!#REF!</definedName>
    <definedName name="ggggg" localSheetId="52" hidden="1">'[78]J(Priv.Cap)'!#REF!</definedName>
    <definedName name="ggggg" localSheetId="53" hidden="1">'[78]J(Priv.Cap)'!#REF!</definedName>
    <definedName name="ggggg" localSheetId="54" hidden="1">'[78]J(Priv.Cap)'!#REF!</definedName>
    <definedName name="ggggg" localSheetId="55" hidden="1">'[78]J(Priv.Cap)'!#REF!</definedName>
    <definedName name="ggggg" localSheetId="56" hidden="1">'[78]J(Priv.Cap)'!#REF!</definedName>
    <definedName name="ggggg" localSheetId="57" hidden="1">'[78]J(Priv.Cap)'!#REF!</definedName>
    <definedName name="ggggg" localSheetId="58" hidden="1">'[78]J(Priv.Cap)'!#REF!</definedName>
    <definedName name="ggggg" localSheetId="59" hidden="1">'[78]J(Priv.Cap)'!#REF!</definedName>
    <definedName name="ggggg" localSheetId="60" hidden="1">'[78]J(Priv.Cap)'!#REF!</definedName>
    <definedName name="ggggg" localSheetId="70" hidden="1">'[78]J(Priv.Cap)'!#REF!</definedName>
    <definedName name="ggggg" hidden="1">'[78]J(Priv.Cap)'!#REF!</definedName>
    <definedName name="gggggggggggg" localSheetId="1">'1'!gggggggggggg</definedName>
    <definedName name="gggggggggggg">[0]!gggggggggggg</definedName>
    <definedName name="ggggggggggggggggggggggggggggggggggggggg" localSheetId="1">#REF!</definedName>
    <definedName name="ggggggggggggggggggggggggggggggggggggggg" localSheetId="3">#REF!</definedName>
    <definedName name="ggggggggggggggggggggggggggggggggggggggg" localSheetId="37">#REF!</definedName>
    <definedName name="ggggggggggggggggggggggggggggggggggggggg" localSheetId="38">#REF!</definedName>
    <definedName name="ggggggggggggggggggggggggggggggggggggggg" localSheetId="39">#REF!</definedName>
    <definedName name="ggggggggggggggggggggggggggggggggggggggg" localSheetId="40">#REF!</definedName>
    <definedName name="ggggggggggggggggggggggggggggggggggggggg" localSheetId="41">#REF!</definedName>
    <definedName name="ggggggggggggggggggggggggggggggggggggggg" localSheetId="42">#REF!</definedName>
    <definedName name="ggggggggggggggggggggggggggggggggggggggg" localSheetId="43">#REF!</definedName>
    <definedName name="ggggggggggggggggggggggggggggggggggggggg" localSheetId="45">#REF!</definedName>
    <definedName name="ggggggggggggggggggggggggggggggggggggggg" localSheetId="46">#REF!</definedName>
    <definedName name="ggggggggggggggggggggggggggggggggggggggg" localSheetId="48">#REF!</definedName>
    <definedName name="ggggggggggggggggggggggggggggggggggggggg" localSheetId="49">#REF!</definedName>
    <definedName name="ggggggggggggggggggggggggggggggggggggggg" localSheetId="50">#REF!</definedName>
    <definedName name="ggggggggggggggggggggggggggggggggggggggg" localSheetId="68">#REF!</definedName>
    <definedName name="ggggggggggggggggggggggggggggggggggggggg" localSheetId="69">#REF!</definedName>
    <definedName name="ggggggggggggggggggggggggggggggggggggggg" localSheetId="0">#REF!</definedName>
    <definedName name="ggggggggggggggggggggggggggggggggggggggg">#REF!</definedName>
    <definedName name="GGRG" localSheetId="1">[74]WETA!#REF!</definedName>
    <definedName name="GGRG" localSheetId="3">[74]WETA!#REF!</definedName>
    <definedName name="GGRG" localSheetId="37">[74]WETA!#REF!</definedName>
    <definedName name="GGRG" localSheetId="38">[74]WETA!#REF!</definedName>
    <definedName name="GGRG" localSheetId="39">[74]WETA!#REF!</definedName>
    <definedName name="GGRG" localSheetId="40">[74]WETA!#REF!</definedName>
    <definedName name="GGRG" localSheetId="41">[74]WETA!#REF!</definedName>
    <definedName name="GGRG" localSheetId="42">[74]WETA!#REF!</definedName>
    <definedName name="GGRG" localSheetId="43">[74]WETA!#REF!</definedName>
    <definedName name="GGRG" localSheetId="45">[74]WETA!#REF!</definedName>
    <definedName name="GGRG" localSheetId="46">[74]WETA!#REF!</definedName>
    <definedName name="GGRG" localSheetId="48">[74]WETA!#REF!</definedName>
    <definedName name="GGRG" localSheetId="49">[74]WETA!#REF!</definedName>
    <definedName name="GGRG" localSheetId="50">[74]WETA!#REF!</definedName>
    <definedName name="GGRG" localSheetId="68">[74]WETA!#REF!</definedName>
    <definedName name="GGRG" localSheetId="69">[74]WETA!#REF!</definedName>
    <definedName name="GGRG" localSheetId="0">[74]WETA!#REF!</definedName>
    <definedName name="GGRG">[74]WETA!#REF!</definedName>
    <definedName name="ggs" localSheetId="1">[79]Page77!#REF!</definedName>
    <definedName name="ggs" localSheetId="3">[79]Page77!#REF!</definedName>
    <definedName name="ggs" localSheetId="37">[79]Page77!#REF!</definedName>
    <definedName name="ggs" localSheetId="38">[79]Page77!#REF!</definedName>
    <definedName name="ggs" localSheetId="39">[79]Page77!#REF!</definedName>
    <definedName name="ggs" localSheetId="40">[79]Page77!#REF!</definedName>
    <definedName name="ggs" localSheetId="41">[79]Page77!#REF!</definedName>
    <definedName name="ggs" localSheetId="42">[79]Page77!#REF!</definedName>
    <definedName name="ggs" localSheetId="43">[79]Page77!#REF!</definedName>
    <definedName name="ggs" localSheetId="45">[79]Page77!#REF!</definedName>
    <definedName name="ggs" localSheetId="46">[79]Page77!#REF!</definedName>
    <definedName name="ggs" localSheetId="48">[79]Page77!#REF!</definedName>
    <definedName name="ggs" localSheetId="49">[79]Page77!#REF!</definedName>
    <definedName name="ggs" localSheetId="50">[79]Page77!#REF!</definedName>
    <definedName name="ggs" localSheetId="68">[79]Page77!#REF!</definedName>
    <definedName name="ggs" localSheetId="69">[79]Page77!#REF!</definedName>
    <definedName name="ggs">[79]Page77!#REF!</definedName>
    <definedName name="ghfghfgh" localSheetId="1" hidden="1">#REF!</definedName>
    <definedName name="ghfghfgh" localSheetId="17" hidden="1">#REF!</definedName>
    <definedName name="ghfghfgh" localSheetId="18" hidden="1">#REF!</definedName>
    <definedName name="ghfghfgh" localSheetId="19" hidden="1">#REF!</definedName>
    <definedName name="ghfghfgh" localSheetId="24" hidden="1">#REF!</definedName>
    <definedName name="ghfghfgh" localSheetId="25" hidden="1">#REF!</definedName>
    <definedName name="ghfghfgh" localSheetId="37" hidden="1">#REF!</definedName>
    <definedName name="ghfghfgh" localSheetId="38" hidden="1">#REF!</definedName>
    <definedName name="ghfghfgh" localSheetId="39" hidden="1">#REF!</definedName>
    <definedName name="ghfghfgh" localSheetId="40" hidden="1">#REF!</definedName>
    <definedName name="ghfghfgh" localSheetId="41" hidden="1">#REF!</definedName>
    <definedName name="ghfghfgh" localSheetId="42" hidden="1">#REF!</definedName>
    <definedName name="ghfghfgh" localSheetId="43" hidden="1">#REF!</definedName>
    <definedName name="ghfghfgh" localSheetId="44" hidden="1">#REF!</definedName>
    <definedName name="ghfghfgh" localSheetId="45" hidden="1">#REF!</definedName>
    <definedName name="ghfghfgh" localSheetId="46" hidden="1">#REF!</definedName>
    <definedName name="ghfghfgh" localSheetId="47" hidden="1">#REF!</definedName>
    <definedName name="ghfghfgh" localSheetId="48" hidden="1">#REF!</definedName>
    <definedName name="ghfghfgh" localSheetId="49" hidden="1">#REF!</definedName>
    <definedName name="ghfghfgh" localSheetId="50" hidden="1">#REF!</definedName>
    <definedName name="ghfghfgh" localSheetId="52" hidden="1">#REF!</definedName>
    <definedName name="ghfghfgh" localSheetId="53" hidden="1">#REF!</definedName>
    <definedName name="ghfghfgh" localSheetId="54" hidden="1">#REF!</definedName>
    <definedName name="ghfghfgh" localSheetId="55" hidden="1">#REF!</definedName>
    <definedName name="ghfghfgh" localSheetId="56" hidden="1">#REF!</definedName>
    <definedName name="ghfghfgh" localSheetId="57" hidden="1">#REF!</definedName>
    <definedName name="ghfghfgh" localSheetId="58" hidden="1">#REF!</definedName>
    <definedName name="ghfghfgh" localSheetId="59" hidden="1">#REF!</definedName>
    <definedName name="ghfghfgh" localSheetId="60" hidden="1">#REF!</definedName>
    <definedName name="ghfghfgh" localSheetId="70" hidden="1">#REF!</definedName>
    <definedName name="ghfghfgh" localSheetId="0" hidden="1">#REF!</definedName>
    <definedName name="ghfghfgh" hidden="1">#REF!</definedName>
    <definedName name="gnxgvnsnsftnb" localSheetId="1">[80]ImpExp!#REF!</definedName>
    <definedName name="gnxgvnsnsftnb" localSheetId="37">[80]ImpExp!#REF!</definedName>
    <definedName name="gnxgvnsnsftnb" localSheetId="38">[80]ImpExp!#REF!</definedName>
    <definedName name="gnxgvnsnsftnb" localSheetId="39">[80]ImpExp!#REF!</definedName>
    <definedName name="gnxgvnsnsftnb" localSheetId="40">[80]ImpExp!#REF!</definedName>
    <definedName name="gnxgvnsnsftnb" localSheetId="41">[80]ImpExp!#REF!</definedName>
    <definedName name="gnxgvnsnsftnb" localSheetId="42">[80]ImpExp!#REF!</definedName>
    <definedName name="gnxgvnsnsftnb" localSheetId="43">[80]ImpExp!#REF!</definedName>
    <definedName name="gnxgvnsnsftnb" localSheetId="45">[80]ImpExp!#REF!</definedName>
    <definedName name="gnxgvnsnsftnb" localSheetId="46">[80]ImpExp!#REF!</definedName>
    <definedName name="gnxgvnsnsftnb" localSheetId="48">[80]ImpExp!#REF!</definedName>
    <definedName name="gnxgvnsnsftnb" localSheetId="49">[80]ImpExp!#REF!</definedName>
    <definedName name="gnxgvnsnsftnb" localSheetId="50">[80]ImpExp!#REF!</definedName>
    <definedName name="gnxgvnsnsftnb" localSheetId="68">[80]ImpExp!#REF!</definedName>
    <definedName name="gnxgvnsnsftnb" localSheetId="69">[80]ImpExp!#REF!</definedName>
    <definedName name="gnxgvnsnsftnb">[80]ImpExp!#REF!</definedName>
    <definedName name="gov">'[63]Scheduled Repayment'!$E$1:$AV$1</definedName>
    <definedName name="Gra_IDA">'[81]new multi borr (Sce 2)'!$C$14</definedName>
    <definedName name="GRA_Total_Undrawn" localSheetId="3">'[82]Table 2a'!#REF!</definedName>
    <definedName name="GRA_Total_Undrawn" localSheetId="42">'[82]Table 2a'!#REF!</definedName>
    <definedName name="GRA_Total_Undrawn" localSheetId="0">'[82]Table 2a'!#REF!</definedName>
    <definedName name="GRA_Total_Undrawn">'[82]Table 2a'!#REF!</definedName>
    <definedName name="Grace_IDA">[60]NPV!$B$25</definedName>
    <definedName name="Grace_IDA1" localSheetId="3">#REF!</definedName>
    <definedName name="Grace_IDA1" localSheetId="37">#REF!</definedName>
    <definedName name="Grace_IDA1" localSheetId="38">#REF!</definedName>
    <definedName name="Grace_IDA1" localSheetId="39">#REF!</definedName>
    <definedName name="Grace_IDA1" localSheetId="40">#REF!</definedName>
    <definedName name="Grace_IDA1" localSheetId="41">#REF!</definedName>
    <definedName name="Grace_IDA1" localSheetId="42">#REF!</definedName>
    <definedName name="Grace_IDA1" localSheetId="43">#REF!</definedName>
    <definedName name="Grace_IDA1" localSheetId="45">#REF!</definedName>
    <definedName name="Grace_IDA1" localSheetId="46">#REF!</definedName>
    <definedName name="Grace_IDA1" localSheetId="48">#REF!</definedName>
    <definedName name="Grace_IDA1" localSheetId="49">#REF!</definedName>
    <definedName name="Grace_IDA1" localSheetId="50">#REF!</definedName>
    <definedName name="Grace_IDA1" localSheetId="68">#REF!</definedName>
    <definedName name="Grace_IDA1" localSheetId="69">#REF!</definedName>
    <definedName name="Grace_IDA1" localSheetId="0">#REF!</definedName>
    <definedName name="Grace_IDA1">#REF!</definedName>
    <definedName name="Grace_NC" localSheetId="3">[60]NPV!#REF!</definedName>
    <definedName name="Grace_NC" localSheetId="42">[60]NPV!#REF!</definedName>
    <definedName name="Grace_NC" localSheetId="0">[60]NPV!#REF!</definedName>
    <definedName name="Grace_NC">[60]NPV!#REF!</definedName>
    <definedName name="Grace1_IDA" localSheetId="3">#REF!</definedName>
    <definedName name="Grace1_IDA" localSheetId="37">#REF!</definedName>
    <definedName name="Grace1_IDA" localSheetId="38">#REF!</definedName>
    <definedName name="Grace1_IDA" localSheetId="39">#REF!</definedName>
    <definedName name="Grace1_IDA" localSheetId="40">#REF!</definedName>
    <definedName name="Grace1_IDA" localSheetId="41">#REF!</definedName>
    <definedName name="Grace1_IDA" localSheetId="42">#REF!</definedName>
    <definedName name="Grace1_IDA" localSheetId="43">#REF!</definedName>
    <definedName name="Grace1_IDA" localSheetId="45">#REF!</definedName>
    <definedName name="Grace1_IDA" localSheetId="46">#REF!</definedName>
    <definedName name="Grace1_IDA" localSheetId="48">#REF!</definedName>
    <definedName name="Grace1_IDA" localSheetId="49">#REF!</definedName>
    <definedName name="Grace1_IDA" localSheetId="50">#REF!</definedName>
    <definedName name="Grace1_IDA" localSheetId="68">#REF!</definedName>
    <definedName name="Grace1_IDA" localSheetId="69">#REF!</definedName>
    <definedName name="Grace1_IDA" localSheetId="0">#REF!</definedName>
    <definedName name="Grace1_IDA">#REF!</definedName>
    <definedName name="growth" localSheetId="3">#REF!</definedName>
    <definedName name="growth" localSheetId="37">#REF!</definedName>
    <definedName name="growth" localSheetId="38">#REF!</definedName>
    <definedName name="growth" localSheetId="39">#REF!</definedName>
    <definedName name="growth" localSheetId="40">#REF!</definedName>
    <definedName name="growth" localSheetId="41">#REF!</definedName>
    <definedName name="growth" localSheetId="42">#REF!</definedName>
    <definedName name="growth" localSheetId="43">#REF!</definedName>
    <definedName name="growth" localSheetId="45">#REF!</definedName>
    <definedName name="growth" localSheetId="46">#REF!</definedName>
    <definedName name="growth" localSheetId="48">#REF!</definedName>
    <definedName name="growth" localSheetId="49">#REF!</definedName>
    <definedName name="growth" localSheetId="50">#REF!</definedName>
    <definedName name="growth" localSheetId="68">#REF!</definedName>
    <definedName name="growth" localSheetId="69">#REF!</definedName>
    <definedName name="growth">#REF!</definedName>
    <definedName name="GRR" localSheetId="3">#REF!</definedName>
    <definedName name="GRR" localSheetId="37">#REF!</definedName>
    <definedName name="GRR" localSheetId="38">#REF!</definedName>
    <definedName name="GRR" localSheetId="39">#REF!</definedName>
    <definedName name="GRR" localSheetId="40">#REF!</definedName>
    <definedName name="GRR" localSheetId="41">#REF!</definedName>
    <definedName name="GRR" localSheetId="42">#REF!</definedName>
    <definedName name="GRR" localSheetId="43">#REF!</definedName>
    <definedName name="GRR" localSheetId="45">#REF!</definedName>
    <definedName name="GRR" localSheetId="46">#REF!</definedName>
    <definedName name="GRR" localSheetId="48">#REF!</definedName>
    <definedName name="GRR" localSheetId="49">#REF!</definedName>
    <definedName name="GRR" localSheetId="50">#REF!</definedName>
    <definedName name="GRR" localSheetId="68">#REF!</definedName>
    <definedName name="GRR" localSheetId="69">#REF!</definedName>
    <definedName name="GRR">#REF!</definedName>
    <definedName name="gsgd" localSheetId="3">'[58]Table-1'!#REF!</definedName>
    <definedName name="gsgd" localSheetId="37">'[58]Table-1'!#REF!</definedName>
    <definedName name="gsgd" localSheetId="38">'[58]Table-1'!#REF!</definedName>
    <definedName name="gsgd" localSheetId="39">'[58]Table-1'!#REF!</definedName>
    <definedName name="gsgd" localSheetId="40">'[58]Table-1'!#REF!</definedName>
    <definedName name="gsgd" localSheetId="41">'[58]Table-1'!#REF!</definedName>
    <definedName name="gsgd" localSheetId="42">'[58]Table-1'!#REF!</definedName>
    <definedName name="gsgd" localSheetId="43">'[58]Table-1'!#REF!</definedName>
    <definedName name="gsgd" localSheetId="45">'[58]Table-1'!#REF!</definedName>
    <definedName name="gsgd" localSheetId="46">'[58]Table-1'!#REF!</definedName>
    <definedName name="gsgd" localSheetId="48">'[58]Table-1'!#REF!</definedName>
    <definedName name="gsgd" localSheetId="49">'[58]Table-1'!#REF!</definedName>
    <definedName name="gsgd" localSheetId="50">'[58]Table-1'!#REF!</definedName>
    <definedName name="gsgd">'[58]Table-1'!#REF!</definedName>
    <definedName name="gstgt" localSheetId="3">'[68]Table 1'!#REF!</definedName>
    <definedName name="gstgt" localSheetId="37">'[68]Table 1'!#REF!</definedName>
    <definedName name="gstgt" localSheetId="38">'[68]Table 1'!#REF!</definedName>
    <definedName name="gstgt" localSheetId="39">'[68]Table 1'!#REF!</definedName>
    <definedName name="gstgt" localSheetId="40">'[68]Table 1'!#REF!</definedName>
    <definedName name="gstgt" localSheetId="41">'[68]Table 1'!#REF!</definedName>
    <definedName name="gstgt" localSheetId="42">'[68]Table 1'!#REF!</definedName>
    <definedName name="gstgt" localSheetId="43">'[68]Table 1'!#REF!</definedName>
    <definedName name="gstgt" localSheetId="45">'[68]Table 1'!#REF!</definedName>
    <definedName name="gstgt" localSheetId="46">'[68]Table 1'!#REF!</definedName>
    <definedName name="gstgt" localSheetId="48">'[68]Table 1'!#REF!</definedName>
    <definedName name="gstgt" localSheetId="49">'[68]Table 1'!#REF!</definedName>
    <definedName name="gstgt" localSheetId="50">'[68]Table 1'!#REF!</definedName>
    <definedName name="gstgt">'[68]Table 1'!#REF!</definedName>
    <definedName name="gt" localSheetId="3">#REF!</definedName>
    <definedName name="gt" localSheetId="37">#REF!</definedName>
    <definedName name="gt" localSheetId="38">#REF!</definedName>
    <definedName name="gt" localSheetId="39">#REF!</definedName>
    <definedName name="gt" localSheetId="40">#REF!</definedName>
    <definedName name="gt" localSheetId="41">#REF!</definedName>
    <definedName name="gt" localSheetId="42">#REF!</definedName>
    <definedName name="gt" localSheetId="43">#REF!</definedName>
    <definedName name="gt" localSheetId="45">#REF!</definedName>
    <definedName name="gt" localSheetId="46">#REF!</definedName>
    <definedName name="gt" localSheetId="48">#REF!</definedName>
    <definedName name="gt" localSheetId="49">#REF!</definedName>
    <definedName name="gt" localSheetId="50">#REF!</definedName>
    <definedName name="gt" localSheetId="68">#REF!</definedName>
    <definedName name="gt" localSheetId="69">#REF!</definedName>
    <definedName name="gt" localSheetId="0">#REF!</definedName>
    <definedName name="gt">#REF!</definedName>
    <definedName name="guyana1003" localSheetId="1" hidden="1">{"Main Economic Indicators",#N/A,FALSE,"C"}</definedName>
    <definedName name="guyana1003" localSheetId="17" hidden="1">{"Main Economic Indicators",#N/A,FALSE,"C"}</definedName>
    <definedName name="guyana1003" localSheetId="18" hidden="1">{"Main Economic Indicators",#N/A,FALSE,"C"}</definedName>
    <definedName name="guyana1003" localSheetId="19" hidden="1">{"Main Economic Indicators",#N/A,FALSE,"C"}</definedName>
    <definedName name="guyana1003" localSheetId="24" hidden="1">{"Main Economic Indicators",#N/A,FALSE,"C"}</definedName>
    <definedName name="guyana1003" localSheetId="25" hidden="1">{"Main Economic Indicators",#N/A,FALSE,"C"}</definedName>
    <definedName name="guyana1003" localSheetId="3" hidden="1">{"Main Economic Indicators",#N/A,FALSE,"C"}</definedName>
    <definedName name="guyana1003" localSheetId="37" hidden="1">{"Main Economic Indicators",#N/A,FALSE,"C"}</definedName>
    <definedName name="guyana1003" localSheetId="38" hidden="1">{"Main Economic Indicators",#N/A,FALSE,"C"}</definedName>
    <definedName name="guyana1003" localSheetId="39" hidden="1">{"Main Economic Indicators",#N/A,FALSE,"C"}</definedName>
    <definedName name="guyana1003" localSheetId="40" hidden="1">{"Main Economic Indicators",#N/A,FALSE,"C"}</definedName>
    <definedName name="guyana1003" localSheetId="41" hidden="1">{"Main Economic Indicators",#N/A,FALSE,"C"}</definedName>
    <definedName name="guyana1003" localSheetId="42" hidden="1">{"Main Economic Indicators",#N/A,FALSE,"C"}</definedName>
    <definedName name="guyana1003" localSheetId="43" hidden="1">{"Main Economic Indicators",#N/A,FALSE,"C"}</definedName>
    <definedName name="guyana1003" localSheetId="44" hidden="1">{"Main Economic Indicators",#N/A,FALSE,"C"}</definedName>
    <definedName name="guyana1003" localSheetId="45" hidden="1">{"Main Economic Indicators",#N/A,FALSE,"C"}</definedName>
    <definedName name="guyana1003" localSheetId="46" hidden="1">{"Main Economic Indicators",#N/A,FALSE,"C"}</definedName>
    <definedName name="guyana1003" localSheetId="47" hidden="1">{"Main Economic Indicators",#N/A,FALSE,"C"}</definedName>
    <definedName name="guyana1003" localSheetId="48" hidden="1">{"Main Economic Indicators",#N/A,FALSE,"C"}</definedName>
    <definedName name="guyana1003" localSheetId="49" hidden="1">{"Main Economic Indicators",#N/A,FALSE,"C"}</definedName>
    <definedName name="guyana1003" localSheetId="50" hidden="1">{"Main Economic Indicators",#N/A,FALSE,"C"}</definedName>
    <definedName name="guyana1003" localSheetId="52" hidden="1">{"Main Economic Indicators",#N/A,FALSE,"C"}</definedName>
    <definedName name="guyana1003" localSheetId="53" hidden="1">{"Main Economic Indicators",#N/A,FALSE,"C"}</definedName>
    <definedName name="guyana1003" localSheetId="54" hidden="1">{"Main Economic Indicators",#N/A,FALSE,"C"}</definedName>
    <definedName name="guyana1003" localSheetId="55" hidden="1">{"Main Economic Indicators",#N/A,FALSE,"C"}</definedName>
    <definedName name="guyana1003" localSheetId="56" hidden="1">{"Main Economic Indicators",#N/A,FALSE,"C"}</definedName>
    <definedName name="guyana1003" localSheetId="57" hidden="1">{"Main Economic Indicators",#N/A,FALSE,"C"}</definedName>
    <definedName name="guyana1003" localSheetId="58" hidden="1">{"Main Economic Indicators",#N/A,FALSE,"C"}</definedName>
    <definedName name="guyana1003" localSheetId="59" hidden="1">{"Main Economic Indicators",#N/A,FALSE,"C"}</definedName>
    <definedName name="guyana1003" localSheetId="60" hidden="1">{"Main Economic Indicators",#N/A,FALSE,"C"}</definedName>
    <definedName name="guyana1003" localSheetId="68" hidden="1">{"Main Economic Indicators",#N/A,FALSE,"C"}</definedName>
    <definedName name="guyana1003" localSheetId="69" hidden="1">{"Main Economic Indicators",#N/A,FALSE,"C"}</definedName>
    <definedName name="guyana1003" localSheetId="70" hidden="1">{"Main Economic Indicators",#N/A,FALSE,"C"}</definedName>
    <definedName name="guyana1003" localSheetId="0" hidden="1">{"Main Economic Indicators",#N/A,FALSE,"C"}</definedName>
    <definedName name="guyana1003" hidden="1">{"Main Economic Indicators",#N/A,FALSE,"C"}</definedName>
    <definedName name="HABIB" localSheetId="3">#REF!</definedName>
    <definedName name="HABIB" localSheetId="42">#REF!</definedName>
    <definedName name="HABIB" localSheetId="68">#REF!</definedName>
    <definedName name="HABIB" localSheetId="69">#REF!</definedName>
    <definedName name="HABIB" localSheetId="0">#REF!</definedName>
    <definedName name="HABIB">#REF!</definedName>
    <definedName name="hd" localSheetId="3">'[83]Table 1'!#REF!</definedName>
    <definedName name="hd" localSheetId="0">'[83]Table 1'!#REF!</definedName>
    <definedName name="hd">'[83]Table 1'!#REF!</definedName>
    <definedName name="hdhfd" localSheetId="3">#REF!</definedName>
    <definedName name="hdhfd" localSheetId="37">#REF!</definedName>
    <definedName name="hdhfd" localSheetId="38">#REF!</definedName>
    <definedName name="hdhfd" localSheetId="39">#REF!</definedName>
    <definedName name="hdhfd" localSheetId="40">#REF!</definedName>
    <definedName name="hdhfd" localSheetId="41">#REF!</definedName>
    <definedName name="hdhfd" localSheetId="42">#REF!</definedName>
    <definedName name="hdhfd" localSheetId="43">#REF!</definedName>
    <definedName name="hdhfd" localSheetId="45">#REF!</definedName>
    <definedName name="hdhfd" localSheetId="46">#REF!</definedName>
    <definedName name="hdhfd" localSheetId="48">#REF!</definedName>
    <definedName name="hdhfd" localSheetId="49">#REF!</definedName>
    <definedName name="hdhfd" localSheetId="50">#REF!</definedName>
    <definedName name="hdhfd" localSheetId="68">#REF!</definedName>
    <definedName name="hdhfd" localSheetId="69">#REF!</definedName>
    <definedName name="hdhfd" localSheetId="0">#REF!</definedName>
    <definedName name="hdhfd">#REF!</definedName>
    <definedName name="Header_Row" localSheetId="68">ROW(#REF!)</definedName>
    <definedName name="Header_Row" localSheetId="69">ROW(#REF!)</definedName>
    <definedName name="Header_Row" localSheetId="70">ROW(#REF!)</definedName>
    <definedName name="Header_Row">ROW(#REF!)</definedName>
    <definedName name="HEADING" localSheetId="68">#REF!</definedName>
    <definedName name="HEADING" localSheetId="69">#REF!</definedName>
    <definedName name="HEADING">#REF!</definedName>
    <definedName name="HEADING_1" localSheetId="68">#REF!</definedName>
    <definedName name="HEADING_1" localSheetId="69">#REF!</definedName>
    <definedName name="HEADING_1">#REF!</definedName>
    <definedName name="HEADING_2" localSheetId="68">#REF!</definedName>
    <definedName name="HEADING_2" localSheetId="69">#REF!</definedName>
    <definedName name="HEADING_2">#REF!</definedName>
    <definedName name="HEADING_3" localSheetId="68">#REF!</definedName>
    <definedName name="HEADING_3" localSheetId="69">#REF!</definedName>
    <definedName name="HEADING_3">#REF!</definedName>
    <definedName name="hghd">[84]List!$A$11:$E$963</definedName>
    <definedName name="hghdhd" localSheetId="3">#REF!</definedName>
    <definedName name="hghdhd" localSheetId="37">#REF!</definedName>
    <definedName name="hghdhd" localSheetId="38">#REF!</definedName>
    <definedName name="hghdhd" localSheetId="39">#REF!</definedName>
    <definedName name="hghdhd" localSheetId="40">#REF!</definedName>
    <definedName name="hghdhd" localSheetId="41">#REF!</definedName>
    <definedName name="hghdhd" localSheetId="42">#REF!</definedName>
    <definedName name="hghdhd" localSheetId="43">#REF!</definedName>
    <definedName name="hghdhd" localSheetId="45">#REF!</definedName>
    <definedName name="hghdhd" localSheetId="46">#REF!</definedName>
    <definedName name="hghdhd" localSheetId="48">#REF!</definedName>
    <definedName name="hghdhd" localSheetId="49">#REF!</definedName>
    <definedName name="hghdhd" localSheetId="50">#REF!</definedName>
    <definedName name="hghdhd" localSheetId="68">#REF!</definedName>
    <definedName name="hghdhd" localSheetId="69">#REF!</definedName>
    <definedName name="hghdhd" localSheetId="0">#REF!</definedName>
    <definedName name="hghdhd">#REF!</definedName>
    <definedName name="hh" localSheetId="3">#REF!</definedName>
    <definedName name="hh" localSheetId="37">#REF!</definedName>
    <definedName name="hh" localSheetId="38">#REF!</definedName>
    <definedName name="hh" localSheetId="39">#REF!</definedName>
    <definedName name="hh" localSheetId="40">#REF!</definedName>
    <definedName name="hh" localSheetId="41">#REF!</definedName>
    <definedName name="hh" localSheetId="42">#REF!</definedName>
    <definedName name="hh" localSheetId="43">#REF!</definedName>
    <definedName name="hh" localSheetId="45">#REF!</definedName>
    <definedName name="hh" localSheetId="46">#REF!</definedName>
    <definedName name="hh" localSheetId="48">#REF!</definedName>
    <definedName name="hh" localSheetId="49">#REF!</definedName>
    <definedName name="hh" localSheetId="50">#REF!</definedName>
    <definedName name="hh" localSheetId="68">#REF!</definedName>
    <definedName name="hh" localSheetId="69">#REF!</definedName>
    <definedName name="hh">#REF!</definedName>
    <definedName name="hhh" localSheetId="3" hidden="1">'[85]J(Priv.Cap)'!#REF!</definedName>
    <definedName name="hhh" localSheetId="37" hidden="1">'[85]J(Priv.Cap)'!#REF!</definedName>
    <definedName name="hhh" localSheetId="38" hidden="1">'[85]J(Priv.Cap)'!#REF!</definedName>
    <definedName name="hhh" localSheetId="39" hidden="1">'[85]J(Priv.Cap)'!#REF!</definedName>
    <definedName name="hhh" localSheetId="40" hidden="1">'[85]J(Priv.Cap)'!#REF!</definedName>
    <definedName name="hhh" localSheetId="41" hidden="1">'[85]J(Priv.Cap)'!#REF!</definedName>
    <definedName name="hhh" localSheetId="42" hidden="1">'[85]J(Priv.Cap)'!#REF!</definedName>
    <definedName name="hhh" localSheetId="43" hidden="1">'[85]J(Priv.Cap)'!#REF!</definedName>
    <definedName name="hhh" localSheetId="44" hidden="1">'[85]J(Priv.Cap)'!#REF!</definedName>
    <definedName name="hhh" localSheetId="45" hidden="1">'[85]J(Priv.Cap)'!#REF!</definedName>
    <definedName name="hhh" localSheetId="46" hidden="1">'[85]J(Priv.Cap)'!#REF!</definedName>
    <definedName name="hhh" localSheetId="47" hidden="1">'[85]J(Priv.Cap)'!#REF!</definedName>
    <definedName name="hhh" localSheetId="48" hidden="1">'[85]J(Priv.Cap)'!#REF!</definedName>
    <definedName name="hhh" localSheetId="49" hidden="1">'[85]J(Priv.Cap)'!#REF!</definedName>
    <definedName name="hhh" localSheetId="50" hidden="1">'[85]J(Priv.Cap)'!#REF!</definedName>
    <definedName name="hhh" localSheetId="70" hidden="1">'[85]J(Priv.Cap)'!#REF!</definedName>
    <definedName name="hhh" localSheetId="0" hidden="1">'[85]J(Priv.Cap)'!#REF!</definedName>
    <definedName name="hhh" hidden="1">'[85]J(Priv.Cap)'!#REF!</definedName>
    <definedName name="hhhhhhh" localSheetId="3">#REF!</definedName>
    <definedName name="hhhhhhh" localSheetId="37">#REF!</definedName>
    <definedName name="hhhhhhh" localSheetId="38">#REF!</definedName>
    <definedName name="hhhhhhh" localSheetId="39">#REF!</definedName>
    <definedName name="hhhhhhh" localSheetId="40">#REF!</definedName>
    <definedName name="hhhhhhh" localSheetId="41">#REF!</definedName>
    <definedName name="hhhhhhh" localSheetId="42">#REF!</definedName>
    <definedName name="hhhhhhh" localSheetId="43">#REF!</definedName>
    <definedName name="hhhhhhh" localSheetId="45">#REF!</definedName>
    <definedName name="hhhhhhh" localSheetId="46">#REF!</definedName>
    <definedName name="hhhhhhh" localSheetId="48">#REF!</definedName>
    <definedName name="hhhhhhh" localSheetId="49">#REF!</definedName>
    <definedName name="hhhhhhh" localSheetId="50">#REF!</definedName>
    <definedName name="hhhhhhh" localSheetId="68">#REF!</definedName>
    <definedName name="hhhhhhh" localSheetId="69">#REF!</definedName>
    <definedName name="hhhhhhh" localSheetId="0">#REF!</definedName>
    <definedName name="hhhhhhh">#REF!</definedName>
    <definedName name="high">[45]Loanstats!$S$4:$Y$38</definedName>
    <definedName name="hihy" localSheetId="3">'[24]10'!#REF!</definedName>
    <definedName name="hihy" localSheetId="42">'[24]10'!#REF!</definedName>
    <definedName name="hihy" localSheetId="0">'[24]10'!#REF!</definedName>
    <definedName name="hihy">'[24]10'!#REF!</definedName>
    <definedName name="HIPCDATA" localSheetId="3">#REF!</definedName>
    <definedName name="HIPCDATA" localSheetId="37">#REF!</definedName>
    <definedName name="HIPCDATA" localSheetId="38">#REF!</definedName>
    <definedName name="HIPCDATA" localSheetId="39">#REF!</definedName>
    <definedName name="HIPCDATA" localSheetId="40">#REF!</definedName>
    <definedName name="HIPCDATA" localSheetId="41">#REF!</definedName>
    <definedName name="HIPCDATA" localSheetId="42">#REF!</definedName>
    <definedName name="HIPCDATA" localSheetId="43">#REF!</definedName>
    <definedName name="HIPCDATA" localSheetId="45">#REF!</definedName>
    <definedName name="HIPCDATA" localSheetId="46">#REF!</definedName>
    <definedName name="HIPCDATA" localSheetId="48">#REF!</definedName>
    <definedName name="HIPCDATA" localSheetId="49">#REF!</definedName>
    <definedName name="HIPCDATA" localSheetId="50">#REF!</definedName>
    <definedName name="HIPCDATA" localSheetId="68">#REF!</definedName>
    <definedName name="HIPCDATA" localSheetId="69">#REF!</definedName>
    <definedName name="HIPCDATA" localSheetId="0">#REF!</definedName>
    <definedName name="HIPCDATA">#REF!</definedName>
    <definedName name="hjsadg" localSheetId="1" hidden="1">{#N/A,#N/A,TRUE,"Table1USD";#N/A,#N/A,TRUE,"Table1GBP"}</definedName>
    <definedName name="hjsadg" localSheetId="17" hidden="1">{#N/A,#N/A,TRUE,"Table1USD";#N/A,#N/A,TRUE,"Table1GBP"}</definedName>
    <definedName name="hjsadg" localSheetId="18" hidden="1">{#N/A,#N/A,TRUE,"Table1USD";#N/A,#N/A,TRUE,"Table1GBP"}</definedName>
    <definedName name="hjsadg" localSheetId="19" hidden="1">{#N/A,#N/A,TRUE,"Table1USD";#N/A,#N/A,TRUE,"Table1GBP"}</definedName>
    <definedName name="hjsadg" localSheetId="24" hidden="1">{#N/A,#N/A,TRUE,"Table1USD";#N/A,#N/A,TRUE,"Table1GBP"}</definedName>
    <definedName name="hjsadg" localSheetId="25" hidden="1">{#N/A,#N/A,TRUE,"Table1USD";#N/A,#N/A,TRUE,"Table1GBP"}</definedName>
    <definedName name="hjsadg" localSheetId="3" hidden="1">{#N/A,#N/A,TRUE,"Table1USD";#N/A,#N/A,TRUE,"Table1GBP"}</definedName>
    <definedName name="hjsadg" localSheetId="37" hidden="1">{#N/A,#N/A,TRUE,"Table1USD";#N/A,#N/A,TRUE,"Table1GBP"}</definedName>
    <definedName name="hjsadg" localSheetId="38" hidden="1">{#N/A,#N/A,TRUE,"Table1USD";#N/A,#N/A,TRUE,"Table1GBP"}</definedName>
    <definedName name="hjsadg" localSheetId="39" hidden="1">{#N/A,#N/A,TRUE,"Table1USD";#N/A,#N/A,TRUE,"Table1GBP"}</definedName>
    <definedName name="hjsadg" localSheetId="40" hidden="1">{#N/A,#N/A,TRUE,"Table1USD";#N/A,#N/A,TRUE,"Table1GBP"}</definedName>
    <definedName name="hjsadg" localSheetId="41" hidden="1">{#N/A,#N/A,TRUE,"Table1USD";#N/A,#N/A,TRUE,"Table1GBP"}</definedName>
    <definedName name="hjsadg" localSheetId="42" hidden="1">{#N/A,#N/A,TRUE,"Table1USD";#N/A,#N/A,TRUE,"Table1GBP"}</definedName>
    <definedName name="hjsadg" localSheetId="43" hidden="1">{#N/A,#N/A,TRUE,"Table1USD";#N/A,#N/A,TRUE,"Table1GBP"}</definedName>
    <definedName name="hjsadg" localSheetId="44" hidden="1">{#N/A,#N/A,TRUE,"Table1USD";#N/A,#N/A,TRUE,"Table1GBP"}</definedName>
    <definedName name="hjsadg" localSheetId="45" hidden="1">{#N/A,#N/A,TRUE,"Table1USD";#N/A,#N/A,TRUE,"Table1GBP"}</definedName>
    <definedName name="hjsadg" localSheetId="46" hidden="1">{#N/A,#N/A,TRUE,"Table1USD";#N/A,#N/A,TRUE,"Table1GBP"}</definedName>
    <definedName name="hjsadg" localSheetId="47" hidden="1">{#N/A,#N/A,TRUE,"Table1USD";#N/A,#N/A,TRUE,"Table1GBP"}</definedName>
    <definedName name="hjsadg" localSheetId="48" hidden="1">{#N/A,#N/A,TRUE,"Table1USD";#N/A,#N/A,TRUE,"Table1GBP"}</definedName>
    <definedName name="hjsadg" localSheetId="49" hidden="1">{#N/A,#N/A,TRUE,"Table1USD";#N/A,#N/A,TRUE,"Table1GBP"}</definedName>
    <definedName name="hjsadg" localSheetId="50" hidden="1">{#N/A,#N/A,TRUE,"Table1USD";#N/A,#N/A,TRUE,"Table1GBP"}</definedName>
    <definedName name="hjsadg" localSheetId="52" hidden="1">{#N/A,#N/A,TRUE,"Table1USD";#N/A,#N/A,TRUE,"Table1GBP"}</definedName>
    <definedName name="hjsadg" localSheetId="53" hidden="1">{#N/A,#N/A,TRUE,"Table1USD";#N/A,#N/A,TRUE,"Table1GBP"}</definedName>
    <definedName name="hjsadg" localSheetId="54" hidden="1">{#N/A,#N/A,TRUE,"Table1USD";#N/A,#N/A,TRUE,"Table1GBP"}</definedName>
    <definedName name="hjsadg" localSheetId="55" hidden="1">{#N/A,#N/A,TRUE,"Table1USD";#N/A,#N/A,TRUE,"Table1GBP"}</definedName>
    <definedName name="hjsadg" localSheetId="56" hidden="1">{#N/A,#N/A,TRUE,"Table1USD";#N/A,#N/A,TRUE,"Table1GBP"}</definedName>
    <definedName name="hjsadg" localSheetId="57" hidden="1">{#N/A,#N/A,TRUE,"Table1USD";#N/A,#N/A,TRUE,"Table1GBP"}</definedName>
    <definedName name="hjsadg" localSheetId="58" hidden="1">{#N/A,#N/A,TRUE,"Table1USD";#N/A,#N/A,TRUE,"Table1GBP"}</definedName>
    <definedName name="hjsadg" localSheetId="59" hidden="1">{#N/A,#N/A,TRUE,"Table1USD";#N/A,#N/A,TRUE,"Table1GBP"}</definedName>
    <definedName name="hjsadg" localSheetId="60" hidden="1">{#N/A,#N/A,TRUE,"Table1USD";#N/A,#N/A,TRUE,"Table1GBP"}</definedName>
    <definedName name="hjsadg" localSheetId="68" hidden="1">{#N/A,#N/A,TRUE,"Table1USD";#N/A,#N/A,TRUE,"Table1GBP"}</definedName>
    <definedName name="hjsadg" localSheetId="69" hidden="1">{#N/A,#N/A,TRUE,"Table1USD";#N/A,#N/A,TRUE,"Table1GBP"}</definedName>
    <definedName name="hjsadg" localSheetId="70" hidden="1">{#N/A,#N/A,TRUE,"Table1USD";#N/A,#N/A,TRUE,"Table1GBP"}</definedName>
    <definedName name="hjsadg" localSheetId="0" hidden="1">{#N/A,#N/A,TRUE,"Table1USD";#N/A,#N/A,TRUE,"Table1GBP"}</definedName>
    <definedName name="hjsadg" hidden="1">{#N/A,#N/A,TRUE,"Table1USD";#N/A,#N/A,TRUE,"Table1GBP"}</definedName>
    <definedName name="HSBC" localSheetId="3">#REF!</definedName>
    <definedName name="HSBC" localSheetId="42">#REF!</definedName>
    <definedName name="HSBC" localSheetId="68">#REF!</definedName>
    <definedName name="HSBC" localSheetId="69">#REF!</definedName>
    <definedName name="HSBC" localSheetId="0">#REF!</definedName>
    <definedName name="HSBC">#REF!</definedName>
    <definedName name="HSBCMAU" localSheetId="3">#REF!</definedName>
    <definedName name="HSBCMAU" localSheetId="42">#REF!</definedName>
    <definedName name="HSBCMAU" localSheetId="68">#REF!</definedName>
    <definedName name="HSBCMAU" localSheetId="69">#REF!</definedName>
    <definedName name="HSBCMAU">#REF!</definedName>
    <definedName name="hthd" localSheetId="3">#REF!</definedName>
    <definedName name="hthd" localSheetId="42">#REF!</definedName>
    <definedName name="hthd" localSheetId="68">#REF!</definedName>
    <definedName name="hthd" localSheetId="69">#REF!</definedName>
    <definedName name="hthd">#REF!</definedName>
    <definedName name="hthdrf" localSheetId="68">#REF!</definedName>
    <definedName name="hthdrf" localSheetId="69">#REF!</definedName>
    <definedName name="hthdrf">#REF!</definedName>
    <definedName name="HTML_CodePage" hidden="1">1252</definedName>
    <definedName name="HTML_Control" localSheetId="1" hidden="1">{"'net change'!$A$4:$EL$14"}</definedName>
    <definedName name="HTML_Control" localSheetId="17" hidden="1">{"'net change'!$A$4:$EL$14"}</definedName>
    <definedName name="HTML_Control" localSheetId="18" hidden="1">{"'net change'!$A$4:$EL$14"}</definedName>
    <definedName name="HTML_Control" localSheetId="19" hidden="1">{"'net change'!$A$4:$EL$14"}</definedName>
    <definedName name="HTML_Control" localSheetId="24" hidden="1">{"'net change'!$A$4:$EL$14"}</definedName>
    <definedName name="HTML_Control" localSheetId="25" hidden="1">{"'net change'!$A$4:$EL$14"}</definedName>
    <definedName name="HTML_Control" localSheetId="3" hidden="1">{"'net change'!$A$4:$EL$14"}</definedName>
    <definedName name="HTML_Control" localSheetId="37" hidden="1">{"'net change'!$A$4:$EL$14"}</definedName>
    <definedName name="HTML_Control" localSheetId="38" hidden="1">{"'net change'!$A$4:$EL$14"}</definedName>
    <definedName name="HTML_Control" localSheetId="39" hidden="1">{"'net change'!$A$4:$EL$14"}</definedName>
    <definedName name="HTML_Control" localSheetId="40" hidden="1">{"'net change'!$A$4:$EL$14"}</definedName>
    <definedName name="HTML_Control" localSheetId="41" hidden="1">{"'net change'!$A$4:$EL$14"}</definedName>
    <definedName name="HTML_Control" localSheetId="42" hidden="1">{"'net change'!$A$4:$EL$14"}</definedName>
    <definedName name="HTML_Control" localSheetId="43" hidden="1">{"'net change'!$A$4:$EL$14"}</definedName>
    <definedName name="HTML_Control" localSheetId="44" hidden="1">{"'net change'!$A$4:$EL$14"}</definedName>
    <definedName name="HTML_Control" localSheetId="45" hidden="1">{"'net change'!$A$4:$EL$14"}</definedName>
    <definedName name="HTML_Control" localSheetId="46" hidden="1">{"'net change'!$A$4:$EL$14"}</definedName>
    <definedName name="HTML_Control" localSheetId="47" hidden="1">{"'net change'!$A$4:$EL$14"}</definedName>
    <definedName name="HTML_Control" localSheetId="48" hidden="1">{"'net change'!$A$4:$EL$14"}</definedName>
    <definedName name="HTML_Control" localSheetId="49" hidden="1">{"'net change'!$A$4:$EL$14"}</definedName>
    <definedName name="HTML_Control" localSheetId="50" hidden="1">{"'net change'!$A$4:$EL$14"}</definedName>
    <definedName name="HTML_Control" localSheetId="52" hidden="1">{"'net change'!$A$4:$EL$14"}</definedName>
    <definedName name="HTML_Control" localSheetId="53" hidden="1">{"'net change'!$A$4:$EL$14"}</definedName>
    <definedName name="HTML_Control" localSheetId="54" hidden="1">{"'net change'!$A$4:$EL$14"}</definedName>
    <definedName name="HTML_Control" localSheetId="55" hidden="1">{"'net change'!$A$4:$EL$14"}</definedName>
    <definedName name="HTML_Control" localSheetId="56" hidden="1">{"'net change'!$A$4:$EL$14"}</definedName>
    <definedName name="HTML_Control" localSheetId="57" hidden="1">{"'net change'!$A$4:$EL$14"}</definedName>
    <definedName name="HTML_Control" localSheetId="58" hidden="1">{"'net change'!$A$4:$EL$14"}</definedName>
    <definedName name="HTML_Control" localSheetId="59" hidden="1">{"'net change'!$A$4:$EL$14"}</definedName>
    <definedName name="HTML_Control" localSheetId="60" hidden="1">{"'net change'!$A$4:$EL$14"}</definedName>
    <definedName name="HTML_Control" localSheetId="68" hidden="1">{"'net change'!$A$4:$EL$14"}</definedName>
    <definedName name="HTML_Control" localSheetId="69" hidden="1">{"'net change'!$A$4:$EL$14"}</definedName>
    <definedName name="HTML_Control" localSheetId="70" hidden="1">{"'net change'!$A$4:$EL$14"}</definedName>
    <definedName name="HTML_Control" localSheetId="0"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 localSheetId="3">#REF!</definedName>
    <definedName name="I" localSheetId="42">#REF!</definedName>
    <definedName name="I" localSheetId="68">#REF!</definedName>
    <definedName name="I" localSheetId="69">#REF!</definedName>
    <definedName name="I" localSheetId="0">#REF!</definedName>
    <definedName name="I">#REF!</definedName>
    <definedName name="I.____M.D.L.S." localSheetId="3">#REF!</definedName>
    <definedName name="I.____M.D.L.S." localSheetId="42">#REF!</definedName>
    <definedName name="I.____M.D.L.S." localSheetId="68">#REF!</definedName>
    <definedName name="I.____M.D.L.S." localSheetId="69">#REF!</definedName>
    <definedName name="I.____M.D.L.S.">#REF!</definedName>
    <definedName name="Ibrd">[27]CIRRs!$C$63</definedName>
    <definedName name="IDA">[27]CIRRs!$C$64</definedName>
    <definedName name="IDA_assistance">'[86]tab 14'!$B$6:$U$25</definedName>
    <definedName name="IDAr" localSheetId="3">#REF!</definedName>
    <definedName name="IDAr" localSheetId="37">#REF!</definedName>
    <definedName name="IDAr" localSheetId="38">#REF!</definedName>
    <definedName name="IDAr" localSheetId="39">#REF!</definedName>
    <definedName name="IDAr" localSheetId="40">#REF!</definedName>
    <definedName name="IDAr" localSheetId="41">#REF!</definedName>
    <definedName name="IDAr" localSheetId="42">#REF!</definedName>
    <definedName name="IDAr" localSheetId="43">#REF!</definedName>
    <definedName name="IDAr" localSheetId="45">#REF!</definedName>
    <definedName name="IDAr" localSheetId="46">#REF!</definedName>
    <definedName name="IDAr" localSheetId="48">#REF!</definedName>
    <definedName name="IDAr" localSheetId="49">#REF!</definedName>
    <definedName name="IDAr" localSheetId="50">#REF!</definedName>
    <definedName name="IDAr" localSheetId="68">#REF!</definedName>
    <definedName name="IDAr" localSheetId="69">#REF!</definedName>
    <definedName name="IDAr" localSheetId="0">#REF!</definedName>
    <definedName name="IDAr">#REF!</definedName>
    <definedName name="IESS" localSheetId="3">#REF!</definedName>
    <definedName name="IESS" localSheetId="37">#REF!</definedName>
    <definedName name="IESS" localSheetId="38">#REF!</definedName>
    <definedName name="IESS" localSheetId="39">#REF!</definedName>
    <definedName name="IESS" localSheetId="40">#REF!</definedName>
    <definedName name="IESS" localSheetId="41">#REF!</definedName>
    <definedName name="IESS" localSheetId="42">#REF!</definedName>
    <definedName name="IESS" localSheetId="43">#REF!</definedName>
    <definedName name="IESS" localSheetId="45">#REF!</definedName>
    <definedName name="IESS" localSheetId="46">#REF!</definedName>
    <definedName name="IESS" localSheetId="48">#REF!</definedName>
    <definedName name="IESS" localSheetId="49">#REF!</definedName>
    <definedName name="IESS" localSheetId="50">#REF!</definedName>
    <definedName name="IESS" localSheetId="68">#REF!</definedName>
    <definedName name="IESS" localSheetId="69">#REF!</definedName>
    <definedName name="IESS">#REF!</definedName>
    <definedName name="Ifad">[27]CIRRs!$C$65</definedName>
    <definedName name="IFEMREPRT" localSheetId="3">#REF!</definedName>
    <definedName name="IFEMREPRT" localSheetId="37">#REF!</definedName>
    <definedName name="IFEMREPRT" localSheetId="38">#REF!</definedName>
    <definedName name="IFEMREPRT" localSheetId="39">#REF!</definedName>
    <definedName name="IFEMREPRT" localSheetId="40">#REF!</definedName>
    <definedName name="IFEMREPRT" localSheetId="41">#REF!</definedName>
    <definedName name="IFEMREPRT" localSheetId="42">#REF!</definedName>
    <definedName name="IFEMREPRT" localSheetId="43">#REF!</definedName>
    <definedName name="IFEMREPRT" localSheetId="45">#REF!</definedName>
    <definedName name="IFEMREPRT" localSheetId="46">#REF!</definedName>
    <definedName name="IFEMREPRT" localSheetId="48">#REF!</definedName>
    <definedName name="IFEMREPRT" localSheetId="49">#REF!</definedName>
    <definedName name="IFEMREPRT" localSheetId="50">#REF!</definedName>
    <definedName name="IFEMREPRT" localSheetId="68">#REF!</definedName>
    <definedName name="IFEMREPRT" localSheetId="69">#REF!</definedName>
    <definedName name="IFEMREPRT" localSheetId="0">#REF!</definedName>
    <definedName name="IFEMREPRT">#REF!</definedName>
    <definedName name="ifs" localSheetId="3">[31]Zambia!#REF!</definedName>
    <definedName name="ifs" localSheetId="42">[31]Zambia!#REF!</definedName>
    <definedName name="ifs" localSheetId="0">[31]Zambia!#REF!</definedName>
    <definedName name="ifs">[31]Zambia!#REF!</definedName>
    <definedName name="II" localSheetId="3">#REF!</definedName>
    <definedName name="II" localSheetId="37">#REF!</definedName>
    <definedName name="II" localSheetId="38">#REF!</definedName>
    <definedName name="II" localSheetId="39">#REF!</definedName>
    <definedName name="II" localSheetId="40">#REF!</definedName>
    <definedName name="II" localSheetId="41">#REF!</definedName>
    <definedName name="II" localSheetId="42">#REF!</definedName>
    <definedName name="II" localSheetId="43">#REF!</definedName>
    <definedName name="II" localSheetId="45">#REF!</definedName>
    <definedName name="II" localSheetId="46">#REF!</definedName>
    <definedName name="II" localSheetId="48">#REF!</definedName>
    <definedName name="II" localSheetId="49">#REF!</definedName>
    <definedName name="II" localSheetId="50">#REF!</definedName>
    <definedName name="II" localSheetId="68">#REF!</definedName>
    <definedName name="II" localSheetId="69">#REF!</definedName>
    <definedName name="II" localSheetId="0">#REF!</definedName>
    <definedName name="II">#REF!</definedName>
    <definedName name="II.2" localSheetId="3">#REF!</definedName>
    <definedName name="II.2" localSheetId="37">#REF!</definedName>
    <definedName name="II.2" localSheetId="38">#REF!</definedName>
    <definedName name="II.2" localSheetId="39">#REF!</definedName>
    <definedName name="II.2" localSheetId="40">#REF!</definedName>
    <definedName name="II.2" localSheetId="41">#REF!</definedName>
    <definedName name="II.2" localSheetId="42">#REF!</definedName>
    <definedName name="II.2" localSheetId="43">#REF!</definedName>
    <definedName name="II.2" localSheetId="45">#REF!</definedName>
    <definedName name="II.2" localSheetId="46">#REF!</definedName>
    <definedName name="II.2" localSheetId="48">#REF!</definedName>
    <definedName name="II.2" localSheetId="49">#REF!</definedName>
    <definedName name="II.2" localSheetId="50">#REF!</definedName>
    <definedName name="II.2" localSheetId="68">#REF!</definedName>
    <definedName name="II.2" localSheetId="69">#REF!</definedName>
    <definedName name="II.2">#REF!</definedName>
    <definedName name="III" localSheetId="3">#REF!</definedName>
    <definedName name="III" localSheetId="37">#REF!</definedName>
    <definedName name="III" localSheetId="38">#REF!</definedName>
    <definedName name="III" localSheetId="39">#REF!</definedName>
    <definedName name="III" localSheetId="40">#REF!</definedName>
    <definedName name="III" localSheetId="41">#REF!</definedName>
    <definedName name="III" localSheetId="42">#REF!</definedName>
    <definedName name="III" localSheetId="43">#REF!</definedName>
    <definedName name="III" localSheetId="45">#REF!</definedName>
    <definedName name="III" localSheetId="46">#REF!</definedName>
    <definedName name="III" localSheetId="48">#REF!</definedName>
    <definedName name="III" localSheetId="49">#REF!</definedName>
    <definedName name="III" localSheetId="50">#REF!</definedName>
    <definedName name="III" localSheetId="68">#REF!</definedName>
    <definedName name="III" localSheetId="69">#REF!</definedName>
    <definedName name="III">#REF!</definedName>
    <definedName name="iii.15a" localSheetId="68">#REF!</definedName>
    <definedName name="iii.15a" localSheetId="69">#REF!</definedName>
    <definedName name="iii.15a">#REF!</definedName>
    <definedName name="IM" localSheetId="68">#REF!</definedName>
    <definedName name="IM" localSheetId="69">#REF!</definedName>
    <definedName name="IM">#REF!</definedName>
    <definedName name="ima" localSheetId="68">#REF!</definedName>
    <definedName name="ima" localSheetId="69">#REF!</definedName>
    <definedName name="ima">#REF!</definedName>
    <definedName name="IMF" localSheetId="68">#REF!</definedName>
    <definedName name="IMF" localSheetId="69">#REF!</definedName>
    <definedName name="IMF">#REF!</definedName>
    <definedName name="IMFtable" localSheetId="68">#REF!</definedName>
    <definedName name="IMFtable" localSheetId="69">#REF!</definedName>
    <definedName name="IMFtable">#REF!</definedName>
    <definedName name="impact">[87]Impact!$A$60:$AQ$81</definedName>
    <definedName name="IMPORTS" localSheetId="3">[34]T1!#REF!</definedName>
    <definedName name="IMPORTS" localSheetId="42">[34]T1!#REF!</definedName>
    <definedName name="IMPORTS" localSheetId="0">[34]T1!#REF!</definedName>
    <definedName name="IMPORTS">[34]T1!#REF!</definedName>
    <definedName name="INBP" localSheetId="3">#REF!</definedName>
    <definedName name="INBP" localSheetId="37">#REF!</definedName>
    <definedName name="INBP" localSheetId="38">#REF!</definedName>
    <definedName name="INBP" localSheetId="39">#REF!</definedName>
    <definedName name="INBP" localSheetId="40">#REF!</definedName>
    <definedName name="INBP" localSheetId="41">#REF!</definedName>
    <definedName name="INBP" localSheetId="42">#REF!</definedName>
    <definedName name="INBP" localSheetId="43">#REF!</definedName>
    <definedName name="INBP" localSheetId="45">#REF!</definedName>
    <definedName name="INBP" localSheetId="46">#REF!</definedName>
    <definedName name="INBP" localSheetId="48">#REF!</definedName>
    <definedName name="INBP" localSheetId="49">#REF!</definedName>
    <definedName name="INBP" localSheetId="50">#REF!</definedName>
    <definedName name="INBP" localSheetId="68">#REF!</definedName>
    <definedName name="INBP" localSheetId="69">#REF!</definedName>
    <definedName name="INBP" localSheetId="0">#REF!</definedName>
    <definedName name="INBP">#REF!</definedName>
    <definedName name="INBS" localSheetId="3">#REF!</definedName>
    <definedName name="INBS" localSheetId="37">#REF!</definedName>
    <definedName name="INBS" localSheetId="38">#REF!</definedName>
    <definedName name="INBS" localSheetId="39">#REF!</definedName>
    <definedName name="INBS" localSheetId="40">#REF!</definedName>
    <definedName name="INBS" localSheetId="41">#REF!</definedName>
    <definedName name="INBS" localSheetId="42">#REF!</definedName>
    <definedName name="INBS" localSheetId="43">#REF!</definedName>
    <definedName name="INBS" localSheetId="45">#REF!</definedName>
    <definedName name="INBS" localSheetId="46">#REF!</definedName>
    <definedName name="INBS" localSheetId="48">#REF!</definedName>
    <definedName name="INBS" localSheetId="49">#REF!</definedName>
    <definedName name="INBS" localSheetId="50">#REF!</definedName>
    <definedName name="INBS" localSheetId="68">#REF!</definedName>
    <definedName name="INBS" localSheetId="69">#REF!</definedName>
    <definedName name="INBS">#REF!</definedName>
    <definedName name="INCPI" localSheetId="3">#REF!</definedName>
    <definedName name="INCPI" localSheetId="37">#REF!</definedName>
    <definedName name="INCPI" localSheetId="38">#REF!</definedName>
    <definedName name="INCPI" localSheetId="39">#REF!</definedName>
    <definedName name="INCPI" localSheetId="40">#REF!</definedName>
    <definedName name="INCPI" localSheetId="41">#REF!</definedName>
    <definedName name="INCPI" localSheetId="42">#REF!</definedName>
    <definedName name="INCPI" localSheetId="43">#REF!</definedName>
    <definedName name="INCPI" localSheetId="45">#REF!</definedName>
    <definedName name="INCPI" localSheetId="46">#REF!</definedName>
    <definedName name="INCPI" localSheetId="48">#REF!</definedName>
    <definedName name="INCPI" localSheetId="49">#REF!</definedName>
    <definedName name="INCPI" localSheetId="50">#REF!</definedName>
    <definedName name="INCPI" localSheetId="68">#REF!</definedName>
    <definedName name="INCPI" localSheetId="69">#REF!</definedName>
    <definedName name="INCPI">#REF!</definedName>
    <definedName name="ind" localSheetId="68">#REF!</definedName>
    <definedName name="ind" localSheetId="69">#REF!</definedName>
    <definedName name="ind">#REF!</definedName>
    <definedName name="indicator" localSheetId="68">#REF!</definedName>
    <definedName name="indicator" localSheetId="69">#REF!</definedName>
    <definedName name="indicator">#REF!</definedName>
    <definedName name="indigo" localSheetId="1">'1'!indigo</definedName>
    <definedName name="indigo">[0]!indigo</definedName>
    <definedName name="INDINT" localSheetId="1">#REF!</definedName>
    <definedName name="INDINT" localSheetId="3">#REF!</definedName>
    <definedName name="INDINT" localSheetId="37">#REF!</definedName>
    <definedName name="INDINT" localSheetId="38">#REF!</definedName>
    <definedName name="INDINT" localSheetId="39">#REF!</definedName>
    <definedName name="INDINT" localSheetId="40">#REF!</definedName>
    <definedName name="INDINT" localSheetId="41">#REF!</definedName>
    <definedName name="INDINT" localSheetId="43">#REF!</definedName>
    <definedName name="INDINT" localSheetId="45">#REF!</definedName>
    <definedName name="INDINT" localSheetId="46">#REF!</definedName>
    <definedName name="INDINT" localSheetId="48">#REF!</definedName>
    <definedName name="INDINT" localSheetId="49">#REF!</definedName>
    <definedName name="INDINT" localSheetId="50">#REF!</definedName>
    <definedName name="INDINT" localSheetId="68">#REF!</definedName>
    <definedName name="INDINT" localSheetId="69">#REF!</definedName>
    <definedName name="INDINT" localSheetId="0">#REF!</definedName>
    <definedName name="INDINT">#REF!</definedName>
    <definedName name="INDS1" localSheetId="1">#REF!</definedName>
    <definedName name="INDS1" localSheetId="3">#REF!</definedName>
    <definedName name="INDS1" localSheetId="37">#REF!</definedName>
    <definedName name="INDS1" localSheetId="38">#REF!</definedName>
    <definedName name="INDS1" localSheetId="39">#REF!</definedName>
    <definedName name="INDS1" localSheetId="40">#REF!</definedName>
    <definedName name="INDS1" localSheetId="41">#REF!</definedName>
    <definedName name="INDS1" localSheetId="43">#REF!</definedName>
    <definedName name="INDS1" localSheetId="45">#REF!</definedName>
    <definedName name="INDS1" localSheetId="46">#REF!</definedName>
    <definedName name="INDS1" localSheetId="48">#REF!</definedName>
    <definedName name="INDS1" localSheetId="49">#REF!</definedName>
    <definedName name="INDS1" localSheetId="50">#REF!</definedName>
    <definedName name="INDS1" localSheetId="68">#REF!</definedName>
    <definedName name="INDS1" localSheetId="69">#REF!</definedName>
    <definedName name="INDS1">#REF!</definedName>
    <definedName name="INECEL" localSheetId="3">#REF!</definedName>
    <definedName name="INECEL" localSheetId="37">#REF!</definedName>
    <definedName name="INECEL" localSheetId="38">#REF!</definedName>
    <definedName name="INECEL" localSheetId="39">#REF!</definedName>
    <definedName name="INECEL" localSheetId="40">#REF!</definedName>
    <definedName name="INECEL" localSheetId="41">#REF!</definedName>
    <definedName name="INECEL" localSheetId="43">#REF!</definedName>
    <definedName name="INECEL" localSheetId="45">#REF!</definedName>
    <definedName name="INECEL" localSheetId="46">#REF!</definedName>
    <definedName name="INECEL" localSheetId="48">#REF!</definedName>
    <definedName name="INECEL" localSheetId="49">#REF!</definedName>
    <definedName name="INECEL" localSheetId="50">#REF!</definedName>
    <definedName name="INECEL" localSheetId="68">#REF!</definedName>
    <definedName name="INECEL" localSheetId="69">#REF!</definedName>
    <definedName name="INECEL">#REF!</definedName>
    <definedName name="INEXR" localSheetId="68">#REF!</definedName>
    <definedName name="INEXR" localSheetId="69">#REF!</definedName>
    <definedName name="INEXR">#REF!</definedName>
    <definedName name="INFISC1" localSheetId="68">#REF!</definedName>
    <definedName name="INFISC1" localSheetId="69">#REF!</definedName>
    <definedName name="INFISC1">#REF!</definedName>
    <definedName name="INFISC2" localSheetId="68">#REF!</definedName>
    <definedName name="INFISC2" localSheetId="69">#REF!</definedName>
    <definedName name="INFISC2">#REF!</definedName>
    <definedName name="info">'[88]WETA-WEO'!#REF!</definedName>
    <definedName name="infonotes" localSheetId="3">#REF!</definedName>
    <definedName name="infonotes" localSheetId="37">#REF!</definedName>
    <definedName name="infonotes" localSheetId="38">#REF!</definedName>
    <definedName name="infonotes" localSheetId="39">#REF!</definedName>
    <definedName name="infonotes" localSheetId="40">#REF!</definedName>
    <definedName name="infonotes" localSheetId="41">#REF!</definedName>
    <definedName name="infonotes" localSheetId="42">#REF!</definedName>
    <definedName name="infonotes" localSheetId="43">#REF!</definedName>
    <definedName name="infonotes" localSheetId="45">#REF!</definedName>
    <definedName name="infonotes" localSheetId="46">#REF!</definedName>
    <definedName name="infonotes" localSheetId="48">#REF!</definedName>
    <definedName name="infonotes" localSheetId="49">#REF!</definedName>
    <definedName name="infonotes" localSheetId="50">#REF!</definedName>
    <definedName name="infonotes" localSheetId="68">#REF!</definedName>
    <definedName name="infonotes" localSheetId="69">#REF!</definedName>
    <definedName name="infonotes" localSheetId="0">#REF!</definedName>
    <definedName name="infonotes">#REF!</definedName>
    <definedName name="InHUB">[10]InHUB!$G$4:$U$9</definedName>
    <definedName name="INMN" localSheetId="3">#REF!</definedName>
    <definedName name="INMN" localSheetId="37">#REF!</definedName>
    <definedName name="INMN" localSheetId="38">#REF!</definedName>
    <definedName name="INMN" localSheetId="39">#REF!</definedName>
    <definedName name="INMN" localSheetId="40">#REF!</definedName>
    <definedName name="INMN" localSheetId="41">#REF!</definedName>
    <definedName name="INMN" localSheetId="42">#REF!</definedName>
    <definedName name="INMN" localSheetId="43">#REF!</definedName>
    <definedName name="INMN" localSheetId="45">#REF!</definedName>
    <definedName name="INMN" localSheetId="46">#REF!</definedName>
    <definedName name="INMN" localSheetId="48">#REF!</definedName>
    <definedName name="INMN" localSheetId="49">#REF!</definedName>
    <definedName name="INMN" localSheetId="50">#REF!</definedName>
    <definedName name="INMN" localSheetId="68">#REF!</definedName>
    <definedName name="INMN" localSheetId="69">#REF!</definedName>
    <definedName name="INMN" localSheetId="0">#REF!</definedName>
    <definedName name="INMN">#REF!</definedName>
    <definedName name="INP" localSheetId="3">#REF!</definedName>
    <definedName name="INP" localSheetId="37">#REF!</definedName>
    <definedName name="INP" localSheetId="38">#REF!</definedName>
    <definedName name="INP" localSheetId="39">#REF!</definedName>
    <definedName name="INP" localSheetId="40">#REF!</definedName>
    <definedName name="INP" localSheetId="41">#REF!</definedName>
    <definedName name="INP" localSheetId="42">#REF!</definedName>
    <definedName name="INP" localSheetId="43">#REF!</definedName>
    <definedName name="INP" localSheetId="45">#REF!</definedName>
    <definedName name="INP" localSheetId="46">#REF!</definedName>
    <definedName name="INP" localSheetId="48">#REF!</definedName>
    <definedName name="INP" localSheetId="49">#REF!</definedName>
    <definedName name="INP" localSheetId="50">#REF!</definedName>
    <definedName name="INP" localSheetId="68">#REF!</definedName>
    <definedName name="INP" localSheetId="69">#REF!</definedName>
    <definedName name="INP">#REF!</definedName>
    <definedName name="INPROJ" localSheetId="3">#REF!</definedName>
    <definedName name="INPROJ" localSheetId="37">#REF!</definedName>
    <definedName name="INPROJ" localSheetId="38">#REF!</definedName>
    <definedName name="INPROJ" localSheetId="39">#REF!</definedName>
    <definedName name="INPROJ" localSheetId="40">#REF!</definedName>
    <definedName name="INPROJ" localSheetId="41">#REF!</definedName>
    <definedName name="INPROJ" localSheetId="42">#REF!</definedName>
    <definedName name="INPROJ" localSheetId="43">#REF!</definedName>
    <definedName name="INPROJ" localSheetId="45">#REF!</definedName>
    <definedName name="INPROJ" localSheetId="46">#REF!</definedName>
    <definedName name="INPROJ" localSheetId="48">#REF!</definedName>
    <definedName name="INPROJ" localSheetId="49">#REF!</definedName>
    <definedName name="INPROJ" localSheetId="50">#REF!</definedName>
    <definedName name="INPROJ" localSheetId="68">#REF!</definedName>
    <definedName name="INPROJ" localSheetId="69">#REF!</definedName>
    <definedName name="INPROJ">#REF!</definedName>
    <definedName name="INPUT_2" localSheetId="3">[14]Input!#REF!</definedName>
    <definedName name="INPUT_2" localSheetId="37">[14]Input!#REF!</definedName>
    <definedName name="INPUT_2" localSheetId="38">[14]Input!#REF!</definedName>
    <definedName name="INPUT_2" localSheetId="39">[14]Input!#REF!</definedName>
    <definedName name="INPUT_2" localSheetId="40">[14]Input!#REF!</definedName>
    <definedName name="INPUT_2" localSheetId="41">[14]Input!#REF!</definedName>
    <definedName name="INPUT_2" localSheetId="42">[14]Input!#REF!</definedName>
    <definedName name="INPUT_2" localSheetId="43">[14]Input!#REF!</definedName>
    <definedName name="INPUT_2" localSheetId="45">[14]Input!#REF!</definedName>
    <definedName name="INPUT_2" localSheetId="46">[14]Input!#REF!</definedName>
    <definedName name="INPUT_2" localSheetId="48">[14]Input!#REF!</definedName>
    <definedName name="INPUT_2" localSheetId="49">[14]Input!#REF!</definedName>
    <definedName name="INPUT_2" localSheetId="50">[14]Input!#REF!</definedName>
    <definedName name="INPUT_2">[14]Input!#REF!</definedName>
    <definedName name="INPUT_4" localSheetId="3">[14]Input!#REF!</definedName>
    <definedName name="INPUT_4" localSheetId="37">[14]Input!#REF!</definedName>
    <definedName name="INPUT_4" localSheetId="38">[14]Input!#REF!</definedName>
    <definedName name="INPUT_4" localSheetId="39">[14]Input!#REF!</definedName>
    <definedName name="INPUT_4" localSheetId="40">[14]Input!#REF!</definedName>
    <definedName name="INPUT_4" localSheetId="41">[14]Input!#REF!</definedName>
    <definedName name="INPUT_4" localSheetId="42">[14]Input!#REF!</definedName>
    <definedName name="INPUT_4" localSheetId="43">[14]Input!#REF!</definedName>
    <definedName name="INPUT_4" localSheetId="45">[14]Input!#REF!</definedName>
    <definedName name="INPUT_4" localSheetId="46">[14]Input!#REF!</definedName>
    <definedName name="INPUT_4" localSheetId="48">[14]Input!#REF!</definedName>
    <definedName name="INPUT_4" localSheetId="49">[14]Input!#REF!</definedName>
    <definedName name="INPUT_4" localSheetId="50">[14]Input!#REF!</definedName>
    <definedName name="INPUT_4">[14]Input!#REF!</definedName>
    <definedName name="Int" localSheetId="3">#REF!</definedName>
    <definedName name="Int" localSheetId="37">#REF!</definedName>
    <definedName name="Int" localSheetId="38">#REF!</definedName>
    <definedName name="Int" localSheetId="39">#REF!</definedName>
    <definedName name="Int" localSheetId="40">#REF!</definedName>
    <definedName name="Int" localSheetId="41">#REF!</definedName>
    <definedName name="Int" localSheetId="42">#REF!</definedName>
    <definedName name="Int" localSheetId="43">#REF!</definedName>
    <definedName name="Int" localSheetId="45">#REF!</definedName>
    <definedName name="Int" localSheetId="46">#REF!</definedName>
    <definedName name="Int" localSheetId="48">#REF!</definedName>
    <definedName name="Int" localSheetId="49">#REF!</definedName>
    <definedName name="Int" localSheetId="50">#REF!</definedName>
    <definedName name="Int" localSheetId="68">#REF!</definedName>
    <definedName name="Int" localSheetId="69">#REF!</definedName>
    <definedName name="Int" localSheetId="0">#REF!</definedName>
    <definedName name="Int">#REF!</definedName>
    <definedName name="interest">[89]depoStats!$B$2:$H$50</definedName>
    <definedName name="Interest_IDA">[60]NPV!$B$27</definedName>
    <definedName name="Interest_IDA1" localSheetId="3">#REF!</definedName>
    <definedName name="Interest_IDA1" localSheetId="37">#REF!</definedName>
    <definedName name="Interest_IDA1" localSheetId="38">#REF!</definedName>
    <definedName name="Interest_IDA1" localSheetId="39">#REF!</definedName>
    <definedName name="Interest_IDA1" localSheetId="40">#REF!</definedName>
    <definedName name="Interest_IDA1" localSheetId="41">#REF!</definedName>
    <definedName name="Interest_IDA1" localSheetId="42">#REF!</definedName>
    <definedName name="Interest_IDA1" localSheetId="43">#REF!</definedName>
    <definedName name="Interest_IDA1" localSheetId="45">#REF!</definedName>
    <definedName name="Interest_IDA1" localSheetId="46">#REF!</definedName>
    <definedName name="Interest_IDA1" localSheetId="48">#REF!</definedName>
    <definedName name="Interest_IDA1" localSheetId="49">#REF!</definedName>
    <definedName name="Interest_IDA1" localSheetId="50">#REF!</definedName>
    <definedName name="Interest_IDA1" localSheetId="68">#REF!</definedName>
    <definedName name="Interest_IDA1" localSheetId="69">#REF!</definedName>
    <definedName name="Interest_IDA1" localSheetId="0">#REF!</definedName>
    <definedName name="Interest_IDA1">#REF!</definedName>
    <definedName name="Interest_NC" localSheetId="3">[60]NPV!#REF!</definedName>
    <definedName name="Interest_NC" localSheetId="42">[60]NPV!#REF!</definedName>
    <definedName name="Interest_NC" localSheetId="0">[60]NPV!#REF!</definedName>
    <definedName name="Interest_NC">[60]NPV!#REF!</definedName>
    <definedName name="Interest_Rate" localSheetId="3">#REF!</definedName>
    <definedName name="Interest_Rate" localSheetId="37">#REF!</definedName>
    <definedName name="Interest_Rate" localSheetId="38">#REF!</definedName>
    <definedName name="Interest_Rate" localSheetId="39">#REF!</definedName>
    <definedName name="Interest_Rate" localSheetId="40">#REF!</definedName>
    <definedName name="Interest_Rate" localSheetId="41">#REF!</definedName>
    <definedName name="Interest_Rate" localSheetId="42">#REF!</definedName>
    <definedName name="Interest_Rate" localSheetId="43">#REF!</definedName>
    <definedName name="Interest_Rate" localSheetId="45">#REF!</definedName>
    <definedName name="Interest_Rate" localSheetId="46">#REF!</definedName>
    <definedName name="Interest_Rate" localSheetId="48">#REF!</definedName>
    <definedName name="Interest_Rate" localSheetId="49">#REF!</definedName>
    <definedName name="Interest_Rate" localSheetId="50">#REF!</definedName>
    <definedName name="Interest_Rate" localSheetId="68">#REF!</definedName>
    <definedName name="Interest_Rate" localSheetId="69">#REF!</definedName>
    <definedName name="Interest_Rate" localSheetId="0">#REF!</definedName>
    <definedName name="Interest_Rate">#REF!</definedName>
    <definedName name="INTERESTLOAN">[45]Loanstats!$C$3:$I$36</definedName>
    <definedName name="InterestRate" localSheetId="3">#REF!</definedName>
    <definedName name="InterestRate" localSheetId="37">#REF!</definedName>
    <definedName name="InterestRate" localSheetId="38">#REF!</definedName>
    <definedName name="InterestRate" localSheetId="39">#REF!</definedName>
    <definedName name="InterestRate" localSheetId="40">#REF!</definedName>
    <definedName name="InterestRate" localSheetId="41">#REF!</definedName>
    <definedName name="InterestRate" localSheetId="42">#REF!</definedName>
    <definedName name="InterestRate" localSheetId="43">#REF!</definedName>
    <definedName name="InterestRate" localSheetId="45">#REF!</definedName>
    <definedName name="InterestRate" localSheetId="46">#REF!</definedName>
    <definedName name="InterestRate" localSheetId="48">#REF!</definedName>
    <definedName name="InterestRate" localSheetId="49">#REF!</definedName>
    <definedName name="InterestRate" localSheetId="50">#REF!</definedName>
    <definedName name="InterestRate" localSheetId="68">#REF!</definedName>
    <definedName name="InterestRate" localSheetId="69">#REF!</definedName>
    <definedName name="InterestRate" localSheetId="0">#REF!</definedName>
    <definedName name="InterestRate">#REF!</definedName>
    <definedName name="inthalf">[90]Sheet4!$C$58:$G$112</definedName>
    <definedName name="INTM" localSheetId="3">#REF!</definedName>
    <definedName name="INTM" localSheetId="37">#REF!</definedName>
    <definedName name="INTM" localSheetId="38">#REF!</definedName>
    <definedName name="INTM" localSheetId="39">#REF!</definedName>
    <definedName name="INTM" localSheetId="40">#REF!</definedName>
    <definedName name="INTM" localSheetId="41">#REF!</definedName>
    <definedName name="INTM" localSheetId="42">#REF!</definedName>
    <definedName name="INTM" localSheetId="43">#REF!</definedName>
    <definedName name="INTM" localSheetId="45">#REF!</definedName>
    <definedName name="INTM" localSheetId="46">#REF!</definedName>
    <definedName name="INTM" localSheetId="48">#REF!</definedName>
    <definedName name="INTM" localSheetId="49">#REF!</definedName>
    <definedName name="INTM" localSheetId="50">#REF!</definedName>
    <definedName name="INTM" localSheetId="68">#REF!</definedName>
    <definedName name="INTM" localSheetId="69">#REF!</definedName>
    <definedName name="INTM" localSheetId="0">#REF!</definedName>
    <definedName name="INTM">#REF!</definedName>
    <definedName name="INTX" localSheetId="3">#REF!</definedName>
    <definedName name="INTX" localSheetId="37">#REF!</definedName>
    <definedName name="INTX" localSheetId="38">#REF!</definedName>
    <definedName name="INTX" localSheetId="39">#REF!</definedName>
    <definedName name="INTX" localSheetId="40">#REF!</definedName>
    <definedName name="INTX" localSheetId="41">#REF!</definedName>
    <definedName name="INTX" localSheetId="42">#REF!</definedName>
    <definedName name="INTX" localSheetId="43">#REF!</definedName>
    <definedName name="INTX" localSheetId="45">#REF!</definedName>
    <definedName name="INTX" localSheetId="46">#REF!</definedName>
    <definedName name="INTX" localSheetId="48">#REF!</definedName>
    <definedName name="INTX" localSheetId="49">#REF!</definedName>
    <definedName name="INTX" localSheetId="50">#REF!</definedName>
    <definedName name="INTX" localSheetId="68">#REF!</definedName>
    <definedName name="INTX" localSheetId="69">#REF!</definedName>
    <definedName name="INTX">#REF!</definedName>
    <definedName name="INVESTEC" localSheetId="3">#REF!</definedName>
    <definedName name="INVESTEC" localSheetId="37">#REF!</definedName>
    <definedName name="INVESTEC" localSheetId="38">#REF!</definedName>
    <definedName name="INVESTEC" localSheetId="39">#REF!</definedName>
    <definedName name="INVESTEC" localSheetId="40">#REF!</definedName>
    <definedName name="INVESTEC" localSheetId="41">#REF!</definedName>
    <definedName name="INVESTEC" localSheetId="42">#REF!</definedName>
    <definedName name="INVESTEC" localSheetId="43">#REF!</definedName>
    <definedName name="INVESTEC" localSheetId="45">#REF!</definedName>
    <definedName name="INVESTEC" localSheetId="46">#REF!</definedName>
    <definedName name="INVESTEC" localSheetId="48">#REF!</definedName>
    <definedName name="INVESTEC" localSheetId="49">#REF!</definedName>
    <definedName name="INVESTEC" localSheetId="50">#REF!</definedName>
    <definedName name="INVESTEC" localSheetId="68">#REF!</definedName>
    <definedName name="INVESTEC" localSheetId="69">#REF!</definedName>
    <definedName name="INVESTEC">#REF!</definedName>
    <definedName name="IOIB" localSheetId="68">#REF!</definedName>
    <definedName name="IOIB" localSheetId="69">#REF!</definedName>
    <definedName name="IOIB">#REF!</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SD" localSheetId="3">#REF!</definedName>
    <definedName name="ISD" localSheetId="42">#REF!</definedName>
    <definedName name="ISD" localSheetId="68">#REF!</definedName>
    <definedName name="ISD" localSheetId="69">#REF!</definedName>
    <definedName name="ISD">#REF!</definedName>
    <definedName name="IsDB">[27]CIRRs!$C$68</definedName>
    <definedName name="Item">'[71]003+ Review'!$C$79:$C$175</definedName>
    <definedName name="ITL">[27]CIRRs!$C$94</definedName>
    <definedName name="IV" localSheetId="3">#REF!</definedName>
    <definedName name="IV" localSheetId="37">#REF!</definedName>
    <definedName name="IV" localSheetId="38">#REF!</definedName>
    <definedName name="IV" localSheetId="39">#REF!</definedName>
    <definedName name="IV" localSheetId="40">#REF!</definedName>
    <definedName name="IV" localSheetId="41">#REF!</definedName>
    <definedName name="IV" localSheetId="42">#REF!</definedName>
    <definedName name="IV" localSheetId="43">#REF!</definedName>
    <definedName name="IV" localSheetId="45">#REF!</definedName>
    <definedName name="IV" localSheetId="46">#REF!</definedName>
    <definedName name="IV" localSheetId="48">#REF!</definedName>
    <definedName name="IV" localSheetId="49">#REF!</definedName>
    <definedName name="IV" localSheetId="50">#REF!</definedName>
    <definedName name="IV" localSheetId="68">#REF!</definedName>
    <definedName name="IV" localSheetId="69">#REF!</definedName>
    <definedName name="IV" localSheetId="0">#REF!</definedName>
    <definedName name="IV">#REF!</definedName>
    <definedName name="iva" localSheetId="3">'[25]10'!#REF!</definedName>
    <definedName name="iva" localSheetId="42">'[25]10'!#REF!</definedName>
    <definedName name="iva" localSheetId="0">'[25]10'!#REF!</definedName>
    <definedName name="iva">'[25]10'!#REF!</definedName>
    <definedName name="iyuhioyuhouj" localSheetId="42">'[24]10'!#REF!</definedName>
    <definedName name="iyuhioyuhouj" localSheetId="0">'[24]10'!#REF!</definedName>
    <definedName name="iyuhioyuhouj">'[24]10'!#REF!</definedName>
    <definedName name="Jan_50" localSheetId="3">#REF!</definedName>
    <definedName name="Jan_50" localSheetId="37">#REF!</definedName>
    <definedName name="Jan_50" localSheetId="38">#REF!</definedName>
    <definedName name="Jan_50" localSheetId="39">#REF!</definedName>
    <definedName name="Jan_50" localSheetId="40">#REF!</definedName>
    <definedName name="Jan_50" localSheetId="41">#REF!</definedName>
    <definedName name="Jan_50" localSheetId="42">#REF!</definedName>
    <definedName name="Jan_50" localSheetId="43">#REF!</definedName>
    <definedName name="Jan_50" localSheetId="45">#REF!</definedName>
    <definedName name="Jan_50" localSheetId="46">#REF!</definedName>
    <definedName name="Jan_50" localSheetId="48">#REF!</definedName>
    <definedName name="Jan_50" localSheetId="49">#REF!</definedName>
    <definedName name="Jan_50" localSheetId="50">#REF!</definedName>
    <definedName name="Jan_50" localSheetId="68">#REF!</definedName>
    <definedName name="Jan_50" localSheetId="69">#REF!</definedName>
    <definedName name="Jan_50" localSheetId="0">#REF!</definedName>
    <definedName name="Jan_50">#REF!</definedName>
    <definedName name="Jan_51" localSheetId="3">#REF!</definedName>
    <definedName name="Jan_51" localSheetId="37">#REF!</definedName>
    <definedName name="Jan_51" localSheetId="38">#REF!</definedName>
    <definedName name="Jan_51" localSheetId="39">#REF!</definedName>
    <definedName name="Jan_51" localSheetId="40">#REF!</definedName>
    <definedName name="Jan_51" localSheetId="41">#REF!</definedName>
    <definedName name="Jan_51" localSheetId="42">#REF!</definedName>
    <definedName name="Jan_51" localSheetId="43">#REF!</definedName>
    <definedName name="Jan_51" localSheetId="45">#REF!</definedName>
    <definedName name="Jan_51" localSheetId="46">#REF!</definedName>
    <definedName name="Jan_51" localSheetId="48">#REF!</definedName>
    <definedName name="Jan_51" localSheetId="49">#REF!</definedName>
    <definedName name="Jan_51" localSheetId="50">#REF!</definedName>
    <definedName name="Jan_51" localSheetId="68">#REF!</definedName>
    <definedName name="Jan_51" localSheetId="69">#REF!</definedName>
    <definedName name="Jan_51">#REF!</definedName>
    <definedName name="Jan_52" localSheetId="3">#REF!</definedName>
    <definedName name="Jan_52" localSheetId="37">#REF!</definedName>
    <definedName name="Jan_52" localSheetId="38">#REF!</definedName>
    <definedName name="Jan_52" localSheetId="39">#REF!</definedName>
    <definedName name="Jan_52" localSheetId="40">#REF!</definedName>
    <definedName name="Jan_52" localSheetId="41">#REF!</definedName>
    <definedName name="Jan_52" localSheetId="42">#REF!</definedName>
    <definedName name="Jan_52" localSheetId="43">#REF!</definedName>
    <definedName name="Jan_52" localSheetId="45">#REF!</definedName>
    <definedName name="Jan_52" localSheetId="46">#REF!</definedName>
    <definedName name="Jan_52" localSheetId="48">#REF!</definedName>
    <definedName name="Jan_52" localSheetId="49">#REF!</definedName>
    <definedName name="Jan_52" localSheetId="50">#REF!</definedName>
    <definedName name="Jan_52" localSheetId="68">#REF!</definedName>
    <definedName name="Jan_52" localSheetId="69">#REF!</definedName>
    <definedName name="Jan_52">#REF!</definedName>
    <definedName name="Jan_53" localSheetId="68">#REF!</definedName>
    <definedName name="Jan_53" localSheetId="69">#REF!</definedName>
    <definedName name="Jan_53">#REF!</definedName>
    <definedName name="Jan_54" localSheetId="68">#REF!</definedName>
    <definedName name="Jan_54" localSheetId="69">#REF!</definedName>
    <definedName name="Jan_54">#REF!</definedName>
    <definedName name="Jan_55" localSheetId="68">#REF!</definedName>
    <definedName name="Jan_55" localSheetId="69">#REF!</definedName>
    <definedName name="Jan_55">#REF!</definedName>
    <definedName name="Jan_56" localSheetId="68">#REF!</definedName>
    <definedName name="Jan_56" localSheetId="69">#REF!</definedName>
    <definedName name="Jan_56">#REF!</definedName>
    <definedName name="Jan_57" localSheetId="68">#REF!</definedName>
    <definedName name="Jan_57" localSheetId="69">#REF!</definedName>
    <definedName name="Jan_57">#REF!</definedName>
    <definedName name="Jan_58" localSheetId="68">#REF!</definedName>
    <definedName name="Jan_58" localSheetId="69">#REF!</definedName>
    <definedName name="Jan_58">#REF!</definedName>
    <definedName name="Jan_59" localSheetId="68">#REF!</definedName>
    <definedName name="Jan_59" localSheetId="69">#REF!</definedName>
    <definedName name="Jan_59">#REF!</definedName>
    <definedName name="Jan_60" localSheetId="68">#REF!</definedName>
    <definedName name="Jan_60" localSheetId="69">#REF!</definedName>
    <definedName name="Jan_60">#REF!</definedName>
    <definedName name="Jan_61" localSheetId="68">#REF!</definedName>
    <definedName name="Jan_61" localSheetId="69">#REF!</definedName>
    <definedName name="Jan_61">#REF!</definedName>
    <definedName name="Jan_62" localSheetId="68">#REF!</definedName>
    <definedName name="Jan_62" localSheetId="69">#REF!</definedName>
    <definedName name="Jan_62">#REF!</definedName>
    <definedName name="Jan_63" localSheetId="68">#REF!</definedName>
    <definedName name="Jan_63" localSheetId="69">#REF!</definedName>
    <definedName name="Jan_63">#REF!</definedName>
    <definedName name="Jan_64" localSheetId="68">#REF!</definedName>
    <definedName name="Jan_64" localSheetId="69">#REF!</definedName>
    <definedName name="Jan_64">#REF!</definedName>
    <definedName name="Jan_65" localSheetId="68">#REF!</definedName>
    <definedName name="Jan_65" localSheetId="69">#REF!</definedName>
    <definedName name="Jan_65">#REF!</definedName>
    <definedName name="Jan_66" localSheetId="68">#REF!</definedName>
    <definedName name="Jan_66" localSheetId="69">#REF!</definedName>
    <definedName name="Jan_66">#REF!</definedName>
    <definedName name="Jan_67" localSheetId="68">#REF!</definedName>
    <definedName name="Jan_67" localSheetId="69">#REF!</definedName>
    <definedName name="Jan_67">#REF!</definedName>
    <definedName name="Jan_68" localSheetId="68">#REF!</definedName>
    <definedName name="Jan_68" localSheetId="69">#REF!</definedName>
    <definedName name="Jan_68">#REF!</definedName>
    <definedName name="Jan_69" localSheetId="68">#REF!</definedName>
    <definedName name="Jan_69" localSheetId="69">#REF!</definedName>
    <definedName name="Jan_69">#REF!</definedName>
    <definedName name="Jan_70" localSheetId="68">#REF!</definedName>
    <definedName name="Jan_70" localSheetId="69">#REF!</definedName>
    <definedName name="Jan_70">#REF!</definedName>
    <definedName name="Jan_71" localSheetId="68">#REF!</definedName>
    <definedName name="Jan_71" localSheetId="69">#REF!</definedName>
    <definedName name="Jan_71">#REF!</definedName>
    <definedName name="Jan_72" localSheetId="68">#REF!</definedName>
    <definedName name="Jan_72" localSheetId="69">#REF!</definedName>
    <definedName name="Jan_72">#REF!</definedName>
    <definedName name="Jan_73" localSheetId="68">#REF!</definedName>
    <definedName name="Jan_73" localSheetId="69">#REF!</definedName>
    <definedName name="Jan_73">#REF!</definedName>
    <definedName name="Jan_74" localSheetId="68">#REF!</definedName>
    <definedName name="Jan_74" localSheetId="69">#REF!</definedName>
    <definedName name="Jan_74">#REF!</definedName>
    <definedName name="Jan_75" localSheetId="68">#REF!</definedName>
    <definedName name="Jan_75" localSheetId="69">#REF!</definedName>
    <definedName name="Jan_75">#REF!</definedName>
    <definedName name="Jan_76" localSheetId="68">#REF!</definedName>
    <definedName name="Jan_76" localSheetId="69">#REF!</definedName>
    <definedName name="Jan_76">#REF!</definedName>
    <definedName name="Jan_77" localSheetId="68">#REF!</definedName>
    <definedName name="Jan_77" localSheetId="69">#REF!</definedName>
    <definedName name="Jan_77">#REF!</definedName>
    <definedName name="Jan_78" localSheetId="68">#REF!</definedName>
    <definedName name="Jan_78" localSheetId="69">#REF!</definedName>
    <definedName name="Jan_78">#REF!</definedName>
    <definedName name="Jan_79" localSheetId="68">#REF!</definedName>
    <definedName name="Jan_79" localSheetId="69">#REF!</definedName>
    <definedName name="Jan_79">#REF!</definedName>
    <definedName name="Jan_80" localSheetId="68">#REF!</definedName>
    <definedName name="Jan_80" localSheetId="69">#REF!</definedName>
    <definedName name="Jan_80">#REF!</definedName>
    <definedName name="Jan_81" localSheetId="68">#REF!</definedName>
    <definedName name="Jan_81" localSheetId="69">#REF!</definedName>
    <definedName name="Jan_81">#REF!</definedName>
    <definedName name="Jan_82" localSheetId="68">#REF!</definedName>
    <definedName name="Jan_82" localSheetId="69">#REF!</definedName>
    <definedName name="Jan_82">#REF!</definedName>
    <definedName name="Jan_83" localSheetId="68">#REF!</definedName>
    <definedName name="Jan_83" localSheetId="69">#REF!</definedName>
    <definedName name="Jan_83">#REF!</definedName>
    <definedName name="Jan_84" localSheetId="68">#REF!</definedName>
    <definedName name="Jan_84" localSheetId="69">#REF!</definedName>
    <definedName name="Jan_84">#REF!</definedName>
    <definedName name="Jan_85" localSheetId="68">#REF!</definedName>
    <definedName name="Jan_85" localSheetId="69">#REF!</definedName>
    <definedName name="Jan_85">#REF!</definedName>
    <definedName name="Jan_86" localSheetId="68">#REF!</definedName>
    <definedName name="Jan_86" localSheetId="69">#REF!</definedName>
    <definedName name="Jan_86">#REF!</definedName>
    <definedName name="Jan_87" localSheetId="68">#REF!</definedName>
    <definedName name="Jan_87" localSheetId="69">#REF!</definedName>
    <definedName name="Jan_87">#REF!</definedName>
    <definedName name="Jan_88" localSheetId="68">#REF!</definedName>
    <definedName name="Jan_88" localSheetId="69">#REF!</definedName>
    <definedName name="Jan_88">#REF!</definedName>
    <definedName name="Jan_89" localSheetId="68">#REF!</definedName>
    <definedName name="Jan_89" localSheetId="69">#REF!</definedName>
    <definedName name="Jan_89">#REF!</definedName>
    <definedName name="Jan_90" localSheetId="68">#REF!</definedName>
    <definedName name="Jan_90" localSheetId="69">#REF!</definedName>
    <definedName name="Jan_90">#REF!</definedName>
    <definedName name="Jan_91" localSheetId="68">#REF!</definedName>
    <definedName name="Jan_91" localSheetId="69">#REF!</definedName>
    <definedName name="Jan_91">#REF!</definedName>
    <definedName name="Jan_92" localSheetId="68">#REF!</definedName>
    <definedName name="Jan_92" localSheetId="69">#REF!</definedName>
    <definedName name="Jan_92">#REF!</definedName>
    <definedName name="Jan_93" localSheetId="68">#REF!</definedName>
    <definedName name="Jan_93" localSheetId="69">#REF!</definedName>
    <definedName name="Jan_93">#REF!</definedName>
    <definedName name="Jan_94" localSheetId="68">#REF!</definedName>
    <definedName name="Jan_94" localSheetId="69">#REF!</definedName>
    <definedName name="Jan_94">#REF!</definedName>
    <definedName name="Jan_95" localSheetId="68">#REF!</definedName>
    <definedName name="Jan_95" localSheetId="69">#REF!</definedName>
    <definedName name="Jan_95">#REF!</definedName>
    <definedName name="Jan_96" localSheetId="68">#REF!</definedName>
    <definedName name="Jan_96" localSheetId="69">#REF!</definedName>
    <definedName name="Jan_96">#REF!</definedName>
    <definedName name="Jan_97" localSheetId="68">#REF!</definedName>
    <definedName name="Jan_97" localSheetId="69">#REF!</definedName>
    <definedName name="Jan_97">#REF!</definedName>
    <definedName name="Jan_98" localSheetId="68">#REF!</definedName>
    <definedName name="Jan_98" localSheetId="69">#REF!</definedName>
    <definedName name="Jan_98">#REF!</definedName>
    <definedName name="Jan_99" localSheetId="68">#REF!</definedName>
    <definedName name="Jan_99" localSheetId="69">#REF!</definedName>
    <definedName name="Jan_99">#REF!</definedName>
    <definedName name="Japanese">[73]cirr_series!$N$102:$N$107</definedName>
    <definedName name="jj" localSheetId="3">#REF!</definedName>
    <definedName name="jj" localSheetId="37">#REF!</definedName>
    <definedName name="jj" localSheetId="38">#REF!</definedName>
    <definedName name="jj" localSheetId="39">#REF!</definedName>
    <definedName name="jj" localSheetId="40">#REF!</definedName>
    <definedName name="jj" localSheetId="41">#REF!</definedName>
    <definedName name="jj" localSheetId="42">#REF!</definedName>
    <definedName name="jj" localSheetId="43">#REF!</definedName>
    <definedName name="jj" localSheetId="45">#REF!</definedName>
    <definedName name="jj" localSheetId="46">#REF!</definedName>
    <definedName name="jj" localSheetId="48">#REF!</definedName>
    <definedName name="jj" localSheetId="49">#REF!</definedName>
    <definedName name="jj" localSheetId="50">#REF!</definedName>
    <definedName name="jj" localSheetId="68">#REF!</definedName>
    <definedName name="jj" localSheetId="69">#REF!</definedName>
    <definedName name="jj" localSheetId="0">#REF!</definedName>
    <definedName name="jj">#REF!</definedName>
    <definedName name="jjj" localSheetId="1" hidden="1">[91]M!#REF!</definedName>
    <definedName name="jjj" localSheetId="17" hidden="1">[91]M!#REF!</definedName>
    <definedName name="jjj" localSheetId="18" hidden="1">[91]M!#REF!</definedName>
    <definedName name="jjj" localSheetId="19" hidden="1">[91]M!#REF!</definedName>
    <definedName name="jjj" localSheetId="24" hidden="1">[91]M!#REF!</definedName>
    <definedName name="jjj" localSheetId="25" hidden="1">[91]M!#REF!</definedName>
    <definedName name="jjj" localSheetId="37" hidden="1">[91]M!#REF!</definedName>
    <definedName name="jjj" localSheetId="38" hidden="1">[91]M!#REF!</definedName>
    <definedName name="jjj" localSheetId="39" hidden="1">[91]M!#REF!</definedName>
    <definedName name="jjj" localSheetId="40" hidden="1">[91]M!#REF!</definedName>
    <definedName name="jjj" localSheetId="41" hidden="1">[91]M!#REF!</definedName>
    <definedName name="jjj" localSheetId="42" hidden="1">[91]M!#REF!</definedName>
    <definedName name="jjj" localSheetId="43" hidden="1">[91]M!#REF!</definedName>
    <definedName name="jjj" localSheetId="44" hidden="1">[91]M!#REF!</definedName>
    <definedName name="jjj" localSheetId="45" hidden="1">[91]M!#REF!</definedName>
    <definedName name="jjj" localSheetId="46" hidden="1">[91]M!#REF!</definedName>
    <definedName name="jjj" localSheetId="47" hidden="1">[91]M!#REF!</definedName>
    <definedName name="jjj" localSheetId="48" hidden="1">[91]M!#REF!</definedName>
    <definedName name="jjj" localSheetId="49" hidden="1">[91]M!#REF!</definedName>
    <definedName name="jjj" localSheetId="50" hidden="1">[91]M!#REF!</definedName>
    <definedName name="jjj" localSheetId="52" hidden="1">[91]M!#REF!</definedName>
    <definedName name="jjj" localSheetId="53" hidden="1">[91]M!#REF!</definedName>
    <definedName name="jjj" localSheetId="54" hidden="1">[91]M!#REF!</definedName>
    <definedName name="jjj" localSheetId="55" hidden="1">[91]M!#REF!</definedName>
    <definedName name="jjj" localSheetId="56" hidden="1">[91]M!#REF!</definedName>
    <definedName name="jjj" localSheetId="57" hidden="1">[91]M!#REF!</definedName>
    <definedName name="jjj" localSheetId="58" hidden="1">[91]M!#REF!</definedName>
    <definedName name="jjj" localSheetId="59" hidden="1">[91]M!#REF!</definedName>
    <definedName name="jjj" localSheetId="60" hidden="1">[91]M!#REF!</definedName>
    <definedName name="jjj" localSheetId="70" hidden="1">[91]M!#REF!</definedName>
    <definedName name="jjj" localSheetId="0" hidden="1">[91]M!#REF!</definedName>
    <definedName name="jjj" hidden="1">[91]M!#REF!</definedName>
    <definedName name="jjjjjj" localSheetId="1" hidden="1">'[78]J(Priv.Cap)'!#REF!</definedName>
    <definedName name="jjjjjj" localSheetId="17" hidden="1">'[78]J(Priv.Cap)'!#REF!</definedName>
    <definedName name="jjjjjj" localSheetId="18" hidden="1">'[78]J(Priv.Cap)'!#REF!</definedName>
    <definedName name="jjjjjj" localSheetId="19" hidden="1">'[78]J(Priv.Cap)'!#REF!</definedName>
    <definedName name="jjjjjj" localSheetId="24" hidden="1">'[78]J(Priv.Cap)'!#REF!</definedName>
    <definedName name="jjjjjj" localSheetId="25" hidden="1">'[78]J(Priv.Cap)'!#REF!</definedName>
    <definedName name="jjjjjj" localSheetId="37" hidden="1">'[78]J(Priv.Cap)'!#REF!</definedName>
    <definedName name="jjjjjj" localSheetId="38" hidden="1">'[78]J(Priv.Cap)'!#REF!</definedName>
    <definedName name="jjjjjj" localSheetId="39" hidden="1">'[78]J(Priv.Cap)'!#REF!</definedName>
    <definedName name="jjjjjj" localSheetId="40" hidden="1">'[78]J(Priv.Cap)'!#REF!</definedName>
    <definedName name="jjjjjj" localSheetId="41" hidden="1">'[78]J(Priv.Cap)'!#REF!</definedName>
    <definedName name="jjjjjj" localSheetId="42" hidden="1">'[78]J(Priv.Cap)'!#REF!</definedName>
    <definedName name="jjjjjj" localSheetId="43" hidden="1">'[78]J(Priv.Cap)'!#REF!</definedName>
    <definedName name="jjjjjj" localSheetId="44" hidden="1">'[78]J(Priv.Cap)'!#REF!</definedName>
    <definedName name="jjjjjj" localSheetId="45" hidden="1">'[78]J(Priv.Cap)'!#REF!</definedName>
    <definedName name="jjjjjj" localSheetId="46" hidden="1">'[78]J(Priv.Cap)'!#REF!</definedName>
    <definedName name="jjjjjj" localSheetId="47" hidden="1">'[78]J(Priv.Cap)'!#REF!</definedName>
    <definedName name="jjjjjj" localSheetId="48" hidden="1">'[78]J(Priv.Cap)'!#REF!</definedName>
    <definedName name="jjjjjj" localSheetId="49" hidden="1">'[78]J(Priv.Cap)'!#REF!</definedName>
    <definedName name="jjjjjj" localSheetId="50" hidden="1">'[78]J(Priv.Cap)'!#REF!</definedName>
    <definedName name="jjjjjj" localSheetId="52" hidden="1">'[78]J(Priv.Cap)'!#REF!</definedName>
    <definedName name="jjjjjj" localSheetId="53" hidden="1">'[78]J(Priv.Cap)'!#REF!</definedName>
    <definedName name="jjjjjj" localSheetId="54" hidden="1">'[78]J(Priv.Cap)'!#REF!</definedName>
    <definedName name="jjjjjj" localSheetId="55" hidden="1">'[78]J(Priv.Cap)'!#REF!</definedName>
    <definedName name="jjjjjj" localSheetId="56" hidden="1">'[78]J(Priv.Cap)'!#REF!</definedName>
    <definedName name="jjjjjj" localSheetId="57" hidden="1">'[78]J(Priv.Cap)'!#REF!</definedName>
    <definedName name="jjjjjj" localSheetId="58" hidden="1">'[78]J(Priv.Cap)'!#REF!</definedName>
    <definedName name="jjjjjj" localSheetId="59" hidden="1">'[78]J(Priv.Cap)'!#REF!</definedName>
    <definedName name="jjjjjj" localSheetId="60" hidden="1">'[78]J(Priv.Cap)'!#REF!</definedName>
    <definedName name="jjjjjj" localSheetId="70" hidden="1">'[78]J(Priv.Cap)'!#REF!</definedName>
    <definedName name="jjjjjj" localSheetId="0" hidden="1">'[78]J(Priv.Cap)'!#REF!</definedName>
    <definedName name="jjjjjj" hidden="1">'[78]J(Priv.Cap)'!#REF!</definedName>
    <definedName name="jjjjjjjjjjjjjjjjjjjjjj" localSheetId="1">#REF!</definedName>
    <definedName name="jjjjjjjjjjjjjjjjjjjjjj" localSheetId="3">#REF!</definedName>
    <definedName name="jjjjjjjjjjjjjjjjjjjjjj" localSheetId="37">#REF!</definedName>
    <definedName name="jjjjjjjjjjjjjjjjjjjjjj" localSheetId="38">#REF!</definedName>
    <definedName name="jjjjjjjjjjjjjjjjjjjjjj" localSheetId="39">#REF!</definedName>
    <definedName name="jjjjjjjjjjjjjjjjjjjjjj" localSheetId="40">#REF!</definedName>
    <definedName name="jjjjjjjjjjjjjjjjjjjjjj" localSheetId="41">#REF!</definedName>
    <definedName name="jjjjjjjjjjjjjjjjjjjjjj" localSheetId="42">#REF!</definedName>
    <definedName name="jjjjjjjjjjjjjjjjjjjjjj" localSheetId="43">#REF!</definedName>
    <definedName name="jjjjjjjjjjjjjjjjjjjjjj" localSheetId="45">#REF!</definedName>
    <definedName name="jjjjjjjjjjjjjjjjjjjjjj" localSheetId="46">#REF!</definedName>
    <definedName name="jjjjjjjjjjjjjjjjjjjjjj" localSheetId="48">#REF!</definedName>
    <definedName name="jjjjjjjjjjjjjjjjjjjjjj" localSheetId="49">#REF!</definedName>
    <definedName name="jjjjjjjjjjjjjjjjjjjjjj" localSheetId="50">#REF!</definedName>
    <definedName name="jjjjjjjjjjjjjjjjjjjjjj" localSheetId="68">#REF!</definedName>
    <definedName name="jjjjjjjjjjjjjjjjjjjjjj" localSheetId="69">#REF!</definedName>
    <definedName name="jjjjjjjjjjjjjjjjjjjjjj" localSheetId="0">#REF!</definedName>
    <definedName name="jjjjjjjjjjjjjjjjjjjjjj">#REF!</definedName>
    <definedName name="jkl" localSheetId="1">'[92]10'!#REF!</definedName>
    <definedName name="jkl" localSheetId="3">'[92]10'!#REF!</definedName>
    <definedName name="jkl" localSheetId="68">'[92]10'!#REF!</definedName>
    <definedName name="jkl" localSheetId="69">'[92]10'!#REF!</definedName>
    <definedName name="jkl" localSheetId="0">'[92]10'!#REF!</definedName>
    <definedName name="jkl">'[92]10'!#REF!</definedName>
    <definedName name="jkujkyuj" localSheetId="1">#REF!</definedName>
    <definedName name="jkujkyuj" localSheetId="3">#REF!</definedName>
    <definedName name="jkujkyuj" localSheetId="37">#REF!</definedName>
    <definedName name="jkujkyuj" localSheetId="38">#REF!</definedName>
    <definedName name="jkujkyuj" localSheetId="39">#REF!</definedName>
    <definedName name="jkujkyuj" localSheetId="40">#REF!</definedName>
    <definedName name="jkujkyuj" localSheetId="41">#REF!</definedName>
    <definedName name="jkujkyuj" localSheetId="42">#REF!</definedName>
    <definedName name="jkujkyuj" localSheetId="43">#REF!</definedName>
    <definedName name="jkujkyuj" localSheetId="45">#REF!</definedName>
    <definedName name="jkujkyuj" localSheetId="46">#REF!</definedName>
    <definedName name="jkujkyuj" localSheetId="48">#REF!</definedName>
    <definedName name="jkujkyuj" localSheetId="49">#REF!</definedName>
    <definedName name="jkujkyuj" localSheetId="50">#REF!</definedName>
    <definedName name="jkujkyuj" localSheetId="68">#REF!</definedName>
    <definedName name="jkujkyuj" localSheetId="69">#REF!</definedName>
    <definedName name="jkujkyuj" localSheetId="0">#REF!</definedName>
    <definedName name="jkujkyuj">#REF!</definedName>
    <definedName name="JPY">[27]CIRRs!$C$95</definedName>
    <definedName name="JR_PAGE_ANCHOR_0_1" localSheetId="3">#REF!</definedName>
    <definedName name="JR_PAGE_ANCHOR_0_1" localSheetId="37">#REF!</definedName>
    <definedName name="JR_PAGE_ANCHOR_0_1" localSheetId="38">#REF!</definedName>
    <definedName name="JR_PAGE_ANCHOR_0_1" localSheetId="39">#REF!</definedName>
    <definedName name="JR_PAGE_ANCHOR_0_1" localSheetId="40">#REF!</definedName>
    <definedName name="JR_PAGE_ANCHOR_0_1" localSheetId="41">#REF!</definedName>
    <definedName name="JR_PAGE_ANCHOR_0_1" localSheetId="42">#REF!</definedName>
    <definedName name="JR_PAGE_ANCHOR_0_1" localSheetId="43">#REF!</definedName>
    <definedName name="JR_PAGE_ANCHOR_0_1" localSheetId="45">#REF!</definedName>
    <definedName name="JR_PAGE_ANCHOR_0_1" localSheetId="46">#REF!</definedName>
    <definedName name="JR_PAGE_ANCHOR_0_1" localSheetId="48">#REF!</definedName>
    <definedName name="JR_PAGE_ANCHOR_0_1" localSheetId="49">#REF!</definedName>
    <definedName name="JR_PAGE_ANCHOR_0_1" localSheetId="50">#REF!</definedName>
    <definedName name="JR_PAGE_ANCHOR_0_1" localSheetId="68">#REF!</definedName>
    <definedName name="JR_PAGE_ANCHOR_0_1" localSheetId="69">#REF!</definedName>
    <definedName name="JR_PAGE_ANCHOR_0_1" localSheetId="0">#REF!</definedName>
    <definedName name="JR_PAGE_ANCHOR_0_1">#REF!</definedName>
    <definedName name="js" localSheetId="1" hidden="1">{#N/A,#N/A,TRUE,"Table1USD";#N/A,#N/A,TRUE,"Table1GBP"}</definedName>
    <definedName name="js" localSheetId="17" hidden="1">{#N/A,#N/A,TRUE,"Table1USD";#N/A,#N/A,TRUE,"Table1GBP"}</definedName>
    <definedName name="js" localSheetId="18" hidden="1">{#N/A,#N/A,TRUE,"Table1USD";#N/A,#N/A,TRUE,"Table1GBP"}</definedName>
    <definedName name="js" localSheetId="19" hidden="1">{#N/A,#N/A,TRUE,"Table1USD";#N/A,#N/A,TRUE,"Table1GBP"}</definedName>
    <definedName name="js" localSheetId="24" hidden="1">{#N/A,#N/A,TRUE,"Table1USD";#N/A,#N/A,TRUE,"Table1GBP"}</definedName>
    <definedName name="js" localSheetId="25" hidden="1">{#N/A,#N/A,TRUE,"Table1USD";#N/A,#N/A,TRUE,"Table1GBP"}</definedName>
    <definedName name="js" localSheetId="3" hidden="1">{#N/A,#N/A,TRUE,"Table1USD";#N/A,#N/A,TRUE,"Table1GBP"}</definedName>
    <definedName name="js" localSheetId="37" hidden="1">{#N/A,#N/A,TRUE,"Table1USD";#N/A,#N/A,TRUE,"Table1GBP"}</definedName>
    <definedName name="js" localSheetId="38" hidden="1">{#N/A,#N/A,TRUE,"Table1USD";#N/A,#N/A,TRUE,"Table1GBP"}</definedName>
    <definedName name="js" localSheetId="39" hidden="1">{#N/A,#N/A,TRUE,"Table1USD";#N/A,#N/A,TRUE,"Table1GBP"}</definedName>
    <definedName name="js" localSheetId="40" hidden="1">{#N/A,#N/A,TRUE,"Table1USD";#N/A,#N/A,TRUE,"Table1GBP"}</definedName>
    <definedName name="js" localSheetId="41" hidden="1">{#N/A,#N/A,TRUE,"Table1USD";#N/A,#N/A,TRUE,"Table1GBP"}</definedName>
    <definedName name="js" localSheetId="42" hidden="1">{#N/A,#N/A,TRUE,"Table1USD";#N/A,#N/A,TRUE,"Table1GBP"}</definedName>
    <definedName name="js" localSheetId="43" hidden="1">{#N/A,#N/A,TRUE,"Table1USD";#N/A,#N/A,TRUE,"Table1GBP"}</definedName>
    <definedName name="js" localSheetId="44" hidden="1">{#N/A,#N/A,TRUE,"Table1USD";#N/A,#N/A,TRUE,"Table1GBP"}</definedName>
    <definedName name="js" localSheetId="45" hidden="1">{#N/A,#N/A,TRUE,"Table1USD";#N/A,#N/A,TRUE,"Table1GBP"}</definedName>
    <definedName name="js" localSheetId="46" hidden="1">{#N/A,#N/A,TRUE,"Table1USD";#N/A,#N/A,TRUE,"Table1GBP"}</definedName>
    <definedName name="js" localSheetId="47" hidden="1">{#N/A,#N/A,TRUE,"Table1USD";#N/A,#N/A,TRUE,"Table1GBP"}</definedName>
    <definedName name="js" localSheetId="48" hidden="1">{#N/A,#N/A,TRUE,"Table1USD";#N/A,#N/A,TRUE,"Table1GBP"}</definedName>
    <definedName name="js" localSheetId="49" hidden="1">{#N/A,#N/A,TRUE,"Table1USD";#N/A,#N/A,TRUE,"Table1GBP"}</definedName>
    <definedName name="js" localSheetId="50" hidden="1">{#N/A,#N/A,TRUE,"Table1USD";#N/A,#N/A,TRUE,"Table1GBP"}</definedName>
    <definedName name="js" localSheetId="52" hidden="1">{#N/A,#N/A,TRUE,"Table1USD";#N/A,#N/A,TRUE,"Table1GBP"}</definedName>
    <definedName name="js" localSheetId="53" hidden="1">{#N/A,#N/A,TRUE,"Table1USD";#N/A,#N/A,TRUE,"Table1GBP"}</definedName>
    <definedName name="js" localSheetId="54" hidden="1">{#N/A,#N/A,TRUE,"Table1USD";#N/A,#N/A,TRUE,"Table1GBP"}</definedName>
    <definedName name="js" localSheetId="55" hidden="1">{#N/A,#N/A,TRUE,"Table1USD";#N/A,#N/A,TRUE,"Table1GBP"}</definedName>
    <definedName name="js" localSheetId="56" hidden="1">{#N/A,#N/A,TRUE,"Table1USD";#N/A,#N/A,TRUE,"Table1GBP"}</definedName>
    <definedName name="js" localSheetId="57" hidden="1">{#N/A,#N/A,TRUE,"Table1USD";#N/A,#N/A,TRUE,"Table1GBP"}</definedName>
    <definedName name="js" localSheetId="58" hidden="1">{#N/A,#N/A,TRUE,"Table1USD";#N/A,#N/A,TRUE,"Table1GBP"}</definedName>
    <definedName name="js" localSheetId="59" hidden="1">{#N/A,#N/A,TRUE,"Table1USD";#N/A,#N/A,TRUE,"Table1GBP"}</definedName>
    <definedName name="js" localSheetId="60" hidden="1">{#N/A,#N/A,TRUE,"Table1USD";#N/A,#N/A,TRUE,"Table1GBP"}</definedName>
    <definedName name="js" localSheetId="68" hidden="1">{#N/A,#N/A,TRUE,"Table1USD";#N/A,#N/A,TRUE,"Table1GBP"}</definedName>
    <definedName name="js" localSheetId="69" hidden="1">{#N/A,#N/A,TRUE,"Table1USD";#N/A,#N/A,TRUE,"Table1GBP"}</definedName>
    <definedName name="js" localSheetId="70" hidden="1">{#N/A,#N/A,TRUE,"Table1USD";#N/A,#N/A,TRUE,"Table1GBP"}</definedName>
    <definedName name="js" localSheetId="0" hidden="1">{#N/A,#N/A,TRUE,"Table1USD";#N/A,#N/A,TRUE,"Table1GBP"}</definedName>
    <definedName name="js" hidden="1">{#N/A,#N/A,TRUE,"Table1USD";#N/A,#N/A,TRUE,"Table1GBP"}</definedName>
    <definedName name="juguig" localSheetId="3">#REF!</definedName>
    <definedName name="juguig" localSheetId="42">#REF!</definedName>
    <definedName name="juguig" localSheetId="68">#REF!</definedName>
    <definedName name="juguig" localSheetId="69">#REF!</definedName>
    <definedName name="juguig" localSheetId="0">#REF!</definedName>
    <definedName name="juguig">#REF!</definedName>
    <definedName name="juhu" localSheetId="3">#REF!</definedName>
    <definedName name="juhu" localSheetId="42">#REF!</definedName>
    <definedName name="juhu" localSheetId="68">#REF!</definedName>
    <definedName name="juhu" localSheetId="69">#REF!</definedName>
    <definedName name="juhu">#REF!</definedName>
    <definedName name="Jul_50" localSheetId="3">#REF!</definedName>
    <definedName name="Jul_50" localSheetId="42">#REF!</definedName>
    <definedName name="Jul_50" localSheetId="68">#REF!</definedName>
    <definedName name="Jul_50" localSheetId="69">#REF!</definedName>
    <definedName name="Jul_50">#REF!</definedName>
    <definedName name="Jul_51" localSheetId="68">#REF!</definedName>
    <definedName name="Jul_51" localSheetId="69">#REF!</definedName>
    <definedName name="Jul_51">#REF!</definedName>
    <definedName name="Jul_52" localSheetId="68">#REF!</definedName>
    <definedName name="Jul_52" localSheetId="69">#REF!</definedName>
    <definedName name="Jul_52">#REF!</definedName>
    <definedName name="Jul_53" localSheetId="68">#REF!</definedName>
    <definedName name="Jul_53" localSheetId="69">#REF!</definedName>
    <definedName name="Jul_53">#REF!</definedName>
    <definedName name="Jul_54" localSheetId="68">#REF!</definedName>
    <definedName name="Jul_54" localSheetId="69">#REF!</definedName>
    <definedName name="Jul_54">#REF!</definedName>
    <definedName name="Jul_55" localSheetId="68">#REF!</definedName>
    <definedName name="Jul_55" localSheetId="69">#REF!</definedName>
    <definedName name="Jul_55">#REF!</definedName>
    <definedName name="Jul_56" localSheetId="68">#REF!</definedName>
    <definedName name="Jul_56" localSheetId="69">#REF!</definedName>
    <definedName name="Jul_56">#REF!</definedName>
    <definedName name="Jul_57" localSheetId="68">#REF!</definedName>
    <definedName name="Jul_57" localSheetId="69">#REF!</definedName>
    <definedName name="Jul_57">#REF!</definedName>
    <definedName name="Jul_58" localSheetId="68">#REF!</definedName>
    <definedName name="Jul_58" localSheetId="69">#REF!</definedName>
    <definedName name="Jul_58">#REF!</definedName>
    <definedName name="Jul_59" localSheetId="68">#REF!</definedName>
    <definedName name="Jul_59" localSheetId="69">#REF!</definedName>
    <definedName name="Jul_59">#REF!</definedName>
    <definedName name="Jul_60" localSheetId="68">#REF!</definedName>
    <definedName name="Jul_60" localSheetId="69">#REF!</definedName>
    <definedName name="Jul_60">#REF!</definedName>
    <definedName name="Jul_61" localSheetId="68">#REF!</definedName>
    <definedName name="Jul_61" localSheetId="69">#REF!</definedName>
    <definedName name="Jul_61">#REF!</definedName>
    <definedName name="Jul_62" localSheetId="68">#REF!</definedName>
    <definedName name="Jul_62" localSheetId="69">#REF!</definedName>
    <definedName name="Jul_62">#REF!</definedName>
    <definedName name="Jul_63" localSheetId="68">#REF!</definedName>
    <definedName name="Jul_63" localSheetId="69">#REF!</definedName>
    <definedName name="Jul_63">#REF!</definedName>
    <definedName name="Jul_64" localSheetId="68">#REF!</definedName>
    <definedName name="Jul_64" localSheetId="69">#REF!</definedName>
    <definedName name="Jul_64">#REF!</definedName>
    <definedName name="Jul_65" localSheetId="68">#REF!</definedName>
    <definedName name="Jul_65" localSheetId="69">#REF!</definedName>
    <definedName name="Jul_65">#REF!</definedName>
    <definedName name="Jul_66" localSheetId="68">#REF!</definedName>
    <definedName name="Jul_66" localSheetId="69">#REF!</definedName>
    <definedName name="Jul_66">#REF!</definedName>
    <definedName name="Jul_67" localSheetId="68">#REF!</definedName>
    <definedName name="Jul_67" localSheetId="69">#REF!</definedName>
    <definedName name="Jul_67">#REF!</definedName>
    <definedName name="Jul_68" localSheetId="68">#REF!</definedName>
    <definedName name="Jul_68" localSheetId="69">#REF!</definedName>
    <definedName name="Jul_68">#REF!</definedName>
    <definedName name="Jul_69" localSheetId="68">#REF!</definedName>
    <definedName name="Jul_69" localSheetId="69">#REF!</definedName>
    <definedName name="Jul_69">#REF!</definedName>
    <definedName name="Jul_70" localSheetId="68">#REF!</definedName>
    <definedName name="Jul_70" localSheetId="69">#REF!</definedName>
    <definedName name="Jul_70">#REF!</definedName>
    <definedName name="Jul_71" localSheetId="68">#REF!</definedName>
    <definedName name="Jul_71" localSheetId="69">#REF!</definedName>
    <definedName name="Jul_71">#REF!</definedName>
    <definedName name="Jul_72" localSheetId="68">#REF!</definedName>
    <definedName name="Jul_72" localSheetId="69">#REF!</definedName>
    <definedName name="Jul_72">#REF!</definedName>
    <definedName name="Jul_73" localSheetId="68">#REF!</definedName>
    <definedName name="Jul_73" localSheetId="69">#REF!</definedName>
    <definedName name="Jul_73">#REF!</definedName>
    <definedName name="Jul_74" localSheetId="68">#REF!</definedName>
    <definedName name="Jul_74" localSheetId="69">#REF!</definedName>
    <definedName name="Jul_74">#REF!</definedName>
    <definedName name="Jul_75" localSheetId="68">#REF!</definedName>
    <definedName name="Jul_75" localSheetId="69">#REF!</definedName>
    <definedName name="Jul_75">#REF!</definedName>
    <definedName name="Jul_76" localSheetId="68">#REF!</definedName>
    <definedName name="Jul_76" localSheetId="69">#REF!</definedName>
    <definedName name="Jul_76">#REF!</definedName>
    <definedName name="Jul_77" localSheetId="68">#REF!</definedName>
    <definedName name="Jul_77" localSheetId="69">#REF!</definedName>
    <definedName name="Jul_77">#REF!</definedName>
    <definedName name="Jul_78" localSheetId="68">#REF!</definedName>
    <definedName name="Jul_78" localSheetId="69">#REF!</definedName>
    <definedName name="Jul_78">#REF!</definedName>
    <definedName name="Jul_79" localSheetId="68">#REF!</definedName>
    <definedName name="Jul_79" localSheetId="69">#REF!</definedName>
    <definedName name="Jul_79">#REF!</definedName>
    <definedName name="Jul_80" localSheetId="68">#REF!</definedName>
    <definedName name="Jul_80" localSheetId="69">#REF!</definedName>
    <definedName name="Jul_80">#REF!</definedName>
    <definedName name="Jul_81" localSheetId="68">#REF!</definedName>
    <definedName name="Jul_81" localSheetId="69">#REF!</definedName>
    <definedName name="Jul_81">#REF!</definedName>
    <definedName name="Jul_82" localSheetId="68">#REF!</definedName>
    <definedName name="Jul_82" localSheetId="69">#REF!</definedName>
    <definedName name="Jul_82">#REF!</definedName>
    <definedName name="Jul_83" localSheetId="68">#REF!</definedName>
    <definedName name="Jul_83" localSheetId="69">#REF!</definedName>
    <definedName name="Jul_83">#REF!</definedName>
    <definedName name="Jul_84" localSheetId="68">#REF!</definedName>
    <definedName name="Jul_84" localSheetId="69">#REF!</definedName>
    <definedName name="Jul_84">#REF!</definedName>
    <definedName name="Jul_85" localSheetId="68">#REF!</definedName>
    <definedName name="Jul_85" localSheetId="69">#REF!</definedName>
    <definedName name="Jul_85">#REF!</definedName>
    <definedName name="Jul_86" localSheetId="68">#REF!</definedName>
    <definedName name="Jul_86" localSheetId="69">#REF!</definedName>
    <definedName name="Jul_86">#REF!</definedName>
    <definedName name="Jul_87" localSheetId="68">#REF!</definedName>
    <definedName name="Jul_87" localSheetId="69">#REF!</definedName>
    <definedName name="Jul_87">#REF!</definedName>
    <definedName name="Jul_88" localSheetId="68">#REF!</definedName>
    <definedName name="Jul_88" localSheetId="69">#REF!</definedName>
    <definedName name="Jul_88">#REF!</definedName>
    <definedName name="Jul_89" localSheetId="68">#REF!</definedName>
    <definedName name="Jul_89" localSheetId="69">#REF!</definedName>
    <definedName name="Jul_89">#REF!</definedName>
    <definedName name="Jul_90" localSheetId="68">#REF!</definedName>
    <definedName name="Jul_90" localSheetId="69">#REF!</definedName>
    <definedName name="Jul_90">#REF!</definedName>
    <definedName name="Jul_91" localSheetId="68">#REF!</definedName>
    <definedName name="Jul_91" localSheetId="69">#REF!</definedName>
    <definedName name="Jul_91">#REF!</definedName>
    <definedName name="Jul_92" localSheetId="68">#REF!</definedName>
    <definedName name="Jul_92" localSheetId="69">#REF!</definedName>
    <definedName name="Jul_92">#REF!</definedName>
    <definedName name="Jul_93" localSheetId="68">#REF!</definedName>
    <definedName name="Jul_93" localSheetId="69">#REF!</definedName>
    <definedName name="Jul_93">#REF!</definedName>
    <definedName name="Jul_94" localSheetId="68">#REF!</definedName>
    <definedName name="Jul_94" localSheetId="69">#REF!</definedName>
    <definedName name="Jul_94">#REF!</definedName>
    <definedName name="Jul_95" localSheetId="68">#REF!</definedName>
    <definedName name="Jul_95" localSheetId="69">#REF!</definedName>
    <definedName name="Jul_95">#REF!</definedName>
    <definedName name="Jul_96" localSheetId="68">#REF!</definedName>
    <definedName name="Jul_96" localSheetId="69">#REF!</definedName>
    <definedName name="Jul_96">#REF!</definedName>
    <definedName name="Jul_97" localSheetId="68">#REF!</definedName>
    <definedName name="Jul_97" localSheetId="69">#REF!</definedName>
    <definedName name="Jul_97">#REF!</definedName>
    <definedName name="Jul_98" localSheetId="68">#REF!</definedName>
    <definedName name="Jul_98" localSheetId="69">#REF!</definedName>
    <definedName name="Jul_98">#REF!</definedName>
    <definedName name="Jul_99" localSheetId="68">#REF!</definedName>
    <definedName name="Jul_99" localSheetId="69">#REF!</definedName>
    <definedName name="Jul_99">#REF!</definedName>
    <definedName name="Jun_50" localSheetId="68">#REF!</definedName>
    <definedName name="Jun_50" localSheetId="69">#REF!</definedName>
    <definedName name="Jun_50">#REF!</definedName>
    <definedName name="Jun_51" localSheetId="68">#REF!</definedName>
    <definedName name="Jun_51" localSheetId="69">#REF!</definedName>
    <definedName name="Jun_51">#REF!</definedName>
    <definedName name="Jun_52" localSheetId="68">#REF!</definedName>
    <definedName name="Jun_52" localSheetId="69">#REF!</definedName>
    <definedName name="Jun_52">#REF!</definedName>
    <definedName name="Jun_53" localSheetId="68">#REF!</definedName>
    <definedName name="Jun_53" localSheetId="69">#REF!</definedName>
    <definedName name="Jun_53">#REF!</definedName>
    <definedName name="Jun_54" localSheetId="68">#REF!</definedName>
    <definedName name="Jun_54" localSheetId="69">#REF!</definedName>
    <definedName name="Jun_54">#REF!</definedName>
    <definedName name="Jun_55" localSheetId="68">#REF!</definedName>
    <definedName name="Jun_55" localSheetId="69">#REF!</definedName>
    <definedName name="Jun_55">#REF!</definedName>
    <definedName name="Jun_56" localSheetId="68">#REF!</definedName>
    <definedName name="Jun_56" localSheetId="69">#REF!</definedName>
    <definedName name="Jun_56">#REF!</definedName>
    <definedName name="Jun_57" localSheetId="68">#REF!</definedName>
    <definedName name="Jun_57" localSheetId="69">#REF!</definedName>
    <definedName name="Jun_57">#REF!</definedName>
    <definedName name="Jun_58" localSheetId="68">#REF!</definedName>
    <definedName name="Jun_58" localSheetId="69">#REF!</definedName>
    <definedName name="Jun_58">#REF!</definedName>
    <definedName name="Jun_59" localSheetId="68">#REF!</definedName>
    <definedName name="Jun_59" localSheetId="69">#REF!</definedName>
    <definedName name="Jun_59">#REF!</definedName>
    <definedName name="Jun_60" localSheetId="68">#REF!</definedName>
    <definedName name="Jun_60" localSheetId="69">#REF!</definedName>
    <definedName name="Jun_60">#REF!</definedName>
    <definedName name="Jun_61" localSheetId="68">#REF!</definedName>
    <definedName name="Jun_61" localSheetId="69">#REF!</definedName>
    <definedName name="Jun_61">#REF!</definedName>
    <definedName name="Jun_62" localSheetId="68">#REF!</definedName>
    <definedName name="Jun_62" localSheetId="69">#REF!</definedName>
    <definedName name="Jun_62">#REF!</definedName>
    <definedName name="Jun_63" localSheetId="68">#REF!</definedName>
    <definedName name="Jun_63" localSheetId="69">#REF!</definedName>
    <definedName name="Jun_63">#REF!</definedName>
    <definedName name="Jun_64" localSheetId="68">#REF!</definedName>
    <definedName name="Jun_64" localSheetId="69">#REF!</definedName>
    <definedName name="Jun_64">#REF!</definedName>
    <definedName name="Jun_65" localSheetId="68">#REF!</definedName>
    <definedName name="Jun_65" localSheetId="69">#REF!</definedName>
    <definedName name="Jun_65">#REF!</definedName>
    <definedName name="Jun_66" localSheetId="68">#REF!</definedName>
    <definedName name="Jun_66" localSheetId="69">#REF!</definedName>
    <definedName name="Jun_66">#REF!</definedName>
    <definedName name="Jun_67" localSheetId="68">#REF!</definedName>
    <definedName name="Jun_67" localSheetId="69">#REF!</definedName>
    <definedName name="Jun_67">#REF!</definedName>
    <definedName name="Jun_68" localSheetId="68">#REF!</definedName>
    <definedName name="Jun_68" localSheetId="69">#REF!</definedName>
    <definedName name="Jun_68">#REF!</definedName>
    <definedName name="Jun_69" localSheetId="68">#REF!</definedName>
    <definedName name="Jun_69" localSheetId="69">#REF!</definedName>
    <definedName name="Jun_69">#REF!</definedName>
    <definedName name="Jun_70" localSheetId="68">#REF!</definedName>
    <definedName name="Jun_70" localSheetId="69">#REF!</definedName>
    <definedName name="Jun_70">#REF!</definedName>
    <definedName name="Jun_71" localSheetId="68">#REF!</definedName>
    <definedName name="Jun_71" localSheetId="69">#REF!</definedName>
    <definedName name="Jun_71">#REF!</definedName>
    <definedName name="Jun_72" localSheetId="68">#REF!</definedName>
    <definedName name="Jun_72" localSheetId="69">#REF!</definedName>
    <definedName name="Jun_72">#REF!</definedName>
    <definedName name="Jun_73" localSheetId="68">#REF!</definedName>
    <definedName name="Jun_73" localSheetId="69">#REF!</definedName>
    <definedName name="Jun_73">#REF!</definedName>
    <definedName name="Jun_74" localSheetId="68">#REF!</definedName>
    <definedName name="Jun_74" localSheetId="69">#REF!</definedName>
    <definedName name="Jun_74">#REF!</definedName>
    <definedName name="Jun_75" localSheetId="68">#REF!</definedName>
    <definedName name="Jun_75" localSheetId="69">#REF!</definedName>
    <definedName name="Jun_75">#REF!</definedName>
    <definedName name="Jun_76" localSheetId="68">#REF!</definedName>
    <definedName name="Jun_76" localSheetId="69">#REF!</definedName>
    <definedName name="Jun_76">#REF!</definedName>
    <definedName name="Jun_77" localSheetId="68">#REF!</definedName>
    <definedName name="Jun_77" localSheetId="69">#REF!</definedName>
    <definedName name="Jun_77">#REF!</definedName>
    <definedName name="Jun_78" localSheetId="68">#REF!</definedName>
    <definedName name="Jun_78" localSheetId="69">#REF!</definedName>
    <definedName name="Jun_78">#REF!</definedName>
    <definedName name="Jun_79" localSheetId="68">#REF!</definedName>
    <definedName name="Jun_79" localSheetId="69">#REF!</definedName>
    <definedName name="Jun_79">#REF!</definedName>
    <definedName name="Jun_80" localSheetId="68">#REF!</definedName>
    <definedName name="Jun_80" localSheetId="69">#REF!</definedName>
    <definedName name="Jun_80">#REF!</definedName>
    <definedName name="Jun_81" localSheetId="68">#REF!</definedName>
    <definedName name="Jun_81" localSheetId="69">#REF!</definedName>
    <definedName name="Jun_81">#REF!</definedName>
    <definedName name="Jun_82" localSheetId="68">#REF!</definedName>
    <definedName name="Jun_82" localSheetId="69">#REF!</definedName>
    <definedName name="Jun_82">#REF!</definedName>
    <definedName name="Jun_83" localSheetId="68">#REF!</definedName>
    <definedName name="Jun_83" localSheetId="69">#REF!</definedName>
    <definedName name="Jun_83">#REF!</definedName>
    <definedName name="Jun_84" localSheetId="68">#REF!</definedName>
    <definedName name="Jun_84" localSheetId="69">#REF!</definedName>
    <definedName name="Jun_84">#REF!</definedName>
    <definedName name="Jun_85" localSheetId="68">#REF!</definedName>
    <definedName name="Jun_85" localSheetId="69">#REF!</definedName>
    <definedName name="Jun_85">#REF!</definedName>
    <definedName name="Jun_86" localSheetId="68">#REF!</definedName>
    <definedName name="Jun_86" localSheetId="69">#REF!</definedName>
    <definedName name="Jun_86">#REF!</definedName>
    <definedName name="Jun_87" localSheetId="68">#REF!</definedName>
    <definedName name="Jun_87" localSheetId="69">#REF!</definedName>
    <definedName name="Jun_87">#REF!</definedName>
    <definedName name="Jun_88" localSheetId="68">#REF!</definedName>
    <definedName name="Jun_88" localSheetId="69">#REF!</definedName>
    <definedName name="Jun_88">#REF!</definedName>
    <definedName name="Jun_89" localSheetId="68">#REF!</definedName>
    <definedName name="Jun_89" localSheetId="69">#REF!</definedName>
    <definedName name="Jun_89">#REF!</definedName>
    <definedName name="Jun_90" localSheetId="68">#REF!</definedName>
    <definedName name="Jun_90" localSheetId="69">#REF!</definedName>
    <definedName name="Jun_90">#REF!</definedName>
    <definedName name="Jun_91" localSheetId="68">#REF!</definedName>
    <definedName name="Jun_91" localSheetId="69">#REF!</definedName>
    <definedName name="Jun_91">#REF!</definedName>
    <definedName name="Jun_92" localSheetId="68">#REF!</definedName>
    <definedName name="Jun_92" localSheetId="69">#REF!</definedName>
    <definedName name="Jun_92">#REF!</definedName>
    <definedName name="Jun_93" localSheetId="68">#REF!</definedName>
    <definedName name="Jun_93" localSheetId="69">#REF!</definedName>
    <definedName name="Jun_93">#REF!</definedName>
    <definedName name="Jun_94" localSheetId="68">#REF!</definedName>
    <definedName name="Jun_94" localSheetId="69">#REF!</definedName>
    <definedName name="Jun_94">#REF!</definedName>
    <definedName name="Jun_95" localSheetId="68">#REF!</definedName>
    <definedName name="Jun_95" localSheetId="69">#REF!</definedName>
    <definedName name="Jun_95">#REF!</definedName>
    <definedName name="Jun_96" localSheetId="68">#REF!</definedName>
    <definedName name="Jun_96" localSheetId="69">#REF!</definedName>
    <definedName name="Jun_96">#REF!</definedName>
    <definedName name="Jun_97" localSheetId="68">#REF!</definedName>
    <definedName name="Jun_97" localSheetId="69">#REF!</definedName>
    <definedName name="Jun_97">#REF!</definedName>
    <definedName name="Jun_98" localSheetId="68">#REF!</definedName>
    <definedName name="Jun_98" localSheetId="69">#REF!</definedName>
    <definedName name="Jun_98">#REF!</definedName>
    <definedName name="Jun_99" localSheetId="68">#REF!</definedName>
    <definedName name="Jun_99" localSheetId="69">#REF!</definedName>
    <definedName name="Jun_99">#REF!</definedName>
    <definedName name="K" localSheetId="68">#REF!</definedName>
    <definedName name="K" localSheetId="69">#REF!</definedName>
    <definedName name="K">#REF!</definedName>
    <definedName name="KDSE" localSheetId="68">#REF!</definedName>
    <definedName name="KDSE" localSheetId="69">#REF!</definedName>
    <definedName name="KDSE">#REF!</definedName>
    <definedName name="KDSF" localSheetId="68">#REF!</definedName>
    <definedName name="KDSF" localSheetId="69">#REF!</definedName>
    <definedName name="KDSF">#REF!</definedName>
    <definedName name="KEY">'[93]Old Table'!$A$1:$AB$51</definedName>
    <definedName name="kk" localSheetId="1" hidden="1">{"Tab1",#N/A,FALSE,"P";"Tab2",#N/A,FALSE,"P"}</definedName>
    <definedName name="kk" localSheetId="17" hidden="1">{"Tab1",#N/A,FALSE,"P";"Tab2",#N/A,FALSE,"P"}</definedName>
    <definedName name="kk" localSheetId="18" hidden="1">{"Tab1",#N/A,FALSE,"P";"Tab2",#N/A,FALSE,"P"}</definedName>
    <definedName name="kk" localSheetId="19" hidden="1">{"Tab1",#N/A,FALSE,"P";"Tab2",#N/A,FALSE,"P"}</definedName>
    <definedName name="kk" localSheetId="24" hidden="1">{"Tab1",#N/A,FALSE,"P";"Tab2",#N/A,FALSE,"P"}</definedName>
    <definedName name="kk" localSheetId="25" hidden="1">{"Tab1",#N/A,FALSE,"P";"Tab2",#N/A,FALSE,"P"}</definedName>
    <definedName name="kk" localSheetId="3" hidden="1">{"Tab1",#N/A,FALSE,"P";"Tab2",#N/A,FALSE,"P"}</definedName>
    <definedName name="kk" localSheetId="37" hidden="1">{"Tab1",#N/A,FALSE,"P";"Tab2",#N/A,FALSE,"P"}</definedName>
    <definedName name="kk" localSheetId="38" hidden="1">{"Tab1",#N/A,FALSE,"P";"Tab2",#N/A,FALSE,"P"}</definedName>
    <definedName name="kk" localSheetId="39" hidden="1">{"Tab1",#N/A,FALSE,"P";"Tab2",#N/A,FALSE,"P"}</definedName>
    <definedName name="kk" localSheetId="40" hidden="1">{"Tab1",#N/A,FALSE,"P";"Tab2",#N/A,FALSE,"P"}</definedName>
    <definedName name="kk" localSheetId="41" hidden="1">{"Tab1",#N/A,FALSE,"P";"Tab2",#N/A,FALSE,"P"}</definedName>
    <definedName name="kk" localSheetId="42" hidden="1">{"Tab1",#N/A,FALSE,"P";"Tab2",#N/A,FALSE,"P"}</definedName>
    <definedName name="kk" localSheetId="43" hidden="1">{"Tab1",#N/A,FALSE,"P";"Tab2",#N/A,FALSE,"P"}</definedName>
    <definedName name="kk" localSheetId="44" hidden="1">{"Tab1",#N/A,FALSE,"P";"Tab2",#N/A,FALSE,"P"}</definedName>
    <definedName name="kk" localSheetId="45" hidden="1">{"Tab1",#N/A,FALSE,"P";"Tab2",#N/A,FALSE,"P"}</definedName>
    <definedName name="kk" localSheetId="46" hidden="1">{"Tab1",#N/A,FALSE,"P";"Tab2",#N/A,FALSE,"P"}</definedName>
    <definedName name="kk" localSheetId="47" hidden="1">{"Tab1",#N/A,FALSE,"P";"Tab2",#N/A,FALSE,"P"}</definedName>
    <definedName name="kk" localSheetId="48" hidden="1">{"Tab1",#N/A,FALSE,"P";"Tab2",#N/A,FALSE,"P"}</definedName>
    <definedName name="kk" localSheetId="49" hidden="1">{"Tab1",#N/A,FALSE,"P";"Tab2",#N/A,FALSE,"P"}</definedName>
    <definedName name="kk" localSheetId="50" hidden="1">{"Tab1",#N/A,FALSE,"P";"Tab2",#N/A,FALSE,"P"}</definedName>
    <definedName name="kk" localSheetId="52" hidden="1">{"Tab1",#N/A,FALSE,"P";"Tab2",#N/A,FALSE,"P"}</definedName>
    <definedName name="kk" localSheetId="53" hidden="1">{"Tab1",#N/A,FALSE,"P";"Tab2",#N/A,FALSE,"P"}</definedName>
    <definedName name="kk" localSheetId="54" hidden="1">{"Tab1",#N/A,FALSE,"P";"Tab2",#N/A,FALSE,"P"}</definedName>
    <definedName name="kk" localSheetId="55" hidden="1">{"Tab1",#N/A,FALSE,"P";"Tab2",#N/A,FALSE,"P"}</definedName>
    <definedName name="kk" localSheetId="56" hidden="1">{"Tab1",#N/A,FALSE,"P";"Tab2",#N/A,FALSE,"P"}</definedName>
    <definedName name="kk" localSheetId="57" hidden="1">{"Tab1",#N/A,FALSE,"P";"Tab2",#N/A,FALSE,"P"}</definedName>
    <definedName name="kk" localSheetId="58" hidden="1">{"Tab1",#N/A,FALSE,"P";"Tab2",#N/A,FALSE,"P"}</definedName>
    <definedName name="kk" localSheetId="59" hidden="1">{"Tab1",#N/A,FALSE,"P";"Tab2",#N/A,FALSE,"P"}</definedName>
    <definedName name="kk" localSheetId="60" hidden="1">{"Tab1",#N/A,FALSE,"P";"Tab2",#N/A,FALSE,"P"}</definedName>
    <definedName name="kk" localSheetId="68" hidden="1">{"Tab1",#N/A,FALSE,"P";"Tab2",#N/A,FALSE,"P"}</definedName>
    <definedName name="kk" localSheetId="69" hidden="1">{"Tab1",#N/A,FALSE,"P";"Tab2",#N/A,FALSE,"P"}</definedName>
    <definedName name="kk" localSheetId="70" hidden="1">{"Tab1",#N/A,FALSE,"P";"Tab2",#N/A,FALSE,"P"}</definedName>
    <definedName name="kk" localSheetId="0" hidden="1">{"Tab1",#N/A,FALSE,"P";"Tab2",#N/A,FALSE,"P"}</definedName>
    <definedName name="kk" hidden="1">{"Tab1",#N/A,FALSE,"P";"Tab2",#N/A,FALSE,"P"}</definedName>
    <definedName name="kkk" localSheetId="1" hidden="1">{"WEO",#N/A,FALSE,"Data";"PRI",#N/A,FALSE,"Data";"QUA",#N/A,FALSE,"Data"}</definedName>
    <definedName name="kkk" localSheetId="17" hidden="1">{"WEO",#N/A,FALSE,"Data";"PRI",#N/A,FALSE,"Data";"QUA",#N/A,FALSE,"Data"}</definedName>
    <definedName name="kkk" localSheetId="18" hidden="1">{"WEO",#N/A,FALSE,"Data";"PRI",#N/A,FALSE,"Data";"QUA",#N/A,FALSE,"Data"}</definedName>
    <definedName name="kkk" localSheetId="19" hidden="1">{"WEO",#N/A,FALSE,"Data";"PRI",#N/A,FALSE,"Data";"QUA",#N/A,FALSE,"Data"}</definedName>
    <definedName name="kkk" localSheetId="24" hidden="1">{"WEO",#N/A,FALSE,"Data";"PRI",#N/A,FALSE,"Data";"QUA",#N/A,FALSE,"Data"}</definedName>
    <definedName name="kkk" localSheetId="25" hidden="1">{"WEO",#N/A,FALSE,"Data";"PRI",#N/A,FALSE,"Data";"QUA",#N/A,FALSE,"Data"}</definedName>
    <definedName name="kkk" localSheetId="3" hidden="1">{"WEO",#N/A,FALSE,"Data";"PRI",#N/A,FALSE,"Data";"QUA",#N/A,FALSE,"Data"}</definedName>
    <definedName name="kkk" localSheetId="37" hidden="1">{"WEO",#N/A,FALSE,"Data";"PRI",#N/A,FALSE,"Data";"QUA",#N/A,FALSE,"Data"}</definedName>
    <definedName name="kkk" localSheetId="38" hidden="1">{"WEO",#N/A,FALSE,"Data";"PRI",#N/A,FALSE,"Data";"QUA",#N/A,FALSE,"Data"}</definedName>
    <definedName name="kkk" localSheetId="39" hidden="1">{"WEO",#N/A,FALSE,"Data";"PRI",#N/A,FALSE,"Data";"QUA",#N/A,FALSE,"Data"}</definedName>
    <definedName name="kkk" localSheetId="40" hidden="1">{"WEO",#N/A,FALSE,"Data";"PRI",#N/A,FALSE,"Data";"QUA",#N/A,FALSE,"Data"}</definedName>
    <definedName name="kkk" localSheetId="41" hidden="1">{"WEO",#N/A,FALSE,"Data";"PRI",#N/A,FALSE,"Data";"QUA",#N/A,FALSE,"Data"}</definedName>
    <definedName name="kkk" localSheetId="42" hidden="1">{"WEO",#N/A,FALSE,"Data";"PRI",#N/A,FALSE,"Data";"QUA",#N/A,FALSE,"Data"}</definedName>
    <definedName name="kkk" localSheetId="43" hidden="1">{"WEO",#N/A,FALSE,"Data";"PRI",#N/A,FALSE,"Data";"QUA",#N/A,FALSE,"Data"}</definedName>
    <definedName name="kkk" localSheetId="44" hidden="1">{"WEO",#N/A,FALSE,"Data";"PRI",#N/A,FALSE,"Data";"QUA",#N/A,FALSE,"Data"}</definedName>
    <definedName name="kkk" localSheetId="45" hidden="1">{"WEO",#N/A,FALSE,"Data";"PRI",#N/A,FALSE,"Data";"QUA",#N/A,FALSE,"Data"}</definedName>
    <definedName name="kkk" localSheetId="46" hidden="1">{"WEO",#N/A,FALSE,"Data";"PRI",#N/A,FALSE,"Data";"QUA",#N/A,FALSE,"Data"}</definedName>
    <definedName name="kkk" localSheetId="47" hidden="1">{"WEO",#N/A,FALSE,"Data";"PRI",#N/A,FALSE,"Data";"QUA",#N/A,FALSE,"Data"}</definedName>
    <definedName name="kkk" localSheetId="48" hidden="1">{"WEO",#N/A,FALSE,"Data";"PRI",#N/A,FALSE,"Data";"QUA",#N/A,FALSE,"Data"}</definedName>
    <definedName name="kkk" localSheetId="49" hidden="1">{"WEO",#N/A,FALSE,"Data";"PRI",#N/A,FALSE,"Data";"QUA",#N/A,FALSE,"Data"}</definedName>
    <definedName name="kkk" localSheetId="50" hidden="1">{"WEO",#N/A,FALSE,"Data";"PRI",#N/A,FALSE,"Data";"QUA",#N/A,FALSE,"Data"}</definedName>
    <definedName name="kkk" localSheetId="52" hidden="1">{"WEO",#N/A,FALSE,"Data";"PRI",#N/A,FALSE,"Data";"QUA",#N/A,FALSE,"Data"}</definedName>
    <definedName name="kkk" localSheetId="53" hidden="1">{"WEO",#N/A,FALSE,"Data";"PRI",#N/A,FALSE,"Data";"QUA",#N/A,FALSE,"Data"}</definedName>
    <definedName name="kkk" localSheetId="54" hidden="1">{"WEO",#N/A,FALSE,"Data";"PRI",#N/A,FALSE,"Data";"QUA",#N/A,FALSE,"Data"}</definedName>
    <definedName name="kkk" localSheetId="55" hidden="1">{"WEO",#N/A,FALSE,"Data";"PRI",#N/A,FALSE,"Data";"QUA",#N/A,FALSE,"Data"}</definedName>
    <definedName name="kkk" localSheetId="56" hidden="1">{"WEO",#N/A,FALSE,"Data";"PRI",#N/A,FALSE,"Data";"QUA",#N/A,FALSE,"Data"}</definedName>
    <definedName name="kkk" localSheetId="57" hidden="1">{"WEO",#N/A,FALSE,"Data";"PRI",#N/A,FALSE,"Data";"QUA",#N/A,FALSE,"Data"}</definedName>
    <definedName name="kkk" localSheetId="58" hidden="1">{"WEO",#N/A,FALSE,"Data";"PRI",#N/A,FALSE,"Data";"QUA",#N/A,FALSE,"Data"}</definedName>
    <definedName name="kkk" localSheetId="59" hidden="1">{"WEO",#N/A,FALSE,"Data";"PRI",#N/A,FALSE,"Data";"QUA",#N/A,FALSE,"Data"}</definedName>
    <definedName name="kkk" localSheetId="60" hidden="1">{"WEO",#N/A,FALSE,"Data";"PRI",#N/A,FALSE,"Data";"QUA",#N/A,FALSE,"Data"}</definedName>
    <definedName name="kkk" localSheetId="68" hidden="1">{"WEO",#N/A,FALSE,"Data";"PRI",#N/A,FALSE,"Data";"QUA",#N/A,FALSE,"Data"}</definedName>
    <definedName name="kkk" localSheetId="69" hidden="1">{"WEO",#N/A,FALSE,"Data";"PRI",#N/A,FALSE,"Data";"QUA",#N/A,FALSE,"Data"}</definedName>
    <definedName name="kkk" localSheetId="70" hidden="1">{"WEO",#N/A,FALSE,"Data";"PRI",#N/A,FALSE,"Data";"QUA",#N/A,FALSE,"Data"}</definedName>
    <definedName name="kkk" localSheetId="0" hidden="1">{"WEO",#N/A,FALSE,"Data";"PRI",#N/A,FALSE,"Data";"QUA",#N/A,FALSE,"Data"}</definedName>
    <definedName name="kkk" hidden="1">{"WEO",#N/A,FALSE,"Data";"PRI",#N/A,FALSE,"Data";"QUA",#N/A,FALSE,"Data"}</definedName>
    <definedName name="kkkk" hidden="1">[94]M!#REF!</definedName>
    <definedName name="KR">'[24]10'!#REF!</definedName>
    <definedName name="KRISHAY">'[24]10'!#REF!</definedName>
    <definedName name="KRR">'[24]10'!#REF!</definedName>
    <definedName name="KWD" localSheetId="3">#REF!</definedName>
    <definedName name="KWD" localSheetId="37">#REF!</definedName>
    <definedName name="KWD" localSheetId="38">#REF!</definedName>
    <definedName name="KWD" localSheetId="39">#REF!</definedName>
    <definedName name="KWD" localSheetId="40">#REF!</definedName>
    <definedName name="KWD" localSheetId="41">#REF!</definedName>
    <definedName name="KWD" localSheetId="42">#REF!</definedName>
    <definedName name="KWD" localSheetId="43">#REF!</definedName>
    <definedName name="KWD" localSheetId="45">#REF!</definedName>
    <definedName name="KWD" localSheetId="46">#REF!</definedName>
    <definedName name="KWD" localSheetId="48">#REF!</definedName>
    <definedName name="KWD" localSheetId="49">#REF!</definedName>
    <definedName name="KWD" localSheetId="50">#REF!</definedName>
    <definedName name="KWD" localSheetId="68">#REF!</definedName>
    <definedName name="KWD" localSheetId="69">#REF!</definedName>
    <definedName name="KWD" localSheetId="0">#REF!</definedName>
    <definedName name="KWD">#REF!</definedName>
    <definedName name="L" localSheetId="3">#REF!</definedName>
    <definedName name="L" localSheetId="37">#REF!</definedName>
    <definedName name="L" localSheetId="38">#REF!</definedName>
    <definedName name="L" localSheetId="39">#REF!</definedName>
    <definedName name="L" localSheetId="40">#REF!</definedName>
    <definedName name="L" localSheetId="41">#REF!</definedName>
    <definedName name="L" localSheetId="42">#REF!</definedName>
    <definedName name="L" localSheetId="43">#REF!</definedName>
    <definedName name="L" localSheetId="45">#REF!</definedName>
    <definedName name="L" localSheetId="46">#REF!</definedName>
    <definedName name="L" localSheetId="48">#REF!</definedName>
    <definedName name="L" localSheetId="49">#REF!</definedName>
    <definedName name="L" localSheetId="50">#REF!</definedName>
    <definedName name="L" localSheetId="68">#REF!</definedName>
    <definedName name="L" localSheetId="69">#REF!</definedName>
    <definedName name="L">#REF!</definedName>
    <definedName name="last_EFF" localSheetId="3">#REF!</definedName>
    <definedName name="last_EFF" localSheetId="37">#REF!</definedName>
    <definedName name="last_EFF" localSheetId="38">#REF!</definedName>
    <definedName name="last_EFF" localSheetId="39">#REF!</definedName>
    <definedName name="last_EFF" localSheetId="40">#REF!</definedName>
    <definedName name="last_EFF" localSheetId="41">#REF!</definedName>
    <definedName name="last_EFF" localSheetId="42">#REF!</definedName>
    <definedName name="last_EFF" localSheetId="43">#REF!</definedName>
    <definedName name="last_EFF" localSheetId="45">#REF!</definedName>
    <definedName name="last_EFF" localSheetId="46">#REF!</definedName>
    <definedName name="last_EFF" localSheetId="48">#REF!</definedName>
    <definedName name="last_EFF" localSheetId="49">#REF!</definedName>
    <definedName name="last_EFF" localSheetId="50">#REF!</definedName>
    <definedName name="last_EFF" localSheetId="68">#REF!</definedName>
    <definedName name="last_EFF" localSheetId="69">#REF!</definedName>
    <definedName name="last_EFF">#REF!</definedName>
    <definedName name="last_PRGF" localSheetId="68">#REF!</definedName>
    <definedName name="last_PRGF" localSheetId="69">#REF!</definedName>
    <definedName name="last_PRGF">#REF!</definedName>
    <definedName name="Last_Row" localSheetId="1">IF('1'!Values_Entered,Header_Row+'1'!Number_of_Payments,Header_Row)</definedName>
    <definedName name="Last_Row" localSheetId="3">IF('3'!Values_Entered,Header_Row+'3'!Number_of_Payments,Header_Row)</definedName>
    <definedName name="Last_Row" localSheetId="37">IF('37a-c'!Values_Entered,Header_Row+'37a-c'!Number_of_Payments,Header_Row)</definedName>
    <definedName name="Last_Row" localSheetId="38">IF('38a-b'!Values_Entered,Header_Row+'38a-b'!Number_of_Payments,Header_Row)</definedName>
    <definedName name="Last_Row" localSheetId="39">IF('39'!Values_Entered,Header_Row+'39'!Number_of_Payments,Header_Row)</definedName>
    <definedName name="Last_Row" localSheetId="40">IF('40a-b'!Values_Entered,Header_Row+'40a-b'!Number_of_Payments,Header_Row)</definedName>
    <definedName name="Last_Row" localSheetId="41">IF('41a '!Values_Entered,Header_Row+'41a '!Number_of_Payments,Header_Row)</definedName>
    <definedName name="Last_Row" localSheetId="42">IF('41b'!Values_Entered,Header_Row+'41b'!Number_of_Payments,Header_Row)</definedName>
    <definedName name="Last_Row" localSheetId="43">IF('42'!Values_Entered,Header_Row+'42'!Number_of_Payments,Header_Row)</definedName>
    <definedName name="Last_Row" localSheetId="45">IF('45a-b'!Values_Entered,Header_Row+'45a-b'!Number_of_Payments,Header_Row)</definedName>
    <definedName name="Last_Row" localSheetId="46">IF('45c'!Values_Entered,Header_Row+'45c'!Number_of_Payments,Header_Row)</definedName>
    <definedName name="Last_Row" localSheetId="48">IF('47a'!Values_Entered,Header_Row+'47a'!Number_of_Payments,Header_Row)</definedName>
    <definedName name="Last_Row" localSheetId="49">IF('47b'!Values_Entered,Header_Row+'47b'!Number_of_Payments,Header_Row)</definedName>
    <definedName name="Last_Row" localSheetId="50">IF('48'!Values_Entered,Header_Row+'48'!Number_of_Payments,Header_Row)</definedName>
    <definedName name="Last_Row" localSheetId="68">IF('63'!Values_Entered,'63'!Header_Row+'63'!Number_of_Payments,'63'!Header_Row)</definedName>
    <definedName name="Last_Row" localSheetId="69">IF('64'!Values_Entered,'64'!Header_Row+'64'!Number_of_Payments,'64'!Header_Row)</definedName>
    <definedName name="Last_Row" localSheetId="0">IF('Table of Contents'!Values_Entered,Header_Row+'Table of Contents'!Number_of_Payments,Header_Row)</definedName>
    <definedName name="Last_Row">IF(Values_Entered,Header_Row+Number_of_Payments,Header_Row)</definedName>
    <definedName name="last_STBY" localSheetId="1">#REF!</definedName>
    <definedName name="last_STBY" localSheetId="3">#REF!</definedName>
    <definedName name="last_STBY" localSheetId="37">#REF!</definedName>
    <definedName name="last_STBY" localSheetId="38">#REF!</definedName>
    <definedName name="last_STBY" localSheetId="39">#REF!</definedName>
    <definedName name="last_STBY" localSheetId="40">#REF!</definedName>
    <definedName name="last_STBY" localSheetId="41">#REF!</definedName>
    <definedName name="last_STBY" localSheetId="42">#REF!</definedName>
    <definedName name="last_STBY" localSheetId="43">#REF!</definedName>
    <definedName name="last_STBY" localSheetId="45">#REF!</definedName>
    <definedName name="last_STBY" localSheetId="46">#REF!</definedName>
    <definedName name="last_STBY" localSheetId="48">#REF!</definedName>
    <definedName name="last_STBY" localSheetId="49">#REF!</definedName>
    <definedName name="last_STBY" localSheetId="50">#REF!</definedName>
    <definedName name="last_STBY" localSheetId="68">#REF!</definedName>
    <definedName name="last_STBY" localSheetId="69">#REF!</definedName>
    <definedName name="last_STBY" localSheetId="0">#REF!</definedName>
    <definedName name="last_STBY">#REF!</definedName>
    <definedName name="latest1998" localSheetId="1">#REF!</definedName>
    <definedName name="latest1998" localSheetId="3">#REF!</definedName>
    <definedName name="latest1998" localSheetId="37">#REF!</definedName>
    <definedName name="latest1998" localSheetId="38">#REF!</definedName>
    <definedName name="latest1998" localSheetId="39">#REF!</definedName>
    <definedName name="latest1998" localSheetId="40">#REF!</definedName>
    <definedName name="latest1998" localSheetId="41">#REF!</definedName>
    <definedName name="latest1998" localSheetId="42">#REF!</definedName>
    <definedName name="latest1998" localSheetId="43">#REF!</definedName>
    <definedName name="latest1998" localSheetId="45">#REF!</definedName>
    <definedName name="latest1998" localSheetId="46">#REF!</definedName>
    <definedName name="latest1998" localSheetId="48">#REF!</definedName>
    <definedName name="latest1998" localSheetId="49">#REF!</definedName>
    <definedName name="latest1998" localSheetId="50">#REF!</definedName>
    <definedName name="latest1998" localSheetId="68">#REF!</definedName>
    <definedName name="latest1998" localSheetId="69">#REF!</definedName>
    <definedName name="latest1998">#REF!</definedName>
    <definedName name="LE" localSheetId="1">#REF!</definedName>
    <definedName name="LE" localSheetId="3">#REF!</definedName>
    <definedName name="LE" localSheetId="37">#REF!</definedName>
    <definedName name="LE" localSheetId="38">#REF!</definedName>
    <definedName name="LE" localSheetId="39">#REF!</definedName>
    <definedName name="LE" localSheetId="40">#REF!</definedName>
    <definedName name="LE" localSheetId="41">#REF!</definedName>
    <definedName name="LE" localSheetId="42">#REF!</definedName>
    <definedName name="LE" localSheetId="43">#REF!</definedName>
    <definedName name="LE" localSheetId="45">#REF!</definedName>
    <definedName name="LE" localSheetId="46">#REF!</definedName>
    <definedName name="LE" localSheetId="48">#REF!</definedName>
    <definedName name="LE" localSheetId="49">#REF!</definedName>
    <definedName name="LE" localSheetId="50">#REF!</definedName>
    <definedName name="LE" localSheetId="68">#REF!</definedName>
    <definedName name="LE" localSheetId="69">#REF!</definedName>
    <definedName name="LE">#REF!</definedName>
    <definedName name="LEGC" localSheetId="68">#REF!</definedName>
    <definedName name="LEGC" localSheetId="69">#REF!</definedName>
    <definedName name="LEGC">#REF!</definedName>
    <definedName name="LINES" localSheetId="68">#REF!</definedName>
    <definedName name="LINES" localSheetId="69">#REF!</definedName>
    <definedName name="LINES">#REF!</definedName>
    <definedName name="Liquid_liabilities" localSheetId="68">#REF!</definedName>
    <definedName name="Liquid_liabilities" localSheetId="69">#REF!</definedName>
    <definedName name="Liquid_liabilities">#REF!</definedName>
    <definedName name="Liquidity_ratio" localSheetId="68">#REF!</definedName>
    <definedName name="Liquidity_ratio" localSheetId="69">#REF!</definedName>
    <definedName name="Liquidity_ratio">#REF!</definedName>
    <definedName name="LIST">[84]List!$A$11:$E$963</definedName>
    <definedName name="lita" localSheetId="1">'1'!lita</definedName>
    <definedName name="lita">[0]!lita</definedName>
    <definedName name="lj" localSheetId="1">'[92]10'!#REF!</definedName>
    <definedName name="lj" localSheetId="3">'[92]10'!#REF!</definedName>
    <definedName name="lj" localSheetId="37">'[92]10'!#REF!</definedName>
    <definedName name="lj" localSheetId="38">'[92]10'!#REF!</definedName>
    <definedName name="lj" localSheetId="39">'[92]10'!#REF!</definedName>
    <definedName name="lj" localSheetId="40">'[92]10'!#REF!</definedName>
    <definedName name="lj" localSheetId="41">'[92]10'!#REF!</definedName>
    <definedName name="lj" localSheetId="42">'[92]10'!#REF!</definedName>
    <definedName name="lj" localSheetId="43">'[92]10'!#REF!</definedName>
    <definedName name="lj" localSheetId="45">'[92]10'!#REF!</definedName>
    <definedName name="lj" localSheetId="46">'[92]10'!#REF!</definedName>
    <definedName name="lj" localSheetId="48">'[92]10'!#REF!</definedName>
    <definedName name="lj" localSheetId="49">'[92]10'!#REF!</definedName>
    <definedName name="lj" localSheetId="50">'[92]10'!#REF!</definedName>
    <definedName name="lj" localSheetId="0">'[92]10'!#REF!</definedName>
    <definedName name="lj">'[92]10'!#REF!</definedName>
    <definedName name="ll" localSheetId="1">#REF!</definedName>
    <definedName name="ll" localSheetId="3">#REF!</definedName>
    <definedName name="ll" localSheetId="37">#REF!</definedName>
    <definedName name="ll" localSheetId="38">#REF!</definedName>
    <definedName name="ll" localSheetId="39">#REF!</definedName>
    <definedName name="ll" localSheetId="40">#REF!</definedName>
    <definedName name="ll" localSheetId="41">#REF!</definedName>
    <definedName name="ll" localSheetId="42">#REF!</definedName>
    <definedName name="ll" localSheetId="43">#REF!</definedName>
    <definedName name="ll" localSheetId="45">#REF!</definedName>
    <definedName name="ll" localSheetId="46">#REF!</definedName>
    <definedName name="ll" localSheetId="48">#REF!</definedName>
    <definedName name="ll" localSheetId="49">#REF!</definedName>
    <definedName name="ll" localSheetId="50">#REF!</definedName>
    <definedName name="ll" localSheetId="68">#REF!</definedName>
    <definedName name="ll" localSheetId="69">#REF!</definedName>
    <definedName name="ll" localSheetId="0">#REF!</definedName>
    <definedName name="ll">#REF!</definedName>
    <definedName name="LLL" localSheetId="1">'[24]10'!#REF!</definedName>
    <definedName name="LLL" localSheetId="3">'[24]10'!#REF!</definedName>
    <definedName name="LLL" localSheetId="37">'[24]10'!#REF!</definedName>
    <definedName name="LLL" localSheetId="38">'[24]10'!#REF!</definedName>
    <definedName name="LLL" localSheetId="39">'[24]10'!#REF!</definedName>
    <definedName name="LLL" localSheetId="40">'[24]10'!#REF!</definedName>
    <definedName name="LLL" localSheetId="41">'[24]10'!#REF!</definedName>
    <definedName name="LLL" localSheetId="42">'[24]10'!#REF!</definedName>
    <definedName name="LLL" localSheetId="43">'[24]10'!#REF!</definedName>
    <definedName name="LLL" localSheetId="45">'[24]10'!#REF!</definedName>
    <definedName name="LLL" localSheetId="46">'[24]10'!#REF!</definedName>
    <definedName name="LLL" localSheetId="48">'[24]10'!#REF!</definedName>
    <definedName name="LLL" localSheetId="49">'[24]10'!#REF!</definedName>
    <definedName name="LLL" localSheetId="50">'[24]10'!#REF!</definedName>
    <definedName name="LLL" localSheetId="0">'[24]10'!#REF!</definedName>
    <definedName name="LLL">'[24]10'!#REF!</definedName>
    <definedName name="llll" localSheetId="1" hidden="1">[91]M!#REF!</definedName>
    <definedName name="llll" localSheetId="3" hidden="1">[91]M!#REF!</definedName>
    <definedName name="llll" localSheetId="37" hidden="1">[91]M!#REF!</definedName>
    <definedName name="llll" localSheetId="38" hidden="1">[91]M!#REF!</definedName>
    <definedName name="llll" localSheetId="39" hidden="1">[91]M!#REF!</definedName>
    <definedName name="llll" localSheetId="40" hidden="1">[91]M!#REF!</definedName>
    <definedName name="llll" localSheetId="41" hidden="1">[91]M!#REF!</definedName>
    <definedName name="llll" localSheetId="42" hidden="1">[91]M!#REF!</definedName>
    <definedName name="llll" localSheetId="43" hidden="1">[91]M!#REF!</definedName>
    <definedName name="llll" localSheetId="44" hidden="1">[91]M!#REF!</definedName>
    <definedName name="llll" localSheetId="45" hidden="1">[91]M!#REF!</definedName>
    <definedName name="llll" localSheetId="46" hidden="1">[91]M!#REF!</definedName>
    <definedName name="llll" localSheetId="47" hidden="1">[91]M!#REF!</definedName>
    <definedName name="llll" localSheetId="48" hidden="1">[91]M!#REF!</definedName>
    <definedName name="llll" localSheetId="49" hidden="1">[91]M!#REF!</definedName>
    <definedName name="llll" localSheetId="50" hidden="1">[91]M!#REF!</definedName>
    <definedName name="llll" localSheetId="52" hidden="1">[91]M!#REF!</definedName>
    <definedName name="llll" localSheetId="53" hidden="1">[91]M!#REF!</definedName>
    <definedName name="llll" localSheetId="54" hidden="1">[91]M!#REF!</definedName>
    <definedName name="llll" localSheetId="55" hidden="1">[91]M!#REF!</definedName>
    <definedName name="llll" localSheetId="56" hidden="1">[91]M!#REF!</definedName>
    <definedName name="llll" localSheetId="57" hidden="1">[91]M!#REF!</definedName>
    <definedName name="llll" localSheetId="58" hidden="1">[91]M!#REF!</definedName>
    <definedName name="llll" localSheetId="59" hidden="1">[91]M!#REF!</definedName>
    <definedName name="llll" localSheetId="60" hidden="1">[91]M!#REF!</definedName>
    <definedName name="llll" localSheetId="70" hidden="1">[91]M!#REF!</definedName>
    <definedName name="llll" hidden="1">[91]M!#REF!</definedName>
    <definedName name="llllllllllllllllllllllllllllllllllll" localSheetId="1">#REF!</definedName>
    <definedName name="llllllllllllllllllllllllllllllllllll" localSheetId="3">#REF!</definedName>
    <definedName name="llllllllllllllllllllllllllllllllllll" localSheetId="37">#REF!</definedName>
    <definedName name="llllllllllllllllllllllllllllllllllll" localSheetId="38">#REF!</definedName>
    <definedName name="llllllllllllllllllllllllllllllllllll" localSheetId="39">#REF!</definedName>
    <definedName name="llllllllllllllllllllllllllllllllllll" localSheetId="40">#REF!</definedName>
    <definedName name="llllllllllllllllllllllllllllllllllll" localSheetId="41">#REF!</definedName>
    <definedName name="llllllllllllllllllllllllllllllllllll" localSheetId="42">#REF!</definedName>
    <definedName name="llllllllllllllllllllllllllllllllllll" localSheetId="43">#REF!</definedName>
    <definedName name="llllllllllllllllllllllllllllllllllll" localSheetId="45">#REF!</definedName>
    <definedName name="llllllllllllllllllllllllllllllllllll" localSheetId="46">#REF!</definedName>
    <definedName name="llllllllllllllllllllllllllllllllllll" localSheetId="48">#REF!</definedName>
    <definedName name="llllllllllllllllllllllllllllllllllll" localSheetId="49">#REF!</definedName>
    <definedName name="llllllllllllllllllllllllllllllllllll" localSheetId="50">#REF!</definedName>
    <definedName name="llllllllllllllllllllllllllllllllllll" localSheetId="68">#REF!</definedName>
    <definedName name="llllllllllllllllllllllllllllllllllll" localSheetId="69">#REF!</definedName>
    <definedName name="llllllllllllllllllllllllllllllllllll" localSheetId="0">#REF!</definedName>
    <definedName name="llllllllllllllllllllllllllllllllllll">#REF!</definedName>
    <definedName name="loan">[45]Loan!$Q$15:$Q$127</definedName>
    <definedName name="Loan_Amount" localSheetId="3">#REF!</definedName>
    <definedName name="Loan_Amount" localSheetId="37">#REF!</definedName>
    <definedName name="Loan_Amount" localSheetId="38">#REF!</definedName>
    <definedName name="Loan_Amount" localSheetId="39">#REF!</definedName>
    <definedName name="Loan_Amount" localSheetId="40">#REF!</definedName>
    <definedName name="Loan_Amount" localSheetId="41">#REF!</definedName>
    <definedName name="Loan_Amount" localSheetId="42">#REF!</definedName>
    <definedName name="Loan_Amount" localSheetId="43">#REF!</definedName>
    <definedName name="Loan_Amount" localSheetId="45">#REF!</definedName>
    <definedName name="Loan_Amount" localSheetId="46">#REF!</definedName>
    <definedName name="Loan_Amount" localSheetId="48">#REF!</definedName>
    <definedName name="Loan_Amount" localSheetId="49">#REF!</definedName>
    <definedName name="Loan_Amount" localSheetId="50">#REF!</definedName>
    <definedName name="Loan_Amount" localSheetId="68">#REF!</definedName>
    <definedName name="Loan_Amount" localSheetId="69">#REF!</definedName>
    <definedName name="Loan_Amount" localSheetId="0">#REF!</definedName>
    <definedName name="Loan_Amount">#REF!</definedName>
    <definedName name="Loan_Start" localSheetId="3">#REF!</definedName>
    <definedName name="Loan_Start" localSheetId="37">#REF!</definedName>
    <definedName name="Loan_Start" localSheetId="38">#REF!</definedName>
    <definedName name="Loan_Start" localSheetId="39">#REF!</definedName>
    <definedName name="Loan_Start" localSheetId="40">#REF!</definedName>
    <definedName name="Loan_Start" localSheetId="41">#REF!</definedName>
    <definedName name="Loan_Start" localSheetId="42">#REF!</definedName>
    <definedName name="Loan_Start" localSheetId="43">#REF!</definedName>
    <definedName name="Loan_Start" localSheetId="45">#REF!</definedName>
    <definedName name="Loan_Start" localSheetId="46">#REF!</definedName>
    <definedName name="Loan_Start" localSheetId="48">#REF!</definedName>
    <definedName name="Loan_Start" localSheetId="49">#REF!</definedName>
    <definedName name="Loan_Start" localSheetId="50">#REF!</definedName>
    <definedName name="Loan_Start" localSheetId="68">#REF!</definedName>
    <definedName name="Loan_Start" localSheetId="69">#REF!</definedName>
    <definedName name="Loan_Start">#REF!</definedName>
    <definedName name="Loan_Years" localSheetId="3">#REF!</definedName>
    <definedName name="Loan_Years" localSheetId="37">#REF!</definedName>
    <definedName name="Loan_Years" localSheetId="38">#REF!</definedName>
    <definedName name="Loan_Years" localSheetId="39">#REF!</definedName>
    <definedName name="Loan_Years" localSheetId="40">#REF!</definedName>
    <definedName name="Loan_Years" localSheetId="41">#REF!</definedName>
    <definedName name="Loan_Years" localSheetId="42">#REF!</definedName>
    <definedName name="Loan_Years" localSheetId="43">#REF!</definedName>
    <definedName name="Loan_Years" localSheetId="45">#REF!</definedName>
    <definedName name="Loan_Years" localSheetId="46">#REF!</definedName>
    <definedName name="Loan_Years" localSheetId="48">#REF!</definedName>
    <definedName name="Loan_Years" localSheetId="49">#REF!</definedName>
    <definedName name="Loan_Years" localSheetId="50">#REF!</definedName>
    <definedName name="Loan_Years" localSheetId="68">#REF!</definedName>
    <definedName name="Loan_Years" localSheetId="69">#REF!</definedName>
    <definedName name="Loan_Years">#REF!</definedName>
    <definedName name="Location" localSheetId="68">#REF!</definedName>
    <definedName name="Location" localSheetId="69">#REF!</definedName>
    <definedName name="Location">#REF!</definedName>
    <definedName name="LP" localSheetId="68">#REF!</definedName>
    <definedName name="LP" localSheetId="69">#REF!</definedName>
    <definedName name="LP">#REF!</definedName>
    <definedName name="LTBOP.SR" localSheetId="68">#REF!</definedName>
    <definedName name="LTBOP.SR" localSheetId="69">#REF!</definedName>
    <definedName name="LTBOP.SR">#REF!</definedName>
    <definedName name="LTcirr" localSheetId="68">#REF!</definedName>
    <definedName name="LTcirr" localSheetId="69">#REF!</definedName>
    <definedName name="LTcirr">#REF!</definedName>
    <definedName name="LTr" localSheetId="68">#REF!</definedName>
    <definedName name="LTr" localSheetId="69">#REF!</definedName>
    <definedName name="LTr">#REF!</definedName>
    <definedName name="LUR">#N/A</definedName>
    <definedName name="Lyon">[15]C!$O$1</definedName>
    <definedName name="M" localSheetId="3">#REF!</definedName>
    <definedName name="M" localSheetId="42">#REF!</definedName>
    <definedName name="M" localSheetId="68">#REF!</definedName>
    <definedName name="M" localSheetId="69">#REF!</definedName>
    <definedName name="M" localSheetId="0">#REF!</definedName>
    <definedName name="M">#REF!</definedName>
    <definedName name="M_S" localSheetId="3">#REF!</definedName>
    <definedName name="M_S" localSheetId="42">#REF!</definedName>
    <definedName name="M_S" localSheetId="68">#REF!</definedName>
    <definedName name="M_S" localSheetId="69">#REF!</definedName>
    <definedName name="M_S">#REF!</definedName>
    <definedName name="MACRO" localSheetId="3">#REF!</definedName>
    <definedName name="MACRO" localSheetId="42">#REF!</definedName>
    <definedName name="MACRO" localSheetId="68">#REF!</definedName>
    <definedName name="MACRO" localSheetId="69">#REF!</definedName>
    <definedName name="MACRO">#REF!</definedName>
    <definedName name="MACRO_ASSUMP_2006" localSheetId="68">#REF!</definedName>
    <definedName name="MACRO_ASSUMP_2006" localSheetId="69">#REF!</definedName>
    <definedName name="MACRO_ASSUMP_2006">#REF!</definedName>
    <definedName name="Malaysia" localSheetId="68">#REF!</definedName>
    <definedName name="Malaysia" localSheetId="69">#REF!</definedName>
    <definedName name="Malaysia">#REF!</definedName>
    <definedName name="Mar_50" localSheetId="68">#REF!</definedName>
    <definedName name="Mar_50" localSheetId="69">#REF!</definedName>
    <definedName name="Mar_50">#REF!</definedName>
    <definedName name="Mar_51" localSheetId="68">#REF!</definedName>
    <definedName name="Mar_51" localSheetId="69">#REF!</definedName>
    <definedName name="Mar_51">#REF!</definedName>
    <definedName name="Mar_52" localSheetId="68">#REF!</definedName>
    <definedName name="Mar_52" localSheetId="69">#REF!</definedName>
    <definedName name="Mar_52">#REF!</definedName>
    <definedName name="Mar_53" localSheetId="68">#REF!</definedName>
    <definedName name="Mar_53" localSheetId="69">#REF!</definedName>
    <definedName name="Mar_53">#REF!</definedName>
    <definedName name="Mar_54" localSheetId="68">#REF!</definedName>
    <definedName name="Mar_54" localSheetId="69">#REF!</definedName>
    <definedName name="Mar_54">#REF!</definedName>
    <definedName name="Mar_55" localSheetId="68">#REF!</definedName>
    <definedName name="Mar_55" localSheetId="69">#REF!</definedName>
    <definedName name="Mar_55">#REF!</definedName>
    <definedName name="Mar_56" localSheetId="68">#REF!</definedName>
    <definedName name="Mar_56" localSheetId="69">#REF!</definedName>
    <definedName name="Mar_56">#REF!</definedName>
    <definedName name="Mar_57" localSheetId="68">#REF!</definedName>
    <definedName name="Mar_57" localSheetId="69">#REF!</definedName>
    <definedName name="Mar_57">#REF!</definedName>
    <definedName name="Mar_58" localSheetId="68">#REF!</definedName>
    <definedName name="Mar_58" localSheetId="69">#REF!</definedName>
    <definedName name="Mar_58">#REF!</definedName>
    <definedName name="Mar_59" localSheetId="68">#REF!</definedName>
    <definedName name="Mar_59" localSheetId="69">#REF!</definedName>
    <definedName name="Mar_59">#REF!</definedName>
    <definedName name="Mar_60" localSheetId="68">#REF!</definedName>
    <definedName name="Mar_60" localSheetId="69">#REF!</definedName>
    <definedName name="Mar_60">#REF!</definedName>
    <definedName name="Mar_61" localSheetId="68">#REF!</definedName>
    <definedName name="Mar_61" localSheetId="69">#REF!</definedName>
    <definedName name="Mar_61">#REF!</definedName>
    <definedName name="Mar_62" localSheetId="68">#REF!</definedName>
    <definedName name="Mar_62" localSheetId="69">#REF!</definedName>
    <definedName name="Mar_62">#REF!</definedName>
    <definedName name="Mar_63" localSheetId="68">#REF!</definedName>
    <definedName name="Mar_63" localSheetId="69">#REF!</definedName>
    <definedName name="Mar_63">#REF!</definedName>
    <definedName name="Mar_64" localSheetId="68">#REF!</definedName>
    <definedName name="Mar_64" localSheetId="69">#REF!</definedName>
    <definedName name="Mar_64">#REF!</definedName>
    <definedName name="Mar_65" localSheetId="68">#REF!</definedName>
    <definedName name="Mar_65" localSheetId="69">#REF!</definedName>
    <definedName name="Mar_65">#REF!</definedName>
    <definedName name="Mar_66" localSheetId="68">#REF!</definedName>
    <definedName name="Mar_66" localSheetId="69">#REF!</definedName>
    <definedName name="Mar_66">#REF!</definedName>
    <definedName name="Mar_67" localSheetId="68">#REF!</definedName>
    <definedName name="Mar_67" localSheetId="69">#REF!</definedName>
    <definedName name="Mar_67">#REF!</definedName>
    <definedName name="Mar_68" localSheetId="68">#REF!</definedName>
    <definedName name="Mar_68" localSheetId="69">#REF!</definedName>
    <definedName name="Mar_68">#REF!</definedName>
    <definedName name="Mar_69" localSheetId="68">#REF!</definedName>
    <definedName name="Mar_69" localSheetId="69">#REF!</definedName>
    <definedName name="Mar_69">#REF!</definedName>
    <definedName name="Mar_70" localSheetId="68">#REF!</definedName>
    <definedName name="Mar_70" localSheetId="69">#REF!</definedName>
    <definedName name="Mar_70">#REF!</definedName>
    <definedName name="Mar_71" localSheetId="68">#REF!</definedName>
    <definedName name="Mar_71" localSheetId="69">#REF!</definedName>
    <definedName name="Mar_71">#REF!</definedName>
    <definedName name="Mar_72" localSheetId="68">#REF!</definedName>
    <definedName name="Mar_72" localSheetId="69">#REF!</definedName>
    <definedName name="Mar_72">#REF!</definedName>
    <definedName name="Mar_73" localSheetId="68">#REF!</definedName>
    <definedName name="Mar_73" localSheetId="69">#REF!</definedName>
    <definedName name="Mar_73">#REF!</definedName>
    <definedName name="Mar_74" localSheetId="68">#REF!</definedName>
    <definedName name="Mar_74" localSheetId="69">#REF!</definedName>
    <definedName name="Mar_74">#REF!</definedName>
    <definedName name="Mar_75" localSheetId="68">#REF!</definedName>
    <definedName name="Mar_75" localSheetId="69">#REF!</definedName>
    <definedName name="Mar_75">#REF!</definedName>
    <definedName name="Mar_76" localSheetId="68">#REF!</definedName>
    <definedName name="Mar_76" localSheetId="69">#REF!</definedName>
    <definedName name="Mar_76">#REF!</definedName>
    <definedName name="Mar_77" localSheetId="68">#REF!</definedName>
    <definedName name="Mar_77" localSheetId="69">#REF!</definedName>
    <definedName name="Mar_77">#REF!</definedName>
    <definedName name="Mar_78" localSheetId="68">#REF!</definedName>
    <definedName name="Mar_78" localSheetId="69">#REF!</definedName>
    <definedName name="Mar_78">#REF!</definedName>
    <definedName name="Mar_79" localSheetId="68">#REF!</definedName>
    <definedName name="Mar_79" localSheetId="69">#REF!</definedName>
    <definedName name="Mar_79">#REF!</definedName>
    <definedName name="Mar_80" localSheetId="68">#REF!</definedName>
    <definedName name="Mar_80" localSheetId="69">#REF!</definedName>
    <definedName name="Mar_80">#REF!</definedName>
    <definedName name="Mar_81" localSheetId="68">#REF!</definedName>
    <definedName name="Mar_81" localSheetId="69">#REF!</definedName>
    <definedName name="Mar_81">#REF!</definedName>
    <definedName name="Mar_82" localSheetId="68">#REF!</definedName>
    <definedName name="Mar_82" localSheetId="69">#REF!</definedName>
    <definedName name="Mar_82">#REF!</definedName>
    <definedName name="Mar_83" localSheetId="68">#REF!</definedName>
    <definedName name="Mar_83" localSheetId="69">#REF!</definedName>
    <definedName name="Mar_83">#REF!</definedName>
    <definedName name="Mar_84" localSheetId="68">#REF!</definedName>
    <definedName name="Mar_84" localSheetId="69">#REF!</definedName>
    <definedName name="Mar_84">#REF!</definedName>
    <definedName name="Mar_85" localSheetId="68">#REF!</definedName>
    <definedName name="Mar_85" localSheetId="69">#REF!</definedName>
    <definedName name="Mar_85">#REF!</definedName>
    <definedName name="Mar_86" localSheetId="68">#REF!</definedName>
    <definedName name="Mar_86" localSheetId="69">#REF!</definedName>
    <definedName name="Mar_86">#REF!</definedName>
    <definedName name="Mar_87" localSheetId="68">#REF!</definedName>
    <definedName name="Mar_87" localSheetId="69">#REF!</definedName>
    <definedName name="Mar_87">#REF!</definedName>
    <definedName name="Mar_88" localSheetId="68">#REF!</definedName>
    <definedName name="Mar_88" localSheetId="69">#REF!</definedName>
    <definedName name="Mar_88">#REF!</definedName>
    <definedName name="Mar_89" localSheetId="68">#REF!</definedName>
    <definedName name="Mar_89" localSheetId="69">#REF!</definedName>
    <definedName name="Mar_89">#REF!</definedName>
    <definedName name="Mar_90" localSheetId="68">#REF!</definedName>
    <definedName name="Mar_90" localSheetId="69">#REF!</definedName>
    <definedName name="Mar_90">#REF!</definedName>
    <definedName name="Mar_91" localSheetId="68">#REF!</definedName>
    <definedName name="Mar_91" localSheetId="69">#REF!</definedName>
    <definedName name="Mar_91">#REF!</definedName>
    <definedName name="Mar_92" localSheetId="68">#REF!</definedName>
    <definedName name="Mar_92" localSheetId="69">#REF!</definedName>
    <definedName name="Mar_92">#REF!</definedName>
    <definedName name="Mar_93" localSheetId="68">#REF!</definedName>
    <definedName name="Mar_93" localSheetId="69">#REF!</definedName>
    <definedName name="Mar_93">#REF!</definedName>
    <definedName name="Mar_94" localSheetId="68">#REF!</definedName>
    <definedName name="Mar_94" localSheetId="69">#REF!</definedName>
    <definedName name="Mar_94">#REF!</definedName>
    <definedName name="Mar_95" localSheetId="68">#REF!</definedName>
    <definedName name="Mar_95" localSheetId="69">#REF!</definedName>
    <definedName name="Mar_95">#REF!</definedName>
    <definedName name="Mar_96" localSheetId="68">#REF!</definedName>
    <definedName name="Mar_96" localSheetId="69">#REF!</definedName>
    <definedName name="Mar_96">#REF!</definedName>
    <definedName name="Mar_97" localSheetId="68">#REF!</definedName>
    <definedName name="Mar_97" localSheetId="69">#REF!</definedName>
    <definedName name="Mar_97">#REF!</definedName>
    <definedName name="Mar_98" localSheetId="68">#REF!</definedName>
    <definedName name="Mar_98" localSheetId="69">#REF!</definedName>
    <definedName name="Mar_98">#REF!</definedName>
    <definedName name="Mar_99" localSheetId="68">#REF!</definedName>
    <definedName name="Mar_99" localSheetId="69">#REF!</definedName>
    <definedName name="Mar_99">#REF!</definedName>
    <definedName name="Maturity_IDA">[60]NPV!$B$26</definedName>
    <definedName name="Maturity_IDA1" localSheetId="3">#REF!</definedName>
    <definedName name="Maturity_IDA1" localSheetId="37">#REF!</definedName>
    <definedName name="Maturity_IDA1" localSheetId="38">#REF!</definedName>
    <definedName name="Maturity_IDA1" localSheetId="39">#REF!</definedName>
    <definedName name="Maturity_IDA1" localSheetId="40">#REF!</definedName>
    <definedName name="Maturity_IDA1" localSheetId="41">#REF!</definedName>
    <definedName name="Maturity_IDA1" localSheetId="42">#REF!</definedName>
    <definedName name="Maturity_IDA1" localSheetId="43">#REF!</definedName>
    <definedName name="Maturity_IDA1" localSheetId="45">#REF!</definedName>
    <definedName name="Maturity_IDA1" localSheetId="46">#REF!</definedName>
    <definedName name="Maturity_IDA1" localSheetId="48">#REF!</definedName>
    <definedName name="Maturity_IDA1" localSheetId="49">#REF!</definedName>
    <definedName name="Maturity_IDA1" localSheetId="50">#REF!</definedName>
    <definedName name="Maturity_IDA1" localSheetId="68">#REF!</definedName>
    <definedName name="Maturity_IDA1" localSheetId="69">#REF!</definedName>
    <definedName name="Maturity_IDA1" localSheetId="0">#REF!</definedName>
    <definedName name="Maturity_IDA1">#REF!</definedName>
    <definedName name="Maturity_NC" localSheetId="3">[60]NPV!#REF!</definedName>
    <definedName name="Maturity_NC" localSheetId="42">[60]NPV!#REF!</definedName>
    <definedName name="Maturity_NC" localSheetId="0">[60]NPV!#REF!</definedName>
    <definedName name="Maturity_NC">[60]NPV!#REF!</definedName>
    <definedName name="May_50" localSheetId="3">#REF!</definedName>
    <definedName name="May_50" localSheetId="37">#REF!</definedName>
    <definedName name="May_50" localSheetId="38">#REF!</definedName>
    <definedName name="May_50" localSheetId="39">#REF!</definedName>
    <definedName name="May_50" localSheetId="40">#REF!</definedName>
    <definedName name="May_50" localSheetId="41">#REF!</definedName>
    <definedName name="May_50" localSheetId="42">#REF!</definedName>
    <definedName name="May_50" localSheetId="43">#REF!</definedName>
    <definedName name="May_50" localSheetId="45">#REF!</definedName>
    <definedName name="May_50" localSheetId="46">#REF!</definedName>
    <definedName name="May_50" localSheetId="48">#REF!</definedName>
    <definedName name="May_50" localSheetId="49">#REF!</definedName>
    <definedName name="May_50" localSheetId="50">#REF!</definedName>
    <definedName name="May_50" localSheetId="68">#REF!</definedName>
    <definedName name="May_50" localSheetId="69">#REF!</definedName>
    <definedName name="May_50" localSheetId="0">#REF!</definedName>
    <definedName name="May_50">#REF!</definedName>
    <definedName name="May_51" localSheetId="3">#REF!</definedName>
    <definedName name="May_51" localSheetId="37">#REF!</definedName>
    <definedName name="May_51" localSheetId="38">#REF!</definedName>
    <definedName name="May_51" localSheetId="39">#REF!</definedName>
    <definedName name="May_51" localSheetId="40">#REF!</definedName>
    <definedName name="May_51" localSheetId="41">#REF!</definedName>
    <definedName name="May_51" localSheetId="42">#REF!</definedName>
    <definedName name="May_51" localSheetId="43">#REF!</definedName>
    <definedName name="May_51" localSheetId="45">#REF!</definedName>
    <definedName name="May_51" localSheetId="46">#REF!</definedName>
    <definedName name="May_51" localSheetId="48">#REF!</definedName>
    <definedName name="May_51" localSheetId="49">#REF!</definedName>
    <definedName name="May_51" localSheetId="50">#REF!</definedName>
    <definedName name="May_51" localSheetId="68">#REF!</definedName>
    <definedName name="May_51" localSheetId="69">#REF!</definedName>
    <definedName name="May_51">#REF!</definedName>
    <definedName name="May_52" localSheetId="3">#REF!</definedName>
    <definedName name="May_52" localSheetId="37">#REF!</definedName>
    <definedName name="May_52" localSheetId="38">#REF!</definedName>
    <definedName name="May_52" localSheetId="39">#REF!</definedName>
    <definedName name="May_52" localSheetId="40">#REF!</definedName>
    <definedName name="May_52" localSheetId="41">#REF!</definedName>
    <definedName name="May_52" localSheetId="42">#REF!</definedName>
    <definedName name="May_52" localSheetId="43">#REF!</definedName>
    <definedName name="May_52" localSheetId="45">#REF!</definedName>
    <definedName name="May_52" localSheetId="46">#REF!</definedName>
    <definedName name="May_52" localSheetId="48">#REF!</definedName>
    <definedName name="May_52" localSheetId="49">#REF!</definedName>
    <definedName name="May_52" localSheetId="50">#REF!</definedName>
    <definedName name="May_52" localSheetId="68">#REF!</definedName>
    <definedName name="May_52" localSheetId="69">#REF!</definedName>
    <definedName name="May_52">#REF!</definedName>
    <definedName name="May_53" localSheetId="68">#REF!</definedName>
    <definedName name="May_53" localSheetId="69">#REF!</definedName>
    <definedName name="May_53">#REF!</definedName>
    <definedName name="May_54" localSheetId="68">#REF!</definedName>
    <definedName name="May_54" localSheetId="69">#REF!</definedName>
    <definedName name="May_54">#REF!</definedName>
    <definedName name="May_55" localSheetId="68">#REF!</definedName>
    <definedName name="May_55" localSheetId="69">#REF!</definedName>
    <definedName name="May_55">#REF!</definedName>
    <definedName name="May_56" localSheetId="68">#REF!</definedName>
    <definedName name="May_56" localSheetId="69">#REF!</definedName>
    <definedName name="May_56">#REF!</definedName>
    <definedName name="May_57" localSheetId="68">#REF!</definedName>
    <definedName name="May_57" localSheetId="69">#REF!</definedName>
    <definedName name="May_57">#REF!</definedName>
    <definedName name="May_58" localSheetId="68">#REF!</definedName>
    <definedName name="May_58" localSheetId="69">#REF!</definedName>
    <definedName name="May_58">#REF!</definedName>
    <definedName name="May_59" localSheetId="68">#REF!</definedName>
    <definedName name="May_59" localSheetId="69">#REF!</definedName>
    <definedName name="May_59">#REF!</definedName>
    <definedName name="May_60" localSheetId="68">#REF!</definedName>
    <definedName name="May_60" localSheetId="69">#REF!</definedName>
    <definedName name="May_60">#REF!</definedName>
    <definedName name="May_61" localSheetId="68">#REF!</definedName>
    <definedName name="May_61" localSheetId="69">#REF!</definedName>
    <definedName name="May_61">#REF!</definedName>
    <definedName name="May_62" localSheetId="68">#REF!</definedName>
    <definedName name="May_62" localSheetId="69">#REF!</definedName>
    <definedName name="May_62">#REF!</definedName>
    <definedName name="May_63" localSheetId="68">#REF!</definedName>
    <definedName name="May_63" localSheetId="69">#REF!</definedName>
    <definedName name="May_63">#REF!</definedName>
    <definedName name="May_64" localSheetId="68">#REF!</definedName>
    <definedName name="May_64" localSheetId="69">#REF!</definedName>
    <definedName name="May_64">#REF!</definedName>
    <definedName name="May_65" localSheetId="68">#REF!</definedName>
    <definedName name="May_65" localSheetId="69">#REF!</definedName>
    <definedName name="May_65">#REF!</definedName>
    <definedName name="May_66" localSheetId="68">#REF!</definedName>
    <definedName name="May_66" localSheetId="69">#REF!</definedName>
    <definedName name="May_66">#REF!</definedName>
    <definedName name="May_67" localSheetId="68">#REF!</definedName>
    <definedName name="May_67" localSheetId="69">#REF!</definedName>
    <definedName name="May_67">#REF!</definedName>
    <definedName name="May_68" localSheetId="68">#REF!</definedName>
    <definedName name="May_68" localSheetId="69">#REF!</definedName>
    <definedName name="May_68">#REF!</definedName>
    <definedName name="May_69" localSheetId="68">#REF!</definedName>
    <definedName name="May_69" localSheetId="69">#REF!</definedName>
    <definedName name="May_69">#REF!</definedName>
    <definedName name="May_70" localSheetId="68">#REF!</definedName>
    <definedName name="May_70" localSheetId="69">#REF!</definedName>
    <definedName name="May_70">#REF!</definedName>
    <definedName name="May_71" localSheetId="68">#REF!</definedName>
    <definedName name="May_71" localSheetId="69">#REF!</definedName>
    <definedName name="May_71">#REF!</definedName>
    <definedName name="May_72" localSheetId="68">#REF!</definedName>
    <definedName name="May_72" localSheetId="69">#REF!</definedName>
    <definedName name="May_72">#REF!</definedName>
    <definedName name="May_73" localSheetId="68">#REF!</definedName>
    <definedName name="May_73" localSheetId="69">#REF!</definedName>
    <definedName name="May_73">#REF!</definedName>
    <definedName name="May_74" localSheetId="68">#REF!</definedName>
    <definedName name="May_74" localSheetId="69">#REF!</definedName>
    <definedName name="May_74">#REF!</definedName>
    <definedName name="May_75" localSheetId="68">#REF!</definedName>
    <definedName name="May_75" localSheetId="69">#REF!</definedName>
    <definedName name="May_75">#REF!</definedName>
    <definedName name="May_76" localSheetId="68">#REF!</definedName>
    <definedName name="May_76" localSheetId="69">#REF!</definedName>
    <definedName name="May_76">#REF!</definedName>
    <definedName name="May_77" localSheetId="68">#REF!</definedName>
    <definedName name="May_77" localSheetId="69">#REF!</definedName>
    <definedName name="May_77">#REF!</definedName>
    <definedName name="May_78" localSheetId="68">#REF!</definedName>
    <definedName name="May_78" localSheetId="69">#REF!</definedName>
    <definedName name="May_78">#REF!</definedName>
    <definedName name="May_79" localSheetId="68">#REF!</definedName>
    <definedName name="May_79" localSheetId="69">#REF!</definedName>
    <definedName name="May_79">#REF!</definedName>
    <definedName name="May_80" localSheetId="68">#REF!</definedName>
    <definedName name="May_80" localSheetId="69">#REF!</definedName>
    <definedName name="May_80">#REF!</definedName>
    <definedName name="May_81" localSheetId="68">#REF!</definedName>
    <definedName name="May_81" localSheetId="69">#REF!</definedName>
    <definedName name="May_81">#REF!</definedName>
    <definedName name="May_82" localSheetId="68">#REF!</definedName>
    <definedName name="May_82" localSheetId="69">#REF!</definedName>
    <definedName name="May_82">#REF!</definedName>
    <definedName name="May_83" localSheetId="68">#REF!</definedName>
    <definedName name="May_83" localSheetId="69">#REF!</definedName>
    <definedName name="May_83">#REF!</definedName>
    <definedName name="May_84" localSheetId="68">#REF!</definedName>
    <definedName name="May_84" localSheetId="69">#REF!</definedName>
    <definedName name="May_84">#REF!</definedName>
    <definedName name="May_85" localSheetId="68">#REF!</definedName>
    <definedName name="May_85" localSheetId="69">#REF!</definedName>
    <definedName name="May_85">#REF!</definedName>
    <definedName name="May_86" localSheetId="68">#REF!</definedName>
    <definedName name="May_86" localSheetId="69">#REF!</definedName>
    <definedName name="May_86">#REF!</definedName>
    <definedName name="May_87" localSheetId="68">#REF!</definedName>
    <definedName name="May_87" localSheetId="69">#REF!</definedName>
    <definedName name="May_87">#REF!</definedName>
    <definedName name="May_88" localSheetId="68">#REF!</definedName>
    <definedName name="May_88" localSheetId="69">#REF!</definedName>
    <definedName name="May_88">#REF!</definedName>
    <definedName name="May_89" localSheetId="68">#REF!</definedName>
    <definedName name="May_89" localSheetId="69">#REF!</definedName>
    <definedName name="May_89">#REF!</definedName>
    <definedName name="May_90" localSheetId="68">#REF!</definedName>
    <definedName name="May_90" localSheetId="69">#REF!</definedName>
    <definedName name="May_90">#REF!</definedName>
    <definedName name="May_91" localSheetId="68">#REF!</definedName>
    <definedName name="May_91" localSheetId="69">#REF!</definedName>
    <definedName name="May_91">#REF!</definedName>
    <definedName name="May_92" localSheetId="68">#REF!</definedName>
    <definedName name="May_92" localSheetId="69">#REF!</definedName>
    <definedName name="May_92">#REF!</definedName>
    <definedName name="May_93" localSheetId="68">#REF!</definedName>
    <definedName name="May_93" localSheetId="69">#REF!</definedName>
    <definedName name="May_93">#REF!</definedName>
    <definedName name="May_94" localSheetId="68">#REF!</definedName>
    <definedName name="May_94" localSheetId="69">#REF!</definedName>
    <definedName name="May_94">#REF!</definedName>
    <definedName name="May_95" localSheetId="68">#REF!</definedName>
    <definedName name="May_95" localSheetId="69">#REF!</definedName>
    <definedName name="May_95">#REF!</definedName>
    <definedName name="May_96" localSheetId="68">#REF!</definedName>
    <definedName name="May_96" localSheetId="69">#REF!</definedName>
    <definedName name="May_96">#REF!</definedName>
    <definedName name="May_97" localSheetId="68">#REF!</definedName>
    <definedName name="May_97" localSheetId="69">#REF!</definedName>
    <definedName name="May_97">#REF!</definedName>
    <definedName name="May_98" localSheetId="68">#REF!</definedName>
    <definedName name="May_98" localSheetId="69">#REF!</definedName>
    <definedName name="May_98">#REF!</definedName>
    <definedName name="May_99" localSheetId="68">#REF!</definedName>
    <definedName name="May_99" localSheetId="69">#REF!</definedName>
    <definedName name="May_99">#REF!</definedName>
    <definedName name="MCB" localSheetId="68">#REF!</definedName>
    <definedName name="MCB" localSheetId="69">#REF!</definedName>
    <definedName name="MCB">#REF!</definedName>
    <definedName name="MCV">#N/A</definedName>
    <definedName name="MCV_B">#N/A</definedName>
    <definedName name="MCV_B1" localSheetId="3">#REF!</definedName>
    <definedName name="MCV_B1" localSheetId="42">#REF!</definedName>
    <definedName name="MCV_B1" localSheetId="68">#REF!</definedName>
    <definedName name="MCV_B1" localSheetId="69">#REF!</definedName>
    <definedName name="MCV_B1" localSheetId="0">#REF!</definedName>
    <definedName name="MCV_B1">#REF!</definedName>
    <definedName name="MCV_D">#N/A</definedName>
    <definedName name="MCV_D1" localSheetId="3">#REF!</definedName>
    <definedName name="MCV_D1" localSheetId="42">#REF!</definedName>
    <definedName name="MCV_D1" localSheetId="68">#REF!</definedName>
    <definedName name="MCV_D1" localSheetId="69">#REF!</definedName>
    <definedName name="MCV_D1" localSheetId="0">#REF!</definedName>
    <definedName name="MCV_D1">#REF!</definedName>
    <definedName name="MCV_N">#N/A</definedName>
    <definedName name="MCV_T">#N/A</definedName>
    <definedName name="MCV_T1" localSheetId="3">#REF!</definedName>
    <definedName name="MCV_T1" localSheetId="42">#REF!</definedName>
    <definedName name="MCV_T1" localSheetId="68">#REF!</definedName>
    <definedName name="MCV_T1" localSheetId="69">#REF!</definedName>
    <definedName name="MCV_T1" localSheetId="0">#REF!</definedName>
    <definedName name="MCV_T1">#REF!</definedName>
    <definedName name="MDLS" localSheetId="3">#REF!</definedName>
    <definedName name="MDLS" localSheetId="42">#REF!</definedName>
    <definedName name="MDLS" localSheetId="68">#REF!</definedName>
    <definedName name="MDLS" localSheetId="69">#REF!</definedName>
    <definedName name="MDLS">#REF!</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4" hidden="1">{FALSE,FALSE,-1.25,-15.5,484.5,276.75,FALSE,FALSE,TRUE,TRUE,0,12,#N/A,46,#N/A,2.93460490463215,15.35,1,FALSE,FALSE,3,TRUE,1,FALSE,100,"Swvu.PLA1.","ACwvu.PLA1.",#N/A,FALSE,FALSE,0,0,0,0,2,"","",TRUE,TRUE,FALSE,FALSE,1,60,#N/A,#N/A,FALSE,FALSE,FALSE,FALSE,FALSE,FALSE,FALSE,9,65532,65532,FALSE,FALSE,TRUE,TRUE,TRUE}</definedName>
    <definedName name="MDTab" localSheetId="25"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37" hidden="1">{FALSE,FALSE,-1.25,-15.5,484.5,276.75,FALSE,FALSE,TRUE,TRUE,0,12,#N/A,46,#N/A,2.93460490463215,15.35,1,FALSE,FALSE,3,TRUE,1,FALSE,100,"Swvu.PLA1.","ACwvu.PLA1.",#N/A,FALSE,FALSE,0,0,0,0,2,"","",TRUE,TRUE,FALSE,FALSE,1,60,#N/A,#N/A,FALSE,FALSE,FALSE,FALSE,FALSE,FALSE,FALSE,9,65532,65532,FALSE,FALSE,TRUE,TRUE,TRUE}</definedName>
    <definedName name="MDTab" localSheetId="38" hidden="1">{FALSE,FALSE,-1.25,-15.5,484.5,276.75,FALSE,FALSE,TRUE,TRUE,0,12,#N/A,46,#N/A,2.93460490463215,15.35,1,FALSE,FALSE,3,TRUE,1,FALSE,100,"Swvu.PLA1.","ACwvu.PLA1.",#N/A,FALSE,FALSE,0,0,0,0,2,"","",TRUE,TRUE,FALSE,FALSE,1,60,#N/A,#N/A,FALSE,FALSE,FALSE,FALSE,FALSE,FALSE,FALSE,9,65532,65532,FALSE,FALSE,TRUE,TRUE,TRUE}</definedName>
    <definedName name="MDTab" localSheetId="39" hidden="1">{FALSE,FALSE,-1.25,-15.5,484.5,276.75,FALSE,FALSE,TRUE,TRUE,0,12,#N/A,46,#N/A,2.93460490463215,15.35,1,FALSE,FALSE,3,TRUE,1,FALSE,100,"Swvu.PLA1.","ACwvu.PLA1.",#N/A,FALSE,FALSE,0,0,0,0,2,"","",TRUE,TRUE,FALSE,FALSE,1,60,#N/A,#N/A,FALSE,FALSE,FALSE,FALSE,FALSE,FALSE,FALSE,9,65532,65532,FALSE,FALSE,TRUE,TRUE,TRUE}</definedName>
    <definedName name="MDTab" localSheetId="40" hidden="1">{FALSE,FALSE,-1.25,-15.5,484.5,276.75,FALSE,FALSE,TRUE,TRUE,0,12,#N/A,46,#N/A,2.93460490463215,15.35,1,FALSE,FALSE,3,TRUE,1,FALSE,100,"Swvu.PLA1.","ACwvu.PLA1.",#N/A,FALSE,FALSE,0,0,0,0,2,"","",TRUE,TRUE,FALSE,FALSE,1,60,#N/A,#N/A,FALSE,FALSE,FALSE,FALSE,FALSE,FALSE,FALSE,9,65532,65532,FALSE,FALSE,TRUE,TRUE,TRUE}</definedName>
    <definedName name="MDTab" localSheetId="41" hidden="1">{FALSE,FALSE,-1.25,-15.5,484.5,276.75,FALSE,FALSE,TRUE,TRUE,0,12,#N/A,46,#N/A,2.93460490463215,15.35,1,FALSE,FALSE,3,TRUE,1,FALSE,100,"Swvu.PLA1.","ACwvu.PLA1.",#N/A,FALSE,FALSE,0,0,0,0,2,"","",TRUE,TRUE,FALSE,FALSE,1,60,#N/A,#N/A,FALSE,FALSE,FALSE,FALSE,FALSE,FALSE,FALSE,9,65532,65532,FALSE,FALSE,TRUE,TRUE,TRUE}</definedName>
    <definedName name="MDTab" localSheetId="42" hidden="1">{FALSE,FALSE,-1.25,-15.5,484.5,276.75,FALSE,FALSE,TRUE,TRUE,0,12,#N/A,46,#N/A,2.93460490463215,15.35,1,FALSE,FALSE,3,TRUE,1,FALSE,100,"Swvu.PLA1.","ACwvu.PLA1.",#N/A,FALSE,FALSE,0,0,0,0,2,"","",TRUE,TRUE,FALSE,FALSE,1,60,#N/A,#N/A,FALSE,FALSE,FALSE,FALSE,FALSE,FALSE,FALSE,9,65532,65532,FALSE,FALSE,TRUE,TRUE,TRUE}</definedName>
    <definedName name="MDTab" localSheetId="43" hidden="1">{FALSE,FALSE,-1.25,-15.5,484.5,276.75,FALSE,FALSE,TRUE,TRUE,0,12,#N/A,46,#N/A,2.93460490463215,15.35,1,FALSE,FALSE,3,TRUE,1,FALSE,100,"Swvu.PLA1.","ACwvu.PLA1.",#N/A,FALSE,FALSE,0,0,0,0,2,"","",TRUE,TRUE,FALSE,FALSE,1,60,#N/A,#N/A,FALSE,FALSE,FALSE,FALSE,FALSE,FALSE,FALSE,9,65532,65532,FALSE,FALSE,TRUE,TRUE,TRUE}</definedName>
    <definedName name="MDTab" localSheetId="44" hidden="1">{FALSE,FALSE,-1.25,-15.5,484.5,276.75,FALSE,FALSE,TRUE,TRUE,0,12,#N/A,46,#N/A,2.93460490463215,15.35,1,FALSE,FALSE,3,TRUE,1,FALSE,100,"Swvu.PLA1.","ACwvu.PLA1.",#N/A,FALSE,FALSE,0,0,0,0,2,"","",TRUE,TRUE,FALSE,FALSE,1,60,#N/A,#N/A,FALSE,FALSE,FALSE,FALSE,FALSE,FALSE,FALSE,9,65532,65532,FALSE,FALSE,TRUE,TRUE,TRUE}</definedName>
    <definedName name="MDTab" localSheetId="45"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7" hidden="1">{FALSE,FALSE,-1.25,-15.5,484.5,276.75,FALSE,FALSE,TRUE,TRUE,0,12,#N/A,46,#N/A,2.93460490463215,15.35,1,FALSE,FALSE,3,TRUE,1,FALSE,100,"Swvu.PLA1.","ACwvu.PLA1.",#N/A,FALSE,FALSE,0,0,0,0,2,"","",TRUE,TRUE,FALSE,FALSE,1,60,#N/A,#N/A,FALSE,FALSE,FALSE,FALSE,FALSE,FALSE,FALSE,9,65532,65532,FALSE,FALSE,TRUE,TRUE,TRUE}</definedName>
    <definedName name="MDTab" localSheetId="48"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0" hidden="1">{FALSE,FALSE,-1.25,-15.5,484.5,276.75,FALSE,FALSE,TRUE,TRUE,0,12,#N/A,46,#N/A,2.93460490463215,15.35,1,FALSE,FALSE,3,TRUE,1,FALSE,100,"Swvu.PLA1.","ACwvu.PLA1.",#N/A,FALSE,FALSE,0,0,0,0,2,"","",TRUE,TRUE,FALSE,FALSE,1,60,#N/A,#N/A,FALSE,FALSE,FALSE,FALSE,FALSE,FALSE,FALSE,9,65532,65532,FALSE,FALSE,TRUE,TRUE,TRUE}</definedName>
    <definedName name="MDTab" localSheetId="52" hidden="1">{FALSE,FALSE,-1.25,-15.5,484.5,276.75,FALSE,FALSE,TRUE,TRUE,0,12,#N/A,46,#N/A,2.93460490463215,15.35,1,FALSE,FALSE,3,TRUE,1,FALSE,100,"Swvu.PLA1.","ACwvu.PLA1.",#N/A,FALSE,FALSE,0,0,0,0,2,"","",TRUE,TRUE,FALSE,FALSE,1,60,#N/A,#N/A,FALSE,FALSE,FALSE,FALSE,FALSE,FALSE,FALSE,9,65532,65532,FALSE,FALSE,TRUE,TRUE,TRUE}</definedName>
    <definedName name="MDTab" localSheetId="53" hidden="1">{FALSE,FALSE,-1.25,-15.5,484.5,276.75,FALSE,FALSE,TRUE,TRUE,0,12,#N/A,46,#N/A,2.93460490463215,15.35,1,FALSE,FALSE,3,TRUE,1,FALSE,100,"Swvu.PLA1.","ACwvu.PLA1.",#N/A,FALSE,FALSE,0,0,0,0,2,"","",TRUE,TRUE,FALSE,FALSE,1,60,#N/A,#N/A,FALSE,FALSE,FALSE,FALSE,FALSE,FALSE,FALSE,9,65532,65532,FALSE,FALSE,TRUE,TRUE,TRUE}</definedName>
    <definedName name="MDTab" localSheetId="54" hidden="1">{FALSE,FALSE,-1.25,-15.5,484.5,276.75,FALSE,FALSE,TRUE,TRUE,0,12,#N/A,46,#N/A,2.93460490463215,15.35,1,FALSE,FALSE,3,TRUE,1,FALSE,100,"Swvu.PLA1.","ACwvu.PLA1.",#N/A,FALSE,FALSE,0,0,0,0,2,"","",TRUE,TRUE,FALSE,FALSE,1,60,#N/A,#N/A,FALSE,FALSE,FALSE,FALSE,FALSE,FALSE,FALSE,9,65532,65532,FALSE,FALSE,TRUE,TRUE,TRUE}</definedName>
    <definedName name="MDTab" localSheetId="55" hidden="1">{FALSE,FALSE,-1.25,-15.5,484.5,276.75,FALSE,FALSE,TRUE,TRUE,0,12,#N/A,46,#N/A,2.93460490463215,15.35,1,FALSE,FALSE,3,TRUE,1,FALSE,100,"Swvu.PLA1.","ACwvu.PLA1.",#N/A,FALSE,FALSE,0,0,0,0,2,"","",TRUE,TRUE,FALSE,FALSE,1,60,#N/A,#N/A,FALSE,FALSE,FALSE,FALSE,FALSE,FALSE,FALSE,9,65532,65532,FALSE,FALSE,TRUE,TRUE,TRUE}</definedName>
    <definedName name="MDTab" localSheetId="56" hidden="1">{FALSE,FALSE,-1.25,-15.5,484.5,276.75,FALSE,FALSE,TRUE,TRUE,0,12,#N/A,46,#N/A,2.93460490463215,15.35,1,FALSE,FALSE,3,TRUE,1,FALSE,100,"Swvu.PLA1.","ACwvu.PLA1.",#N/A,FALSE,FALSE,0,0,0,0,2,"","",TRUE,TRUE,FALSE,FALSE,1,60,#N/A,#N/A,FALSE,FALSE,FALSE,FALSE,FALSE,FALSE,FALSE,9,65532,65532,FALSE,FALSE,TRUE,TRUE,TRUE}</definedName>
    <definedName name="MDTab" localSheetId="57" hidden="1">{FALSE,FALSE,-1.25,-15.5,484.5,276.75,FALSE,FALSE,TRUE,TRUE,0,12,#N/A,46,#N/A,2.93460490463215,15.35,1,FALSE,FALSE,3,TRUE,1,FALSE,100,"Swvu.PLA1.","ACwvu.PLA1.",#N/A,FALSE,FALSE,0,0,0,0,2,"","",TRUE,TRUE,FALSE,FALSE,1,60,#N/A,#N/A,FALSE,FALSE,FALSE,FALSE,FALSE,FALSE,FALSE,9,65532,65532,FALSE,FALSE,TRUE,TRUE,TRUE}</definedName>
    <definedName name="MDTab" localSheetId="58" hidden="1">{FALSE,FALSE,-1.25,-15.5,484.5,276.75,FALSE,FALSE,TRUE,TRUE,0,12,#N/A,46,#N/A,2.93460490463215,15.35,1,FALSE,FALSE,3,TRUE,1,FALSE,100,"Swvu.PLA1.","ACwvu.PLA1.",#N/A,FALSE,FALSE,0,0,0,0,2,"","",TRUE,TRUE,FALSE,FALSE,1,60,#N/A,#N/A,FALSE,FALSE,FALSE,FALSE,FALSE,FALSE,FALSE,9,65532,65532,FALSE,FALSE,TRUE,TRUE,TRUE}</definedName>
    <definedName name="MDTab" localSheetId="59" hidden="1">{FALSE,FALSE,-1.25,-15.5,484.5,276.75,FALSE,FALSE,TRUE,TRUE,0,12,#N/A,46,#N/A,2.93460490463215,15.35,1,FALSE,FALSE,3,TRUE,1,FALSE,100,"Swvu.PLA1.","ACwvu.PLA1.",#N/A,FALSE,FALSE,0,0,0,0,2,"","",TRUE,TRUE,FALSE,FALSE,1,60,#N/A,#N/A,FALSE,FALSE,FALSE,FALSE,FALSE,FALSE,FALSE,9,65532,65532,FALSE,FALSE,TRUE,TRUE,TRUE}</definedName>
    <definedName name="MDTab" localSheetId="60" hidden="1">{FALSE,FALSE,-1.25,-15.5,484.5,276.75,FALSE,FALSE,TRUE,TRUE,0,12,#N/A,46,#N/A,2.93460490463215,15.35,1,FALSE,FALSE,3,TRUE,1,FALSE,100,"Swvu.PLA1.","ACwvu.PLA1.",#N/A,FALSE,FALSE,0,0,0,0,2,"","",TRUE,TRUE,FALSE,FALSE,1,60,#N/A,#N/A,FALSE,FALSE,FALSE,FALSE,FALSE,FALSE,FALSE,9,65532,65532,FALSE,FALSE,TRUE,TRUE,TRUE}</definedName>
    <definedName name="MDTab" localSheetId="68" hidden="1">{FALSE,FALSE,-1.25,-15.5,484.5,276.75,FALSE,FALSE,TRUE,TRUE,0,12,#N/A,46,#N/A,2.93460490463215,15.35,1,FALSE,FALSE,3,TRUE,1,FALSE,100,"Swvu.PLA1.","ACwvu.PLA1.",#N/A,FALSE,FALSE,0,0,0,0,2,"","",TRUE,TRUE,FALSE,FALSE,1,60,#N/A,#N/A,FALSE,FALSE,FALSE,FALSE,FALSE,FALSE,FALSE,9,65532,65532,FALSE,FALSE,TRUE,TRUE,TRUE}</definedName>
    <definedName name="MDTab" localSheetId="69" hidden="1">{FALSE,FALSE,-1.25,-15.5,484.5,276.75,FALSE,FALSE,TRUE,TRUE,0,12,#N/A,46,#N/A,2.93460490463215,15.35,1,FALSE,FALSE,3,TRUE,1,FALSE,100,"Swvu.PLA1.","ACwvu.PLA1.",#N/A,FALSE,FALSE,0,0,0,0,2,"","",TRUE,TRUE,FALSE,FALSE,1,60,#N/A,#N/A,FALSE,FALSE,FALSE,FALSE,FALSE,FALSE,FALSE,9,65532,65532,FALSE,FALSE,TRUE,TRUE,TRUE}</definedName>
    <definedName name="MDTab" localSheetId="70" hidden="1">{FALSE,FALSE,-1.25,-15.5,484.5,276.75,FALSE,FALSE,TRUE,TRUE,0,12,#N/A,46,#N/A,2.93460490463215,15.35,1,FALSE,FALSE,3,TRUE,1,FALSE,100,"Swvu.PLA1.","ACwvu.PLA1.",#N/A,FALSE,FALSE,0,0,0,0,2,"","",TRUE,TRUE,FALSE,FALSE,1,60,#N/A,#N/A,FALSE,FALSE,FALSE,FALSE,FALSE,FALSE,FALSE,9,65532,65532,FALSE,FALSE,TRUE,TRUE,TRUE}</definedName>
    <definedName name="MDTab" localSheetId="0"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ORES" localSheetId="3">#REF!</definedName>
    <definedName name="MENORES" localSheetId="42">#REF!</definedName>
    <definedName name="MENORES" localSheetId="68">#REF!</definedName>
    <definedName name="MENORES" localSheetId="69">#REF!</definedName>
    <definedName name="MENORES" localSheetId="0">#REF!</definedName>
    <definedName name="MENORES">#REF!</definedName>
    <definedName name="MF1.1" localSheetId="3">#REF!</definedName>
    <definedName name="MF1.1" localSheetId="42">#REF!</definedName>
    <definedName name="MF1.1" localSheetId="68">#REF!</definedName>
    <definedName name="MF1.1" localSheetId="69">#REF!</definedName>
    <definedName name="MF1.1">#REF!</definedName>
    <definedName name="MF2.1" localSheetId="3">#REF!</definedName>
    <definedName name="MF2.1" localSheetId="42">#REF!</definedName>
    <definedName name="MF2.1" localSheetId="68">#REF!</definedName>
    <definedName name="MF2.1" localSheetId="69">#REF!</definedName>
    <definedName name="MF2.1">#REF!</definedName>
    <definedName name="MFBOPINPUT" localSheetId="68">#REF!</definedName>
    <definedName name="MFBOPINPUT" localSheetId="69">#REF!</definedName>
    <definedName name="MFBOPINPUT">#REF!</definedName>
    <definedName name="MFISCAL">'[19]Annual Raw Data'!#REF!</definedName>
    <definedName name="mflowsa">[11]!mflowsa</definedName>
    <definedName name="mflowsq">[11]!mflowsq</definedName>
    <definedName name="mi" localSheetId="3">#REF!</definedName>
    <definedName name="mi" localSheetId="42">#REF!</definedName>
    <definedName name="mi" localSheetId="68">#REF!</definedName>
    <definedName name="mi" localSheetId="69">#REF!</definedName>
    <definedName name="mi" localSheetId="0">#REF!</definedName>
    <definedName name="mi">#REF!</definedName>
    <definedName name="MICRO" localSheetId="3">#REF!</definedName>
    <definedName name="MICRO" localSheetId="42">#REF!</definedName>
    <definedName name="MICRO" localSheetId="68">#REF!</definedName>
    <definedName name="MICRO" localSheetId="69">#REF!</definedName>
    <definedName name="MICRO">#REF!</definedName>
    <definedName name="MIDDLE" localSheetId="3">#REF!</definedName>
    <definedName name="MIDDLE" localSheetId="42">#REF!</definedName>
    <definedName name="MIDDLE" localSheetId="68">#REF!</definedName>
    <definedName name="MIDDLE" localSheetId="69">#REF!</definedName>
    <definedName name="MIDDLE">#REF!</definedName>
    <definedName name="mil" localSheetId="3">'[95]2'!#REF!</definedName>
    <definedName name="mil" localSheetId="42">'[95]2'!#REF!</definedName>
    <definedName name="mil">'[95]2'!#REF!</definedName>
    <definedName name="MIN" localSheetId="3">#REF!</definedName>
    <definedName name="MIN" localSheetId="37">#REF!</definedName>
    <definedName name="MIN" localSheetId="38">#REF!</definedName>
    <definedName name="MIN" localSheetId="39">#REF!</definedName>
    <definedName name="MIN" localSheetId="40">#REF!</definedName>
    <definedName name="MIN" localSheetId="41">#REF!</definedName>
    <definedName name="MIN" localSheetId="42">#REF!</definedName>
    <definedName name="MIN" localSheetId="43">#REF!</definedName>
    <definedName name="MIN" localSheetId="45">#REF!</definedName>
    <definedName name="MIN" localSheetId="46">#REF!</definedName>
    <definedName name="MIN" localSheetId="48">#REF!</definedName>
    <definedName name="MIN" localSheetId="49">#REF!</definedName>
    <definedName name="MIN" localSheetId="50">#REF!</definedName>
    <definedName name="MIN" localSheetId="68">#REF!</definedName>
    <definedName name="MIN" localSheetId="69">#REF!</definedName>
    <definedName name="MIN" localSheetId="0">#REF!</definedName>
    <definedName name="MIN">#REF!</definedName>
    <definedName name="Minimum_working_balances" localSheetId="3">#REF!</definedName>
    <definedName name="Minimum_working_balances" localSheetId="37">#REF!</definedName>
    <definedName name="Minimum_working_balances" localSheetId="38">#REF!</definedName>
    <definedName name="Minimum_working_balances" localSheetId="39">#REF!</definedName>
    <definedName name="Minimum_working_balances" localSheetId="40">#REF!</definedName>
    <definedName name="Minimum_working_balances" localSheetId="41">#REF!</definedName>
    <definedName name="Minimum_working_balances" localSheetId="42">#REF!</definedName>
    <definedName name="Minimum_working_balances" localSheetId="43">#REF!</definedName>
    <definedName name="Minimum_working_balances" localSheetId="45">#REF!</definedName>
    <definedName name="Minimum_working_balances" localSheetId="46">#REF!</definedName>
    <definedName name="Minimum_working_balances" localSheetId="48">#REF!</definedName>
    <definedName name="Minimum_working_balances" localSheetId="49">#REF!</definedName>
    <definedName name="Minimum_working_balances" localSheetId="50">#REF!</definedName>
    <definedName name="Minimum_working_balances" localSheetId="68">#REF!</definedName>
    <definedName name="Minimum_working_balances" localSheetId="69">#REF!</definedName>
    <definedName name="Minimum_working_balances">#REF!</definedName>
    <definedName name="MISC3" localSheetId="3">#REF!</definedName>
    <definedName name="MISC3" localSheetId="37">#REF!</definedName>
    <definedName name="MISC3" localSheetId="38">#REF!</definedName>
    <definedName name="MISC3" localSheetId="39">#REF!</definedName>
    <definedName name="MISC3" localSheetId="40">#REF!</definedName>
    <definedName name="MISC3" localSheetId="41">#REF!</definedName>
    <definedName name="MISC3" localSheetId="42">#REF!</definedName>
    <definedName name="MISC3" localSheetId="43">#REF!</definedName>
    <definedName name="MISC3" localSheetId="45">#REF!</definedName>
    <definedName name="MISC3" localSheetId="46">#REF!</definedName>
    <definedName name="MISC3" localSheetId="48">#REF!</definedName>
    <definedName name="MISC3" localSheetId="49">#REF!</definedName>
    <definedName name="MISC3" localSheetId="50">#REF!</definedName>
    <definedName name="MISC3" localSheetId="68">#REF!</definedName>
    <definedName name="MISC3" localSheetId="69">#REF!</definedName>
    <definedName name="MISC3">#REF!</definedName>
    <definedName name="MISC4" localSheetId="3">[14]OUTPUT!#REF!</definedName>
    <definedName name="MISC4" localSheetId="37">[14]OUTPUT!#REF!</definedName>
    <definedName name="MISC4" localSheetId="38">[14]OUTPUT!#REF!</definedName>
    <definedName name="MISC4" localSheetId="39">[14]OUTPUT!#REF!</definedName>
    <definedName name="MISC4" localSheetId="40">[14]OUTPUT!#REF!</definedName>
    <definedName name="MISC4" localSheetId="41">[14]OUTPUT!#REF!</definedName>
    <definedName name="MISC4" localSheetId="42">[14]OUTPUT!#REF!</definedName>
    <definedName name="MISC4" localSheetId="43">[14]OUTPUT!#REF!</definedName>
    <definedName name="MISC4" localSheetId="45">[14]OUTPUT!#REF!</definedName>
    <definedName name="MISC4" localSheetId="46">[14]OUTPUT!#REF!</definedName>
    <definedName name="MISC4" localSheetId="48">[14]OUTPUT!#REF!</definedName>
    <definedName name="MISC4" localSheetId="49">[14]OUTPUT!#REF!</definedName>
    <definedName name="MISC4" localSheetId="50">[14]OUTPUT!#REF!</definedName>
    <definedName name="MISC4">[14]OUTPUT!#REF!</definedName>
    <definedName name="MK_CASHFLOW" localSheetId="3">#REF!</definedName>
    <definedName name="MK_CASHFLOW" localSheetId="37">#REF!</definedName>
    <definedName name="MK_CASHFLOW" localSheetId="38">#REF!</definedName>
    <definedName name="MK_CASHFLOW" localSheetId="39">#REF!</definedName>
    <definedName name="MK_CASHFLOW" localSheetId="40">#REF!</definedName>
    <definedName name="MK_CASHFLOW" localSheetId="41">#REF!</definedName>
    <definedName name="MK_CASHFLOW" localSheetId="42">#REF!</definedName>
    <definedName name="MK_CASHFLOW" localSheetId="43">#REF!</definedName>
    <definedName name="MK_CASHFLOW" localSheetId="45">#REF!</definedName>
    <definedName name="MK_CASHFLOW" localSheetId="46">#REF!</definedName>
    <definedName name="MK_CASHFLOW" localSheetId="48">#REF!</definedName>
    <definedName name="MK_CASHFLOW" localSheetId="49">#REF!</definedName>
    <definedName name="MK_CASHFLOW" localSheetId="50">#REF!</definedName>
    <definedName name="MK_CASHFLOW" localSheetId="68">#REF!</definedName>
    <definedName name="MK_CASHFLOW" localSheetId="69">#REF!</definedName>
    <definedName name="MK_CASHFLOW" localSheetId="0">#REF!</definedName>
    <definedName name="MK_CASHFLOW">#REF!</definedName>
    <definedName name="mm" localSheetId="3">'[24]10'!#REF!</definedName>
    <definedName name="mm" localSheetId="37">'[24]10'!#REF!</definedName>
    <definedName name="mm" localSheetId="38">'[24]10'!#REF!</definedName>
    <definedName name="mm" localSheetId="39">'[24]10'!#REF!</definedName>
    <definedName name="mm" localSheetId="40">'[24]10'!#REF!</definedName>
    <definedName name="mm" localSheetId="41">'[24]10'!#REF!</definedName>
    <definedName name="mm" localSheetId="42">'[24]10'!#REF!</definedName>
    <definedName name="mm" localSheetId="43">'[24]10'!#REF!</definedName>
    <definedName name="mm" localSheetId="45">'[24]10'!#REF!</definedName>
    <definedName name="mm" localSheetId="46">'[24]10'!#REF!</definedName>
    <definedName name="mm" localSheetId="48">'[24]10'!#REF!</definedName>
    <definedName name="mm" localSheetId="49">'[24]10'!#REF!</definedName>
    <definedName name="mm" localSheetId="50">'[24]10'!#REF!</definedName>
    <definedName name="mm" localSheetId="0">'[24]10'!#REF!</definedName>
    <definedName name="mm">'[24]10'!#REF!</definedName>
    <definedName name="mmm" localSheetId="1" hidden="1">{"Riqfin97",#N/A,FALSE,"Tran";"Riqfinpro",#N/A,FALSE,"Tran"}</definedName>
    <definedName name="mmm" localSheetId="17" hidden="1">{"Riqfin97",#N/A,FALSE,"Tran";"Riqfinpro",#N/A,FALSE,"Tran"}</definedName>
    <definedName name="mmm" localSheetId="18" hidden="1">{"Riqfin97",#N/A,FALSE,"Tran";"Riqfinpro",#N/A,FALSE,"Tran"}</definedName>
    <definedName name="mmm" localSheetId="19" hidden="1">{"Riqfin97",#N/A,FALSE,"Tran";"Riqfinpro",#N/A,FALSE,"Tran"}</definedName>
    <definedName name="mmm" localSheetId="24" hidden="1">{"Riqfin97",#N/A,FALSE,"Tran";"Riqfinpro",#N/A,FALSE,"Tran"}</definedName>
    <definedName name="mmm" localSheetId="25" hidden="1">{"Riqfin97",#N/A,FALSE,"Tran";"Riqfinpro",#N/A,FALSE,"Tran"}</definedName>
    <definedName name="mmm" localSheetId="3" hidden="1">{"Riqfin97",#N/A,FALSE,"Tran";"Riqfinpro",#N/A,FALSE,"Tran"}</definedName>
    <definedName name="mmm" localSheetId="37" hidden="1">{"Riqfin97",#N/A,FALSE,"Tran";"Riqfinpro",#N/A,FALSE,"Tran"}</definedName>
    <definedName name="mmm" localSheetId="38" hidden="1">{"Riqfin97",#N/A,FALSE,"Tran";"Riqfinpro",#N/A,FALSE,"Tran"}</definedName>
    <definedName name="mmm" localSheetId="39" hidden="1">{"Riqfin97",#N/A,FALSE,"Tran";"Riqfinpro",#N/A,FALSE,"Tran"}</definedName>
    <definedName name="mmm" localSheetId="40" hidden="1">{"Riqfin97",#N/A,FALSE,"Tran";"Riqfinpro",#N/A,FALSE,"Tran"}</definedName>
    <definedName name="mmm" localSheetId="41" hidden="1">{"Riqfin97",#N/A,FALSE,"Tran";"Riqfinpro",#N/A,FALSE,"Tran"}</definedName>
    <definedName name="mmm" localSheetId="42" hidden="1">{"Riqfin97",#N/A,FALSE,"Tran";"Riqfinpro",#N/A,FALSE,"Tran"}</definedName>
    <definedName name="mmm" localSheetId="43" hidden="1">{"Riqfin97",#N/A,FALSE,"Tran";"Riqfinpro",#N/A,FALSE,"Tran"}</definedName>
    <definedName name="mmm" localSheetId="44" hidden="1">{"Riqfin97",#N/A,FALSE,"Tran";"Riqfinpro",#N/A,FALSE,"Tran"}</definedName>
    <definedName name="mmm" localSheetId="45"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49" hidden="1">{"Riqfin97",#N/A,FALSE,"Tran";"Riqfinpro",#N/A,FALSE,"Tran"}</definedName>
    <definedName name="mmm" localSheetId="50" hidden="1">{"Riqfin97",#N/A,FALSE,"Tran";"Riqfinpro",#N/A,FALSE,"Tran"}</definedName>
    <definedName name="mmm" localSheetId="52" hidden="1">{"Riqfin97",#N/A,FALSE,"Tran";"Riqfinpro",#N/A,FALSE,"Tran"}</definedName>
    <definedName name="mmm" localSheetId="53" hidden="1">{"Riqfin97",#N/A,FALSE,"Tran";"Riqfinpro",#N/A,FALSE,"Tran"}</definedName>
    <definedName name="mmm" localSheetId="54" hidden="1">{"Riqfin97",#N/A,FALSE,"Tran";"Riqfinpro",#N/A,FALSE,"Tran"}</definedName>
    <definedName name="mmm" localSheetId="55" hidden="1">{"Riqfin97",#N/A,FALSE,"Tran";"Riqfinpro",#N/A,FALSE,"Tran"}</definedName>
    <definedName name="mmm" localSheetId="56" hidden="1">{"Riqfin97",#N/A,FALSE,"Tran";"Riqfinpro",#N/A,FALSE,"Tran"}</definedName>
    <definedName name="mmm" localSheetId="57" hidden="1">{"Riqfin97",#N/A,FALSE,"Tran";"Riqfinpro",#N/A,FALSE,"Tran"}</definedName>
    <definedName name="mmm" localSheetId="58" hidden="1">{"Riqfin97",#N/A,FALSE,"Tran";"Riqfinpro",#N/A,FALSE,"Tran"}</definedName>
    <definedName name="mmm" localSheetId="59" hidden="1">{"Riqfin97",#N/A,FALSE,"Tran";"Riqfinpro",#N/A,FALSE,"Tran"}</definedName>
    <definedName name="mmm" localSheetId="60" hidden="1">{"Riqfin97",#N/A,FALSE,"Tran";"Riqfinpro",#N/A,FALSE,"Tran"}</definedName>
    <definedName name="mmm" localSheetId="68" hidden="1">{"Riqfin97",#N/A,FALSE,"Tran";"Riqfinpro",#N/A,FALSE,"Tran"}</definedName>
    <definedName name="mmm" localSheetId="69" hidden="1">{"Riqfin97",#N/A,FALSE,"Tran";"Riqfinpro",#N/A,FALSE,"Tran"}</definedName>
    <definedName name="mmm" localSheetId="70" hidden="1">{"Riqfin97",#N/A,FALSE,"Tran";"Riqfinpro",#N/A,FALSE,"Tran"}</definedName>
    <definedName name="mmm" localSheetId="0" hidden="1">{"Riqfin97",#N/A,FALSE,"Tran";"Riqfinpro",#N/A,FALSE,"Tran"}</definedName>
    <definedName name="mmm" hidden="1">{"Riqfin97",#N/A,FALSE,"Tran";"Riqfinpro",#N/A,FALSE,"Tran"}</definedName>
    <definedName name="mmmm" localSheetId="1" hidden="1">{"Tab1",#N/A,FALSE,"P";"Tab2",#N/A,FALSE,"P"}</definedName>
    <definedName name="mmmm" localSheetId="17" hidden="1">{"Tab1",#N/A,FALSE,"P";"Tab2",#N/A,FALSE,"P"}</definedName>
    <definedName name="mmmm" localSheetId="18" hidden="1">{"Tab1",#N/A,FALSE,"P";"Tab2",#N/A,FALSE,"P"}</definedName>
    <definedName name="mmmm" localSheetId="19" hidden="1">{"Tab1",#N/A,FALSE,"P";"Tab2",#N/A,FALSE,"P"}</definedName>
    <definedName name="mmmm" localSheetId="24" hidden="1">{"Tab1",#N/A,FALSE,"P";"Tab2",#N/A,FALSE,"P"}</definedName>
    <definedName name="mmmm" localSheetId="25" hidden="1">{"Tab1",#N/A,FALSE,"P";"Tab2",#N/A,FALSE,"P"}</definedName>
    <definedName name="mmmm" localSheetId="3" hidden="1">{"Tab1",#N/A,FALSE,"P";"Tab2",#N/A,FALSE,"P"}</definedName>
    <definedName name="mmmm" localSheetId="37" hidden="1">{"Tab1",#N/A,FALSE,"P";"Tab2",#N/A,FALSE,"P"}</definedName>
    <definedName name="mmmm" localSheetId="38" hidden="1">{"Tab1",#N/A,FALSE,"P";"Tab2",#N/A,FALSE,"P"}</definedName>
    <definedName name="mmmm" localSheetId="39" hidden="1">{"Tab1",#N/A,FALSE,"P";"Tab2",#N/A,FALSE,"P"}</definedName>
    <definedName name="mmmm" localSheetId="40" hidden="1">{"Tab1",#N/A,FALSE,"P";"Tab2",#N/A,FALSE,"P"}</definedName>
    <definedName name="mmmm" localSheetId="41" hidden="1">{"Tab1",#N/A,FALSE,"P";"Tab2",#N/A,FALSE,"P"}</definedName>
    <definedName name="mmmm" localSheetId="42" hidden="1">{"Tab1",#N/A,FALSE,"P";"Tab2",#N/A,FALSE,"P"}</definedName>
    <definedName name="mmmm" localSheetId="43" hidden="1">{"Tab1",#N/A,FALSE,"P";"Tab2",#N/A,FALSE,"P"}</definedName>
    <definedName name="mmmm" localSheetId="44" hidden="1">{"Tab1",#N/A,FALSE,"P";"Tab2",#N/A,FALSE,"P"}</definedName>
    <definedName name="mmmm" localSheetId="45" hidden="1">{"Tab1",#N/A,FALSE,"P";"Tab2",#N/A,FALSE,"P"}</definedName>
    <definedName name="mmmm" localSheetId="46" hidden="1">{"Tab1",#N/A,FALSE,"P";"Tab2",#N/A,FALSE,"P"}</definedName>
    <definedName name="mmmm" localSheetId="47" hidden="1">{"Tab1",#N/A,FALSE,"P";"Tab2",#N/A,FALSE,"P"}</definedName>
    <definedName name="mmmm" localSheetId="48" hidden="1">{"Tab1",#N/A,FALSE,"P";"Tab2",#N/A,FALSE,"P"}</definedName>
    <definedName name="mmmm" localSheetId="49" hidden="1">{"Tab1",#N/A,FALSE,"P";"Tab2",#N/A,FALSE,"P"}</definedName>
    <definedName name="mmmm" localSheetId="50" hidden="1">{"Tab1",#N/A,FALSE,"P";"Tab2",#N/A,FALSE,"P"}</definedName>
    <definedName name="mmmm" localSheetId="52" hidden="1">{"Tab1",#N/A,FALSE,"P";"Tab2",#N/A,FALSE,"P"}</definedName>
    <definedName name="mmmm" localSheetId="53" hidden="1">{"Tab1",#N/A,FALSE,"P";"Tab2",#N/A,FALSE,"P"}</definedName>
    <definedName name="mmmm" localSheetId="54" hidden="1">{"Tab1",#N/A,FALSE,"P";"Tab2",#N/A,FALSE,"P"}</definedName>
    <definedName name="mmmm" localSheetId="55" hidden="1">{"Tab1",#N/A,FALSE,"P";"Tab2",#N/A,FALSE,"P"}</definedName>
    <definedName name="mmmm" localSheetId="56" hidden="1">{"Tab1",#N/A,FALSE,"P";"Tab2",#N/A,FALSE,"P"}</definedName>
    <definedName name="mmmm" localSheetId="57" hidden="1">{"Tab1",#N/A,FALSE,"P";"Tab2",#N/A,FALSE,"P"}</definedName>
    <definedName name="mmmm" localSheetId="58" hidden="1">{"Tab1",#N/A,FALSE,"P";"Tab2",#N/A,FALSE,"P"}</definedName>
    <definedName name="mmmm" localSheetId="59" hidden="1">{"Tab1",#N/A,FALSE,"P";"Tab2",#N/A,FALSE,"P"}</definedName>
    <definedName name="mmmm" localSheetId="60" hidden="1">{"Tab1",#N/A,FALSE,"P";"Tab2",#N/A,FALSE,"P"}</definedName>
    <definedName name="mmmm" localSheetId="68" hidden="1">{"Tab1",#N/A,FALSE,"P";"Tab2",#N/A,FALSE,"P"}</definedName>
    <definedName name="mmmm" localSheetId="69" hidden="1">{"Tab1",#N/A,FALSE,"P";"Tab2",#N/A,FALSE,"P"}</definedName>
    <definedName name="mmmm" localSheetId="70" hidden="1">{"Tab1",#N/A,FALSE,"P";"Tab2",#N/A,FALSE,"P"}</definedName>
    <definedName name="mmmm" localSheetId="0" hidden="1">{"Tab1",#N/A,FALSE,"P";"Tab2",#N/A,FALSE,"P"}</definedName>
    <definedName name="mmmm" hidden="1">{"Tab1",#N/A,FALSE,"P";"Tab2",#N/A,FALSE,"P"}</definedName>
    <definedName name="mmmmmmmmmmmmmmmmm" localSheetId="3">#REF!</definedName>
    <definedName name="mmmmmmmmmmmmmmmmm" localSheetId="42">#REF!</definedName>
    <definedName name="mmmmmmmmmmmmmmmmm" localSheetId="68">#REF!</definedName>
    <definedName name="mmmmmmmmmmmmmmmmm" localSheetId="69">#REF!</definedName>
    <definedName name="mmmmmmmmmmmmmmmmm" localSheetId="0">#REF!</definedName>
    <definedName name="mmmmmmmmmmmmmmmmm">#REF!</definedName>
    <definedName name="mmmmmmmmmmmmmmmmmmmmmmmmmmmmmmmmm" localSheetId="3">#REF!</definedName>
    <definedName name="mmmmmmmmmmmmmmmmmmmmmmmmmmmmmmmmm" localSheetId="42">#REF!</definedName>
    <definedName name="mmmmmmmmmmmmmmmmmmmmmmmmmmmmmmmmm" localSheetId="68">#REF!</definedName>
    <definedName name="mmmmmmmmmmmmmmmmmmmmmmmmmmmmmmmmm" localSheetId="69">#REF!</definedName>
    <definedName name="mmmmmmmmmmmmmmmmmmmmmmmmmmmmmmmmm">#REF!</definedName>
    <definedName name="MNDATES" localSheetId="3">#REF!</definedName>
    <definedName name="MNDATES" localSheetId="42">#REF!</definedName>
    <definedName name="MNDATES" localSheetId="68">#REF!</definedName>
    <definedName name="MNDATES" localSheetId="69">#REF!</definedName>
    <definedName name="MNDATES">#REF!</definedName>
    <definedName name="Modified_by" localSheetId="68">#REF!</definedName>
    <definedName name="Modified_by" localSheetId="69">#REF!</definedName>
    <definedName name="Modified_by">#REF!</definedName>
    <definedName name="Modified_on" localSheetId="68">#REF!</definedName>
    <definedName name="Modified_on" localSheetId="69">#REF!</definedName>
    <definedName name="Modified_on">#REF!</definedName>
    <definedName name="Módulo2.completo" localSheetId="1">'1'!Módulo2.completo</definedName>
    <definedName name="Módulo2.completo">[0]!Módulo2.completo</definedName>
    <definedName name="MON_SM" localSheetId="1">#REF!</definedName>
    <definedName name="MON_SM" localSheetId="3">#REF!</definedName>
    <definedName name="MON_SM" localSheetId="37">#REF!</definedName>
    <definedName name="MON_SM" localSheetId="38">#REF!</definedName>
    <definedName name="MON_SM" localSheetId="39">#REF!</definedName>
    <definedName name="MON_SM" localSheetId="40">#REF!</definedName>
    <definedName name="MON_SM" localSheetId="41">#REF!</definedName>
    <definedName name="MON_SM" localSheetId="43">#REF!</definedName>
    <definedName name="MON_SM" localSheetId="45">#REF!</definedName>
    <definedName name="MON_SM" localSheetId="46">#REF!</definedName>
    <definedName name="MON_SM" localSheetId="48">#REF!</definedName>
    <definedName name="MON_SM" localSheetId="49">#REF!</definedName>
    <definedName name="MON_SM" localSheetId="50">#REF!</definedName>
    <definedName name="MON_SM" localSheetId="68">#REF!</definedName>
    <definedName name="MON_SM" localSheetId="69">#REF!</definedName>
    <definedName name="MON_SM" localSheetId="0">#REF!</definedName>
    <definedName name="MON_SM">#REF!</definedName>
    <definedName name="MONE" localSheetId="1">#REF!</definedName>
    <definedName name="MONE" localSheetId="3">#REF!</definedName>
    <definedName name="MONE" localSheetId="37">#REF!</definedName>
    <definedName name="MONE" localSheetId="38">#REF!</definedName>
    <definedName name="MONE" localSheetId="39">#REF!</definedName>
    <definedName name="MONE" localSheetId="40">#REF!</definedName>
    <definedName name="MONE" localSheetId="41">#REF!</definedName>
    <definedName name="MONE" localSheetId="43">#REF!</definedName>
    <definedName name="MONE" localSheetId="45">#REF!</definedName>
    <definedName name="MONE" localSheetId="46">#REF!</definedName>
    <definedName name="MONE" localSheetId="48">#REF!</definedName>
    <definedName name="MONE" localSheetId="49">#REF!</definedName>
    <definedName name="MONE" localSheetId="50">#REF!</definedName>
    <definedName name="MONE" localSheetId="68">#REF!</definedName>
    <definedName name="MONE" localSheetId="69">#REF!</definedName>
    <definedName name="MONE">#REF!</definedName>
    <definedName name="MonetarySurvey">'[10]Monetary Dev_Monthly'!$A$11:$CB$73</definedName>
    <definedName name="Money" localSheetId="3">#REF!</definedName>
    <definedName name="Money" localSheetId="37">#REF!</definedName>
    <definedName name="Money" localSheetId="38">#REF!</definedName>
    <definedName name="Money" localSheetId="39">#REF!</definedName>
    <definedName name="Money" localSheetId="40">#REF!</definedName>
    <definedName name="Money" localSheetId="41">#REF!</definedName>
    <definedName name="Money" localSheetId="42">#REF!</definedName>
    <definedName name="Money" localSheetId="43">#REF!</definedName>
    <definedName name="Money" localSheetId="45">#REF!</definedName>
    <definedName name="Money" localSheetId="46">#REF!</definedName>
    <definedName name="Money" localSheetId="48">#REF!</definedName>
    <definedName name="Money" localSheetId="49">#REF!</definedName>
    <definedName name="Money" localSheetId="50">#REF!</definedName>
    <definedName name="Money" localSheetId="68">#REF!</definedName>
    <definedName name="Money" localSheetId="69">#REF!</definedName>
    <definedName name="Money" localSheetId="0">#REF!</definedName>
    <definedName name="Money">#REF!</definedName>
    <definedName name="money_monthly_output_to_fiscal" localSheetId="3">'[43]Monthly data'!#REF!</definedName>
    <definedName name="money_monthly_output_to_fiscal" localSheetId="42">'[43]Monthly data'!#REF!</definedName>
    <definedName name="money_monthly_output_to_fiscal" localSheetId="0">'[43]Monthly data'!#REF!</definedName>
    <definedName name="money_monthly_output_to_fiscal">'[43]Monthly data'!#REF!</definedName>
    <definedName name="MONEY1A" localSheetId="3">#REF!</definedName>
    <definedName name="MONEY1A" localSheetId="37">#REF!</definedName>
    <definedName name="MONEY1A" localSheetId="38">#REF!</definedName>
    <definedName name="MONEY1A" localSheetId="39">#REF!</definedName>
    <definedName name="MONEY1A" localSheetId="40">#REF!</definedName>
    <definedName name="MONEY1A" localSheetId="41">#REF!</definedName>
    <definedName name="MONEY1A" localSheetId="42">#REF!</definedName>
    <definedName name="MONEY1A" localSheetId="43">#REF!</definedName>
    <definedName name="MONEY1A" localSheetId="45">#REF!</definedName>
    <definedName name="MONEY1A" localSheetId="46">#REF!</definedName>
    <definedName name="MONEY1A" localSheetId="48">#REF!</definedName>
    <definedName name="MONEY1A" localSheetId="49">#REF!</definedName>
    <definedName name="MONEY1A" localSheetId="50">#REF!</definedName>
    <definedName name="MONEY1A" localSheetId="68">#REF!</definedName>
    <definedName name="MONEY1A" localSheetId="69">#REF!</definedName>
    <definedName name="MONEY1A" localSheetId="0">#REF!</definedName>
    <definedName name="MONEY1A">#REF!</definedName>
    <definedName name="MONEY1Q" localSheetId="3">#REF!</definedName>
    <definedName name="MONEY1Q" localSheetId="37">#REF!</definedName>
    <definedName name="MONEY1Q" localSheetId="38">#REF!</definedName>
    <definedName name="MONEY1Q" localSheetId="39">#REF!</definedName>
    <definedName name="MONEY1Q" localSheetId="40">#REF!</definedName>
    <definedName name="MONEY1Q" localSheetId="41">#REF!</definedName>
    <definedName name="MONEY1Q" localSheetId="42">#REF!</definedName>
    <definedName name="MONEY1Q" localSheetId="43">#REF!</definedName>
    <definedName name="MONEY1Q" localSheetId="45">#REF!</definedName>
    <definedName name="MONEY1Q" localSheetId="46">#REF!</definedName>
    <definedName name="MONEY1Q" localSheetId="48">#REF!</definedName>
    <definedName name="MONEY1Q" localSheetId="49">#REF!</definedName>
    <definedName name="MONEY1Q" localSheetId="50">#REF!</definedName>
    <definedName name="MONEY1Q" localSheetId="68">#REF!</definedName>
    <definedName name="MONEY1Q" localSheetId="69">#REF!</definedName>
    <definedName name="MONEY1Q">#REF!</definedName>
    <definedName name="MONEY2A" localSheetId="3">#REF!</definedName>
    <definedName name="MONEY2A" localSheetId="37">#REF!</definedName>
    <definedName name="MONEY2A" localSheetId="38">#REF!</definedName>
    <definedName name="MONEY2A" localSheetId="39">#REF!</definedName>
    <definedName name="MONEY2A" localSheetId="40">#REF!</definedName>
    <definedName name="MONEY2A" localSheetId="41">#REF!</definedName>
    <definedName name="MONEY2A" localSheetId="42">#REF!</definedName>
    <definedName name="MONEY2A" localSheetId="43">#REF!</definedName>
    <definedName name="MONEY2A" localSheetId="45">#REF!</definedName>
    <definedName name="MONEY2A" localSheetId="46">#REF!</definedName>
    <definedName name="MONEY2A" localSheetId="48">#REF!</definedName>
    <definedName name="MONEY2A" localSheetId="49">#REF!</definedName>
    <definedName name="MONEY2A" localSheetId="50">#REF!</definedName>
    <definedName name="MONEY2A" localSheetId="68">#REF!</definedName>
    <definedName name="MONEY2A" localSheetId="69">#REF!</definedName>
    <definedName name="MONEY2A">#REF!</definedName>
    <definedName name="MONEY2Q" localSheetId="68">#REF!</definedName>
    <definedName name="MONEY2Q" localSheetId="69">#REF!</definedName>
    <definedName name="MONEY2Q">#REF!</definedName>
    <definedName name="MoneySurvey" localSheetId="68">#REF!</definedName>
    <definedName name="MoneySurvey" localSheetId="69">#REF!</definedName>
    <definedName name="MoneySurvey">#REF!</definedName>
    <definedName name="MONEYSV">'[10]Monetary Dev_Monthly'!#REF!</definedName>
    <definedName name="MONF" localSheetId="3">#REF!</definedName>
    <definedName name="MONF" localSheetId="37">#REF!</definedName>
    <definedName name="MONF" localSheetId="38">#REF!</definedName>
    <definedName name="MONF" localSheetId="39">#REF!</definedName>
    <definedName name="MONF" localSheetId="40">#REF!</definedName>
    <definedName name="MONF" localSheetId="41">#REF!</definedName>
    <definedName name="MONF" localSheetId="42">#REF!</definedName>
    <definedName name="MONF" localSheetId="43">#REF!</definedName>
    <definedName name="MONF" localSheetId="45">#REF!</definedName>
    <definedName name="MONF" localSheetId="46">#REF!</definedName>
    <definedName name="MONF" localSheetId="48">#REF!</definedName>
    <definedName name="MONF" localSheetId="49">#REF!</definedName>
    <definedName name="MONF" localSheetId="50">#REF!</definedName>
    <definedName name="MONF" localSheetId="68">#REF!</definedName>
    <definedName name="MONF" localSheetId="69">#REF!</definedName>
    <definedName name="MONF" localSheetId="0">#REF!</definedName>
    <definedName name="MONF">#REF!</definedName>
    <definedName name="MONF_SM" localSheetId="3">#REF!</definedName>
    <definedName name="MONF_SM" localSheetId="37">#REF!</definedName>
    <definedName name="MONF_SM" localSheetId="38">#REF!</definedName>
    <definedName name="MONF_SM" localSheetId="39">#REF!</definedName>
    <definedName name="MONF_SM" localSheetId="40">#REF!</definedName>
    <definedName name="MONF_SM" localSheetId="41">#REF!</definedName>
    <definedName name="MONF_SM" localSheetId="42">#REF!</definedName>
    <definedName name="MONF_SM" localSheetId="43">#REF!</definedName>
    <definedName name="MONF_SM" localSheetId="45">#REF!</definedName>
    <definedName name="MONF_SM" localSheetId="46">#REF!</definedName>
    <definedName name="MONF_SM" localSheetId="48">#REF!</definedName>
    <definedName name="MONF_SM" localSheetId="49">#REF!</definedName>
    <definedName name="MONF_SM" localSheetId="50">#REF!</definedName>
    <definedName name="MONF_SM" localSheetId="68">#REF!</definedName>
    <definedName name="MONF_SM" localSheetId="69">#REF!</definedName>
    <definedName name="MONF_SM">#REF!</definedName>
    <definedName name="monsur" localSheetId="3">#REF!</definedName>
    <definedName name="monsur" localSheetId="37">#REF!</definedName>
    <definedName name="monsur" localSheetId="38">#REF!</definedName>
    <definedName name="monsur" localSheetId="39">#REF!</definedName>
    <definedName name="monsur" localSheetId="40">#REF!</definedName>
    <definedName name="monsur" localSheetId="41">#REF!</definedName>
    <definedName name="monsur" localSheetId="42">#REF!</definedName>
    <definedName name="monsur" localSheetId="43">#REF!</definedName>
    <definedName name="monsur" localSheetId="45">#REF!</definedName>
    <definedName name="monsur" localSheetId="46">#REF!</definedName>
    <definedName name="monsur" localSheetId="48">#REF!</definedName>
    <definedName name="monsur" localSheetId="49">#REF!</definedName>
    <definedName name="monsur" localSheetId="50">#REF!</definedName>
    <definedName name="monsur" localSheetId="68">#REF!</definedName>
    <definedName name="monsur" localSheetId="69">#REF!</definedName>
    <definedName name="monsur">#REF!</definedName>
    <definedName name="Monsuv" localSheetId="3">'[96]Monetary Dev_Monthly'!#REF!</definedName>
    <definedName name="Monsuv" localSheetId="37">'[96]Monetary Dev_Monthly'!#REF!</definedName>
    <definedName name="Monsuv" localSheetId="38">'[96]Monetary Dev_Monthly'!#REF!</definedName>
    <definedName name="Monsuv" localSheetId="39">'[96]Monetary Dev_Monthly'!#REF!</definedName>
    <definedName name="Monsuv" localSheetId="40">'[96]Monetary Dev_Monthly'!#REF!</definedName>
    <definedName name="Monsuv" localSheetId="41">'[96]Monetary Dev_Monthly'!#REF!</definedName>
    <definedName name="Monsuv" localSheetId="42">'[96]Monetary Dev_Monthly'!#REF!</definedName>
    <definedName name="Monsuv" localSheetId="43">'[96]Monetary Dev_Monthly'!#REF!</definedName>
    <definedName name="Monsuv" localSheetId="45">'[96]Monetary Dev_Monthly'!#REF!</definedName>
    <definedName name="Monsuv" localSheetId="46">'[96]Monetary Dev_Monthly'!#REF!</definedName>
    <definedName name="Monsuv" localSheetId="48">'[96]Monetary Dev_Monthly'!#REF!</definedName>
    <definedName name="Monsuv" localSheetId="49">'[96]Monetary Dev_Monthly'!#REF!</definedName>
    <definedName name="Monsuv" localSheetId="50">'[96]Monetary Dev_Monthly'!#REF!</definedName>
    <definedName name="Monsuv">'[96]Monetary Dev_Monthly'!#REF!</definedName>
    <definedName name="monthly_cpi_er_from_real" localSheetId="3">#REF!</definedName>
    <definedName name="monthly_cpi_er_from_real" localSheetId="37">#REF!</definedName>
    <definedName name="monthly_cpi_er_from_real" localSheetId="38">#REF!</definedName>
    <definedName name="monthly_cpi_er_from_real" localSheetId="39">#REF!</definedName>
    <definedName name="monthly_cpi_er_from_real" localSheetId="40">#REF!</definedName>
    <definedName name="monthly_cpi_er_from_real" localSheetId="41">#REF!</definedName>
    <definedName name="monthly_cpi_er_from_real" localSheetId="42">#REF!</definedName>
    <definedName name="monthly_cpi_er_from_real" localSheetId="43">#REF!</definedName>
    <definedName name="monthly_cpi_er_from_real" localSheetId="45">#REF!</definedName>
    <definedName name="monthly_cpi_er_from_real" localSheetId="46">#REF!</definedName>
    <definedName name="monthly_cpi_er_from_real" localSheetId="48">#REF!</definedName>
    <definedName name="monthly_cpi_er_from_real" localSheetId="49">#REF!</definedName>
    <definedName name="monthly_cpi_er_from_real" localSheetId="50">#REF!</definedName>
    <definedName name="monthly_cpi_er_from_real" localSheetId="68">#REF!</definedName>
    <definedName name="monthly_cpi_er_from_real" localSheetId="69">#REF!</definedName>
    <definedName name="monthly_cpi_er_from_real" localSheetId="0">#REF!</definedName>
    <definedName name="monthly_cpi_er_from_real">#REF!</definedName>
    <definedName name="MONY" localSheetId="3">#REF!</definedName>
    <definedName name="MONY" localSheetId="37">#REF!</definedName>
    <definedName name="MONY" localSheetId="38">#REF!</definedName>
    <definedName name="MONY" localSheetId="39">#REF!</definedName>
    <definedName name="MONY" localSheetId="40">#REF!</definedName>
    <definedName name="MONY" localSheetId="41">#REF!</definedName>
    <definedName name="MONY" localSheetId="42">#REF!</definedName>
    <definedName name="MONY" localSheetId="43">#REF!</definedName>
    <definedName name="MONY" localSheetId="45">#REF!</definedName>
    <definedName name="MONY" localSheetId="46">#REF!</definedName>
    <definedName name="MONY" localSheetId="48">#REF!</definedName>
    <definedName name="MONY" localSheetId="49">#REF!</definedName>
    <definedName name="MONY" localSheetId="50">#REF!</definedName>
    <definedName name="MONY" localSheetId="68">#REF!</definedName>
    <definedName name="MONY" localSheetId="69">#REF!</definedName>
    <definedName name="MONY">#REF!</definedName>
    <definedName name="MonyTrend" localSheetId="3">'[10]Monetary Dev_Monthly'!#REF!</definedName>
    <definedName name="MonyTrend" localSheetId="37">'[10]Monetary Dev_Monthly'!#REF!</definedName>
    <definedName name="MonyTrend" localSheetId="38">'[10]Monetary Dev_Monthly'!#REF!</definedName>
    <definedName name="MonyTrend" localSheetId="39">'[10]Monetary Dev_Monthly'!#REF!</definedName>
    <definedName name="MonyTrend" localSheetId="40">'[10]Monetary Dev_Monthly'!#REF!</definedName>
    <definedName name="MonyTrend" localSheetId="41">'[10]Monetary Dev_Monthly'!#REF!</definedName>
    <definedName name="MonyTrend" localSheetId="42">'[10]Monetary Dev_Monthly'!#REF!</definedName>
    <definedName name="MonyTrend" localSheetId="43">'[10]Monetary Dev_Monthly'!#REF!</definedName>
    <definedName name="MonyTrend" localSheetId="45">'[10]Monetary Dev_Monthly'!#REF!</definedName>
    <definedName name="MonyTrend" localSheetId="46">'[10]Monetary Dev_Monthly'!#REF!</definedName>
    <definedName name="MonyTrend" localSheetId="48">'[10]Monetary Dev_Monthly'!#REF!</definedName>
    <definedName name="MonyTrend" localSheetId="49">'[10]Monetary Dev_Monthly'!#REF!</definedName>
    <definedName name="MonyTrend" localSheetId="50">'[10]Monetary Dev_Monthly'!#REF!</definedName>
    <definedName name="MonyTrend">'[10]Monetary Dev_Monthly'!#REF!</definedName>
    <definedName name="MOUT" localSheetId="3">#REF!</definedName>
    <definedName name="MOUT" localSheetId="37">#REF!</definedName>
    <definedName name="MOUT" localSheetId="38">#REF!</definedName>
    <definedName name="MOUT" localSheetId="39">#REF!</definedName>
    <definedName name="MOUT" localSheetId="40">#REF!</definedName>
    <definedName name="MOUT" localSheetId="41">#REF!</definedName>
    <definedName name="MOUT" localSheetId="42">#REF!</definedName>
    <definedName name="MOUT" localSheetId="43">#REF!</definedName>
    <definedName name="MOUT" localSheetId="45">#REF!</definedName>
    <definedName name="MOUT" localSheetId="46">#REF!</definedName>
    <definedName name="MOUT" localSheetId="48">#REF!</definedName>
    <definedName name="MOUT" localSheetId="49">#REF!</definedName>
    <definedName name="MOUT" localSheetId="50">#REF!</definedName>
    <definedName name="MOUT" localSheetId="68">#REF!</definedName>
    <definedName name="MOUT" localSheetId="69">#REF!</definedName>
    <definedName name="MOUT" localSheetId="0">#REF!</definedName>
    <definedName name="MOUT">#REF!</definedName>
    <definedName name="MPCB" localSheetId="3">#REF!</definedName>
    <definedName name="MPCB" localSheetId="37">#REF!</definedName>
    <definedName name="MPCB" localSheetId="38">#REF!</definedName>
    <definedName name="MPCB" localSheetId="39">#REF!</definedName>
    <definedName name="MPCB" localSheetId="40">#REF!</definedName>
    <definedName name="MPCB" localSheetId="41">#REF!</definedName>
    <definedName name="MPCB" localSheetId="42">#REF!</definedName>
    <definedName name="MPCB" localSheetId="43">#REF!</definedName>
    <definedName name="MPCB" localSheetId="45">#REF!</definedName>
    <definedName name="MPCB" localSheetId="46">#REF!</definedName>
    <definedName name="MPCB" localSheetId="48">#REF!</definedName>
    <definedName name="MPCB" localSheetId="49">#REF!</definedName>
    <definedName name="MPCB" localSheetId="50">#REF!</definedName>
    <definedName name="MPCB" localSheetId="68">#REF!</definedName>
    <definedName name="MPCB" localSheetId="69">#REF!</definedName>
    <definedName name="MPCB">#REF!</definedName>
    <definedName name="MS" localSheetId="3">#REF!</definedName>
    <definedName name="MS" localSheetId="37">#REF!</definedName>
    <definedName name="MS" localSheetId="38">#REF!</definedName>
    <definedName name="MS" localSheetId="39">#REF!</definedName>
    <definedName name="MS" localSheetId="40">#REF!</definedName>
    <definedName name="MS" localSheetId="41">#REF!</definedName>
    <definedName name="MS" localSheetId="42">#REF!</definedName>
    <definedName name="MS" localSheetId="43">#REF!</definedName>
    <definedName name="MS" localSheetId="45">#REF!</definedName>
    <definedName name="MS" localSheetId="46">#REF!</definedName>
    <definedName name="MS" localSheetId="48">#REF!</definedName>
    <definedName name="MS" localSheetId="49">#REF!</definedName>
    <definedName name="MS" localSheetId="50">#REF!</definedName>
    <definedName name="MS" localSheetId="68">#REF!</definedName>
    <definedName name="MS" localSheetId="69">#REF!</definedName>
    <definedName name="MS">#REF!</definedName>
    <definedName name="MS1F" localSheetId="68">#REF!</definedName>
    <definedName name="MS1F" localSheetId="69">#REF!</definedName>
    <definedName name="MS1F">#REF!</definedName>
    <definedName name="mstocksa">[11]!mstocksa</definedName>
    <definedName name="mstocksq">[11]!mstocksq</definedName>
    <definedName name="Msurvey" localSheetId="1" hidden="1">{#N/A,#N/A,FALSE,"report1"}</definedName>
    <definedName name="Msurvey" localSheetId="17" hidden="1">{#N/A,#N/A,FALSE,"report1"}</definedName>
    <definedName name="Msurvey" localSheetId="18" hidden="1">{#N/A,#N/A,FALSE,"report1"}</definedName>
    <definedName name="Msurvey" localSheetId="19" hidden="1">{#N/A,#N/A,FALSE,"report1"}</definedName>
    <definedName name="Msurvey" localSheetId="24" hidden="1">{#N/A,#N/A,FALSE,"report1"}</definedName>
    <definedName name="Msurvey" localSheetId="25" hidden="1">{#N/A,#N/A,FALSE,"report1"}</definedName>
    <definedName name="Msurvey" localSheetId="3" hidden="1">{#N/A,#N/A,FALSE,"report1"}</definedName>
    <definedName name="Msurvey" localSheetId="37" hidden="1">{#N/A,#N/A,FALSE,"report1"}</definedName>
    <definedName name="Msurvey" localSheetId="38" hidden="1">{#N/A,#N/A,FALSE,"report1"}</definedName>
    <definedName name="Msurvey" localSheetId="39" hidden="1">{#N/A,#N/A,FALSE,"report1"}</definedName>
    <definedName name="Msurvey" localSheetId="40" hidden="1">{#N/A,#N/A,FALSE,"report1"}</definedName>
    <definedName name="Msurvey" localSheetId="41" hidden="1">{#N/A,#N/A,FALSE,"report1"}</definedName>
    <definedName name="Msurvey" localSheetId="42" hidden="1">{#N/A,#N/A,FALSE,"report1"}</definedName>
    <definedName name="Msurvey" localSheetId="43" hidden="1">{#N/A,#N/A,FALSE,"report1"}</definedName>
    <definedName name="Msurvey" localSheetId="44" hidden="1">{#N/A,#N/A,FALSE,"report1"}</definedName>
    <definedName name="Msurvey" localSheetId="45" hidden="1">{#N/A,#N/A,FALSE,"report1"}</definedName>
    <definedName name="Msurvey" localSheetId="46" hidden="1">{#N/A,#N/A,FALSE,"report1"}</definedName>
    <definedName name="Msurvey" localSheetId="47" hidden="1">{#N/A,#N/A,FALSE,"report1"}</definedName>
    <definedName name="Msurvey" localSheetId="48" hidden="1">{#N/A,#N/A,FALSE,"report1"}</definedName>
    <definedName name="Msurvey" localSheetId="49" hidden="1">{#N/A,#N/A,FALSE,"report1"}</definedName>
    <definedName name="Msurvey" localSheetId="50" hidden="1">{#N/A,#N/A,FALSE,"report1"}</definedName>
    <definedName name="Msurvey" localSheetId="52" hidden="1">{#N/A,#N/A,FALSE,"report1"}</definedName>
    <definedName name="Msurvey" localSheetId="53" hidden="1">{#N/A,#N/A,FALSE,"report1"}</definedName>
    <definedName name="Msurvey" localSheetId="54" hidden="1">{#N/A,#N/A,FALSE,"report1"}</definedName>
    <definedName name="Msurvey" localSheetId="55" hidden="1">{#N/A,#N/A,FALSE,"report1"}</definedName>
    <definedName name="Msurvey" localSheetId="56" hidden="1">{#N/A,#N/A,FALSE,"report1"}</definedName>
    <definedName name="Msurvey" localSheetId="57" hidden="1">{#N/A,#N/A,FALSE,"report1"}</definedName>
    <definedName name="Msurvey" localSheetId="58" hidden="1">{#N/A,#N/A,FALSE,"report1"}</definedName>
    <definedName name="Msurvey" localSheetId="59" hidden="1">{#N/A,#N/A,FALSE,"report1"}</definedName>
    <definedName name="Msurvey" localSheetId="60" hidden="1">{#N/A,#N/A,FALSE,"report1"}</definedName>
    <definedName name="Msurvey" localSheetId="68" hidden="1">{#N/A,#N/A,FALSE,"report1"}</definedName>
    <definedName name="Msurvey" localSheetId="69" hidden="1">{#N/A,#N/A,FALSE,"report1"}</definedName>
    <definedName name="Msurvey" localSheetId="70" hidden="1">{#N/A,#N/A,FALSE,"report1"}</definedName>
    <definedName name="Msurvey" localSheetId="0" hidden="1">{#N/A,#N/A,FALSE,"report1"}</definedName>
    <definedName name="Msurvey" hidden="1">{#N/A,#N/A,FALSE,"report1"}</definedName>
    <definedName name="Municipios" localSheetId="3">#REF!</definedName>
    <definedName name="Municipios" localSheetId="42">#REF!</definedName>
    <definedName name="Municipios" localSheetId="68">#REF!</definedName>
    <definedName name="Municipios" localSheetId="69">#REF!</definedName>
    <definedName name="Municipios" localSheetId="0">#REF!</definedName>
    <definedName name="Municipios">#REF!</definedName>
    <definedName name="MUR">'[97]Input Sheet'!$B$4</definedName>
    <definedName name="MUR_loan">[45]Loan!$Q$15:$Q$133</definedName>
    <definedName name="MURCol">[45]Deposits!$AC$15:$AC$773</definedName>
    <definedName name="my" localSheetId="3">#REF!</definedName>
    <definedName name="my" localSheetId="37">#REF!</definedName>
    <definedName name="my" localSheetId="38">#REF!</definedName>
    <definedName name="my" localSheetId="39">#REF!</definedName>
    <definedName name="my" localSheetId="40">#REF!</definedName>
    <definedName name="my" localSheetId="41">#REF!</definedName>
    <definedName name="my" localSheetId="42">#REF!</definedName>
    <definedName name="my" localSheetId="43">#REF!</definedName>
    <definedName name="my" localSheetId="45">#REF!</definedName>
    <definedName name="my" localSheetId="46">#REF!</definedName>
    <definedName name="my" localSheetId="48">#REF!</definedName>
    <definedName name="my" localSheetId="49">#REF!</definedName>
    <definedName name="my" localSheetId="50">#REF!</definedName>
    <definedName name="my" localSheetId="68">#REF!</definedName>
    <definedName name="my" localSheetId="69">#REF!</definedName>
    <definedName name="my" localSheetId="0">#REF!</definedName>
    <definedName name="my">#REF!</definedName>
    <definedName name="N" localSheetId="3">#REF!</definedName>
    <definedName name="N" localSheetId="37">#REF!</definedName>
    <definedName name="N" localSheetId="38">#REF!</definedName>
    <definedName name="N" localSheetId="39">#REF!</definedName>
    <definedName name="N" localSheetId="40">#REF!</definedName>
    <definedName name="N" localSheetId="41">#REF!</definedName>
    <definedName name="N" localSheetId="42">#REF!</definedName>
    <definedName name="N" localSheetId="43">#REF!</definedName>
    <definedName name="N" localSheetId="45">#REF!</definedName>
    <definedName name="N" localSheetId="46">#REF!</definedName>
    <definedName name="N" localSheetId="48">#REF!</definedName>
    <definedName name="N" localSheetId="49">#REF!</definedName>
    <definedName name="N" localSheetId="50">#REF!</definedName>
    <definedName name="N" localSheetId="68">#REF!</definedName>
    <definedName name="N" localSheetId="69">#REF!</definedName>
    <definedName name="N">#REF!</definedName>
    <definedName name="NA_" localSheetId="3">[56]Main!#REF!</definedName>
    <definedName name="NA_" localSheetId="37">[56]Main!#REF!</definedName>
    <definedName name="NA_" localSheetId="38">[56]Main!#REF!</definedName>
    <definedName name="NA_" localSheetId="39">[56]Main!#REF!</definedName>
    <definedName name="NA_" localSheetId="40">[56]Main!#REF!</definedName>
    <definedName name="NA_" localSheetId="41">[56]Main!#REF!</definedName>
    <definedName name="NA_" localSheetId="42">[56]Main!#REF!</definedName>
    <definedName name="NA_" localSheetId="43">[56]Main!#REF!</definedName>
    <definedName name="NA_" localSheetId="45">[56]Main!#REF!</definedName>
    <definedName name="NA_" localSheetId="46">[56]Main!#REF!</definedName>
    <definedName name="NA_" localSheetId="48">[56]Main!#REF!</definedName>
    <definedName name="NA_" localSheetId="49">[56]Main!#REF!</definedName>
    <definedName name="NA_" localSheetId="50">[56]Main!#REF!</definedName>
    <definedName name="NA_">[56]Main!#REF!</definedName>
    <definedName name="nam" localSheetId="3">'[95]2'!#REF!</definedName>
    <definedName name="nam" localSheetId="37">'[95]2'!#REF!</definedName>
    <definedName name="nam" localSheetId="38">'[95]2'!#REF!</definedName>
    <definedName name="nam" localSheetId="39">'[95]2'!#REF!</definedName>
    <definedName name="nam" localSheetId="40">'[95]2'!#REF!</definedName>
    <definedName name="nam" localSheetId="41">'[95]2'!#REF!</definedName>
    <definedName name="nam" localSheetId="42">'[95]2'!#REF!</definedName>
    <definedName name="nam" localSheetId="43">'[95]2'!#REF!</definedName>
    <definedName name="nam" localSheetId="45">'[95]2'!#REF!</definedName>
    <definedName name="nam" localSheetId="46">'[95]2'!#REF!</definedName>
    <definedName name="nam" localSheetId="48">'[95]2'!#REF!</definedName>
    <definedName name="nam" localSheetId="49">'[95]2'!#REF!</definedName>
    <definedName name="nam" localSheetId="50">'[95]2'!#REF!</definedName>
    <definedName name="nam">'[95]2'!#REF!</definedName>
    <definedName name="NAMDEBT" localSheetId="3">#REF!</definedName>
    <definedName name="NAMDEBT" localSheetId="37">#REF!</definedName>
    <definedName name="NAMDEBT" localSheetId="38">#REF!</definedName>
    <definedName name="NAMDEBT" localSheetId="39">#REF!</definedName>
    <definedName name="NAMDEBT" localSheetId="40">#REF!</definedName>
    <definedName name="NAMDEBT" localSheetId="41">#REF!</definedName>
    <definedName name="NAMDEBT" localSheetId="42">#REF!</definedName>
    <definedName name="NAMDEBT" localSheetId="43">#REF!</definedName>
    <definedName name="NAMDEBT" localSheetId="45">#REF!</definedName>
    <definedName name="NAMDEBT" localSheetId="46">#REF!</definedName>
    <definedName name="NAMDEBT" localSheetId="48">#REF!</definedName>
    <definedName name="NAMDEBT" localSheetId="49">#REF!</definedName>
    <definedName name="NAMDEBT" localSheetId="50">#REF!</definedName>
    <definedName name="NAMDEBT" localSheetId="68">#REF!</definedName>
    <definedName name="NAMDEBT" localSheetId="69">#REF!</definedName>
    <definedName name="NAMDEBT" localSheetId="0">#REF!</definedName>
    <definedName name="NAMDEBT">#REF!</definedName>
    <definedName name="NAMES" localSheetId="3">#REF!</definedName>
    <definedName name="NAMES" localSheetId="37">#REF!</definedName>
    <definedName name="NAMES" localSheetId="38">#REF!</definedName>
    <definedName name="NAMES" localSheetId="39">#REF!</definedName>
    <definedName name="NAMES" localSheetId="40">#REF!</definedName>
    <definedName name="NAMES" localSheetId="41">#REF!</definedName>
    <definedName name="NAMES" localSheetId="42">#REF!</definedName>
    <definedName name="NAMES" localSheetId="43">#REF!</definedName>
    <definedName name="NAMES" localSheetId="45">#REF!</definedName>
    <definedName name="NAMES" localSheetId="46">#REF!</definedName>
    <definedName name="NAMES" localSheetId="48">#REF!</definedName>
    <definedName name="NAMES" localSheetId="49">#REF!</definedName>
    <definedName name="NAMES" localSheetId="50">#REF!</definedName>
    <definedName name="NAMES" localSheetId="68">#REF!</definedName>
    <definedName name="NAMES" localSheetId="69">#REF!</definedName>
    <definedName name="NAMES">#REF!</definedName>
    <definedName name="names_w" localSheetId="3">#REF!</definedName>
    <definedName name="names_w" localSheetId="37">#REF!</definedName>
    <definedName name="names_w" localSheetId="38">#REF!</definedName>
    <definedName name="names_w" localSheetId="39">#REF!</definedName>
    <definedName name="names_w" localSheetId="40">#REF!</definedName>
    <definedName name="names_w" localSheetId="41">#REF!</definedName>
    <definedName name="names_w" localSheetId="42">#REF!</definedName>
    <definedName name="names_w" localSheetId="43">#REF!</definedName>
    <definedName name="names_w" localSheetId="45">#REF!</definedName>
    <definedName name="names_w" localSheetId="46">#REF!</definedName>
    <definedName name="names_w" localSheetId="48">#REF!</definedName>
    <definedName name="names_w" localSheetId="49">#REF!</definedName>
    <definedName name="names_w" localSheetId="50">#REF!</definedName>
    <definedName name="names_w" localSheetId="68">#REF!</definedName>
    <definedName name="names_w" localSheetId="69">#REF!</definedName>
    <definedName name="names_w">#REF!</definedName>
    <definedName name="names1" localSheetId="68">#REF!</definedName>
    <definedName name="names1" localSheetId="69">#REF!</definedName>
    <definedName name="names1">#REF!</definedName>
    <definedName name="names2" localSheetId="68">#REF!</definedName>
    <definedName name="names2" localSheetId="69">#REF!</definedName>
    <definedName name="names2">#REF!</definedName>
    <definedName name="names3" localSheetId="68">#REF!</definedName>
    <definedName name="names3" localSheetId="69">#REF!</definedName>
    <definedName name="names3">#REF!</definedName>
    <definedName name="NARINT" localSheetId="68">#REF!</definedName>
    <definedName name="NARINT" localSheetId="69">#REF!</definedName>
    <definedName name="NARINT">#REF!</definedName>
    <definedName name="NARMONEYSV" localSheetId="68">#REF!</definedName>
    <definedName name="NARMONEYSV" localSheetId="69">#REF!</definedName>
    <definedName name="NARMONEYSV">#REF!</definedName>
    <definedName name="NARMONTR" localSheetId="68">#REF!</definedName>
    <definedName name="NARMONTR" localSheetId="69">#REF!</definedName>
    <definedName name="NARMONTR">#REF!</definedName>
    <definedName name="NARSXPRT">'[70]27'!#REF!</definedName>
    <definedName name="NASBOP">'[70]27'!#REF!</definedName>
    <definedName name="NASBOP4A" localSheetId="3">#REF!</definedName>
    <definedName name="NASBOP4A" localSheetId="37">#REF!</definedName>
    <definedName name="NASBOP4A" localSheetId="38">#REF!</definedName>
    <definedName name="NASBOP4A" localSheetId="39">#REF!</definedName>
    <definedName name="NASBOP4A" localSheetId="40">#REF!</definedName>
    <definedName name="NASBOP4A" localSheetId="41">#REF!</definedName>
    <definedName name="NASBOP4A" localSheetId="42">#REF!</definedName>
    <definedName name="NASBOP4A" localSheetId="43">#REF!</definedName>
    <definedName name="NASBOP4A" localSheetId="45">#REF!</definedName>
    <definedName name="NASBOP4A" localSheetId="46">#REF!</definedName>
    <definedName name="NASBOP4A" localSheetId="48">#REF!</definedName>
    <definedName name="NASBOP4A" localSheetId="49">#REF!</definedName>
    <definedName name="NASBOP4A" localSheetId="50">#REF!</definedName>
    <definedName name="NASBOP4A" localSheetId="68">#REF!</definedName>
    <definedName name="NASBOP4A" localSheetId="69">#REF!</definedName>
    <definedName name="NASBOP4A" localSheetId="0">#REF!</definedName>
    <definedName name="NASBOP4A">#REF!</definedName>
    <definedName name="NCG">#N/A</definedName>
    <definedName name="NCG_R">#N/A</definedName>
    <definedName name="NCP">#N/A</definedName>
    <definedName name="NCP_R">#N/A</definedName>
    <definedName name="Ndf">[27]CIRRs!$C$69</definedName>
    <definedName name="NE.CON.GOVT.CN" localSheetId="3">#REF!</definedName>
    <definedName name="NE.CON.GOVT.CN" localSheetId="37">#REF!</definedName>
    <definedName name="NE.CON.GOVT.CN" localSheetId="38">#REF!</definedName>
    <definedName name="NE.CON.GOVT.CN" localSheetId="39">#REF!</definedName>
    <definedName name="NE.CON.GOVT.CN" localSheetId="40">#REF!</definedName>
    <definedName name="NE.CON.GOVT.CN" localSheetId="41">#REF!</definedName>
    <definedName name="NE.CON.GOVT.CN" localSheetId="42">#REF!</definedName>
    <definedName name="NE.CON.GOVT.CN" localSheetId="43">#REF!</definedName>
    <definedName name="NE.CON.GOVT.CN" localSheetId="45">#REF!</definedName>
    <definedName name="NE.CON.GOVT.CN" localSheetId="46">#REF!</definedName>
    <definedName name="NE.CON.GOVT.CN" localSheetId="48">#REF!</definedName>
    <definedName name="NE.CON.GOVT.CN" localSheetId="49">#REF!</definedName>
    <definedName name="NE.CON.GOVT.CN" localSheetId="50">#REF!</definedName>
    <definedName name="NE.CON.GOVT.CN" localSheetId="68">#REF!</definedName>
    <definedName name="NE.CON.GOVT.CN" localSheetId="69">#REF!</definedName>
    <definedName name="NE.CON.GOVT.CN" localSheetId="0">#REF!</definedName>
    <definedName name="NE.CON.GOVT.CN">#REF!</definedName>
    <definedName name="NE.CON.GOVT.KN" localSheetId="3">#REF!</definedName>
    <definedName name="NE.CON.GOVT.KN" localSheetId="37">#REF!</definedName>
    <definedName name="NE.CON.GOVT.KN" localSheetId="38">#REF!</definedName>
    <definedName name="NE.CON.GOVT.KN" localSheetId="39">#REF!</definedName>
    <definedName name="NE.CON.GOVT.KN" localSheetId="40">#REF!</definedName>
    <definedName name="NE.CON.GOVT.KN" localSheetId="41">#REF!</definedName>
    <definedName name="NE.CON.GOVT.KN" localSheetId="42">#REF!</definedName>
    <definedName name="NE.CON.GOVT.KN" localSheetId="43">#REF!</definedName>
    <definedName name="NE.CON.GOVT.KN" localSheetId="45">#REF!</definedName>
    <definedName name="NE.CON.GOVT.KN" localSheetId="46">#REF!</definedName>
    <definedName name="NE.CON.GOVT.KN" localSheetId="48">#REF!</definedName>
    <definedName name="NE.CON.GOVT.KN" localSheetId="49">#REF!</definedName>
    <definedName name="NE.CON.GOVT.KN" localSheetId="50">#REF!</definedName>
    <definedName name="NE.CON.GOVT.KN" localSheetId="68">#REF!</definedName>
    <definedName name="NE.CON.GOVT.KN" localSheetId="69">#REF!</definedName>
    <definedName name="NE.CON.GOVT.KN">#REF!</definedName>
    <definedName name="NE.CON.PETC.CN" localSheetId="3">#REF!</definedName>
    <definedName name="NE.CON.PETC.CN" localSheetId="37">#REF!</definedName>
    <definedName name="NE.CON.PETC.CN" localSheetId="38">#REF!</definedName>
    <definedName name="NE.CON.PETC.CN" localSheetId="39">#REF!</definedName>
    <definedName name="NE.CON.PETC.CN" localSheetId="40">#REF!</definedName>
    <definedName name="NE.CON.PETC.CN" localSheetId="41">#REF!</definedName>
    <definedName name="NE.CON.PETC.CN" localSheetId="42">#REF!</definedName>
    <definedName name="NE.CON.PETC.CN" localSheetId="43">#REF!</definedName>
    <definedName name="NE.CON.PETC.CN" localSheetId="45">#REF!</definedName>
    <definedName name="NE.CON.PETC.CN" localSheetId="46">#REF!</definedName>
    <definedName name="NE.CON.PETC.CN" localSheetId="48">#REF!</definedName>
    <definedName name="NE.CON.PETC.CN" localSheetId="49">#REF!</definedName>
    <definedName name="NE.CON.PETC.CN" localSheetId="50">#REF!</definedName>
    <definedName name="NE.CON.PETC.CN" localSheetId="68">#REF!</definedName>
    <definedName name="NE.CON.PETC.CN" localSheetId="69">#REF!</definedName>
    <definedName name="NE.CON.PETC.CN">#REF!</definedName>
    <definedName name="NE.CON.PETC.KN" localSheetId="68">#REF!</definedName>
    <definedName name="NE.CON.PETC.KN" localSheetId="69">#REF!</definedName>
    <definedName name="NE.CON.PETC.KN">#REF!</definedName>
    <definedName name="NE.CON.TETC.CN" localSheetId="68">#REF!</definedName>
    <definedName name="NE.CON.TETC.CN" localSheetId="69">#REF!</definedName>
    <definedName name="NE.CON.TETC.CN">#REF!</definedName>
    <definedName name="NE.CON.TETC.KN" localSheetId="68">#REF!</definedName>
    <definedName name="NE.CON.TETC.KN" localSheetId="69">#REF!</definedName>
    <definedName name="NE.CON.TETC.KN">#REF!</definedName>
    <definedName name="NE.EXP.GNFS.CN" localSheetId="68">#REF!</definedName>
    <definedName name="NE.EXP.GNFS.CN" localSheetId="69">#REF!</definedName>
    <definedName name="NE.EXP.GNFS.CN">#REF!</definedName>
    <definedName name="NE.EXP.GNFS.KN" localSheetId="68">#REF!</definedName>
    <definedName name="NE.EXP.GNFS.KN" localSheetId="69">#REF!</definedName>
    <definedName name="NE.EXP.GNFS.KN">#REF!</definedName>
    <definedName name="NE.GDI.FGOV.CN" localSheetId="68">#REF!</definedName>
    <definedName name="NE.GDI.FGOV.CN" localSheetId="69">#REF!</definedName>
    <definedName name="NE.GDI.FGOV.CN">#REF!</definedName>
    <definedName name="NE.GDI.FGOV.KN" localSheetId="68">#REF!</definedName>
    <definedName name="NE.GDI.FGOV.KN" localSheetId="69">#REF!</definedName>
    <definedName name="NE.GDI.FGOV.KN">#REF!</definedName>
    <definedName name="NE.GDI.FPRV.CN" localSheetId="68">#REF!</definedName>
    <definedName name="NE.GDI.FPRV.CN" localSheetId="69">#REF!</definedName>
    <definedName name="NE.GDI.FPRV.CN">#REF!</definedName>
    <definedName name="NE.GDI.FPRV.KN" localSheetId="68">#REF!</definedName>
    <definedName name="NE.GDI.FPRV.KN" localSheetId="69">#REF!</definedName>
    <definedName name="NE.GDI.FPRV.KN">#REF!</definedName>
    <definedName name="NE.GDI.FTOT.CN" localSheetId="68">#REF!</definedName>
    <definedName name="NE.GDI.FTOT.CN" localSheetId="69">#REF!</definedName>
    <definedName name="NE.GDI.FTOT.CN">#REF!</definedName>
    <definedName name="NE.GDI.FTOT.KN" localSheetId="68">#REF!</definedName>
    <definedName name="NE.GDI.FTOT.KN" localSheetId="69">#REF!</definedName>
    <definedName name="NE.GDI.FTOT.KN">#REF!</definedName>
    <definedName name="NE.GDI.STKB.CN" localSheetId="68">#REF!</definedName>
    <definedName name="NE.GDI.STKB.CN" localSheetId="69">#REF!</definedName>
    <definedName name="NE.GDI.STKB.CN">#REF!</definedName>
    <definedName name="NE.GDI.STKB.KN" localSheetId="68">#REF!</definedName>
    <definedName name="NE.GDI.STKB.KN" localSheetId="69">#REF!</definedName>
    <definedName name="NE.GDI.STKB.KN">#REF!</definedName>
    <definedName name="NE.GDI.TOTL.CN" localSheetId="68">#REF!</definedName>
    <definedName name="NE.GDI.TOTL.CN" localSheetId="69">#REF!</definedName>
    <definedName name="NE.GDI.TOTL.CN">#REF!</definedName>
    <definedName name="NE.GDI.TOTL.KN" localSheetId="68">#REF!</definedName>
    <definedName name="NE.GDI.TOTL.KN" localSheetId="69">#REF!</definedName>
    <definedName name="NE.GDI.TOTL.KN">#REF!</definedName>
    <definedName name="NE.IMP.GNFS.CN" localSheetId="68">#REF!</definedName>
    <definedName name="NE.IMP.GNFS.CN" localSheetId="69">#REF!</definedName>
    <definedName name="NE.IMP.GNFS.CN">#REF!</definedName>
    <definedName name="NE.IMP.GNFS.KN" localSheetId="68">#REF!</definedName>
    <definedName name="NE.IMP.GNFS.KN" localSheetId="69">#REF!</definedName>
    <definedName name="NE.IMP.GNFS.KN">#REF!</definedName>
    <definedName name="Net_uncommitted_usable_resources" localSheetId="68">#REF!</definedName>
    <definedName name="Net_uncommitted_usable_resources" localSheetId="69">#REF!</definedName>
    <definedName name="Net_uncommitted_usable_resources">#REF!</definedName>
    <definedName name="new" localSheetId="68">#REF!</definedName>
    <definedName name="new" localSheetId="69">#REF!</definedName>
    <definedName name="new">#REF!</definedName>
    <definedName name="NEW_DS" localSheetId="68">#REF!</definedName>
    <definedName name="NEW_DS" localSheetId="69">#REF!</definedName>
    <definedName name="NEW_DS">#REF!</definedName>
    <definedName name="newcash97" localSheetId="68">#REF!</definedName>
    <definedName name="newcash97" localSheetId="69">#REF!</definedName>
    <definedName name="newcash97">#REF!</definedName>
    <definedName name="newcash98" localSheetId="68">#REF!</definedName>
    <definedName name="newcash98" localSheetId="69">#REF!</definedName>
    <definedName name="newcash98">#REF!</definedName>
    <definedName name="NewRGDf" localSheetId="68">#REF!</definedName>
    <definedName name="NewRGDf" localSheetId="69">#REF!</definedName>
    <definedName name="NewRGDf">#REF!</definedName>
    <definedName name="NEWSHEET" localSheetId="68">#REF!</definedName>
    <definedName name="NEWSHEET" localSheetId="69">#REF!</definedName>
    <definedName name="NEWSHEET">#REF!</definedName>
    <definedName name="NFI">#N/A</definedName>
    <definedName name="NFI_R">#N/A</definedName>
    <definedName name="NFIP">'[38]WETA BOP'!#REF!</definedName>
    <definedName name="NGDP">#N/A</definedName>
    <definedName name="NGDP_DG">#N/A</definedName>
    <definedName name="NGDP_R">#N/A</definedName>
    <definedName name="NGDP_RG">#N/A</definedName>
    <definedName name="NGDPA" localSheetId="3">#REF!</definedName>
    <definedName name="NGDPA" localSheetId="42">#REF!</definedName>
    <definedName name="NGDPA" localSheetId="68">#REF!</definedName>
    <definedName name="NGDPA" localSheetId="69">#REF!</definedName>
    <definedName name="NGDPA" localSheetId="0">#REF!</definedName>
    <definedName name="NGDPA">#REF!</definedName>
    <definedName name="NGK" localSheetId="3">#REF!</definedName>
    <definedName name="NGK" localSheetId="42">#REF!</definedName>
    <definedName name="NGK" localSheetId="68">#REF!</definedName>
    <definedName name="NGK" localSheetId="69">#REF!</definedName>
    <definedName name="NGK">#REF!</definedName>
    <definedName name="NGNI" localSheetId="3">#REF!</definedName>
    <definedName name="NGNI" localSheetId="42">#REF!</definedName>
    <definedName name="NGNI" localSheetId="68">#REF!</definedName>
    <definedName name="NGNI" localSheetId="69">#REF!</definedName>
    <definedName name="NGNI">#REF!</definedName>
    <definedName name="NGPXO" localSheetId="68">#REF!</definedName>
    <definedName name="NGPXO" localSheetId="69">#REF!</definedName>
    <definedName name="NGPXO">#REF!</definedName>
    <definedName name="NGPXO_R" localSheetId="68">#REF!</definedName>
    <definedName name="NGPXO_R" localSheetId="69">#REF!</definedName>
    <definedName name="NGPXO_R">#REF!</definedName>
    <definedName name="NGS_NGDP">#N/A</definedName>
    <definedName name="nh" localSheetId="3">#REF!</definedName>
    <definedName name="nh" localSheetId="42">#REF!</definedName>
    <definedName name="nh" localSheetId="68">#REF!</definedName>
    <definedName name="nh" localSheetId="69">#REF!</definedName>
    <definedName name="nh" localSheetId="0">#REF!</definedName>
    <definedName name="nh">#REF!</definedName>
    <definedName name="nick">'[98]NEW-IDA'!$C$15</definedName>
    <definedName name="NINV">#N/A</definedName>
    <definedName name="NINV_R">#N/A</definedName>
    <definedName name="NLG">[27]CIRRs!$C$99</definedName>
    <definedName name="NM">#N/A</definedName>
    <definedName name="NM_R">#N/A</definedName>
    <definedName name="nmBlankRow" localSheetId="3">#REF!</definedName>
    <definedName name="nmBlankRow" localSheetId="42">#REF!</definedName>
    <definedName name="nmBlankRow" localSheetId="68">#REF!</definedName>
    <definedName name="nmBlankRow" localSheetId="69">#REF!</definedName>
    <definedName name="nmBlankRow" localSheetId="0">#REF!</definedName>
    <definedName name="nmBlankRow">#REF!</definedName>
    <definedName name="nmColumnHeader" localSheetId="3">#REF!</definedName>
    <definedName name="nmColumnHeader" localSheetId="42">#REF!</definedName>
    <definedName name="nmColumnHeader" localSheetId="68">#REF!</definedName>
    <definedName name="nmColumnHeader" localSheetId="69">#REF!</definedName>
    <definedName name="nmColumnHeader">#REF!</definedName>
    <definedName name="nmData" localSheetId="3">#REF!</definedName>
    <definedName name="nmData" localSheetId="42">#REF!</definedName>
    <definedName name="nmData" localSheetId="68">#REF!</definedName>
    <definedName name="nmData" localSheetId="69">#REF!</definedName>
    <definedName name="nmData">#REF!</definedName>
    <definedName name="NMG" localSheetId="3">'[38]WETA BOP'!#REF!</definedName>
    <definedName name="NMG" localSheetId="42">'[38]WETA BOP'!#REF!</definedName>
    <definedName name="NMG">'[38]WETA BOP'!#REF!</definedName>
    <definedName name="NMG_R" localSheetId="3">'[38]WETA BOP'!#REF!</definedName>
    <definedName name="NMG_R" localSheetId="42">'[38]WETA BOP'!#REF!</definedName>
    <definedName name="NMG_R">'[38]WETA BOP'!#REF!</definedName>
    <definedName name="NMG_RG">#N/A</definedName>
    <definedName name="nmIndexTable" localSheetId="3">#REF!</definedName>
    <definedName name="nmIndexTable" localSheetId="42">#REF!</definedName>
    <definedName name="nmIndexTable" localSheetId="68">#REF!</definedName>
    <definedName name="nmIndexTable" localSheetId="69">#REF!</definedName>
    <definedName name="nmIndexTable" localSheetId="0">#REF!</definedName>
    <definedName name="nmIndexTable">#REF!</definedName>
    <definedName name="nmReportFooter" localSheetId="3">#REF!</definedName>
    <definedName name="nmReportFooter" localSheetId="42">#REF!</definedName>
    <definedName name="nmReportFooter" localSheetId="68">#REF!</definedName>
    <definedName name="nmReportFooter" localSheetId="69">#REF!</definedName>
    <definedName name="nmReportFooter">#REF!</definedName>
    <definedName name="nmReportHeader" localSheetId="3">#REF!</definedName>
    <definedName name="nmReportHeader" localSheetId="42">#REF!</definedName>
    <definedName name="nmReportHeader" localSheetId="68">#REF!</definedName>
    <definedName name="nmReportHeader" localSheetId="69">#REF!</definedName>
    <definedName name="nmReportHeader">#REF!</definedName>
    <definedName name="nmRollOver" localSheetId="68">#REF!</definedName>
    <definedName name="nmRollOver" localSheetId="69">#REF!</definedName>
    <definedName name="nmRollOver">#REF!</definedName>
    <definedName name="nmRowHeader" localSheetId="68">#REF!</definedName>
    <definedName name="nmRowHeader" localSheetId="69">#REF!</definedName>
    <definedName name="nmRowHeader">#REF!</definedName>
    <definedName name="nn" localSheetId="1" hidden="1">{"Riqfin97",#N/A,FALSE,"Tran";"Riqfinpro",#N/A,FALSE,"Tran"}</definedName>
    <definedName name="nn" localSheetId="17" hidden="1">{"Riqfin97",#N/A,FALSE,"Tran";"Riqfinpro",#N/A,FALSE,"Tran"}</definedName>
    <definedName name="nn" localSheetId="18" hidden="1">{"Riqfin97",#N/A,FALSE,"Tran";"Riqfinpro",#N/A,FALSE,"Tran"}</definedName>
    <definedName name="nn" localSheetId="19" hidden="1">{"Riqfin97",#N/A,FALSE,"Tran";"Riqfinpro",#N/A,FALSE,"Tran"}</definedName>
    <definedName name="nn" localSheetId="24" hidden="1">{"Riqfin97",#N/A,FALSE,"Tran";"Riqfinpro",#N/A,FALSE,"Tran"}</definedName>
    <definedName name="nn" localSheetId="25" hidden="1">{"Riqfin97",#N/A,FALSE,"Tran";"Riqfinpro",#N/A,FALSE,"Tran"}</definedName>
    <definedName name="nn" localSheetId="3" hidden="1">{"Riqfin97",#N/A,FALSE,"Tran";"Riqfinpro",#N/A,FALSE,"Tran"}</definedName>
    <definedName name="nn" localSheetId="37" hidden="1">{"Riqfin97",#N/A,FALSE,"Tran";"Riqfinpro",#N/A,FALSE,"Tran"}</definedName>
    <definedName name="nn" localSheetId="38" hidden="1">{"Riqfin97",#N/A,FALSE,"Tran";"Riqfinpro",#N/A,FALSE,"Tran"}</definedName>
    <definedName name="nn" localSheetId="39" hidden="1">{"Riqfin97",#N/A,FALSE,"Tran";"Riqfinpro",#N/A,FALSE,"Tran"}</definedName>
    <definedName name="nn" localSheetId="40" hidden="1">{"Riqfin97",#N/A,FALSE,"Tran";"Riqfinpro",#N/A,FALSE,"Tran"}</definedName>
    <definedName name="nn" localSheetId="41" hidden="1">{"Riqfin97",#N/A,FALSE,"Tran";"Riqfinpro",#N/A,FALSE,"Tran"}</definedName>
    <definedName name="nn" localSheetId="42" hidden="1">{"Riqfin97",#N/A,FALSE,"Tran";"Riqfinpro",#N/A,FALSE,"Tran"}</definedName>
    <definedName name="nn" localSheetId="43" hidden="1">{"Riqfin97",#N/A,FALSE,"Tran";"Riqfinpro",#N/A,FALSE,"Tran"}</definedName>
    <definedName name="nn" localSheetId="44" hidden="1">{"Riqfin97",#N/A,FALSE,"Tran";"Riqfinpro",#N/A,FALSE,"Tran"}</definedName>
    <definedName name="nn" localSheetId="45"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49" hidden="1">{"Riqfin97",#N/A,FALSE,"Tran";"Riqfinpro",#N/A,FALSE,"Tran"}</definedName>
    <definedName name="nn" localSheetId="50" hidden="1">{"Riqfin97",#N/A,FALSE,"Tran";"Riqfinpro",#N/A,FALSE,"Tran"}</definedName>
    <definedName name="nn" localSheetId="52" hidden="1">{"Riqfin97",#N/A,FALSE,"Tran";"Riqfinpro",#N/A,FALSE,"Tran"}</definedName>
    <definedName name="nn" localSheetId="53" hidden="1">{"Riqfin97",#N/A,FALSE,"Tran";"Riqfinpro",#N/A,FALSE,"Tran"}</definedName>
    <definedName name="nn" localSheetId="54" hidden="1">{"Riqfin97",#N/A,FALSE,"Tran";"Riqfinpro",#N/A,FALSE,"Tran"}</definedName>
    <definedName name="nn" localSheetId="55" hidden="1">{"Riqfin97",#N/A,FALSE,"Tran";"Riqfinpro",#N/A,FALSE,"Tran"}</definedName>
    <definedName name="nn" localSheetId="56" hidden="1">{"Riqfin97",#N/A,FALSE,"Tran";"Riqfinpro",#N/A,FALSE,"Tran"}</definedName>
    <definedName name="nn" localSheetId="57" hidden="1">{"Riqfin97",#N/A,FALSE,"Tran";"Riqfinpro",#N/A,FALSE,"Tran"}</definedName>
    <definedName name="nn" localSheetId="58" hidden="1">{"Riqfin97",#N/A,FALSE,"Tran";"Riqfinpro",#N/A,FALSE,"Tran"}</definedName>
    <definedName name="nn" localSheetId="59" hidden="1">{"Riqfin97",#N/A,FALSE,"Tran";"Riqfinpro",#N/A,FALSE,"Tran"}</definedName>
    <definedName name="nn" localSheetId="60" hidden="1">{"Riqfin97",#N/A,FALSE,"Tran";"Riqfinpro",#N/A,FALSE,"Tran"}</definedName>
    <definedName name="nn" localSheetId="68" hidden="1">{"Riqfin97",#N/A,FALSE,"Tran";"Riqfinpro",#N/A,FALSE,"Tran"}</definedName>
    <definedName name="nn" localSheetId="69" hidden="1">{"Riqfin97",#N/A,FALSE,"Tran";"Riqfinpro",#N/A,FALSE,"Tran"}</definedName>
    <definedName name="nn" localSheetId="70" hidden="1">{"Riqfin97",#N/A,FALSE,"Tran";"Riqfinpro",#N/A,FALSE,"Tran"}</definedName>
    <definedName name="nn" localSheetId="0" hidden="1">{"Riqfin97",#N/A,FALSE,"Tran";"Riqfinpro",#N/A,FALSE,"Tran"}</definedName>
    <definedName name="nn" hidden="1">{"Riqfin97",#N/A,FALSE,"Tran";"Riqfinpro",#N/A,FALSE,"Tran"}</definedName>
    <definedName name="NNAMES">'[38]WETA BOP'!#REF!</definedName>
    <definedName name="nnga" localSheetId="1" hidden="1">#REF!</definedName>
    <definedName name="nnga" localSheetId="17" hidden="1">#REF!</definedName>
    <definedName name="nnga" localSheetId="18" hidden="1">#REF!</definedName>
    <definedName name="nnga" localSheetId="19" hidden="1">#REF!</definedName>
    <definedName name="nnga" localSheetId="24" hidden="1">#REF!</definedName>
    <definedName name="nnga" localSheetId="25" hidden="1">#REF!</definedName>
    <definedName name="nnga" localSheetId="37" hidden="1">#REF!</definedName>
    <definedName name="nnga" localSheetId="38" hidden="1">#REF!</definedName>
    <definedName name="nnga" localSheetId="39" hidden="1">#REF!</definedName>
    <definedName name="nnga" localSheetId="40" hidden="1">#REF!</definedName>
    <definedName name="nnga" localSheetId="41" hidden="1">#REF!</definedName>
    <definedName name="nnga" localSheetId="42" hidden="1">#REF!</definedName>
    <definedName name="nnga" localSheetId="43" hidden="1">#REF!</definedName>
    <definedName name="nnga" localSheetId="44" hidden="1">#REF!</definedName>
    <definedName name="nnga" localSheetId="45" hidden="1">#REF!</definedName>
    <definedName name="nnga" localSheetId="46" hidden="1">#REF!</definedName>
    <definedName name="nnga" localSheetId="47" hidden="1">#REF!</definedName>
    <definedName name="nnga" localSheetId="48" hidden="1">#REF!</definedName>
    <definedName name="nnga" localSheetId="49" hidden="1">#REF!</definedName>
    <definedName name="nnga" localSheetId="50" hidden="1">#REF!</definedName>
    <definedName name="nnga" localSheetId="52" hidden="1">#REF!</definedName>
    <definedName name="nnga" localSheetId="53" hidden="1">#REF!</definedName>
    <definedName name="nnga" localSheetId="54" hidden="1">#REF!</definedName>
    <definedName name="nnga" localSheetId="55" hidden="1">#REF!</definedName>
    <definedName name="nnga" localSheetId="56" hidden="1">#REF!</definedName>
    <definedName name="nnga" localSheetId="57" hidden="1">#REF!</definedName>
    <definedName name="nnga" localSheetId="58" hidden="1">#REF!</definedName>
    <definedName name="nnga" localSheetId="59" hidden="1">#REF!</definedName>
    <definedName name="nnga" localSheetId="60" hidden="1">#REF!</definedName>
    <definedName name="nnga" localSheetId="70" hidden="1">#REF!</definedName>
    <definedName name="nnga" localSheetId="0" hidden="1">#REF!</definedName>
    <definedName name="nnga" hidden="1">#REF!</definedName>
    <definedName name="nnn" localSheetId="1" hidden="1">{"Tab1",#N/A,FALSE,"P";"Tab2",#N/A,FALSE,"P"}</definedName>
    <definedName name="nnn" localSheetId="17" hidden="1">{"Tab1",#N/A,FALSE,"P";"Tab2",#N/A,FALSE,"P"}</definedName>
    <definedName name="nnn" localSheetId="18" hidden="1">{"Tab1",#N/A,FALSE,"P";"Tab2",#N/A,FALSE,"P"}</definedName>
    <definedName name="nnn" localSheetId="19" hidden="1">{"Tab1",#N/A,FALSE,"P";"Tab2",#N/A,FALSE,"P"}</definedName>
    <definedName name="nnn" localSheetId="24" hidden="1">{"Tab1",#N/A,FALSE,"P";"Tab2",#N/A,FALSE,"P"}</definedName>
    <definedName name="nnn" localSheetId="25" hidden="1">{"Tab1",#N/A,FALSE,"P";"Tab2",#N/A,FALSE,"P"}</definedName>
    <definedName name="nnn" localSheetId="3" hidden="1">{"Tab1",#N/A,FALSE,"P";"Tab2",#N/A,FALSE,"P"}</definedName>
    <definedName name="nnn" localSheetId="37" hidden="1">{"Tab1",#N/A,FALSE,"P";"Tab2",#N/A,FALSE,"P"}</definedName>
    <definedName name="nnn" localSheetId="38" hidden="1">{"Tab1",#N/A,FALSE,"P";"Tab2",#N/A,FALSE,"P"}</definedName>
    <definedName name="nnn" localSheetId="39" hidden="1">{"Tab1",#N/A,FALSE,"P";"Tab2",#N/A,FALSE,"P"}</definedName>
    <definedName name="nnn" localSheetId="40" hidden="1">{"Tab1",#N/A,FALSE,"P";"Tab2",#N/A,FALSE,"P"}</definedName>
    <definedName name="nnn" localSheetId="41" hidden="1">{"Tab1",#N/A,FALSE,"P";"Tab2",#N/A,FALSE,"P"}</definedName>
    <definedName name="nnn" localSheetId="42" hidden="1">{"Tab1",#N/A,FALSE,"P";"Tab2",#N/A,FALSE,"P"}</definedName>
    <definedName name="nnn" localSheetId="43" hidden="1">{"Tab1",#N/A,FALSE,"P";"Tab2",#N/A,FALSE,"P"}</definedName>
    <definedName name="nnn" localSheetId="44" hidden="1">{"Tab1",#N/A,FALSE,"P";"Tab2",#N/A,FALSE,"P"}</definedName>
    <definedName name="nnn" localSheetId="45"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49" hidden="1">{"Tab1",#N/A,FALSE,"P";"Tab2",#N/A,FALSE,"P"}</definedName>
    <definedName name="nnn" localSheetId="50" hidden="1">{"Tab1",#N/A,FALSE,"P";"Tab2",#N/A,FALSE,"P"}</definedName>
    <definedName name="nnn" localSheetId="52" hidden="1">{"Tab1",#N/A,FALSE,"P";"Tab2",#N/A,FALSE,"P"}</definedName>
    <definedName name="nnn" localSheetId="53" hidden="1">{"Tab1",#N/A,FALSE,"P";"Tab2",#N/A,FALSE,"P"}</definedName>
    <definedName name="nnn" localSheetId="54" hidden="1">{"Tab1",#N/A,FALSE,"P";"Tab2",#N/A,FALSE,"P"}</definedName>
    <definedName name="nnn" localSheetId="55" hidden="1">{"Tab1",#N/A,FALSE,"P";"Tab2",#N/A,FALSE,"P"}</definedName>
    <definedName name="nnn" localSheetId="56" hidden="1">{"Tab1",#N/A,FALSE,"P";"Tab2",#N/A,FALSE,"P"}</definedName>
    <definedName name="nnn" localSheetId="57" hidden="1">{"Tab1",#N/A,FALSE,"P";"Tab2",#N/A,FALSE,"P"}</definedName>
    <definedName name="nnn" localSheetId="58" hidden="1">{"Tab1",#N/A,FALSE,"P";"Tab2",#N/A,FALSE,"P"}</definedName>
    <definedName name="nnn" localSheetId="59" hidden="1">{"Tab1",#N/A,FALSE,"P";"Tab2",#N/A,FALSE,"P"}</definedName>
    <definedName name="nnn" localSheetId="60" hidden="1">{"Tab1",#N/A,FALSE,"P";"Tab2",#N/A,FALSE,"P"}</definedName>
    <definedName name="nnn" localSheetId="68" hidden="1">{"Tab1",#N/A,FALSE,"P";"Tab2",#N/A,FALSE,"P"}</definedName>
    <definedName name="nnn" localSheetId="69" hidden="1">{"Tab1",#N/A,FALSE,"P";"Tab2",#N/A,FALSE,"P"}</definedName>
    <definedName name="nnn" localSheetId="70" hidden="1">{"Tab1",#N/A,FALSE,"P";"Tab2",#N/A,FALSE,"P"}</definedName>
    <definedName name="nnn" localSheetId="0" hidden="1">{"Tab1",#N/A,FALSE,"P";"Tab2",#N/A,FALSE,"P"}</definedName>
    <definedName name="nnn" hidden="1">{"Tab1",#N/A,FALSE,"P";"Tab2",#N/A,FALSE,"P"}</definedName>
    <definedName name="NOK">[27]CIRRs!$C$100</definedName>
    <definedName name="noor" localSheetId="3">#REF!</definedName>
    <definedName name="noor" localSheetId="37">#REF!</definedName>
    <definedName name="noor" localSheetId="38">#REF!</definedName>
    <definedName name="noor" localSheetId="39">#REF!</definedName>
    <definedName name="noor" localSheetId="40">#REF!</definedName>
    <definedName name="noor" localSheetId="41">#REF!</definedName>
    <definedName name="noor" localSheetId="42">#REF!</definedName>
    <definedName name="noor" localSheetId="43">#REF!</definedName>
    <definedName name="noor" localSheetId="45">#REF!</definedName>
    <definedName name="noor" localSheetId="46">#REF!</definedName>
    <definedName name="noor" localSheetId="48">#REF!</definedName>
    <definedName name="noor" localSheetId="49">#REF!</definedName>
    <definedName name="noor" localSheetId="50">#REF!</definedName>
    <definedName name="noor" localSheetId="68">#REF!</definedName>
    <definedName name="noor" localSheetId="69">#REF!</definedName>
    <definedName name="noor" localSheetId="0">#REF!</definedName>
    <definedName name="noor">#REF!</definedName>
    <definedName name="Notes" localSheetId="3">#REF!</definedName>
    <definedName name="Notes" localSheetId="37">#REF!</definedName>
    <definedName name="Notes" localSheetId="38">#REF!</definedName>
    <definedName name="Notes" localSheetId="39">#REF!</definedName>
    <definedName name="Notes" localSheetId="40">#REF!</definedName>
    <definedName name="Notes" localSheetId="41">#REF!</definedName>
    <definedName name="Notes" localSheetId="42">#REF!</definedName>
    <definedName name="Notes" localSheetId="43">#REF!</definedName>
    <definedName name="Notes" localSheetId="45">#REF!</definedName>
    <definedName name="Notes" localSheetId="46">#REF!</definedName>
    <definedName name="Notes" localSheetId="48">#REF!</definedName>
    <definedName name="Notes" localSheetId="49">#REF!</definedName>
    <definedName name="Notes" localSheetId="50">#REF!</definedName>
    <definedName name="Notes" localSheetId="68">#REF!</definedName>
    <definedName name="Notes" localSheetId="69">#REF!</definedName>
    <definedName name="Notes">#REF!</definedName>
    <definedName name="NOTITLES" localSheetId="3">#REF!</definedName>
    <definedName name="NOTITLES" localSheetId="37">#REF!</definedName>
    <definedName name="NOTITLES" localSheetId="38">#REF!</definedName>
    <definedName name="NOTITLES" localSheetId="39">#REF!</definedName>
    <definedName name="NOTITLES" localSheetId="40">#REF!</definedName>
    <definedName name="NOTITLES" localSheetId="41">#REF!</definedName>
    <definedName name="NOTITLES" localSheetId="42">#REF!</definedName>
    <definedName name="NOTITLES" localSheetId="43">#REF!</definedName>
    <definedName name="NOTITLES" localSheetId="45">#REF!</definedName>
    <definedName name="NOTITLES" localSheetId="46">#REF!</definedName>
    <definedName name="NOTITLES" localSheetId="48">#REF!</definedName>
    <definedName name="NOTITLES" localSheetId="49">#REF!</definedName>
    <definedName name="NOTITLES" localSheetId="50">#REF!</definedName>
    <definedName name="NOTITLES" localSheetId="68">#REF!</definedName>
    <definedName name="NOTITLES" localSheetId="69">#REF!</definedName>
    <definedName name="NOTITLES">#REF!</definedName>
    <definedName name="Nov_50" localSheetId="68">#REF!</definedName>
    <definedName name="Nov_50" localSheetId="69">#REF!</definedName>
    <definedName name="Nov_50">#REF!</definedName>
    <definedName name="Nov_51" localSheetId="68">#REF!</definedName>
    <definedName name="Nov_51" localSheetId="69">#REF!</definedName>
    <definedName name="Nov_51">#REF!</definedName>
    <definedName name="Nov_52" localSheetId="68">#REF!</definedName>
    <definedName name="Nov_52" localSheetId="69">#REF!</definedName>
    <definedName name="Nov_52">#REF!</definedName>
    <definedName name="Nov_53" localSheetId="68">#REF!</definedName>
    <definedName name="Nov_53" localSheetId="69">#REF!</definedName>
    <definedName name="Nov_53">#REF!</definedName>
    <definedName name="Nov_54" localSheetId="68">#REF!</definedName>
    <definedName name="Nov_54" localSheetId="69">#REF!</definedName>
    <definedName name="Nov_54">#REF!</definedName>
    <definedName name="Nov_55" localSheetId="68">#REF!</definedName>
    <definedName name="Nov_55" localSheetId="69">#REF!</definedName>
    <definedName name="Nov_55">#REF!</definedName>
    <definedName name="Nov_56" localSheetId="68">#REF!</definedName>
    <definedName name="Nov_56" localSheetId="69">#REF!</definedName>
    <definedName name="Nov_56">#REF!</definedName>
    <definedName name="Nov_57" localSheetId="68">#REF!</definedName>
    <definedName name="Nov_57" localSheetId="69">#REF!</definedName>
    <definedName name="Nov_57">#REF!</definedName>
    <definedName name="Nov_58" localSheetId="68">#REF!</definedName>
    <definedName name="Nov_58" localSheetId="69">#REF!</definedName>
    <definedName name="Nov_58">#REF!</definedName>
    <definedName name="Nov_59" localSheetId="68">#REF!</definedName>
    <definedName name="Nov_59" localSheetId="69">#REF!</definedName>
    <definedName name="Nov_59">#REF!</definedName>
    <definedName name="Nov_60" localSheetId="68">#REF!</definedName>
    <definedName name="Nov_60" localSheetId="69">#REF!</definedName>
    <definedName name="Nov_60">#REF!</definedName>
    <definedName name="Nov_61" localSheetId="68">#REF!</definedName>
    <definedName name="Nov_61" localSheetId="69">#REF!</definedName>
    <definedName name="Nov_61">#REF!</definedName>
    <definedName name="Nov_62" localSheetId="68">#REF!</definedName>
    <definedName name="Nov_62" localSheetId="69">#REF!</definedName>
    <definedName name="Nov_62">#REF!</definedName>
    <definedName name="Nov_63" localSheetId="68">#REF!</definedName>
    <definedName name="Nov_63" localSheetId="69">#REF!</definedName>
    <definedName name="Nov_63">#REF!</definedName>
    <definedName name="Nov_64" localSheetId="68">#REF!</definedName>
    <definedName name="Nov_64" localSheetId="69">#REF!</definedName>
    <definedName name="Nov_64">#REF!</definedName>
    <definedName name="Nov_65" localSheetId="68">#REF!</definedName>
    <definedName name="Nov_65" localSheetId="69">#REF!</definedName>
    <definedName name="Nov_65">#REF!</definedName>
    <definedName name="Nov_66" localSheetId="68">#REF!</definedName>
    <definedName name="Nov_66" localSheetId="69">#REF!</definedName>
    <definedName name="Nov_66">#REF!</definedName>
    <definedName name="Nov_67" localSheetId="68">#REF!</definedName>
    <definedName name="Nov_67" localSheetId="69">#REF!</definedName>
    <definedName name="Nov_67">#REF!</definedName>
    <definedName name="Nov_68" localSheetId="68">#REF!</definedName>
    <definedName name="Nov_68" localSheetId="69">#REF!</definedName>
    <definedName name="Nov_68">#REF!</definedName>
    <definedName name="Nov_69" localSheetId="68">#REF!</definedName>
    <definedName name="Nov_69" localSheetId="69">#REF!</definedName>
    <definedName name="Nov_69">#REF!</definedName>
    <definedName name="Nov_70" localSheetId="68">#REF!</definedName>
    <definedName name="Nov_70" localSheetId="69">#REF!</definedName>
    <definedName name="Nov_70">#REF!</definedName>
    <definedName name="Nov_71" localSheetId="68">#REF!</definedName>
    <definedName name="Nov_71" localSheetId="69">#REF!</definedName>
    <definedName name="Nov_71">#REF!</definedName>
    <definedName name="Nov_72" localSheetId="68">#REF!</definedName>
    <definedName name="Nov_72" localSheetId="69">#REF!</definedName>
    <definedName name="Nov_72">#REF!</definedName>
    <definedName name="Nov_73" localSheetId="68">#REF!</definedName>
    <definedName name="Nov_73" localSheetId="69">#REF!</definedName>
    <definedName name="Nov_73">#REF!</definedName>
    <definedName name="Nov_74" localSheetId="68">#REF!</definedName>
    <definedName name="Nov_74" localSheetId="69">#REF!</definedName>
    <definedName name="Nov_74">#REF!</definedName>
    <definedName name="Nov_75" localSheetId="68">#REF!</definedName>
    <definedName name="Nov_75" localSheetId="69">#REF!</definedName>
    <definedName name="Nov_75">#REF!</definedName>
    <definedName name="Nov_76" localSheetId="68">#REF!</definedName>
    <definedName name="Nov_76" localSheetId="69">#REF!</definedName>
    <definedName name="Nov_76">#REF!</definedName>
    <definedName name="Nov_77" localSheetId="68">#REF!</definedName>
    <definedName name="Nov_77" localSheetId="69">#REF!</definedName>
    <definedName name="Nov_77">#REF!</definedName>
    <definedName name="Nov_78" localSheetId="68">#REF!</definedName>
    <definedName name="Nov_78" localSheetId="69">#REF!</definedName>
    <definedName name="Nov_78">#REF!</definedName>
    <definedName name="Nov_79" localSheetId="68">#REF!</definedName>
    <definedName name="Nov_79" localSheetId="69">#REF!</definedName>
    <definedName name="Nov_79">#REF!</definedName>
    <definedName name="Nov_80" localSheetId="68">#REF!</definedName>
    <definedName name="Nov_80" localSheetId="69">#REF!</definedName>
    <definedName name="Nov_80">#REF!</definedName>
    <definedName name="Nov_81" localSheetId="68">#REF!</definedName>
    <definedName name="Nov_81" localSheetId="69">#REF!</definedName>
    <definedName name="Nov_81">#REF!</definedName>
    <definedName name="Nov_82" localSheetId="68">#REF!</definedName>
    <definedName name="Nov_82" localSheetId="69">#REF!</definedName>
    <definedName name="Nov_82">#REF!</definedName>
    <definedName name="Nov_83" localSheetId="68">#REF!</definedName>
    <definedName name="Nov_83" localSheetId="69">#REF!</definedName>
    <definedName name="Nov_83">#REF!</definedName>
    <definedName name="Nov_84" localSheetId="68">#REF!</definedName>
    <definedName name="Nov_84" localSheetId="69">#REF!</definedName>
    <definedName name="Nov_84">#REF!</definedName>
    <definedName name="Nov_85" localSheetId="68">#REF!</definedName>
    <definedName name="Nov_85" localSheetId="69">#REF!</definedName>
    <definedName name="Nov_85">#REF!</definedName>
    <definedName name="Nov_86" localSheetId="68">#REF!</definedName>
    <definedName name="Nov_86" localSheetId="69">#REF!</definedName>
    <definedName name="Nov_86">#REF!</definedName>
    <definedName name="Nov_87" localSheetId="68">#REF!</definedName>
    <definedName name="Nov_87" localSheetId="69">#REF!</definedName>
    <definedName name="Nov_87">#REF!</definedName>
    <definedName name="Nov_88" localSheetId="68">#REF!</definedName>
    <definedName name="Nov_88" localSheetId="69">#REF!</definedName>
    <definedName name="Nov_88">#REF!</definedName>
    <definedName name="Nov_89" localSheetId="68">#REF!</definedName>
    <definedName name="Nov_89" localSheetId="69">#REF!</definedName>
    <definedName name="Nov_89">#REF!</definedName>
    <definedName name="Nov_90" localSheetId="68">#REF!</definedName>
    <definedName name="Nov_90" localSheetId="69">#REF!</definedName>
    <definedName name="Nov_90">#REF!</definedName>
    <definedName name="Nov_91" localSheetId="68">#REF!</definedName>
    <definedName name="Nov_91" localSheetId="69">#REF!</definedName>
    <definedName name="Nov_91">#REF!</definedName>
    <definedName name="Nov_92" localSheetId="68">#REF!</definedName>
    <definedName name="Nov_92" localSheetId="69">#REF!</definedName>
    <definedName name="Nov_92">#REF!</definedName>
    <definedName name="Nov_93" localSheetId="68">#REF!</definedName>
    <definedName name="Nov_93" localSheetId="69">#REF!</definedName>
    <definedName name="Nov_93">#REF!</definedName>
    <definedName name="Nov_94" localSheetId="68">#REF!</definedName>
    <definedName name="Nov_94" localSheetId="69">#REF!</definedName>
    <definedName name="Nov_94">#REF!</definedName>
    <definedName name="Nov_95" localSheetId="68">#REF!</definedName>
    <definedName name="Nov_95" localSheetId="69">#REF!</definedName>
    <definedName name="Nov_95">#REF!</definedName>
    <definedName name="Nov_96" localSheetId="68">#REF!</definedName>
    <definedName name="Nov_96" localSheetId="69">#REF!</definedName>
    <definedName name="Nov_96">#REF!</definedName>
    <definedName name="Nov_97" localSheetId="68">#REF!</definedName>
    <definedName name="Nov_97" localSheetId="69">#REF!</definedName>
    <definedName name="Nov_97">#REF!</definedName>
    <definedName name="Nov_98" localSheetId="68">#REF!</definedName>
    <definedName name="Nov_98" localSheetId="69">#REF!</definedName>
    <definedName name="Nov_98">#REF!</definedName>
    <definedName name="Nov_99" localSheetId="68">#REF!</definedName>
    <definedName name="Nov_99" localSheetId="69">#REF!</definedName>
    <definedName name="Nov_99">#REF!</definedName>
    <definedName name="NTDD_RG" localSheetId="1">'1'!NTDD_RG</definedName>
    <definedName name="NTDD_RG">[0]!NTDD_RG</definedName>
    <definedName name="Num_Pmt_Per_Year" localSheetId="1">#REF!</definedName>
    <definedName name="Num_Pmt_Per_Year" localSheetId="3">#REF!</definedName>
    <definedName name="Num_Pmt_Per_Year" localSheetId="37">#REF!</definedName>
    <definedName name="Num_Pmt_Per_Year" localSheetId="38">#REF!</definedName>
    <definedName name="Num_Pmt_Per_Year" localSheetId="39">#REF!</definedName>
    <definedName name="Num_Pmt_Per_Year" localSheetId="40">#REF!</definedName>
    <definedName name="Num_Pmt_Per_Year" localSheetId="41">#REF!</definedName>
    <definedName name="Num_Pmt_Per_Year" localSheetId="43">#REF!</definedName>
    <definedName name="Num_Pmt_Per_Year" localSheetId="45">#REF!</definedName>
    <definedName name="Num_Pmt_Per_Year" localSheetId="46">#REF!</definedName>
    <definedName name="Num_Pmt_Per_Year" localSheetId="48">#REF!</definedName>
    <definedName name="Num_Pmt_Per_Year" localSheetId="49">#REF!</definedName>
    <definedName name="Num_Pmt_Per_Year" localSheetId="50">#REF!</definedName>
    <definedName name="Num_Pmt_Per_Year" localSheetId="68">#REF!</definedName>
    <definedName name="Num_Pmt_Per_Year" localSheetId="69">#REF!</definedName>
    <definedName name="Num_Pmt_Per_Year" localSheetId="0">#REF!</definedName>
    <definedName name="Num_Pmt_Per_Year">#REF!</definedName>
    <definedName name="Number_of_Payments" localSheetId="1">MATCH(0.01,End_Bal,-1)+1</definedName>
    <definedName name="Number_of_Payments" localSheetId="3">MATCH(0.01,'3'!End_Bal,-1)+1</definedName>
    <definedName name="Number_of_Payments" localSheetId="37">MATCH(0.01,'37a-c'!End_Bal,-1)+1</definedName>
    <definedName name="Number_of_Payments" localSheetId="38">MATCH(0.01,'38a-b'!End_Bal,-1)+1</definedName>
    <definedName name="Number_of_Payments" localSheetId="39">MATCH(0.01,'39'!End_Bal,-1)+1</definedName>
    <definedName name="Number_of_Payments" localSheetId="40">MATCH(0.01,'40a-b'!End_Bal,-1)+1</definedName>
    <definedName name="Number_of_Payments" localSheetId="41">MATCH(0.01,'41a '!End_Bal,-1)+1</definedName>
    <definedName name="Number_of_Payments" localSheetId="42">MATCH(0.01,'41b'!End_Bal,-1)+1</definedName>
    <definedName name="Number_of_Payments" localSheetId="43">MATCH(0.01,'42'!End_Bal,-1)+1</definedName>
    <definedName name="Number_of_Payments" localSheetId="45">MATCH(0.01,'45a-b'!End_Bal,-1)+1</definedName>
    <definedName name="Number_of_Payments" localSheetId="46">MATCH(0.01,'45c'!End_Bal,-1)+1</definedName>
    <definedName name="Number_of_Payments" localSheetId="48">MATCH(0.01,'47a'!End_Bal,-1)+1</definedName>
    <definedName name="Number_of_Payments" localSheetId="49">MATCH(0.01,'47b'!End_Bal,-1)+1</definedName>
    <definedName name="Number_of_Payments" localSheetId="50">MATCH(0.01,'48'!End_Bal,-1)+1</definedName>
    <definedName name="Number_of_Payments" localSheetId="68">MATCH(0.01,'63'!End_Bal,-1)+1</definedName>
    <definedName name="Number_of_Payments" localSheetId="69">MATCH(0.01,'64'!End_Bal,-1)+1</definedName>
    <definedName name="Number_of_Payments" localSheetId="0">MATCH(0.01,'Table of Contents'!End_Bal,-1)+1</definedName>
    <definedName name="Number_of_Payments">MATCH(0.01,End_Bal,-1)+1</definedName>
    <definedName name="NV.AGR.TOTL.CN" localSheetId="3">#REF!</definedName>
    <definedName name="NV.AGR.TOTL.CN" localSheetId="42">#REF!</definedName>
    <definedName name="NV.AGR.TOTL.CN" localSheetId="68">#REF!</definedName>
    <definedName name="NV.AGR.TOTL.CN" localSheetId="69">#REF!</definedName>
    <definedName name="NV.AGR.TOTL.CN" localSheetId="0">#REF!</definedName>
    <definedName name="NV.AGR.TOTL.CN">#REF!</definedName>
    <definedName name="NV.AGR.TOTL.KN" localSheetId="3">#REF!</definedName>
    <definedName name="NV.AGR.TOTL.KN" localSheetId="42">#REF!</definedName>
    <definedName name="NV.AGR.TOTL.KN" localSheetId="68">#REF!</definedName>
    <definedName name="NV.AGR.TOTL.KN" localSheetId="69">#REF!</definedName>
    <definedName name="NV.AGR.TOTL.KN">#REF!</definedName>
    <definedName name="NV.IND.CNST.CN" localSheetId="3">#REF!</definedName>
    <definedName name="NV.IND.CNST.CN" localSheetId="42">#REF!</definedName>
    <definedName name="NV.IND.CNST.CN" localSheetId="68">#REF!</definedName>
    <definedName name="NV.IND.CNST.CN" localSheetId="69">#REF!</definedName>
    <definedName name="NV.IND.CNST.CN">#REF!</definedName>
    <definedName name="NV.IND.GELW.CN" localSheetId="68">#REF!</definedName>
    <definedName name="NV.IND.GELW.CN" localSheetId="69">#REF!</definedName>
    <definedName name="NV.IND.GELW.CN">#REF!</definedName>
    <definedName name="NV.IND.MANF.CN" localSheetId="68">#REF!</definedName>
    <definedName name="NV.IND.MANF.CN" localSheetId="69">#REF!</definedName>
    <definedName name="NV.IND.MANF.CN">#REF!</definedName>
    <definedName name="NV.IND.MANF.KN" localSheetId="68">#REF!</definedName>
    <definedName name="NV.IND.MANF.KN" localSheetId="69">#REF!</definedName>
    <definedName name="NV.IND.MANF.KN">#REF!</definedName>
    <definedName name="NV.IND.MINQ.CN" localSheetId="68">#REF!</definedName>
    <definedName name="NV.IND.MINQ.CN" localSheetId="69">#REF!</definedName>
    <definedName name="NV.IND.MINQ.CN">#REF!</definedName>
    <definedName name="NV.IND.TOTL.CN" localSheetId="68">#REF!</definedName>
    <definedName name="NV.IND.TOTL.CN" localSheetId="69">#REF!</definedName>
    <definedName name="NV.IND.TOTL.CN">#REF!</definedName>
    <definedName name="NV.IND.TOTL.KN" localSheetId="68">#REF!</definedName>
    <definedName name="NV.IND.TOTL.KN" localSheetId="69">#REF!</definedName>
    <definedName name="NV.IND.TOTL.KN">#REF!</definedName>
    <definedName name="NV.SRV.ADMN.CN" localSheetId="68">#REF!</definedName>
    <definedName name="NV.SRV.ADMN.CN" localSheetId="69">#REF!</definedName>
    <definedName name="NV.SRV.ADMN.CN">#REF!</definedName>
    <definedName name="NV.SRV.BNKG.CN" localSheetId="68">#REF!</definedName>
    <definedName name="NV.SRV.BNKG.CN" localSheetId="69">#REF!</definedName>
    <definedName name="NV.SRV.BNKG.CN">#REF!</definedName>
    <definedName name="NV.SRV.DISC.CN" localSheetId="68">#REF!</definedName>
    <definedName name="NV.SRV.DISC.CN" localSheetId="69">#REF!</definedName>
    <definedName name="NV.SRV.DISC.CN">#REF!</definedName>
    <definedName name="NV.SRV.DWEL.CN" localSheetId="68">#REF!</definedName>
    <definedName name="NV.SRV.DWEL.CN" localSheetId="69">#REF!</definedName>
    <definedName name="NV.SRV.DWEL.CN">#REF!</definedName>
    <definedName name="NV.SRV.OTHR.CN" localSheetId="68">#REF!</definedName>
    <definedName name="NV.SRV.OTHR.CN" localSheetId="69">#REF!</definedName>
    <definedName name="NV.SRV.OTHR.CN">#REF!</definedName>
    <definedName name="NV.SRV.OTHR.CN.ps" localSheetId="68">#REF!</definedName>
    <definedName name="NV.SRV.OTHR.CN.ps" localSheetId="69">#REF!</definedName>
    <definedName name="NV.SRV.OTHR.CN.ps">#REF!</definedName>
    <definedName name="NV.SRV.TETC.CN" localSheetId="68">#REF!</definedName>
    <definedName name="NV.SRV.TETC.CN" localSheetId="69">#REF!</definedName>
    <definedName name="NV.SRV.TETC.CN">#REF!</definedName>
    <definedName name="NV.SRV.TETC.KN" localSheetId="68">#REF!</definedName>
    <definedName name="NV.SRV.TETC.KN" localSheetId="69">#REF!</definedName>
    <definedName name="NV.SRV.TETC.KN">#REF!</definedName>
    <definedName name="NV.SRV.TOTL.CN" localSheetId="68">#REF!</definedName>
    <definedName name="NV.SRV.TOTL.CN" localSheetId="69">#REF!</definedName>
    <definedName name="NV.SRV.TOTL.CN">#REF!</definedName>
    <definedName name="NV.SRV.TRAD.CN" localSheetId="68">#REF!</definedName>
    <definedName name="NV.SRV.TRAD.CN" localSheetId="69">#REF!</definedName>
    <definedName name="NV.SRV.TRAD.CN">#REF!</definedName>
    <definedName name="NV.SRV.TRAN.CN" localSheetId="68">#REF!</definedName>
    <definedName name="NV.SRV.TRAN.CN" localSheetId="69">#REF!</definedName>
    <definedName name="NV.SRV.TRAN.CN">#REF!</definedName>
    <definedName name="NX">#N/A</definedName>
    <definedName name="NX_R">#N/A</definedName>
    <definedName name="NXG" localSheetId="3">'[38]WETA BOP'!#REF!</definedName>
    <definedName name="NXG" localSheetId="42">'[38]WETA BOP'!#REF!</definedName>
    <definedName name="NXG" localSheetId="0">'[38]WETA BOP'!#REF!</definedName>
    <definedName name="NXG">'[38]WETA BOP'!#REF!</definedName>
    <definedName name="NXG_R" localSheetId="3">'[38]WETA BOP'!#REF!</definedName>
    <definedName name="NXG_R" localSheetId="42">'[38]WETA BOP'!#REF!</definedName>
    <definedName name="NXG_R" localSheetId="0">'[38]WETA BOP'!#REF!</definedName>
    <definedName name="NXG_R">'[38]WETA BOP'!#REF!</definedName>
    <definedName name="NXG_RG">#N/A</definedName>
    <definedName name="NY.GDP.FCST.CN" localSheetId="3">#REF!</definedName>
    <definedName name="NY.GDP.FCST.CN" localSheetId="42">#REF!</definedName>
    <definedName name="NY.GDP.FCST.CN" localSheetId="68">#REF!</definedName>
    <definedName name="NY.GDP.FCST.CN" localSheetId="69">#REF!</definedName>
    <definedName name="NY.GDP.FCST.CN" localSheetId="0">#REF!</definedName>
    <definedName name="NY.GDP.FCST.CN">#REF!</definedName>
    <definedName name="NY.GDP.FCST.KN" localSheetId="3">#REF!</definedName>
    <definedName name="NY.GDP.FCST.KN" localSheetId="42">#REF!</definedName>
    <definedName name="NY.GDP.FCST.KN" localSheetId="68">#REF!</definedName>
    <definedName name="NY.GDP.FCST.KN" localSheetId="69">#REF!</definedName>
    <definedName name="NY.GDP.FCST.KN">#REF!</definedName>
    <definedName name="NY.GDP.MKTP.CN" localSheetId="3">#REF!</definedName>
    <definedName name="NY.GDP.MKTP.CN" localSheetId="42">#REF!</definedName>
    <definedName name="NY.GDP.MKTP.CN" localSheetId="68">#REF!</definedName>
    <definedName name="NY.GDP.MKTP.CN" localSheetId="69">#REF!</definedName>
    <definedName name="NY.GDP.MKTP.CN">#REF!</definedName>
    <definedName name="NY.GDP.MKTP.KN" localSheetId="68">#REF!</definedName>
    <definedName name="NY.GDP.MKTP.KN" localSheetId="69">#REF!</definedName>
    <definedName name="NY.GDP.MKTP.KN">#REF!</definedName>
    <definedName name="NY.GNP.MKTP.CN" localSheetId="68">#REF!</definedName>
    <definedName name="NY.GNP.MKTP.CN" localSheetId="69">#REF!</definedName>
    <definedName name="NY.GNP.MKTP.CN">#REF!</definedName>
    <definedName name="NY.GNP.MKTP.KN" localSheetId="68">#REF!</definedName>
    <definedName name="NY.GNP.MKTP.KN" localSheetId="69">#REF!</definedName>
    <definedName name="NY.GNP.MKTP.KN">#REF!</definedName>
    <definedName name="NY.GNP.PCAP.CD" localSheetId="68">#REF!</definedName>
    <definedName name="NY.GNP.PCAP.CD" localSheetId="69">#REF!</definedName>
    <definedName name="NY.GNP.PCAP.CD">#REF!</definedName>
    <definedName name="NY.GNP.PCAP.KD" localSheetId="68">#REF!</definedName>
    <definedName name="NY.GNP.PCAP.KD" localSheetId="69">#REF!</definedName>
    <definedName name="NY.GNP.PCAP.KD">#REF!</definedName>
    <definedName name="NY.GSR.NFCY.CN" localSheetId="68">#REF!</definedName>
    <definedName name="NY.GSR.NFCY.CN" localSheetId="69">#REF!</definedName>
    <definedName name="NY.GSR.NFCY.CN">#REF!</definedName>
    <definedName name="NY.GSR.NFCY.KN" localSheetId="68">#REF!</definedName>
    <definedName name="NY.GSR.NFCY.KN" localSheetId="69">#REF!</definedName>
    <definedName name="NY.GSR.NFCY.KN">#REF!</definedName>
    <definedName name="NY.TAX.IDRT.CN" localSheetId="68">#REF!</definedName>
    <definedName name="NY.TAX.IDRT.CN" localSheetId="69">#REF!</definedName>
    <definedName name="NY.TAX.IDRT.CN">#REF!</definedName>
    <definedName name="NY.TAX.NIND.CN" localSheetId="68">#REF!</definedName>
    <definedName name="NY.TAX.NIND.CN" localSheetId="69">#REF!</definedName>
    <definedName name="NY.TAX.NIND.CN">#REF!</definedName>
    <definedName name="NY.TAX.NIND.CN.zs" localSheetId="68">#REF!</definedName>
    <definedName name="NY.TAX.NIND.CN.zs" localSheetId="69">#REF!</definedName>
    <definedName name="NY.TAX.NIND.CN.zs">#REF!</definedName>
    <definedName name="NY.TAX.NIND.KN" localSheetId="68">#REF!</definedName>
    <definedName name="NY.TAX.NIND.KN" localSheetId="69">#REF!</definedName>
    <definedName name="NY.TAX.NIND.KN">#REF!</definedName>
    <definedName name="NY.TAX.SUBS.CN" localSheetId="68">#REF!</definedName>
    <definedName name="NY.TAX.SUBS.CN" localSheetId="69">#REF!</definedName>
    <definedName name="NY.TAX.SUBS.CN">#REF!</definedName>
    <definedName name="NY.TRF.NCTR.CN" localSheetId="68">#REF!</definedName>
    <definedName name="NY.TRF.NCTR.CN" localSheetId="69">#REF!</definedName>
    <definedName name="NY.TRF.NCTR.CN">#REF!</definedName>
    <definedName name="NY.TRF.NCTR.KN" localSheetId="68">#REF!</definedName>
    <definedName name="NY.TRF.NCTR.KN" localSheetId="69">#REF!</definedName>
    <definedName name="NY.TRF.NCTR.KN">#REF!</definedName>
    <definedName name="O" localSheetId="68">#REF!</definedName>
    <definedName name="O" localSheetId="69">#REF!</definedName>
    <definedName name="O">#REF!</definedName>
    <definedName name="OBI" localSheetId="68">#REF!</definedName>
    <definedName name="OBI" localSheetId="69">#REF!</definedName>
    <definedName name="OBI">#REF!</definedName>
    <definedName name="Oct_50" localSheetId="68">#REF!</definedName>
    <definedName name="Oct_50" localSheetId="69">#REF!</definedName>
    <definedName name="Oct_50">#REF!</definedName>
    <definedName name="Oct_51" localSheetId="68">#REF!</definedName>
    <definedName name="Oct_51" localSheetId="69">#REF!</definedName>
    <definedName name="Oct_51">#REF!</definedName>
    <definedName name="Oct_52" localSheetId="68">#REF!</definedName>
    <definedName name="Oct_52" localSheetId="69">#REF!</definedName>
    <definedName name="Oct_52">#REF!</definedName>
    <definedName name="Oct_53" localSheetId="68">#REF!</definedName>
    <definedName name="Oct_53" localSheetId="69">#REF!</definedName>
    <definedName name="Oct_53">#REF!</definedName>
    <definedName name="Oct_54" localSheetId="68">#REF!</definedName>
    <definedName name="Oct_54" localSheetId="69">#REF!</definedName>
    <definedName name="Oct_54">#REF!</definedName>
    <definedName name="Oct_55" localSheetId="68">#REF!</definedName>
    <definedName name="Oct_55" localSheetId="69">#REF!</definedName>
    <definedName name="Oct_55">#REF!</definedName>
    <definedName name="Oct_56" localSheetId="68">#REF!</definedName>
    <definedName name="Oct_56" localSheetId="69">#REF!</definedName>
    <definedName name="Oct_56">#REF!</definedName>
    <definedName name="Oct_57" localSheetId="68">#REF!</definedName>
    <definedName name="Oct_57" localSheetId="69">#REF!</definedName>
    <definedName name="Oct_57">#REF!</definedName>
    <definedName name="Oct_58" localSheetId="68">#REF!</definedName>
    <definedName name="Oct_58" localSheetId="69">#REF!</definedName>
    <definedName name="Oct_58">#REF!</definedName>
    <definedName name="Oct_59" localSheetId="68">#REF!</definedName>
    <definedName name="Oct_59" localSheetId="69">#REF!</definedName>
    <definedName name="Oct_59">#REF!</definedName>
    <definedName name="Oct_60" localSheetId="68">#REF!</definedName>
    <definedName name="Oct_60" localSheetId="69">#REF!</definedName>
    <definedName name="Oct_60">#REF!</definedName>
    <definedName name="Oct_61" localSheetId="68">#REF!</definedName>
    <definedName name="Oct_61" localSheetId="69">#REF!</definedName>
    <definedName name="Oct_61">#REF!</definedName>
    <definedName name="Oct_62" localSheetId="68">#REF!</definedName>
    <definedName name="Oct_62" localSheetId="69">#REF!</definedName>
    <definedName name="Oct_62">#REF!</definedName>
    <definedName name="Oct_63" localSheetId="68">#REF!</definedName>
    <definedName name="Oct_63" localSheetId="69">#REF!</definedName>
    <definedName name="Oct_63">#REF!</definedName>
    <definedName name="Oct_64" localSheetId="68">#REF!</definedName>
    <definedName name="Oct_64" localSheetId="69">#REF!</definedName>
    <definedName name="Oct_64">#REF!</definedName>
    <definedName name="Oct_65" localSheetId="68">#REF!</definedName>
    <definedName name="Oct_65" localSheetId="69">#REF!</definedName>
    <definedName name="Oct_65">#REF!</definedName>
    <definedName name="Oct_66" localSheetId="68">#REF!</definedName>
    <definedName name="Oct_66" localSheetId="69">#REF!</definedName>
    <definedName name="Oct_66">#REF!</definedName>
    <definedName name="Oct_67" localSheetId="68">#REF!</definedName>
    <definedName name="Oct_67" localSheetId="69">#REF!</definedName>
    <definedName name="Oct_67">#REF!</definedName>
    <definedName name="Oct_68" localSheetId="68">#REF!</definedName>
    <definedName name="Oct_68" localSheetId="69">#REF!</definedName>
    <definedName name="Oct_68">#REF!</definedName>
    <definedName name="Oct_69" localSheetId="68">#REF!</definedName>
    <definedName name="Oct_69" localSheetId="69">#REF!</definedName>
    <definedName name="Oct_69">#REF!</definedName>
    <definedName name="Oct_70" localSheetId="68">#REF!</definedName>
    <definedName name="Oct_70" localSheetId="69">#REF!</definedName>
    <definedName name="Oct_70">#REF!</definedName>
    <definedName name="Oct_71" localSheetId="68">#REF!</definedName>
    <definedName name="Oct_71" localSheetId="69">#REF!</definedName>
    <definedName name="Oct_71">#REF!</definedName>
    <definedName name="Oct_72" localSheetId="68">#REF!</definedName>
    <definedName name="Oct_72" localSheetId="69">#REF!</definedName>
    <definedName name="Oct_72">#REF!</definedName>
    <definedName name="Oct_73" localSheetId="68">#REF!</definedName>
    <definedName name="Oct_73" localSheetId="69">#REF!</definedName>
    <definedName name="Oct_73">#REF!</definedName>
    <definedName name="Oct_74" localSheetId="68">#REF!</definedName>
    <definedName name="Oct_74" localSheetId="69">#REF!</definedName>
    <definedName name="Oct_74">#REF!</definedName>
    <definedName name="Oct_75" localSheetId="68">#REF!</definedName>
    <definedName name="Oct_75" localSheetId="69">#REF!</definedName>
    <definedName name="Oct_75">#REF!</definedName>
    <definedName name="Oct_76" localSheetId="68">#REF!</definedName>
    <definedName name="Oct_76" localSheetId="69">#REF!</definedName>
    <definedName name="Oct_76">#REF!</definedName>
    <definedName name="Oct_77" localSheetId="68">#REF!</definedName>
    <definedName name="Oct_77" localSheetId="69">#REF!</definedName>
    <definedName name="Oct_77">#REF!</definedName>
    <definedName name="Oct_78" localSheetId="68">#REF!</definedName>
    <definedName name="Oct_78" localSheetId="69">#REF!</definedName>
    <definedName name="Oct_78">#REF!</definedName>
    <definedName name="Oct_79" localSheetId="68">#REF!</definedName>
    <definedName name="Oct_79" localSheetId="69">#REF!</definedName>
    <definedName name="Oct_79">#REF!</definedName>
    <definedName name="Oct_80" localSheetId="68">#REF!</definedName>
    <definedName name="Oct_80" localSheetId="69">#REF!</definedName>
    <definedName name="Oct_80">#REF!</definedName>
    <definedName name="Oct_81" localSheetId="68">#REF!</definedName>
    <definedName name="Oct_81" localSheetId="69">#REF!</definedName>
    <definedName name="Oct_81">#REF!</definedName>
    <definedName name="Oct_82" localSheetId="68">#REF!</definedName>
    <definedName name="Oct_82" localSheetId="69">#REF!</definedName>
    <definedName name="Oct_82">#REF!</definedName>
    <definedName name="Oct_83" localSheetId="68">#REF!</definedName>
    <definedName name="Oct_83" localSheetId="69">#REF!</definedName>
    <definedName name="Oct_83">#REF!</definedName>
    <definedName name="Oct_84" localSheetId="68">#REF!</definedName>
    <definedName name="Oct_84" localSheetId="69">#REF!</definedName>
    <definedName name="Oct_84">#REF!</definedName>
    <definedName name="Oct_85" localSheetId="68">#REF!</definedName>
    <definedName name="Oct_85" localSheetId="69">#REF!</definedName>
    <definedName name="Oct_85">#REF!</definedName>
    <definedName name="Oct_86" localSheetId="68">#REF!</definedName>
    <definedName name="Oct_86" localSheetId="69">#REF!</definedName>
    <definedName name="Oct_86">#REF!</definedName>
    <definedName name="Oct_87" localSheetId="68">#REF!</definedName>
    <definedName name="Oct_87" localSheetId="69">#REF!</definedName>
    <definedName name="Oct_87">#REF!</definedName>
    <definedName name="Oct_88" localSheetId="68">#REF!</definedName>
    <definedName name="Oct_88" localSheetId="69">#REF!</definedName>
    <definedName name="Oct_88">#REF!</definedName>
    <definedName name="Oct_89" localSheetId="68">#REF!</definedName>
    <definedName name="Oct_89" localSheetId="69">#REF!</definedName>
    <definedName name="Oct_89">#REF!</definedName>
    <definedName name="Oct_90" localSheetId="68">#REF!</definedName>
    <definedName name="Oct_90" localSheetId="69">#REF!</definedName>
    <definedName name="Oct_90">#REF!</definedName>
    <definedName name="Oct_91" localSheetId="68">#REF!</definedName>
    <definedName name="Oct_91" localSheetId="69">#REF!</definedName>
    <definedName name="Oct_91">#REF!</definedName>
    <definedName name="Oct_92" localSheetId="68">#REF!</definedName>
    <definedName name="Oct_92" localSheetId="69">#REF!</definedName>
    <definedName name="Oct_92">#REF!</definedName>
    <definedName name="Oct_93" localSheetId="68">#REF!</definedName>
    <definedName name="Oct_93" localSheetId="69">#REF!</definedName>
    <definedName name="Oct_93">#REF!</definedName>
    <definedName name="Oct_94" localSheetId="68">#REF!</definedName>
    <definedName name="Oct_94" localSheetId="69">#REF!</definedName>
    <definedName name="Oct_94">#REF!</definedName>
    <definedName name="Oct_95" localSheetId="68">#REF!</definedName>
    <definedName name="Oct_95" localSheetId="69">#REF!</definedName>
    <definedName name="Oct_95">#REF!</definedName>
    <definedName name="Oct_96" localSheetId="68">#REF!</definedName>
    <definedName name="Oct_96" localSheetId="69">#REF!</definedName>
    <definedName name="Oct_96">#REF!</definedName>
    <definedName name="Oct_97" localSheetId="68">#REF!</definedName>
    <definedName name="Oct_97" localSheetId="69">#REF!</definedName>
    <definedName name="Oct_97">#REF!</definedName>
    <definedName name="Oct_98" localSheetId="68">#REF!</definedName>
    <definedName name="Oct_98" localSheetId="69">#REF!</definedName>
    <definedName name="Oct_98">#REF!</definedName>
    <definedName name="Oct_99" localSheetId="68">#REF!</definedName>
    <definedName name="Oct_99" localSheetId="69">#REF!</definedName>
    <definedName name="Oct_99">#REF!</definedName>
    <definedName name="oda">'[99]Figure 6 NPV'!$G$4</definedName>
    <definedName name="odofg" localSheetId="3">#REF!</definedName>
    <definedName name="odofg" localSheetId="37">#REF!</definedName>
    <definedName name="odofg" localSheetId="38">#REF!</definedName>
    <definedName name="odofg" localSheetId="39">#REF!</definedName>
    <definedName name="odofg" localSheetId="40">#REF!</definedName>
    <definedName name="odofg" localSheetId="41">#REF!</definedName>
    <definedName name="odofg" localSheetId="42">#REF!</definedName>
    <definedName name="odofg" localSheetId="43">#REF!</definedName>
    <definedName name="odofg" localSheetId="45">#REF!</definedName>
    <definedName name="odofg" localSheetId="46">#REF!</definedName>
    <definedName name="odofg" localSheetId="48">#REF!</definedName>
    <definedName name="odofg" localSheetId="49">#REF!</definedName>
    <definedName name="odofg" localSheetId="50">#REF!</definedName>
    <definedName name="odofg" localSheetId="68">#REF!</definedName>
    <definedName name="odofg" localSheetId="69">#REF!</definedName>
    <definedName name="odofg" localSheetId="0">#REF!</definedName>
    <definedName name="odofg">#REF!</definedName>
    <definedName name="OECD_Table" localSheetId="3">#REF!</definedName>
    <definedName name="OECD_Table" localSheetId="37">#REF!</definedName>
    <definedName name="OECD_Table" localSheetId="38">#REF!</definedName>
    <definedName name="OECD_Table" localSheetId="39">#REF!</definedName>
    <definedName name="OECD_Table" localSheetId="40">#REF!</definedName>
    <definedName name="OECD_Table" localSheetId="41">#REF!</definedName>
    <definedName name="OECD_Table" localSheetId="42">#REF!</definedName>
    <definedName name="OECD_Table" localSheetId="43">#REF!</definedName>
    <definedName name="OECD_Table" localSheetId="45">#REF!</definedName>
    <definedName name="OECD_Table" localSheetId="46">#REF!</definedName>
    <definedName name="OECD_Table" localSheetId="48">#REF!</definedName>
    <definedName name="OECD_Table" localSheetId="49">#REF!</definedName>
    <definedName name="OECD_Table" localSheetId="50">#REF!</definedName>
    <definedName name="OECD_Table" localSheetId="68">#REF!</definedName>
    <definedName name="OECD_Table" localSheetId="69">#REF!</definedName>
    <definedName name="OECD_Table">#REF!</definedName>
    <definedName name="of_which_Currencies" localSheetId="3">#REF!</definedName>
    <definedName name="of_which_Currencies" localSheetId="37">#REF!</definedName>
    <definedName name="of_which_Currencies" localSheetId="38">#REF!</definedName>
    <definedName name="of_which_Currencies" localSheetId="39">#REF!</definedName>
    <definedName name="of_which_Currencies" localSheetId="40">#REF!</definedName>
    <definedName name="of_which_Currencies" localSheetId="41">#REF!</definedName>
    <definedName name="of_which_Currencies" localSheetId="42">#REF!</definedName>
    <definedName name="of_which_Currencies" localSheetId="43">#REF!</definedName>
    <definedName name="of_which_Currencies" localSheetId="45">#REF!</definedName>
    <definedName name="of_which_Currencies" localSheetId="46">#REF!</definedName>
    <definedName name="of_which_Currencies" localSheetId="48">#REF!</definedName>
    <definedName name="of_which_Currencies" localSheetId="49">#REF!</definedName>
    <definedName name="of_which_Currencies" localSheetId="50">#REF!</definedName>
    <definedName name="of_which_Currencies" localSheetId="68">#REF!</definedName>
    <definedName name="of_which_Currencies" localSheetId="69">#REF!</definedName>
    <definedName name="of_which_Currencies">#REF!</definedName>
    <definedName name="of_which_SDRs" localSheetId="68">#REF!</definedName>
    <definedName name="of_which_SDRs" localSheetId="69">#REF!</definedName>
    <definedName name="of_which_SDRs">#REF!</definedName>
    <definedName name="oHIPC" localSheetId="68">#REF!</definedName>
    <definedName name="oHIPC" localSheetId="69">#REF!</definedName>
    <definedName name="oHIPC">#REF!</definedName>
    <definedName name="ojoj" localSheetId="68">#REF!</definedName>
    <definedName name="ojoj" localSheetId="69">#REF!</definedName>
    <definedName name="ojoj">#REF!</definedName>
    <definedName name="okk" localSheetId="68">#REF!</definedName>
    <definedName name="okk" localSheetId="69">#REF!</definedName>
    <definedName name="okk">#REF!</definedName>
    <definedName name="old">'[100]Table 1'!#REF!</definedName>
    <definedName name="oo" localSheetId="1" hidden="1">{"Riqfin97",#N/A,FALSE,"Tran";"Riqfinpro",#N/A,FALSE,"Tran"}</definedName>
    <definedName name="oo" localSheetId="17" hidden="1">{"Riqfin97",#N/A,FALSE,"Tran";"Riqfinpro",#N/A,FALSE,"Tran"}</definedName>
    <definedName name="oo" localSheetId="18" hidden="1">{"Riqfin97",#N/A,FALSE,"Tran";"Riqfinpro",#N/A,FALSE,"Tran"}</definedName>
    <definedName name="oo" localSheetId="19" hidden="1">{"Riqfin97",#N/A,FALSE,"Tran";"Riqfinpro",#N/A,FALSE,"Tran"}</definedName>
    <definedName name="oo" localSheetId="24" hidden="1">{"Riqfin97",#N/A,FALSE,"Tran";"Riqfinpro",#N/A,FALSE,"Tran"}</definedName>
    <definedName name="oo" localSheetId="25" hidden="1">{"Riqfin97",#N/A,FALSE,"Tran";"Riqfinpro",#N/A,FALSE,"Tran"}</definedName>
    <definedName name="oo" localSheetId="3" hidden="1">{"Riqfin97",#N/A,FALSE,"Tran";"Riqfinpro",#N/A,FALSE,"Tran"}</definedName>
    <definedName name="oo" localSheetId="37" hidden="1">{"Riqfin97",#N/A,FALSE,"Tran";"Riqfinpro",#N/A,FALSE,"Tran"}</definedName>
    <definedName name="oo" localSheetId="38" hidden="1">{"Riqfin97",#N/A,FALSE,"Tran";"Riqfinpro",#N/A,FALSE,"Tran"}</definedName>
    <definedName name="oo" localSheetId="39" hidden="1">{"Riqfin97",#N/A,FALSE,"Tran";"Riqfinpro",#N/A,FALSE,"Tran"}</definedName>
    <definedName name="oo" localSheetId="40" hidden="1">{"Riqfin97",#N/A,FALSE,"Tran";"Riqfinpro",#N/A,FALSE,"Tran"}</definedName>
    <definedName name="oo" localSheetId="41" hidden="1">{"Riqfin97",#N/A,FALSE,"Tran";"Riqfinpro",#N/A,FALSE,"Tran"}</definedName>
    <definedName name="oo" localSheetId="42" hidden="1">{"Riqfin97",#N/A,FALSE,"Tran";"Riqfinpro",#N/A,FALSE,"Tran"}</definedName>
    <definedName name="oo" localSheetId="43" hidden="1">{"Riqfin97",#N/A,FALSE,"Tran";"Riqfinpro",#N/A,FALSE,"Tran"}</definedName>
    <definedName name="oo" localSheetId="44" hidden="1">{"Riqfin97",#N/A,FALSE,"Tran";"Riqfinpro",#N/A,FALSE,"Tran"}</definedName>
    <definedName name="oo" localSheetId="45"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49" hidden="1">{"Riqfin97",#N/A,FALSE,"Tran";"Riqfinpro",#N/A,FALSE,"Tran"}</definedName>
    <definedName name="oo" localSheetId="50" hidden="1">{"Riqfin97",#N/A,FALSE,"Tran";"Riqfinpro",#N/A,FALSE,"Tran"}</definedName>
    <definedName name="oo" localSheetId="52" hidden="1">{"Riqfin97",#N/A,FALSE,"Tran";"Riqfinpro",#N/A,FALSE,"Tran"}</definedName>
    <definedName name="oo" localSheetId="53" hidden="1">{"Riqfin97",#N/A,FALSE,"Tran";"Riqfinpro",#N/A,FALSE,"Tran"}</definedName>
    <definedName name="oo" localSheetId="54" hidden="1">{"Riqfin97",#N/A,FALSE,"Tran";"Riqfinpro",#N/A,FALSE,"Tran"}</definedName>
    <definedName name="oo" localSheetId="55" hidden="1">{"Riqfin97",#N/A,FALSE,"Tran";"Riqfinpro",#N/A,FALSE,"Tran"}</definedName>
    <definedName name="oo" localSheetId="56" hidden="1">{"Riqfin97",#N/A,FALSE,"Tran";"Riqfinpro",#N/A,FALSE,"Tran"}</definedName>
    <definedName name="oo" localSheetId="57" hidden="1">{"Riqfin97",#N/A,FALSE,"Tran";"Riqfinpro",#N/A,FALSE,"Tran"}</definedName>
    <definedName name="oo" localSheetId="58" hidden="1">{"Riqfin97",#N/A,FALSE,"Tran";"Riqfinpro",#N/A,FALSE,"Tran"}</definedName>
    <definedName name="oo" localSheetId="59" hidden="1">{"Riqfin97",#N/A,FALSE,"Tran";"Riqfinpro",#N/A,FALSE,"Tran"}</definedName>
    <definedName name="oo" localSheetId="60" hidden="1">{"Riqfin97",#N/A,FALSE,"Tran";"Riqfinpro",#N/A,FALSE,"Tran"}</definedName>
    <definedName name="oo" localSheetId="68" hidden="1">{"Riqfin97",#N/A,FALSE,"Tran";"Riqfinpro",#N/A,FALSE,"Tran"}</definedName>
    <definedName name="oo" localSheetId="69" hidden="1">{"Riqfin97",#N/A,FALSE,"Tran";"Riqfinpro",#N/A,FALSE,"Tran"}</definedName>
    <definedName name="oo" localSheetId="70" hidden="1">{"Riqfin97",#N/A,FALSE,"Tran";"Riqfinpro",#N/A,FALSE,"Tran"}</definedName>
    <definedName name="oo" localSheetId="0" hidden="1">{"Riqfin97",#N/A,FALSE,"Tran";"Riqfinpro",#N/A,FALSE,"Tran"}</definedName>
    <definedName name="oo" hidden="1">{"Riqfin97",#N/A,FALSE,"Tran";"Riqfinpro",#N/A,FALSE,"Tran"}</definedName>
    <definedName name="ooo" localSheetId="3">#REF!</definedName>
    <definedName name="ooo" localSheetId="42">#REF!</definedName>
    <definedName name="ooo" localSheetId="68">#REF!</definedName>
    <definedName name="ooo" localSheetId="69">#REF!</definedName>
    <definedName name="ooo" localSheetId="0">#REF!</definedName>
    <definedName name="ooo">#REF!</definedName>
    <definedName name="Ope" localSheetId="3">#REF!</definedName>
    <definedName name="Ope" localSheetId="42">#REF!</definedName>
    <definedName name="Ope" localSheetId="68">#REF!</definedName>
    <definedName name="Ope" localSheetId="69">#REF!</definedName>
    <definedName name="Ope">#REF!</definedName>
    <definedName name="Opec">[27]CIRRs!$C$66</definedName>
    <definedName name="OTHER_FLOWS">[101]Main:Kin!$A$12:$S$642</definedName>
    <definedName name="otherCB" localSheetId="3">#REF!</definedName>
    <definedName name="otherCB" localSheetId="37">#REF!</definedName>
    <definedName name="otherCB" localSheetId="38">#REF!</definedName>
    <definedName name="otherCB" localSheetId="39">#REF!</definedName>
    <definedName name="otherCB" localSheetId="40">#REF!</definedName>
    <definedName name="otherCB" localSheetId="41">#REF!</definedName>
    <definedName name="otherCB" localSheetId="42">#REF!</definedName>
    <definedName name="otherCB" localSheetId="43">#REF!</definedName>
    <definedName name="otherCB" localSheetId="45">#REF!</definedName>
    <definedName name="otherCB" localSheetId="46">#REF!</definedName>
    <definedName name="otherCB" localSheetId="48">#REF!</definedName>
    <definedName name="otherCB" localSheetId="49">#REF!</definedName>
    <definedName name="otherCB" localSheetId="50">#REF!</definedName>
    <definedName name="otherCB" localSheetId="68">#REF!</definedName>
    <definedName name="otherCB" localSheetId="69">#REF!</definedName>
    <definedName name="otherCB" localSheetId="0">#REF!</definedName>
    <definedName name="otherCB">#REF!</definedName>
    <definedName name="otherCB1" localSheetId="3">#REF!</definedName>
    <definedName name="otherCB1" localSheetId="37">#REF!</definedName>
    <definedName name="otherCB1" localSheetId="38">#REF!</definedName>
    <definedName name="otherCB1" localSheetId="39">#REF!</definedName>
    <definedName name="otherCB1" localSheetId="40">#REF!</definedName>
    <definedName name="otherCB1" localSheetId="41">#REF!</definedName>
    <definedName name="otherCB1" localSheetId="42">#REF!</definedName>
    <definedName name="otherCB1" localSheetId="43">#REF!</definedName>
    <definedName name="otherCB1" localSheetId="45">#REF!</definedName>
    <definedName name="otherCB1" localSheetId="46">#REF!</definedName>
    <definedName name="otherCB1" localSheetId="48">#REF!</definedName>
    <definedName name="otherCB1" localSheetId="49">#REF!</definedName>
    <definedName name="otherCB1" localSheetId="50">#REF!</definedName>
    <definedName name="otherCB1" localSheetId="68">#REF!</definedName>
    <definedName name="otherCB1" localSheetId="69">#REF!</definedName>
    <definedName name="otherCB1">#REF!</definedName>
    <definedName name="otherCB2" localSheetId="3">#REF!</definedName>
    <definedName name="otherCB2" localSheetId="37">#REF!</definedName>
    <definedName name="otherCB2" localSheetId="38">#REF!</definedName>
    <definedName name="otherCB2" localSheetId="39">#REF!</definedName>
    <definedName name="otherCB2" localSheetId="40">#REF!</definedName>
    <definedName name="otherCB2" localSheetId="41">#REF!</definedName>
    <definedName name="otherCB2" localSheetId="42">#REF!</definedName>
    <definedName name="otherCB2" localSheetId="43">#REF!</definedName>
    <definedName name="otherCB2" localSheetId="45">#REF!</definedName>
    <definedName name="otherCB2" localSheetId="46">#REF!</definedName>
    <definedName name="otherCB2" localSheetId="48">#REF!</definedName>
    <definedName name="otherCB2" localSheetId="49">#REF!</definedName>
    <definedName name="otherCB2" localSheetId="50">#REF!</definedName>
    <definedName name="otherCB2" localSheetId="68">#REF!</definedName>
    <definedName name="otherCB2" localSheetId="69">#REF!</definedName>
    <definedName name="otherCB2">#REF!</definedName>
    <definedName name="otherCB3" localSheetId="68">#REF!</definedName>
    <definedName name="otherCB3" localSheetId="69">#REF!</definedName>
    <definedName name="otherCB3">#REF!</definedName>
    <definedName name="OtherCCY">[89]depoStats!$J$2:$O$50</definedName>
    <definedName name="OTHERCCY_Loan">[45]Loanstats!$K$3:$P$27</definedName>
    <definedName name="Otras_Residuales" localSheetId="3">#REF!</definedName>
    <definedName name="Otras_Residuales" localSheetId="37">#REF!</definedName>
    <definedName name="Otras_Residuales" localSheetId="38">#REF!</definedName>
    <definedName name="Otras_Residuales" localSheetId="39">#REF!</definedName>
    <definedName name="Otras_Residuales" localSheetId="40">#REF!</definedName>
    <definedName name="Otras_Residuales" localSheetId="41">#REF!</definedName>
    <definedName name="Otras_Residuales" localSheetId="42">#REF!</definedName>
    <definedName name="Otras_Residuales" localSheetId="43">#REF!</definedName>
    <definedName name="Otras_Residuales" localSheetId="45">#REF!</definedName>
    <definedName name="Otras_Residuales" localSheetId="46">#REF!</definedName>
    <definedName name="Otras_Residuales" localSheetId="48">#REF!</definedName>
    <definedName name="Otras_Residuales" localSheetId="49">#REF!</definedName>
    <definedName name="Otras_Residuales" localSheetId="50">#REF!</definedName>
    <definedName name="Otras_Residuales" localSheetId="68">#REF!</definedName>
    <definedName name="Otras_Residuales" localSheetId="69">#REF!</definedName>
    <definedName name="Otras_Residuales" localSheetId="0">#REF!</definedName>
    <definedName name="Otras_Residuales">#REF!</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37" hidden="1">{FALSE,FALSE,-1.25,-15.5,484.5,276.75,FALSE,FALSE,TRUE,TRUE,0,12,#N/A,46,#N/A,2.93460490463215,15.35,1,FALSE,FALSE,3,TRUE,1,FALSE,100,"Swvu.PLA1.","ACwvu.PLA1.",#N/A,FALSE,FALSE,0,0,0,0,2,"","",TRUE,TRUE,FALSE,FALSE,1,60,#N/A,#N/A,FALSE,FALSE,FALSE,FALSE,FALSE,FALSE,FALSE,9,65532,65532,FALSE,FALSE,TRUE,TRUE,TRUE}</definedName>
    <definedName name="otro" localSheetId="38"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40"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42" hidden="1">{FALSE,FALSE,-1.25,-15.5,484.5,276.75,FALSE,FALSE,TRUE,TRUE,0,12,#N/A,46,#N/A,2.93460490463215,15.35,1,FALSE,FALSE,3,TRUE,1,FALSE,100,"Swvu.PLA1.","ACwvu.PLA1.",#N/A,FALSE,FALSE,0,0,0,0,2,"","",TRUE,TRUE,FALSE,FALSE,1,60,#N/A,#N/A,FALSE,FALSE,FALSE,FALSE,FALSE,FALSE,FALSE,9,65532,65532,FALSE,FALSE,TRUE,TRUE,TRUE}</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3" hidden="1">{FALSE,FALSE,-1.25,-15.5,484.5,276.75,FALSE,FALSE,TRUE,TRUE,0,12,#N/A,46,#N/A,2.93460490463215,15.35,1,FALSE,FALSE,3,TRUE,1,FALSE,100,"Swvu.PLA1.","ACwvu.PLA1.",#N/A,FALSE,FALSE,0,0,0,0,2,"","",TRUE,TRUE,FALSE,FALSE,1,60,#N/A,#N/A,FALSE,FALSE,FALSE,FALSE,FALSE,FALSE,FALSE,9,65532,65532,FALSE,FALSE,TRUE,TRUE,TRUE}</definedName>
    <definedName name="otro" localSheetId="54" hidden="1">{FALSE,FALSE,-1.25,-15.5,484.5,276.75,FALSE,FALSE,TRUE,TRUE,0,12,#N/A,46,#N/A,2.93460490463215,15.35,1,FALSE,FALSE,3,TRUE,1,FALSE,100,"Swvu.PLA1.","ACwvu.PLA1.",#N/A,FALSE,FALSE,0,0,0,0,2,"","",TRUE,TRUE,FALSE,FALSE,1,60,#N/A,#N/A,FALSE,FALSE,FALSE,FALSE,FALSE,FALSE,FALSE,9,65532,65532,FALSE,FALSE,TRUE,TRUE,TRUE}</definedName>
    <definedName name="otro" localSheetId="55" hidden="1">{FALSE,FALSE,-1.25,-15.5,484.5,276.75,FALSE,FALSE,TRUE,TRUE,0,12,#N/A,46,#N/A,2.93460490463215,15.35,1,FALSE,FALSE,3,TRUE,1,FALSE,100,"Swvu.PLA1.","ACwvu.PLA1.",#N/A,FALSE,FALSE,0,0,0,0,2,"","",TRUE,TRUE,FALSE,FALSE,1,60,#N/A,#N/A,FALSE,FALSE,FALSE,FALSE,FALSE,FALSE,FALSE,9,65532,65532,FALSE,FALSE,TRUE,TRUE,TRUE}</definedName>
    <definedName name="otro" localSheetId="56" hidden="1">{FALSE,FALSE,-1.25,-15.5,484.5,276.75,FALSE,FALSE,TRUE,TRUE,0,12,#N/A,46,#N/A,2.93460490463215,15.35,1,FALSE,FALSE,3,TRUE,1,FALSE,100,"Swvu.PLA1.","ACwvu.PLA1.",#N/A,FALSE,FALSE,0,0,0,0,2,"","",TRUE,TRUE,FALSE,FALSE,1,60,#N/A,#N/A,FALSE,FALSE,FALSE,FALSE,FALSE,FALSE,FALSE,9,65532,65532,FALSE,FALSE,TRUE,TRUE,TRUE}</definedName>
    <definedName name="otro" localSheetId="57" hidden="1">{FALSE,FALSE,-1.25,-15.5,484.5,276.75,FALSE,FALSE,TRUE,TRUE,0,12,#N/A,46,#N/A,2.93460490463215,15.35,1,FALSE,FALSE,3,TRUE,1,FALSE,100,"Swvu.PLA1.","ACwvu.PLA1.",#N/A,FALSE,FALSE,0,0,0,0,2,"","",TRUE,TRUE,FALSE,FALSE,1,60,#N/A,#N/A,FALSE,FALSE,FALSE,FALSE,FALSE,FALSE,FALSE,9,65532,65532,FALSE,FALSE,TRUE,TRUE,TRUE}</definedName>
    <definedName name="otro" localSheetId="58" hidden="1">{FALSE,FALSE,-1.25,-15.5,484.5,276.75,FALSE,FALSE,TRUE,TRUE,0,12,#N/A,46,#N/A,2.93460490463215,15.35,1,FALSE,FALSE,3,TRUE,1,FALSE,100,"Swvu.PLA1.","ACwvu.PLA1.",#N/A,FALSE,FALSE,0,0,0,0,2,"","",TRUE,TRUE,FALSE,FALSE,1,60,#N/A,#N/A,FALSE,FALSE,FALSE,FALSE,FALSE,FALSE,FALSE,9,65532,65532,FALSE,FALSE,TRUE,TRUE,TRUE}</definedName>
    <definedName name="otro" localSheetId="59" hidden="1">{FALSE,FALSE,-1.25,-15.5,484.5,276.75,FALSE,FALSE,TRUE,TRUE,0,12,#N/A,46,#N/A,2.93460490463215,15.35,1,FALSE,FALSE,3,TRUE,1,FALSE,100,"Swvu.PLA1.","ACwvu.PLA1.",#N/A,FALSE,FALSE,0,0,0,0,2,"","",TRUE,TRUE,FALSE,FALSE,1,60,#N/A,#N/A,FALSE,FALSE,FALSE,FALSE,FALSE,FALSE,FALSE,9,65532,65532,FALSE,FALSE,TRUE,TRUE,TRUE}</definedName>
    <definedName name="otro" localSheetId="60" hidden="1">{FALSE,FALSE,-1.25,-15.5,484.5,276.75,FALSE,FALSE,TRUE,TRUE,0,12,#N/A,46,#N/A,2.93460490463215,15.35,1,FALSE,FALSE,3,TRUE,1,FALSE,100,"Swvu.PLA1.","ACwvu.PLA1.",#N/A,FALSE,FALSE,0,0,0,0,2,"","",TRUE,TRUE,FALSE,FALSE,1,60,#N/A,#N/A,FALSE,FALSE,FALSE,FALSE,FALSE,FALSE,FALSE,9,65532,65532,FALSE,FALSE,TRUE,TRUE,TRUE}</definedName>
    <definedName name="otro" localSheetId="68" hidden="1">{FALSE,FALSE,-1.25,-15.5,484.5,276.75,FALSE,FALSE,TRUE,TRUE,0,12,#N/A,46,#N/A,2.93460490463215,15.35,1,FALSE,FALSE,3,TRUE,1,FALSE,100,"Swvu.PLA1.","ACwvu.PLA1.",#N/A,FALSE,FALSE,0,0,0,0,2,"","",TRUE,TRUE,FALSE,FALSE,1,60,#N/A,#N/A,FALSE,FALSE,FALSE,FALSE,FALSE,FALSE,FALSE,9,65532,65532,FALSE,FALSE,TRUE,TRUE,TRUE}</definedName>
    <definedName name="otro" localSheetId="69" hidden="1">{FALSE,FALSE,-1.25,-15.5,484.5,276.75,FALSE,FALSE,TRUE,TRUE,0,12,#N/A,46,#N/A,2.93460490463215,15.35,1,FALSE,FALSE,3,TRUE,1,FALSE,100,"Swvu.PLA1.","ACwvu.PLA1.",#N/A,FALSE,FALSE,0,0,0,0,2,"","",TRUE,TRUE,FALSE,FALSE,1,60,#N/A,#N/A,FALSE,FALSE,FALSE,FALSE,FALSE,FALSE,FALSE,9,65532,65532,FALSE,FALSE,TRUE,TRUE,TRUE}</definedName>
    <definedName name="otro" localSheetId="70"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BP" localSheetId="3">#REF!</definedName>
    <definedName name="OUTBP" localSheetId="42">#REF!</definedName>
    <definedName name="OUTBP" localSheetId="68">#REF!</definedName>
    <definedName name="OUTBP" localSheetId="69">#REF!</definedName>
    <definedName name="OUTBP" localSheetId="0">#REF!</definedName>
    <definedName name="OUTBP">#REF!</definedName>
    <definedName name="OUTBS" localSheetId="3">#REF!</definedName>
    <definedName name="OUTBS" localSheetId="42">#REF!</definedName>
    <definedName name="OUTBS" localSheetId="68">#REF!</definedName>
    <definedName name="OUTBS" localSheetId="69">#REF!</definedName>
    <definedName name="OUTBS">#REF!</definedName>
    <definedName name="OUTCPI" localSheetId="3">#REF!</definedName>
    <definedName name="OUTCPI" localSheetId="42">#REF!</definedName>
    <definedName name="OUTCPI" localSheetId="68">#REF!</definedName>
    <definedName name="OUTCPI" localSheetId="69">#REF!</definedName>
    <definedName name="OUTCPI">#REF!</definedName>
    <definedName name="OUTDS1" localSheetId="68">#REF!</definedName>
    <definedName name="OUTDS1" localSheetId="69">#REF!</definedName>
    <definedName name="OUTDS1">#REF!</definedName>
    <definedName name="OUTEXR" localSheetId="68">#REF!</definedName>
    <definedName name="OUTEXR" localSheetId="69">#REF!</definedName>
    <definedName name="OUTEXR">#REF!</definedName>
    <definedName name="OUTFISC" localSheetId="68">#REF!</definedName>
    <definedName name="OUTFISC" localSheetId="69">#REF!</definedName>
    <definedName name="OUTFISC">#REF!</definedName>
    <definedName name="OutHUB" localSheetId="68">#REF!</definedName>
    <definedName name="OutHUB" localSheetId="69">#REF!</definedName>
    <definedName name="OutHUB">#REF!</definedName>
    <definedName name="OUTIMF" localSheetId="68">#REF!</definedName>
    <definedName name="OUTIMF" localSheetId="69">#REF!</definedName>
    <definedName name="OUTIMF">#REF!</definedName>
    <definedName name="OUTMN" localSheetId="68">#REF!</definedName>
    <definedName name="OUTMN" localSheetId="69">#REF!</definedName>
    <definedName name="OUTMN">#REF!</definedName>
    <definedName name="OUTMS1" localSheetId="68">#REF!</definedName>
    <definedName name="OUTMS1" localSheetId="69">#REF!</definedName>
    <definedName name="OUTMS1">#REF!</definedName>
    <definedName name="OUTMS2" localSheetId="68">#REF!</definedName>
    <definedName name="OUTMS2" localSheetId="69">#REF!</definedName>
    <definedName name="OUTMS2">#REF!</definedName>
    <definedName name="OUTMS3" localSheetId="68">#REF!</definedName>
    <definedName name="OUTMS3" localSheetId="69">#REF!</definedName>
    <definedName name="OUTMS3">#REF!</definedName>
    <definedName name="OUTMS4" localSheetId="68">#REF!</definedName>
    <definedName name="OUTMS4" localSheetId="69">#REF!</definedName>
    <definedName name="OUTMS4">#REF!</definedName>
    <definedName name="OUTPUT" localSheetId="68">#REF!</definedName>
    <definedName name="OUTPUT" localSheetId="69">#REF!</definedName>
    <definedName name="OUTPUT">#REF!</definedName>
    <definedName name="OUTQMS1" localSheetId="68">#REF!</definedName>
    <definedName name="OUTQMS1" localSheetId="69">#REF!</definedName>
    <definedName name="OUTQMS1">#REF!</definedName>
    <definedName name="OUTQMS2" localSheetId="68">#REF!</definedName>
    <definedName name="OUTQMS2" localSheetId="69">#REF!</definedName>
    <definedName name="OUTQMS2">#REF!</definedName>
    <definedName name="OUTQMS3" localSheetId="68">#REF!</definedName>
    <definedName name="OUTQMS3" localSheetId="69">#REF!</definedName>
    <definedName name="OUTQMS3">#REF!</definedName>
    <definedName name="OUTQMS4" localSheetId="68">#REF!</definedName>
    <definedName name="OUTQMS4" localSheetId="69">#REF!</definedName>
    <definedName name="OUTQMS4">#REF!</definedName>
    <definedName name="outs_debt" localSheetId="3" hidden="1">'[95]2'!#REF!</definedName>
    <definedName name="outs_debt" hidden="1">'[95]2'!#REF!</definedName>
    <definedName name="OUTTI" localSheetId="3">#REF!</definedName>
    <definedName name="OUTTI" localSheetId="37">#REF!</definedName>
    <definedName name="OUTTI" localSheetId="38">#REF!</definedName>
    <definedName name="OUTTI" localSheetId="39">#REF!</definedName>
    <definedName name="OUTTI" localSheetId="40">#REF!</definedName>
    <definedName name="OUTTI" localSheetId="41">#REF!</definedName>
    <definedName name="OUTTI" localSheetId="42">#REF!</definedName>
    <definedName name="OUTTI" localSheetId="43">#REF!</definedName>
    <definedName name="OUTTI" localSheetId="45">#REF!</definedName>
    <definedName name="OUTTI" localSheetId="46">#REF!</definedName>
    <definedName name="OUTTI" localSheetId="48">#REF!</definedName>
    <definedName name="OUTTI" localSheetId="49">#REF!</definedName>
    <definedName name="OUTTI" localSheetId="50">#REF!</definedName>
    <definedName name="OUTTI" localSheetId="68">#REF!</definedName>
    <definedName name="OUTTI" localSheetId="69">#REF!</definedName>
    <definedName name="OUTTI" localSheetId="0">#REF!</definedName>
    <definedName name="OUTTI">#REF!</definedName>
    <definedName name="OUTTM" localSheetId="3">#REF!</definedName>
    <definedName name="OUTTM" localSheetId="37">#REF!</definedName>
    <definedName name="OUTTM" localSheetId="38">#REF!</definedName>
    <definedName name="OUTTM" localSheetId="39">#REF!</definedName>
    <definedName name="OUTTM" localSheetId="40">#REF!</definedName>
    <definedName name="OUTTM" localSheetId="41">#REF!</definedName>
    <definedName name="OUTTM" localSheetId="42">#REF!</definedName>
    <definedName name="OUTTM" localSheetId="43">#REF!</definedName>
    <definedName name="OUTTM" localSheetId="45">#REF!</definedName>
    <definedName name="OUTTM" localSheetId="46">#REF!</definedName>
    <definedName name="OUTTM" localSheetId="48">#REF!</definedName>
    <definedName name="OUTTM" localSheetId="49">#REF!</definedName>
    <definedName name="OUTTM" localSheetId="50">#REF!</definedName>
    <definedName name="OUTTM" localSheetId="68">#REF!</definedName>
    <definedName name="OUTTM" localSheetId="69">#REF!</definedName>
    <definedName name="OUTTM">#REF!</definedName>
    <definedName name="OUTTX" localSheetId="3">#REF!</definedName>
    <definedName name="OUTTX" localSheetId="37">#REF!</definedName>
    <definedName name="OUTTX" localSheetId="38">#REF!</definedName>
    <definedName name="OUTTX" localSheetId="39">#REF!</definedName>
    <definedName name="OUTTX" localSheetId="40">#REF!</definedName>
    <definedName name="OUTTX" localSheetId="41">#REF!</definedName>
    <definedName name="OUTTX" localSheetId="42">#REF!</definedName>
    <definedName name="OUTTX" localSheetId="43">#REF!</definedName>
    <definedName name="OUTTX" localSheetId="45">#REF!</definedName>
    <definedName name="OUTTX" localSheetId="46">#REF!</definedName>
    <definedName name="OUTTX" localSheetId="48">#REF!</definedName>
    <definedName name="OUTTX" localSheetId="49">#REF!</definedName>
    <definedName name="OUTTX" localSheetId="50">#REF!</definedName>
    <definedName name="OUTTX" localSheetId="68">#REF!</definedName>
    <definedName name="OUTTX" localSheetId="69">#REF!</definedName>
    <definedName name="OUTTX">#REF!</definedName>
    <definedName name="Owner" localSheetId="68">#REF!</definedName>
    <definedName name="Owner" localSheetId="69">#REF!</definedName>
    <definedName name="Owner">#REF!</definedName>
    <definedName name="P" localSheetId="68">#REF!</definedName>
    <definedName name="P" localSheetId="69">#REF!</definedName>
    <definedName name="P">#REF!</definedName>
    <definedName name="pa" localSheetId="68">#REF!</definedName>
    <definedName name="pa" localSheetId="69">#REF!</definedName>
    <definedName name="pa">#REF!</definedName>
    <definedName name="PA.NUS.ATLS" localSheetId="68">#REF!</definedName>
    <definedName name="PA.NUS.ATLS" localSheetId="69">#REF!</definedName>
    <definedName name="PA.NUS.ATLS">#REF!</definedName>
    <definedName name="PA.NUS.FCRF" localSheetId="68">#REF!</definedName>
    <definedName name="PA.NUS.FCRF" localSheetId="69">#REF!</definedName>
    <definedName name="PA.NUS.FCRF">#REF!</definedName>
    <definedName name="page1" localSheetId="68">#REF!</definedName>
    <definedName name="page1" localSheetId="69">#REF!</definedName>
    <definedName name="page1">#REF!</definedName>
    <definedName name="page2" localSheetId="68">#REF!</definedName>
    <definedName name="page2" localSheetId="69">#REF!</definedName>
    <definedName name="page2">#REF!</definedName>
    <definedName name="page3" localSheetId="68">#REF!</definedName>
    <definedName name="page3" localSheetId="69">#REF!</definedName>
    <definedName name="page3">#REF!</definedName>
    <definedName name="PAGE5" localSheetId="68">#REF!</definedName>
    <definedName name="PAGE5" localSheetId="69">#REF!</definedName>
    <definedName name="PAGE5">#REF!</definedName>
    <definedName name="PARIS" localSheetId="68">#REF!</definedName>
    <definedName name="PARIS" localSheetId="69">#REF!</definedName>
    <definedName name="PARIS">#REF!</definedName>
    <definedName name="Parmeshwar">[15]E!$AJ$98:$AX$115</definedName>
    <definedName name="Pay_Date" localSheetId="3">#REF!</definedName>
    <definedName name="Pay_Date" localSheetId="37">#REF!</definedName>
    <definedName name="Pay_Date" localSheetId="38">#REF!</definedName>
    <definedName name="Pay_Date" localSheetId="39">#REF!</definedName>
    <definedName name="Pay_Date" localSheetId="40">#REF!</definedName>
    <definedName name="Pay_Date" localSheetId="41">#REF!</definedName>
    <definedName name="Pay_Date" localSheetId="42">#REF!</definedName>
    <definedName name="Pay_Date" localSheetId="43">#REF!</definedName>
    <definedName name="Pay_Date" localSheetId="45">#REF!</definedName>
    <definedName name="Pay_Date" localSheetId="46">#REF!</definedName>
    <definedName name="Pay_Date" localSheetId="48">#REF!</definedName>
    <definedName name="Pay_Date" localSheetId="49">#REF!</definedName>
    <definedName name="Pay_Date" localSheetId="50">#REF!</definedName>
    <definedName name="Pay_Date" localSheetId="68">#REF!</definedName>
    <definedName name="Pay_Date" localSheetId="69">#REF!</definedName>
    <definedName name="Pay_Date" localSheetId="0">#REF!</definedName>
    <definedName name="Pay_Date">#REF!</definedName>
    <definedName name="Pay_Num" localSheetId="3">#REF!</definedName>
    <definedName name="Pay_Num" localSheetId="37">#REF!</definedName>
    <definedName name="Pay_Num" localSheetId="38">#REF!</definedName>
    <definedName name="Pay_Num" localSheetId="39">#REF!</definedName>
    <definedName name="Pay_Num" localSheetId="40">#REF!</definedName>
    <definedName name="Pay_Num" localSheetId="41">#REF!</definedName>
    <definedName name="Pay_Num" localSheetId="42">#REF!</definedName>
    <definedName name="Pay_Num" localSheetId="43">#REF!</definedName>
    <definedName name="Pay_Num" localSheetId="45">#REF!</definedName>
    <definedName name="Pay_Num" localSheetId="46">#REF!</definedName>
    <definedName name="Pay_Num" localSheetId="48">#REF!</definedName>
    <definedName name="Pay_Num" localSheetId="49">#REF!</definedName>
    <definedName name="Pay_Num" localSheetId="50">#REF!</definedName>
    <definedName name="Pay_Num" localSheetId="68">#REF!</definedName>
    <definedName name="Pay_Num" localSheetId="69">#REF!</definedName>
    <definedName name="Pay_Num">#REF!</definedName>
    <definedName name="PAYCAP" localSheetId="3">#REF!</definedName>
    <definedName name="PAYCAP" localSheetId="37">#REF!</definedName>
    <definedName name="PAYCAP" localSheetId="38">#REF!</definedName>
    <definedName name="PAYCAP" localSheetId="39">#REF!</definedName>
    <definedName name="PAYCAP" localSheetId="40">#REF!</definedName>
    <definedName name="PAYCAP" localSheetId="41">#REF!</definedName>
    <definedName name="PAYCAP" localSheetId="42">#REF!</definedName>
    <definedName name="PAYCAP" localSheetId="43">#REF!</definedName>
    <definedName name="PAYCAP" localSheetId="45">#REF!</definedName>
    <definedName name="PAYCAP" localSheetId="46">#REF!</definedName>
    <definedName name="PAYCAP" localSheetId="48">#REF!</definedName>
    <definedName name="PAYCAP" localSheetId="49">#REF!</definedName>
    <definedName name="PAYCAP" localSheetId="50">#REF!</definedName>
    <definedName name="PAYCAP" localSheetId="68">#REF!</definedName>
    <definedName name="PAYCAP" localSheetId="69">#REF!</definedName>
    <definedName name="PAYCAP">#REF!</definedName>
    <definedName name="Paym_Cap" localSheetId="68">#REF!</definedName>
    <definedName name="Paym_Cap" localSheetId="69">#REF!</definedName>
    <definedName name="Paym_Cap">#REF!</definedName>
    <definedName name="Payment_Date">DATE(YEAR(Loan_Start),MONTH(Loan_Start)+Payment_Number,DAY(Loan_Start))</definedName>
    <definedName name="pchBM" localSheetId="37">#REF!</definedName>
    <definedName name="pchBM" localSheetId="38">#REF!</definedName>
    <definedName name="pchBM" localSheetId="39">#REF!</definedName>
    <definedName name="pchBM" localSheetId="40">#REF!</definedName>
    <definedName name="pchBM" localSheetId="41">#REF!</definedName>
    <definedName name="pchBM" localSheetId="43">#REF!</definedName>
    <definedName name="pchBM" localSheetId="45">#REF!</definedName>
    <definedName name="pchBM" localSheetId="46">#REF!</definedName>
    <definedName name="pchBM" localSheetId="48">#REF!</definedName>
    <definedName name="pchBM" localSheetId="49">#REF!</definedName>
    <definedName name="pchBM" localSheetId="50">#REF!</definedName>
    <definedName name="pchBM" localSheetId="68">#REF!</definedName>
    <definedName name="pchBM" localSheetId="69">#REF!</definedName>
    <definedName name="pchBM">#REF!</definedName>
    <definedName name="pchBMG" localSheetId="37">#REF!</definedName>
    <definedName name="pchBMG" localSheetId="38">#REF!</definedName>
    <definedName name="pchBMG" localSheetId="39">#REF!</definedName>
    <definedName name="pchBMG" localSheetId="40">#REF!</definedName>
    <definedName name="pchBMG" localSheetId="41">#REF!</definedName>
    <definedName name="pchBMG" localSheetId="43">#REF!</definedName>
    <definedName name="pchBMG" localSheetId="45">#REF!</definedName>
    <definedName name="pchBMG" localSheetId="46">#REF!</definedName>
    <definedName name="pchBMG" localSheetId="48">#REF!</definedName>
    <definedName name="pchBMG" localSheetId="49">#REF!</definedName>
    <definedName name="pchBMG" localSheetId="50">#REF!</definedName>
    <definedName name="pchBMG" localSheetId="68">#REF!</definedName>
    <definedName name="pchBMG" localSheetId="69">#REF!</definedName>
    <definedName name="pchBMG">#REF!</definedName>
    <definedName name="pchBX" localSheetId="37">#REF!</definedName>
    <definedName name="pchBX" localSheetId="38">#REF!</definedName>
    <definedName name="pchBX" localSheetId="39">#REF!</definedName>
    <definedName name="pchBX" localSheetId="40">#REF!</definedName>
    <definedName name="pchBX" localSheetId="41">#REF!</definedName>
    <definedName name="pchBX" localSheetId="43">#REF!</definedName>
    <definedName name="pchBX" localSheetId="45">#REF!</definedName>
    <definedName name="pchBX" localSheetId="46">#REF!</definedName>
    <definedName name="pchBX" localSheetId="48">#REF!</definedName>
    <definedName name="pchBX" localSheetId="49">#REF!</definedName>
    <definedName name="pchBX" localSheetId="50">#REF!</definedName>
    <definedName name="pchBX" localSheetId="68">#REF!</definedName>
    <definedName name="pchBX" localSheetId="69">#REF!</definedName>
    <definedName name="pchBX">#REF!</definedName>
    <definedName name="pchBXG" localSheetId="68">#REF!</definedName>
    <definedName name="pchBXG" localSheetId="69">#REF!</definedName>
    <definedName name="pchBXG">#REF!</definedName>
    <definedName name="PCPI" localSheetId="68">#REF!</definedName>
    <definedName name="PCPI" localSheetId="69">#REF!</definedName>
    <definedName name="PCPI">#REF!</definedName>
    <definedName name="PCPIE" localSheetId="68">#REF!</definedName>
    <definedName name="PCPIE" localSheetId="69">#REF!</definedName>
    <definedName name="PCPIE">#REF!</definedName>
    <definedName name="PCPIG">#N/A</definedName>
    <definedName name="pcsod">'[63]Scheduled Repayment'!$E$4:$AK$4</definedName>
    <definedName name="pcsodds">'[63]Scheduled Repayment'!$E$3:$AK$3</definedName>
    <definedName name="PDRDSA" localSheetId="3">#REF!</definedName>
    <definedName name="PDRDSA" localSheetId="37">#REF!</definedName>
    <definedName name="PDRDSA" localSheetId="38">#REF!</definedName>
    <definedName name="PDRDSA" localSheetId="39">#REF!</definedName>
    <definedName name="PDRDSA" localSheetId="40">#REF!</definedName>
    <definedName name="PDRDSA" localSheetId="41">#REF!</definedName>
    <definedName name="PDRDSA" localSheetId="42">#REF!</definedName>
    <definedName name="PDRDSA" localSheetId="43">#REF!</definedName>
    <definedName name="PDRDSA" localSheetId="45">#REF!</definedName>
    <definedName name="PDRDSA" localSheetId="46">#REF!</definedName>
    <definedName name="PDRDSA" localSheetId="48">#REF!</definedName>
    <definedName name="PDRDSA" localSheetId="49">#REF!</definedName>
    <definedName name="PDRDSA" localSheetId="50">#REF!</definedName>
    <definedName name="PDRDSA" localSheetId="68">#REF!</definedName>
    <definedName name="PDRDSA" localSheetId="69">#REF!</definedName>
    <definedName name="PDRDSA" localSheetId="0">#REF!</definedName>
    <definedName name="PDRDSA">#REF!</definedName>
    <definedName name="PDRDSA2" localSheetId="3">#REF!</definedName>
    <definedName name="PDRDSA2" localSheetId="37">#REF!</definedName>
    <definedName name="PDRDSA2" localSheetId="38">#REF!</definedName>
    <definedName name="PDRDSA2" localSheetId="39">#REF!</definedName>
    <definedName name="PDRDSA2" localSheetId="40">#REF!</definedName>
    <definedName name="PDRDSA2" localSheetId="41">#REF!</definedName>
    <definedName name="PDRDSA2" localSheetId="42">#REF!</definedName>
    <definedName name="PDRDSA2" localSheetId="43">#REF!</definedName>
    <definedName name="PDRDSA2" localSheetId="45">#REF!</definedName>
    <definedName name="PDRDSA2" localSheetId="46">#REF!</definedName>
    <definedName name="PDRDSA2" localSheetId="48">#REF!</definedName>
    <definedName name="PDRDSA2" localSheetId="49">#REF!</definedName>
    <definedName name="PDRDSA2" localSheetId="50">#REF!</definedName>
    <definedName name="PDRDSA2" localSheetId="68">#REF!</definedName>
    <definedName name="PDRDSA2" localSheetId="69">#REF!</definedName>
    <definedName name="PDRDSA2">#REF!</definedName>
    <definedName name="PE.NUS.FCAE" localSheetId="3">#REF!</definedName>
    <definedName name="PE.NUS.FCAE" localSheetId="37">#REF!</definedName>
    <definedName name="PE.NUS.FCAE" localSheetId="38">#REF!</definedName>
    <definedName name="PE.NUS.FCAE" localSheetId="39">#REF!</definedName>
    <definedName name="PE.NUS.FCAE" localSheetId="40">#REF!</definedName>
    <definedName name="PE.NUS.FCAE" localSheetId="41">#REF!</definedName>
    <definedName name="PE.NUS.FCAE" localSheetId="42">#REF!</definedName>
    <definedName name="PE.NUS.FCAE" localSheetId="43">#REF!</definedName>
    <definedName name="PE.NUS.FCAE" localSheetId="45">#REF!</definedName>
    <definedName name="PE.NUS.FCAE" localSheetId="46">#REF!</definedName>
    <definedName name="PE.NUS.FCAE" localSheetId="48">#REF!</definedName>
    <definedName name="PE.NUS.FCAE" localSheetId="49">#REF!</definedName>
    <definedName name="PE.NUS.FCAE" localSheetId="50">#REF!</definedName>
    <definedName name="PE.NUS.FCAE" localSheetId="68">#REF!</definedName>
    <definedName name="PE.NUS.FCAE" localSheetId="69">#REF!</definedName>
    <definedName name="PE.NUS.FCAE">#REF!</definedName>
    <definedName name="period">[102]IN!$D$1:$I$1</definedName>
    <definedName name="PeriodList">'[53]Report Form'!$E$4:$E$74</definedName>
    <definedName name="Petroecuador" localSheetId="3">#REF!</definedName>
    <definedName name="Petroecuador" localSheetId="37">#REF!</definedName>
    <definedName name="Petroecuador" localSheetId="38">#REF!</definedName>
    <definedName name="Petroecuador" localSheetId="39">#REF!</definedName>
    <definedName name="Petroecuador" localSheetId="40">#REF!</definedName>
    <definedName name="Petroecuador" localSheetId="41">#REF!</definedName>
    <definedName name="Petroecuador" localSheetId="42">#REF!</definedName>
    <definedName name="Petroecuador" localSheetId="43">#REF!</definedName>
    <definedName name="Petroecuador" localSheetId="45">#REF!</definedName>
    <definedName name="Petroecuador" localSheetId="46">#REF!</definedName>
    <definedName name="Petroecuador" localSheetId="48">#REF!</definedName>
    <definedName name="Petroecuador" localSheetId="49">#REF!</definedName>
    <definedName name="Petroecuador" localSheetId="50">#REF!</definedName>
    <definedName name="Petroecuador" localSheetId="68">#REF!</definedName>
    <definedName name="Petroecuador" localSheetId="69">#REF!</definedName>
    <definedName name="Petroecuador" localSheetId="0">#REF!</definedName>
    <definedName name="Petroecuador">#REF!</definedName>
    <definedName name="PFP" localSheetId="3">#REF!</definedName>
    <definedName name="PFP" localSheetId="37">#REF!</definedName>
    <definedName name="PFP" localSheetId="38">#REF!</definedName>
    <definedName name="PFP" localSheetId="39">#REF!</definedName>
    <definedName name="PFP" localSheetId="40">#REF!</definedName>
    <definedName name="PFP" localSheetId="41">#REF!</definedName>
    <definedName name="PFP" localSheetId="42">#REF!</definedName>
    <definedName name="PFP" localSheetId="43">#REF!</definedName>
    <definedName name="PFP" localSheetId="45">#REF!</definedName>
    <definedName name="PFP" localSheetId="46">#REF!</definedName>
    <definedName name="PFP" localSheetId="48">#REF!</definedName>
    <definedName name="PFP" localSheetId="49">#REF!</definedName>
    <definedName name="PFP" localSheetId="50">#REF!</definedName>
    <definedName name="PFP" localSheetId="68">#REF!</definedName>
    <definedName name="PFP" localSheetId="69">#REF!</definedName>
    <definedName name="PFP">#REF!</definedName>
    <definedName name="pfp_table1" localSheetId="3">#REF!</definedName>
    <definedName name="pfp_table1" localSheetId="37">#REF!</definedName>
    <definedName name="pfp_table1" localSheetId="38">#REF!</definedName>
    <definedName name="pfp_table1" localSheetId="39">#REF!</definedName>
    <definedName name="pfp_table1" localSheetId="40">#REF!</definedName>
    <definedName name="pfp_table1" localSheetId="41">#REF!</definedName>
    <definedName name="pfp_table1" localSheetId="42">#REF!</definedName>
    <definedName name="pfp_table1" localSheetId="43">#REF!</definedName>
    <definedName name="pfp_table1" localSheetId="45">#REF!</definedName>
    <definedName name="pfp_table1" localSheetId="46">#REF!</definedName>
    <definedName name="pfp_table1" localSheetId="48">#REF!</definedName>
    <definedName name="pfp_table1" localSheetId="49">#REF!</definedName>
    <definedName name="pfp_table1" localSheetId="50">#REF!</definedName>
    <definedName name="pfp_table1" localSheetId="68">#REF!</definedName>
    <definedName name="pfp_table1" localSheetId="69">#REF!</definedName>
    <definedName name="pfp_table1">#REF!</definedName>
    <definedName name="Ports" localSheetId="68">#REF!</definedName>
    <definedName name="Ports" localSheetId="69">#REF!</definedName>
    <definedName name="Ports">#REF!</definedName>
    <definedName name="pp" localSheetId="68">#REF!</definedName>
    <definedName name="pp" localSheetId="69">#REF!</definedName>
    <definedName name="pp">#REF!</definedName>
    <definedName name="ppim" localSheetId="17" hidden="1">#REF!</definedName>
    <definedName name="ppim" localSheetId="18" hidden="1">#REF!</definedName>
    <definedName name="ppim" localSheetId="19" hidden="1">#REF!</definedName>
    <definedName name="ppim" localSheetId="24" hidden="1">#REF!</definedName>
    <definedName name="ppim" localSheetId="25" hidden="1">#REF!</definedName>
    <definedName name="ppim" localSheetId="37" hidden="1">#REF!</definedName>
    <definedName name="ppim" localSheetId="38" hidden="1">#REF!</definedName>
    <definedName name="ppim" localSheetId="39" hidden="1">#REF!</definedName>
    <definedName name="ppim" localSheetId="40" hidden="1">#REF!</definedName>
    <definedName name="ppim" localSheetId="41" hidden="1">#REF!</definedName>
    <definedName name="ppim" localSheetId="42" hidden="1">#REF!</definedName>
    <definedName name="ppim" localSheetId="43" hidden="1">#REF!</definedName>
    <definedName name="ppim" localSheetId="44" hidden="1">#REF!</definedName>
    <definedName name="ppim" localSheetId="45" hidden="1">#REF!</definedName>
    <definedName name="ppim" localSheetId="46" hidden="1">#REF!</definedName>
    <definedName name="ppim" localSheetId="47" hidden="1">#REF!</definedName>
    <definedName name="ppim" localSheetId="48" hidden="1">#REF!</definedName>
    <definedName name="ppim" localSheetId="49" hidden="1">#REF!</definedName>
    <definedName name="ppim" localSheetId="50" hidden="1">#REF!</definedName>
    <definedName name="ppim" localSheetId="52" hidden="1">#REF!</definedName>
    <definedName name="ppim" localSheetId="53" hidden="1">#REF!</definedName>
    <definedName name="ppim" localSheetId="54" hidden="1">#REF!</definedName>
    <definedName name="ppim" localSheetId="55" hidden="1">#REF!</definedName>
    <definedName name="ppim" localSheetId="56" hidden="1">#REF!</definedName>
    <definedName name="ppim" localSheetId="57" hidden="1">#REF!</definedName>
    <definedName name="ppim" localSheetId="58" hidden="1">#REF!</definedName>
    <definedName name="ppim" localSheetId="59" hidden="1">#REF!</definedName>
    <definedName name="ppim" localSheetId="60" hidden="1">#REF!</definedName>
    <definedName name="ppim" localSheetId="70" hidden="1">#REF!</definedName>
    <definedName name="ppim" localSheetId="0" hidden="1">#REF!</definedName>
    <definedName name="ppim" hidden="1">#REF!</definedName>
    <definedName name="ppp" localSheetId="68">#REF!</definedName>
    <definedName name="ppp" localSheetId="69">#REF!</definedName>
    <definedName name="ppp">#REF!</definedName>
    <definedName name="ppppp" localSheetId="68">#REF!</definedName>
    <definedName name="ppppp" localSheetId="69">#REF!</definedName>
    <definedName name="ppppp">#REF!</definedName>
    <definedName name="PPPWGT">#N/A</definedName>
    <definedName name="pq" localSheetId="3">#REF!</definedName>
    <definedName name="pq" localSheetId="42">#REF!</definedName>
    <definedName name="pq" localSheetId="68">#REF!</definedName>
    <definedName name="pq" localSheetId="69">#REF!</definedName>
    <definedName name="pq" localSheetId="0">#REF!</definedName>
    <definedName name="pq">#REF!</definedName>
    <definedName name="pr_sr" localSheetId="3">#REF!</definedName>
    <definedName name="pr_sr" localSheetId="42">#REF!</definedName>
    <definedName name="pr_sr" localSheetId="68">#REF!</definedName>
    <definedName name="pr_sr" localSheetId="69">#REF!</definedName>
    <definedName name="pr_sr">#REF!</definedName>
    <definedName name="PRGF_Total_Undrawn" localSheetId="3">'[82]Table 2b'!#REF!</definedName>
    <definedName name="PRGF_Total_Undrawn" localSheetId="42">'[82]Table 2b'!#REF!</definedName>
    <definedName name="PRGF_Total_Undrawn">'[82]Table 2b'!#REF!</definedName>
    <definedName name="PRICE" localSheetId="3">#REF!</definedName>
    <definedName name="PRICE" localSheetId="37">#REF!</definedName>
    <definedName name="PRICE" localSheetId="38">#REF!</definedName>
    <definedName name="PRICE" localSheetId="39">#REF!</definedName>
    <definedName name="PRICE" localSheetId="40">#REF!</definedName>
    <definedName name="PRICE" localSheetId="41">#REF!</definedName>
    <definedName name="PRICE" localSheetId="42">#REF!</definedName>
    <definedName name="PRICE" localSheetId="43">#REF!</definedName>
    <definedName name="PRICE" localSheetId="45">#REF!</definedName>
    <definedName name="PRICE" localSheetId="46">#REF!</definedName>
    <definedName name="PRICE" localSheetId="48">#REF!</definedName>
    <definedName name="PRICE" localSheetId="49">#REF!</definedName>
    <definedName name="PRICE" localSheetId="50">#REF!</definedName>
    <definedName name="PRICE" localSheetId="68">#REF!</definedName>
    <definedName name="PRICE" localSheetId="69">#REF!</definedName>
    <definedName name="PRICE" localSheetId="0">#REF!</definedName>
    <definedName name="PRICE">#REF!</definedName>
    <definedName name="PRICETAB" localSheetId="3">#REF!</definedName>
    <definedName name="PRICETAB" localSheetId="37">#REF!</definedName>
    <definedName name="PRICETAB" localSheetId="38">#REF!</definedName>
    <definedName name="PRICETAB" localSheetId="39">#REF!</definedName>
    <definedName name="PRICETAB" localSheetId="40">#REF!</definedName>
    <definedName name="PRICETAB" localSheetId="41">#REF!</definedName>
    <definedName name="PRICETAB" localSheetId="42">#REF!</definedName>
    <definedName name="PRICETAB" localSheetId="43">#REF!</definedName>
    <definedName name="PRICETAB" localSheetId="45">#REF!</definedName>
    <definedName name="PRICETAB" localSheetId="46">#REF!</definedName>
    <definedName name="PRICETAB" localSheetId="48">#REF!</definedName>
    <definedName name="PRICETAB" localSheetId="49">#REF!</definedName>
    <definedName name="PRICETAB" localSheetId="50">#REF!</definedName>
    <definedName name="PRICETAB" localSheetId="68">#REF!</definedName>
    <definedName name="PRICETAB" localSheetId="69">#REF!</definedName>
    <definedName name="PRICETAB">#REF!</definedName>
    <definedName name="Princ" localSheetId="3">#REF!</definedName>
    <definedName name="Princ" localSheetId="37">#REF!</definedName>
    <definedName name="Princ" localSheetId="38">#REF!</definedName>
    <definedName name="Princ" localSheetId="39">#REF!</definedName>
    <definedName name="Princ" localSheetId="40">#REF!</definedName>
    <definedName name="Princ" localSheetId="41">#REF!</definedName>
    <definedName name="Princ" localSheetId="42">#REF!</definedName>
    <definedName name="Princ" localSheetId="43">#REF!</definedName>
    <definedName name="Princ" localSheetId="45">#REF!</definedName>
    <definedName name="Princ" localSheetId="46">#REF!</definedName>
    <definedName name="Princ" localSheetId="48">#REF!</definedName>
    <definedName name="Princ" localSheetId="49">#REF!</definedName>
    <definedName name="Princ" localSheetId="50">#REF!</definedName>
    <definedName name="Princ" localSheetId="68">#REF!</definedName>
    <definedName name="Princ" localSheetId="69">#REF!</definedName>
    <definedName name="Princ">#REF!</definedName>
    <definedName name="PRINT" localSheetId="68">#REF!</definedName>
    <definedName name="PRINT" localSheetId="69">#REF!</definedName>
    <definedName name="PRINT">#REF!</definedName>
    <definedName name="_xlnm.Print_Area" localSheetId="1">'1'!$A$1:$N$41</definedName>
    <definedName name="_xlnm.Print_Area" localSheetId="10">'10'!$A$1:$AK$58</definedName>
    <definedName name="_xlnm.Print_Area" localSheetId="11">'11'!$A$1:$AK$57</definedName>
    <definedName name="_xlnm.Print_Area" localSheetId="12">'12'!$A$1:$AJ$51</definedName>
    <definedName name="_xlnm.Print_Area" localSheetId="13">'13'!$A$1:$AJ$43</definedName>
    <definedName name="_xlnm.Print_Area" localSheetId="14">'14a-b'!$A$1:$EK$63</definedName>
    <definedName name="_xlnm.Print_Area" localSheetId="15">'15'!$A$1:$F$124</definedName>
    <definedName name="_xlnm.Print_Area" localSheetId="16">'16'!$A$1:$AJ$124</definedName>
    <definedName name="_xlnm.Print_Area" localSheetId="17">'17a'!$A$1:$GM$22</definedName>
    <definedName name="_xlnm.Print_Area" localSheetId="18">'17b'!$A$1:$AJ$119</definedName>
    <definedName name="_xlnm.Print_Area" localSheetId="19">'18'!$A$1:$J$202</definedName>
    <definedName name="_xlnm.Print_Area" localSheetId="20">'19'!$A$1:$D$36</definedName>
    <definedName name="_xlnm.Print_Area" localSheetId="2">'2'!$A$1:$J$93</definedName>
    <definedName name="_xlnm.Print_Area" localSheetId="21">'20'!$A$1:$AH$34</definedName>
    <definedName name="_xlnm.Print_Area" localSheetId="22">'21'!$A$1:$AH$20</definedName>
    <definedName name="_xlnm.Print_Area" localSheetId="23">'22'!$A$1:$AH$31</definedName>
    <definedName name="_xlnm.Print_Area" localSheetId="24">'23'!$A$1:$F$36</definedName>
    <definedName name="_xlnm.Print_Area" localSheetId="25">'24'!$A$1:$AH$34</definedName>
    <definedName name="_xlnm.Print_Area" localSheetId="26">'25'!$A$1:$K$124</definedName>
    <definedName name="_xlnm.Print_Area" localSheetId="27">'26'!$A$1:$G$33</definedName>
    <definedName name="_xlnm.Print_Area" localSheetId="28">'27'!$A$1:$AW$59</definedName>
    <definedName name="_xlnm.Print_Area" localSheetId="29">'28'!$A$1:$Y$178</definedName>
    <definedName name="_xlnm.Print_Area" localSheetId="30">'29'!$A$1:$F$136</definedName>
    <definedName name="_xlnm.Print_Area" localSheetId="3">'3'!$A$1:$Z$32</definedName>
    <definedName name="_xlnm.Print_Area" localSheetId="31">'30a'!$A$1:$G$138</definedName>
    <definedName name="_xlnm.Print_Area" localSheetId="32">'30b'!$A$1:$H$134</definedName>
    <definedName name="_xlnm.Print_Area" localSheetId="33">'31-32-33'!$A$1:$DL$45</definedName>
    <definedName name="_xlnm.Print_Area" localSheetId="34">'34'!$A$1:$DK$25</definedName>
    <definedName name="_xlnm.Print_Area" localSheetId="35">'35'!$A$1:$AS$29</definedName>
    <definedName name="_xlnm.Print_Area" localSheetId="36">'36'!$A$1:$J$29</definedName>
    <definedName name="_xlnm.Print_Area" localSheetId="37">'37a-c'!$A$1:$Q$43</definedName>
    <definedName name="_xlnm.Print_Area" localSheetId="38">'38a-b'!$A$1:$O$32</definedName>
    <definedName name="_xlnm.Print_Area" localSheetId="39">'39'!$A$1:$J$11</definedName>
    <definedName name="_xlnm.Print_Area" localSheetId="4">'4'!$A$1:$K$30</definedName>
    <definedName name="_xlnm.Print_Area" localSheetId="40">'40a-b'!$A$1:$P$34</definedName>
    <definedName name="_xlnm.Print_Area" localSheetId="41">'41a '!$B$1:$O$19</definedName>
    <definedName name="_xlnm.Print_Area" localSheetId="42">'41b'!$A$1:$F$15</definedName>
    <definedName name="_xlnm.Print_Area" localSheetId="43">'42'!$A$1:$H$12</definedName>
    <definedName name="_xlnm.Print_Area" localSheetId="44">'43-44'!$A$1:$J$49</definedName>
    <definedName name="_xlnm.Print_Area" localSheetId="45">'45a-b'!$A$1:$C$27</definedName>
    <definedName name="_xlnm.Print_Area" localSheetId="46">'45c'!$A$1:$F$13</definedName>
    <definedName name="_xlnm.Print_Area" localSheetId="47">'46'!$A$1:$E$32</definedName>
    <definedName name="_xlnm.Print_Area" localSheetId="48">'47a'!$A$1:$I$278</definedName>
    <definedName name="_xlnm.Print_Area" localSheetId="49">'47b'!$A$1:$F$86</definedName>
    <definedName name="_xlnm.Print_Area" localSheetId="50">'48'!$A$1:$G$220</definedName>
    <definedName name="_xlnm.Print_Area" localSheetId="51">'49a-b'!$A$1:$P$154</definedName>
    <definedName name="_xlnm.Print_Area" localSheetId="5">'5'!$A$1:$G$183</definedName>
    <definedName name="_xlnm.Print_Area" localSheetId="52">'50a'!$A$1:$H$112</definedName>
    <definedName name="_xlnm.Print_Area" localSheetId="53">'50b-c'!$A$1:$HU$38</definedName>
    <definedName name="_xlnm.Print_Area" localSheetId="54">'50d'!$A$1:$E$28</definedName>
    <definedName name="_xlnm.Print_Area" localSheetId="55">'51-52'!$A$1:$V$41</definedName>
    <definedName name="_xlnm.Print_Area" localSheetId="56">'53'!$A$1:$K$65</definedName>
    <definedName name="_xlnm.Print_Area" localSheetId="57">'54a'!$A$1:$BG$31</definedName>
    <definedName name="_xlnm.Print_Area" localSheetId="58">'54b'!$A$1:$BG$31</definedName>
    <definedName name="_xlnm.Print_Area" localSheetId="59">'55a-b'!$A$1:$H$125</definedName>
    <definedName name="_xlnm.Print_Area" localSheetId="60">'56'!$A$1:$CO$94</definedName>
    <definedName name="_xlnm.Print_Area" localSheetId="61">'57a-b'!$A$1:$I$388</definedName>
    <definedName name="_xlnm.Print_Area" localSheetId="62">'58'!$A$1:$M$22</definedName>
    <definedName name="_xlnm.Print_Area" localSheetId="63">'59'!$A$1:$J$129</definedName>
    <definedName name="_xlnm.Print_Area" localSheetId="6">'6'!$A$1:$E$47</definedName>
    <definedName name="_xlnm.Print_Area" localSheetId="64">'60a-b '!$A$1:$R$73</definedName>
    <definedName name="_xlnm.Print_Area" localSheetId="65">'61a-b '!$A$1:$R$71</definedName>
    <definedName name="_xlnm.Print_Area" localSheetId="66">'62a-c '!$A$1:$T$42</definedName>
    <definedName name="_xlnm.Print_Area" localSheetId="67">'62d'!$A$1:$T$25</definedName>
    <definedName name="_xlnm.Print_Area" localSheetId="68">'63'!$A$1:$D$19</definedName>
    <definedName name="_xlnm.Print_Area" localSheetId="69">'64'!$A$1:$G$148</definedName>
    <definedName name="_xlnm.Print_Area" localSheetId="70">'65'!$A$1:$E$146</definedName>
    <definedName name="_xlnm.Print_Area" localSheetId="71">'66'!$A$1:$AA$18</definedName>
    <definedName name="_xlnm.Print_Area" localSheetId="7">'7'!$A$1:$EN$64</definedName>
    <definedName name="_xlnm.Print_Area" localSheetId="8">'8 '!$A$1:$EM$43</definedName>
    <definedName name="_xlnm.Print_Area" localSheetId="9">'9'!$A$1:$AK$57</definedName>
    <definedName name="_xlnm.Print_Area" localSheetId="0">#REF!</definedName>
    <definedName name="_xlnm.Print_Area">#REF!</definedName>
    <definedName name="Print_Area_M2" localSheetId="1">#REF!</definedName>
    <definedName name="Print_Area_M2" localSheetId="3">#REF!</definedName>
    <definedName name="Print_Area_M2" localSheetId="37">#REF!</definedName>
    <definedName name="Print_Area_M2" localSheetId="38">#REF!</definedName>
    <definedName name="Print_Area_M2" localSheetId="39">#REF!</definedName>
    <definedName name="Print_Area_M2" localSheetId="40">#REF!</definedName>
    <definedName name="Print_Area_M2" localSheetId="41">#REF!</definedName>
    <definedName name="Print_Area_M2" localSheetId="42">#REF!</definedName>
    <definedName name="Print_Area_M2" localSheetId="43">#REF!</definedName>
    <definedName name="Print_Area_M2" localSheetId="45">#REF!</definedName>
    <definedName name="Print_Area_M2" localSheetId="46">#REF!</definedName>
    <definedName name="Print_Area_M2" localSheetId="48">#REF!</definedName>
    <definedName name="Print_Area_M2" localSheetId="49">#REF!</definedName>
    <definedName name="Print_Area_M2" localSheetId="50">#REF!</definedName>
    <definedName name="Print_Area_M2" localSheetId="68">#REF!</definedName>
    <definedName name="Print_Area_M2" localSheetId="69">#REF!</definedName>
    <definedName name="Print_Area_M2">#REF!</definedName>
    <definedName name="Print_Area_MI" localSheetId="1">#REF!</definedName>
    <definedName name="Print_Area_MI" localSheetId="3">#REF!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5">#REF!</definedName>
    <definedName name="Print_Area_MI" localSheetId="46">#REF!</definedName>
    <definedName name="Print_Area_MI" localSheetId="48">#REF!</definedName>
    <definedName name="Print_Area_MI" localSheetId="49">#REF!</definedName>
    <definedName name="Print_Area_MI" localSheetId="50">#REF!</definedName>
    <definedName name="Print_Area_MI" localSheetId="68">#REF!</definedName>
    <definedName name="Print_Area_MI" localSheetId="69">#REF!</definedName>
    <definedName name="Print_Area_MI">#REF!</definedName>
    <definedName name="PRINT_AREA_MI_7" localSheetId="68">#REF!</definedName>
    <definedName name="PRINT_AREA_MI_7" localSheetId="69">#REF!</definedName>
    <definedName name="PRINT_AREA_MI_7">#REF!</definedName>
    <definedName name="PRINT_AREA_MI10" localSheetId="68">#REF!</definedName>
    <definedName name="PRINT_AREA_MI10" localSheetId="69">#REF!</definedName>
    <definedName name="PRINT_AREA_MI10">#REF!</definedName>
    <definedName name="PRINT_AREA_MI8" localSheetId="68">#REF!</definedName>
    <definedName name="PRINT_AREA_MI8" localSheetId="69">#REF!</definedName>
    <definedName name="PRINT_AREA_MI8">#REF!</definedName>
    <definedName name="Print_Area_MII" localSheetId="68">#REF!</definedName>
    <definedName name="Print_Area_MII" localSheetId="69">#REF!</definedName>
    <definedName name="Print_Area_MII">#REF!</definedName>
    <definedName name="Print_Area_Reset">OFFSET(Full_Print,0,0,Last_Row)</definedName>
    <definedName name="Print_Area_T3">'[103]Table 3'!$A$1:$I$51</definedName>
    <definedName name="Print_Area_T4">'[103]Table 4'!$A$5:$L$85</definedName>
    <definedName name="Print_Area_T5">'[103]Table 5'!$A$2:$L$56</definedName>
    <definedName name="Print_Area_T6">'[103]Table 6'!$A$1:$AF$86</definedName>
    <definedName name="PRINT_AREA10" localSheetId="1">#REF!</definedName>
    <definedName name="PRINT_AREA10" localSheetId="3">#REF!</definedName>
    <definedName name="PRINT_AREA10" localSheetId="37">#REF!</definedName>
    <definedName name="PRINT_AREA10" localSheetId="38">#REF!</definedName>
    <definedName name="PRINT_AREA10" localSheetId="39">#REF!</definedName>
    <definedName name="PRINT_AREA10" localSheetId="40">#REF!</definedName>
    <definedName name="PRINT_AREA10" localSheetId="41">#REF!</definedName>
    <definedName name="PRINT_AREA10" localSheetId="42">#REF!</definedName>
    <definedName name="PRINT_AREA10" localSheetId="43">#REF!</definedName>
    <definedName name="PRINT_AREA10" localSheetId="45">#REF!</definedName>
    <definedName name="PRINT_AREA10" localSheetId="46">#REF!</definedName>
    <definedName name="PRINT_AREA10" localSheetId="48">#REF!</definedName>
    <definedName name="PRINT_AREA10" localSheetId="49">#REF!</definedName>
    <definedName name="PRINT_AREA10" localSheetId="50">#REF!</definedName>
    <definedName name="PRINT_AREA10" localSheetId="68">#REF!</definedName>
    <definedName name="PRINT_AREA10" localSheetId="69">#REF!</definedName>
    <definedName name="PRINT_AREA10" localSheetId="0">#REF!</definedName>
    <definedName name="PRINT_AREA10">#REF!</definedName>
    <definedName name="PRINT_AREA7" localSheetId="1">#REF!</definedName>
    <definedName name="PRINT_AREA7" localSheetId="3">#REF!</definedName>
    <definedName name="PRINT_AREA7" localSheetId="37">#REF!</definedName>
    <definedName name="PRINT_AREA7" localSheetId="38">#REF!</definedName>
    <definedName name="PRINT_AREA7" localSheetId="39">#REF!</definedName>
    <definedName name="PRINT_AREA7" localSheetId="40">#REF!</definedName>
    <definedName name="PRINT_AREA7" localSheetId="41">#REF!</definedName>
    <definedName name="PRINT_AREA7" localSheetId="42">#REF!</definedName>
    <definedName name="PRINT_AREA7" localSheetId="43">#REF!</definedName>
    <definedName name="PRINT_AREA7" localSheetId="45">#REF!</definedName>
    <definedName name="PRINT_AREA7" localSheetId="46">#REF!</definedName>
    <definedName name="PRINT_AREA7" localSheetId="48">#REF!</definedName>
    <definedName name="PRINT_AREA7" localSheetId="49">#REF!</definedName>
    <definedName name="PRINT_AREA7" localSheetId="50">#REF!</definedName>
    <definedName name="PRINT_AREA7" localSheetId="68">#REF!</definedName>
    <definedName name="PRINT_AREA7" localSheetId="69">#REF!</definedName>
    <definedName name="PRINT_AREA7">#REF!</definedName>
    <definedName name="PRINT_AREA8" localSheetId="1">#REF!</definedName>
    <definedName name="PRINT_AREA8" localSheetId="3">#REF!</definedName>
    <definedName name="PRINT_AREA8" localSheetId="37">#REF!</definedName>
    <definedName name="PRINT_AREA8" localSheetId="38">#REF!</definedName>
    <definedName name="PRINT_AREA8" localSheetId="39">#REF!</definedName>
    <definedName name="PRINT_AREA8" localSheetId="40">#REF!</definedName>
    <definedName name="PRINT_AREA8" localSheetId="41">#REF!</definedName>
    <definedName name="PRINT_AREA8" localSheetId="42">#REF!</definedName>
    <definedName name="PRINT_AREA8" localSheetId="43">#REF!</definedName>
    <definedName name="PRINT_AREA8" localSheetId="45">#REF!</definedName>
    <definedName name="PRINT_AREA8" localSheetId="46">#REF!</definedName>
    <definedName name="PRINT_AREA8" localSheetId="48">#REF!</definedName>
    <definedName name="PRINT_AREA8" localSheetId="49">#REF!</definedName>
    <definedName name="PRINT_AREA8" localSheetId="50">#REF!</definedName>
    <definedName name="PRINT_AREA8" localSheetId="68">#REF!</definedName>
    <definedName name="PRINT_AREA8" localSheetId="69">#REF!</definedName>
    <definedName name="PRINT_AREA8">#REF!</definedName>
    <definedName name="PRINT_SHEET_F_ALL_YEARS" localSheetId="68">#REF!</definedName>
    <definedName name="PRINT_SHEET_F_ALL_YEARS" localSheetId="69">#REF!</definedName>
    <definedName name="PRINT_SHEET_F_ALL_YEARS">#REF!</definedName>
    <definedName name="_xlnm.Print_Titles" localSheetId="1">#REF!,#REF!</definedName>
    <definedName name="_xlnm.Print_Titles" localSheetId="17">#REF!,#REF!</definedName>
    <definedName name="_xlnm.Print_Titles" localSheetId="18">#REF!,#REF!</definedName>
    <definedName name="_xlnm.Print_Titles" localSheetId="19">#REF!,#REF!</definedName>
    <definedName name="_xlnm.Print_Titles" localSheetId="2">#REF!,#REF!</definedName>
    <definedName name="_xlnm.Print_Titles" localSheetId="24">#REF!,#REF!</definedName>
    <definedName name="_xlnm.Print_Titles" localSheetId="25">#REF!,#REF!</definedName>
    <definedName name="_xlnm.Print_Titles" localSheetId="3">#REF!,#REF!</definedName>
    <definedName name="_xlnm.Print_Titles" localSheetId="37">#REF!,#REF!</definedName>
    <definedName name="_xlnm.Print_Titles" localSheetId="38">#REF!,#REF!</definedName>
    <definedName name="_xlnm.Print_Titles" localSheetId="39">#REF!,#REF!</definedName>
    <definedName name="_xlnm.Print_Titles" localSheetId="40">#REF!,#REF!</definedName>
    <definedName name="_xlnm.Print_Titles" localSheetId="41">#REF!,#REF!</definedName>
    <definedName name="_xlnm.Print_Titles" localSheetId="42">#REF!,#REF!</definedName>
    <definedName name="_xlnm.Print_Titles" localSheetId="43">#REF!,#REF!</definedName>
    <definedName name="_xlnm.Print_Titles" localSheetId="44">#REF!,#REF!</definedName>
    <definedName name="_xlnm.Print_Titles" localSheetId="45">#REF!,#REF!</definedName>
    <definedName name="_xlnm.Print_Titles" localSheetId="46">#REF!,#REF!</definedName>
    <definedName name="_xlnm.Print_Titles" localSheetId="48">#REF!,#REF!</definedName>
    <definedName name="_xlnm.Print_Titles" localSheetId="49">#REF!,#REF!</definedName>
    <definedName name="_xlnm.Print_Titles" localSheetId="50">#REF!,#REF!</definedName>
    <definedName name="_xlnm.Print_Titles" localSheetId="62">#REF!,#REF!</definedName>
    <definedName name="_xlnm.Print_Titles" localSheetId="68">#REF!,#REF!</definedName>
    <definedName name="_xlnm.Print_Titles" localSheetId="69">#REF!,#REF!</definedName>
    <definedName name="_xlnm.Print_Titles" localSheetId="70">'65'!$3:$4</definedName>
    <definedName name="_xlnm.Print_Titles" localSheetId="0">#REF!,#REF!</definedName>
    <definedName name="_xlnm.Print_Titles">#REF!,#REF!</definedName>
    <definedName name="Print_Titles_MI" localSheetId="1">#REF!</definedName>
    <definedName name="Print_Titles_MI" localSheetId="3">#REF!</definedName>
    <definedName name="Print_Titles_MI" localSheetId="42">#REF!</definedName>
    <definedName name="Print_Titles_MI" localSheetId="68">#REF!</definedName>
    <definedName name="Print_Titles_MI" localSheetId="69">#REF!</definedName>
    <definedName name="Print_Titles_MI" localSheetId="0">#REF!</definedName>
    <definedName name="Print_Titles_MI">#REF!</definedName>
    <definedName name="print16" localSheetId="1">'[104]16'!#REF!</definedName>
    <definedName name="print16" localSheetId="3">'[104]16'!#REF!</definedName>
    <definedName name="print16" localSheetId="42">'[104]16'!#REF!</definedName>
    <definedName name="print16" localSheetId="68">'[104]16'!#REF!</definedName>
    <definedName name="print16" localSheetId="69">'[104]16'!#REF!</definedName>
    <definedName name="print16" localSheetId="0">'[104]16'!#REF!</definedName>
    <definedName name="print16">'[104]16'!#REF!</definedName>
    <definedName name="print20" localSheetId="1">#REF!</definedName>
    <definedName name="print20" localSheetId="3">#REF!</definedName>
    <definedName name="print20" localSheetId="37">#REF!</definedName>
    <definedName name="print20" localSheetId="38">#REF!</definedName>
    <definedName name="print20" localSheetId="39">#REF!</definedName>
    <definedName name="print20" localSheetId="40">#REF!</definedName>
    <definedName name="print20" localSheetId="41">#REF!</definedName>
    <definedName name="print20" localSheetId="42">#REF!</definedName>
    <definedName name="print20" localSheetId="43">#REF!</definedName>
    <definedName name="print20" localSheetId="45">#REF!</definedName>
    <definedName name="print20" localSheetId="46">#REF!</definedName>
    <definedName name="print20" localSheetId="48">#REF!</definedName>
    <definedName name="print20" localSheetId="49">#REF!</definedName>
    <definedName name="print20" localSheetId="50">#REF!</definedName>
    <definedName name="print20" localSheetId="68">#REF!</definedName>
    <definedName name="print20" localSheetId="69">#REF!</definedName>
    <definedName name="print20" localSheetId="0">#REF!</definedName>
    <definedName name="print20">#REF!</definedName>
    <definedName name="printA1" localSheetId="1">#REF!</definedName>
    <definedName name="printA1" localSheetId="3">#REF!</definedName>
    <definedName name="printA1" localSheetId="37">#REF!</definedName>
    <definedName name="printA1" localSheetId="38">#REF!</definedName>
    <definedName name="printA1" localSheetId="39">#REF!</definedName>
    <definedName name="printA1" localSheetId="40">#REF!</definedName>
    <definedName name="printA1" localSheetId="41">#REF!</definedName>
    <definedName name="printA1" localSheetId="42">#REF!</definedName>
    <definedName name="printA1" localSheetId="43">#REF!</definedName>
    <definedName name="printA1" localSheetId="45">#REF!</definedName>
    <definedName name="printA1" localSheetId="46">#REF!</definedName>
    <definedName name="printA1" localSheetId="48">#REF!</definedName>
    <definedName name="printA1" localSheetId="49">#REF!</definedName>
    <definedName name="printA1" localSheetId="50">#REF!</definedName>
    <definedName name="printA1" localSheetId="68">#REF!</definedName>
    <definedName name="printA1" localSheetId="69">#REF!</definedName>
    <definedName name="printA1">#REF!</definedName>
    <definedName name="printA2" localSheetId="1">#REF!</definedName>
    <definedName name="printA2" localSheetId="3">#REF!</definedName>
    <definedName name="printA2" localSheetId="37">#REF!</definedName>
    <definedName name="printA2" localSheetId="38">#REF!</definedName>
    <definedName name="printA2" localSheetId="39">#REF!</definedName>
    <definedName name="printA2" localSheetId="40">#REF!</definedName>
    <definedName name="printA2" localSheetId="41">#REF!</definedName>
    <definedName name="printA2" localSheetId="42">#REF!</definedName>
    <definedName name="printA2" localSheetId="43">#REF!</definedName>
    <definedName name="printA2" localSheetId="45">#REF!</definedName>
    <definedName name="printA2" localSheetId="46">#REF!</definedName>
    <definedName name="printA2" localSheetId="48">#REF!</definedName>
    <definedName name="printA2" localSheetId="49">#REF!</definedName>
    <definedName name="printA2" localSheetId="50">#REF!</definedName>
    <definedName name="printA2" localSheetId="68">#REF!</definedName>
    <definedName name="printA2" localSheetId="69">#REF!</definedName>
    <definedName name="printA2">#REF!</definedName>
    <definedName name="PrintArea">'[103]Table 2'!$A$3:$L$54</definedName>
    <definedName name="PRINTBOP" localSheetId="1">#REF!</definedName>
    <definedName name="PRINTBOP" localSheetId="3">#REF!</definedName>
    <definedName name="PRINTBOP" localSheetId="37">#REF!</definedName>
    <definedName name="PRINTBOP" localSheetId="38">#REF!</definedName>
    <definedName name="PRINTBOP" localSheetId="39">#REF!</definedName>
    <definedName name="PRINTBOP" localSheetId="40">#REF!</definedName>
    <definedName name="PRINTBOP" localSheetId="41">#REF!</definedName>
    <definedName name="PRINTBOP" localSheetId="42">#REF!</definedName>
    <definedName name="PRINTBOP" localSheetId="43">#REF!</definedName>
    <definedName name="PRINTBOP" localSheetId="45">#REF!</definedName>
    <definedName name="PRINTBOP" localSheetId="46">#REF!</definedName>
    <definedName name="PRINTBOP" localSheetId="48">#REF!</definedName>
    <definedName name="PRINTBOP" localSheetId="49">#REF!</definedName>
    <definedName name="PRINTBOP" localSheetId="50">#REF!</definedName>
    <definedName name="PRINTBOP" localSheetId="68">#REF!</definedName>
    <definedName name="PRINTBOP" localSheetId="69">#REF!</definedName>
    <definedName name="PRINTBOP" localSheetId="0">#REF!</definedName>
    <definedName name="PRINTBOP">#REF!</definedName>
    <definedName name="printing_table1" localSheetId="1">#REF!</definedName>
    <definedName name="printing_table1" localSheetId="3">#REF!</definedName>
    <definedName name="printing_table1" localSheetId="37">#REF!</definedName>
    <definedName name="printing_table1" localSheetId="38">#REF!</definedName>
    <definedName name="printing_table1" localSheetId="39">#REF!</definedName>
    <definedName name="printing_table1" localSheetId="40">#REF!</definedName>
    <definedName name="printing_table1" localSheetId="41">#REF!</definedName>
    <definedName name="printing_table1" localSheetId="42">#REF!</definedName>
    <definedName name="printing_table1" localSheetId="43">#REF!</definedName>
    <definedName name="printing_table1" localSheetId="45">#REF!</definedName>
    <definedName name="printing_table1" localSheetId="46">#REF!</definedName>
    <definedName name="printing_table1" localSheetId="48">#REF!</definedName>
    <definedName name="printing_table1" localSheetId="49">#REF!</definedName>
    <definedName name="printing_table1" localSheetId="50">#REF!</definedName>
    <definedName name="printing_table1" localSheetId="68">#REF!</definedName>
    <definedName name="printing_table1" localSheetId="69">#REF!</definedName>
    <definedName name="printing_table1">#REF!</definedName>
    <definedName name="printing_table2" localSheetId="1">#REF!</definedName>
    <definedName name="printing_table2" localSheetId="3">#REF!</definedName>
    <definedName name="printing_table2" localSheetId="37">#REF!</definedName>
    <definedName name="printing_table2" localSheetId="38">#REF!</definedName>
    <definedName name="printing_table2" localSheetId="39">#REF!</definedName>
    <definedName name="printing_table2" localSheetId="40">#REF!</definedName>
    <definedName name="printing_table2" localSheetId="41">#REF!</definedName>
    <definedName name="printing_table2" localSheetId="42">#REF!</definedName>
    <definedName name="printing_table2" localSheetId="43">#REF!</definedName>
    <definedName name="printing_table2" localSheetId="45">#REF!</definedName>
    <definedName name="printing_table2" localSheetId="46">#REF!</definedName>
    <definedName name="printing_table2" localSheetId="48">#REF!</definedName>
    <definedName name="printing_table2" localSheetId="49">#REF!</definedName>
    <definedName name="printing_table2" localSheetId="50">#REF!</definedName>
    <definedName name="printing_table2" localSheetId="68">#REF!</definedName>
    <definedName name="printing_table2" localSheetId="69">#REF!</definedName>
    <definedName name="printing_table2">#REF!</definedName>
    <definedName name="PRINTMACRO" localSheetId="68">#REF!</definedName>
    <definedName name="PRINTMACRO" localSheetId="69">#REF!</definedName>
    <definedName name="PRINTMACRO">#REF!</definedName>
    <definedName name="printnotes" localSheetId="68">#REF!</definedName>
    <definedName name="printnotes" localSheetId="69">#REF!</definedName>
    <definedName name="printnotes">#REF!</definedName>
    <definedName name="printnotes1" localSheetId="68">#REF!</definedName>
    <definedName name="printnotes1" localSheetId="69">#REF!</definedName>
    <definedName name="printnotes1">#REF!</definedName>
    <definedName name="printnotes2" localSheetId="68">#REF!</definedName>
    <definedName name="printnotes2" localSheetId="69">#REF!</definedName>
    <definedName name="printnotes2">#REF!</definedName>
    <definedName name="printnotes3" localSheetId="68">#REF!</definedName>
    <definedName name="printnotes3" localSheetId="69">#REF!</definedName>
    <definedName name="printnotes3">#REF!</definedName>
    <definedName name="PrintThis_Links">[67]Links!$A$1:$F$33</definedName>
    <definedName name="PRMONTH" localSheetId="1">#REF!</definedName>
    <definedName name="PRMONTH" localSheetId="3">#REF!</definedName>
    <definedName name="PRMONTH" localSheetId="37">#REF!</definedName>
    <definedName name="PRMONTH" localSheetId="38">#REF!</definedName>
    <definedName name="PRMONTH" localSheetId="39">#REF!</definedName>
    <definedName name="PRMONTH" localSheetId="40">#REF!</definedName>
    <definedName name="PRMONTH" localSheetId="41">#REF!</definedName>
    <definedName name="PRMONTH" localSheetId="42">#REF!</definedName>
    <definedName name="PRMONTH" localSheetId="43">#REF!</definedName>
    <definedName name="PRMONTH" localSheetId="45">#REF!</definedName>
    <definedName name="PRMONTH" localSheetId="46">#REF!</definedName>
    <definedName name="PRMONTH" localSheetId="48">#REF!</definedName>
    <definedName name="PRMONTH" localSheetId="49">#REF!</definedName>
    <definedName name="PRMONTH" localSheetId="50">#REF!</definedName>
    <definedName name="PRMONTH" localSheetId="68">#REF!</definedName>
    <definedName name="PRMONTH" localSheetId="69">#REF!</definedName>
    <definedName name="PRMONTH" localSheetId="0">#REF!</definedName>
    <definedName name="PRMONTH">#REF!</definedName>
    <definedName name="prn">[60]FSUOUT!$B$2:$V$32</definedName>
    <definedName name="pro" localSheetId="3">'[24]10'!#REF!</definedName>
    <definedName name="pro" localSheetId="42">'[24]10'!#REF!</definedName>
    <definedName name="pro" localSheetId="0">'[24]10'!#REF!</definedName>
    <definedName name="pro">'[24]10'!#REF!</definedName>
    <definedName name="PROG" localSheetId="3">#REF!</definedName>
    <definedName name="PROG" localSheetId="37">#REF!</definedName>
    <definedName name="PROG" localSheetId="38">#REF!</definedName>
    <definedName name="PROG" localSheetId="39">#REF!</definedName>
    <definedName name="PROG" localSheetId="40">#REF!</definedName>
    <definedName name="PROG" localSheetId="41">#REF!</definedName>
    <definedName name="PROG" localSheetId="42">#REF!</definedName>
    <definedName name="PROG" localSheetId="43">#REF!</definedName>
    <definedName name="PROG" localSheetId="45">#REF!</definedName>
    <definedName name="PROG" localSheetId="46">#REF!</definedName>
    <definedName name="PROG" localSheetId="48">#REF!</definedName>
    <definedName name="PROG" localSheetId="49">#REF!</definedName>
    <definedName name="PROG" localSheetId="50">#REF!</definedName>
    <definedName name="PROG" localSheetId="68">#REF!</definedName>
    <definedName name="PROG" localSheetId="69">#REF!</definedName>
    <definedName name="PROG" localSheetId="0">#REF!</definedName>
    <definedName name="PROG">#REF!</definedName>
    <definedName name="Prog1998" localSheetId="3">'[105]2003'!#REF!</definedName>
    <definedName name="Prog1998" localSheetId="42">'[105]2003'!#REF!</definedName>
    <definedName name="Prog1998" localSheetId="0">'[105]2003'!#REF!</definedName>
    <definedName name="Prog1998">'[105]2003'!#REF!</definedName>
    <definedName name="proj00" localSheetId="3">[106]sources!#REF!</definedName>
    <definedName name="proj00" localSheetId="42">[106]sources!#REF!</definedName>
    <definedName name="proj00" localSheetId="0">[106]sources!#REF!</definedName>
    <definedName name="proj00">[106]sources!#REF!</definedName>
    <definedName name="prphalf">[90]Sheet4!$C$3:$G$57</definedName>
    <definedName name="PRPINTSEPT">[107]STOCK!$D$4:$W$102</definedName>
    <definedName name="PRYEAR" localSheetId="1">#REF!</definedName>
    <definedName name="PRYEAR" localSheetId="3">#REF!</definedName>
    <definedName name="PRYEAR" localSheetId="37">#REF!</definedName>
    <definedName name="PRYEAR" localSheetId="38">#REF!</definedName>
    <definedName name="PRYEAR" localSheetId="39">#REF!</definedName>
    <definedName name="PRYEAR" localSheetId="40">#REF!</definedName>
    <definedName name="PRYEAR" localSheetId="41">#REF!</definedName>
    <definedName name="PRYEAR" localSheetId="42">#REF!</definedName>
    <definedName name="PRYEAR" localSheetId="43">#REF!</definedName>
    <definedName name="PRYEAR" localSheetId="45">#REF!</definedName>
    <definedName name="PRYEAR" localSheetId="46">#REF!</definedName>
    <definedName name="PRYEAR" localSheetId="48">#REF!</definedName>
    <definedName name="PRYEAR" localSheetId="49">#REF!</definedName>
    <definedName name="PRYEAR" localSheetId="50">#REF!</definedName>
    <definedName name="PRYEAR" localSheetId="68">#REF!</definedName>
    <definedName name="PRYEAR" localSheetId="69">#REF!</definedName>
    <definedName name="PRYEAR" localSheetId="0">#REF!</definedName>
    <definedName name="PRYEAR">#REF!</definedName>
    <definedName name="PTE" localSheetId="1">#REF!</definedName>
    <definedName name="PTE" localSheetId="3">#REF!</definedName>
    <definedName name="PTE" localSheetId="37">#REF!</definedName>
    <definedName name="PTE" localSheetId="38">#REF!</definedName>
    <definedName name="PTE" localSheetId="39">#REF!</definedName>
    <definedName name="PTE" localSheetId="40">#REF!</definedName>
    <definedName name="PTE" localSheetId="41">#REF!</definedName>
    <definedName name="PTE" localSheetId="42">#REF!</definedName>
    <definedName name="PTE" localSheetId="43">#REF!</definedName>
    <definedName name="PTE" localSheetId="45">#REF!</definedName>
    <definedName name="PTE" localSheetId="46">#REF!</definedName>
    <definedName name="PTE" localSheetId="48">#REF!</definedName>
    <definedName name="PTE" localSheetId="49">#REF!</definedName>
    <definedName name="PTE" localSheetId="50">#REF!</definedName>
    <definedName name="PTE" localSheetId="68">#REF!</definedName>
    <definedName name="PTE" localSheetId="69">#REF!</definedName>
    <definedName name="PTE">#REF!</definedName>
    <definedName name="PX.REC.REER" localSheetId="1">#REF!</definedName>
    <definedName name="PX.REC.REER" localSheetId="3">#REF!</definedName>
    <definedName name="PX.REC.REER" localSheetId="37">#REF!</definedName>
    <definedName name="PX.REC.REER" localSheetId="38">#REF!</definedName>
    <definedName name="PX.REC.REER" localSheetId="39">#REF!</definedName>
    <definedName name="PX.REC.REER" localSheetId="40">#REF!</definedName>
    <definedName name="PX.REC.REER" localSheetId="41">#REF!</definedName>
    <definedName name="PX.REC.REER" localSheetId="42">#REF!</definedName>
    <definedName name="PX.REC.REER" localSheetId="43">#REF!</definedName>
    <definedName name="PX.REC.REER" localSheetId="45">#REF!</definedName>
    <definedName name="PX.REC.REER" localSheetId="46">#REF!</definedName>
    <definedName name="PX.REC.REER" localSheetId="48">#REF!</definedName>
    <definedName name="PX.REC.REER" localSheetId="49">#REF!</definedName>
    <definedName name="PX.REC.REER" localSheetId="50">#REF!</definedName>
    <definedName name="PX.REC.REER" localSheetId="68">#REF!</definedName>
    <definedName name="PX.REC.REER" localSheetId="69">#REF!</definedName>
    <definedName name="PX.REC.REER">#REF!</definedName>
    <definedName name="q" localSheetId="68">#REF!</definedName>
    <definedName name="q" localSheetId="69">#REF!</definedName>
    <definedName name="q">#REF!</definedName>
    <definedName name="Q_5" localSheetId="68">#REF!</definedName>
    <definedName name="Q_5" localSheetId="69">#REF!</definedName>
    <definedName name="Q_5">#REF!</definedName>
    <definedName name="Q_6" localSheetId="68">#REF!</definedName>
    <definedName name="Q_6" localSheetId="69">#REF!</definedName>
    <definedName name="Q_6">#REF!</definedName>
    <definedName name="Q_7" localSheetId="68">#REF!</definedName>
    <definedName name="Q_7" localSheetId="69">#REF!</definedName>
    <definedName name="Q_7">#REF!</definedName>
    <definedName name="Q6_" localSheetId="68">#REF!</definedName>
    <definedName name="Q6_" localSheetId="69">#REF!</definedName>
    <definedName name="Q6_">#REF!</definedName>
    <definedName name="QC96_97" localSheetId="68">#REF!</definedName>
    <definedName name="QC96_97" localSheetId="69">#REF!</definedName>
    <definedName name="QC96_97">#REF!</definedName>
    <definedName name="QEDF">'[58]Table-1'!#REF!</definedName>
    <definedName name="QFISCAL">'[108]Quarterly Raw Data'!#REF!</definedName>
    <definedName name="QN96_7" localSheetId="1">#REF!</definedName>
    <definedName name="QN96_7" localSheetId="3">#REF!</definedName>
    <definedName name="QN96_7" localSheetId="37">#REF!</definedName>
    <definedName name="QN96_7" localSheetId="38">#REF!</definedName>
    <definedName name="QN96_7" localSheetId="39">#REF!</definedName>
    <definedName name="QN96_7" localSheetId="40">#REF!</definedName>
    <definedName name="QN96_7" localSheetId="41">#REF!</definedName>
    <definedName name="QN96_7" localSheetId="42">#REF!</definedName>
    <definedName name="QN96_7" localSheetId="43">#REF!</definedName>
    <definedName name="QN96_7" localSheetId="45">#REF!</definedName>
    <definedName name="QN96_7" localSheetId="46">#REF!</definedName>
    <definedName name="QN96_7" localSheetId="48">#REF!</definedName>
    <definedName name="QN96_7" localSheetId="49">#REF!</definedName>
    <definedName name="QN96_7" localSheetId="50">#REF!</definedName>
    <definedName name="QN96_7" localSheetId="68">#REF!</definedName>
    <definedName name="QN96_7" localSheetId="69">#REF!</definedName>
    <definedName name="QN96_7" localSheetId="0">#REF!</definedName>
    <definedName name="QN96_7">#REF!</definedName>
    <definedName name="qq" localSheetId="1">#REF!</definedName>
    <definedName name="qq" localSheetId="3">#REF!</definedName>
    <definedName name="qq" localSheetId="37">#REF!</definedName>
    <definedName name="qq" localSheetId="38">#REF!</definedName>
    <definedName name="qq" localSheetId="39">#REF!</definedName>
    <definedName name="qq" localSheetId="40">#REF!</definedName>
    <definedName name="qq" localSheetId="41">#REF!</definedName>
    <definedName name="qq" localSheetId="42">#REF!</definedName>
    <definedName name="qq" localSheetId="43">#REF!</definedName>
    <definedName name="qq" localSheetId="45">#REF!</definedName>
    <definedName name="qq" localSheetId="46">#REF!</definedName>
    <definedName name="qq" localSheetId="48">#REF!</definedName>
    <definedName name="qq" localSheetId="49">#REF!</definedName>
    <definedName name="qq" localSheetId="50">#REF!</definedName>
    <definedName name="qq" localSheetId="68">#REF!</definedName>
    <definedName name="qq" localSheetId="69">#REF!</definedName>
    <definedName name="qq">#REF!</definedName>
    <definedName name="qqq" localSheetId="1">#REF!</definedName>
    <definedName name="qqq" localSheetId="3">#REF!</definedName>
    <definedName name="qqq" localSheetId="37">#REF!</definedName>
    <definedName name="qqq" localSheetId="38">#REF!</definedName>
    <definedName name="qqq" localSheetId="39">#REF!</definedName>
    <definedName name="qqq" localSheetId="40">#REF!</definedName>
    <definedName name="qqq" localSheetId="41">#REF!</definedName>
    <definedName name="qqq" localSheetId="42">#REF!</definedName>
    <definedName name="qqq" localSheetId="43">#REF!</definedName>
    <definedName name="qqq" localSheetId="45">#REF!</definedName>
    <definedName name="qqq" localSheetId="46">#REF!</definedName>
    <definedName name="qqq" localSheetId="48">#REF!</definedName>
    <definedName name="qqq" localSheetId="49">#REF!</definedName>
    <definedName name="qqq" localSheetId="50">#REF!</definedName>
    <definedName name="qqq" localSheetId="68">#REF!</definedName>
    <definedName name="qqq" localSheetId="69">#REF!</definedName>
    <definedName name="qqq">#REF!</definedName>
    <definedName name="QQQQQ" localSheetId="68">#REF!</definedName>
    <definedName name="QQQQQ" localSheetId="69">#REF!</definedName>
    <definedName name="QQQQQ">#REF!</definedName>
    <definedName name="QTAB7">'[108]Quarterly MacroFlow'!#REF!</definedName>
    <definedName name="QTAB7A">'[108]Quarterly MacroFlow'!#REF!</definedName>
    <definedName name="quit_dlog" localSheetId="1">'1'!quit_dlog</definedName>
    <definedName name="quit_dlog">[0]!quit_dlog</definedName>
    <definedName name="QUOTA" localSheetId="1">[56]AMB!#REF!</definedName>
    <definedName name="QUOTA" localSheetId="3">[56]AMB!#REF!</definedName>
    <definedName name="QUOTA" localSheetId="37">[56]AMB!#REF!</definedName>
    <definedName name="QUOTA" localSheetId="38">[56]AMB!#REF!</definedName>
    <definedName name="QUOTA" localSheetId="39">[56]AMB!#REF!</definedName>
    <definedName name="QUOTA" localSheetId="40">[56]AMB!#REF!</definedName>
    <definedName name="QUOTA" localSheetId="41">[56]AMB!#REF!</definedName>
    <definedName name="QUOTA" localSheetId="43">[56]AMB!#REF!</definedName>
    <definedName name="QUOTA" localSheetId="45">[56]AMB!#REF!</definedName>
    <definedName name="QUOTA" localSheetId="46">[56]AMB!#REF!</definedName>
    <definedName name="QUOTA" localSheetId="48">[56]AMB!#REF!</definedName>
    <definedName name="QUOTA" localSheetId="49">[56]AMB!#REF!</definedName>
    <definedName name="QUOTA" localSheetId="50">[56]AMB!#REF!</definedName>
    <definedName name="QUOTA" localSheetId="0">[56]AMB!#REF!</definedName>
    <definedName name="QUOTA">[56]AMB!#REF!</definedName>
    <definedName name="QW" localSheetId="1">#REF!</definedName>
    <definedName name="QW" localSheetId="3">#REF!</definedName>
    <definedName name="QW" localSheetId="37">#REF!</definedName>
    <definedName name="QW" localSheetId="38">#REF!</definedName>
    <definedName name="QW" localSheetId="39">#REF!</definedName>
    <definedName name="QW" localSheetId="40">#REF!</definedName>
    <definedName name="QW" localSheetId="41">#REF!</definedName>
    <definedName name="QW" localSheetId="42">#REF!</definedName>
    <definedName name="QW" localSheetId="43">#REF!</definedName>
    <definedName name="QW" localSheetId="45">#REF!</definedName>
    <definedName name="QW" localSheetId="46">#REF!</definedName>
    <definedName name="QW" localSheetId="48">#REF!</definedName>
    <definedName name="QW" localSheetId="49">#REF!</definedName>
    <definedName name="QW" localSheetId="50">#REF!</definedName>
    <definedName name="QW" localSheetId="68">#REF!</definedName>
    <definedName name="QW" localSheetId="69">#REF!</definedName>
    <definedName name="QW" localSheetId="0">#REF!</definedName>
    <definedName name="QW">#REF!</definedName>
    <definedName name="Range_TableA" localSheetId="1">#REF!</definedName>
    <definedName name="Range_TableA" localSheetId="3">#REF!</definedName>
    <definedName name="Range_TableA" localSheetId="37">#REF!</definedName>
    <definedName name="Range_TableA" localSheetId="38">#REF!</definedName>
    <definedName name="Range_TableA" localSheetId="39">#REF!</definedName>
    <definedName name="Range_TableA" localSheetId="40">#REF!</definedName>
    <definedName name="Range_TableA" localSheetId="41">#REF!</definedName>
    <definedName name="Range_TableA" localSheetId="42">#REF!</definedName>
    <definedName name="Range_TableA" localSheetId="43">#REF!</definedName>
    <definedName name="Range_TableA" localSheetId="45">#REF!</definedName>
    <definedName name="Range_TableA" localSheetId="46">#REF!</definedName>
    <definedName name="Range_TableA" localSheetId="48">#REF!</definedName>
    <definedName name="Range_TableA" localSheetId="49">#REF!</definedName>
    <definedName name="Range_TableA" localSheetId="50">#REF!</definedName>
    <definedName name="Range_TableA" localSheetId="68">#REF!</definedName>
    <definedName name="Range_TableA" localSheetId="69">#REF!</definedName>
    <definedName name="Range_TableA">#REF!</definedName>
    <definedName name="Range_TableB_1" localSheetId="1">#REF!</definedName>
    <definedName name="Range_TableB_1" localSheetId="3">#REF!</definedName>
    <definedName name="Range_TableB_1" localSheetId="37">#REF!</definedName>
    <definedName name="Range_TableB_1" localSheetId="38">#REF!</definedName>
    <definedName name="Range_TableB_1" localSheetId="39">#REF!</definedName>
    <definedName name="Range_TableB_1" localSheetId="40">#REF!</definedName>
    <definedName name="Range_TableB_1" localSheetId="41">#REF!</definedName>
    <definedName name="Range_TableB_1" localSheetId="42">#REF!</definedName>
    <definedName name="Range_TableB_1" localSheetId="43">#REF!</definedName>
    <definedName name="Range_TableB_1" localSheetId="45">#REF!</definedName>
    <definedName name="Range_TableB_1" localSheetId="46">#REF!</definedName>
    <definedName name="Range_TableB_1" localSheetId="48">#REF!</definedName>
    <definedName name="Range_TableB_1" localSheetId="49">#REF!</definedName>
    <definedName name="Range_TableB_1" localSheetId="50">#REF!</definedName>
    <definedName name="Range_TableB_1" localSheetId="68">#REF!</definedName>
    <definedName name="Range_TableB_1" localSheetId="69">#REF!</definedName>
    <definedName name="Range_TableB_1">#REF!</definedName>
    <definedName name="Range_TableB_2" localSheetId="68">#REF!</definedName>
    <definedName name="Range_TableB_2" localSheetId="69">#REF!</definedName>
    <definedName name="Range_TableB_2">#REF!</definedName>
    <definedName name="Range_TableB_3" localSheetId="68">#REF!</definedName>
    <definedName name="Range_TableB_3" localSheetId="69">#REF!</definedName>
    <definedName name="Range_TableB_3">#REF!</definedName>
    <definedName name="Range_TableB_4" localSheetId="68">#REF!</definedName>
    <definedName name="Range_TableB_4" localSheetId="69">#REF!</definedName>
    <definedName name="Range_TableB_4">#REF!</definedName>
    <definedName name="Range_TableB_5" localSheetId="68">#REF!</definedName>
    <definedName name="Range_TableB_5" localSheetId="69">#REF!</definedName>
    <definedName name="Range_TableB_5">#REF!</definedName>
    <definedName name="Range_TableB1_1" localSheetId="68">#REF!</definedName>
    <definedName name="Range_TableB1_1" localSheetId="69">#REF!</definedName>
    <definedName name="Range_TableB1_1">#REF!</definedName>
    <definedName name="Range_TableB1_2" localSheetId="68">#REF!</definedName>
    <definedName name="Range_TableB1_2" localSheetId="69">#REF!</definedName>
    <definedName name="Range_TableB1_2">#REF!</definedName>
    <definedName name="Range_TableB1_3" localSheetId="68">#REF!</definedName>
    <definedName name="Range_TableB1_3" localSheetId="69">#REF!</definedName>
    <definedName name="Range_TableB1_3">#REF!</definedName>
    <definedName name="rate">[109]rate!$A$3:$C$21</definedName>
    <definedName name="re" localSheetId="3">[110]Page77!#REF!</definedName>
    <definedName name="re" localSheetId="42">[110]Page77!#REF!</definedName>
    <definedName name="re" localSheetId="0">[110]Page77!#REF!</definedName>
    <definedName name="re">[110]Page77!#REF!</definedName>
    <definedName name="red" localSheetId="1">#REF!</definedName>
    <definedName name="red" localSheetId="3">#REF!</definedName>
    <definedName name="red" localSheetId="37">#REF!</definedName>
    <definedName name="red" localSheetId="38">#REF!</definedName>
    <definedName name="red" localSheetId="39">#REF!</definedName>
    <definedName name="red" localSheetId="40">#REF!</definedName>
    <definedName name="red" localSheetId="41">#REF!</definedName>
    <definedName name="red" localSheetId="42">#REF!</definedName>
    <definedName name="red" localSheetId="43">#REF!</definedName>
    <definedName name="red" localSheetId="45">#REF!</definedName>
    <definedName name="red" localSheetId="46">#REF!</definedName>
    <definedName name="red" localSheetId="48">#REF!</definedName>
    <definedName name="red" localSheetId="49">#REF!</definedName>
    <definedName name="red" localSheetId="50">#REF!</definedName>
    <definedName name="red" localSheetId="68">#REF!</definedName>
    <definedName name="red" localSheetId="69">#REF!</definedName>
    <definedName name="red" localSheetId="0">#REF!</definedName>
    <definedName name="red">#REF!</definedName>
    <definedName name="RED.DET" localSheetId="1">#REF!</definedName>
    <definedName name="RED.DET" localSheetId="3">#REF!</definedName>
    <definedName name="RED.DET" localSheetId="37">#REF!</definedName>
    <definedName name="RED.DET" localSheetId="38">#REF!</definedName>
    <definedName name="RED.DET" localSheetId="39">#REF!</definedName>
    <definedName name="RED.DET" localSheetId="40">#REF!</definedName>
    <definedName name="RED.DET" localSheetId="41">#REF!</definedName>
    <definedName name="RED.DET" localSheetId="42">#REF!</definedName>
    <definedName name="RED.DET" localSheetId="43">#REF!</definedName>
    <definedName name="RED.DET" localSheetId="45">#REF!</definedName>
    <definedName name="RED.DET" localSheetId="46">#REF!</definedName>
    <definedName name="RED.DET" localSheetId="48">#REF!</definedName>
    <definedName name="RED.DET" localSheetId="49">#REF!</definedName>
    <definedName name="RED.DET" localSheetId="50">#REF!</definedName>
    <definedName name="RED.DET" localSheetId="68">#REF!</definedName>
    <definedName name="RED.DET" localSheetId="69">#REF!</definedName>
    <definedName name="RED.DET">#REF!</definedName>
    <definedName name="RED.DET_" localSheetId="1">#REF!</definedName>
    <definedName name="RED.DET_" localSheetId="3">#REF!</definedName>
    <definedName name="RED.DET_" localSheetId="37">#REF!</definedName>
    <definedName name="RED.DET_" localSheetId="38">#REF!</definedName>
    <definedName name="RED.DET_" localSheetId="39">#REF!</definedName>
    <definedName name="RED.DET_" localSheetId="40">#REF!</definedName>
    <definedName name="RED.DET_" localSheetId="41">#REF!</definedName>
    <definedName name="RED.DET_" localSheetId="42">#REF!</definedName>
    <definedName name="RED.DET_" localSheetId="43">#REF!</definedName>
    <definedName name="RED.DET_" localSheetId="45">#REF!</definedName>
    <definedName name="RED.DET_" localSheetId="46">#REF!</definedName>
    <definedName name="RED.DET_" localSheetId="48">#REF!</definedName>
    <definedName name="RED.DET_" localSheetId="49">#REF!</definedName>
    <definedName name="RED.DET_" localSheetId="50">#REF!</definedName>
    <definedName name="RED.DET_" localSheetId="68">#REF!</definedName>
    <definedName name="RED.DET_" localSheetId="69">#REF!</definedName>
    <definedName name="RED.DET_">#REF!</definedName>
    <definedName name="RED.EXP" localSheetId="68">#REF!</definedName>
    <definedName name="RED.EXP" localSheetId="69">#REF!</definedName>
    <definedName name="RED.EXP">#REF!</definedName>
    <definedName name="RED.IMP" localSheetId="68">#REF!</definedName>
    <definedName name="RED.IMP" localSheetId="69">#REF!</definedName>
    <definedName name="RED.IMP">#REF!</definedName>
    <definedName name="RED.TOT" localSheetId="68">#REF!</definedName>
    <definedName name="RED.TOT" localSheetId="69">#REF!</definedName>
    <definedName name="RED.TOT">#REF!</definedName>
    <definedName name="RED_BOP" localSheetId="68">#REF!</definedName>
    <definedName name="RED_BOP" localSheetId="69">#REF!</definedName>
    <definedName name="RED_BOP">#REF!</definedName>
    <definedName name="red_cpi" localSheetId="68">#REF!</definedName>
    <definedName name="red_cpi" localSheetId="69">#REF!</definedName>
    <definedName name="red_cpi">#REF!</definedName>
    <definedName name="RED_D" localSheetId="68">#REF!</definedName>
    <definedName name="RED_D" localSheetId="69">#REF!</definedName>
    <definedName name="RED_D">#REF!</definedName>
    <definedName name="RED_DS" localSheetId="68">#REF!</definedName>
    <definedName name="RED_DS" localSheetId="69">#REF!</definedName>
    <definedName name="RED_DS">#REF!</definedName>
    <definedName name="red_gdp_exp" localSheetId="68">#REF!</definedName>
    <definedName name="red_gdp_exp" localSheetId="69">#REF!</definedName>
    <definedName name="red_gdp_exp">#REF!</definedName>
    <definedName name="red_govt_empl" localSheetId="68">#REF!</definedName>
    <definedName name="red_govt_empl" localSheetId="69">#REF!</definedName>
    <definedName name="red_govt_empl">#REF!</definedName>
    <definedName name="RED_NATCPI" localSheetId="68">#REF!</definedName>
    <definedName name="RED_NATCPI" localSheetId="69">#REF!</definedName>
    <definedName name="RED_NATCPI">#REF!</definedName>
    <definedName name="RED_TBCPI" localSheetId="68">#REF!</definedName>
    <definedName name="RED_TBCPI" localSheetId="69">#REF!</definedName>
    <definedName name="RED_TBCPI">#REF!</definedName>
    <definedName name="RED_TRD" localSheetId="68">#REF!</definedName>
    <definedName name="RED_TRD" localSheetId="69">#REF!</definedName>
    <definedName name="RED_TRD">#REF!</definedName>
    <definedName name="REDFAC" localSheetId="68">#REF!</definedName>
    <definedName name="REDFAC" localSheetId="69">#REF!</definedName>
    <definedName name="REDFAC">#REF!</definedName>
    <definedName name="redtab28">'[70]27'!#REF!</definedName>
    <definedName name="redtab29">'[70]27'!#REF!</definedName>
    <definedName name="redtab30">'[70]27'!#REF!</definedName>
    <definedName name="redtab31">'[70]27'!#REF!</definedName>
    <definedName name="redtab32">'[70]27'!#REF!</definedName>
    <definedName name="redtab33">'[70]27'!#REF!</definedName>
    <definedName name="redtab34">'[70]27'!#REF!</definedName>
    <definedName name="redtab35" localSheetId="3">#REF!</definedName>
    <definedName name="redtab35" localSheetId="37">#REF!</definedName>
    <definedName name="redtab35" localSheetId="38">#REF!</definedName>
    <definedName name="redtab35" localSheetId="39">#REF!</definedName>
    <definedName name="redtab35" localSheetId="40">#REF!</definedName>
    <definedName name="redtab35" localSheetId="41">#REF!</definedName>
    <definedName name="redtab35" localSheetId="42">#REF!</definedName>
    <definedName name="redtab35" localSheetId="43">#REF!</definedName>
    <definedName name="redtab35" localSheetId="45">#REF!</definedName>
    <definedName name="redtab35" localSheetId="46">#REF!</definedName>
    <definedName name="redtab35" localSheetId="48">#REF!</definedName>
    <definedName name="redtab35" localSheetId="49">#REF!</definedName>
    <definedName name="redtab35" localSheetId="50">#REF!</definedName>
    <definedName name="redtab35" localSheetId="68">#REF!</definedName>
    <definedName name="redtab35" localSheetId="69">#REF!</definedName>
    <definedName name="redtab35" localSheetId="0">#REF!</definedName>
    <definedName name="redtab35">#REF!</definedName>
    <definedName name="REDTbl3" localSheetId="3">#REF!</definedName>
    <definedName name="REDTbl3" localSheetId="37">#REF!</definedName>
    <definedName name="REDTbl3" localSheetId="38">#REF!</definedName>
    <definedName name="REDTbl3" localSheetId="39">#REF!</definedName>
    <definedName name="REDTbl3" localSheetId="40">#REF!</definedName>
    <definedName name="REDTbl3" localSheetId="41">#REF!</definedName>
    <definedName name="REDTbl3" localSheetId="42">#REF!</definedName>
    <definedName name="REDTbl3" localSheetId="43">#REF!</definedName>
    <definedName name="REDTbl3" localSheetId="45">#REF!</definedName>
    <definedName name="REDTbl3" localSheetId="46">#REF!</definedName>
    <definedName name="REDTbl3" localSheetId="48">#REF!</definedName>
    <definedName name="REDTbl3" localSheetId="49">#REF!</definedName>
    <definedName name="REDTbl3" localSheetId="50">#REF!</definedName>
    <definedName name="REDTbl3" localSheetId="68">#REF!</definedName>
    <definedName name="REDTbl3" localSheetId="69">#REF!</definedName>
    <definedName name="REDTbl3">#REF!</definedName>
    <definedName name="REDTbl4" localSheetId="3">#REF!</definedName>
    <definedName name="REDTbl4" localSheetId="37">#REF!</definedName>
    <definedName name="REDTbl4" localSheetId="38">#REF!</definedName>
    <definedName name="REDTbl4" localSheetId="39">#REF!</definedName>
    <definedName name="REDTbl4" localSheetId="40">#REF!</definedName>
    <definedName name="REDTbl4" localSheetId="41">#REF!</definedName>
    <definedName name="REDTbl4" localSheetId="42">#REF!</definedName>
    <definedName name="REDTbl4" localSheetId="43">#REF!</definedName>
    <definedName name="REDTbl4" localSheetId="45">#REF!</definedName>
    <definedName name="REDTbl4" localSheetId="46">#REF!</definedName>
    <definedName name="REDTbl4" localSheetId="48">#REF!</definedName>
    <definedName name="REDTbl4" localSheetId="49">#REF!</definedName>
    <definedName name="REDTbl4" localSheetId="50">#REF!</definedName>
    <definedName name="REDTbl4" localSheetId="68">#REF!</definedName>
    <definedName name="REDTbl4" localSheetId="69">#REF!</definedName>
    <definedName name="REDTbl4">#REF!</definedName>
    <definedName name="REDTbl5" localSheetId="68">#REF!</definedName>
    <definedName name="REDTbl5" localSheetId="69">#REF!</definedName>
    <definedName name="REDTbl5">#REF!</definedName>
    <definedName name="REDTbl6" localSheetId="68">#REF!</definedName>
    <definedName name="REDTbl6" localSheetId="69">#REF!</definedName>
    <definedName name="REDTbl6">#REF!</definedName>
    <definedName name="REDTbl7" localSheetId="68">#REF!</definedName>
    <definedName name="REDTbl7" localSheetId="69">#REF!</definedName>
    <definedName name="REDTbl7">#REF!</definedName>
    <definedName name="REDUC" localSheetId="68">#REF!</definedName>
    <definedName name="REDUC" localSheetId="69">#REF!</definedName>
    <definedName name="REDUC">#REF!</definedName>
    <definedName name="reducido" localSheetId="1">'1'!reducido</definedName>
    <definedName name="reducido">[0]!reducido</definedName>
    <definedName name="reduct" localSheetId="1">#REF!</definedName>
    <definedName name="reduct" localSheetId="3">#REF!</definedName>
    <definedName name="reduct" localSheetId="37">#REF!</definedName>
    <definedName name="reduct" localSheetId="38">#REF!</definedName>
    <definedName name="reduct" localSheetId="39">#REF!</definedName>
    <definedName name="reduct" localSheetId="40">#REF!</definedName>
    <definedName name="reduct" localSheetId="41">#REF!</definedName>
    <definedName name="reduct" localSheetId="43">#REF!</definedName>
    <definedName name="reduct" localSheetId="45">#REF!</definedName>
    <definedName name="reduct" localSheetId="46">#REF!</definedName>
    <definedName name="reduct" localSheetId="48">#REF!</definedName>
    <definedName name="reduct" localSheetId="49">#REF!</definedName>
    <definedName name="reduct" localSheetId="50">#REF!</definedName>
    <definedName name="reduct" localSheetId="68">#REF!</definedName>
    <definedName name="reduct" localSheetId="69">#REF!</definedName>
    <definedName name="reduct" localSheetId="0">#REF!</definedName>
    <definedName name="reduct">#REF!</definedName>
    <definedName name="Reporting_Country_Code" localSheetId="1">#REF!</definedName>
    <definedName name="Reporting_Country_Code" localSheetId="3">#REF!</definedName>
    <definedName name="Reporting_Country_Code" localSheetId="37">#REF!</definedName>
    <definedName name="Reporting_Country_Code" localSheetId="38">#REF!</definedName>
    <definedName name="Reporting_Country_Code" localSheetId="39">#REF!</definedName>
    <definedName name="Reporting_Country_Code" localSheetId="40">#REF!</definedName>
    <definedName name="Reporting_Country_Code" localSheetId="41">#REF!</definedName>
    <definedName name="Reporting_Country_Code" localSheetId="43">#REF!</definedName>
    <definedName name="Reporting_Country_Code" localSheetId="45">#REF!</definedName>
    <definedName name="Reporting_Country_Code" localSheetId="46">#REF!</definedName>
    <definedName name="Reporting_Country_Code" localSheetId="48">#REF!</definedName>
    <definedName name="Reporting_Country_Code" localSheetId="49">#REF!</definedName>
    <definedName name="Reporting_Country_Code" localSheetId="50">#REF!</definedName>
    <definedName name="Reporting_Country_Code" localSheetId="68">#REF!</definedName>
    <definedName name="Reporting_Country_Code" localSheetId="69">#REF!</definedName>
    <definedName name="Reporting_Country_Code">#REF!</definedName>
    <definedName name="Reporting_Country_Name" localSheetId="3">#REF!</definedName>
    <definedName name="Reporting_Country_Name" localSheetId="37">#REF!</definedName>
    <definedName name="Reporting_Country_Name" localSheetId="38">#REF!</definedName>
    <definedName name="Reporting_Country_Name" localSheetId="39">#REF!</definedName>
    <definedName name="Reporting_Country_Name" localSheetId="40">#REF!</definedName>
    <definedName name="Reporting_Country_Name" localSheetId="41">#REF!</definedName>
    <definedName name="Reporting_Country_Name" localSheetId="43">#REF!</definedName>
    <definedName name="Reporting_Country_Name" localSheetId="45">#REF!</definedName>
    <definedName name="Reporting_Country_Name" localSheetId="46">#REF!</definedName>
    <definedName name="Reporting_Country_Name" localSheetId="48">#REF!</definedName>
    <definedName name="Reporting_Country_Name" localSheetId="49">#REF!</definedName>
    <definedName name="Reporting_Country_Name" localSheetId="50">#REF!</definedName>
    <definedName name="Reporting_Country_Name" localSheetId="68">#REF!</definedName>
    <definedName name="Reporting_Country_Name" localSheetId="69">#REF!</definedName>
    <definedName name="Reporting_Country_Name">#REF!</definedName>
    <definedName name="Reporting_Currency_Code" localSheetId="68">#REF!</definedName>
    <definedName name="Reporting_Currency_Code" localSheetId="69">#REF!</definedName>
    <definedName name="Reporting_Currency_Code">#REF!</definedName>
    <definedName name="Reporting_Currency_Name" localSheetId="68">#REF!</definedName>
    <definedName name="Reporting_Currency_Name" localSheetId="69">#REF!</definedName>
    <definedName name="Reporting_Currency_Name">#REF!</definedName>
    <definedName name="Reporting_Scale_Name" localSheetId="68">#REF!</definedName>
    <definedName name="Reporting_Scale_Name" localSheetId="69">#REF!</definedName>
    <definedName name="Reporting_Scale_Name">#REF!</definedName>
    <definedName name="RES_">[34]T1!#REF!</definedName>
    <definedName name="RES_SDR" localSheetId="3">#REF!</definedName>
    <definedName name="RES_SDR" localSheetId="37">#REF!</definedName>
    <definedName name="RES_SDR" localSheetId="38">#REF!</definedName>
    <definedName name="RES_SDR" localSheetId="39">#REF!</definedName>
    <definedName name="RES_SDR" localSheetId="40">#REF!</definedName>
    <definedName name="RES_SDR" localSheetId="41">#REF!</definedName>
    <definedName name="RES_SDR" localSheetId="42">#REF!</definedName>
    <definedName name="RES_SDR" localSheetId="43">#REF!</definedName>
    <definedName name="RES_SDR" localSheetId="45">#REF!</definedName>
    <definedName name="RES_SDR" localSheetId="46">#REF!</definedName>
    <definedName name="RES_SDR" localSheetId="48">#REF!</definedName>
    <definedName name="RES_SDR" localSheetId="49">#REF!</definedName>
    <definedName name="RES_SDR" localSheetId="50">#REF!</definedName>
    <definedName name="RES_SDR" localSheetId="68">#REF!</definedName>
    <definedName name="RES_SDR" localSheetId="69">#REF!</definedName>
    <definedName name="RES_SDR" localSheetId="0">#REF!</definedName>
    <definedName name="RES_SDR">#REF!</definedName>
    <definedName name="Rescheduling_assumptions_continued" localSheetId="3">#REF!</definedName>
    <definedName name="Rescheduling_assumptions_continued" localSheetId="37">#REF!</definedName>
    <definedName name="Rescheduling_assumptions_continued" localSheetId="38">#REF!</definedName>
    <definedName name="Rescheduling_assumptions_continued" localSheetId="39">#REF!</definedName>
    <definedName name="Rescheduling_assumptions_continued" localSheetId="40">#REF!</definedName>
    <definedName name="Rescheduling_assumptions_continued" localSheetId="41">#REF!</definedName>
    <definedName name="Rescheduling_assumptions_continued" localSheetId="42">#REF!</definedName>
    <definedName name="Rescheduling_assumptions_continued" localSheetId="43">#REF!</definedName>
    <definedName name="Rescheduling_assumptions_continued" localSheetId="45">#REF!</definedName>
    <definedName name="Rescheduling_assumptions_continued" localSheetId="46">#REF!</definedName>
    <definedName name="Rescheduling_assumptions_continued" localSheetId="48">#REF!</definedName>
    <definedName name="Rescheduling_assumptions_continued" localSheetId="49">#REF!</definedName>
    <definedName name="Rescheduling_assumptions_continued" localSheetId="50">#REF!</definedName>
    <definedName name="Rescheduling_assumptions_continued" localSheetId="68">#REF!</definedName>
    <definedName name="Rescheduling_assumptions_continued" localSheetId="69">#REF!</definedName>
    <definedName name="Rescheduling_assumptions_continued">#REF!</definedName>
    <definedName name="Rev" localSheetId="3">#REF!</definedName>
    <definedName name="Rev" localSheetId="37">#REF!</definedName>
    <definedName name="Rev" localSheetId="38">#REF!</definedName>
    <definedName name="Rev" localSheetId="39">#REF!</definedName>
    <definedName name="Rev" localSheetId="40">#REF!</definedName>
    <definedName name="Rev" localSheetId="41">#REF!</definedName>
    <definedName name="Rev" localSheetId="42">#REF!</definedName>
    <definedName name="Rev" localSheetId="43">#REF!</definedName>
    <definedName name="Rev" localSheetId="45">#REF!</definedName>
    <definedName name="Rev" localSheetId="46">#REF!</definedName>
    <definedName name="Rev" localSheetId="48">#REF!</definedName>
    <definedName name="Rev" localSheetId="49">#REF!</definedName>
    <definedName name="Rev" localSheetId="50">#REF!</definedName>
    <definedName name="Rev" localSheetId="68">#REF!</definedName>
    <definedName name="Rev" localSheetId="69">#REF!</definedName>
    <definedName name="Rev">#REF!</definedName>
    <definedName name="Rev_GDP" localSheetId="68">#REF!</definedName>
    <definedName name="Rev_GDP" localSheetId="69">#REF!</definedName>
    <definedName name="Rev_GDP">#REF!</definedName>
    <definedName name="revenue" localSheetId="70">[111]C!$A$747:$IV$747</definedName>
    <definedName name="revenue">[111]C!$747:$747</definedName>
    <definedName name="Revisions" localSheetId="3">#REF!</definedName>
    <definedName name="Revisions" localSheetId="37">#REF!</definedName>
    <definedName name="Revisions" localSheetId="38">#REF!</definedName>
    <definedName name="Revisions" localSheetId="39">#REF!</definedName>
    <definedName name="Revisions" localSheetId="40">#REF!</definedName>
    <definedName name="Revisions" localSheetId="41">#REF!</definedName>
    <definedName name="Revisions" localSheetId="43">#REF!</definedName>
    <definedName name="Revisions" localSheetId="45">#REF!</definedName>
    <definedName name="Revisions" localSheetId="46">#REF!</definedName>
    <definedName name="Revisions" localSheetId="48">#REF!</definedName>
    <definedName name="Revisions" localSheetId="49">#REF!</definedName>
    <definedName name="Revisions" localSheetId="50">#REF!</definedName>
    <definedName name="Revisions" localSheetId="68">#REF!</definedName>
    <definedName name="Revisions" localSheetId="69">#REF!</definedName>
    <definedName name="Revisions" localSheetId="0">#REF!</definedName>
    <definedName name="Revisions">#REF!</definedName>
    <definedName name="REZ" localSheetId="37">#REF!</definedName>
    <definedName name="REZ" localSheetId="38">#REF!</definedName>
    <definedName name="REZ" localSheetId="39">#REF!</definedName>
    <definedName name="REZ" localSheetId="40">#REF!</definedName>
    <definedName name="REZ" localSheetId="41">#REF!</definedName>
    <definedName name="REZ" localSheetId="43">#REF!</definedName>
    <definedName name="REZ" localSheetId="45">#REF!</definedName>
    <definedName name="REZ" localSheetId="46">#REF!</definedName>
    <definedName name="REZ" localSheetId="48">#REF!</definedName>
    <definedName name="REZ" localSheetId="49">#REF!</definedName>
    <definedName name="REZ" localSheetId="50">#REF!</definedName>
    <definedName name="REZ" localSheetId="68">#REF!</definedName>
    <definedName name="REZ" localSheetId="69">#REF!</definedName>
    <definedName name="REZ">#REF!</definedName>
    <definedName name="rg" localSheetId="37">'[58]Table-1'!#REF!</definedName>
    <definedName name="rg" localSheetId="38">'[58]Table-1'!#REF!</definedName>
    <definedName name="rg" localSheetId="39">'[58]Table-1'!#REF!</definedName>
    <definedName name="rg" localSheetId="40">'[58]Table-1'!#REF!</definedName>
    <definedName name="rg" localSheetId="41">'[58]Table-1'!#REF!</definedName>
    <definedName name="rg" localSheetId="43">'[58]Table-1'!#REF!</definedName>
    <definedName name="rg" localSheetId="45">'[58]Table-1'!#REF!</definedName>
    <definedName name="rg" localSheetId="46">'[58]Table-1'!#REF!</definedName>
    <definedName name="rg" localSheetId="48">'[58]Table-1'!#REF!</definedName>
    <definedName name="rg" localSheetId="49">'[58]Table-1'!#REF!</definedName>
    <definedName name="rg" localSheetId="50">'[58]Table-1'!#REF!</definedName>
    <definedName name="rg" localSheetId="68">'[58]Table-1'!#REF!</definedName>
    <definedName name="rg" localSheetId="69">'[58]Table-1'!#REF!</definedName>
    <definedName name="rg">'[58]Table-1'!#REF!</definedName>
    <definedName name="RgCcode">[36]EERProfile!$B$2</definedName>
    <definedName name="RgCName">[36]EERProfile!$A$2</definedName>
    <definedName name="RGDPA" localSheetId="1">#REF!</definedName>
    <definedName name="RGDPA" localSheetId="3">#REF!</definedName>
    <definedName name="RGDPA" localSheetId="37">#REF!</definedName>
    <definedName name="RGDPA" localSheetId="38">#REF!</definedName>
    <definedName name="RGDPA" localSheetId="39">#REF!</definedName>
    <definedName name="RGDPA" localSheetId="40">#REF!</definedName>
    <definedName name="RGDPA" localSheetId="41">#REF!</definedName>
    <definedName name="RGDPA" localSheetId="42">#REF!</definedName>
    <definedName name="RGDPA" localSheetId="43">#REF!</definedName>
    <definedName name="RGDPA" localSheetId="45">#REF!</definedName>
    <definedName name="RGDPA" localSheetId="46">#REF!</definedName>
    <definedName name="RGDPA" localSheetId="48">#REF!</definedName>
    <definedName name="RGDPA" localSheetId="49">#REF!</definedName>
    <definedName name="RGDPA" localSheetId="50">#REF!</definedName>
    <definedName name="RGDPA" localSheetId="68">#REF!</definedName>
    <definedName name="RGDPA" localSheetId="69">#REF!</definedName>
    <definedName name="RGDPA" localSheetId="0">#REF!</definedName>
    <definedName name="RGDPA">#REF!</definedName>
    <definedName name="RgFdBaseYr">[36]EERProfile!$O$2</definedName>
    <definedName name="RgFdBper">[36]EERProfile!$M$2</definedName>
    <definedName name="RgFdDefBaseYr">[36]EERProfile!$P$2</definedName>
    <definedName name="RgFdEper">[36]EERProfile!$N$2</definedName>
    <definedName name="RgFdGrFoot">[36]EERProfile!$AC$2</definedName>
    <definedName name="RgFdGrSeries">[36]EERProfile!$AA$2:$AA$7</definedName>
    <definedName name="RgFdGrSeriesVal">[36]EERProfile!$AB$2:$AB$7</definedName>
    <definedName name="RgFdGrType">[36]EERProfile!$Z$2</definedName>
    <definedName name="RgFdPartCseries">[36]EERProfile!$K$2</definedName>
    <definedName name="RgFdPartCsource" localSheetId="1">#REF!</definedName>
    <definedName name="RgFdPartCsource" localSheetId="3">#REF!</definedName>
    <definedName name="RgFdPartCsource" localSheetId="37">#REF!</definedName>
    <definedName name="RgFdPartCsource" localSheetId="38">#REF!</definedName>
    <definedName name="RgFdPartCsource" localSheetId="39">#REF!</definedName>
    <definedName name="RgFdPartCsource" localSheetId="40">#REF!</definedName>
    <definedName name="RgFdPartCsource" localSheetId="41">#REF!</definedName>
    <definedName name="RgFdPartCsource" localSheetId="42">#REF!</definedName>
    <definedName name="RgFdPartCsource" localSheetId="43">#REF!</definedName>
    <definedName name="RgFdPartCsource" localSheetId="45">#REF!</definedName>
    <definedName name="RgFdPartCsource" localSheetId="46">#REF!</definedName>
    <definedName name="RgFdPartCsource" localSheetId="48">#REF!</definedName>
    <definedName name="RgFdPartCsource" localSheetId="49">#REF!</definedName>
    <definedName name="RgFdPartCsource" localSheetId="50">#REF!</definedName>
    <definedName name="RgFdPartCsource" localSheetId="68">#REF!</definedName>
    <definedName name="RgFdPartCsource" localSheetId="69">#REF!</definedName>
    <definedName name="RgFdPartCsource" localSheetId="0">#REF!</definedName>
    <definedName name="RgFdPartCsource">#REF!</definedName>
    <definedName name="RgFdPartEseries" localSheetId="1">#REF!</definedName>
    <definedName name="RgFdPartEseries" localSheetId="3">#REF!</definedName>
    <definedName name="RgFdPartEseries" localSheetId="37">#REF!</definedName>
    <definedName name="RgFdPartEseries" localSheetId="38">#REF!</definedName>
    <definedName name="RgFdPartEseries" localSheetId="39">#REF!</definedName>
    <definedName name="RgFdPartEseries" localSheetId="40">#REF!</definedName>
    <definedName name="RgFdPartEseries" localSheetId="41">#REF!</definedName>
    <definedName name="RgFdPartEseries" localSheetId="42">#REF!</definedName>
    <definedName name="RgFdPartEseries" localSheetId="43">#REF!</definedName>
    <definedName name="RgFdPartEseries" localSheetId="45">#REF!</definedName>
    <definedName name="RgFdPartEseries" localSheetId="46">#REF!</definedName>
    <definedName name="RgFdPartEseries" localSheetId="48">#REF!</definedName>
    <definedName name="RgFdPartEseries" localSheetId="49">#REF!</definedName>
    <definedName name="RgFdPartEseries" localSheetId="50">#REF!</definedName>
    <definedName name="RgFdPartEseries" localSheetId="68">#REF!</definedName>
    <definedName name="RgFdPartEseries" localSheetId="69">#REF!</definedName>
    <definedName name="RgFdPartEseries">#REF!</definedName>
    <definedName name="RgFdPartEsource" localSheetId="1">#REF!</definedName>
    <definedName name="RgFdPartEsource" localSheetId="3">#REF!</definedName>
    <definedName name="RgFdPartEsource" localSheetId="37">#REF!</definedName>
    <definedName name="RgFdPartEsource" localSheetId="38">#REF!</definedName>
    <definedName name="RgFdPartEsource" localSheetId="39">#REF!</definedName>
    <definedName name="RgFdPartEsource" localSheetId="40">#REF!</definedName>
    <definedName name="RgFdPartEsource" localSheetId="41">#REF!</definedName>
    <definedName name="RgFdPartEsource" localSheetId="42">#REF!</definedName>
    <definedName name="RgFdPartEsource" localSheetId="43">#REF!</definedName>
    <definedName name="RgFdPartEsource" localSheetId="45">#REF!</definedName>
    <definedName name="RgFdPartEsource" localSheetId="46">#REF!</definedName>
    <definedName name="RgFdPartEsource" localSheetId="48">#REF!</definedName>
    <definedName name="RgFdPartEsource" localSheetId="49">#REF!</definedName>
    <definedName name="RgFdPartEsource" localSheetId="50">#REF!</definedName>
    <definedName name="RgFdPartEsource" localSheetId="68">#REF!</definedName>
    <definedName name="RgFdPartEsource" localSheetId="69">#REF!</definedName>
    <definedName name="RgFdPartEsource">#REF!</definedName>
    <definedName name="RgFdPartUserFile">[36]EERProfile!$L$2</definedName>
    <definedName name="RgFdReptCSeries" localSheetId="1">#REF!</definedName>
    <definedName name="RgFdReptCSeries" localSheetId="3">#REF!</definedName>
    <definedName name="RgFdReptCSeries" localSheetId="37">#REF!</definedName>
    <definedName name="RgFdReptCSeries" localSheetId="38">#REF!</definedName>
    <definedName name="RgFdReptCSeries" localSheetId="39">#REF!</definedName>
    <definedName name="RgFdReptCSeries" localSheetId="40">#REF!</definedName>
    <definedName name="RgFdReptCSeries" localSheetId="41">#REF!</definedName>
    <definedName name="RgFdReptCSeries" localSheetId="42">#REF!</definedName>
    <definedName name="RgFdReptCSeries" localSheetId="43">#REF!</definedName>
    <definedName name="RgFdReptCSeries" localSheetId="45">#REF!</definedName>
    <definedName name="RgFdReptCSeries" localSheetId="46">#REF!</definedName>
    <definedName name="RgFdReptCSeries" localSheetId="48">#REF!</definedName>
    <definedName name="RgFdReptCSeries" localSheetId="49">#REF!</definedName>
    <definedName name="RgFdReptCSeries" localSheetId="50">#REF!</definedName>
    <definedName name="RgFdReptCSeries" localSheetId="68">#REF!</definedName>
    <definedName name="RgFdReptCSeries" localSheetId="69">#REF!</definedName>
    <definedName name="RgFdReptCSeries" localSheetId="0">#REF!</definedName>
    <definedName name="RgFdReptCSeries">#REF!</definedName>
    <definedName name="RgFdReptCsource" localSheetId="1">#REF!</definedName>
    <definedName name="RgFdReptCsource" localSheetId="3">#REF!</definedName>
    <definedName name="RgFdReptCsource" localSheetId="37">#REF!</definedName>
    <definedName name="RgFdReptCsource" localSheetId="38">#REF!</definedName>
    <definedName name="RgFdReptCsource" localSheetId="39">#REF!</definedName>
    <definedName name="RgFdReptCsource" localSheetId="40">#REF!</definedName>
    <definedName name="RgFdReptCsource" localSheetId="41">#REF!</definedName>
    <definedName name="RgFdReptCsource" localSheetId="42">#REF!</definedName>
    <definedName name="RgFdReptCsource" localSheetId="43">#REF!</definedName>
    <definedName name="RgFdReptCsource" localSheetId="45">#REF!</definedName>
    <definedName name="RgFdReptCsource" localSheetId="46">#REF!</definedName>
    <definedName name="RgFdReptCsource" localSheetId="48">#REF!</definedName>
    <definedName name="RgFdReptCsource" localSheetId="49">#REF!</definedName>
    <definedName name="RgFdReptCsource" localSheetId="50">#REF!</definedName>
    <definedName name="RgFdReptCsource" localSheetId="68">#REF!</definedName>
    <definedName name="RgFdReptCsource" localSheetId="69">#REF!</definedName>
    <definedName name="RgFdReptCsource">#REF!</definedName>
    <definedName name="RgFdReptEseries" localSheetId="1">#REF!</definedName>
    <definedName name="RgFdReptEseries" localSheetId="3">#REF!</definedName>
    <definedName name="RgFdReptEseries" localSheetId="37">#REF!</definedName>
    <definedName name="RgFdReptEseries" localSheetId="38">#REF!</definedName>
    <definedName name="RgFdReptEseries" localSheetId="39">#REF!</definedName>
    <definedName name="RgFdReptEseries" localSheetId="40">#REF!</definedName>
    <definedName name="RgFdReptEseries" localSheetId="41">#REF!</definedName>
    <definedName name="RgFdReptEseries" localSheetId="42">#REF!</definedName>
    <definedName name="RgFdReptEseries" localSheetId="43">#REF!</definedName>
    <definedName name="RgFdReptEseries" localSheetId="45">#REF!</definedName>
    <definedName name="RgFdReptEseries" localSheetId="46">#REF!</definedName>
    <definedName name="RgFdReptEseries" localSheetId="48">#REF!</definedName>
    <definedName name="RgFdReptEseries" localSheetId="49">#REF!</definedName>
    <definedName name="RgFdReptEseries" localSheetId="50">#REF!</definedName>
    <definedName name="RgFdReptEseries" localSheetId="68">#REF!</definedName>
    <definedName name="RgFdReptEseries" localSheetId="69">#REF!</definedName>
    <definedName name="RgFdReptEseries">#REF!</definedName>
    <definedName name="RgFdReptEsource" localSheetId="68">#REF!</definedName>
    <definedName name="RgFdReptEsource" localSheetId="69">#REF!</definedName>
    <definedName name="RgFdReptEsource">#REF!</definedName>
    <definedName name="RgFdReptUserFile">[36]EERProfile!$G$2</definedName>
    <definedName name="RgFdSAMethod" localSheetId="1">#REF!</definedName>
    <definedName name="RgFdSAMethod" localSheetId="3">#REF!</definedName>
    <definedName name="RgFdSAMethod" localSheetId="37">#REF!</definedName>
    <definedName name="RgFdSAMethod" localSheetId="38">#REF!</definedName>
    <definedName name="RgFdSAMethod" localSheetId="39">#REF!</definedName>
    <definedName name="RgFdSAMethod" localSheetId="40">#REF!</definedName>
    <definedName name="RgFdSAMethod" localSheetId="41">#REF!</definedName>
    <definedName name="RgFdSAMethod" localSheetId="42">#REF!</definedName>
    <definedName name="RgFdSAMethod" localSheetId="43">#REF!</definedName>
    <definedName name="RgFdSAMethod" localSheetId="45">#REF!</definedName>
    <definedName name="RgFdSAMethod" localSheetId="46">#REF!</definedName>
    <definedName name="RgFdSAMethod" localSheetId="48">#REF!</definedName>
    <definedName name="RgFdSAMethod" localSheetId="49">#REF!</definedName>
    <definedName name="RgFdSAMethod" localSheetId="50">#REF!</definedName>
    <definedName name="RgFdSAMethod" localSheetId="68">#REF!</definedName>
    <definedName name="RgFdSAMethod" localSheetId="69">#REF!</definedName>
    <definedName name="RgFdSAMethod" localSheetId="0">#REF!</definedName>
    <definedName name="RgFdSAMethod">#REF!</definedName>
    <definedName name="RgFdTbBper" localSheetId="1">#REF!</definedName>
    <definedName name="RgFdTbBper" localSheetId="3">#REF!</definedName>
    <definedName name="RgFdTbBper" localSheetId="37">#REF!</definedName>
    <definedName name="RgFdTbBper" localSheetId="38">#REF!</definedName>
    <definedName name="RgFdTbBper" localSheetId="39">#REF!</definedName>
    <definedName name="RgFdTbBper" localSheetId="40">#REF!</definedName>
    <definedName name="RgFdTbBper" localSheetId="41">#REF!</definedName>
    <definedName name="RgFdTbBper" localSheetId="42">#REF!</definedName>
    <definedName name="RgFdTbBper" localSheetId="43">#REF!</definedName>
    <definedName name="RgFdTbBper" localSheetId="45">#REF!</definedName>
    <definedName name="RgFdTbBper" localSheetId="46">#REF!</definedName>
    <definedName name="RgFdTbBper" localSheetId="48">#REF!</definedName>
    <definedName name="RgFdTbBper" localSheetId="49">#REF!</definedName>
    <definedName name="RgFdTbBper" localSheetId="50">#REF!</definedName>
    <definedName name="RgFdTbBper" localSheetId="68">#REF!</definedName>
    <definedName name="RgFdTbBper" localSheetId="69">#REF!</definedName>
    <definedName name="RgFdTbBper">#REF!</definedName>
    <definedName name="RgFdTbCreate" localSheetId="1">#REF!</definedName>
    <definedName name="RgFdTbCreate" localSheetId="3">#REF!</definedName>
    <definedName name="RgFdTbCreate" localSheetId="37">#REF!</definedName>
    <definedName name="RgFdTbCreate" localSheetId="38">#REF!</definedName>
    <definedName name="RgFdTbCreate" localSheetId="39">#REF!</definedName>
    <definedName name="RgFdTbCreate" localSheetId="40">#REF!</definedName>
    <definedName name="RgFdTbCreate" localSheetId="41">#REF!</definedName>
    <definedName name="RgFdTbCreate" localSheetId="42">#REF!</definedName>
    <definedName name="RgFdTbCreate" localSheetId="43">#REF!</definedName>
    <definedName name="RgFdTbCreate" localSheetId="45">#REF!</definedName>
    <definedName name="RgFdTbCreate" localSheetId="46">#REF!</definedName>
    <definedName name="RgFdTbCreate" localSheetId="48">#REF!</definedName>
    <definedName name="RgFdTbCreate" localSheetId="49">#REF!</definedName>
    <definedName name="RgFdTbCreate" localSheetId="50">#REF!</definedName>
    <definedName name="RgFdTbCreate" localSheetId="68">#REF!</definedName>
    <definedName name="RgFdTbCreate" localSheetId="69">#REF!</definedName>
    <definedName name="RgFdTbCreate">#REF!</definedName>
    <definedName name="RgFdTbEper" localSheetId="68">#REF!</definedName>
    <definedName name="RgFdTbEper" localSheetId="69">#REF!</definedName>
    <definedName name="RgFdTbEper">#REF!</definedName>
    <definedName name="RGFdTbFoot" localSheetId="68">#REF!</definedName>
    <definedName name="RGFdTbFoot" localSheetId="69">#REF!</definedName>
    <definedName name="RGFdTbFoot">#REF!</definedName>
    <definedName name="RgFdTbFreq" localSheetId="68">#REF!</definedName>
    <definedName name="RgFdTbFreq" localSheetId="69">#REF!</definedName>
    <definedName name="RgFdTbFreq">#REF!</definedName>
    <definedName name="RgFdTbFreqVal" localSheetId="68">#REF!</definedName>
    <definedName name="RgFdTbFreqVal" localSheetId="69">#REF!</definedName>
    <definedName name="RgFdTbFreqVal">#REF!</definedName>
    <definedName name="RgFdTbSendto" localSheetId="68">#REF!</definedName>
    <definedName name="RgFdTbSendto" localSheetId="69">#REF!</definedName>
    <definedName name="RgFdTbSendto">#REF!</definedName>
    <definedName name="RgFdWgtMethod" localSheetId="68">#REF!</definedName>
    <definedName name="RgFdWgtMethod" localSheetId="69">#REF!</definedName>
    <definedName name="RgFdWgtMethod">#REF!</definedName>
    <definedName name="RGSPA" localSheetId="68">#REF!</definedName>
    <definedName name="RGSPA" localSheetId="69">#REF!</definedName>
    <definedName name="RGSPA">#REF!</definedName>
    <definedName name="right" localSheetId="68">#REF!</definedName>
    <definedName name="right" localSheetId="69">#REF!</definedName>
    <definedName name="right">#REF!</definedName>
    <definedName name="rindex" localSheetId="68">#REF!</definedName>
    <definedName name="rindex" localSheetId="69">#REF!</definedName>
    <definedName name="rindex">#REF!</definedName>
    <definedName name="rn" localSheetId="1" hidden="1">{#N/A,#N/A,TRUE,"Table1USD";#N/A,#N/A,TRUE,"Table1GBP"}</definedName>
    <definedName name="rn" localSheetId="17" hidden="1">{#N/A,#N/A,TRUE,"Table1USD";#N/A,#N/A,TRUE,"Table1GBP"}</definedName>
    <definedName name="rn" localSheetId="18" hidden="1">{#N/A,#N/A,TRUE,"Table1USD";#N/A,#N/A,TRUE,"Table1GBP"}</definedName>
    <definedName name="rn" localSheetId="19" hidden="1">{#N/A,#N/A,TRUE,"Table1USD";#N/A,#N/A,TRUE,"Table1GBP"}</definedName>
    <definedName name="rn" localSheetId="24" hidden="1">{#N/A,#N/A,TRUE,"Table1USD";#N/A,#N/A,TRUE,"Table1GBP"}</definedName>
    <definedName name="rn" localSheetId="25" hidden="1">{#N/A,#N/A,TRUE,"Table1USD";#N/A,#N/A,TRUE,"Table1GBP"}</definedName>
    <definedName name="rn" localSheetId="3" hidden="1">{#N/A,#N/A,TRUE,"Table1USD";#N/A,#N/A,TRUE,"Table1GBP"}</definedName>
    <definedName name="rn" localSheetId="37" hidden="1">{#N/A,#N/A,TRUE,"Table1USD";#N/A,#N/A,TRUE,"Table1GBP"}</definedName>
    <definedName name="rn" localSheetId="38" hidden="1">{#N/A,#N/A,TRUE,"Table1USD";#N/A,#N/A,TRUE,"Table1GBP"}</definedName>
    <definedName name="rn" localSheetId="39" hidden="1">{#N/A,#N/A,TRUE,"Table1USD";#N/A,#N/A,TRUE,"Table1GBP"}</definedName>
    <definedName name="rn" localSheetId="40" hidden="1">{#N/A,#N/A,TRUE,"Table1USD";#N/A,#N/A,TRUE,"Table1GBP"}</definedName>
    <definedName name="rn" localSheetId="41" hidden="1">{#N/A,#N/A,TRUE,"Table1USD";#N/A,#N/A,TRUE,"Table1GBP"}</definedName>
    <definedName name="rn" localSheetId="42" hidden="1">{#N/A,#N/A,TRUE,"Table1USD";#N/A,#N/A,TRUE,"Table1GBP"}</definedName>
    <definedName name="rn" localSheetId="43" hidden="1">{#N/A,#N/A,TRUE,"Table1USD";#N/A,#N/A,TRUE,"Table1GBP"}</definedName>
    <definedName name="rn" localSheetId="44" hidden="1">{#N/A,#N/A,TRUE,"Table1USD";#N/A,#N/A,TRUE,"Table1GBP"}</definedName>
    <definedName name="rn" localSheetId="45" hidden="1">{#N/A,#N/A,TRUE,"Table1USD";#N/A,#N/A,TRUE,"Table1GBP"}</definedName>
    <definedName name="rn" localSheetId="46" hidden="1">{#N/A,#N/A,TRUE,"Table1USD";#N/A,#N/A,TRUE,"Table1GBP"}</definedName>
    <definedName name="rn" localSheetId="47" hidden="1">{#N/A,#N/A,TRUE,"Table1USD";#N/A,#N/A,TRUE,"Table1GBP"}</definedName>
    <definedName name="rn" localSheetId="48" hidden="1">{#N/A,#N/A,TRUE,"Table1USD";#N/A,#N/A,TRUE,"Table1GBP"}</definedName>
    <definedName name="rn" localSheetId="49" hidden="1">{#N/A,#N/A,TRUE,"Table1USD";#N/A,#N/A,TRUE,"Table1GBP"}</definedName>
    <definedName name="rn" localSheetId="50" hidden="1">{#N/A,#N/A,TRUE,"Table1USD";#N/A,#N/A,TRUE,"Table1GBP"}</definedName>
    <definedName name="rn" localSheetId="52" hidden="1">{#N/A,#N/A,TRUE,"Table1USD";#N/A,#N/A,TRUE,"Table1GBP"}</definedName>
    <definedName name="rn" localSheetId="53" hidden="1">{#N/A,#N/A,TRUE,"Table1USD";#N/A,#N/A,TRUE,"Table1GBP"}</definedName>
    <definedName name="rn" localSheetId="54" hidden="1">{#N/A,#N/A,TRUE,"Table1USD";#N/A,#N/A,TRUE,"Table1GBP"}</definedName>
    <definedName name="rn" localSheetId="55" hidden="1">{#N/A,#N/A,TRUE,"Table1USD";#N/A,#N/A,TRUE,"Table1GBP"}</definedName>
    <definedName name="rn" localSheetId="56" hidden="1">{#N/A,#N/A,TRUE,"Table1USD";#N/A,#N/A,TRUE,"Table1GBP"}</definedName>
    <definedName name="rn" localSheetId="57" hidden="1">{#N/A,#N/A,TRUE,"Table1USD";#N/A,#N/A,TRUE,"Table1GBP"}</definedName>
    <definedName name="rn" localSheetId="58" hidden="1">{#N/A,#N/A,TRUE,"Table1USD";#N/A,#N/A,TRUE,"Table1GBP"}</definedName>
    <definedName name="rn" localSheetId="59" hidden="1">{#N/A,#N/A,TRUE,"Table1USD";#N/A,#N/A,TRUE,"Table1GBP"}</definedName>
    <definedName name="rn" localSheetId="60" hidden="1">{#N/A,#N/A,TRUE,"Table1USD";#N/A,#N/A,TRUE,"Table1GBP"}</definedName>
    <definedName name="rn" localSheetId="68" hidden="1">{#N/A,#N/A,TRUE,"Table1USD";#N/A,#N/A,TRUE,"Table1GBP"}</definedName>
    <definedName name="rn" localSheetId="69" hidden="1">{#N/A,#N/A,TRUE,"Table1USD";#N/A,#N/A,TRUE,"Table1GBP"}</definedName>
    <definedName name="rn" localSheetId="70" hidden="1">{#N/A,#N/A,TRUE,"Table1USD";#N/A,#N/A,TRUE,"Table1GBP"}</definedName>
    <definedName name="rn" localSheetId="0" hidden="1">{#N/A,#N/A,TRUE,"Table1USD";#N/A,#N/A,TRUE,"Table1GBP"}</definedName>
    <definedName name="rn" hidden="1">{#N/A,#N/A,TRUE,"Table1USD";#N/A,#N/A,TRUE,"Table1GBP"}</definedName>
    <definedName name="rng_nm" localSheetId="3">#REF!</definedName>
    <definedName name="rng_nm" localSheetId="42">#REF!</definedName>
    <definedName name="rng_nm" localSheetId="68">#REF!</definedName>
    <definedName name="rng_nm" localSheetId="69">#REF!</definedName>
    <definedName name="rng_nm" localSheetId="0">#REF!</definedName>
    <definedName name="rng_nm">#REF!</definedName>
    <definedName name="rngErrorSort">[67]ErrCheck!$A$4</definedName>
    <definedName name="rngLastSave">[67]Main!$G$19</definedName>
    <definedName name="rngLastSent">[67]Main!$G$18</definedName>
    <definedName name="rngLastUpdate">[67]Links!$D$2</definedName>
    <definedName name="rngNeedsUpdate">[67]Links!$E$2</definedName>
    <definedName name="RNGNM" localSheetId="1">#REF!</definedName>
    <definedName name="RNGNM" localSheetId="3">#REF!</definedName>
    <definedName name="RNGNM" localSheetId="37">#REF!</definedName>
    <definedName name="RNGNM" localSheetId="38">#REF!</definedName>
    <definedName name="RNGNM" localSheetId="39">#REF!</definedName>
    <definedName name="RNGNM" localSheetId="40">#REF!</definedName>
    <definedName name="RNGNM" localSheetId="41">#REF!</definedName>
    <definedName name="RNGNM" localSheetId="42">#REF!</definedName>
    <definedName name="RNGNM" localSheetId="43">#REF!</definedName>
    <definedName name="RNGNM" localSheetId="45">#REF!</definedName>
    <definedName name="RNGNM" localSheetId="46">#REF!</definedName>
    <definedName name="RNGNM" localSheetId="48">#REF!</definedName>
    <definedName name="RNGNM" localSheetId="49">#REF!</definedName>
    <definedName name="RNGNM" localSheetId="50">#REF!</definedName>
    <definedName name="RNGNM" localSheetId="68">#REF!</definedName>
    <definedName name="RNGNM" localSheetId="69">#REF!</definedName>
    <definedName name="RNGNM" localSheetId="0">#REF!</definedName>
    <definedName name="RNGNM">#REF!</definedName>
    <definedName name="rngQuestChecked">[67]ErrCheck!$A$3</definedName>
    <definedName name="Rows_Table" localSheetId="1">#REF!</definedName>
    <definedName name="Rows_Table" localSheetId="3">#REF!</definedName>
    <definedName name="Rows_Table" localSheetId="37">#REF!</definedName>
    <definedName name="Rows_Table" localSheetId="38">#REF!</definedName>
    <definedName name="Rows_Table" localSheetId="39">#REF!</definedName>
    <definedName name="Rows_Table" localSheetId="40">#REF!</definedName>
    <definedName name="Rows_Table" localSheetId="41">#REF!</definedName>
    <definedName name="Rows_Table" localSheetId="42">#REF!</definedName>
    <definedName name="Rows_Table" localSheetId="43">#REF!</definedName>
    <definedName name="Rows_Table" localSheetId="45">#REF!</definedName>
    <definedName name="Rows_Table" localSheetId="46">#REF!</definedName>
    <definedName name="Rows_Table" localSheetId="48">#REF!</definedName>
    <definedName name="Rows_Table" localSheetId="49">#REF!</definedName>
    <definedName name="Rows_Table" localSheetId="50">#REF!</definedName>
    <definedName name="Rows_Table" localSheetId="68">#REF!</definedName>
    <definedName name="Rows_Table" localSheetId="69">#REF!</definedName>
    <definedName name="Rows_Table" localSheetId="0">#REF!</definedName>
    <definedName name="Rows_Table">#REF!</definedName>
    <definedName name="rr" localSheetId="1" hidden="1">{"Riqfin97",#N/A,FALSE,"Tran";"Riqfinpro",#N/A,FALSE,"Tran"}</definedName>
    <definedName name="rr" localSheetId="17" hidden="1">{"Riqfin97",#N/A,FALSE,"Tran";"Riqfinpro",#N/A,FALSE,"Tran"}</definedName>
    <definedName name="rr" localSheetId="18" hidden="1">{"Riqfin97",#N/A,FALSE,"Tran";"Riqfinpro",#N/A,FALSE,"Tran"}</definedName>
    <definedName name="rr" localSheetId="19" hidden="1">{"Riqfin97",#N/A,FALSE,"Tran";"Riqfinpro",#N/A,FALSE,"Tran"}</definedName>
    <definedName name="rr" localSheetId="24" hidden="1">{"Riqfin97",#N/A,FALSE,"Tran";"Riqfinpro",#N/A,FALSE,"Tran"}</definedName>
    <definedName name="rr" localSheetId="25" hidden="1">{"Riqfin97",#N/A,FALSE,"Tran";"Riqfinpro",#N/A,FALSE,"Tran"}</definedName>
    <definedName name="rr" localSheetId="3" hidden="1">{"Riqfin97",#N/A,FALSE,"Tran";"Riqfinpro",#N/A,FALSE,"Tran"}</definedName>
    <definedName name="rr" localSheetId="37" hidden="1">{"Riqfin97",#N/A,FALSE,"Tran";"Riqfinpro",#N/A,FALSE,"Tran"}</definedName>
    <definedName name="rr" localSheetId="38" hidden="1">{"Riqfin97",#N/A,FALSE,"Tran";"Riqfinpro",#N/A,FALSE,"Tran"}</definedName>
    <definedName name="rr" localSheetId="39" hidden="1">{"Riqfin97",#N/A,FALSE,"Tran";"Riqfinpro",#N/A,FALSE,"Tran"}</definedName>
    <definedName name="rr" localSheetId="40" hidden="1">{"Riqfin97",#N/A,FALSE,"Tran";"Riqfinpro",#N/A,FALSE,"Tran"}</definedName>
    <definedName name="rr" localSheetId="41" hidden="1">{"Riqfin97",#N/A,FALSE,"Tran";"Riqfinpro",#N/A,FALSE,"Tran"}</definedName>
    <definedName name="rr" localSheetId="42" hidden="1">{"Riqfin97",#N/A,FALSE,"Tran";"Riqfinpro",#N/A,FALSE,"Tran"}</definedName>
    <definedName name="rr" localSheetId="43" hidden="1">{"Riqfin97",#N/A,FALSE,"Tran";"Riqfinpro",#N/A,FALSE,"Tran"}</definedName>
    <definedName name="rr" localSheetId="44" hidden="1">{"Riqfin97",#N/A,FALSE,"Tran";"Riqfinpro",#N/A,FALSE,"Tran"}</definedName>
    <definedName name="rr" localSheetId="45" hidden="1">{"Riqfin97",#N/A,FALSE,"Tran";"Riqfinpro",#N/A,FALSE,"Tran"}</definedName>
    <definedName name="rr" localSheetId="46" hidden="1">{"Riqfin97",#N/A,FALSE,"Tran";"Riqfinpro",#N/A,FALSE,"Tran"}</definedName>
    <definedName name="rr" localSheetId="47" hidden="1">{"Riqfin97",#N/A,FALSE,"Tran";"Riqfinpro",#N/A,FALSE,"Tran"}</definedName>
    <definedName name="rr" localSheetId="48" hidden="1">{"Riqfin97",#N/A,FALSE,"Tran";"Riqfinpro",#N/A,FALSE,"Tran"}</definedName>
    <definedName name="rr" localSheetId="49" hidden="1">{"Riqfin97",#N/A,FALSE,"Tran";"Riqfinpro",#N/A,FALSE,"Tran"}</definedName>
    <definedName name="rr" localSheetId="50" hidden="1">{"Riqfin97",#N/A,FALSE,"Tran";"Riqfinpro",#N/A,FALSE,"Tran"}</definedName>
    <definedName name="rr" localSheetId="52" hidden="1">{"Riqfin97",#N/A,FALSE,"Tran";"Riqfinpro",#N/A,FALSE,"Tran"}</definedName>
    <definedName name="rr" localSheetId="53" hidden="1">{"Riqfin97",#N/A,FALSE,"Tran";"Riqfinpro",#N/A,FALSE,"Tran"}</definedName>
    <definedName name="rr" localSheetId="54" hidden="1">{"Riqfin97",#N/A,FALSE,"Tran";"Riqfinpro",#N/A,FALSE,"Tran"}</definedName>
    <definedName name="rr" localSheetId="55" hidden="1">{"Riqfin97",#N/A,FALSE,"Tran";"Riqfinpro",#N/A,FALSE,"Tran"}</definedName>
    <definedName name="rr" localSheetId="56" hidden="1">{"Riqfin97",#N/A,FALSE,"Tran";"Riqfinpro",#N/A,FALSE,"Tran"}</definedName>
    <definedName name="rr" localSheetId="57" hidden="1">{"Riqfin97",#N/A,FALSE,"Tran";"Riqfinpro",#N/A,FALSE,"Tran"}</definedName>
    <definedName name="rr" localSheetId="58" hidden="1">{"Riqfin97",#N/A,FALSE,"Tran";"Riqfinpro",#N/A,FALSE,"Tran"}</definedName>
    <definedName name="rr" localSheetId="59" hidden="1">{"Riqfin97",#N/A,FALSE,"Tran";"Riqfinpro",#N/A,FALSE,"Tran"}</definedName>
    <definedName name="rr" localSheetId="60" hidden="1">{"Riqfin97",#N/A,FALSE,"Tran";"Riqfinpro",#N/A,FALSE,"Tran"}</definedName>
    <definedName name="rr" localSheetId="68" hidden="1">{"Riqfin97",#N/A,FALSE,"Tran";"Riqfinpro",#N/A,FALSE,"Tran"}</definedName>
    <definedName name="rr" localSheetId="69" hidden="1">{"Riqfin97",#N/A,FALSE,"Tran";"Riqfinpro",#N/A,FALSE,"Tran"}</definedName>
    <definedName name="rr" localSheetId="70" hidden="1">{"Riqfin97",#N/A,FALSE,"Tran";"Riqfinpro",#N/A,FALSE,"Tran"}</definedName>
    <definedName name="rr" localSheetId="0" hidden="1">{"Riqfin97",#N/A,FALSE,"Tran";"Riqfinpro",#N/A,FALSE,"Tran"}</definedName>
    <definedName name="rr" hidden="1">{"Riqfin97",#N/A,FALSE,"Tran";"Riqfinpro",#N/A,FALSE,"Tran"}</definedName>
    <definedName name="rrr" localSheetId="3">#REF!</definedName>
    <definedName name="rrr" localSheetId="42">#REF!</definedName>
    <definedName name="rrr" localSheetId="68">#REF!</definedName>
    <definedName name="rrr" localSheetId="69">#REF!</definedName>
    <definedName name="rrr" localSheetId="0">#REF!</definedName>
    <definedName name="rrr">#REF!</definedName>
    <definedName name="rrrrr" localSheetId="3">#REF!</definedName>
    <definedName name="rrrrr" localSheetId="42">#REF!</definedName>
    <definedName name="rrrrr" localSheetId="68">#REF!</definedName>
    <definedName name="rrrrr" localSheetId="69">#REF!</definedName>
    <definedName name="rrrrr">#REF!</definedName>
    <definedName name="Rs" localSheetId="70">{"BOP_TAB",#N/A,FALSE,"N";"MIDTERM_TAB",#N/A,FALSE,"O";"FUND_CRED",#N/A,FALSE,"P";"DEBT_TAB1",#N/A,FALSE,"Q";"DEBT_TAB2",#N/A,FALSE,"Q";"FORFIN_TAB1",#N/A,FALSE,"R";"FORFIN_TAB2",#N/A,FALSE,"R";"BOP_ANALY",#N/A,FALSE,"U"}</definedName>
    <definedName name="Rs">{"BOP_TAB",#N/A,FALSE,"N";"MIDTERM_TAB",#N/A,FALSE,"O";"FUND_CRED",#N/A,FALSE,"P";"DEBT_TAB1",#N/A,FALSE,"Q";"DEBT_TAB2",#N/A,FALSE,"Q";"FORFIN_TAB1",#N/A,FALSE,"R";"FORFIN_TAB2",#N/A,FALSE,"R";"BOP_ANALY",#N/A,FALSE,"U"}</definedName>
    <definedName name="rtre" localSheetId="1" hidden="1">{"Main Economic Indicators",#N/A,FALSE,"C"}</definedName>
    <definedName name="rtre" localSheetId="17" hidden="1">{"Main Economic Indicators",#N/A,FALSE,"C"}</definedName>
    <definedName name="rtre" localSheetId="18" hidden="1">{"Main Economic Indicators",#N/A,FALSE,"C"}</definedName>
    <definedName name="rtre" localSheetId="19" hidden="1">{"Main Economic Indicators",#N/A,FALSE,"C"}</definedName>
    <definedName name="rtre" localSheetId="24" hidden="1">{"Main Economic Indicators",#N/A,FALSE,"C"}</definedName>
    <definedName name="rtre" localSheetId="25" hidden="1">{"Main Economic Indicators",#N/A,FALSE,"C"}</definedName>
    <definedName name="rtre" localSheetId="3" hidden="1">{"Main Economic Indicators",#N/A,FALSE,"C"}</definedName>
    <definedName name="rtre" localSheetId="37" hidden="1">{"Main Economic Indicators",#N/A,FALSE,"C"}</definedName>
    <definedName name="rtre" localSheetId="38" hidden="1">{"Main Economic Indicators",#N/A,FALSE,"C"}</definedName>
    <definedName name="rtre" localSheetId="39" hidden="1">{"Main Economic Indicators",#N/A,FALSE,"C"}</definedName>
    <definedName name="rtre" localSheetId="40" hidden="1">{"Main Economic Indicators",#N/A,FALSE,"C"}</definedName>
    <definedName name="rtre" localSheetId="41" hidden="1">{"Main Economic Indicators",#N/A,FALSE,"C"}</definedName>
    <definedName name="rtre" localSheetId="42" hidden="1">{"Main Economic Indicators",#N/A,FALSE,"C"}</definedName>
    <definedName name="rtre" localSheetId="43" hidden="1">{"Main Economic Indicators",#N/A,FALSE,"C"}</definedName>
    <definedName name="rtre" localSheetId="44" hidden="1">{"Main Economic Indicators",#N/A,FALSE,"C"}</definedName>
    <definedName name="rtre" localSheetId="45"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49" hidden="1">{"Main Economic Indicators",#N/A,FALSE,"C"}</definedName>
    <definedName name="rtre" localSheetId="50" hidden="1">{"Main Economic Indicators",#N/A,FALSE,"C"}</definedName>
    <definedName name="rtre" localSheetId="52" hidden="1">{"Main Economic Indicators",#N/A,FALSE,"C"}</definedName>
    <definedName name="rtre" localSheetId="53" hidden="1">{"Main Economic Indicators",#N/A,FALSE,"C"}</definedName>
    <definedName name="rtre" localSheetId="54" hidden="1">{"Main Economic Indicators",#N/A,FALSE,"C"}</definedName>
    <definedName name="rtre" localSheetId="55" hidden="1">{"Main Economic Indicators",#N/A,FALSE,"C"}</definedName>
    <definedName name="rtre" localSheetId="56" hidden="1">{"Main Economic Indicators",#N/A,FALSE,"C"}</definedName>
    <definedName name="rtre" localSheetId="57" hidden="1">{"Main Economic Indicators",#N/A,FALSE,"C"}</definedName>
    <definedName name="rtre" localSheetId="58" hidden="1">{"Main Economic Indicators",#N/A,FALSE,"C"}</definedName>
    <definedName name="rtre" localSheetId="59" hidden="1">{"Main Economic Indicators",#N/A,FALSE,"C"}</definedName>
    <definedName name="rtre" localSheetId="60" hidden="1">{"Main Economic Indicators",#N/A,FALSE,"C"}</definedName>
    <definedName name="rtre" localSheetId="68" hidden="1">{"Main Economic Indicators",#N/A,FALSE,"C"}</definedName>
    <definedName name="rtre" localSheetId="69" hidden="1">{"Main Economic Indicators",#N/A,FALSE,"C"}</definedName>
    <definedName name="rtre" localSheetId="70" hidden="1">{"Main Economic Indicators",#N/A,FALSE,"C"}</definedName>
    <definedName name="rtre" localSheetId="0" hidden="1">{"Main Economic Indicators",#N/A,FALSE,"C"}</definedName>
    <definedName name="rtre" hidden="1">{"Main Economic Indicators",#N/A,FALSE,"C"}</definedName>
    <definedName name="rty">'[92]10'!#REF!</definedName>
    <definedName name="Rwvu.PLA2." hidden="1">'[26]COP FED'!#REF!</definedName>
    <definedName name="Rwvu.Print." hidden="1">#N/A</definedName>
    <definedName name="rXDR">[27]CIRRs!$C$109</definedName>
    <definedName name="s" localSheetId="3">#REF!</definedName>
    <definedName name="s" localSheetId="37">#REF!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43">#REF!</definedName>
    <definedName name="s" localSheetId="45">#REF!</definedName>
    <definedName name="s" localSheetId="46">#REF!</definedName>
    <definedName name="s" localSheetId="48">#REF!</definedName>
    <definedName name="s" localSheetId="49">#REF!</definedName>
    <definedName name="s" localSheetId="50">#REF!</definedName>
    <definedName name="s" localSheetId="68">#REF!</definedName>
    <definedName name="s" localSheetId="69">#REF!</definedName>
    <definedName name="s" localSheetId="0">#REF!</definedName>
    <definedName name="s">#REF!</definedName>
    <definedName name="SA_Tab" localSheetId="3">#REF!</definedName>
    <definedName name="SA_Tab" localSheetId="37">#REF!</definedName>
    <definedName name="SA_Tab" localSheetId="38">#REF!</definedName>
    <definedName name="SA_Tab" localSheetId="39">#REF!</definedName>
    <definedName name="SA_Tab" localSheetId="40">#REF!</definedName>
    <definedName name="SA_Tab" localSheetId="41">#REF!</definedName>
    <definedName name="SA_Tab" localSheetId="42">#REF!</definedName>
    <definedName name="SA_Tab" localSheetId="43">#REF!</definedName>
    <definedName name="SA_Tab" localSheetId="45">#REF!</definedName>
    <definedName name="SA_Tab" localSheetId="46">#REF!</definedName>
    <definedName name="SA_Tab" localSheetId="48">#REF!</definedName>
    <definedName name="SA_Tab" localSheetId="49">#REF!</definedName>
    <definedName name="SA_Tab" localSheetId="50">#REF!</definedName>
    <definedName name="SA_Tab" localSheetId="68">#REF!</definedName>
    <definedName name="SA_Tab" localSheetId="69">#REF!</definedName>
    <definedName name="SA_Tab">#REF!</definedName>
    <definedName name="SAPBEXrevision" hidden="1">1</definedName>
    <definedName name="SAPBEXsysID" hidden="1">"BWP"</definedName>
    <definedName name="SAPBEXwbID" hidden="1">"3JWNKPJPDI66MGYD92LLP8GMR"</definedName>
    <definedName name="SAR" localSheetId="3">#REF!</definedName>
    <definedName name="SAR" localSheetId="42">#REF!</definedName>
    <definedName name="SAR" localSheetId="68">#REF!</definedName>
    <definedName name="SAR" localSheetId="69">#REF!</definedName>
    <definedName name="SAR" localSheetId="0">#REF!</definedName>
    <definedName name="SAR">#REF!</definedName>
    <definedName name="sat" localSheetId="3">#REF!</definedName>
    <definedName name="sat" localSheetId="42">#REF!</definedName>
    <definedName name="sat" localSheetId="68">#REF!</definedName>
    <definedName name="sat" localSheetId="69">#REF!</definedName>
    <definedName name="sat">#REF!</definedName>
    <definedName name="satish" localSheetId="3">'[24]10'!#REF!</definedName>
    <definedName name="satish" localSheetId="42">'[24]10'!#REF!</definedName>
    <definedName name="satish" localSheetId="0">'[24]10'!#REF!</definedName>
    <definedName name="satish">'[24]10'!#REF!</definedName>
    <definedName name="SAVE" localSheetId="3">#REF!</definedName>
    <definedName name="SAVE" localSheetId="37">#REF!</definedName>
    <definedName name="SAVE" localSheetId="38">#REF!</definedName>
    <definedName name="SAVE" localSheetId="39">#REF!</definedName>
    <definedName name="SAVE" localSheetId="40">#REF!</definedName>
    <definedName name="SAVE" localSheetId="41">#REF!</definedName>
    <definedName name="SAVE" localSheetId="42">#REF!</definedName>
    <definedName name="SAVE" localSheetId="43">#REF!</definedName>
    <definedName name="SAVE" localSheetId="45">#REF!</definedName>
    <definedName name="SAVE" localSheetId="46">#REF!</definedName>
    <definedName name="SAVE" localSheetId="48">#REF!</definedName>
    <definedName name="SAVE" localSheetId="49">#REF!</definedName>
    <definedName name="SAVE" localSheetId="50">#REF!</definedName>
    <definedName name="SAVE" localSheetId="68">#REF!</definedName>
    <definedName name="SAVE" localSheetId="69">#REF!</definedName>
    <definedName name="SAVE" localSheetId="0">#REF!</definedName>
    <definedName name="SAVE">#REF!</definedName>
    <definedName name="save_as_wk1" localSheetId="1">'1'!save_as_wk1</definedName>
    <definedName name="save_as_wk1">[0]!save_as_wk1</definedName>
    <definedName name="SBI" localSheetId="1">#REF!</definedName>
    <definedName name="SBI" localSheetId="3">#REF!</definedName>
    <definedName name="SBI" localSheetId="37">#REF!</definedName>
    <definedName name="SBI" localSheetId="38">#REF!</definedName>
    <definedName name="SBI" localSheetId="39">#REF!</definedName>
    <definedName name="SBI" localSheetId="40">#REF!</definedName>
    <definedName name="SBI" localSheetId="41">#REF!</definedName>
    <definedName name="SBI" localSheetId="42">#REF!</definedName>
    <definedName name="SBI" localSheetId="43">#REF!</definedName>
    <definedName name="SBI" localSheetId="45">#REF!</definedName>
    <definedName name="SBI" localSheetId="46">#REF!</definedName>
    <definedName name="SBI" localSheetId="48">#REF!</definedName>
    <definedName name="SBI" localSheetId="49">#REF!</definedName>
    <definedName name="SBI" localSheetId="50">#REF!</definedName>
    <definedName name="SBI" localSheetId="68">#REF!</definedName>
    <definedName name="SBI" localSheetId="69">#REF!</definedName>
    <definedName name="SBI" localSheetId="0">#REF!</definedName>
    <definedName name="SBI">#REF!</definedName>
    <definedName name="SBM" localSheetId="1">#REF!</definedName>
    <definedName name="SBM" localSheetId="3">#REF!</definedName>
    <definedName name="SBM" localSheetId="37">#REF!</definedName>
    <definedName name="SBM" localSheetId="38">#REF!</definedName>
    <definedName name="SBM" localSheetId="39">#REF!</definedName>
    <definedName name="SBM" localSheetId="40">#REF!</definedName>
    <definedName name="SBM" localSheetId="41">#REF!</definedName>
    <definedName name="SBM" localSheetId="42">#REF!</definedName>
    <definedName name="SBM" localSheetId="43">#REF!</definedName>
    <definedName name="SBM" localSheetId="45">#REF!</definedName>
    <definedName name="SBM" localSheetId="46">#REF!</definedName>
    <definedName name="SBM" localSheetId="48">#REF!</definedName>
    <definedName name="SBM" localSheetId="49">#REF!</definedName>
    <definedName name="SBM" localSheetId="50">#REF!</definedName>
    <definedName name="SBM" localSheetId="68">#REF!</definedName>
    <definedName name="SBM" localSheetId="69">#REF!</definedName>
    <definedName name="SBM">#REF!</definedName>
    <definedName name="scale" localSheetId="3">#REF!</definedName>
    <definedName name="scale" localSheetId="37">#REF!</definedName>
    <definedName name="scale" localSheetId="38">#REF!</definedName>
    <definedName name="scale" localSheetId="39">#REF!</definedName>
    <definedName name="scale" localSheetId="40">#REF!</definedName>
    <definedName name="scale" localSheetId="41">#REF!</definedName>
    <definedName name="scale" localSheetId="43">#REF!</definedName>
    <definedName name="scale" localSheetId="45">#REF!</definedName>
    <definedName name="scale" localSheetId="46">#REF!</definedName>
    <definedName name="scale" localSheetId="48">#REF!</definedName>
    <definedName name="scale" localSheetId="49">#REF!</definedName>
    <definedName name="scale" localSheetId="50">#REF!</definedName>
    <definedName name="scale" localSheetId="68">#REF!</definedName>
    <definedName name="scale" localSheetId="69">#REF!</definedName>
    <definedName name="scale">#REF!</definedName>
    <definedName name="ScalesList">'[53]Report Form'!$A$5:$A$8</definedName>
    <definedName name="Sched_Pay" localSheetId="3">#REF!</definedName>
    <definedName name="Sched_Pay" localSheetId="37">#REF!</definedName>
    <definedName name="Sched_Pay" localSheetId="38">#REF!</definedName>
    <definedName name="Sched_Pay" localSheetId="39">#REF!</definedName>
    <definedName name="Sched_Pay" localSheetId="40">#REF!</definedName>
    <definedName name="Sched_Pay" localSheetId="41">#REF!</definedName>
    <definedName name="Sched_Pay" localSheetId="42">#REF!</definedName>
    <definedName name="Sched_Pay" localSheetId="43">#REF!</definedName>
    <definedName name="Sched_Pay" localSheetId="45">#REF!</definedName>
    <definedName name="Sched_Pay" localSheetId="46">#REF!</definedName>
    <definedName name="Sched_Pay" localSheetId="48">#REF!</definedName>
    <definedName name="Sched_Pay" localSheetId="49">#REF!</definedName>
    <definedName name="Sched_Pay" localSheetId="50">#REF!</definedName>
    <definedName name="Sched_Pay" localSheetId="68">#REF!</definedName>
    <definedName name="Sched_Pay" localSheetId="69">#REF!</definedName>
    <definedName name="Sched_Pay" localSheetId="0">#REF!</definedName>
    <definedName name="Sched_Pay">#REF!</definedName>
    <definedName name="Scheduled_Extra_Payments" localSheetId="3">#REF!</definedName>
    <definedName name="Scheduled_Extra_Payments" localSheetId="37">#REF!</definedName>
    <definedName name="Scheduled_Extra_Payments" localSheetId="38">#REF!</definedName>
    <definedName name="Scheduled_Extra_Payments" localSheetId="39">#REF!</definedName>
    <definedName name="Scheduled_Extra_Payments" localSheetId="40">#REF!</definedName>
    <definedName name="Scheduled_Extra_Payments" localSheetId="41">#REF!</definedName>
    <definedName name="Scheduled_Extra_Payments" localSheetId="42">#REF!</definedName>
    <definedName name="Scheduled_Extra_Payments" localSheetId="43">#REF!</definedName>
    <definedName name="Scheduled_Extra_Payments" localSheetId="45">#REF!</definedName>
    <definedName name="Scheduled_Extra_Payments" localSheetId="46">#REF!</definedName>
    <definedName name="Scheduled_Extra_Payments" localSheetId="48">#REF!</definedName>
    <definedName name="Scheduled_Extra_Payments" localSheetId="49">#REF!</definedName>
    <definedName name="Scheduled_Extra_Payments" localSheetId="50">#REF!</definedName>
    <definedName name="Scheduled_Extra_Payments" localSheetId="68">#REF!</definedName>
    <definedName name="Scheduled_Extra_Payments" localSheetId="69">#REF!</definedName>
    <definedName name="Scheduled_Extra_Payments">#REF!</definedName>
    <definedName name="Scheduled_Interest_Rate" localSheetId="3">#REF!</definedName>
    <definedName name="Scheduled_Interest_Rate" localSheetId="37">#REF!</definedName>
    <definedName name="Scheduled_Interest_Rate" localSheetId="38">#REF!</definedName>
    <definedName name="Scheduled_Interest_Rate" localSheetId="39">#REF!</definedName>
    <definedName name="Scheduled_Interest_Rate" localSheetId="40">#REF!</definedName>
    <definedName name="Scheduled_Interest_Rate" localSheetId="41">#REF!</definedName>
    <definedName name="Scheduled_Interest_Rate" localSheetId="42">#REF!</definedName>
    <definedName name="Scheduled_Interest_Rate" localSheetId="43">#REF!</definedName>
    <definedName name="Scheduled_Interest_Rate" localSheetId="45">#REF!</definedName>
    <definedName name="Scheduled_Interest_Rate" localSheetId="46">#REF!</definedName>
    <definedName name="Scheduled_Interest_Rate" localSheetId="48">#REF!</definedName>
    <definedName name="Scheduled_Interest_Rate" localSheetId="49">#REF!</definedName>
    <definedName name="Scheduled_Interest_Rate" localSheetId="50">#REF!</definedName>
    <definedName name="Scheduled_Interest_Rate" localSheetId="68">#REF!</definedName>
    <definedName name="Scheduled_Interest_Rate" localSheetId="69">#REF!</definedName>
    <definedName name="Scheduled_Interest_Rate">#REF!</definedName>
    <definedName name="Scheduled_Monthly_Payment" localSheetId="68">#REF!</definedName>
    <definedName name="Scheduled_Monthly_Payment" localSheetId="69">#REF!</definedName>
    <definedName name="Scheduled_Monthly_Payment">#REF!</definedName>
    <definedName name="sdf" localSheetId="1" hidden="1">{"Main Economic Indicators",#N/A,FALSE,"C"}</definedName>
    <definedName name="sdf" localSheetId="17" hidden="1">{"Main Economic Indicators",#N/A,FALSE,"C"}</definedName>
    <definedName name="sdf" localSheetId="18" hidden="1">{"Main Economic Indicators",#N/A,FALSE,"C"}</definedName>
    <definedName name="sdf" localSheetId="19" hidden="1">{"Main Economic Indicators",#N/A,FALSE,"C"}</definedName>
    <definedName name="sdf" localSheetId="24" hidden="1">{"Main Economic Indicators",#N/A,FALSE,"C"}</definedName>
    <definedName name="sdf" localSheetId="25" hidden="1">{"Main Economic Indicators",#N/A,FALSE,"C"}</definedName>
    <definedName name="sdf" localSheetId="3" hidden="1">{"Main Economic Indicators",#N/A,FALSE,"C"}</definedName>
    <definedName name="sdf" localSheetId="37" hidden="1">{"Main Economic Indicators",#N/A,FALSE,"C"}</definedName>
    <definedName name="sdf" localSheetId="38" hidden="1">{"Main Economic Indicators",#N/A,FALSE,"C"}</definedName>
    <definedName name="sdf" localSheetId="39" hidden="1">{"Main Economic Indicators",#N/A,FALSE,"C"}</definedName>
    <definedName name="sdf" localSheetId="40" hidden="1">{"Main Economic Indicators",#N/A,FALSE,"C"}</definedName>
    <definedName name="sdf" localSheetId="41" hidden="1">{"Main Economic Indicators",#N/A,FALSE,"C"}</definedName>
    <definedName name="sdf" localSheetId="42" hidden="1">{"Main Economic Indicators",#N/A,FALSE,"C"}</definedName>
    <definedName name="sdf" localSheetId="43" hidden="1">{"Main Economic Indicators",#N/A,FALSE,"C"}</definedName>
    <definedName name="sdf" localSheetId="44" hidden="1">{"Main Economic Indicators",#N/A,FALSE,"C"}</definedName>
    <definedName name="sdf" localSheetId="45" hidden="1">{"Main Economic Indicators",#N/A,FALSE,"C"}</definedName>
    <definedName name="sdf" localSheetId="46" hidden="1">{"Main Economic Indicators",#N/A,FALSE,"C"}</definedName>
    <definedName name="sdf" localSheetId="47" hidden="1">{"Main Economic Indicators",#N/A,FALSE,"C"}</definedName>
    <definedName name="sdf" localSheetId="48" hidden="1">{"Main Economic Indicators",#N/A,FALSE,"C"}</definedName>
    <definedName name="sdf" localSheetId="49" hidden="1">{"Main Economic Indicators",#N/A,FALSE,"C"}</definedName>
    <definedName name="sdf" localSheetId="50" hidden="1">{"Main Economic Indicators",#N/A,FALSE,"C"}</definedName>
    <definedName name="sdf" localSheetId="52" hidden="1">{"Main Economic Indicators",#N/A,FALSE,"C"}</definedName>
    <definedName name="sdf" localSheetId="53" hidden="1">{"Main Economic Indicators",#N/A,FALSE,"C"}</definedName>
    <definedName name="sdf" localSheetId="54" hidden="1">{"Main Economic Indicators",#N/A,FALSE,"C"}</definedName>
    <definedName name="sdf" localSheetId="55" hidden="1">{"Main Economic Indicators",#N/A,FALSE,"C"}</definedName>
    <definedName name="sdf" localSheetId="56" hidden="1">{"Main Economic Indicators",#N/A,FALSE,"C"}</definedName>
    <definedName name="sdf" localSheetId="57" hidden="1">{"Main Economic Indicators",#N/A,FALSE,"C"}</definedName>
    <definedName name="sdf" localSheetId="58" hidden="1">{"Main Economic Indicators",#N/A,FALSE,"C"}</definedName>
    <definedName name="sdf" localSheetId="59" hidden="1">{"Main Economic Indicators",#N/A,FALSE,"C"}</definedName>
    <definedName name="sdf" localSheetId="60" hidden="1">{"Main Economic Indicators",#N/A,FALSE,"C"}</definedName>
    <definedName name="sdf" localSheetId="68" hidden="1">{"Main Economic Indicators",#N/A,FALSE,"C"}</definedName>
    <definedName name="sdf" localSheetId="69" hidden="1">{"Main Economic Indicators",#N/A,FALSE,"C"}</definedName>
    <definedName name="sdf" localSheetId="70" hidden="1">{"Main Economic Indicators",#N/A,FALSE,"C"}</definedName>
    <definedName name="sdf" localSheetId="0" hidden="1">{"Main Economic Indicators",#N/A,FALSE,"C"}</definedName>
    <definedName name="sdf" hidden="1">{"Main Economic Indicators",#N/A,FALSE,"C"}</definedName>
    <definedName name="sdfgzd" localSheetId="3">#REF!</definedName>
    <definedName name="sdfgzd" localSheetId="42">#REF!</definedName>
    <definedName name="sdfgzd" localSheetId="68">#REF!</definedName>
    <definedName name="sdfgzd" localSheetId="69">#REF!</definedName>
    <definedName name="sdfgzd" localSheetId="0">#REF!</definedName>
    <definedName name="sdfgzd">#REF!</definedName>
    <definedName name="sdg" localSheetId="3">'[59]Table 1'!#REF!</definedName>
    <definedName name="sdg" localSheetId="0">'[59]Table 1'!#REF!</definedName>
    <definedName name="sdg">'[59]Table 1'!#REF!</definedName>
    <definedName name="sdgd" localSheetId="0">'[68]Table 1'!#REF!</definedName>
    <definedName name="sdgd">'[68]Table 1'!#REF!</definedName>
    <definedName name="SDR">[27]CIRRs!$C$103</definedName>
    <definedName name="SDRs" localSheetId="3">#REF!</definedName>
    <definedName name="SDRs" localSheetId="37">#REF!</definedName>
    <definedName name="SDRs" localSheetId="38">#REF!</definedName>
    <definedName name="SDRs" localSheetId="39">#REF!</definedName>
    <definedName name="SDRs" localSheetId="40">#REF!</definedName>
    <definedName name="SDRs" localSheetId="41">#REF!</definedName>
    <definedName name="SDRs" localSheetId="42">#REF!</definedName>
    <definedName name="SDRs" localSheetId="43">#REF!</definedName>
    <definedName name="SDRs" localSheetId="45">#REF!</definedName>
    <definedName name="SDRs" localSheetId="46">#REF!</definedName>
    <definedName name="SDRs" localSheetId="48">#REF!</definedName>
    <definedName name="SDRs" localSheetId="49">#REF!</definedName>
    <definedName name="SDRs" localSheetId="50">#REF!</definedName>
    <definedName name="SDRs" localSheetId="68">#REF!</definedName>
    <definedName name="SDRs" localSheetId="69">#REF!</definedName>
    <definedName name="SDRs" localSheetId="0">#REF!</definedName>
    <definedName name="SDRs">#REF!</definedName>
    <definedName name="sds_gdp_exp_lari" localSheetId="3">#REF!</definedName>
    <definedName name="sds_gdp_exp_lari" localSheetId="37">#REF!</definedName>
    <definedName name="sds_gdp_exp_lari" localSheetId="38">#REF!</definedName>
    <definedName name="sds_gdp_exp_lari" localSheetId="39">#REF!</definedName>
    <definedName name="sds_gdp_exp_lari" localSheetId="40">#REF!</definedName>
    <definedName name="sds_gdp_exp_lari" localSheetId="41">#REF!</definedName>
    <definedName name="sds_gdp_exp_lari" localSheetId="42">#REF!</definedName>
    <definedName name="sds_gdp_exp_lari" localSheetId="43">#REF!</definedName>
    <definedName name="sds_gdp_exp_lari" localSheetId="45">#REF!</definedName>
    <definedName name="sds_gdp_exp_lari" localSheetId="46">#REF!</definedName>
    <definedName name="sds_gdp_exp_lari" localSheetId="48">#REF!</definedName>
    <definedName name="sds_gdp_exp_lari" localSheetId="49">#REF!</definedName>
    <definedName name="sds_gdp_exp_lari" localSheetId="50">#REF!</definedName>
    <definedName name="sds_gdp_exp_lari" localSheetId="68">#REF!</definedName>
    <definedName name="sds_gdp_exp_lari" localSheetId="69">#REF!</definedName>
    <definedName name="sds_gdp_exp_lari">#REF!</definedName>
    <definedName name="sds_gdp_origin" localSheetId="3">#REF!</definedName>
    <definedName name="sds_gdp_origin" localSheetId="37">#REF!</definedName>
    <definedName name="sds_gdp_origin" localSheetId="38">#REF!</definedName>
    <definedName name="sds_gdp_origin" localSheetId="39">#REF!</definedName>
    <definedName name="sds_gdp_origin" localSheetId="40">#REF!</definedName>
    <definedName name="sds_gdp_origin" localSheetId="41">#REF!</definedName>
    <definedName name="sds_gdp_origin" localSheetId="42">#REF!</definedName>
    <definedName name="sds_gdp_origin" localSheetId="43">#REF!</definedName>
    <definedName name="sds_gdp_origin" localSheetId="45">#REF!</definedName>
    <definedName name="sds_gdp_origin" localSheetId="46">#REF!</definedName>
    <definedName name="sds_gdp_origin" localSheetId="48">#REF!</definedName>
    <definedName name="sds_gdp_origin" localSheetId="49">#REF!</definedName>
    <definedName name="sds_gdp_origin" localSheetId="50">#REF!</definedName>
    <definedName name="sds_gdp_origin" localSheetId="68">#REF!</definedName>
    <definedName name="sds_gdp_origin" localSheetId="69">#REF!</definedName>
    <definedName name="sds_gdp_origin">#REF!</definedName>
    <definedName name="sds_gpd_exp_gdp" localSheetId="68">#REF!</definedName>
    <definedName name="sds_gpd_exp_gdp" localSheetId="69">#REF!</definedName>
    <definedName name="sds_gpd_exp_gdp">#REF!</definedName>
    <definedName name="se" localSheetId="68">#REF!</definedName>
    <definedName name="se" localSheetId="69">#REF!</definedName>
    <definedName name="se">#REF!</definedName>
    <definedName name="SE.ADT.ILIT.ZS" localSheetId="68">#REF!</definedName>
    <definedName name="SE.ADT.ILIT.ZS" localSheetId="69">#REF!</definedName>
    <definedName name="SE.ADT.ILIT.ZS">#REF!</definedName>
    <definedName name="SE.PRM.ENRR" localSheetId="68">#REF!</definedName>
    <definedName name="SE.PRM.ENRR" localSheetId="69">#REF!</definedName>
    <definedName name="SE.PRM.ENRR">#REF!</definedName>
    <definedName name="SE.PRM.ENRR.FE" localSheetId="68">#REF!</definedName>
    <definedName name="SE.PRM.ENRR.FE" localSheetId="69">#REF!</definedName>
    <definedName name="SE.PRM.ENRR.FE">#REF!</definedName>
    <definedName name="SE.PRM.ENRR.MA" localSheetId="68">#REF!</definedName>
    <definedName name="SE.PRM.ENRR.MA" localSheetId="69">#REF!</definedName>
    <definedName name="SE.PRM.ENRR.MA">#REF!</definedName>
    <definedName name="SEAB" localSheetId="68">#REF!</definedName>
    <definedName name="SEAB" localSheetId="69">#REF!</definedName>
    <definedName name="SEAB">#REF!</definedName>
    <definedName name="SECIND" localSheetId="68">#REF!</definedName>
    <definedName name="SECIND" localSheetId="69">#REF!</definedName>
    <definedName name="SECIND">#REF!</definedName>
    <definedName name="sector">'[89]8SDM'!$A$11:$B$153</definedName>
    <definedName name="SEFI" localSheetId="1">#REF!</definedName>
    <definedName name="SEFI" localSheetId="3">#REF!</definedName>
    <definedName name="SEFI" localSheetId="37">#REF!</definedName>
    <definedName name="SEFI" localSheetId="38">#REF!</definedName>
    <definedName name="SEFI" localSheetId="39">#REF!</definedName>
    <definedName name="SEFI" localSheetId="40">#REF!</definedName>
    <definedName name="SEFI" localSheetId="41">#REF!</definedName>
    <definedName name="SEFI" localSheetId="42">#REF!</definedName>
    <definedName name="SEFI" localSheetId="43">#REF!</definedName>
    <definedName name="SEFI" localSheetId="45">#REF!</definedName>
    <definedName name="SEFI" localSheetId="46">#REF!</definedName>
    <definedName name="SEFI" localSheetId="48">#REF!</definedName>
    <definedName name="SEFI" localSheetId="49">#REF!</definedName>
    <definedName name="SEFI" localSheetId="50">#REF!</definedName>
    <definedName name="SEFI" localSheetId="68">#REF!</definedName>
    <definedName name="SEFI" localSheetId="69">#REF!</definedName>
    <definedName name="SEFI" localSheetId="0">#REF!</definedName>
    <definedName name="SEFI">#REF!</definedName>
    <definedName name="SEI2E" localSheetId="1">#REF!</definedName>
    <definedName name="SEI2E" localSheetId="3">#REF!</definedName>
    <definedName name="SEI2E" localSheetId="37">#REF!</definedName>
    <definedName name="SEI2E" localSheetId="38">#REF!</definedName>
    <definedName name="SEI2E" localSheetId="39">#REF!</definedName>
    <definedName name="SEI2E" localSheetId="40">#REF!</definedName>
    <definedName name="SEI2E" localSheetId="41">#REF!</definedName>
    <definedName name="SEI2E" localSheetId="42">#REF!</definedName>
    <definedName name="SEI2E" localSheetId="43">#REF!</definedName>
    <definedName name="SEI2E" localSheetId="45">#REF!</definedName>
    <definedName name="SEI2E" localSheetId="46">#REF!</definedName>
    <definedName name="SEI2E" localSheetId="48">#REF!</definedName>
    <definedName name="SEI2E" localSheetId="49">#REF!</definedName>
    <definedName name="SEI2E" localSheetId="50">#REF!</definedName>
    <definedName name="SEI2E" localSheetId="68">#REF!</definedName>
    <definedName name="SEI2E" localSheetId="69">#REF!</definedName>
    <definedName name="SEI2E">#REF!</definedName>
    <definedName name="SEIE" localSheetId="1">#REF!</definedName>
    <definedName name="SEIE" localSheetId="3">#REF!</definedName>
    <definedName name="SEIE" localSheetId="37">#REF!</definedName>
    <definedName name="SEIE" localSheetId="38">#REF!</definedName>
    <definedName name="SEIE" localSheetId="39">#REF!</definedName>
    <definedName name="SEIE" localSheetId="40">#REF!</definedName>
    <definedName name="SEIE" localSheetId="41">#REF!</definedName>
    <definedName name="SEIE" localSheetId="42">#REF!</definedName>
    <definedName name="SEIE" localSheetId="43">#REF!</definedName>
    <definedName name="SEIE" localSheetId="45">#REF!</definedName>
    <definedName name="SEIE" localSheetId="46">#REF!</definedName>
    <definedName name="SEIE" localSheetId="48">#REF!</definedName>
    <definedName name="SEIE" localSheetId="49">#REF!</definedName>
    <definedName name="SEIE" localSheetId="50">#REF!</definedName>
    <definedName name="SEIE" localSheetId="68">#REF!</definedName>
    <definedName name="SEIE" localSheetId="69">#REF!</definedName>
    <definedName name="SEIE">#REF!</definedName>
    <definedName name="SEIF" localSheetId="68">#REF!</definedName>
    <definedName name="SEIF" localSheetId="69">#REF!</definedName>
    <definedName name="SEIF">#REF!</definedName>
    <definedName name="SEK" localSheetId="68">#REF!</definedName>
    <definedName name="SEK" localSheetId="69">#REF!</definedName>
    <definedName name="SEK">#REF!</definedName>
    <definedName name="select" localSheetId="68">#REF!</definedName>
    <definedName name="select" localSheetId="69">#REF!</definedName>
    <definedName name="select">#REF!</definedName>
    <definedName name="sencount" hidden="1">2</definedName>
    <definedName name="SENSITIVITY" localSheetId="3">#REF!</definedName>
    <definedName name="SENSITIVITY" localSheetId="42">#REF!</definedName>
    <definedName name="SENSITIVITY" localSheetId="68">#REF!</definedName>
    <definedName name="SENSITIVITY" localSheetId="69">#REF!</definedName>
    <definedName name="SENSITIVITY" localSheetId="0">#REF!</definedName>
    <definedName name="SENSITIVITY">#REF!</definedName>
    <definedName name="Sep_50" localSheetId="3">#REF!</definedName>
    <definedName name="Sep_50" localSheetId="42">#REF!</definedName>
    <definedName name="Sep_50" localSheetId="68">#REF!</definedName>
    <definedName name="Sep_50" localSheetId="69">#REF!</definedName>
    <definedName name="Sep_50">#REF!</definedName>
    <definedName name="Sep_51" localSheetId="3">#REF!</definedName>
    <definedName name="Sep_51" localSheetId="42">#REF!</definedName>
    <definedName name="Sep_51" localSheetId="68">#REF!</definedName>
    <definedName name="Sep_51" localSheetId="69">#REF!</definedName>
    <definedName name="Sep_51">#REF!</definedName>
    <definedName name="Sep_52" localSheetId="68">#REF!</definedName>
    <definedName name="Sep_52" localSheetId="69">#REF!</definedName>
    <definedName name="Sep_52">#REF!</definedName>
    <definedName name="Sep_53" localSheetId="68">#REF!</definedName>
    <definedName name="Sep_53" localSheetId="69">#REF!</definedName>
    <definedName name="Sep_53">#REF!</definedName>
    <definedName name="Sep_54" localSheetId="68">#REF!</definedName>
    <definedName name="Sep_54" localSheetId="69">#REF!</definedName>
    <definedName name="Sep_54">#REF!</definedName>
    <definedName name="Sep_55" localSheetId="68">#REF!</definedName>
    <definedName name="Sep_55" localSheetId="69">#REF!</definedName>
    <definedName name="Sep_55">#REF!</definedName>
    <definedName name="Sep_56" localSheetId="68">#REF!</definedName>
    <definedName name="Sep_56" localSheetId="69">#REF!</definedName>
    <definedName name="Sep_56">#REF!</definedName>
    <definedName name="Sep_57" localSheetId="68">#REF!</definedName>
    <definedName name="Sep_57" localSheetId="69">#REF!</definedName>
    <definedName name="Sep_57">#REF!</definedName>
    <definedName name="Sep_58" localSheetId="68">#REF!</definedName>
    <definedName name="Sep_58" localSheetId="69">#REF!</definedName>
    <definedName name="Sep_58">#REF!</definedName>
    <definedName name="Sep_59" localSheetId="68">#REF!</definedName>
    <definedName name="Sep_59" localSheetId="69">#REF!</definedName>
    <definedName name="Sep_59">#REF!</definedName>
    <definedName name="Sep_60" localSheetId="68">#REF!</definedName>
    <definedName name="Sep_60" localSheetId="69">#REF!</definedName>
    <definedName name="Sep_60">#REF!</definedName>
    <definedName name="Sep_61" localSheetId="68">#REF!</definedName>
    <definedName name="Sep_61" localSheetId="69">#REF!</definedName>
    <definedName name="Sep_61">#REF!</definedName>
    <definedName name="Sep_62" localSheetId="68">#REF!</definedName>
    <definedName name="Sep_62" localSheetId="69">#REF!</definedName>
    <definedName name="Sep_62">#REF!</definedName>
    <definedName name="Sep_63" localSheetId="68">#REF!</definedName>
    <definedName name="Sep_63" localSheetId="69">#REF!</definedName>
    <definedName name="Sep_63">#REF!</definedName>
    <definedName name="Sep_64" localSheetId="68">#REF!</definedName>
    <definedName name="Sep_64" localSheetId="69">#REF!</definedName>
    <definedName name="Sep_64">#REF!</definedName>
    <definedName name="Sep_65" localSheetId="68">#REF!</definedName>
    <definedName name="Sep_65" localSheetId="69">#REF!</definedName>
    <definedName name="Sep_65">#REF!</definedName>
    <definedName name="Sep_66" localSheetId="68">#REF!</definedName>
    <definedName name="Sep_66" localSheetId="69">#REF!</definedName>
    <definedName name="Sep_66">#REF!</definedName>
    <definedName name="Sep_67" localSheetId="68">#REF!</definedName>
    <definedName name="Sep_67" localSheetId="69">#REF!</definedName>
    <definedName name="Sep_67">#REF!</definedName>
    <definedName name="Sep_68" localSheetId="68">#REF!</definedName>
    <definedName name="Sep_68" localSheetId="69">#REF!</definedName>
    <definedName name="Sep_68">#REF!</definedName>
    <definedName name="Sep_69" localSheetId="68">#REF!</definedName>
    <definedName name="Sep_69" localSheetId="69">#REF!</definedName>
    <definedName name="Sep_69">#REF!</definedName>
    <definedName name="Sep_70" localSheetId="68">#REF!</definedName>
    <definedName name="Sep_70" localSheetId="69">#REF!</definedName>
    <definedName name="Sep_70">#REF!</definedName>
    <definedName name="Sep_71" localSheetId="68">#REF!</definedName>
    <definedName name="Sep_71" localSheetId="69">#REF!</definedName>
    <definedName name="Sep_71">#REF!</definedName>
    <definedName name="Sep_72" localSheetId="68">#REF!</definedName>
    <definedName name="Sep_72" localSheetId="69">#REF!</definedName>
    <definedName name="Sep_72">#REF!</definedName>
    <definedName name="Sep_73" localSheetId="68">#REF!</definedName>
    <definedName name="Sep_73" localSheetId="69">#REF!</definedName>
    <definedName name="Sep_73">#REF!</definedName>
    <definedName name="Sep_74" localSheetId="68">#REF!</definedName>
    <definedName name="Sep_74" localSheetId="69">#REF!</definedName>
    <definedName name="Sep_74">#REF!</definedName>
    <definedName name="Sep_75" localSheetId="68">#REF!</definedName>
    <definedName name="Sep_75" localSheetId="69">#REF!</definedName>
    <definedName name="Sep_75">#REF!</definedName>
    <definedName name="Sep_76" localSheetId="68">#REF!</definedName>
    <definedName name="Sep_76" localSheetId="69">#REF!</definedName>
    <definedName name="Sep_76">#REF!</definedName>
    <definedName name="Sep_77" localSheetId="68">#REF!</definedName>
    <definedName name="Sep_77" localSheetId="69">#REF!</definedName>
    <definedName name="Sep_77">#REF!</definedName>
    <definedName name="Sep_78" localSheetId="68">#REF!</definedName>
    <definedName name="Sep_78" localSheetId="69">#REF!</definedName>
    <definedName name="Sep_78">#REF!</definedName>
    <definedName name="Sep_79" localSheetId="68">#REF!</definedName>
    <definedName name="Sep_79" localSheetId="69">#REF!</definedName>
    <definedName name="Sep_79">#REF!</definedName>
    <definedName name="Sep_80" localSheetId="68">#REF!</definedName>
    <definedName name="Sep_80" localSheetId="69">#REF!</definedName>
    <definedName name="Sep_80">#REF!</definedName>
    <definedName name="Sep_81" localSheetId="68">#REF!</definedName>
    <definedName name="Sep_81" localSheetId="69">#REF!</definedName>
    <definedName name="Sep_81">#REF!</definedName>
    <definedName name="Sep_82" localSheetId="68">#REF!</definedName>
    <definedName name="Sep_82" localSheetId="69">#REF!</definedName>
    <definedName name="Sep_82">#REF!</definedName>
    <definedName name="Sep_83" localSheetId="68">#REF!</definedName>
    <definedName name="Sep_83" localSheetId="69">#REF!</definedName>
    <definedName name="Sep_83">#REF!</definedName>
    <definedName name="Sep_84" localSheetId="68">#REF!</definedName>
    <definedName name="Sep_84" localSheetId="69">#REF!</definedName>
    <definedName name="Sep_84">#REF!</definedName>
    <definedName name="Sep_85" localSheetId="68">#REF!</definedName>
    <definedName name="Sep_85" localSheetId="69">#REF!</definedName>
    <definedName name="Sep_85">#REF!</definedName>
    <definedName name="Sep_86" localSheetId="68">#REF!</definedName>
    <definedName name="Sep_86" localSheetId="69">#REF!</definedName>
    <definedName name="Sep_86">#REF!</definedName>
    <definedName name="Sep_87" localSheetId="68">#REF!</definedName>
    <definedName name="Sep_87" localSheetId="69">#REF!</definedName>
    <definedName name="Sep_87">#REF!</definedName>
    <definedName name="Sep_88" localSheetId="68">#REF!</definedName>
    <definedName name="Sep_88" localSheetId="69">#REF!</definedName>
    <definedName name="Sep_88">#REF!</definedName>
    <definedName name="Sep_89" localSheetId="68">#REF!</definedName>
    <definedName name="Sep_89" localSheetId="69">#REF!</definedName>
    <definedName name="Sep_89">#REF!</definedName>
    <definedName name="Sep_90" localSheetId="68">#REF!</definedName>
    <definedName name="Sep_90" localSheetId="69">#REF!</definedName>
    <definedName name="Sep_90">#REF!</definedName>
    <definedName name="Sep_91" localSheetId="68">#REF!</definedName>
    <definedName name="Sep_91" localSheetId="69">#REF!</definedName>
    <definedName name="Sep_91">#REF!</definedName>
    <definedName name="Sep_92" localSheetId="68">#REF!</definedName>
    <definedName name="Sep_92" localSheetId="69">#REF!</definedName>
    <definedName name="Sep_92">#REF!</definedName>
    <definedName name="Sep_93" localSheetId="68">#REF!</definedName>
    <definedName name="Sep_93" localSheetId="69">#REF!</definedName>
    <definedName name="Sep_93">#REF!</definedName>
    <definedName name="Sep_94" localSheetId="68">#REF!</definedName>
    <definedName name="Sep_94" localSheetId="69">#REF!</definedName>
    <definedName name="Sep_94">#REF!</definedName>
    <definedName name="Sep_95" localSheetId="68">#REF!</definedName>
    <definedName name="Sep_95" localSheetId="69">#REF!</definedName>
    <definedName name="Sep_95">#REF!</definedName>
    <definedName name="Sep_96" localSheetId="68">#REF!</definedName>
    <definedName name="Sep_96" localSheetId="69">#REF!</definedName>
    <definedName name="Sep_96">#REF!</definedName>
    <definedName name="Sep_97" localSheetId="68">#REF!</definedName>
    <definedName name="Sep_97" localSheetId="69">#REF!</definedName>
    <definedName name="Sep_97">#REF!</definedName>
    <definedName name="Sep_98" localSheetId="68">#REF!</definedName>
    <definedName name="Sep_98" localSheetId="69">#REF!</definedName>
    <definedName name="Sep_98">#REF!</definedName>
    <definedName name="Sep_99" localSheetId="68">#REF!</definedName>
    <definedName name="Sep_99" localSheetId="69">#REF!</definedName>
    <definedName name="Sep_99">#REF!</definedName>
    <definedName name="SERIES1">SERIES1s:SERIES1e</definedName>
    <definedName name="SERIES1col" localSheetId="37">#REF!</definedName>
    <definedName name="SERIES1col" localSheetId="38">#REF!</definedName>
    <definedName name="SERIES1col" localSheetId="39">#REF!</definedName>
    <definedName name="SERIES1col" localSheetId="40">#REF!</definedName>
    <definedName name="SERIES1col" localSheetId="41">#REF!</definedName>
    <definedName name="SERIES1col" localSheetId="43">#REF!</definedName>
    <definedName name="SERIES1col" localSheetId="45">#REF!</definedName>
    <definedName name="SERIES1col" localSheetId="46">#REF!</definedName>
    <definedName name="SERIES1col" localSheetId="48">#REF!</definedName>
    <definedName name="SERIES1col" localSheetId="49">#REF!</definedName>
    <definedName name="SERIES1col" localSheetId="50">#REF!</definedName>
    <definedName name="SERIES1col" localSheetId="68">#REF!</definedName>
    <definedName name="SERIES1col" localSheetId="69">#REF!</definedName>
    <definedName name="SERIES1col">#REF!</definedName>
    <definedName name="SERIES1e">ChEnd SERIES1col</definedName>
    <definedName name="SERIES1s">ChStart SERIES1col</definedName>
    <definedName name="SettingsKeyDate1" localSheetId="37">#REF!</definedName>
    <definedName name="SettingsKeyDate1" localSheetId="38">#REF!</definedName>
    <definedName name="SettingsKeyDate1" localSheetId="39">#REF!</definedName>
    <definedName name="SettingsKeyDate1" localSheetId="40">#REF!</definedName>
    <definedName name="SettingsKeyDate1" localSheetId="41">#REF!</definedName>
    <definedName name="SettingsKeyDate1" localSheetId="43">#REF!</definedName>
    <definedName name="SettingsKeyDate1" localSheetId="45">#REF!</definedName>
    <definedName name="SettingsKeyDate1" localSheetId="46">#REF!</definedName>
    <definedName name="SettingsKeyDate1" localSheetId="48">#REF!</definedName>
    <definedName name="SettingsKeyDate1" localSheetId="49">#REF!</definedName>
    <definedName name="SettingsKeyDate1" localSheetId="50">#REF!</definedName>
    <definedName name="SettingsKeyDate1" localSheetId="68">#REF!</definedName>
    <definedName name="SettingsKeyDate1" localSheetId="69">#REF!</definedName>
    <definedName name="SettingsKeyDate1">#REF!</definedName>
    <definedName name="SettingsKeyDate2" localSheetId="37">#REF!</definedName>
    <definedName name="SettingsKeyDate2" localSheetId="38">#REF!</definedName>
    <definedName name="SettingsKeyDate2" localSheetId="39">#REF!</definedName>
    <definedName name="SettingsKeyDate2" localSheetId="40">#REF!</definedName>
    <definedName name="SettingsKeyDate2" localSheetId="41">#REF!</definedName>
    <definedName name="SettingsKeyDate2" localSheetId="43">#REF!</definedName>
    <definedName name="SettingsKeyDate2" localSheetId="45">#REF!</definedName>
    <definedName name="SettingsKeyDate2" localSheetId="46">#REF!</definedName>
    <definedName name="SettingsKeyDate2" localSheetId="48">#REF!</definedName>
    <definedName name="SettingsKeyDate2" localSheetId="49">#REF!</definedName>
    <definedName name="SettingsKeyDate2" localSheetId="50">#REF!</definedName>
    <definedName name="SettingsKeyDate2" localSheetId="68">#REF!</definedName>
    <definedName name="SettingsKeyDate2" localSheetId="69">#REF!</definedName>
    <definedName name="SettingsKeyDate2">#REF!</definedName>
    <definedName name="SettingsKeyDate3" localSheetId="37">#REF!</definedName>
    <definedName name="SettingsKeyDate3" localSheetId="38">#REF!</definedName>
    <definedName name="SettingsKeyDate3" localSheetId="39">#REF!</definedName>
    <definedName name="SettingsKeyDate3" localSheetId="40">#REF!</definedName>
    <definedName name="SettingsKeyDate3" localSheetId="41">#REF!</definedName>
    <definedName name="SettingsKeyDate3" localSheetId="43">#REF!</definedName>
    <definedName name="SettingsKeyDate3" localSheetId="45">#REF!</definedName>
    <definedName name="SettingsKeyDate3" localSheetId="46">#REF!</definedName>
    <definedName name="SettingsKeyDate3" localSheetId="48">#REF!</definedName>
    <definedName name="SettingsKeyDate3" localSheetId="49">#REF!</definedName>
    <definedName name="SettingsKeyDate3" localSheetId="50">#REF!</definedName>
    <definedName name="SettingsKeyDate3" localSheetId="68">#REF!</definedName>
    <definedName name="SettingsKeyDate3" localSheetId="69">#REF!</definedName>
    <definedName name="SettingsKeyDate3">#REF!</definedName>
    <definedName name="SettingsKeyDate4" localSheetId="68">#REF!</definedName>
    <definedName name="SettingsKeyDate4" localSheetId="69">#REF!</definedName>
    <definedName name="SettingsKeyDate4">#REF!</definedName>
    <definedName name="SettingsKeyDate5" localSheetId="68">#REF!</definedName>
    <definedName name="SettingsKeyDate5" localSheetId="69">#REF!</definedName>
    <definedName name="SettingsKeyDate5">#REF!</definedName>
    <definedName name="sf" localSheetId="37">'[76]Table 1'!#REF!</definedName>
    <definedName name="sf" localSheetId="38">'[76]Table 1'!#REF!</definedName>
    <definedName name="sf" localSheetId="39">'[76]Table 1'!#REF!</definedName>
    <definedName name="sf" localSheetId="40">'[76]Table 1'!#REF!</definedName>
    <definedName name="sf" localSheetId="41">'[76]Table 1'!#REF!</definedName>
    <definedName name="sf" localSheetId="42">'[76]Table 1'!#REF!</definedName>
    <definedName name="sf" localSheetId="43">'[76]Table 1'!#REF!</definedName>
    <definedName name="sf" localSheetId="45">'[76]Table 1'!#REF!</definedName>
    <definedName name="sf" localSheetId="46">'[76]Table 1'!#REF!</definedName>
    <definedName name="sf" localSheetId="48">'[76]Table 1'!#REF!</definedName>
    <definedName name="sf" localSheetId="49">'[76]Table 1'!#REF!</definedName>
    <definedName name="sf" localSheetId="50">'[76]Table 1'!#REF!</definedName>
    <definedName name="sf">'[76]Table 1'!#REF!</definedName>
    <definedName name="sgd" localSheetId="37">'[68]Table 1'!#REF!</definedName>
    <definedName name="sgd" localSheetId="38">'[68]Table 1'!#REF!</definedName>
    <definedName name="sgd" localSheetId="39">'[68]Table 1'!#REF!</definedName>
    <definedName name="sgd" localSheetId="40">'[68]Table 1'!#REF!</definedName>
    <definedName name="sgd" localSheetId="41">'[68]Table 1'!#REF!</definedName>
    <definedName name="sgd" localSheetId="42">'[68]Table 1'!#REF!</definedName>
    <definedName name="sgd" localSheetId="43">'[68]Table 1'!#REF!</definedName>
    <definedName name="sgd" localSheetId="45">'[68]Table 1'!#REF!</definedName>
    <definedName name="sgd" localSheetId="46">'[68]Table 1'!#REF!</definedName>
    <definedName name="sgd" localSheetId="48">'[68]Table 1'!#REF!</definedName>
    <definedName name="sgd" localSheetId="49">'[68]Table 1'!#REF!</definedName>
    <definedName name="sgd" localSheetId="50">'[68]Table 1'!#REF!</definedName>
    <definedName name="sgd" localSheetId="6">#REF!</definedName>
    <definedName name="sgd">'[68]Table 1'!#REF!</definedName>
    <definedName name="sgdg" localSheetId="37">'[68]Table 1'!#REF!</definedName>
    <definedName name="sgdg" localSheetId="38">'[68]Table 1'!#REF!</definedName>
    <definedName name="sgdg" localSheetId="39">'[68]Table 1'!#REF!</definedName>
    <definedName name="sgdg" localSheetId="40">'[68]Table 1'!#REF!</definedName>
    <definedName name="sgdg" localSheetId="41">'[68]Table 1'!#REF!</definedName>
    <definedName name="sgdg" localSheetId="42">'[68]Table 1'!#REF!</definedName>
    <definedName name="sgdg" localSheetId="43">'[68]Table 1'!#REF!</definedName>
    <definedName name="sgdg" localSheetId="45">'[68]Table 1'!#REF!</definedName>
    <definedName name="sgdg" localSheetId="46">'[68]Table 1'!#REF!</definedName>
    <definedName name="sgdg" localSheetId="48">'[68]Table 1'!#REF!</definedName>
    <definedName name="sgdg" localSheetId="49">'[68]Table 1'!#REF!</definedName>
    <definedName name="sgdg" localSheetId="50">'[68]Table 1'!#REF!</definedName>
    <definedName name="sgdg">'[68]Table 1'!#REF!</definedName>
    <definedName name="sheet2" localSheetId="3">#REF!</definedName>
    <definedName name="sheet2" localSheetId="37">#REF!</definedName>
    <definedName name="sheet2" localSheetId="38">#REF!</definedName>
    <definedName name="sheet2" localSheetId="39">#REF!</definedName>
    <definedName name="sheet2" localSheetId="40">#REF!</definedName>
    <definedName name="sheet2" localSheetId="41">#REF!</definedName>
    <definedName name="sheet2" localSheetId="42">#REF!</definedName>
    <definedName name="sheet2" localSheetId="43">#REF!</definedName>
    <definedName name="sheet2" localSheetId="45">#REF!</definedName>
    <definedName name="sheet2" localSheetId="46">#REF!</definedName>
    <definedName name="sheet2" localSheetId="48">#REF!</definedName>
    <definedName name="sheet2" localSheetId="49">#REF!</definedName>
    <definedName name="sheet2" localSheetId="50">#REF!</definedName>
    <definedName name="sheet2" localSheetId="68">#REF!</definedName>
    <definedName name="sheet2" localSheetId="69">#REF!</definedName>
    <definedName name="sheet2" localSheetId="0">#REF!</definedName>
    <definedName name="sheet2">#REF!</definedName>
    <definedName name="SIBE" localSheetId="3">#REF!</definedName>
    <definedName name="SIBE" localSheetId="37">#REF!</definedName>
    <definedName name="SIBE" localSheetId="38">#REF!</definedName>
    <definedName name="SIBE" localSheetId="39">#REF!</definedName>
    <definedName name="SIBE" localSheetId="40">#REF!</definedName>
    <definedName name="SIBE" localSheetId="41">#REF!</definedName>
    <definedName name="SIBE" localSheetId="42">#REF!</definedName>
    <definedName name="SIBE" localSheetId="43">#REF!</definedName>
    <definedName name="SIBE" localSheetId="45">#REF!</definedName>
    <definedName name="SIBE" localSheetId="46">#REF!</definedName>
    <definedName name="SIBE" localSheetId="48">#REF!</definedName>
    <definedName name="SIBE" localSheetId="49">#REF!</definedName>
    <definedName name="SIBE" localSheetId="50">#REF!</definedName>
    <definedName name="SIBE" localSheetId="68">#REF!</definedName>
    <definedName name="SIBE" localSheetId="69">#REF!</definedName>
    <definedName name="SIBE">#REF!</definedName>
    <definedName name="Since_last_MPC">'[112]Sovereign spread'!$A$725</definedName>
    <definedName name="Since_last_SAN">'[112]Sovereign spread'!$A$692</definedName>
    <definedName name="SL.AGR.TOTL.IN" localSheetId="1">#REF!</definedName>
    <definedName name="SL.AGR.TOTL.IN" localSheetId="3">#REF!</definedName>
    <definedName name="SL.AGR.TOTL.IN" localSheetId="37">#REF!</definedName>
    <definedName name="SL.AGR.TOTL.IN" localSheetId="38">#REF!</definedName>
    <definedName name="SL.AGR.TOTL.IN" localSheetId="39">#REF!</definedName>
    <definedName name="SL.AGR.TOTL.IN" localSheetId="40">#REF!</definedName>
    <definedName name="SL.AGR.TOTL.IN" localSheetId="41">#REF!</definedName>
    <definedName name="SL.AGR.TOTL.IN" localSheetId="42">#REF!</definedName>
    <definedName name="SL.AGR.TOTL.IN" localSheetId="43">#REF!</definedName>
    <definedName name="SL.AGR.TOTL.IN" localSheetId="45">#REF!</definedName>
    <definedName name="SL.AGR.TOTL.IN" localSheetId="46">#REF!</definedName>
    <definedName name="SL.AGR.TOTL.IN" localSheetId="48">#REF!</definedName>
    <definedName name="SL.AGR.TOTL.IN" localSheetId="49">#REF!</definedName>
    <definedName name="SL.AGR.TOTL.IN" localSheetId="50">#REF!</definedName>
    <definedName name="SL.AGR.TOTL.IN" localSheetId="68">#REF!</definedName>
    <definedName name="SL.AGR.TOTL.IN" localSheetId="69">#REF!</definedName>
    <definedName name="SL.AGR.TOTL.IN" localSheetId="0">#REF!</definedName>
    <definedName name="SL.AGR.TOTL.IN">#REF!</definedName>
    <definedName name="SL.IND.TOTL.IN" localSheetId="1">#REF!</definedName>
    <definedName name="SL.IND.TOTL.IN" localSheetId="3">#REF!</definedName>
    <definedName name="SL.IND.TOTL.IN" localSheetId="37">#REF!</definedName>
    <definedName name="SL.IND.TOTL.IN" localSheetId="38">#REF!</definedName>
    <definedName name="SL.IND.TOTL.IN" localSheetId="39">#REF!</definedName>
    <definedName name="SL.IND.TOTL.IN" localSheetId="40">#REF!</definedName>
    <definedName name="SL.IND.TOTL.IN" localSheetId="41">#REF!</definedName>
    <definedName name="SL.IND.TOTL.IN" localSheetId="42">#REF!</definedName>
    <definedName name="SL.IND.TOTL.IN" localSheetId="43">#REF!</definedName>
    <definedName name="SL.IND.TOTL.IN" localSheetId="45">#REF!</definedName>
    <definedName name="SL.IND.TOTL.IN" localSheetId="46">#REF!</definedName>
    <definedName name="SL.IND.TOTL.IN" localSheetId="48">#REF!</definedName>
    <definedName name="SL.IND.TOTL.IN" localSheetId="49">#REF!</definedName>
    <definedName name="SL.IND.TOTL.IN" localSheetId="50">#REF!</definedName>
    <definedName name="SL.IND.TOTL.IN" localSheetId="68">#REF!</definedName>
    <definedName name="SL.IND.TOTL.IN" localSheetId="69">#REF!</definedName>
    <definedName name="SL.IND.TOTL.IN">#REF!</definedName>
    <definedName name="SL.SRV.TOTL.IN" localSheetId="1">#REF!</definedName>
    <definedName name="SL.SRV.TOTL.IN" localSheetId="3">#REF!</definedName>
    <definedName name="SL.SRV.TOTL.IN" localSheetId="37">#REF!</definedName>
    <definedName name="SL.SRV.TOTL.IN" localSheetId="38">#REF!</definedName>
    <definedName name="SL.SRV.TOTL.IN" localSheetId="39">#REF!</definedName>
    <definedName name="SL.SRV.TOTL.IN" localSheetId="40">#REF!</definedName>
    <definedName name="SL.SRV.TOTL.IN" localSheetId="41">#REF!</definedName>
    <definedName name="SL.SRV.TOTL.IN" localSheetId="42">#REF!</definedName>
    <definedName name="SL.SRV.TOTL.IN" localSheetId="43">#REF!</definedName>
    <definedName name="SL.SRV.TOTL.IN" localSheetId="45">#REF!</definedName>
    <definedName name="SL.SRV.TOTL.IN" localSheetId="46">#REF!</definedName>
    <definedName name="SL.SRV.TOTL.IN" localSheetId="48">#REF!</definedName>
    <definedName name="SL.SRV.TOTL.IN" localSheetId="49">#REF!</definedName>
    <definedName name="SL.SRV.TOTL.IN" localSheetId="50">#REF!</definedName>
    <definedName name="SL.SRV.TOTL.IN" localSheetId="68">#REF!</definedName>
    <definedName name="SL.SRV.TOTL.IN" localSheetId="69">#REF!</definedName>
    <definedName name="SL.SRV.TOTL.IN">#REF!</definedName>
    <definedName name="SL.TLF.TOTL.IN" localSheetId="68">#REF!</definedName>
    <definedName name="SL.TLF.TOTL.IN" localSheetId="69">#REF!</definedName>
    <definedName name="SL.TLF.TOTL.IN">#REF!</definedName>
    <definedName name="SOCE" localSheetId="68">#REF!</definedName>
    <definedName name="SOCE" localSheetId="69">#REF!</definedName>
    <definedName name="SOCE">#REF!</definedName>
    <definedName name="SOCF" localSheetId="68">#REF!</definedName>
    <definedName name="SOCF" localSheetId="69">#REF!</definedName>
    <definedName name="SOCF">#REF!</definedName>
    <definedName name="SODDATE">'[63]Scheduled Repayment'!$F$8</definedName>
    <definedName name="solver_adj" localSheetId="58" hidden="1">'54b'!#REF!</definedName>
    <definedName name="solver_adj" localSheetId="59" hidden="1">'55a-b'!$Q$121</definedName>
    <definedName name="solver_cvg" localSheetId="58" hidden="1">0.0001</definedName>
    <definedName name="solver_cvg" localSheetId="59" hidden="1">0.0001</definedName>
    <definedName name="solver_drv" localSheetId="58" hidden="1">2</definedName>
    <definedName name="solver_drv" localSheetId="59" hidden="1">1</definedName>
    <definedName name="solver_eng" localSheetId="58" hidden="1">1</definedName>
    <definedName name="solver_eng" localSheetId="59" hidden="1">1</definedName>
    <definedName name="solver_est" localSheetId="58" hidden="1">1</definedName>
    <definedName name="solver_est" localSheetId="59" hidden="1">1</definedName>
    <definedName name="solver_itr" localSheetId="58" hidden="1">2147483647</definedName>
    <definedName name="solver_itr" localSheetId="59" hidden="1">2147483647</definedName>
    <definedName name="solver_mip" localSheetId="58" hidden="1">2147483647</definedName>
    <definedName name="solver_mip" localSheetId="59" hidden="1">2147483647</definedName>
    <definedName name="solver_mni" localSheetId="58" hidden="1">30</definedName>
    <definedName name="solver_mni" localSheetId="59" hidden="1">30</definedName>
    <definedName name="solver_mrt" localSheetId="58" hidden="1">0.075</definedName>
    <definedName name="solver_mrt" localSheetId="59" hidden="1">0.075</definedName>
    <definedName name="solver_msl" localSheetId="58" hidden="1">2</definedName>
    <definedName name="solver_msl" localSheetId="59" hidden="1">2</definedName>
    <definedName name="solver_neg" localSheetId="58" hidden="1">1</definedName>
    <definedName name="solver_neg" localSheetId="59" hidden="1">1</definedName>
    <definedName name="solver_nod" localSheetId="58" hidden="1">2147483647</definedName>
    <definedName name="solver_nod" localSheetId="59" hidden="1">2147483647</definedName>
    <definedName name="solver_num" localSheetId="58" hidden="1">0</definedName>
    <definedName name="solver_num" localSheetId="59" hidden="1">0</definedName>
    <definedName name="solver_nwt" localSheetId="58" hidden="1">1</definedName>
    <definedName name="solver_nwt" localSheetId="59" hidden="1">1</definedName>
    <definedName name="solver_opt" localSheetId="58" hidden="1">'54b'!#REF!</definedName>
    <definedName name="solver_opt" localSheetId="59" hidden="1">'55a-b'!$R$121</definedName>
    <definedName name="solver_pre" localSheetId="58" hidden="1">0.000001</definedName>
    <definedName name="solver_pre" localSheetId="59" hidden="1">0.000001</definedName>
    <definedName name="solver_rbv" localSheetId="58" hidden="1">2</definedName>
    <definedName name="solver_rbv" localSheetId="59" hidden="1">1</definedName>
    <definedName name="solver_rlx" localSheetId="58" hidden="1">2</definedName>
    <definedName name="solver_rlx" localSheetId="59" hidden="1">2</definedName>
    <definedName name="solver_rsd" localSheetId="58" hidden="1">0</definedName>
    <definedName name="solver_rsd" localSheetId="59" hidden="1">0</definedName>
    <definedName name="solver_scl" localSheetId="58" hidden="1">2</definedName>
    <definedName name="solver_scl" localSheetId="59" hidden="1">1</definedName>
    <definedName name="solver_sho" localSheetId="58" hidden="1">2</definedName>
    <definedName name="solver_sho" localSheetId="59" hidden="1">2</definedName>
    <definedName name="solver_ssz" localSheetId="58" hidden="1">100</definedName>
    <definedName name="solver_ssz" localSheetId="59" hidden="1">100</definedName>
    <definedName name="solver_tim" localSheetId="58" hidden="1">2147483647</definedName>
    <definedName name="solver_tim" localSheetId="59" hidden="1">2147483647</definedName>
    <definedName name="solver_tol" localSheetId="58" hidden="1">0.01</definedName>
    <definedName name="solver_tol" localSheetId="59" hidden="1">0.01</definedName>
    <definedName name="solver_typ" localSheetId="58" hidden="1">3</definedName>
    <definedName name="solver_typ" localSheetId="59" hidden="1">3</definedName>
    <definedName name="solver_val" localSheetId="58" hidden="1">240.2</definedName>
    <definedName name="solver_val" localSheetId="59" hidden="1">240.2</definedName>
    <definedName name="solver_ver" localSheetId="58" hidden="1">3</definedName>
    <definedName name="solver_ver" localSheetId="59" hidden="1">3</definedName>
    <definedName name="Source" localSheetId="3">#REF!</definedName>
    <definedName name="Source" localSheetId="37">#REF!</definedName>
    <definedName name="Source" localSheetId="38">#REF!</definedName>
    <definedName name="Source" localSheetId="39">#REF!</definedName>
    <definedName name="Source" localSheetId="40">#REF!</definedName>
    <definedName name="Source" localSheetId="41">#REF!</definedName>
    <definedName name="Source" localSheetId="42">#REF!</definedName>
    <definedName name="Source" localSheetId="43">#REF!</definedName>
    <definedName name="Source" localSheetId="45">#REF!</definedName>
    <definedName name="Source" localSheetId="46">#REF!</definedName>
    <definedName name="Source" localSheetId="48">#REF!</definedName>
    <definedName name="Source" localSheetId="49">#REF!</definedName>
    <definedName name="Source" localSheetId="50">#REF!</definedName>
    <definedName name="Source" localSheetId="68">#REF!</definedName>
    <definedName name="Source" localSheetId="69">#REF!</definedName>
    <definedName name="Source" localSheetId="0">#REF!</definedName>
    <definedName name="Source">#REF!</definedName>
    <definedName name="SP.DYN.CBRT.IN" localSheetId="3">#REF!</definedName>
    <definedName name="SP.DYN.CBRT.IN" localSheetId="37">#REF!</definedName>
    <definedName name="SP.DYN.CBRT.IN" localSheetId="38">#REF!</definedName>
    <definedName name="SP.DYN.CBRT.IN" localSheetId="39">#REF!</definedName>
    <definedName name="SP.DYN.CBRT.IN" localSheetId="40">#REF!</definedName>
    <definedName name="SP.DYN.CBRT.IN" localSheetId="41">#REF!</definedName>
    <definedName name="SP.DYN.CBRT.IN" localSheetId="42">#REF!</definedName>
    <definedName name="SP.DYN.CBRT.IN" localSheetId="43">#REF!</definedName>
    <definedName name="SP.DYN.CBRT.IN" localSheetId="45">#REF!</definedName>
    <definedName name="SP.DYN.CBRT.IN" localSheetId="46">#REF!</definedName>
    <definedName name="SP.DYN.CBRT.IN" localSheetId="48">#REF!</definedName>
    <definedName name="SP.DYN.CBRT.IN" localSheetId="49">#REF!</definedName>
    <definedName name="SP.DYN.CBRT.IN" localSheetId="50">#REF!</definedName>
    <definedName name="SP.DYN.CBRT.IN" localSheetId="68">#REF!</definedName>
    <definedName name="SP.DYN.CBRT.IN" localSheetId="69">#REF!</definedName>
    <definedName name="SP.DYN.CBRT.IN">#REF!</definedName>
    <definedName name="SP.DYN.CDRT.IN" localSheetId="3">#REF!</definedName>
    <definedName name="SP.DYN.CDRT.IN" localSheetId="37">#REF!</definedName>
    <definedName name="SP.DYN.CDRT.IN" localSheetId="38">#REF!</definedName>
    <definedName name="SP.DYN.CDRT.IN" localSheetId="39">#REF!</definedName>
    <definedName name="SP.DYN.CDRT.IN" localSheetId="40">#REF!</definedName>
    <definedName name="SP.DYN.CDRT.IN" localSheetId="41">#REF!</definedName>
    <definedName name="SP.DYN.CDRT.IN" localSheetId="42">#REF!</definedName>
    <definedName name="SP.DYN.CDRT.IN" localSheetId="43">#REF!</definedName>
    <definedName name="SP.DYN.CDRT.IN" localSheetId="45">#REF!</definedName>
    <definedName name="SP.DYN.CDRT.IN" localSheetId="46">#REF!</definedName>
    <definedName name="SP.DYN.CDRT.IN" localSheetId="48">#REF!</definedName>
    <definedName name="SP.DYN.CDRT.IN" localSheetId="49">#REF!</definedName>
    <definedName name="SP.DYN.CDRT.IN" localSheetId="50">#REF!</definedName>
    <definedName name="SP.DYN.CDRT.IN" localSheetId="68">#REF!</definedName>
    <definedName name="SP.DYN.CDRT.IN" localSheetId="69">#REF!</definedName>
    <definedName name="SP.DYN.CDRT.IN">#REF!</definedName>
    <definedName name="SP.DYN.IMRT.IN" localSheetId="68">#REF!</definedName>
    <definedName name="SP.DYN.IMRT.IN" localSheetId="69">#REF!</definedName>
    <definedName name="SP.DYN.IMRT.IN">#REF!</definedName>
    <definedName name="SP.DYN.LE00.IN" localSheetId="68">#REF!</definedName>
    <definedName name="SP.DYN.LE00.IN" localSheetId="69">#REF!</definedName>
    <definedName name="SP.DYN.LE00.IN">#REF!</definedName>
    <definedName name="SP.POP.GROW" localSheetId="68">#REF!</definedName>
    <definedName name="SP.POP.GROW" localSheetId="69">#REF!</definedName>
    <definedName name="SP.POP.GROW">#REF!</definedName>
    <definedName name="SP.POP.TOTL" localSheetId="68">#REF!</definedName>
    <definedName name="SP.POP.TOTL" localSheetId="69">#REF!</definedName>
    <definedName name="SP.POP.TOTL">#REF!</definedName>
    <definedName name="SP.URB.TOTL.IN.ZS" localSheetId="68">#REF!</definedName>
    <definedName name="SP.URB.TOTL.IN.ZS" localSheetId="69">#REF!</definedName>
    <definedName name="SP.URB.TOTL.IN.ZS">#REF!</definedName>
    <definedName name="spanners_level1">'[47]99TC17FY'!$A$96</definedName>
    <definedName name="spanners_level2">'[47]99TC17FY'!#REF!</definedName>
    <definedName name="spanners_level3">'[47]99TC17FY'!#REF!</definedName>
    <definedName name="spanners_level4">'[47]99TC17FY'!#REF!</definedName>
    <definedName name="spanners_level5">'[47]99TC17FY'!#REF!</definedName>
    <definedName name="SR.BOPSUS" localSheetId="3">#REF!</definedName>
    <definedName name="SR.BOPSUS" localSheetId="37">#REF!</definedName>
    <definedName name="SR.BOPSUS" localSheetId="38">#REF!</definedName>
    <definedName name="SR.BOPSUS" localSheetId="39">#REF!</definedName>
    <definedName name="SR.BOPSUS" localSheetId="40">#REF!</definedName>
    <definedName name="SR.BOPSUS" localSheetId="41">#REF!</definedName>
    <definedName name="SR.BOPSUS" localSheetId="42">#REF!</definedName>
    <definedName name="SR.BOPSUS" localSheetId="43">#REF!</definedName>
    <definedName name="SR.BOPSUS" localSheetId="45">#REF!</definedName>
    <definedName name="SR.BOPSUS" localSheetId="46">#REF!</definedName>
    <definedName name="SR.BOPSUS" localSheetId="48">#REF!</definedName>
    <definedName name="SR.BOPSUS" localSheetId="49">#REF!</definedName>
    <definedName name="SR.BOPSUS" localSheetId="50">#REF!</definedName>
    <definedName name="SR.BOPSUS" localSheetId="68">#REF!</definedName>
    <definedName name="SR.BOPSUS" localSheetId="69">#REF!</definedName>
    <definedName name="SR.BOPSUS" localSheetId="0">#REF!</definedName>
    <definedName name="SR.BOPSUS">#REF!</definedName>
    <definedName name="SR.LTBOPS" localSheetId="3">#REF!</definedName>
    <definedName name="SR.LTBOPS" localSheetId="37">#REF!</definedName>
    <definedName name="SR.LTBOPS" localSheetId="38">#REF!</definedName>
    <definedName name="SR.LTBOPS" localSheetId="39">#REF!</definedName>
    <definedName name="SR.LTBOPS" localSheetId="40">#REF!</definedName>
    <definedName name="SR.LTBOPS" localSheetId="41">#REF!</definedName>
    <definedName name="SR.LTBOPS" localSheetId="42">#REF!</definedName>
    <definedName name="SR.LTBOPS" localSheetId="43">#REF!</definedName>
    <definedName name="SR.LTBOPS" localSheetId="45">#REF!</definedName>
    <definedName name="SR.LTBOPS" localSheetId="46">#REF!</definedName>
    <definedName name="SR.LTBOPS" localSheetId="48">#REF!</definedName>
    <definedName name="SR.LTBOPS" localSheetId="49">#REF!</definedName>
    <definedName name="SR.LTBOPS" localSheetId="50">#REF!</definedName>
    <definedName name="SR.LTBOPS" localSheetId="68">#REF!</definedName>
    <definedName name="SR.LTBOPS" localSheetId="69">#REF!</definedName>
    <definedName name="SR.LTBOPS">#REF!</definedName>
    <definedName name="SR.TAB12" localSheetId="3">#REF!</definedName>
    <definedName name="SR.TAB12" localSheetId="37">#REF!</definedName>
    <definedName name="SR.TAB12" localSheetId="38">#REF!</definedName>
    <definedName name="SR.TAB12" localSheetId="39">#REF!</definedName>
    <definedName name="SR.TAB12" localSheetId="40">#REF!</definedName>
    <definedName name="SR.TAB12" localSheetId="41">#REF!</definedName>
    <definedName name="SR.TAB12" localSheetId="42">#REF!</definedName>
    <definedName name="SR.TAB12" localSheetId="43">#REF!</definedName>
    <definedName name="SR.TAB12" localSheetId="45">#REF!</definedName>
    <definedName name="SR.TAB12" localSheetId="46">#REF!</definedName>
    <definedName name="SR.TAB12" localSheetId="48">#REF!</definedName>
    <definedName name="SR.TAB12" localSheetId="49">#REF!</definedName>
    <definedName name="SR.TAB12" localSheetId="50">#REF!</definedName>
    <definedName name="SR.TAB12" localSheetId="68">#REF!</definedName>
    <definedName name="SR.TAB12" localSheetId="69">#REF!</definedName>
    <definedName name="SR.TAB12">#REF!</definedName>
    <definedName name="SR.TAB9" localSheetId="68">#REF!</definedName>
    <definedName name="SR.TAB9" localSheetId="69">#REF!</definedName>
    <definedName name="SR.TAB9">#REF!</definedName>
    <definedName name="SRTOFE" localSheetId="68">#REF!</definedName>
    <definedName name="SRTOFE" localSheetId="69">#REF!</definedName>
    <definedName name="SRTOFE">#REF!</definedName>
    <definedName name="ss">'[113]Table 1'!#REF!</definedName>
    <definedName name="sss" localSheetId="1">#REF!</definedName>
    <definedName name="sss" localSheetId="3">#REF!</definedName>
    <definedName name="sss" localSheetId="37">#REF!</definedName>
    <definedName name="sss" localSheetId="38">#REF!</definedName>
    <definedName name="sss" localSheetId="39">#REF!</definedName>
    <definedName name="sss" localSheetId="40">#REF!</definedName>
    <definedName name="sss" localSheetId="41">#REF!</definedName>
    <definedName name="sss" localSheetId="42">#REF!</definedName>
    <definedName name="sss" localSheetId="43">#REF!</definedName>
    <definedName name="sss" localSheetId="45">#REF!</definedName>
    <definedName name="sss" localSheetId="46">#REF!</definedName>
    <definedName name="sss" localSheetId="48">#REF!</definedName>
    <definedName name="sss" localSheetId="49">#REF!</definedName>
    <definedName name="sss" localSheetId="50">#REF!</definedName>
    <definedName name="sss" localSheetId="68">#REF!</definedName>
    <definedName name="sss" localSheetId="69">#REF!</definedName>
    <definedName name="sss" localSheetId="0">#REF!</definedName>
    <definedName name="sss">#REF!</definedName>
    <definedName name="SSSSS" localSheetId="3">'[24]10'!#REF!</definedName>
    <definedName name="SSSSS" localSheetId="0">'[24]10'!#REF!</definedName>
    <definedName name="SSSSS">'[24]10'!#REF!</definedName>
    <definedName name="sssssssssssssssssssssssssssssssssssssssssssssssssssssssssssssssssssssssssssssssssssssssssssssssssssssssssssss" localSheetId="3">#REF!</definedName>
    <definedName name="sssssssssssssssssssssssssssssssssssssssssssssssssssssssssssssssssssssssssssssssssssssssssssssssssssssssssssss" localSheetId="37">#REF!</definedName>
    <definedName name="sssssssssssssssssssssssssssssssssssssssssssssssssssssssssssssssssssssssssssssssssssssssssssssssssssssssssssss" localSheetId="38">#REF!</definedName>
    <definedName name="sssssssssssssssssssssssssssssssssssssssssssssssssssssssssssssssssssssssssssssssssssssssssssssssssssssssssssss" localSheetId="39">#REF!</definedName>
    <definedName name="sssssssssssssssssssssssssssssssssssssssssssssssssssssssssssssssssssssssssssssssssssssssssssssssssssssssssssss" localSheetId="40">#REF!</definedName>
    <definedName name="sssssssssssssssssssssssssssssssssssssssssssssssssssssssssssssssssssssssssssssssssssssssssssssssssssssssssssss" localSheetId="41">#REF!</definedName>
    <definedName name="sssssssssssssssssssssssssssssssssssssssssssssssssssssssssssssssssssssssssssssssssssssssssssssssssssssssssssss" localSheetId="42">#REF!</definedName>
    <definedName name="sssssssssssssssssssssssssssssssssssssssssssssssssssssssssssssssssssssssssssssssssssssssssssssssssssssssssssss" localSheetId="43">#REF!</definedName>
    <definedName name="sssssssssssssssssssssssssssssssssssssssssssssssssssssssssssssssssssssssssssssssssssssssssssssssssssssssssssss" localSheetId="45">#REF!</definedName>
    <definedName name="sssssssssssssssssssssssssssssssssssssssssssssssssssssssssssssssssssssssssssssssssssssssssssssssssssssssssssss" localSheetId="46">#REF!</definedName>
    <definedName name="sssssssssssssssssssssssssssssssssssssssssssssssssssssssssssssssssssssssssssssssssssssssssssssssssssssssssssss" localSheetId="48">#REF!</definedName>
    <definedName name="sssssssssssssssssssssssssssssssssssssssssssssssssssssssssssssssssssssssssssssssssssssssssssssssssssssssssssss" localSheetId="49">#REF!</definedName>
    <definedName name="sssssssssssssssssssssssssssssssssssssssssssssssssssssssssssssssssssssssssssssssssssssssssssssssssssssssssssss" localSheetId="50">#REF!</definedName>
    <definedName name="sssssssssssssssssssssssssssssssssssssssssssssssssssssssssssssssssssssssssssssssssssssssssssssssssssssssssssss" localSheetId="68">#REF!</definedName>
    <definedName name="sssssssssssssssssssssssssssssssssssssssssssssssssssssssssssssssssssssssssssssssssssssssssssssssssssssssssssss" localSheetId="69">#REF!</definedName>
    <definedName name="sssssssssssssssssssssssssssssssssssssssssssssssssssssssssssssssssssssssssssssssssssssssssssssssssssssssssssss" localSheetId="0">#REF!</definedName>
    <definedName name="sssssssssssssssssssssssssssssssssssssssssssssssssssssssssssssssssssssssssssssssssssssssssssssssssssssssssssss">#REF!</definedName>
    <definedName name="Staff_Rpt" localSheetId="3">#REF!</definedName>
    <definedName name="Staff_Rpt" localSheetId="37">#REF!</definedName>
    <definedName name="Staff_Rpt" localSheetId="38">#REF!</definedName>
    <definedName name="Staff_Rpt" localSheetId="39">#REF!</definedName>
    <definedName name="Staff_Rpt" localSheetId="40">#REF!</definedName>
    <definedName name="Staff_Rpt" localSheetId="41">#REF!</definedName>
    <definedName name="Staff_Rpt" localSheetId="42">#REF!</definedName>
    <definedName name="Staff_Rpt" localSheetId="43">#REF!</definedName>
    <definedName name="Staff_Rpt" localSheetId="45">#REF!</definedName>
    <definedName name="Staff_Rpt" localSheetId="46">#REF!</definedName>
    <definedName name="Staff_Rpt" localSheetId="48">#REF!</definedName>
    <definedName name="Staff_Rpt" localSheetId="49">#REF!</definedName>
    <definedName name="Staff_Rpt" localSheetId="50">#REF!</definedName>
    <definedName name="Staff_Rpt" localSheetId="68">#REF!</definedName>
    <definedName name="Staff_Rpt" localSheetId="69">#REF!</definedName>
    <definedName name="Staff_Rpt">#REF!</definedName>
    <definedName name="StaffReportTable" localSheetId="3">#REF!</definedName>
    <definedName name="StaffReportTable" localSheetId="37">#REF!</definedName>
    <definedName name="StaffReportTable" localSheetId="38">#REF!</definedName>
    <definedName name="StaffReportTable" localSheetId="39">#REF!</definedName>
    <definedName name="StaffReportTable" localSheetId="40">#REF!</definedName>
    <definedName name="StaffReportTable" localSheetId="41">#REF!</definedName>
    <definedName name="StaffReportTable" localSheetId="42">#REF!</definedName>
    <definedName name="StaffReportTable" localSheetId="43">#REF!</definedName>
    <definedName name="StaffReportTable" localSheetId="45">#REF!</definedName>
    <definedName name="StaffReportTable" localSheetId="46">#REF!</definedName>
    <definedName name="StaffReportTable" localSheetId="48">#REF!</definedName>
    <definedName name="StaffReportTable" localSheetId="49">#REF!</definedName>
    <definedName name="StaffReportTable" localSheetId="50">#REF!</definedName>
    <definedName name="StaffReportTable" localSheetId="68">#REF!</definedName>
    <definedName name="StaffReportTable" localSheetId="69">#REF!</definedName>
    <definedName name="StaffReportTable">#REF!</definedName>
    <definedName name="START" localSheetId="68">#REF!</definedName>
    <definedName name="START" localSheetId="69">#REF!</definedName>
    <definedName name="START">#REF!</definedName>
    <definedName name="statistics" localSheetId="17" hidden="1">#REF!</definedName>
    <definedName name="statistics" localSheetId="18" hidden="1">#REF!</definedName>
    <definedName name="statistics" localSheetId="19" hidden="1">#REF!</definedName>
    <definedName name="statistics" localSheetId="24" hidden="1">#REF!</definedName>
    <definedName name="statistics" localSheetId="25" hidden="1">#REF!</definedName>
    <definedName name="statistics" localSheetId="37" hidden="1">#REF!</definedName>
    <definedName name="statistics" localSheetId="38" hidden="1">#REF!</definedName>
    <definedName name="statistics" localSheetId="39" hidden="1">#REF!</definedName>
    <definedName name="statistics" localSheetId="40" hidden="1">#REF!</definedName>
    <definedName name="statistics" localSheetId="41" hidden="1">#REF!</definedName>
    <definedName name="statistics" localSheetId="42" hidden="1">#REF!</definedName>
    <definedName name="statistics" localSheetId="43" hidden="1">#REF!</definedName>
    <definedName name="statistics" localSheetId="44" hidden="1">#REF!</definedName>
    <definedName name="statistics" localSheetId="45" hidden="1">#REF!</definedName>
    <definedName name="statistics" localSheetId="46" hidden="1">#REF!</definedName>
    <definedName name="statistics" localSheetId="47" hidden="1">#REF!</definedName>
    <definedName name="statistics" localSheetId="48" hidden="1">#REF!</definedName>
    <definedName name="statistics" localSheetId="49" hidden="1">#REF!</definedName>
    <definedName name="statistics" localSheetId="50" hidden="1">#REF!</definedName>
    <definedName name="statistics" localSheetId="52" hidden="1">#REF!</definedName>
    <definedName name="statistics" localSheetId="53" hidden="1">#REF!</definedName>
    <definedName name="statistics" localSheetId="54" hidden="1">#REF!</definedName>
    <definedName name="statistics" localSheetId="55" hidden="1">#REF!</definedName>
    <definedName name="statistics" localSheetId="56" hidden="1">#REF!</definedName>
    <definedName name="statistics" localSheetId="57" hidden="1">#REF!</definedName>
    <definedName name="statistics" localSheetId="58" hidden="1">#REF!</definedName>
    <definedName name="statistics" localSheetId="59" hidden="1">#REF!</definedName>
    <definedName name="statistics" localSheetId="60" hidden="1">#REF!</definedName>
    <definedName name="statistics" localSheetId="70" hidden="1">#REF!</definedName>
    <definedName name="statistics" localSheetId="0" hidden="1">#REF!</definedName>
    <definedName name="statistics" hidden="1">#REF!</definedName>
    <definedName name="Statistics1" localSheetId="17" hidden="1">#REF!</definedName>
    <definedName name="Statistics1" localSheetId="18" hidden="1">#REF!</definedName>
    <definedName name="Statistics1" localSheetId="19" hidden="1">#REF!</definedName>
    <definedName name="Statistics1" localSheetId="24" hidden="1">#REF!</definedName>
    <definedName name="Statistics1" localSheetId="25" hidden="1">#REF!</definedName>
    <definedName name="Statistics1" localSheetId="37" hidden="1">#REF!</definedName>
    <definedName name="Statistics1" localSheetId="38" hidden="1">#REF!</definedName>
    <definedName name="Statistics1" localSheetId="39" hidden="1">#REF!</definedName>
    <definedName name="Statistics1" localSheetId="40" hidden="1">#REF!</definedName>
    <definedName name="Statistics1" localSheetId="41" hidden="1">#REF!</definedName>
    <definedName name="Statistics1" localSheetId="42" hidden="1">#REF!</definedName>
    <definedName name="Statistics1" localSheetId="43" hidden="1">#REF!</definedName>
    <definedName name="Statistics1" localSheetId="44" hidden="1">#REF!</definedName>
    <definedName name="Statistics1" localSheetId="45" hidden="1">#REF!</definedName>
    <definedName name="Statistics1" localSheetId="46" hidden="1">#REF!</definedName>
    <definedName name="Statistics1" localSheetId="47" hidden="1">#REF!</definedName>
    <definedName name="Statistics1" localSheetId="48" hidden="1">#REF!</definedName>
    <definedName name="Statistics1" localSheetId="49" hidden="1">#REF!</definedName>
    <definedName name="Statistics1" localSheetId="50" hidden="1">#REF!</definedName>
    <definedName name="Statistics1" localSheetId="52" hidden="1">#REF!</definedName>
    <definedName name="Statistics1" localSheetId="53" hidden="1">#REF!</definedName>
    <definedName name="Statistics1" localSheetId="54" hidden="1">#REF!</definedName>
    <definedName name="Statistics1" localSheetId="55" hidden="1">#REF!</definedName>
    <definedName name="Statistics1" localSheetId="56" hidden="1">#REF!</definedName>
    <definedName name="Statistics1" localSheetId="57" hidden="1">#REF!</definedName>
    <definedName name="Statistics1" localSheetId="58" hidden="1">#REF!</definedName>
    <definedName name="Statistics1" localSheetId="59" hidden="1">#REF!</definedName>
    <definedName name="Statistics1" localSheetId="60" hidden="1">#REF!</definedName>
    <definedName name="Statistics1" localSheetId="70" hidden="1">#REF!</definedName>
    <definedName name="Statistics1" localSheetId="0" hidden="1">#REF!</definedName>
    <definedName name="Statistics1" hidden="1">#REF!</definedName>
    <definedName name="statistics2" localSheetId="17" hidden="1">#REF!</definedName>
    <definedName name="statistics2" localSheetId="18" hidden="1">#REF!</definedName>
    <definedName name="statistics2" localSheetId="19" hidden="1">#REF!</definedName>
    <definedName name="statistics2" localSheetId="24" hidden="1">#REF!</definedName>
    <definedName name="statistics2" localSheetId="25" hidden="1">#REF!</definedName>
    <definedName name="statistics2" localSheetId="37" hidden="1">#REF!</definedName>
    <definedName name="statistics2" localSheetId="38" hidden="1">#REF!</definedName>
    <definedName name="statistics2" localSheetId="39" hidden="1">#REF!</definedName>
    <definedName name="statistics2" localSheetId="40" hidden="1">#REF!</definedName>
    <definedName name="statistics2" localSheetId="41" hidden="1">#REF!</definedName>
    <definedName name="statistics2" localSheetId="42" hidden="1">#REF!</definedName>
    <definedName name="statistics2" localSheetId="43" hidden="1">#REF!</definedName>
    <definedName name="statistics2" localSheetId="44" hidden="1">#REF!</definedName>
    <definedName name="statistics2" localSheetId="45" hidden="1">#REF!</definedName>
    <definedName name="statistics2" localSheetId="46" hidden="1">#REF!</definedName>
    <definedName name="statistics2" localSheetId="47" hidden="1">#REF!</definedName>
    <definedName name="statistics2" localSheetId="48" hidden="1">#REF!</definedName>
    <definedName name="statistics2" localSheetId="49" hidden="1">#REF!</definedName>
    <definedName name="statistics2" localSheetId="50" hidden="1">#REF!</definedName>
    <definedName name="statistics2" localSheetId="52" hidden="1">#REF!</definedName>
    <definedName name="statistics2" localSheetId="53" hidden="1">#REF!</definedName>
    <definedName name="statistics2" localSheetId="54" hidden="1">#REF!</definedName>
    <definedName name="statistics2" localSheetId="55" hidden="1">#REF!</definedName>
    <definedName name="statistics2" localSheetId="56" hidden="1">#REF!</definedName>
    <definedName name="statistics2" localSheetId="57" hidden="1">#REF!</definedName>
    <definedName name="statistics2" localSheetId="58" hidden="1">#REF!</definedName>
    <definedName name="statistics2" localSheetId="59" hidden="1">#REF!</definedName>
    <definedName name="statistics2" localSheetId="60" hidden="1">#REF!</definedName>
    <definedName name="statistics2" localSheetId="70" hidden="1">#REF!</definedName>
    <definedName name="statistics2" localSheetId="0" hidden="1">#REF!</definedName>
    <definedName name="statistics2" hidden="1">#REF!</definedName>
    <definedName name="STDBANK" localSheetId="68">#REF!</definedName>
    <definedName name="STDBANK" localSheetId="69">#REF!</definedName>
    <definedName name="STDBANK">#REF!</definedName>
    <definedName name="STDCHAR" localSheetId="68">#REF!</definedName>
    <definedName name="STDCHAR" localSheetId="69">#REF!</definedName>
    <definedName name="STDCHAR">#REF!</definedName>
    <definedName name="STFQTAB" localSheetId="68">#REF!</definedName>
    <definedName name="STFQTAB" localSheetId="69">#REF!</definedName>
    <definedName name="STFQTAB">#REF!</definedName>
    <definedName name="STOCK">[107]STOCK!$D$4:$K$69</definedName>
    <definedName name="Stocks" localSheetId="1">#REF!</definedName>
    <definedName name="Stocks" localSheetId="3">#REF!</definedName>
    <definedName name="Stocks" localSheetId="37">#REF!</definedName>
    <definedName name="Stocks" localSheetId="38">#REF!</definedName>
    <definedName name="Stocks" localSheetId="39">#REF!</definedName>
    <definedName name="Stocks" localSheetId="40">#REF!</definedName>
    <definedName name="Stocks" localSheetId="41">#REF!</definedName>
    <definedName name="Stocks" localSheetId="42">#REF!</definedName>
    <definedName name="Stocks" localSheetId="43">#REF!</definedName>
    <definedName name="Stocks" localSheetId="45">#REF!</definedName>
    <definedName name="Stocks" localSheetId="46">#REF!</definedName>
    <definedName name="Stocks" localSheetId="48">#REF!</definedName>
    <definedName name="Stocks" localSheetId="49">#REF!</definedName>
    <definedName name="Stocks" localSheetId="50">#REF!</definedName>
    <definedName name="Stocks" localSheetId="68">#REF!</definedName>
    <definedName name="Stocks" localSheetId="69">#REF!</definedName>
    <definedName name="Stocks" localSheetId="0">#REF!</definedName>
    <definedName name="Stocks">#REF!</definedName>
    <definedName name="STOP" localSheetId="1">#REF!</definedName>
    <definedName name="STOP" localSheetId="3">#REF!</definedName>
    <definedName name="STOP" localSheetId="37">#REF!</definedName>
    <definedName name="STOP" localSheetId="38">#REF!</definedName>
    <definedName name="STOP" localSheetId="39">#REF!</definedName>
    <definedName name="STOP" localSheetId="40">#REF!</definedName>
    <definedName name="STOP" localSheetId="41">#REF!</definedName>
    <definedName name="STOP" localSheetId="42">#REF!</definedName>
    <definedName name="STOP" localSheetId="43">#REF!</definedName>
    <definedName name="STOP" localSheetId="45">#REF!</definedName>
    <definedName name="STOP" localSheetId="46">#REF!</definedName>
    <definedName name="STOP" localSheetId="48">#REF!</definedName>
    <definedName name="STOP" localSheetId="49">#REF!</definedName>
    <definedName name="STOP" localSheetId="50">#REF!</definedName>
    <definedName name="STOP" localSheetId="68">#REF!</definedName>
    <definedName name="STOP" localSheetId="69">#REF!</definedName>
    <definedName name="STOP">#REF!</definedName>
    <definedName name="strip">[52]pvtReport!$I$1</definedName>
    <definedName name="stub_lines">'[47]99TC17FY'!$A$11:$A$40</definedName>
    <definedName name="sum" localSheetId="3">#REF!</definedName>
    <definedName name="sum" localSheetId="37">#REF!</definedName>
    <definedName name="sum" localSheetId="38">#REF!</definedName>
    <definedName name="sum" localSheetId="39">#REF!</definedName>
    <definedName name="sum" localSheetId="40">#REF!</definedName>
    <definedName name="sum" localSheetId="41">#REF!</definedName>
    <definedName name="sum" localSheetId="42">#REF!</definedName>
    <definedName name="sum" localSheetId="43">#REF!</definedName>
    <definedName name="sum" localSheetId="45">#REF!</definedName>
    <definedName name="sum" localSheetId="46">#REF!</definedName>
    <definedName name="sum" localSheetId="48">#REF!</definedName>
    <definedName name="sum" localSheetId="49">#REF!</definedName>
    <definedName name="sum" localSheetId="50">#REF!</definedName>
    <definedName name="sum" localSheetId="68">#REF!</definedName>
    <definedName name="sum" localSheetId="69">#REF!</definedName>
    <definedName name="sum" localSheetId="0">#REF!</definedName>
    <definedName name="sum">#REF!</definedName>
    <definedName name="SUM1F" localSheetId="3">#REF!</definedName>
    <definedName name="SUM1F" localSheetId="37">#REF!</definedName>
    <definedName name="SUM1F" localSheetId="38">#REF!</definedName>
    <definedName name="SUM1F" localSheetId="39">#REF!</definedName>
    <definedName name="SUM1F" localSheetId="40">#REF!</definedName>
    <definedName name="SUM1F" localSheetId="41">#REF!</definedName>
    <definedName name="SUM1F" localSheetId="42">#REF!</definedName>
    <definedName name="SUM1F" localSheetId="43">#REF!</definedName>
    <definedName name="SUM1F" localSheetId="45">#REF!</definedName>
    <definedName name="SUM1F" localSheetId="46">#REF!</definedName>
    <definedName name="SUM1F" localSheetId="48">#REF!</definedName>
    <definedName name="SUM1F" localSheetId="49">#REF!</definedName>
    <definedName name="SUM1F" localSheetId="50">#REF!</definedName>
    <definedName name="SUM1F" localSheetId="68">#REF!</definedName>
    <definedName name="SUM1F" localSheetId="69">#REF!</definedName>
    <definedName name="SUM1F">#REF!</definedName>
    <definedName name="sumdem">'[22]Committed Debt Outflows'!$L$488</definedName>
    <definedName name="SumEuro">'[22]Committed Debt Outflows'!$L$409</definedName>
    <definedName name="sumff">'[22]Committed Debt Outflows'!$L$501</definedName>
    <definedName name="sumgbp">'[22]Committed Debt Outflows'!$L$514</definedName>
    <definedName name="SumGC05">'[22]Committed Debt Outflows'!$L$161</definedName>
    <definedName name="SumGC07">'[22]Committed Debt Outflows'!$L$207</definedName>
    <definedName name="Sumgc10">'[22]Committed Debt Outflows'!$L$262</definedName>
    <definedName name="SumGC15">'[22]Committed Debt Outflows'!$L$306</definedName>
    <definedName name="Sumgc25">'[22]Committed Debt Outflows'!$L$325</definedName>
    <definedName name="sumkd">'[22]Committed Debt Outflows'!$L$531</definedName>
    <definedName name="SUMMARY">[13]Output!$B$1:$N$35</definedName>
    <definedName name="SumRand">'[22]Committed Debt Outflows'!$L$355</definedName>
    <definedName name="sumsdr">'[22]Committed Debt Outflows'!$L$527</definedName>
    <definedName name="sumsf">'[22]Committed Debt Outflows'!$L$463</definedName>
    <definedName name="SumT182">'[22]Committed Debt Outflows'!$L$63</definedName>
    <definedName name="SumT364">'[22]Committed Debt Outflows'!$L$102</definedName>
    <definedName name="SumT91">'[22]Committed Debt Outflows'!$L$30</definedName>
    <definedName name="sumtab">[13]Output!$B$1:$M$38</definedName>
    <definedName name="SumUS">'[22]Committed Debt Outflows'!$L$383</definedName>
    <definedName name="SumYen">'[22]Committed Debt Outflows'!$L$437</definedName>
    <definedName name="sumyuan">'[22]Committed Debt Outflows'!$L$450</definedName>
    <definedName name="SUPP" localSheetId="3">#REF!</definedName>
    <definedName name="SUPP" localSheetId="37">#REF!</definedName>
    <definedName name="SUPP" localSheetId="38">#REF!</definedName>
    <definedName name="SUPP" localSheetId="39">#REF!</definedName>
    <definedName name="SUPP" localSheetId="40">#REF!</definedName>
    <definedName name="SUPP" localSheetId="41">#REF!</definedName>
    <definedName name="SUPP" localSheetId="42">#REF!</definedName>
    <definedName name="SUPP" localSheetId="43">#REF!</definedName>
    <definedName name="SUPP" localSheetId="45">#REF!</definedName>
    <definedName name="SUPP" localSheetId="46">#REF!</definedName>
    <definedName name="SUPP" localSheetId="48">#REF!</definedName>
    <definedName name="SUPP" localSheetId="49">#REF!</definedName>
    <definedName name="SUPP" localSheetId="50">#REF!</definedName>
    <definedName name="SUPP" localSheetId="68">#REF!</definedName>
    <definedName name="SUPP" localSheetId="69">#REF!</definedName>
    <definedName name="SUPP" localSheetId="0">#REF!</definedName>
    <definedName name="SUPP">#REF!</definedName>
    <definedName name="SUS" localSheetId="3">#REF!</definedName>
    <definedName name="SUS" localSheetId="37">#REF!</definedName>
    <definedName name="SUS" localSheetId="38">#REF!</definedName>
    <definedName name="SUS" localSheetId="39">#REF!</definedName>
    <definedName name="SUS" localSheetId="40">#REF!</definedName>
    <definedName name="SUS" localSheetId="41">#REF!</definedName>
    <definedName name="SUS" localSheetId="42">#REF!</definedName>
    <definedName name="SUS" localSheetId="43">#REF!</definedName>
    <definedName name="SUS" localSheetId="45">#REF!</definedName>
    <definedName name="SUS" localSheetId="46">#REF!</definedName>
    <definedName name="SUS" localSheetId="48">#REF!</definedName>
    <definedName name="SUS" localSheetId="49">#REF!</definedName>
    <definedName name="SUS" localSheetId="50">#REF!</definedName>
    <definedName name="SUS" localSheetId="68">#REF!</definedName>
    <definedName name="SUS" localSheetId="69">#REF!</definedName>
    <definedName name="SUS">#REF!</definedName>
    <definedName name="suyahs" localSheetId="3">#REF!</definedName>
    <definedName name="suyahs" localSheetId="37">#REF!</definedName>
    <definedName name="suyahs" localSheetId="38">#REF!</definedName>
    <definedName name="suyahs" localSheetId="39">#REF!</definedName>
    <definedName name="suyahs" localSheetId="40">#REF!</definedName>
    <definedName name="suyahs" localSheetId="41">#REF!</definedName>
    <definedName name="suyahs" localSheetId="42">#REF!</definedName>
    <definedName name="suyahs" localSheetId="43">#REF!</definedName>
    <definedName name="suyahs" localSheetId="45">#REF!</definedName>
    <definedName name="suyahs" localSheetId="46">#REF!</definedName>
    <definedName name="suyahs" localSheetId="48">#REF!</definedName>
    <definedName name="suyahs" localSheetId="49">#REF!</definedName>
    <definedName name="suyahs" localSheetId="50">#REF!</definedName>
    <definedName name="suyahs" localSheetId="68">#REF!</definedName>
    <definedName name="suyahs" localSheetId="69">#REF!</definedName>
    <definedName name="suyahs">#REF!</definedName>
    <definedName name="SwitchColor" localSheetId="68">#REF!</definedName>
    <definedName name="SwitchColor" localSheetId="69">#REF!</definedName>
    <definedName name="SwitchColor">#REF!</definedName>
    <definedName name="Swvu.PLA1." localSheetId="17" hidden="1">'[26]COP FED'!#REF!</definedName>
    <definedName name="Swvu.PLA1." localSheetId="18" hidden="1">'[26]COP FED'!#REF!</definedName>
    <definedName name="Swvu.PLA1." localSheetId="19" hidden="1">'[26]COP FED'!#REF!</definedName>
    <definedName name="Swvu.PLA1." localSheetId="24" hidden="1">'[26]COP FED'!#REF!</definedName>
    <definedName name="Swvu.PLA1." localSheetId="25" hidden="1">'[26]COP FED'!#REF!</definedName>
    <definedName name="Swvu.PLA1." localSheetId="37" hidden="1">'[26]COP FED'!#REF!</definedName>
    <definedName name="Swvu.PLA1." localSheetId="38" hidden="1">'[26]COP FED'!#REF!</definedName>
    <definedName name="Swvu.PLA1." localSheetId="39" hidden="1">'[26]COP FED'!#REF!</definedName>
    <definedName name="Swvu.PLA1." localSheetId="40" hidden="1">'[26]COP FED'!#REF!</definedName>
    <definedName name="Swvu.PLA1." localSheetId="41" hidden="1">'[26]COP FED'!#REF!</definedName>
    <definedName name="Swvu.PLA1." localSheetId="42" hidden="1">'[26]COP FED'!#REF!</definedName>
    <definedName name="Swvu.PLA1." localSheetId="43" hidden="1">'[26]COP FED'!#REF!</definedName>
    <definedName name="Swvu.PLA1." localSheetId="44" hidden="1">'[26]COP FED'!#REF!</definedName>
    <definedName name="Swvu.PLA1." localSheetId="45" hidden="1">'[26]COP FED'!#REF!</definedName>
    <definedName name="Swvu.PLA1." localSheetId="46" hidden="1">'[26]COP FED'!#REF!</definedName>
    <definedName name="Swvu.PLA1." localSheetId="47" hidden="1">'[26]COP FED'!#REF!</definedName>
    <definedName name="Swvu.PLA1." localSheetId="48" hidden="1">'[26]COP FED'!#REF!</definedName>
    <definedName name="Swvu.PLA1." localSheetId="49" hidden="1">'[26]COP FED'!#REF!</definedName>
    <definedName name="Swvu.PLA1." localSheetId="50" hidden="1">'[26]COP FED'!#REF!</definedName>
    <definedName name="Swvu.PLA1." localSheetId="52" hidden="1">'[26]COP FED'!#REF!</definedName>
    <definedName name="Swvu.PLA1." localSheetId="53" hidden="1">'[26]COP FED'!#REF!</definedName>
    <definedName name="Swvu.PLA1." localSheetId="54" hidden="1">'[26]COP FED'!#REF!</definedName>
    <definedName name="Swvu.PLA1." localSheetId="55" hidden="1">'[26]COP FED'!#REF!</definedName>
    <definedName name="Swvu.PLA1." localSheetId="56" hidden="1">'[26]COP FED'!#REF!</definedName>
    <definedName name="Swvu.PLA1." localSheetId="57" hidden="1">'[26]COP FED'!#REF!</definedName>
    <definedName name="Swvu.PLA1." localSheetId="58" hidden="1">'[26]COP FED'!#REF!</definedName>
    <definedName name="Swvu.PLA1." localSheetId="59" hidden="1">'[26]COP FED'!#REF!</definedName>
    <definedName name="Swvu.PLA1." localSheetId="60" hidden="1">'[26]COP FED'!#REF!</definedName>
    <definedName name="Swvu.PLA1." localSheetId="70" hidden="1">'[26]COP FED'!#REF!</definedName>
    <definedName name="Swvu.PLA1." localSheetId="0" hidden="1">'[26]COP FED'!#REF!</definedName>
    <definedName name="Swvu.PLA1." hidden="1">'[26]COP FED'!#REF!</definedName>
    <definedName name="Swvu.PLA2." hidden="1">'[26]COP FED'!$A$1:$N$49</definedName>
    <definedName name="sx" localSheetId="3">#REF!</definedName>
    <definedName name="sx" localSheetId="37">#REF!</definedName>
    <definedName name="sx" localSheetId="38">#REF!</definedName>
    <definedName name="sx" localSheetId="39">#REF!</definedName>
    <definedName name="sx" localSheetId="40">#REF!</definedName>
    <definedName name="sx" localSheetId="41">#REF!</definedName>
    <definedName name="sx" localSheetId="42">#REF!</definedName>
    <definedName name="sx" localSheetId="43">#REF!</definedName>
    <definedName name="sx" localSheetId="45">#REF!</definedName>
    <definedName name="sx" localSheetId="46">#REF!</definedName>
    <definedName name="sx" localSheetId="48">#REF!</definedName>
    <definedName name="sx" localSheetId="49">#REF!</definedName>
    <definedName name="sx" localSheetId="50">#REF!</definedName>
    <definedName name="sx" localSheetId="68">#REF!</definedName>
    <definedName name="sx" localSheetId="69">#REF!</definedName>
    <definedName name="sx" localSheetId="0">#REF!</definedName>
    <definedName name="sx">#REF!</definedName>
    <definedName name="T" localSheetId="3">#REF!</definedName>
    <definedName name="T" localSheetId="37">#REF!</definedName>
    <definedName name="T" localSheetId="38">#REF!</definedName>
    <definedName name="T" localSheetId="39">#REF!</definedName>
    <definedName name="T" localSheetId="40">#REF!</definedName>
    <definedName name="T" localSheetId="41">#REF!</definedName>
    <definedName name="T" localSheetId="42">#REF!</definedName>
    <definedName name="T" localSheetId="43">#REF!</definedName>
    <definedName name="T" localSheetId="45">#REF!</definedName>
    <definedName name="T" localSheetId="46">#REF!</definedName>
    <definedName name="T" localSheetId="48">#REF!</definedName>
    <definedName name="T" localSheetId="49">#REF!</definedName>
    <definedName name="T" localSheetId="50">#REF!</definedName>
    <definedName name="T" localSheetId="68">#REF!</definedName>
    <definedName name="T" localSheetId="69">#REF!</definedName>
    <definedName name="T">#REF!</definedName>
    <definedName name="T0" localSheetId="1" hidden="1">{"Main Economic Indicators",#N/A,FALSE,"C"}</definedName>
    <definedName name="T0" localSheetId="17" hidden="1">{"Main Economic Indicators",#N/A,FALSE,"C"}</definedName>
    <definedName name="T0" localSheetId="18" hidden="1">{"Main Economic Indicators",#N/A,FALSE,"C"}</definedName>
    <definedName name="T0" localSheetId="19" hidden="1">{"Main Economic Indicators",#N/A,FALSE,"C"}</definedName>
    <definedName name="T0" localSheetId="24" hidden="1">{"Main Economic Indicators",#N/A,FALSE,"C"}</definedName>
    <definedName name="T0" localSheetId="25" hidden="1">{"Main Economic Indicators",#N/A,FALSE,"C"}</definedName>
    <definedName name="T0" localSheetId="3" hidden="1">{"Main Economic Indicators",#N/A,FALSE,"C"}</definedName>
    <definedName name="T0" localSheetId="37" hidden="1">{"Main Economic Indicators",#N/A,FALSE,"C"}</definedName>
    <definedName name="T0" localSheetId="38" hidden="1">{"Main Economic Indicators",#N/A,FALSE,"C"}</definedName>
    <definedName name="T0" localSheetId="39" hidden="1">{"Main Economic Indicators",#N/A,FALSE,"C"}</definedName>
    <definedName name="T0" localSheetId="40" hidden="1">{"Main Economic Indicators",#N/A,FALSE,"C"}</definedName>
    <definedName name="T0" localSheetId="41" hidden="1">{"Main Economic Indicators",#N/A,FALSE,"C"}</definedName>
    <definedName name="T0" localSheetId="42" hidden="1">{"Main Economic Indicators",#N/A,FALSE,"C"}</definedName>
    <definedName name="T0" localSheetId="43" hidden="1">{"Main Economic Indicators",#N/A,FALSE,"C"}</definedName>
    <definedName name="T0" localSheetId="44" hidden="1">{"Main Economic Indicators",#N/A,FALSE,"C"}</definedName>
    <definedName name="T0" localSheetId="45" hidden="1">{"Main Economic Indicators",#N/A,FALSE,"C"}</definedName>
    <definedName name="T0" localSheetId="46" hidden="1">{"Main Economic Indicators",#N/A,FALSE,"C"}</definedName>
    <definedName name="T0" localSheetId="47" hidden="1">{"Main Economic Indicators",#N/A,FALSE,"C"}</definedName>
    <definedName name="T0" localSheetId="48" hidden="1">{"Main Economic Indicators",#N/A,FALSE,"C"}</definedName>
    <definedName name="T0" localSheetId="49" hidden="1">{"Main Economic Indicators",#N/A,FALSE,"C"}</definedName>
    <definedName name="T0" localSheetId="50" hidden="1">{"Main Economic Indicators",#N/A,FALSE,"C"}</definedName>
    <definedName name="T0" localSheetId="52" hidden="1">{"Main Economic Indicators",#N/A,FALSE,"C"}</definedName>
    <definedName name="T0" localSheetId="53" hidden="1">{"Main Economic Indicators",#N/A,FALSE,"C"}</definedName>
    <definedName name="T0" localSheetId="54" hidden="1">{"Main Economic Indicators",#N/A,FALSE,"C"}</definedName>
    <definedName name="T0" localSheetId="55" hidden="1">{"Main Economic Indicators",#N/A,FALSE,"C"}</definedName>
    <definedName name="T0" localSheetId="56" hidden="1">{"Main Economic Indicators",#N/A,FALSE,"C"}</definedName>
    <definedName name="T0" localSheetId="57" hidden="1">{"Main Economic Indicators",#N/A,FALSE,"C"}</definedName>
    <definedName name="T0" localSheetId="58" hidden="1">{"Main Economic Indicators",#N/A,FALSE,"C"}</definedName>
    <definedName name="T0" localSheetId="59" hidden="1">{"Main Economic Indicators",#N/A,FALSE,"C"}</definedName>
    <definedName name="T0" localSheetId="60" hidden="1">{"Main Economic Indicators",#N/A,FALSE,"C"}</definedName>
    <definedName name="T0" localSheetId="68" hidden="1">{"Main Economic Indicators",#N/A,FALSE,"C"}</definedName>
    <definedName name="T0" localSheetId="69" hidden="1">{"Main Economic Indicators",#N/A,FALSE,"C"}</definedName>
    <definedName name="T0" localSheetId="70" hidden="1">{"Main Economic Indicators",#N/A,FALSE,"C"}</definedName>
    <definedName name="T0" localSheetId="0" hidden="1">{"Main Economic Indicators",#N/A,FALSE,"C"}</definedName>
    <definedName name="T0" hidden="1">{"Main Economic Indicators",#N/A,FALSE,"C"}</definedName>
    <definedName name="T96_97A" localSheetId="3">#REF!</definedName>
    <definedName name="T96_97A" localSheetId="42">#REF!</definedName>
    <definedName name="T96_97A" localSheetId="68">#REF!</definedName>
    <definedName name="T96_97A" localSheetId="69">#REF!</definedName>
    <definedName name="T96_97A" localSheetId="0">#REF!</definedName>
    <definedName name="T96_97A">#REF!</definedName>
    <definedName name="T96_97B" localSheetId="3">#REF!</definedName>
    <definedName name="T96_97B" localSheetId="42">#REF!</definedName>
    <definedName name="T96_97B" localSheetId="68">#REF!</definedName>
    <definedName name="T96_97B" localSheetId="69">#REF!</definedName>
    <definedName name="T96_97B">#REF!</definedName>
    <definedName name="TAB1A" localSheetId="3">#REF!</definedName>
    <definedName name="TAB1A" localSheetId="42">#REF!</definedName>
    <definedName name="TAB1A" localSheetId="68">#REF!</definedName>
    <definedName name="TAB1A" localSheetId="69">#REF!</definedName>
    <definedName name="TAB1A">#REF!</definedName>
    <definedName name="TAB1CK" localSheetId="68">#REF!</definedName>
    <definedName name="TAB1CK" localSheetId="69">#REF!</definedName>
    <definedName name="TAB1CK">#REF!</definedName>
    <definedName name="Tab25a" localSheetId="68">#REF!</definedName>
    <definedName name="Tab25a" localSheetId="69">#REF!</definedName>
    <definedName name="Tab25a">#REF!</definedName>
    <definedName name="Tab25b" localSheetId="68">#REF!</definedName>
    <definedName name="Tab25b" localSheetId="69">#REF!</definedName>
    <definedName name="Tab25b">#REF!</definedName>
    <definedName name="TAB2A" localSheetId="68">#REF!</definedName>
    <definedName name="TAB2A" localSheetId="69">#REF!</definedName>
    <definedName name="TAB2A">#REF!</definedName>
    <definedName name="TAB2B" localSheetId="68">#REF!</definedName>
    <definedName name="TAB2B" localSheetId="69">#REF!</definedName>
    <definedName name="TAB2B">#REF!</definedName>
    <definedName name="TAB30_33" localSheetId="68">#REF!</definedName>
    <definedName name="TAB30_33" localSheetId="69">#REF!</definedName>
    <definedName name="TAB30_33">#REF!</definedName>
    <definedName name="TAB4APPX">'[103]Table 5'!$A$2:$I$55</definedName>
    <definedName name="TAB5A" localSheetId="1">#REF!</definedName>
    <definedName name="TAB5A" localSheetId="3">#REF!</definedName>
    <definedName name="TAB5A" localSheetId="37">#REF!</definedName>
    <definedName name="TAB5A" localSheetId="38">#REF!</definedName>
    <definedName name="TAB5A" localSheetId="39">#REF!</definedName>
    <definedName name="TAB5A" localSheetId="40">#REF!</definedName>
    <definedName name="TAB5A" localSheetId="41">#REF!</definedName>
    <definedName name="TAB5A" localSheetId="42">#REF!</definedName>
    <definedName name="TAB5A" localSheetId="43">#REF!</definedName>
    <definedName name="TAB5A" localSheetId="45">#REF!</definedName>
    <definedName name="TAB5A" localSheetId="46">#REF!</definedName>
    <definedName name="TAB5A" localSheetId="48">#REF!</definedName>
    <definedName name="TAB5A" localSheetId="49">#REF!</definedName>
    <definedName name="TAB5A" localSheetId="50">#REF!</definedName>
    <definedName name="TAB5A" localSheetId="68">#REF!</definedName>
    <definedName name="TAB5A" localSheetId="69">#REF!</definedName>
    <definedName name="TAB5A" localSheetId="0">#REF!</definedName>
    <definedName name="TAB5A">#REF!</definedName>
    <definedName name="TAB6A" localSheetId="3">'[19]Annual Tables'!#REF!</definedName>
    <definedName name="TAB6A" localSheetId="42">'[19]Annual Tables'!#REF!</definedName>
    <definedName name="TAB6A" localSheetId="0">'[19]Annual Tables'!#REF!</definedName>
    <definedName name="TAB6A">'[19]Annual Tables'!#REF!</definedName>
    <definedName name="TAB6B" localSheetId="42">'[19]Annual Tables'!#REF!</definedName>
    <definedName name="TAB6B" localSheetId="0">'[19]Annual Tables'!#REF!</definedName>
    <definedName name="TAB6B">'[19]Annual Tables'!#REF!</definedName>
    <definedName name="TAB6C" localSheetId="3">#REF!</definedName>
    <definedName name="TAB6C" localSheetId="42">#REF!</definedName>
    <definedName name="TAB6C" localSheetId="68">#REF!</definedName>
    <definedName name="TAB6C" localSheetId="69">#REF!</definedName>
    <definedName name="TAB6C" localSheetId="0">#REF!</definedName>
    <definedName name="TAB6C">#REF!</definedName>
    <definedName name="TAB7A" localSheetId="3">#REF!</definedName>
    <definedName name="TAB7A" localSheetId="42">#REF!</definedName>
    <definedName name="TAB7A" localSheetId="68">#REF!</definedName>
    <definedName name="TAB7A" localSheetId="69">#REF!</definedName>
    <definedName name="TAB7A">#REF!</definedName>
    <definedName name="TABCASH" localSheetId="3">#REF!</definedName>
    <definedName name="TABCASH" localSheetId="42">#REF!</definedName>
    <definedName name="TABCASH" localSheetId="68">#REF!</definedName>
    <definedName name="TABCASH" localSheetId="69">#REF!</definedName>
    <definedName name="TABCASH">#REF!</definedName>
    <definedName name="TABEXCEPTFIN" localSheetId="68">#REF!</definedName>
    <definedName name="TABEXCEPTFIN" localSheetId="69">#REF!</definedName>
    <definedName name="TABEXCEPTFIN">#REF!</definedName>
    <definedName name="TABEXTERNAL" localSheetId="68">#REF!</definedName>
    <definedName name="TABEXTERNAL" localSheetId="69">#REF!</definedName>
    <definedName name="TABEXTERNAL">#REF!</definedName>
    <definedName name="table" localSheetId="68">#REF!</definedName>
    <definedName name="table" localSheetId="69">#REF!</definedName>
    <definedName name="table">#REF!</definedName>
    <definedName name="Table__47">[114]RED47!$A$1:$I$53</definedName>
    <definedName name="TABLE_1" localSheetId="1">#REF!</definedName>
    <definedName name="TABLE_1" localSheetId="3">#REF!</definedName>
    <definedName name="TABLE_1" localSheetId="37">#REF!</definedName>
    <definedName name="TABLE_1" localSheetId="38">#REF!</definedName>
    <definedName name="TABLE_1" localSheetId="39">#REF!</definedName>
    <definedName name="TABLE_1" localSheetId="40">#REF!</definedName>
    <definedName name="TABLE_1" localSheetId="41">#REF!</definedName>
    <definedName name="TABLE_1" localSheetId="42">#REF!</definedName>
    <definedName name="TABLE_1" localSheetId="43">#REF!</definedName>
    <definedName name="TABLE_1" localSheetId="45">#REF!</definedName>
    <definedName name="TABLE_1" localSheetId="46">#REF!</definedName>
    <definedName name="TABLE_1" localSheetId="48">#REF!</definedName>
    <definedName name="TABLE_1" localSheetId="49">#REF!</definedName>
    <definedName name="TABLE_1" localSheetId="50">#REF!</definedName>
    <definedName name="TABLE_1" localSheetId="68">#REF!</definedName>
    <definedName name="TABLE_1" localSheetId="69">#REF!</definedName>
    <definedName name="TABLE_1" localSheetId="0">#REF!</definedName>
    <definedName name="TABLE_1">#REF!</definedName>
    <definedName name="Table_1._Nigeria__Debt_Sustainability_Analysis__Adjustment_Scenario__2001_2012_1" localSheetId="1">#REF!</definedName>
    <definedName name="Table_1._Nigeria__Debt_Sustainability_Analysis__Adjustment_Scenario__2001_2012_1" localSheetId="3">#REF!</definedName>
    <definedName name="Table_1._Nigeria__Debt_Sustainability_Analysis__Adjustment_Scenario__2001_2012_1" localSheetId="37">#REF!</definedName>
    <definedName name="Table_1._Nigeria__Debt_Sustainability_Analysis__Adjustment_Scenario__2001_2012_1" localSheetId="38">#REF!</definedName>
    <definedName name="Table_1._Nigeria__Debt_Sustainability_Analysis__Adjustment_Scenario__2001_2012_1" localSheetId="39">#REF!</definedName>
    <definedName name="Table_1._Nigeria__Debt_Sustainability_Analysis__Adjustment_Scenario__2001_2012_1" localSheetId="40">#REF!</definedName>
    <definedName name="Table_1._Nigeria__Debt_Sustainability_Analysis__Adjustment_Scenario__2001_2012_1" localSheetId="41">#REF!</definedName>
    <definedName name="Table_1._Nigeria__Debt_Sustainability_Analysis__Adjustment_Scenario__2001_2012_1" localSheetId="42">#REF!</definedName>
    <definedName name="Table_1._Nigeria__Debt_Sustainability_Analysis__Adjustment_Scenario__2001_2012_1" localSheetId="43">#REF!</definedName>
    <definedName name="Table_1._Nigeria__Debt_Sustainability_Analysis__Adjustment_Scenario__2001_2012_1" localSheetId="45">#REF!</definedName>
    <definedName name="Table_1._Nigeria__Debt_Sustainability_Analysis__Adjustment_Scenario__2001_2012_1" localSheetId="46">#REF!</definedName>
    <definedName name="Table_1._Nigeria__Debt_Sustainability_Analysis__Adjustment_Scenario__2001_2012_1" localSheetId="48">#REF!</definedName>
    <definedName name="Table_1._Nigeria__Debt_Sustainability_Analysis__Adjustment_Scenario__2001_2012_1" localSheetId="49">#REF!</definedName>
    <definedName name="Table_1._Nigeria__Debt_Sustainability_Analysis__Adjustment_Scenario__2001_2012_1" localSheetId="50">#REF!</definedName>
    <definedName name="Table_1._Nigeria__Debt_Sustainability_Analysis__Adjustment_Scenario__2001_2012_1" localSheetId="68">#REF!</definedName>
    <definedName name="Table_1._Nigeria__Debt_Sustainability_Analysis__Adjustment_Scenario__2001_2012_1" localSheetId="69">#REF!</definedName>
    <definedName name="Table_1._Nigeria__Debt_Sustainability_Analysis__Adjustment_Scenario__2001_2012_1">#REF!</definedName>
    <definedName name="table_2" localSheetId="1">#REF!</definedName>
    <definedName name="table_2" localSheetId="3">#REF!</definedName>
    <definedName name="table_2" localSheetId="37">#REF!</definedName>
    <definedName name="table_2" localSheetId="38">#REF!</definedName>
    <definedName name="table_2" localSheetId="39">#REF!</definedName>
    <definedName name="table_2" localSheetId="40">#REF!</definedName>
    <definedName name="table_2" localSheetId="41">#REF!</definedName>
    <definedName name="table_2" localSheetId="42">#REF!</definedName>
    <definedName name="table_2" localSheetId="43">#REF!</definedName>
    <definedName name="table_2" localSheetId="45">#REF!</definedName>
    <definedName name="table_2" localSheetId="46">#REF!</definedName>
    <definedName name="table_2" localSheetId="48">#REF!</definedName>
    <definedName name="table_2" localSheetId="49">#REF!</definedName>
    <definedName name="table_2" localSheetId="50">#REF!</definedName>
    <definedName name="table_2" localSheetId="68">#REF!</definedName>
    <definedName name="table_2" localSheetId="69">#REF!</definedName>
    <definedName name="table_2">#REF!</definedName>
    <definedName name="Table_2._Country_X___Public_Sector_Financing_1" localSheetId="68">#REF!</definedName>
    <definedName name="Table_2._Country_X___Public_Sector_Financing_1" localSheetId="69">#REF!</definedName>
    <definedName name="Table_2._Country_X___Public_Sector_Financing_1">#REF!</definedName>
    <definedName name="Table_2___Average__wage___earnings_per_hour__of_selected_occupations_by_industrial_group" localSheetId="68">#REF!</definedName>
    <definedName name="Table_2___Average__wage___earnings_per_hour__of_selected_occupations_by_industrial_group" localSheetId="69">#REF!</definedName>
    <definedName name="Table_2___Average__wage___earnings_per_hour__of_selected_occupations_by_industrial_group">#REF!</definedName>
    <definedName name="table_2a" localSheetId="68">#REF!</definedName>
    <definedName name="table_2a" localSheetId="69">#REF!</definedName>
    <definedName name="table_2a">#REF!</definedName>
    <definedName name="table_2b" localSheetId="68">#REF!</definedName>
    <definedName name="table_2b" localSheetId="69">#REF!</definedName>
    <definedName name="table_2b">#REF!</definedName>
    <definedName name="Table_3._Nigeria__Debt_Sustainability_Analysis__Debt_Service_Indicators__2000_2010" localSheetId="68">#REF!</definedName>
    <definedName name="Table_3._Nigeria__Debt_Sustainability_Analysis__Debt_Service_Indicators__2000_2010" localSheetId="69">#REF!</definedName>
    <definedName name="Table_3._Nigeria__Debt_Sustainability_Analysis__Debt_Service_Indicators__2000_2010">#REF!</definedName>
    <definedName name="Table_4._Nigeria__Debt_Sustainability_Analysis__Sensitivity_to_Oil_Price_Developments__2000_2010_1" localSheetId="68">#REF!</definedName>
    <definedName name="Table_4._Nigeria__Debt_Sustainability_Analysis__Sensitivity_to_Oil_Price_Developments__2000_2010_1" localSheetId="69">#REF!</definedName>
    <definedName name="Table_4._Nigeria__Debt_Sustainability_Analysis__Sensitivity_to_Oil_Price_Developments__2000_2010_1">#REF!</definedName>
    <definedName name="Table_4SR" localSheetId="68">#REF!</definedName>
    <definedName name="Table_4SR" localSheetId="69">#REF!</definedName>
    <definedName name="Table_4SR">#REF!</definedName>
    <definedName name="Table_5a">[32]E!#REF!</definedName>
    <definedName name="Table_debt">[115]Table!$A$3:$AB$73</definedName>
    <definedName name="table_for_SR_brief" localSheetId="1">#REF!</definedName>
    <definedName name="table_for_SR_brief" localSheetId="3">#REF!</definedName>
    <definedName name="table_for_SR_brief" localSheetId="37">#REF!</definedName>
    <definedName name="table_for_SR_brief" localSheetId="38">#REF!</definedName>
    <definedName name="table_for_SR_brief" localSheetId="39">#REF!</definedName>
    <definedName name="table_for_SR_brief" localSheetId="40">#REF!</definedName>
    <definedName name="table_for_SR_brief" localSheetId="41">#REF!</definedName>
    <definedName name="table_for_SR_brief" localSheetId="42">#REF!</definedName>
    <definedName name="table_for_SR_brief" localSheetId="43">#REF!</definedName>
    <definedName name="table_for_SR_brief" localSheetId="45">#REF!</definedName>
    <definedName name="table_for_SR_brief" localSheetId="46">#REF!</definedName>
    <definedName name="table_for_SR_brief" localSheetId="48">#REF!</definedName>
    <definedName name="table_for_SR_brief" localSheetId="49">#REF!</definedName>
    <definedName name="table_for_SR_brief" localSheetId="50">#REF!</definedName>
    <definedName name="table_for_SR_brief" localSheetId="68">#REF!</definedName>
    <definedName name="table_for_SR_brief" localSheetId="69">#REF!</definedName>
    <definedName name="table_for_SR_brief" localSheetId="0">#REF!</definedName>
    <definedName name="table_for_SR_brief">#REF!</definedName>
    <definedName name="table_sr_brief_financing" localSheetId="1">#REF!</definedName>
    <definedName name="table_sr_brief_financing" localSheetId="3">#REF!</definedName>
    <definedName name="table_sr_brief_financing" localSheetId="37">#REF!</definedName>
    <definedName name="table_sr_brief_financing" localSheetId="38">#REF!</definedName>
    <definedName name="table_sr_brief_financing" localSheetId="39">#REF!</definedName>
    <definedName name="table_sr_brief_financing" localSheetId="40">#REF!</definedName>
    <definedName name="table_sr_brief_financing" localSheetId="41">#REF!</definedName>
    <definedName name="table_sr_brief_financing" localSheetId="42">#REF!</definedName>
    <definedName name="table_sr_brief_financing" localSheetId="43">#REF!</definedName>
    <definedName name="table_sr_brief_financing" localSheetId="45">#REF!</definedName>
    <definedName name="table_sr_brief_financing" localSheetId="46">#REF!</definedName>
    <definedName name="table_sr_brief_financing" localSheetId="48">#REF!</definedName>
    <definedName name="table_sr_brief_financing" localSheetId="49">#REF!</definedName>
    <definedName name="table_sr_brief_financing" localSheetId="50">#REF!</definedName>
    <definedName name="table_sr_brief_financing" localSheetId="68">#REF!</definedName>
    <definedName name="table_sr_brief_financing" localSheetId="69">#REF!</definedName>
    <definedName name="table_sr_brief_financing">#REF!</definedName>
    <definedName name="Table_Template" localSheetId="1">#REF!</definedName>
    <definedName name="Table_Template" localSheetId="3">#REF!</definedName>
    <definedName name="Table_Template" localSheetId="37">#REF!</definedName>
    <definedName name="Table_Template" localSheetId="38">#REF!</definedName>
    <definedName name="Table_Template" localSheetId="39">#REF!</definedName>
    <definedName name="Table_Template" localSheetId="40">#REF!</definedName>
    <definedName name="Table_Template" localSheetId="41">#REF!</definedName>
    <definedName name="Table_Template" localSheetId="42">#REF!</definedName>
    <definedName name="Table_Template" localSheetId="43">#REF!</definedName>
    <definedName name="Table_Template" localSheetId="45">#REF!</definedName>
    <definedName name="Table_Template" localSheetId="46">#REF!</definedName>
    <definedName name="Table_Template" localSheetId="48">#REF!</definedName>
    <definedName name="Table_Template" localSheetId="49">#REF!</definedName>
    <definedName name="Table_Template" localSheetId="50">#REF!</definedName>
    <definedName name="Table_Template" localSheetId="68">#REF!</definedName>
    <definedName name="Table_Template" localSheetId="69">#REF!</definedName>
    <definedName name="Table_Template">#REF!</definedName>
    <definedName name="Table10" localSheetId="68">#REF!</definedName>
    <definedName name="Table10" localSheetId="69">#REF!</definedName>
    <definedName name="Table10">#REF!</definedName>
    <definedName name="Table11" localSheetId="68">#REF!</definedName>
    <definedName name="Table11" localSheetId="69">#REF!</definedName>
    <definedName name="Table11">#REF!</definedName>
    <definedName name="table15" localSheetId="68">#REF!</definedName>
    <definedName name="table15" localSheetId="69">#REF!</definedName>
    <definedName name="table15">#REF!</definedName>
    <definedName name="TABLE1A" localSheetId="68">#REF!</definedName>
    <definedName name="TABLE1A" localSheetId="69">#REF!</definedName>
    <definedName name="TABLE1A">#REF!</definedName>
    <definedName name="Table2" localSheetId="68">#REF!</definedName>
    <definedName name="Table2" localSheetId="69">#REF!</definedName>
    <definedName name="Table2">#REF!</definedName>
    <definedName name="Table2.11" localSheetId="68">#REF!</definedName>
    <definedName name="Table2.11" localSheetId="69">#REF!</definedName>
    <definedName name="Table2.11">#REF!</definedName>
    <definedName name="Table2.17a" localSheetId="68">#REF!</definedName>
    <definedName name="Table2.17a" localSheetId="69">#REF!</definedName>
    <definedName name="Table2.17a">#REF!</definedName>
    <definedName name="table2.17b" localSheetId="68">#REF!</definedName>
    <definedName name="table2.17b" localSheetId="69">#REF!</definedName>
    <definedName name="table2.17b">#REF!</definedName>
    <definedName name="TABLE2A" localSheetId="68">#REF!</definedName>
    <definedName name="TABLE2A" localSheetId="69">#REF!</definedName>
    <definedName name="TABLE2A">#REF!</definedName>
    <definedName name="Table2new" localSheetId="68">#REF!</definedName>
    <definedName name="Table2new" localSheetId="69">#REF!</definedName>
    <definedName name="Table2new">#REF!</definedName>
    <definedName name="TABLE34">[116]DSA!#REF!</definedName>
    <definedName name="TABLE3A" localSheetId="1">#REF!</definedName>
    <definedName name="TABLE3A" localSheetId="3">#REF!</definedName>
    <definedName name="TABLE3A" localSheetId="37">#REF!</definedName>
    <definedName name="TABLE3A" localSheetId="38">#REF!</definedName>
    <definedName name="TABLE3A" localSheetId="39">#REF!</definedName>
    <definedName name="TABLE3A" localSheetId="40">#REF!</definedName>
    <definedName name="TABLE3A" localSheetId="41">#REF!</definedName>
    <definedName name="TABLE3A" localSheetId="42">#REF!</definedName>
    <definedName name="TABLE3A" localSheetId="43">#REF!</definedName>
    <definedName name="TABLE3A" localSheetId="45">#REF!</definedName>
    <definedName name="TABLE3A" localSheetId="46">#REF!</definedName>
    <definedName name="TABLE3A" localSheetId="48">#REF!</definedName>
    <definedName name="TABLE3A" localSheetId="49">#REF!</definedName>
    <definedName name="TABLE3A" localSheetId="50">#REF!</definedName>
    <definedName name="TABLE3A" localSheetId="68">#REF!</definedName>
    <definedName name="TABLE3A" localSheetId="69">#REF!</definedName>
    <definedName name="TABLE3A" localSheetId="0">#REF!</definedName>
    <definedName name="TABLE3A">#REF!</definedName>
    <definedName name="TABLE4A">[117]Work2:Report2!$B$45:$O$55</definedName>
    <definedName name="Table5" localSheetId="1">#REF!</definedName>
    <definedName name="Table5" localSheetId="3">#REF!</definedName>
    <definedName name="Table5" localSheetId="37">#REF!</definedName>
    <definedName name="Table5" localSheetId="38">#REF!</definedName>
    <definedName name="Table5" localSheetId="39">#REF!</definedName>
    <definedName name="Table5" localSheetId="40">#REF!</definedName>
    <definedName name="Table5" localSheetId="41">#REF!</definedName>
    <definedName name="Table5" localSheetId="42">#REF!</definedName>
    <definedName name="Table5" localSheetId="43">#REF!</definedName>
    <definedName name="Table5" localSheetId="45">#REF!</definedName>
    <definedName name="Table5" localSheetId="46">#REF!</definedName>
    <definedName name="Table5" localSheetId="48">#REF!</definedName>
    <definedName name="Table5" localSheetId="49">#REF!</definedName>
    <definedName name="Table5" localSheetId="50">#REF!</definedName>
    <definedName name="Table5" localSheetId="68">#REF!</definedName>
    <definedName name="Table5" localSheetId="69">#REF!</definedName>
    <definedName name="Table5" localSheetId="0">#REF!</definedName>
    <definedName name="Table5">#REF!</definedName>
    <definedName name="Table6" localSheetId="1">#REF!</definedName>
    <definedName name="Table6" localSheetId="3">#REF!</definedName>
    <definedName name="Table6" localSheetId="37">#REF!</definedName>
    <definedName name="Table6" localSheetId="38">#REF!</definedName>
    <definedName name="Table6" localSheetId="39">#REF!</definedName>
    <definedName name="Table6" localSheetId="40">#REF!</definedName>
    <definedName name="Table6" localSheetId="41">#REF!</definedName>
    <definedName name="Table6" localSheetId="42">#REF!</definedName>
    <definedName name="Table6" localSheetId="43">#REF!</definedName>
    <definedName name="Table6" localSheetId="45">#REF!</definedName>
    <definedName name="Table6" localSheetId="46">#REF!</definedName>
    <definedName name="Table6" localSheetId="48">#REF!</definedName>
    <definedName name="Table6" localSheetId="49">#REF!</definedName>
    <definedName name="Table6" localSheetId="50">#REF!</definedName>
    <definedName name="Table6" localSheetId="68">#REF!</definedName>
    <definedName name="Table6" localSheetId="69">#REF!</definedName>
    <definedName name="Table6">#REF!</definedName>
    <definedName name="Table7">'[12]Table 5 Mon Survey'!$A$1:$E$58</definedName>
    <definedName name="Table8">'[12]Table 6 BoZ'!$A$1:$E$42</definedName>
    <definedName name="Table9" localSheetId="3">#REF!</definedName>
    <definedName name="Table9" localSheetId="42">#REF!</definedName>
    <definedName name="Table9" localSheetId="68">#REF!</definedName>
    <definedName name="Table9" localSheetId="69">#REF!</definedName>
    <definedName name="Table9" localSheetId="0">#REF!</definedName>
    <definedName name="Table9">#REF!</definedName>
    <definedName name="TableA" localSheetId="3">#REF!</definedName>
    <definedName name="TableA" localSheetId="42">#REF!</definedName>
    <definedName name="TableA" localSheetId="68">#REF!</definedName>
    <definedName name="TableA" localSheetId="69">#REF!</definedName>
    <definedName name="TableA">#REF!</definedName>
    <definedName name="TableB1" localSheetId="3">#REF!</definedName>
    <definedName name="TableB1" localSheetId="42">#REF!</definedName>
    <definedName name="TableB1" localSheetId="68">#REF!</definedName>
    <definedName name="TableB1" localSheetId="69">#REF!</definedName>
    <definedName name="TableB1">#REF!</definedName>
    <definedName name="TableB2" localSheetId="68">#REF!</definedName>
    <definedName name="TableB2" localSheetId="69">#REF!</definedName>
    <definedName name="TableB2">#REF!</definedName>
    <definedName name="TableB3" localSheetId="68">#REF!</definedName>
    <definedName name="TableB3" localSheetId="69">#REF!</definedName>
    <definedName name="TableB3">#REF!</definedName>
    <definedName name="TableC1" localSheetId="68">#REF!</definedName>
    <definedName name="TableC1" localSheetId="69">#REF!</definedName>
    <definedName name="TableC1">#REF!</definedName>
    <definedName name="TableC2" localSheetId="68">#REF!</definedName>
    <definedName name="TableC2" localSheetId="69">#REF!</definedName>
    <definedName name="TableC2">#REF!</definedName>
    <definedName name="TableC3" localSheetId="68">#REF!</definedName>
    <definedName name="TableC3" localSheetId="69">#REF!</definedName>
    <definedName name="TableC3">#REF!</definedName>
    <definedName name="TABMEMO" localSheetId="68">#REF!</definedName>
    <definedName name="TABMEMO" localSheetId="69">#REF!</definedName>
    <definedName name="TABMEMO">#REF!</definedName>
    <definedName name="TAME" localSheetId="68">#REF!</definedName>
    <definedName name="TAME" localSheetId="69">#REF!</definedName>
    <definedName name="TAME">#REF!</definedName>
    <definedName name="TB" localSheetId="68">#REF!</definedName>
    <definedName name="TB" localSheetId="69">#REF!</definedName>
    <definedName name="TB">#REF!</definedName>
    <definedName name="Tbill_IRS" localSheetId="68">#REF!</definedName>
    <definedName name="Tbill_IRS" localSheetId="69">#REF!</definedName>
    <definedName name="Tbill_IRS">#REF!</definedName>
    <definedName name="TBILLS" localSheetId="68">#REF!</definedName>
    <definedName name="TBILLS" localSheetId="69">#REF!</definedName>
    <definedName name="TBILLS">#REF!</definedName>
    <definedName name="TBILLS2" localSheetId="68">#REF!</definedName>
    <definedName name="TBILLS2" localSheetId="69">#REF!</definedName>
    <definedName name="TBILLS2">#REF!</definedName>
    <definedName name="Tbl_GFN">[115]Table_GEF!$B$2:$T$53</definedName>
    <definedName name="tbl3p1" localSheetId="1">#REF!</definedName>
    <definedName name="tbl3p1" localSheetId="3">#REF!</definedName>
    <definedName name="tbl3p1" localSheetId="37">#REF!</definedName>
    <definedName name="tbl3p1" localSheetId="38">#REF!</definedName>
    <definedName name="tbl3p1" localSheetId="39">#REF!</definedName>
    <definedName name="tbl3p1" localSheetId="40">#REF!</definedName>
    <definedName name="tbl3p1" localSheetId="41">#REF!</definedName>
    <definedName name="tbl3p1" localSheetId="42">#REF!</definedName>
    <definedName name="tbl3p1" localSheetId="43">#REF!</definedName>
    <definedName name="tbl3p1" localSheetId="45">#REF!</definedName>
    <definedName name="tbl3p1" localSheetId="46">#REF!</definedName>
    <definedName name="tbl3p1" localSheetId="48">#REF!</definedName>
    <definedName name="tbl3p1" localSheetId="49">#REF!</definedName>
    <definedName name="tbl3p1" localSheetId="50">#REF!</definedName>
    <definedName name="tbl3p1" localSheetId="68">#REF!</definedName>
    <definedName name="tbl3p1" localSheetId="69">#REF!</definedName>
    <definedName name="tbl3p1" localSheetId="0">#REF!</definedName>
    <definedName name="tbl3p1">#REF!</definedName>
    <definedName name="tbl3p2" localSheetId="1">#REF!</definedName>
    <definedName name="tbl3p2" localSheetId="3">#REF!</definedName>
    <definedName name="tbl3p2" localSheetId="37">#REF!</definedName>
    <definedName name="tbl3p2" localSheetId="38">#REF!</definedName>
    <definedName name="tbl3p2" localSheetId="39">#REF!</definedName>
    <definedName name="tbl3p2" localSheetId="40">#REF!</definedName>
    <definedName name="tbl3p2" localSheetId="41">#REF!</definedName>
    <definedName name="tbl3p2" localSheetId="42">#REF!</definedName>
    <definedName name="tbl3p2" localSheetId="43">#REF!</definedName>
    <definedName name="tbl3p2" localSheetId="45">#REF!</definedName>
    <definedName name="tbl3p2" localSheetId="46">#REF!</definedName>
    <definedName name="tbl3p2" localSheetId="48">#REF!</definedName>
    <definedName name="tbl3p2" localSheetId="49">#REF!</definedName>
    <definedName name="tbl3p2" localSheetId="50">#REF!</definedName>
    <definedName name="tbl3p2" localSheetId="68">#REF!</definedName>
    <definedName name="tbl3p2" localSheetId="69">#REF!</definedName>
    <definedName name="tbl3p2">#REF!</definedName>
    <definedName name="tblChecks">[67]ErrCheck!$A$3:$E$5</definedName>
    <definedName name="tblLinks">[67]Links!$A$4:$F$33</definedName>
    <definedName name="Tbtender" localSheetId="1">#REF!</definedName>
    <definedName name="Tbtender" localSheetId="3">#REF!</definedName>
    <definedName name="Tbtender" localSheetId="37">#REF!</definedName>
    <definedName name="Tbtender" localSheetId="38">#REF!</definedName>
    <definedName name="Tbtender" localSheetId="39">#REF!</definedName>
    <definedName name="Tbtender" localSheetId="40">#REF!</definedName>
    <definedName name="Tbtender" localSheetId="41">#REF!</definedName>
    <definedName name="Tbtender" localSheetId="42">#REF!</definedName>
    <definedName name="Tbtender" localSheetId="43">#REF!</definedName>
    <definedName name="Tbtender" localSheetId="45">#REF!</definedName>
    <definedName name="Tbtender" localSheetId="46">#REF!</definedName>
    <definedName name="Tbtender" localSheetId="48">#REF!</definedName>
    <definedName name="Tbtender" localSheetId="49">#REF!</definedName>
    <definedName name="Tbtender" localSheetId="50">#REF!</definedName>
    <definedName name="Tbtender" localSheetId="68">#REF!</definedName>
    <definedName name="Tbtender" localSheetId="69">#REF!</definedName>
    <definedName name="Tbtender" localSheetId="0">#REF!</definedName>
    <definedName name="Tbtender">#REF!</definedName>
    <definedName name="TDATE" localSheetId="3">'[88]WETA-WEO'!#REF!</definedName>
    <definedName name="TDATE" localSheetId="42">'[88]WETA-WEO'!#REF!</definedName>
    <definedName name="TDATE" localSheetId="0">'[88]WETA-WEO'!#REF!</definedName>
    <definedName name="TDATE">'[88]WETA-WEO'!#REF!</definedName>
    <definedName name="Template_Table" localSheetId="3">#REF!</definedName>
    <definedName name="Template_Table" localSheetId="37">#REF!</definedName>
    <definedName name="Template_Table" localSheetId="38">#REF!</definedName>
    <definedName name="Template_Table" localSheetId="39">#REF!</definedName>
    <definedName name="Template_Table" localSheetId="40">#REF!</definedName>
    <definedName name="Template_Table" localSheetId="41">#REF!</definedName>
    <definedName name="Template_Table" localSheetId="42">#REF!</definedName>
    <definedName name="Template_Table" localSheetId="43">#REF!</definedName>
    <definedName name="Template_Table" localSheetId="45">#REF!</definedName>
    <definedName name="Template_Table" localSheetId="46">#REF!</definedName>
    <definedName name="Template_Table" localSheetId="48">#REF!</definedName>
    <definedName name="Template_Table" localSheetId="49">#REF!</definedName>
    <definedName name="Template_Table" localSheetId="50">#REF!</definedName>
    <definedName name="Template_Table" localSheetId="68">#REF!</definedName>
    <definedName name="Template_Table" localSheetId="69">#REF!</definedName>
    <definedName name="Template_Table" localSheetId="0">#REF!</definedName>
    <definedName name="Template_Table">#REF!</definedName>
    <definedName name="teset" localSheetId="1"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0"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xt_tbl" localSheetId="3">#REF!</definedName>
    <definedName name="Text_tbl" localSheetId="42">#REF!</definedName>
    <definedName name="Text_tbl" localSheetId="68">#REF!</definedName>
    <definedName name="Text_tbl" localSheetId="69">#REF!</definedName>
    <definedName name="Text_tbl" localSheetId="0">#REF!</definedName>
    <definedName name="Text_tbl">#REF!</definedName>
    <definedName name="Text_tbl5" localSheetId="3">#REF!</definedName>
    <definedName name="Text_tbl5" localSheetId="42">#REF!</definedName>
    <definedName name="Text_tbl5" localSheetId="68">#REF!</definedName>
    <definedName name="Text_tbl5" localSheetId="69">#REF!</definedName>
    <definedName name="Text_tbl5">#REF!</definedName>
    <definedName name="TITLES" localSheetId="3">#REF!</definedName>
    <definedName name="TITLES" localSheetId="42">#REF!</definedName>
    <definedName name="TITLES" localSheetId="68">#REF!</definedName>
    <definedName name="TITLES" localSheetId="69">#REF!</definedName>
    <definedName name="TITLES">#REF!</definedName>
    <definedName name="TM" localSheetId="68">#REF!</definedName>
    <definedName name="TM" localSheetId="69">#REF!</definedName>
    <definedName name="TM">#REF!</definedName>
    <definedName name="TM.PRI.NFSV.XU" localSheetId="68">#REF!</definedName>
    <definedName name="TM.PRI.NFSV.XU" localSheetId="69">#REF!</definedName>
    <definedName name="TM.PRI.NFSV.XU">#REF!</definedName>
    <definedName name="TM.VAL.ENGY.CD.WB" localSheetId="68">#REF!</definedName>
    <definedName name="TM.VAL.ENGY.CD.WB" localSheetId="69">#REF!</definedName>
    <definedName name="TM.VAL.ENGY.CD.WB">#REF!</definedName>
    <definedName name="TM.VAL.ENGY.KD.WB" localSheetId="68">#REF!</definedName>
    <definedName name="TM.VAL.ENGY.KD.WB" localSheetId="69">#REF!</definedName>
    <definedName name="TM.VAL.ENGY.KD.WB">#REF!</definedName>
    <definedName name="TM.VAL.FOOD.CD.WB" localSheetId="68">#REF!</definedName>
    <definedName name="TM.VAL.FOOD.CD.WB" localSheetId="69">#REF!</definedName>
    <definedName name="TM.VAL.FOOD.CD.WB">#REF!</definedName>
    <definedName name="TM.VAL.FOOD.KD.WB" localSheetId="68">#REF!</definedName>
    <definedName name="TM.VAL.FOOD.KD.WB" localSheetId="69">#REF!</definedName>
    <definedName name="TM.VAL.FOOD.KD.WB">#REF!</definedName>
    <definedName name="TM.VAL.KGDS.CD.WB" localSheetId="68">#REF!</definedName>
    <definedName name="TM.VAL.KGDS.CD.WB" localSheetId="69">#REF!</definedName>
    <definedName name="TM.VAL.KGDS.CD.WB">#REF!</definedName>
    <definedName name="TM.VAL.KGDS.KD.WB" localSheetId="68">#REF!</definedName>
    <definedName name="TM.VAL.KGDS.KD.WB" localSheetId="69">#REF!</definedName>
    <definedName name="TM.VAL.KGDS.KD.WB">#REF!</definedName>
    <definedName name="TM.VAL.MRCH.CD.WB" localSheetId="68">#REF!</definedName>
    <definedName name="TM.VAL.MRCH.CD.WB" localSheetId="69">#REF!</definedName>
    <definedName name="TM.VAL.MRCH.CD.WB">#REF!</definedName>
    <definedName name="TM.VAL.MRCH.KD.WB" localSheetId="68">#REF!</definedName>
    <definedName name="TM.VAL.MRCH.KD.WB" localSheetId="69">#REF!</definedName>
    <definedName name="TM.VAL.MRCH.KD.WB">#REF!</definedName>
    <definedName name="TM.VAL.NFCG.CD.WB" localSheetId="68">#REF!</definedName>
    <definedName name="TM.VAL.NFCG.CD.WB" localSheetId="69">#REF!</definedName>
    <definedName name="TM.VAL.NFCG.CD.WB">#REF!</definedName>
    <definedName name="TM.VAL.NFCG.KD.WB" localSheetId="68">#REF!</definedName>
    <definedName name="TM.VAL.NFCG.KD.WB" localSheetId="69">#REF!</definedName>
    <definedName name="TM.VAL.NFCG.KD.WB">#REF!</definedName>
    <definedName name="TM.VAL.RAWM.CD.WB" localSheetId="68">#REF!</definedName>
    <definedName name="TM.VAL.RAWM.CD.WB" localSheetId="69">#REF!</definedName>
    <definedName name="TM.VAL.RAWM.CD.WB">#REF!</definedName>
    <definedName name="TM.VAL.RAWM.KD.WB" localSheetId="68">#REF!</definedName>
    <definedName name="TM.VAL.RAWM.KD.WB" localSheetId="69">#REF!</definedName>
    <definedName name="TM.VAL.RAWM.KD.WB">#REF!</definedName>
    <definedName name="TM.VAL.RAWP.CD.WB" localSheetId="68">#REF!</definedName>
    <definedName name="TM.VAL.RAWP.CD.WB" localSheetId="69">#REF!</definedName>
    <definedName name="TM.VAL.RAWP.CD.WB">#REF!</definedName>
    <definedName name="TM.VAL.RAWP.KD.WB" localSheetId="68">#REF!</definedName>
    <definedName name="TM.VAL.RAWP.KD.WB" localSheetId="69">#REF!</definedName>
    <definedName name="TM.VAL.RAWP.KD.WB">#REF!</definedName>
    <definedName name="TM.VAL.RAWT.CD.WB" localSheetId="68">#REF!</definedName>
    <definedName name="TM.VAL.RAWT.CD.WB" localSheetId="69">#REF!</definedName>
    <definedName name="TM.VAL.RAWT.CD.WB">#REF!</definedName>
    <definedName name="TM.VAL.RAWT.KD.WB" localSheetId="68">#REF!</definedName>
    <definedName name="TM.VAL.RAWT.KD.WB" localSheetId="69">#REF!</definedName>
    <definedName name="TM.VAL.RAWT.KD.WB">#REF!</definedName>
    <definedName name="TM.VOL.NFSV.XD" localSheetId="68">#REF!</definedName>
    <definedName name="TM.VOL.NFSV.XD" localSheetId="69">#REF!</definedName>
    <definedName name="TM.VOL.NFSV.XD">#REF!</definedName>
    <definedName name="TM_D" localSheetId="68">#REF!</definedName>
    <definedName name="TM_D" localSheetId="69">#REF!</definedName>
    <definedName name="TM_D">#REF!</definedName>
    <definedName name="TM_DPCH" localSheetId="68">#REF!</definedName>
    <definedName name="TM_DPCH" localSheetId="69">#REF!</definedName>
    <definedName name="TM_DPCH">#REF!</definedName>
    <definedName name="TM_R" localSheetId="68">#REF!</definedName>
    <definedName name="TM_R" localSheetId="69">#REF!</definedName>
    <definedName name="TM_R">#REF!</definedName>
    <definedName name="TM_RPCH" localSheetId="68">#REF!</definedName>
    <definedName name="TM_RPCH" localSheetId="69">#REF!</definedName>
    <definedName name="TM_RPCH">#REF!</definedName>
    <definedName name="TMG" localSheetId="68">#REF!</definedName>
    <definedName name="TMG" localSheetId="69">#REF!</definedName>
    <definedName name="TMG">#REF!</definedName>
    <definedName name="TMG_D">[42]Q5!$E$23:$AH$23</definedName>
    <definedName name="TMG_DPCH" localSheetId="1">#REF!</definedName>
    <definedName name="TMG_DPCH" localSheetId="3">#REF!</definedName>
    <definedName name="TMG_DPCH" localSheetId="37">#REF!</definedName>
    <definedName name="TMG_DPCH" localSheetId="38">#REF!</definedName>
    <definedName name="TMG_DPCH" localSheetId="39">#REF!</definedName>
    <definedName name="TMG_DPCH" localSheetId="40">#REF!</definedName>
    <definedName name="TMG_DPCH" localSheetId="41">#REF!</definedName>
    <definedName name="TMG_DPCH" localSheetId="42">#REF!</definedName>
    <definedName name="TMG_DPCH" localSheetId="43">#REF!</definedName>
    <definedName name="TMG_DPCH" localSheetId="45">#REF!</definedName>
    <definedName name="TMG_DPCH" localSheetId="46">#REF!</definedName>
    <definedName name="TMG_DPCH" localSheetId="48">#REF!</definedName>
    <definedName name="TMG_DPCH" localSheetId="49">#REF!</definedName>
    <definedName name="TMG_DPCH" localSheetId="50">#REF!</definedName>
    <definedName name="TMG_DPCH" localSheetId="68">#REF!</definedName>
    <definedName name="TMG_DPCH" localSheetId="69">#REF!</definedName>
    <definedName name="TMG_DPCH" localSheetId="0">#REF!</definedName>
    <definedName name="TMG_DPCH">#REF!</definedName>
    <definedName name="TMG_R" localSheetId="1">#REF!</definedName>
    <definedName name="TMG_R" localSheetId="3">#REF!</definedName>
    <definedName name="TMG_R" localSheetId="37">#REF!</definedName>
    <definedName name="TMG_R" localSheetId="38">#REF!</definedName>
    <definedName name="TMG_R" localSheetId="39">#REF!</definedName>
    <definedName name="TMG_R" localSheetId="40">#REF!</definedName>
    <definedName name="TMG_R" localSheetId="41">#REF!</definedName>
    <definedName name="TMG_R" localSheetId="42">#REF!</definedName>
    <definedName name="TMG_R" localSheetId="43">#REF!</definedName>
    <definedName name="TMG_R" localSheetId="45">#REF!</definedName>
    <definedName name="TMG_R" localSheetId="46">#REF!</definedName>
    <definedName name="TMG_R" localSheetId="48">#REF!</definedName>
    <definedName name="TMG_R" localSheetId="49">#REF!</definedName>
    <definedName name="TMG_R" localSheetId="50">#REF!</definedName>
    <definedName name="TMG_R" localSheetId="68">#REF!</definedName>
    <definedName name="TMG_R" localSheetId="69">#REF!</definedName>
    <definedName name="TMG_R">#REF!</definedName>
    <definedName name="TMG_RPCH" localSheetId="1">#REF!</definedName>
    <definedName name="TMG_RPCH" localSheetId="3">#REF!</definedName>
    <definedName name="TMG_RPCH" localSheetId="37">#REF!</definedName>
    <definedName name="TMG_RPCH" localSheetId="38">#REF!</definedName>
    <definedName name="TMG_RPCH" localSheetId="39">#REF!</definedName>
    <definedName name="TMG_RPCH" localSheetId="40">#REF!</definedName>
    <definedName name="TMG_RPCH" localSheetId="41">#REF!</definedName>
    <definedName name="TMG_RPCH" localSheetId="42">#REF!</definedName>
    <definedName name="TMG_RPCH" localSheetId="43">#REF!</definedName>
    <definedName name="TMG_RPCH" localSheetId="45">#REF!</definedName>
    <definedName name="TMG_RPCH" localSheetId="46">#REF!</definedName>
    <definedName name="TMG_RPCH" localSheetId="48">#REF!</definedName>
    <definedName name="TMG_RPCH" localSheetId="49">#REF!</definedName>
    <definedName name="TMG_RPCH" localSheetId="50">#REF!</definedName>
    <definedName name="TMG_RPCH" localSheetId="68">#REF!</definedName>
    <definedName name="TMG_RPCH" localSheetId="69">#REF!</definedName>
    <definedName name="TMG_RPCH">#REF!</definedName>
    <definedName name="TMGO">#N/A</definedName>
    <definedName name="TMGO_D" localSheetId="3">#REF!</definedName>
    <definedName name="TMGO_D" localSheetId="42">#REF!</definedName>
    <definedName name="TMGO_D" localSheetId="68">#REF!</definedName>
    <definedName name="TMGO_D" localSheetId="69">#REF!</definedName>
    <definedName name="TMGO_D" localSheetId="0">#REF!</definedName>
    <definedName name="TMGO_D">#REF!</definedName>
    <definedName name="TMGO_DPCH" localSheetId="3">#REF!</definedName>
    <definedName name="TMGO_DPCH" localSheetId="42">#REF!</definedName>
    <definedName name="TMGO_DPCH" localSheetId="68">#REF!</definedName>
    <definedName name="TMGO_DPCH" localSheetId="69">#REF!</definedName>
    <definedName name="TMGO_DPCH">#REF!</definedName>
    <definedName name="TMGO_R" localSheetId="3">#REF!</definedName>
    <definedName name="TMGO_R" localSheetId="42">#REF!</definedName>
    <definedName name="TMGO_R" localSheetId="68">#REF!</definedName>
    <definedName name="TMGO_R" localSheetId="69">#REF!</definedName>
    <definedName name="TMGO_R">#REF!</definedName>
    <definedName name="TMGO_RPCH" localSheetId="68">#REF!</definedName>
    <definedName name="TMGO_RPCH" localSheetId="69">#REF!</definedName>
    <definedName name="TMGO_RPCH">#REF!</definedName>
    <definedName name="TMGXO" localSheetId="68">#REF!</definedName>
    <definedName name="TMGXO" localSheetId="69">#REF!</definedName>
    <definedName name="TMGXO">#REF!</definedName>
    <definedName name="TMGXO_D" localSheetId="68">#REF!</definedName>
    <definedName name="TMGXO_D" localSheetId="69">#REF!</definedName>
    <definedName name="TMGXO_D">#REF!</definedName>
    <definedName name="TMGXO_DPCH" localSheetId="68">#REF!</definedName>
    <definedName name="TMGXO_DPCH" localSheetId="69">#REF!</definedName>
    <definedName name="TMGXO_DPCH">#REF!</definedName>
    <definedName name="TMGXO_R" localSheetId="68">#REF!</definedName>
    <definedName name="TMGXO_R" localSheetId="69">#REF!</definedName>
    <definedName name="TMGXO_R">#REF!</definedName>
    <definedName name="TMGXO_RPCH" localSheetId="68">#REF!</definedName>
    <definedName name="TMGXO_RPCH" localSheetId="69">#REF!</definedName>
    <definedName name="TMGXO_RPCH">#REF!</definedName>
    <definedName name="TMS" localSheetId="68">#REF!</definedName>
    <definedName name="TMS" localSheetId="69">#REF!</definedName>
    <definedName name="TMS">#REF!</definedName>
    <definedName name="TNAME">'[88]WETA-WEO'!#REF!</definedName>
    <definedName name="TNOV.96" localSheetId="3">#REF!</definedName>
    <definedName name="TNOV.96" localSheetId="37">#REF!</definedName>
    <definedName name="TNOV.96" localSheetId="38">#REF!</definedName>
    <definedName name="TNOV.96" localSheetId="39">#REF!</definedName>
    <definedName name="TNOV.96" localSheetId="40">#REF!</definedName>
    <definedName name="TNOV.96" localSheetId="41">#REF!</definedName>
    <definedName name="TNOV.96" localSheetId="42">#REF!</definedName>
    <definedName name="TNOV.96" localSheetId="43">#REF!</definedName>
    <definedName name="TNOV.96" localSheetId="45">#REF!</definedName>
    <definedName name="TNOV.96" localSheetId="46">#REF!</definedName>
    <definedName name="TNOV.96" localSheetId="48">#REF!</definedName>
    <definedName name="TNOV.96" localSheetId="49">#REF!</definedName>
    <definedName name="TNOV.96" localSheetId="50">#REF!</definedName>
    <definedName name="TNOV.96" localSheetId="68">#REF!</definedName>
    <definedName name="TNOV.96" localSheetId="69">#REF!</definedName>
    <definedName name="TNOV.96" localSheetId="0">#REF!</definedName>
    <definedName name="TNOV.96">#REF!</definedName>
    <definedName name="TOC" localSheetId="3">#REF!</definedName>
    <definedName name="TOC" localSheetId="37">#REF!</definedName>
    <definedName name="TOC" localSheetId="38">#REF!</definedName>
    <definedName name="TOC" localSheetId="39">#REF!</definedName>
    <definedName name="TOC" localSheetId="40">#REF!</definedName>
    <definedName name="TOC" localSheetId="41">#REF!</definedName>
    <definedName name="TOC" localSheetId="42">#REF!</definedName>
    <definedName name="TOC" localSheetId="43">#REF!</definedName>
    <definedName name="TOC" localSheetId="45">#REF!</definedName>
    <definedName name="TOC" localSheetId="46">#REF!</definedName>
    <definedName name="TOC" localSheetId="48">#REF!</definedName>
    <definedName name="TOC" localSheetId="49">#REF!</definedName>
    <definedName name="TOC" localSheetId="50">#REF!</definedName>
    <definedName name="TOC" localSheetId="68">#REF!</definedName>
    <definedName name="TOC" localSheetId="69">#REF!</definedName>
    <definedName name="TOC">#REF!</definedName>
    <definedName name="today">'[112]Sovereign spread'!$A$730</definedName>
    <definedName name="TodaysDate" localSheetId="1">#REF!</definedName>
    <definedName name="TodaysDate" localSheetId="3">#REF!</definedName>
    <definedName name="TodaysDate" localSheetId="37">#REF!</definedName>
    <definedName name="TodaysDate" localSheetId="38">#REF!</definedName>
    <definedName name="TodaysDate" localSheetId="39">#REF!</definedName>
    <definedName name="TodaysDate" localSheetId="40">#REF!</definedName>
    <definedName name="TodaysDate" localSheetId="41">#REF!</definedName>
    <definedName name="TodaysDate" localSheetId="42">#REF!</definedName>
    <definedName name="TodaysDate" localSheetId="43">#REF!</definedName>
    <definedName name="TodaysDate" localSheetId="45">#REF!</definedName>
    <definedName name="TodaysDate" localSheetId="46">#REF!</definedName>
    <definedName name="TodaysDate" localSheetId="48">#REF!</definedName>
    <definedName name="TodaysDate" localSheetId="49">#REF!</definedName>
    <definedName name="TodaysDate" localSheetId="50">#REF!</definedName>
    <definedName name="TodaysDate" localSheetId="68">#REF!</definedName>
    <definedName name="TodaysDate" localSheetId="69">#REF!</definedName>
    <definedName name="TodaysDate" localSheetId="0">#REF!</definedName>
    <definedName name="TodaysDate">#REF!</definedName>
    <definedName name="TOFEA1" localSheetId="1">#REF!</definedName>
    <definedName name="TOFEA1" localSheetId="3">#REF!</definedName>
    <definedName name="TOFEA1" localSheetId="37">#REF!</definedName>
    <definedName name="TOFEA1" localSheetId="38">#REF!</definedName>
    <definedName name="TOFEA1" localSheetId="39">#REF!</definedName>
    <definedName name="TOFEA1" localSheetId="40">#REF!</definedName>
    <definedName name="TOFEA1" localSheetId="41">#REF!</definedName>
    <definedName name="TOFEA1" localSheetId="42">#REF!</definedName>
    <definedName name="TOFEA1" localSheetId="43">#REF!</definedName>
    <definedName name="TOFEA1" localSheetId="45">#REF!</definedName>
    <definedName name="TOFEA1" localSheetId="46">#REF!</definedName>
    <definedName name="TOFEA1" localSheetId="48">#REF!</definedName>
    <definedName name="TOFEA1" localSheetId="49">#REF!</definedName>
    <definedName name="TOFEA1" localSheetId="50">#REF!</definedName>
    <definedName name="TOFEA1" localSheetId="68">#REF!</definedName>
    <definedName name="TOFEA1" localSheetId="69">#REF!</definedName>
    <definedName name="TOFEA1">#REF!</definedName>
    <definedName name="TOFEA2" localSheetId="1">#REF!</definedName>
    <definedName name="TOFEA2" localSheetId="3">#REF!</definedName>
    <definedName name="TOFEA2" localSheetId="37">#REF!</definedName>
    <definedName name="TOFEA2" localSheetId="38">#REF!</definedName>
    <definedName name="TOFEA2" localSheetId="39">#REF!</definedName>
    <definedName name="TOFEA2" localSheetId="40">#REF!</definedName>
    <definedName name="TOFEA2" localSheetId="41">#REF!</definedName>
    <definedName name="TOFEA2" localSheetId="42">#REF!</definedName>
    <definedName name="TOFEA2" localSheetId="43">#REF!</definedName>
    <definedName name="TOFEA2" localSheetId="45">#REF!</definedName>
    <definedName name="TOFEA2" localSheetId="46">#REF!</definedName>
    <definedName name="TOFEA2" localSheetId="48">#REF!</definedName>
    <definedName name="TOFEA2" localSheetId="49">#REF!</definedName>
    <definedName name="TOFEA2" localSheetId="50">#REF!</definedName>
    <definedName name="TOFEA2" localSheetId="68">#REF!</definedName>
    <definedName name="TOFEA2" localSheetId="69">#REF!</definedName>
    <definedName name="TOFEA2">#REF!</definedName>
    <definedName name="TOFEQ97" localSheetId="68">#REF!</definedName>
    <definedName name="TOFEQ97" localSheetId="69">#REF!</definedName>
    <definedName name="TOFEQ97">#REF!</definedName>
    <definedName name="TOTAL" localSheetId="68">#REF!</definedName>
    <definedName name="TOTAL" localSheetId="69">#REF!</definedName>
    <definedName name="TOTAL">#REF!</definedName>
    <definedName name="TOTAL_DS" localSheetId="68">#REF!</definedName>
    <definedName name="TOTAL_DS" localSheetId="69">#REF!</definedName>
    <definedName name="TOTAL_DS">#REF!</definedName>
    <definedName name="Total_income" localSheetId="68">#REF!</definedName>
    <definedName name="Total_income" localSheetId="69">#REF!</definedName>
    <definedName name="Total_income">#REF!</definedName>
    <definedName name="Total_Interest" localSheetId="68">#REF!</definedName>
    <definedName name="Total_Interest" localSheetId="69">#REF!</definedName>
    <definedName name="Total_Interest">#REF!</definedName>
    <definedName name="Total_Pay" localSheetId="68">#REF!</definedName>
    <definedName name="Total_Pay" localSheetId="69">#REF!</definedName>
    <definedName name="Total_Pay">#REF!</definedName>
    <definedName name="Total_Payment" localSheetId="1">Scheduled_Payment+Extra_Payment</definedName>
    <definedName name="Total_Payment" localSheetId="3">Scheduled_Payment+Extra_Payment</definedName>
    <definedName name="Total_Payment" localSheetId="37">Scheduled_Payment+Extra_Payment</definedName>
    <definedName name="Total_Payment" localSheetId="38">Scheduled_Payment+Extra_Payment</definedName>
    <definedName name="Total_Payment" localSheetId="39">Scheduled_Payment+Extra_Payment</definedName>
    <definedName name="Total_Payment" localSheetId="40">Scheduled_Payment+Extra_Payment</definedName>
    <definedName name="Total_Payment" localSheetId="41">Scheduled_Payment+Extra_Payment</definedName>
    <definedName name="Total_Payment" localSheetId="42">Scheduled_Payment+Extra_Payment</definedName>
    <definedName name="Total_Payment" localSheetId="43">Scheduled_Payment+Extra_Payment</definedName>
    <definedName name="Total_Payment" localSheetId="45">Scheduled_Payment+Extra_Payment</definedName>
    <definedName name="Total_Payment" localSheetId="46">Scheduled_Payment+Extra_Payment</definedName>
    <definedName name="Total_Payment" localSheetId="48">Scheduled_Payment+Extra_Payment</definedName>
    <definedName name="Total_Payment" localSheetId="49">Scheduled_Payment+Extra_Payment</definedName>
    <definedName name="Total_Payment" localSheetId="50">Scheduled_Payment+Extra_Payment</definedName>
    <definedName name="Total_Payment" localSheetId="68">Scheduled_Payment+Extra_Payment</definedName>
    <definedName name="Total_Payment" localSheetId="69">Scheduled_Payment+Extra_Payment</definedName>
    <definedName name="Total_Payment" localSheetId="0">Scheduled_Payment+Extra_Payment</definedName>
    <definedName name="Total_Payment">Scheduled_Payment+Extra_Payment</definedName>
    <definedName name="totals">'[47]99TC17FY'!$12:$12,'[47]99TC17FY'!$17:$17,'[47]99TC17FY'!$22:$22,'[47]99TC17FY'!$27:$27,'[47]99TC17FY'!$32:$32,'[47]99TC17FY'!$37:$37</definedName>
    <definedName name="TOTOLDTABLE" localSheetId="3">#REF!</definedName>
    <definedName name="TOTOLDTABLE" localSheetId="37">#REF!</definedName>
    <definedName name="TOTOLDTABLE" localSheetId="38">#REF!</definedName>
    <definedName name="TOTOLDTABLE" localSheetId="39">#REF!</definedName>
    <definedName name="TOTOLDTABLE" localSheetId="40">#REF!</definedName>
    <definedName name="TOTOLDTABLE" localSheetId="41">#REF!</definedName>
    <definedName name="TOTOLDTABLE" localSheetId="42">#REF!</definedName>
    <definedName name="TOTOLDTABLE" localSheetId="43">#REF!</definedName>
    <definedName name="TOTOLDTABLE" localSheetId="45">#REF!</definedName>
    <definedName name="TOTOLDTABLE" localSheetId="46">#REF!</definedName>
    <definedName name="TOTOLDTABLE" localSheetId="48">#REF!</definedName>
    <definedName name="TOTOLDTABLE" localSheetId="49">#REF!</definedName>
    <definedName name="TOTOLDTABLE" localSheetId="50">#REF!</definedName>
    <definedName name="TOTOLDTABLE" localSheetId="68">#REF!</definedName>
    <definedName name="TOTOLDTABLE" localSheetId="69">#REF!</definedName>
    <definedName name="TOTOLDTABLE" localSheetId="0">#REF!</definedName>
    <definedName name="TOTOLDTABLE">#REF!</definedName>
    <definedName name="TOWEO" localSheetId="3">#REF!</definedName>
    <definedName name="TOWEO" localSheetId="37">#REF!</definedName>
    <definedName name="TOWEO" localSheetId="38">#REF!</definedName>
    <definedName name="TOWEO" localSheetId="39">#REF!</definedName>
    <definedName name="TOWEO" localSheetId="40">#REF!</definedName>
    <definedName name="TOWEO" localSheetId="41">#REF!</definedName>
    <definedName name="TOWEO" localSheetId="42">#REF!</definedName>
    <definedName name="TOWEO" localSheetId="43">#REF!</definedName>
    <definedName name="TOWEO" localSheetId="45">#REF!</definedName>
    <definedName name="TOWEO" localSheetId="46">#REF!</definedName>
    <definedName name="TOWEO" localSheetId="48">#REF!</definedName>
    <definedName name="TOWEO" localSheetId="49">#REF!</definedName>
    <definedName name="TOWEO" localSheetId="50">#REF!</definedName>
    <definedName name="TOWEO" localSheetId="68">#REF!</definedName>
    <definedName name="TOWEO" localSheetId="69">#REF!</definedName>
    <definedName name="TOWEO">#REF!</definedName>
    <definedName name="tr" localSheetId="3">#REF!</definedName>
    <definedName name="tr" localSheetId="42">#REF!</definedName>
    <definedName name="tr" localSheetId="68">#REF!</definedName>
    <definedName name="tr" localSheetId="69">#REF!</definedName>
    <definedName name="tr">#REF!</definedName>
    <definedName name="Trade" localSheetId="68">#REF!</definedName>
    <definedName name="Trade" localSheetId="69">#REF!</definedName>
    <definedName name="Trade">#REF!</definedName>
    <definedName name="TRADE3">[14]Trade!#REF!</definedName>
    <definedName name="trans" localSheetId="1">#REF!</definedName>
    <definedName name="trans" localSheetId="3">#REF!</definedName>
    <definedName name="trans" localSheetId="37">#REF!</definedName>
    <definedName name="trans" localSheetId="38">#REF!</definedName>
    <definedName name="trans" localSheetId="39">#REF!</definedName>
    <definedName name="trans" localSheetId="40">#REF!</definedName>
    <definedName name="trans" localSheetId="41">#REF!</definedName>
    <definedName name="trans" localSheetId="42">#REF!</definedName>
    <definedName name="trans" localSheetId="43">#REF!</definedName>
    <definedName name="trans" localSheetId="45">#REF!</definedName>
    <definedName name="trans" localSheetId="46">#REF!</definedName>
    <definedName name="trans" localSheetId="48">#REF!</definedName>
    <definedName name="trans" localSheetId="49">#REF!</definedName>
    <definedName name="trans" localSheetId="50">#REF!</definedName>
    <definedName name="trans" localSheetId="68">#REF!</definedName>
    <definedName name="trans" localSheetId="69">#REF!</definedName>
    <definedName name="trans" localSheetId="0">#REF!</definedName>
    <definedName name="trans">#REF!</definedName>
    <definedName name="Transfer_check" localSheetId="1">#REF!</definedName>
    <definedName name="Transfer_check" localSheetId="3">#REF!</definedName>
    <definedName name="Transfer_check" localSheetId="37">#REF!</definedName>
    <definedName name="Transfer_check" localSheetId="38">#REF!</definedName>
    <definedName name="Transfer_check" localSheetId="39">#REF!</definedName>
    <definedName name="Transfer_check" localSheetId="40">#REF!</definedName>
    <definedName name="Transfer_check" localSheetId="41">#REF!</definedName>
    <definedName name="Transfer_check" localSheetId="42">#REF!</definedName>
    <definedName name="Transfer_check" localSheetId="43">#REF!</definedName>
    <definedName name="Transfer_check" localSheetId="45">#REF!</definedName>
    <definedName name="Transfer_check" localSheetId="46">#REF!</definedName>
    <definedName name="Transfer_check" localSheetId="48">#REF!</definedName>
    <definedName name="Transfer_check" localSheetId="49">#REF!</definedName>
    <definedName name="Transfer_check" localSheetId="50">#REF!</definedName>
    <definedName name="Transfer_check" localSheetId="68">#REF!</definedName>
    <definedName name="Transfer_check" localSheetId="69">#REF!</definedName>
    <definedName name="Transfer_check">#REF!</definedName>
    <definedName name="TRANSFERTEST">[118]Gin:Din!$C$2:$O$2</definedName>
    <definedName name="TRANSNAVE" localSheetId="1">#REF!</definedName>
    <definedName name="TRANSNAVE" localSheetId="3">#REF!</definedName>
    <definedName name="TRANSNAVE" localSheetId="37">#REF!</definedName>
    <definedName name="TRANSNAVE" localSheetId="38">#REF!</definedName>
    <definedName name="TRANSNAVE" localSheetId="39">#REF!</definedName>
    <definedName name="TRANSNAVE" localSheetId="40">#REF!</definedName>
    <definedName name="TRANSNAVE" localSheetId="41">#REF!</definedName>
    <definedName name="TRANSNAVE" localSheetId="42">#REF!</definedName>
    <definedName name="TRANSNAVE" localSheetId="43">#REF!</definedName>
    <definedName name="TRANSNAVE" localSheetId="45">#REF!</definedName>
    <definedName name="TRANSNAVE" localSheetId="46">#REF!</definedName>
    <definedName name="TRANSNAVE" localSheetId="48">#REF!</definedName>
    <definedName name="TRANSNAVE" localSheetId="49">#REF!</definedName>
    <definedName name="TRANSNAVE" localSheetId="50">#REF!</definedName>
    <definedName name="TRANSNAVE" localSheetId="68">#REF!</definedName>
    <definedName name="TRANSNAVE" localSheetId="69">#REF!</definedName>
    <definedName name="TRANSNAVE" localSheetId="0">#REF!</definedName>
    <definedName name="TRANSNAVE">#REF!</definedName>
    <definedName name="tt" localSheetId="1">#REF!</definedName>
    <definedName name="tt" localSheetId="3">#REF!</definedName>
    <definedName name="tt" localSheetId="37">#REF!</definedName>
    <definedName name="tt" localSheetId="38">#REF!</definedName>
    <definedName name="tt" localSheetId="39">#REF!</definedName>
    <definedName name="tt" localSheetId="40">#REF!</definedName>
    <definedName name="tt" localSheetId="41">#REF!</definedName>
    <definedName name="tt" localSheetId="42">#REF!</definedName>
    <definedName name="tt" localSheetId="43">#REF!</definedName>
    <definedName name="tt" localSheetId="45">#REF!</definedName>
    <definedName name="tt" localSheetId="46">#REF!</definedName>
    <definedName name="tt" localSheetId="48">#REF!</definedName>
    <definedName name="tt" localSheetId="49">#REF!</definedName>
    <definedName name="tt" localSheetId="50">#REF!</definedName>
    <definedName name="tt" localSheetId="68">#REF!</definedName>
    <definedName name="tt" localSheetId="69">#REF!</definedName>
    <definedName name="tt">#REF!</definedName>
    <definedName name="ttt" localSheetId="1" hidden="1">{"PRI",#N/A,FALSE,"Data";"QUA",#N/A,FALSE,"Data";"STR",#N/A,FALSE,"Data";"VAL",#N/A,FALSE,"Data";"WEO",#N/A,FALSE,"Data";"WGT",#N/A,FALSE,"Data"}</definedName>
    <definedName name="ttt" localSheetId="17" hidden="1">{"PRI",#N/A,FALSE,"Data";"QUA",#N/A,FALSE,"Data";"STR",#N/A,FALSE,"Data";"VAL",#N/A,FALSE,"Data";"WEO",#N/A,FALSE,"Data";"WGT",#N/A,FALSE,"Data"}</definedName>
    <definedName name="ttt" localSheetId="18" hidden="1">{"PRI",#N/A,FALSE,"Data";"QUA",#N/A,FALSE,"Data";"STR",#N/A,FALSE,"Data";"VAL",#N/A,FALSE,"Data";"WEO",#N/A,FALSE,"Data";"WGT",#N/A,FALSE,"Data"}</definedName>
    <definedName name="ttt" localSheetId="19" hidden="1">{"PRI",#N/A,FALSE,"Data";"QUA",#N/A,FALSE,"Data";"STR",#N/A,FALSE,"Data";"VAL",#N/A,FALSE,"Data";"WEO",#N/A,FALSE,"Data";"WGT",#N/A,FALSE,"Data"}</definedName>
    <definedName name="ttt" localSheetId="24" hidden="1">{"PRI",#N/A,FALSE,"Data";"QUA",#N/A,FALSE,"Data";"STR",#N/A,FALSE,"Data";"VAL",#N/A,FALSE,"Data";"WEO",#N/A,FALSE,"Data";"WGT",#N/A,FALSE,"Data"}</definedName>
    <definedName name="ttt" localSheetId="25" hidden="1">{"PRI",#N/A,FALSE,"Data";"QUA",#N/A,FALSE,"Data";"STR",#N/A,FALSE,"Data";"VAL",#N/A,FALSE,"Data";"WEO",#N/A,FALSE,"Data";"WGT",#N/A,FALSE,"Data"}</definedName>
    <definedName name="ttt" localSheetId="3" hidden="1">{"PRI",#N/A,FALSE,"Data";"QUA",#N/A,FALSE,"Data";"STR",#N/A,FALSE,"Data";"VAL",#N/A,FALSE,"Data";"WEO",#N/A,FALSE,"Data";"WGT",#N/A,FALSE,"Data"}</definedName>
    <definedName name="ttt" localSheetId="37" hidden="1">{"PRI",#N/A,FALSE,"Data";"QUA",#N/A,FALSE,"Data";"STR",#N/A,FALSE,"Data";"VAL",#N/A,FALSE,"Data";"WEO",#N/A,FALSE,"Data";"WGT",#N/A,FALSE,"Data"}</definedName>
    <definedName name="ttt" localSheetId="38" hidden="1">{"PRI",#N/A,FALSE,"Data";"QUA",#N/A,FALSE,"Data";"STR",#N/A,FALSE,"Data";"VAL",#N/A,FALSE,"Data";"WEO",#N/A,FALSE,"Data";"WGT",#N/A,FALSE,"Data"}</definedName>
    <definedName name="ttt" localSheetId="39" hidden="1">{"PRI",#N/A,FALSE,"Data";"QUA",#N/A,FALSE,"Data";"STR",#N/A,FALSE,"Data";"VAL",#N/A,FALSE,"Data";"WEO",#N/A,FALSE,"Data";"WGT",#N/A,FALSE,"Data"}</definedName>
    <definedName name="ttt" localSheetId="40" hidden="1">{"PRI",#N/A,FALSE,"Data";"QUA",#N/A,FALSE,"Data";"STR",#N/A,FALSE,"Data";"VAL",#N/A,FALSE,"Data";"WEO",#N/A,FALSE,"Data";"WGT",#N/A,FALSE,"Data"}</definedName>
    <definedName name="ttt" localSheetId="41" hidden="1">{"PRI",#N/A,FALSE,"Data";"QUA",#N/A,FALSE,"Data";"STR",#N/A,FALSE,"Data";"VAL",#N/A,FALSE,"Data";"WEO",#N/A,FALSE,"Data";"WGT",#N/A,FALSE,"Data"}</definedName>
    <definedName name="ttt" localSheetId="42" hidden="1">{"PRI",#N/A,FALSE,"Data";"QUA",#N/A,FALSE,"Data";"STR",#N/A,FALSE,"Data";"VAL",#N/A,FALSE,"Data";"WEO",#N/A,FALSE,"Data";"WGT",#N/A,FALSE,"Data"}</definedName>
    <definedName name="ttt" localSheetId="43" hidden="1">{"PRI",#N/A,FALSE,"Data";"QUA",#N/A,FALSE,"Data";"STR",#N/A,FALSE,"Data";"VAL",#N/A,FALSE,"Data";"WEO",#N/A,FALSE,"Data";"WGT",#N/A,FALSE,"Data"}</definedName>
    <definedName name="ttt" localSheetId="44" hidden="1">{"PRI",#N/A,FALSE,"Data";"QUA",#N/A,FALSE,"Data";"STR",#N/A,FALSE,"Data";"VAL",#N/A,FALSE,"Data";"WEO",#N/A,FALSE,"Data";"WGT",#N/A,FALSE,"Data"}</definedName>
    <definedName name="ttt" localSheetId="45" hidden="1">{"PRI",#N/A,FALSE,"Data";"QUA",#N/A,FALSE,"Data";"STR",#N/A,FALSE,"Data";"VAL",#N/A,FALSE,"Data";"WEO",#N/A,FALSE,"Data";"WGT",#N/A,FALSE,"Data"}</definedName>
    <definedName name="ttt" localSheetId="46" hidden="1">{"PRI",#N/A,FALSE,"Data";"QUA",#N/A,FALSE,"Data";"STR",#N/A,FALSE,"Data";"VAL",#N/A,FALSE,"Data";"WEO",#N/A,FALSE,"Data";"WGT",#N/A,FALSE,"Data"}</definedName>
    <definedName name="ttt" localSheetId="47" hidden="1">{"PRI",#N/A,FALSE,"Data";"QUA",#N/A,FALSE,"Data";"STR",#N/A,FALSE,"Data";"VAL",#N/A,FALSE,"Data";"WEO",#N/A,FALSE,"Data";"WGT",#N/A,FALSE,"Data"}</definedName>
    <definedName name="ttt" localSheetId="48" hidden="1">{"PRI",#N/A,FALSE,"Data";"QUA",#N/A,FALSE,"Data";"STR",#N/A,FALSE,"Data";"VAL",#N/A,FALSE,"Data";"WEO",#N/A,FALSE,"Data";"WGT",#N/A,FALSE,"Data"}</definedName>
    <definedName name="ttt" localSheetId="49" hidden="1">{"PRI",#N/A,FALSE,"Data";"QUA",#N/A,FALSE,"Data";"STR",#N/A,FALSE,"Data";"VAL",#N/A,FALSE,"Data";"WEO",#N/A,FALSE,"Data";"WGT",#N/A,FALSE,"Data"}</definedName>
    <definedName name="ttt" localSheetId="50" hidden="1">{"PRI",#N/A,FALSE,"Data";"QUA",#N/A,FALSE,"Data";"STR",#N/A,FALSE,"Data";"VAL",#N/A,FALSE,"Data";"WEO",#N/A,FALSE,"Data";"WGT",#N/A,FALSE,"Data"}</definedName>
    <definedName name="ttt" localSheetId="52" hidden="1">{"PRI",#N/A,FALSE,"Data";"QUA",#N/A,FALSE,"Data";"STR",#N/A,FALSE,"Data";"VAL",#N/A,FALSE,"Data";"WEO",#N/A,FALSE,"Data";"WGT",#N/A,FALSE,"Data"}</definedName>
    <definedName name="ttt" localSheetId="53" hidden="1">{"PRI",#N/A,FALSE,"Data";"QUA",#N/A,FALSE,"Data";"STR",#N/A,FALSE,"Data";"VAL",#N/A,FALSE,"Data";"WEO",#N/A,FALSE,"Data";"WGT",#N/A,FALSE,"Data"}</definedName>
    <definedName name="ttt" localSheetId="54" hidden="1">{"PRI",#N/A,FALSE,"Data";"QUA",#N/A,FALSE,"Data";"STR",#N/A,FALSE,"Data";"VAL",#N/A,FALSE,"Data";"WEO",#N/A,FALSE,"Data";"WGT",#N/A,FALSE,"Data"}</definedName>
    <definedName name="ttt" localSheetId="55" hidden="1">{"PRI",#N/A,FALSE,"Data";"QUA",#N/A,FALSE,"Data";"STR",#N/A,FALSE,"Data";"VAL",#N/A,FALSE,"Data";"WEO",#N/A,FALSE,"Data";"WGT",#N/A,FALSE,"Data"}</definedName>
    <definedName name="ttt" localSheetId="56" hidden="1">{"PRI",#N/A,FALSE,"Data";"QUA",#N/A,FALSE,"Data";"STR",#N/A,FALSE,"Data";"VAL",#N/A,FALSE,"Data";"WEO",#N/A,FALSE,"Data";"WGT",#N/A,FALSE,"Data"}</definedName>
    <definedName name="ttt" localSheetId="57" hidden="1">{"PRI",#N/A,FALSE,"Data";"QUA",#N/A,FALSE,"Data";"STR",#N/A,FALSE,"Data";"VAL",#N/A,FALSE,"Data";"WEO",#N/A,FALSE,"Data";"WGT",#N/A,FALSE,"Data"}</definedName>
    <definedName name="ttt" localSheetId="58" hidden="1">{"PRI",#N/A,FALSE,"Data";"QUA",#N/A,FALSE,"Data";"STR",#N/A,FALSE,"Data";"VAL",#N/A,FALSE,"Data";"WEO",#N/A,FALSE,"Data";"WGT",#N/A,FALSE,"Data"}</definedName>
    <definedName name="ttt" localSheetId="59" hidden="1">{"PRI",#N/A,FALSE,"Data";"QUA",#N/A,FALSE,"Data";"STR",#N/A,FALSE,"Data";"VAL",#N/A,FALSE,"Data";"WEO",#N/A,FALSE,"Data";"WGT",#N/A,FALSE,"Data"}</definedName>
    <definedName name="ttt" localSheetId="60" hidden="1">{"PRI",#N/A,FALSE,"Data";"QUA",#N/A,FALSE,"Data";"STR",#N/A,FALSE,"Data";"VAL",#N/A,FALSE,"Data";"WEO",#N/A,FALSE,"Data";"WGT",#N/A,FALSE,"Data"}</definedName>
    <definedName name="ttt" localSheetId="68" hidden="1">{"PRI",#N/A,FALSE,"Data";"QUA",#N/A,FALSE,"Data";"STR",#N/A,FALSE,"Data";"VAL",#N/A,FALSE,"Data";"WEO",#N/A,FALSE,"Data";"WGT",#N/A,FALSE,"Data"}</definedName>
    <definedName name="ttt" localSheetId="69" hidden="1">{"PRI",#N/A,FALSE,"Data";"QUA",#N/A,FALSE,"Data";"STR",#N/A,FALSE,"Data";"VAL",#N/A,FALSE,"Data";"WEO",#N/A,FALSE,"Data";"WGT",#N/A,FALSE,"Data"}</definedName>
    <definedName name="ttt" localSheetId="70" hidden="1">{"PRI",#N/A,FALSE,"Data";"QUA",#N/A,FALSE,"Data";"STR",#N/A,FALSE,"Data";"VAL",#N/A,FALSE,"Data";"WEO",#N/A,FALSE,"Data";"WGT",#N/A,FALSE,"Data"}</definedName>
    <definedName name="ttt" localSheetId="0" hidden="1">{"PRI",#N/A,FALSE,"Data";"QUA",#N/A,FALSE,"Data";"STR",#N/A,FALSE,"Data";"VAL",#N/A,FALSE,"Data";"WEO",#N/A,FALSE,"Data";"WGT",#N/A,FALSE,"Data"}</definedName>
    <definedName name="ttt" hidden="1">{"PRI",#N/A,FALSE,"Data";"QUA",#N/A,FALSE,"Data";"STR",#N/A,FALSE,"Data";"VAL",#N/A,FALSE,"Data";"WEO",#N/A,FALSE,"Data";"WGT",#N/A,FALSE,"Data"}</definedName>
    <definedName name="tttt">'[37]10'!#REF!</definedName>
    <definedName name="ttttt" hidden="1">[91]M!#REF!</definedName>
    <definedName name="tuiuoo" localSheetId="1" hidden="1">#REF!</definedName>
    <definedName name="tuiuoo" localSheetId="17" hidden="1">#REF!</definedName>
    <definedName name="tuiuoo" localSheetId="18" hidden="1">#REF!</definedName>
    <definedName name="tuiuoo" localSheetId="19" hidden="1">#REF!</definedName>
    <definedName name="tuiuoo" localSheetId="24" hidden="1">#REF!</definedName>
    <definedName name="tuiuoo" localSheetId="25" hidden="1">#REF!</definedName>
    <definedName name="tuiuoo" localSheetId="37" hidden="1">#REF!</definedName>
    <definedName name="tuiuoo" localSheetId="38" hidden="1">#REF!</definedName>
    <definedName name="tuiuoo" localSheetId="39" hidden="1">#REF!</definedName>
    <definedName name="tuiuoo" localSheetId="40" hidden="1">#REF!</definedName>
    <definedName name="tuiuoo" localSheetId="41" hidden="1">#REF!</definedName>
    <definedName name="tuiuoo" localSheetId="42" hidden="1">#REF!</definedName>
    <definedName name="tuiuoo" localSheetId="43" hidden="1">#REF!</definedName>
    <definedName name="tuiuoo" localSheetId="44" hidden="1">#REF!</definedName>
    <definedName name="tuiuoo" localSheetId="45" hidden="1">#REF!</definedName>
    <definedName name="tuiuoo" localSheetId="46" hidden="1">#REF!</definedName>
    <definedName name="tuiuoo" localSheetId="47" hidden="1">#REF!</definedName>
    <definedName name="tuiuoo" localSheetId="48" hidden="1">#REF!</definedName>
    <definedName name="tuiuoo" localSheetId="49" hidden="1">#REF!</definedName>
    <definedName name="tuiuoo" localSheetId="50" hidden="1">#REF!</definedName>
    <definedName name="tuiuoo" localSheetId="52" hidden="1">#REF!</definedName>
    <definedName name="tuiuoo" localSheetId="53" hidden="1">#REF!</definedName>
    <definedName name="tuiuoo" localSheetId="54" hidden="1">#REF!</definedName>
    <definedName name="tuiuoo" localSheetId="55" hidden="1">#REF!</definedName>
    <definedName name="tuiuoo" localSheetId="56" hidden="1">#REF!</definedName>
    <definedName name="tuiuoo" localSheetId="57" hidden="1">#REF!</definedName>
    <definedName name="tuiuoo" localSheetId="58" hidden="1">#REF!</definedName>
    <definedName name="tuiuoo" localSheetId="59" hidden="1">#REF!</definedName>
    <definedName name="tuiuoo" localSheetId="60" hidden="1">#REF!</definedName>
    <definedName name="tuiuoo" localSheetId="70" hidden="1">#REF!</definedName>
    <definedName name="tuiuoo" localSheetId="0" hidden="1">#REF!</definedName>
    <definedName name="tuiuoo" hidden="1">#REF!</definedName>
    <definedName name="TX" localSheetId="1">#REF!</definedName>
    <definedName name="TX" localSheetId="37">#REF!</definedName>
    <definedName name="TX" localSheetId="38">#REF!</definedName>
    <definedName name="TX" localSheetId="39">#REF!</definedName>
    <definedName name="TX" localSheetId="40">#REF!</definedName>
    <definedName name="TX" localSheetId="41">#REF!</definedName>
    <definedName name="TX" localSheetId="42">#REF!</definedName>
    <definedName name="TX" localSheetId="43">#REF!</definedName>
    <definedName name="TX" localSheetId="45">#REF!</definedName>
    <definedName name="TX" localSheetId="46">#REF!</definedName>
    <definedName name="TX" localSheetId="48">#REF!</definedName>
    <definedName name="TX" localSheetId="49">#REF!</definedName>
    <definedName name="TX" localSheetId="50">#REF!</definedName>
    <definedName name="TX" localSheetId="68">#REF!</definedName>
    <definedName name="TX" localSheetId="69">#REF!</definedName>
    <definedName name="TX">#REF!</definedName>
    <definedName name="TX.PRI.NFSV.XU" localSheetId="1">#REF!</definedName>
    <definedName name="TX.PRI.NFSV.XU" localSheetId="68">#REF!</definedName>
    <definedName name="TX.PRI.NFSV.XU" localSheetId="69">#REF!</definedName>
    <definedName name="TX.PRI.NFSV.XU">#REF!</definedName>
    <definedName name="TX.QTY.COM1.XD.WB" localSheetId="68">#REF!</definedName>
    <definedName name="TX.QTY.COM1.XD.WB" localSheetId="69">#REF!</definedName>
    <definedName name="TX.QTY.COM1.XD.WB">#REF!</definedName>
    <definedName name="TX.QTY.COM2.XD.WB" localSheetId="68">#REF!</definedName>
    <definedName name="TX.QTY.COM2.XD.WB" localSheetId="69">#REF!</definedName>
    <definedName name="TX.QTY.COM2.XD.WB">#REF!</definedName>
    <definedName name="TX.QTY.COM3.XD.WB" localSheetId="68">#REF!</definedName>
    <definedName name="TX.QTY.COM3.XD.WB" localSheetId="69">#REF!</definedName>
    <definedName name="TX.QTY.COM3.XD.WB">#REF!</definedName>
    <definedName name="TX.QTY.COM4.XD.WB" localSheetId="68">#REF!</definedName>
    <definedName name="TX.QTY.COM4.XD.WB" localSheetId="69">#REF!</definedName>
    <definedName name="TX.QTY.COM4.XD.WB">#REF!</definedName>
    <definedName name="TX.QTY.MANF.XD.WB" localSheetId="68">#REF!</definedName>
    <definedName name="TX.QTY.MANF.XD.WB" localSheetId="69">#REF!</definedName>
    <definedName name="TX.QTY.MANF.XD.WB">#REF!</definedName>
    <definedName name="TX.QTY.MRCH.XD.WB" localSheetId="68">#REF!</definedName>
    <definedName name="TX.QTY.MRCH.XD.WB" localSheetId="69">#REF!</definedName>
    <definedName name="TX.QTY.MRCH.XD.WB">#REF!</definedName>
    <definedName name="TX.QTY.OCOM.XD.WB" localSheetId="68">#REF!</definedName>
    <definedName name="TX.QTY.OCOM.XD.WB" localSheetId="69">#REF!</definedName>
    <definedName name="TX.QTY.OCOM.XD.WB">#REF!</definedName>
    <definedName name="TX.QTY.TCOM.XD.WB" localSheetId="68">#REF!</definedName>
    <definedName name="TX.QTY.TCOM.XD.WB" localSheetId="69">#REF!</definedName>
    <definedName name="TX.QTY.TCOM.XD.WB">#REF!</definedName>
    <definedName name="TX.VAL.COM1.CD.WB" localSheetId="68">#REF!</definedName>
    <definedName name="TX.VAL.COM1.CD.WB" localSheetId="69">#REF!</definedName>
    <definedName name="TX.VAL.COM1.CD.WB">#REF!</definedName>
    <definedName name="TX.VAL.COM1.KD.WB" localSheetId="68">#REF!</definedName>
    <definedName name="TX.VAL.COM1.KD.WB" localSheetId="69">#REF!</definedName>
    <definedName name="TX.VAL.COM1.KD.WB">#REF!</definedName>
    <definedName name="TX.VAL.COM2.CD.WB" localSheetId="68">#REF!</definedName>
    <definedName name="TX.VAL.COM2.CD.WB" localSheetId="69">#REF!</definedName>
    <definedName name="TX.VAL.COM2.CD.WB">#REF!</definedName>
    <definedName name="TX.VAL.COM2.KD.WB" localSheetId="68">#REF!</definedName>
    <definedName name="TX.VAL.COM2.KD.WB" localSheetId="69">#REF!</definedName>
    <definedName name="TX.VAL.COM2.KD.WB">#REF!</definedName>
    <definedName name="TX.VAL.COM3.CD.WB" localSheetId="68">#REF!</definedName>
    <definedName name="TX.VAL.COM3.CD.WB" localSheetId="69">#REF!</definedName>
    <definedName name="TX.VAL.COM3.CD.WB">#REF!</definedName>
    <definedName name="TX.VAL.COM3.KD.WB" localSheetId="68">#REF!</definedName>
    <definedName name="TX.VAL.COM3.KD.WB" localSheetId="69">#REF!</definedName>
    <definedName name="TX.VAL.COM3.KD.WB">#REF!</definedName>
    <definedName name="TX.VAL.COM4.CD.WB" localSheetId="68">#REF!</definedName>
    <definedName name="TX.VAL.COM4.CD.WB" localSheetId="69">#REF!</definedName>
    <definedName name="TX.VAL.COM4.CD.WB">#REF!</definedName>
    <definedName name="TX.VAL.COM4.KD.WB" localSheetId="68">#REF!</definedName>
    <definedName name="TX.VAL.COM4.KD.WB" localSheetId="69">#REF!</definedName>
    <definedName name="TX.VAL.COM4.KD.WB">#REF!</definedName>
    <definedName name="TX.VAL.MANF.CD.WB" localSheetId="68">#REF!</definedName>
    <definedName name="TX.VAL.MANF.CD.WB" localSheetId="69">#REF!</definedName>
    <definedName name="TX.VAL.MANF.CD.WB">#REF!</definedName>
    <definedName name="TX.VAL.MANF.KD.WB" localSheetId="68">#REF!</definedName>
    <definedName name="TX.VAL.MANF.KD.WB" localSheetId="69">#REF!</definedName>
    <definedName name="TX.VAL.MANF.KD.WB">#REF!</definedName>
    <definedName name="TX.VAL.MRCH.CD.WB" localSheetId="68">#REF!</definedName>
    <definedName name="TX.VAL.MRCH.CD.WB" localSheetId="69">#REF!</definedName>
    <definedName name="TX.VAL.MRCH.CD.WB">#REF!</definedName>
    <definedName name="TX.VAL.MRCH.KD.WB" localSheetId="68">#REF!</definedName>
    <definedName name="TX.VAL.MRCH.KD.WB" localSheetId="69">#REF!</definedName>
    <definedName name="TX.VAL.MRCH.KD.WB">#REF!</definedName>
    <definedName name="TX.VAL.OCOM.CD.WB" localSheetId="68">#REF!</definedName>
    <definedName name="TX.VAL.OCOM.CD.WB" localSheetId="69">#REF!</definedName>
    <definedName name="TX.VAL.OCOM.CD.WB">#REF!</definedName>
    <definedName name="TX.VAL.OCOM.KD.WB" localSheetId="68">#REF!</definedName>
    <definedName name="TX.VAL.OCOM.KD.WB" localSheetId="69">#REF!</definedName>
    <definedName name="TX.VAL.OCOM.KD.WB">#REF!</definedName>
    <definedName name="TX.VAL.TCOM.CD.WB" localSheetId="68">#REF!</definedName>
    <definedName name="TX.VAL.TCOM.CD.WB" localSheetId="69">#REF!</definedName>
    <definedName name="TX.VAL.TCOM.CD.WB">#REF!</definedName>
    <definedName name="TX.VAL.TCOM.KD.WB" localSheetId="68">#REF!</definedName>
    <definedName name="TX.VAL.TCOM.KD.WB" localSheetId="69">#REF!</definedName>
    <definedName name="TX.VAL.TCOM.KD.WB">#REF!</definedName>
    <definedName name="TX.VOL.NFSV.XD" localSheetId="68">#REF!</definedName>
    <definedName name="TX.VOL.NFSV.XD" localSheetId="69">#REF!</definedName>
    <definedName name="TX.VOL.NFSV.XD">#REF!</definedName>
    <definedName name="TX_D" localSheetId="68">#REF!</definedName>
    <definedName name="TX_D" localSheetId="69">#REF!</definedName>
    <definedName name="TX_D">#REF!</definedName>
    <definedName name="TX_DPCH" localSheetId="68">#REF!</definedName>
    <definedName name="TX_DPCH" localSheetId="69">#REF!</definedName>
    <definedName name="TX_DPCH">#REF!</definedName>
    <definedName name="TX_R" localSheetId="68">#REF!</definedName>
    <definedName name="TX_R" localSheetId="69">#REF!</definedName>
    <definedName name="TX_R">#REF!</definedName>
    <definedName name="TX_RPCH" localSheetId="68">#REF!</definedName>
    <definedName name="TX_RPCH" localSheetId="69">#REF!</definedName>
    <definedName name="TX_RPCH">#REF!</definedName>
    <definedName name="TXG" localSheetId="68">#REF!</definedName>
    <definedName name="TXG" localSheetId="69">#REF!</definedName>
    <definedName name="TXG">#REF!</definedName>
    <definedName name="TXG_D">#N/A</definedName>
    <definedName name="TXG_DPCH" localSheetId="3">#REF!</definedName>
    <definedName name="TXG_DPCH" localSheetId="42">#REF!</definedName>
    <definedName name="TXG_DPCH" localSheetId="68">#REF!</definedName>
    <definedName name="TXG_DPCH" localSheetId="69">#REF!</definedName>
    <definedName name="TXG_DPCH" localSheetId="0">#REF!</definedName>
    <definedName name="TXG_DPCH">#REF!</definedName>
    <definedName name="TXG_R" localSheetId="3">#REF!</definedName>
    <definedName name="TXG_R" localSheetId="42">#REF!</definedName>
    <definedName name="TXG_R" localSheetId="68">#REF!</definedName>
    <definedName name="TXG_R" localSheetId="69">#REF!</definedName>
    <definedName name="TXG_R">#REF!</definedName>
    <definedName name="TXG_RPCH" localSheetId="3">#REF!</definedName>
    <definedName name="TXG_RPCH" localSheetId="42">#REF!</definedName>
    <definedName name="TXG_RPCH" localSheetId="68">#REF!</definedName>
    <definedName name="TXG_RPCH" localSheetId="69">#REF!</definedName>
    <definedName name="TXG_RPCH">#REF!</definedName>
    <definedName name="TXGO">#N/A</definedName>
    <definedName name="TXGO_D" localSheetId="3">#REF!</definedName>
    <definedName name="TXGO_D" localSheetId="42">#REF!</definedName>
    <definedName name="TXGO_D" localSheetId="68">#REF!</definedName>
    <definedName name="TXGO_D" localSheetId="69">#REF!</definedName>
    <definedName name="TXGO_D" localSheetId="0">#REF!</definedName>
    <definedName name="TXGO_D">#REF!</definedName>
    <definedName name="TXGO_DPCH" localSheetId="3">#REF!</definedName>
    <definedName name="TXGO_DPCH" localSheetId="42">#REF!</definedName>
    <definedName name="TXGO_DPCH" localSheetId="68">#REF!</definedName>
    <definedName name="TXGO_DPCH" localSheetId="69">#REF!</definedName>
    <definedName name="TXGO_DPCH">#REF!</definedName>
    <definedName name="TXGO_R" localSheetId="3">#REF!</definedName>
    <definedName name="TXGO_R" localSheetId="42">#REF!</definedName>
    <definedName name="TXGO_R" localSheetId="68">#REF!</definedName>
    <definedName name="TXGO_R" localSheetId="69">#REF!</definedName>
    <definedName name="TXGO_R">#REF!</definedName>
    <definedName name="TXGO_RPCH" localSheetId="68">#REF!</definedName>
    <definedName name="TXGO_RPCH" localSheetId="69">#REF!</definedName>
    <definedName name="TXGO_RPCH">#REF!</definedName>
    <definedName name="TXGXO" localSheetId="68">#REF!</definedName>
    <definedName name="TXGXO" localSheetId="69">#REF!</definedName>
    <definedName name="TXGXO">#REF!</definedName>
    <definedName name="TXGXO_D" localSheetId="68">#REF!</definedName>
    <definedName name="TXGXO_D" localSheetId="69">#REF!</definedName>
    <definedName name="TXGXO_D">#REF!</definedName>
    <definedName name="TXGXO_DPCH" localSheetId="68">#REF!</definedName>
    <definedName name="TXGXO_DPCH" localSheetId="69">#REF!</definedName>
    <definedName name="TXGXO_DPCH">#REF!</definedName>
    <definedName name="TXGXO_R" localSheetId="68">#REF!</definedName>
    <definedName name="TXGXO_R" localSheetId="69">#REF!</definedName>
    <definedName name="TXGXO_R">#REF!</definedName>
    <definedName name="TXGXO_RPCH" localSheetId="68">#REF!</definedName>
    <definedName name="TXGXO_RPCH" localSheetId="69">#REF!</definedName>
    <definedName name="TXGXO_RPCH">#REF!</definedName>
    <definedName name="TXS" localSheetId="68">#REF!</definedName>
    <definedName name="TXS" localSheetId="69">#REF!</definedName>
    <definedName name="TXS">#REF!</definedName>
    <definedName name="txtab4">'[70]27'!#REF!</definedName>
    <definedName name="tyi">'[92]10'!#REF!</definedName>
    <definedName name="tyu">'[92]10'!#REF!</definedName>
    <definedName name="UCC" localSheetId="3">#REF!</definedName>
    <definedName name="UCC" localSheetId="37">#REF!</definedName>
    <definedName name="UCC" localSheetId="38">#REF!</definedName>
    <definedName name="UCC" localSheetId="39">#REF!</definedName>
    <definedName name="UCC" localSheetId="40">#REF!</definedName>
    <definedName name="UCC" localSheetId="41">#REF!</definedName>
    <definedName name="UCC" localSheetId="42">#REF!</definedName>
    <definedName name="UCC" localSheetId="43">#REF!</definedName>
    <definedName name="UCC" localSheetId="45">#REF!</definedName>
    <definedName name="UCC" localSheetId="46">#REF!</definedName>
    <definedName name="UCC" localSheetId="48">#REF!</definedName>
    <definedName name="UCC" localSheetId="49">#REF!</definedName>
    <definedName name="UCC" localSheetId="50">#REF!</definedName>
    <definedName name="UCC" localSheetId="68">#REF!</definedName>
    <definedName name="UCC" localSheetId="69">#REF!</definedName>
    <definedName name="UCC" localSheetId="0">#REF!</definedName>
    <definedName name="UCC">#REF!</definedName>
    <definedName name="UFC" localSheetId="3">#REF!</definedName>
    <definedName name="UFC" localSheetId="37">#REF!</definedName>
    <definedName name="UFC" localSheetId="38">#REF!</definedName>
    <definedName name="UFC" localSheetId="39">#REF!</definedName>
    <definedName name="UFC" localSheetId="40">#REF!</definedName>
    <definedName name="UFC" localSheetId="41">#REF!</definedName>
    <definedName name="UFC" localSheetId="42">#REF!</definedName>
    <definedName name="UFC" localSheetId="43">#REF!</definedName>
    <definedName name="UFC" localSheetId="45">#REF!</definedName>
    <definedName name="UFC" localSheetId="46">#REF!</definedName>
    <definedName name="UFC" localSheetId="48">#REF!</definedName>
    <definedName name="UFC" localSheetId="49">#REF!</definedName>
    <definedName name="UFC" localSheetId="50">#REF!</definedName>
    <definedName name="UFC" localSheetId="68">#REF!</definedName>
    <definedName name="UFC" localSheetId="69">#REF!</definedName>
    <definedName name="UFC">#REF!</definedName>
    <definedName name="UK">[73]cirr_series!$W$102:$W$107</definedName>
    <definedName name="Unadjusted_usable_resources" localSheetId="3">#REF!</definedName>
    <definedName name="Unadjusted_usable_resources" localSheetId="37">#REF!</definedName>
    <definedName name="Unadjusted_usable_resources" localSheetId="38">#REF!</definedName>
    <definedName name="Unadjusted_usable_resources" localSheetId="39">#REF!</definedName>
    <definedName name="Unadjusted_usable_resources" localSheetId="40">#REF!</definedName>
    <definedName name="Unadjusted_usable_resources" localSheetId="41">#REF!</definedName>
    <definedName name="Unadjusted_usable_resources" localSheetId="42">#REF!</definedName>
    <definedName name="Unadjusted_usable_resources" localSheetId="43">#REF!</definedName>
    <definedName name="Unadjusted_usable_resources" localSheetId="45">#REF!</definedName>
    <definedName name="Unadjusted_usable_resources" localSheetId="46">#REF!</definedName>
    <definedName name="Unadjusted_usable_resources" localSheetId="48">#REF!</definedName>
    <definedName name="Unadjusted_usable_resources" localSheetId="49">#REF!</definedName>
    <definedName name="Unadjusted_usable_resources" localSheetId="50">#REF!</definedName>
    <definedName name="Unadjusted_usable_resources" localSheetId="68">#REF!</definedName>
    <definedName name="Unadjusted_usable_resources" localSheetId="69">#REF!</definedName>
    <definedName name="Unadjusted_usable_resources" localSheetId="0">#REF!</definedName>
    <definedName name="Unadjusted_usable_resources">#REF!</definedName>
    <definedName name="Uncommitted_usable_resources" localSheetId="3">#REF!</definedName>
    <definedName name="Uncommitted_usable_resources" localSheetId="37">#REF!</definedName>
    <definedName name="Uncommitted_usable_resources" localSheetId="38">#REF!</definedName>
    <definedName name="Uncommitted_usable_resources" localSheetId="39">#REF!</definedName>
    <definedName name="Uncommitted_usable_resources" localSheetId="40">#REF!</definedName>
    <definedName name="Uncommitted_usable_resources" localSheetId="41">#REF!</definedName>
    <definedName name="Uncommitted_usable_resources" localSheetId="42">#REF!</definedName>
    <definedName name="Uncommitted_usable_resources" localSheetId="43">#REF!</definedName>
    <definedName name="Uncommitted_usable_resources" localSheetId="45">#REF!</definedName>
    <definedName name="Uncommitted_usable_resources" localSheetId="46">#REF!</definedName>
    <definedName name="Uncommitted_usable_resources" localSheetId="48">#REF!</definedName>
    <definedName name="Uncommitted_usable_resources" localSheetId="49">#REF!</definedName>
    <definedName name="Uncommitted_usable_resources" localSheetId="50">#REF!</definedName>
    <definedName name="Uncommitted_usable_resources" localSheetId="68">#REF!</definedName>
    <definedName name="Uncommitted_usable_resources" localSheetId="69">#REF!</definedName>
    <definedName name="Uncommitted_usable_resources">#REF!</definedName>
    <definedName name="unemp_96Q3" localSheetId="3">#REF!</definedName>
    <definedName name="unemp_96Q3" localSheetId="37">#REF!</definedName>
    <definedName name="unemp_96Q3" localSheetId="38">#REF!</definedName>
    <definedName name="unemp_96Q3" localSheetId="39">#REF!</definedName>
    <definedName name="unemp_96Q3" localSheetId="40">#REF!</definedName>
    <definedName name="unemp_96Q3" localSheetId="41">#REF!</definedName>
    <definedName name="unemp_96Q3" localSheetId="42">#REF!</definedName>
    <definedName name="unemp_96Q3" localSheetId="43">#REF!</definedName>
    <definedName name="unemp_96Q3" localSheetId="45">#REF!</definedName>
    <definedName name="unemp_96Q3" localSheetId="46">#REF!</definedName>
    <definedName name="unemp_96Q3" localSheetId="48">#REF!</definedName>
    <definedName name="unemp_96Q3" localSheetId="49">#REF!</definedName>
    <definedName name="unemp_96Q3" localSheetId="50">#REF!</definedName>
    <definedName name="unemp_96Q3" localSheetId="68">#REF!</definedName>
    <definedName name="unemp_96Q3" localSheetId="69">#REF!</definedName>
    <definedName name="unemp_96Q3">#REF!</definedName>
    <definedName name="unemp_96Q4" localSheetId="68">#REF!</definedName>
    <definedName name="unemp_96Q4" localSheetId="69">#REF!</definedName>
    <definedName name="unemp_96Q4">#REF!</definedName>
    <definedName name="unemp_97Q1" localSheetId="68">#REF!</definedName>
    <definedName name="unemp_97Q1" localSheetId="69">#REF!</definedName>
    <definedName name="unemp_97Q1">#REF!</definedName>
    <definedName name="unemp_97Q2" localSheetId="68">#REF!</definedName>
    <definedName name="unemp_97Q2" localSheetId="69">#REF!</definedName>
    <definedName name="unemp_97Q2">#REF!</definedName>
    <definedName name="unemp_nat" localSheetId="68">#REF!</definedName>
    <definedName name="unemp_nat" localSheetId="69">#REF!</definedName>
    <definedName name="unemp_nat">#REF!</definedName>
    <definedName name="unemp_urbrural" localSheetId="68">#REF!</definedName>
    <definedName name="unemp_urbrural" localSheetId="69">#REF!</definedName>
    <definedName name="unemp_urbrural">#REF!</definedName>
    <definedName name="UniqueRange_0" localSheetId="68">#REF!</definedName>
    <definedName name="UniqueRange_0" localSheetId="69">#REF!</definedName>
    <definedName name="UniqueRange_0">#REF!</definedName>
    <definedName name="UniqueRange_1" localSheetId="68">#REF!</definedName>
    <definedName name="UniqueRange_1" localSheetId="69">#REF!</definedName>
    <definedName name="UniqueRange_1">#REF!</definedName>
    <definedName name="UniqueRange_10">'[119]Risk reversal data'!$N$2:$N$419</definedName>
    <definedName name="UniqueRange_11">'[119]3M implied vols'!$B$382:$B$642</definedName>
    <definedName name="UniqueRange_119">[120]Data!$F$2:$F$904</definedName>
    <definedName name="UniqueRange_12">'[119]3M implied vols'!$A$2:$A$448</definedName>
    <definedName name="UniqueRange_13">'[119]3M implied vols'!$C$382:$C$642</definedName>
    <definedName name="UniqueRange_14">'[119]3M implied vols'!$F$2:$F$445</definedName>
    <definedName name="UniqueRange_15">'[119]3M implied vols'!$E$382:$E$642</definedName>
    <definedName name="UniqueRange_16">'[119]3M implied vols'!$D$382:$D$642</definedName>
    <definedName name="UniqueRange_17">'[119]Risk reversal data'!$A$361:$A$621</definedName>
    <definedName name="UniqueRange_18">'[119]Risk reversal data'!$F$361:$F$621</definedName>
    <definedName name="UniqueRange_19">'[119]Risk reversal data'!$B$361:$B$621</definedName>
    <definedName name="UniqueRange_2">'[119]Risk reversal data'!$F$2:$F$680</definedName>
    <definedName name="UniqueRange_20">'[119]3M implied vols'!$B$2:$B$445</definedName>
    <definedName name="UniqueRange_21">'[119]3M implied vols'!$C$2:$C$445</definedName>
    <definedName name="UniqueRange_22">'[119]3M implied vols'!$E$2:$E$445</definedName>
    <definedName name="UniqueRange_23">[121]Chart!$A$1:$A$169</definedName>
    <definedName name="UniqueRange_24">'[119]Risk reversal data'!$C$361:$C$621</definedName>
    <definedName name="UniqueRange_25">'[119]3M implied vols'!$O$1:$O$1</definedName>
    <definedName name="UniqueRange_26">'[119]3M implied vols'!$O$1:$O$1</definedName>
    <definedName name="UniqueRange_27">'[119]3M implied vols'!$K$1:$K$1</definedName>
    <definedName name="UniqueRange_28">'[119]Risk reversal data'!$E$361:$E$621</definedName>
    <definedName name="UniqueRange_29">'[119]Risk reversal data'!$D$361:$D$621</definedName>
    <definedName name="UniqueRange_3">'[119]3M implied vols'!$F$382:$F$642</definedName>
    <definedName name="UniqueRange_30">'[119]3M implied vols'!$J$2:$J$588</definedName>
    <definedName name="UniqueRange_31">'[119]3M implied vols'!$O$1:$O$588</definedName>
    <definedName name="UniqueRange_32">'[119]3M implied vols'!$K$1:$K$588</definedName>
    <definedName name="UniqueRange_33" localSheetId="3">'[119]3M implied vols'!#REF!</definedName>
    <definedName name="UniqueRange_33" localSheetId="42">'[119]3M implied vols'!#REF!</definedName>
    <definedName name="UniqueRange_33" localSheetId="0">'[119]3M implied vols'!#REF!</definedName>
    <definedName name="UniqueRange_33">'[119]3M implied vols'!#REF!</definedName>
    <definedName name="UniqueRange_34" localSheetId="3">'[119]3M implied vols'!#REF!</definedName>
    <definedName name="UniqueRange_34" localSheetId="42">'[119]3M implied vols'!#REF!</definedName>
    <definedName name="UniqueRange_34" localSheetId="0">'[119]3M implied vols'!#REF!</definedName>
    <definedName name="UniqueRange_34">'[119]3M implied vols'!#REF!</definedName>
    <definedName name="UniqueRange_35" localSheetId="3">'[119]3M implied vols'!#REF!</definedName>
    <definedName name="UniqueRange_35" localSheetId="42">'[119]3M implied vols'!#REF!</definedName>
    <definedName name="UniqueRange_35" localSheetId="0">'[119]3M implied vols'!#REF!</definedName>
    <definedName name="UniqueRange_35">'[119]3M implied vols'!#REF!</definedName>
    <definedName name="UniqueRange_36">'[119]3M implied vols'!$M$1:$M$588</definedName>
    <definedName name="UniqueRange_37" localSheetId="3">'[119]3M implied vols'!#REF!</definedName>
    <definedName name="UniqueRange_37" localSheetId="42">'[119]3M implied vols'!#REF!</definedName>
    <definedName name="UniqueRange_37" localSheetId="0">'[119]3M implied vols'!#REF!</definedName>
    <definedName name="UniqueRange_37">'[119]3M implied vols'!#REF!</definedName>
    <definedName name="UniqueRange_38">'[119]3M implied vols'!$L$1:$L$588</definedName>
    <definedName name="UniqueRange_39">'[119]3M implied vols'!$P$1:$P$588</definedName>
    <definedName name="UniqueRange_4">'[119]Risk reversal data'!$A$2:$A$419</definedName>
    <definedName name="UniqueRange_40" localSheetId="3">'[119]3M implied vols'!#REF!</definedName>
    <definedName name="UniqueRange_40" localSheetId="42">'[119]3M implied vols'!#REF!</definedName>
    <definedName name="UniqueRange_40" localSheetId="0">'[119]3M implied vols'!#REF!</definedName>
    <definedName name="UniqueRange_40">'[119]3M implied vols'!#REF!</definedName>
    <definedName name="UniqueRange_41">'[119]3M implied vols'!$R$2:$R$588</definedName>
    <definedName name="UniqueRange_42">'[119]3M implied vols'!$Q$2:$Q$784</definedName>
    <definedName name="UniqueRange_43">'[119]3M implied vols'!$R$2</definedName>
    <definedName name="UniqueRange_44">'[119]3M implied vols'!$S$2</definedName>
    <definedName name="UniqueRange_45">'[119]3M implied vols'!$R$2</definedName>
    <definedName name="UniqueRange_46">'[119]3M implied vols'!$S$2</definedName>
    <definedName name="UniqueRange_5">'[119]Risk reversal data'!$F$2:$F$419</definedName>
    <definedName name="UniqueRange_6">'[119]Risk reversal data'!$B$2:$B$419</definedName>
    <definedName name="UniqueRange_7">'[119]Risk reversal data'!$C$2:$C$419</definedName>
    <definedName name="UniqueRange_8">'[119]Risk reversal data'!$E$2:$E$419</definedName>
    <definedName name="UniqueRange_9">'[119]Risk reversal data'!$D$2:$D$419</definedName>
    <definedName name="Universities" localSheetId="1">#REF!</definedName>
    <definedName name="Universities" localSheetId="3">#REF!</definedName>
    <definedName name="Universities" localSheetId="37">#REF!</definedName>
    <definedName name="Universities" localSheetId="38">#REF!</definedName>
    <definedName name="Universities" localSheetId="39">#REF!</definedName>
    <definedName name="Universities" localSheetId="40">#REF!</definedName>
    <definedName name="Universities" localSheetId="41">#REF!</definedName>
    <definedName name="Universities" localSheetId="42">#REF!</definedName>
    <definedName name="Universities" localSheetId="43">#REF!</definedName>
    <definedName name="Universities" localSheetId="45">#REF!</definedName>
    <definedName name="Universities" localSheetId="46">#REF!</definedName>
    <definedName name="Universities" localSheetId="48">#REF!</definedName>
    <definedName name="Universities" localSheetId="49">#REF!</definedName>
    <definedName name="Universities" localSheetId="50">#REF!</definedName>
    <definedName name="Universities" localSheetId="68">#REF!</definedName>
    <definedName name="Universities" localSheetId="69">#REF!</definedName>
    <definedName name="Universities" localSheetId="0">#REF!</definedName>
    <definedName name="Universities">#REF!</definedName>
    <definedName name="URL" localSheetId="1">#REF!</definedName>
    <definedName name="URL" localSheetId="3">#REF!</definedName>
    <definedName name="URL" localSheetId="37">#REF!</definedName>
    <definedName name="URL" localSheetId="38">#REF!</definedName>
    <definedName name="URL" localSheetId="39">#REF!</definedName>
    <definedName name="URL" localSheetId="40">#REF!</definedName>
    <definedName name="URL" localSheetId="41">#REF!</definedName>
    <definedName name="URL" localSheetId="42">#REF!</definedName>
    <definedName name="URL" localSheetId="43">#REF!</definedName>
    <definedName name="URL" localSheetId="45">#REF!</definedName>
    <definedName name="URL" localSheetId="46">#REF!</definedName>
    <definedName name="URL" localSheetId="48">#REF!</definedName>
    <definedName name="URL" localSheetId="49">#REF!</definedName>
    <definedName name="URL" localSheetId="50">#REF!</definedName>
    <definedName name="URL" localSheetId="68">#REF!</definedName>
    <definedName name="URL" localSheetId="69">#REF!</definedName>
    <definedName name="URL">#REF!</definedName>
    <definedName name="Uruguay" localSheetId="1">#REF!</definedName>
    <definedName name="Uruguay" localSheetId="3">#REF!</definedName>
    <definedName name="Uruguay" localSheetId="37">#REF!</definedName>
    <definedName name="Uruguay" localSheetId="38">#REF!</definedName>
    <definedName name="Uruguay" localSheetId="39">#REF!</definedName>
    <definedName name="Uruguay" localSheetId="40">#REF!</definedName>
    <definedName name="Uruguay" localSheetId="41">#REF!</definedName>
    <definedName name="Uruguay" localSheetId="42">#REF!</definedName>
    <definedName name="Uruguay" localSheetId="43">#REF!</definedName>
    <definedName name="Uruguay" localSheetId="45">#REF!</definedName>
    <definedName name="Uruguay" localSheetId="46">#REF!</definedName>
    <definedName name="Uruguay" localSheetId="48">#REF!</definedName>
    <definedName name="Uruguay" localSheetId="49">#REF!</definedName>
    <definedName name="Uruguay" localSheetId="50">#REF!</definedName>
    <definedName name="Uruguay" localSheetId="68">#REF!</definedName>
    <definedName name="Uruguay" localSheetId="69">#REF!</definedName>
    <definedName name="Uruguay">#REF!</definedName>
    <definedName name="US">[73]cirr_series!$AA$102:$AA$107</definedName>
    <definedName name="US_CASHFLOW" localSheetId="3">#REF!</definedName>
    <definedName name="US_CASHFLOW" localSheetId="37">#REF!</definedName>
    <definedName name="US_CASHFLOW" localSheetId="38">#REF!</definedName>
    <definedName name="US_CASHFLOW" localSheetId="39">#REF!</definedName>
    <definedName name="US_CASHFLOW" localSheetId="40">#REF!</definedName>
    <definedName name="US_CASHFLOW" localSheetId="41">#REF!</definedName>
    <definedName name="US_CASHFLOW" localSheetId="42">#REF!</definedName>
    <definedName name="US_CASHFLOW" localSheetId="43">#REF!</definedName>
    <definedName name="US_CASHFLOW" localSheetId="45">#REF!</definedName>
    <definedName name="US_CASHFLOW" localSheetId="46">#REF!</definedName>
    <definedName name="US_CASHFLOW" localSheetId="48">#REF!</definedName>
    <definedName name="US_CASHFLOW" localSheetId="49">#REF!</definedName>
    <definedName name="US_CASHFLOW" localSheetId="50">#REF!</definedName>
    <definedName name="US_CASHFLOW" localSheetId="68">#REF!</definedName>
    <definedName name="US_CASHFLOW" localSheetId="69">#REF!</definedName>
    <definedName name="US_CASHFLOW" localSheetId="0">#REF!</definedName>
    <definedName name="US_CASHFLOW">#REF!</definedName>
    <definedName name="usd" localSheetId="6">#REF!</definedName>
    <definedName name="USD">[89]Static!$B$8</definedName>
    <definedName name="USDSR" localSheetId="1">#REF!</definedName>
    <definedName name="USDSR" localSheetId="3">#REF!</definedName>
    <definedName name="USDSR" localSheetId="37">#REF!</definedName>
    <definedName name="USDSR" localSheetId="38">#REF!</definedName>
    <definedName name="USDSR" localSheetId="39">#REF!</definedName>
    <definedName name="USDSR" localSheetId="40">#REF!</definedName>
    <definedName name="USDSR" localSheetId="41">#REF!</definedName>
    <definedName name="USDSR" localSheetId="42">#REF!</definedName>
    <definedName name="USDSR" localSheetId="43">#REF!</definedName>
    <definedName name="USDSR" localSheetId="45">#REF!</definedName>
    <definedName name="USDSR" localSheetId="46">#REF!</definedName>
    <definedName name="USDSR" localSheetId="48">#REF!</definedName>
    <definedName name="USDSR" localSheetId="49">#REF!</definedName>
    <definedName name="USDSR" localSheetId="50">#REF!</definedName>
    <definedName name="USDSR" localSheetId="68">#REF!</definedName>
    <definedName name="USDSR" localSheetId="69">#REF!</definedName>
    <definedName name="USDSR" localSheetId="0">#REF!</definedName>
    <definedName name="USDSR">#REF!</definedName>
    <definedName name="uu" localSheetId="1" hidden="1">{"Riqfin97",#N/A,FALSE,"Tran";"Riqfinpro",#N/A,FALSE,"Tran"}</definedName>
    <definedName name="uu" localSheetId="17" hidden="1">{"Riqfin97",#N/A,FALSE,"Tran";"Riqfinpro",#N/A,FALSE,"Tran"}</definedName>
    <definedName name="uu" localSheetId="18" hidden="1">{"Riqfin97",#N/A,FALSE,"Tran";"Riqfinpro",#N/A,FALSE,"Tran"}</definedName>
    <definedName name="uu" localSheetId="19" hidden="1">{"Riqfin97",#N/A,FALSE,"Tran";"Riqfinpro",#N/A,FALSE,"Tran"}</definedName>
    <definedName name="uu" localSheetId="24" hidden="1">{"Riqfin97",#N/A,FALSE,"Tran";"Riqfinpro",#N/A,FALSE,"Tran"}</definedName>
    <definedName name="uu" localSheetId="25" hidden="1">{"Riqfin97",#N/A,FALSE,"Tran";"Riqfinpro",#N/A,FALSE,"Tran"}</definedName>
    <definedName name="uu" localSheetId="3" hidden="1">{"Riqfin97",#N/A,FALSE,"Tran";"Riqfinpro",#N/A,FALSE,"Tran"}</definedName>
    <definedName name="uu" localSheetId="37" hidden="1">{"Riqfin97",#N/A,FALSE,"Tran";"Riqfinpro",#N/A,FALSE,"Tran"}</definedName>
    <definedName name="uu" localSheetId="38" hidden="1">{"Riqfin97",#N/A,FALSE,"Tran";"Riqfinpro",#N/A,FALSE,"Tran"}</definedName>
    <definedName name="uu" localSheetId="39" hidden="1">{"Riqfin97",#N/A,FALSE,"Tran";"Riqfinpro",#N/A,FALSE,"Tran"}</definedName>
    <definedName name="uu" localSheetId="40" hidden="1">{"Riqfin97",#N/A,FALSE,"Tran";"Riqfinpro",#N/A,FALSE,"Tran"}</definedName>
    <definedName name="uu" localSheetId="41" hidden="1">{"Riqfin97",#N/A,FALSE,"Tran";"Riqfinpro",#N/A,FALSE,"Tran"}</definedName>
    <definedName name="uu" localSheetId="42" hidden="1">{"Riqfin97",#N/A,FALSE,"Tran";"Riqfinpro",#N/A,FALSE,"Tran"}</definedName>
    <definedName name="uu" localSheetId="43" hidden="1">{"Riqfin97",#N/A,FALSE,"Tran";"Riqfinpro",#N/A,FALSE,"Tran"}</definedName>
    <definedName name="uu" localSheetId="44" hidden="1">{"Riqfin97",#N/A,FALSE,"Tran";"Riqfinpro",#N/A,FALSE,"Tran"}</definedName>
    <definedName name="uu" localSheetId="45"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49" hidden="1">{"Riqfin97",#N/A,FALSE,"Tran";"Riqfinpro",#N/A,FALSE,"Tran"}</definedName>
    <definedName name="uu" localSheetId="50" hidden="1">{"Riqfin97",#N/A,FALSE,"Tran";"Riqfinpro",#N/A,FALSE,"Tran"}</definedName>
    <definedName name="uu" localSheetId="52" hidden="1">{"Riqfin97",#N/A,FALSE,"Tran";"Riqfinpro",#N/A,FALSE,"Tran"}</definedName>
    <definedName name="uu" localSheetId="53" hidden="1">{"Riqfin97",#N/A,FALSE,"Tran";"Riqfinpro",#N/A,FALSE,"Tran"}</definedName>
    <definedName name="uu" localSheetId="54" hidden="1">{"Riqfin97",#N/A,FALSE,"Tran";"Riqfinpro",#N/A,FALSE,"Tran"}</definedName>
    <definedName name="uu" localSheetId="55" hidden="1">{"Riqfin97",#N/A,FALSE,"Tran";"Riqfinpro",#N/A,FALSE,"Tran"}</definedName>
    <definedName name="uu" localSheetId="56" hidden="1">{"Riqfin97",#N/A,FALSE,"Tran";"Riqfinpro",#N/A,FALSE,"Tran"}</definedName>
    <definedName name="uu" localSheetId="57" hidden="1">{"Riqfin97",#N/A,FALSE,"Tran";"Riqfinpro",#N/A,FALSE,"Tran"}</definedName>
    <definedName name="uu" localSheetId="58" hidden="1">{"Riqfin97",#N/A,FALSE,"Tran";"Riqfinpro",#N/A,FALSE,"Tran"}</definedName>
    <definedName name="uu" localSheetId="59" hidden="1">{"Riqfin97",#N/A,FALSE,"Tran";"Riqfinpro",#N/A,FALSE,"Tran"}</definedName>
    <definedName name="uu" localSheetId="60" hidden="1">{"Riqfin97",#N/A,FALSE,"Tran";"Riqfinpro",#N/A,FALSE,"Tran"}</definedName>
    <definedName name="uu" localSheetId="68" hidden="1">{"Riqfin97",#N/A,FALSE,"Tran";"Riqfinpro",#N/A,FALSE,"Tran"}</definedName>
    <definedName name="uu" localSheetId="69" hidden="1">{"Riqfin97",#N/A,FALSE,"Tran";"Riqfinpro",#N/A,FALSE,"Tran"}</definedName>
    <definedName name="uu" localSheetId="70" hidden="1">{"Riqfin97",#N/A,FALSE,"Tran";"Riqfinpro",#N/A,FALSE,"Tran"}</definedName>
    <definedName name="uu" localSheetId="0" hidden="1">{"Riqfin97",#N/A,FALSE,"Tran";"Riqfinpro",#N/A,FALSE,"Tran"}</definedName>
    <definedName name="uu" hidden="1">{"Riqfin97",#N/A,FALSE,"Tran";"Riqfinpro",#N/A,FALSE,"Tran"}</definedName>
    <definedName name="uuu" localSheetId="1" hidden="1">{"WEO",#N/A,FALSE,"Data";"PRI",#N/A,FALSE,"Data";"QUA",#N/A,FALSE,"Data"}</definedName>
    <definedName name="uuu" localSheetId="17" hidden="1">{"WEO",#N/A,FALSE,"Data";"PRI",#N/A,FALSE,"Data";"QUA",#N/A,FALSE,"Data"}</definedName>
    <definedName name="uuu" localSheetId="18" hidden="1">{"WEO",#N/A,FALSE,"Data";"PRI",#N/A,FALSE,"Data";"QUA",#N/A,FALSE,"Data"}</definedName>
    <definedName name="uuu" localSheetId="19" hidden="1">{"WEO",#N/A,FALSE,"Data";"PRI",#N/A,FALSE,"Data";"QUA",#N/A,FALSE,"Data"}</definedName>
    <definedName name="uuu" localSheetId="24" hidden="1">{"WEO",#N/A,FALSE,"Data";"PRI",#N/A,FALSE,"Data";"QUA",#N/A,FALSE,"Data"}</definedName>
    <definedName name="uuu" localSheetId="25" hidden="1">{"WEO",#N/A,FALSE,"Data";"PRI",#N/A,FALSE,"Data";"QUA",#N/A,FALSE,"Data"}</definedName>
    <definedName name="uuu" localSheetId="3" hidden="1">{"WEO",#N/A,FALSE,"Data";"PRI",#N/A,FALSE,"Data";"QUA",#N/A,FALSE,"Data"}</definedName>
    <definedName name="uuu" localSheetId="37" hidden="1">{"WEO",#N/A,FALSE,"Data";"PRI",#N/A,FALSE,"Data";"QUA",#N/A,FALSE,"Data"}</definedName>
    <definedName name="uuu" localSheetId="38" hidden="1">{"WEO",#N/A,FALSE,"Data";"PRI",#N/A,FALSE,"Data";"QUA",#N/A,FALSE,"Data"}</definedName>
    <definedName name="uuu" localSheetId="39" hidden="1">{"WEO",#N/A,FALSE,"Data";"PRI",#N/A,FALSE,"Data";"QUA",#N/A,FALSE,"Data"}</definedName>
    <definedName name="uuu" localSheetId="40" hidden="1">{"WEO",#N/A,FALSE,"Data";"PRI",#N/A,FALSE,"Data";"QUA",#N/A,FALSE,"Data"}</definedName>
    <definedName name="uuu" localSheetId="41" hidden="1">{"WEO",#N/A,FALSE,"Data";"PRI",#N/A,FALSE,"Data";"QUA",#N/A,FALSE,"Data"}</definedName>
    <definedName name="uuu" localSheetId="42" hidden="1">{"WEO",#N/A,FALSE,"Data";"PRI",#N/A,FALSE,"Data";"QUA",#N/A,FALSE,"Data"}</definedName>
    <definedName name="uuu" localSheetId="43" hidden="1">{"WEO",#N/A,FALSE,"Data";"PRI",#N/A,FALSE,"Data";"QUA",#N/A,FALSE,"Data"}</definedName>
    <definedName name="uuu" localSheetId="44" hidden="1">{"WEO",#N/A,FALSE,"Data";"PRI",#N/A,FALSE,"Data";"QUA",#N/A,FALSE,"Data"}</definedName>
    <definedName name="uuu" localSheetId="45" hidden="1">{"WEO",#N/A,FALSE,"Data";"PRI",#N/A,FALSE,"Data";"QUA",#N/A,FALSE,"Data"}</definedName>
    <definedName name="uuu" localSheetId="46" hidden="1">{"WEO",#N/A,FALSE,"Data";"PRI",#N/A,FALSE,"Data";"QUA",#N/A,FALSE,"Data"}</definedName>
    <definedName name="uuu" localSheetId="47" hidden="1">{"WEO",#N/A,FALSE,"Data";"PRI",#N/A,FALSE,"Data";"QUA",#N/A,FALSE,"Data"}</definedName>
    <definedName name="uuu" localSheetId="48" hidden="1">{"WEO",#N/A,FALSE,"Data";"PRI",#N/A,FALSE,"Data";"QUA",#N/A,FALSE,"Data"}</definedName>
    <definedName name="uuu" localSheetId="49" hidden="1">{"WEO",#N/A,FALSE,"Data";"PRI",#N/A,FALSE,"Data";"QUA",#N/A,FALSE,"Data"}</definedName>
    <definedName name="uuu" localSheetId="50" hidden="1">{"WEO",#N/A,FALSE,"Data";"PRI",#N/A,FALSE,"Data";"QUA",#N/A,FALSE,"Data"}</definedName>
    <definedName name="uuu" localSheetId="52" hidden="1">{"WEO",#N/A,FALSE,"Data";"PRI",#N/A,FALSE,"Data";"QUA",#N/A,FALSE,"Data"}</definedName>
    <definedName name="uuu" localSheetId="53" hidden="1">{"WEO",#N/A,FALSE,"Data";"PRI",#N/A,FALSE,"Data";"QUA",#N/A,FALSE,"Data"}</definedName>
    <definedName name="uuu" localSheetId="54" hidden="1">{"WEO",#N/A,FALSE,"Data";"PRI",#N/A,FALSE,"Data";"QUA",#N/A,FALSE,"Data"}</definedName>
    <definedName name="uuu" localSheetId="55" hidden="1">{"WEO",#N/A,FALSE,"Data";"PRI",#N/A,FALSE,"Data";"QUA",#N/A,FALSE,"Data"}</definedName>
    <definedName name="uuu" localSheetId="56" hidden="1">{"WEO",#N/A,FALSE,"Data";"PRI",#N/A,FALSE,"Data";"QUA",#N/A,FALSE,"Data"}</definedName>
    <definedName name="uuu" localSheetId="57" hidden="1">{"WEO",#N/A,FALSE,"Data";"PRI",#N/A,FALSE,"Data";"QUA",#N/A,FALSE,"Data"}</definedName>
    <definedName name="uuu" localSheetId="58" hidden="1">{"WEO",#N/A,FALSE,"Data";"PRI",#N/A,FALSE,"Data";"QUA",#N/A,FALSE,"Data"}</definedName>
    <definedName name="uuu" localSheetId="59" hidden="1">{"WEO",#N/A,FALSE,"Data";"PRI",#N/A,FALSE,"Data";"QUA",#N/A,FALSE,"Data"}</definedName>
    <definedName name="uuu" localSheetId="60" hidden="1">{"WEO",#N/A,FALSE,"Data";"PRI",#N/A,FALSE,"Data";"QUA",#N/A,FALSE,"Data"}</definedName>
    <definedName name="uuu" localSheetId="68" hidden="1">{"WEO",#N/A,FALSE,"Data";"PRI",#N/A,FALSE,"Data";"QUA",#N/A,FALSE,"Data"}</definedName>
    <definedName name="uuu" localSheetId="69" hidden="1">{"WEO",#N/A,FALSE,"Data";"PRI",#N/A,FALSE,"Data";"QUA",#N/A,FALSE,"Data"}</definedName>
    <definedName name="uuu" localSheetId="70" hidden="1">{"WEO",#N/A,FALSE,"Data";"PRI",#N/A,FALSE,"Data";"QUA",#N/A,FALSE,"Data"}</definedName>
    <definedName name="uuu" localSheetId="0" hidden="1">{"WEO",#N/A,FALSE,"Data";"PRI",#N/A,FALSE,"Data";"QUA",#N/A,FALSE,"Data"}</definedName>
    <definedName name="uuu" hidden="1">{"WEO",#N/A,FALSE,"Data";"PRI",#N/A,FALSE,"Data";"QUA",#N/A,FALSE,"Data"}</definedName>
    <definedName name="V" localSheetId="3">#REF!</definedName>
    <definedName name="V" localSheetId="42">#REF!</definedName>
    <definedName name="V" localSheetId="68">#REF!</definedName>
    <definedName name="V" localSheetId="69">#REF!</definedName>
    <definedName name="V" localSheetId="0">#REF!</definedName>
    <definedName name="V">#REF!</definedName>
    <definedName name="Valuation" localSheetId="3">#REF!</definedName>
    <definedName name="Valuation" localSheetId="42">#REF!</definedName>
    <definedName name="Valuation" localSheetId="68">#REF!</definedName>
    <definedName name="Valuation" localSheetId="69">#REF!</definedName>
    <definedName name="Valuation">#REF!</definedName>
    <definedName name="Values_Entered" localSheetId="1">IF(Loan_Amount*Interest_Rate*Loan_Years*Loan_Start&gt;0,1,0)</definedName>
    <definedName name="Values_Entered" localSheetId="3">IF('3'!Loan_Amount*'3'!Interest_Rate*'3'!Loan_Years*'3'!Loan_Start&gt;0,1,0)</definedName>
    <definedName name="Values_Entered" localSheetId="37">IF('37a-c'!Loan_Amount*'37a-c'!Interest_Rate*'37a-c'!Loan_Years*'37a-c'!Loan_Start&gt;0,1,0)</definedName>
    <definedName name="Values_Entered" localSheetId="38">IF('38a-b'!Loan_Amount*'38a-b'!Interest_Rate*'38a-b'!Loan_Years*'38a-b'!Loan_Start&gt;0,1,0)</definedName>
    <definedName name="Values_Entered" localSheetId="39">IF('39'!Loan_Amount*'39'!Interest_Rate*'39'!Loan_Years*'39'!Loan_Start&gt;0,1,0)</definedName>
    <definedName name="Values_Entered" localSheetId="40">IF('40a-b'!Loan_Amount*'40a-b'!Interest_Rate*'40a-b'!Loan_Years*'40a-b'!Loan_Start&gt;0,1,0)</definedName>
    <definedName name="Values_Entered" localSheetId="41">IF('41a '!Loan_Amount*'41a '!Interest_Rate*'41a '!Loan_Years*'41a '!Loan_Start&gt;0,1,0)</definedName>
    <definedName name="Values_Entered" localSheetId="42">IF('41b'!Loan_Amount*'41b'!Interest_Rate*'41b'!Loan_Years*'41b'!Loan_Start&gt;0,1,0)</definedName>
    <definedName name="Values_Entered" localSheetId="43">IF('42'!Loan_Amount*'42'!Interest_Rate*'42'!Loan_Years*'42'!Loan_Start&gt;0,1,0)</definedName>
    <definedName name="Values_Entered" localSheetId="45">IF('45a-b'!Loan_Amount*'45a-b'!Interest_Rate*'45a-b'!Loan_Years*'45a-b'!Loan_Start&gt;0,1,0)</definedName>
    <definedName name="Values_Entered" localSheetId="46">IF('45c'!Loan_Amount*'45c'!Interest_Rate*'45c'!Loan_Years*'45c'!Loan_Start&gt;0,1,0)</definedName>
    <definedName name="Values_Entered" localSheetId="48">IF('47a'!Loan_Amount*'47a'!Interest_Rate*'47a'!Loan_Years*'47a'!Loan_Start&gt;0,1,0)</definedName>
    <definedName name="Values_Entered" localSheetId="49">IF('47b'!Loan_Amount*'47b'!Interest_Rate*'47b'!Loan_Years*'47b'!Loan_Start&gt;0,1,0)</definedName>
    <definedName name="Values_Entered" localSheetId="50">IF('48'!Loan_Amount*'48'!Interest_Rate*'48'!Loan_Years*'48'!Loan_Start&gt;0,1,0)</definedName>
    <definedName name="Values_Entered" localSheetId="68">IF('63'!Loan_Amount*'63'!Interest_Rate*'63'!Loan_Years*'63'!Loan_Start&gt;0,1,0)</definedName>
    <definedName name="Values_Entered" localSheetId="69">IF('64'!Loan_Amount*'64'!Interest_Rate*'64'!Loan_Years*'64'!Loan_Start&gt;0,1,0)</definedName>
    <definedName name="Values_Entered" localSheetId="0">IF('Table of Contents'!Loan_Amount*'Table of Contents'!Interest_Rate*Loan_Years*Loan_Start&gt;0,1,0)</definedName>
    <definedName name="Values_Entered">IF(Loan_Amount*Interest_Rate*Loan_Years*Loan_Start&gt;0,1,0)</definedName>
    <definedName name="valuevx">42.314159</definedName>
    <definedName name="Venezuela" localSheetId="3">#REF!</definedName>
    <definedName name="Venezuela" localSheetId="42">#REF!</definedName>
    <definedName name="Venezuela" localSheetId="68">#REF!</definedName>
    <definedName name="Venezuela" localSheetId="69">#REF!</definedName>
    <definedName name="Venezuela" localSheetId="0">#REF!</definedName>
    <definedName name="Venezuela">#REF!</definedName>
    <definedName name="Version" localSheetId="3">#REF!</definedName>
    <definedName name="Version" localSheetId="42">#REF!</definedName>
    <definedName name="Version" localSheetId="68">#REF!</definedName>
    <definedName name="Version" localSheetId="69">#REF!</definedName>
    <definedName name="Version">#REF!</definedName>
    <definedName name="vf" localSheetId="3">#REF!</definedName>
    <definedName name="vf" localSheetId="42">#REF!</definedName>
    <definedName name="vf" localSheetId="68">#REF!</definedName>
    <definedName name="vf" localSheetId="69">#REF!</definedName>
    <definedName name="vf">#REF!</definedName>
    <definedName name="vfbgb" localSheetId="68">#REF!</definedName>
    <definedName name="vfbgb" localSheetId="69">#REF!</definedName>
    <definedName name="vfbgb">#REF!</definedName>
    <definedName name="VI" localSheetId="68">#REF!</definedName>
    <definedName name="VI" localSheetId="69">#REF!</definedName>
    <definedName name="VI">#REF!</definedName>
    <definedName name="VII" localSheetId="68">#REF!</definedName>
    <definedName name="VII" localSheetId="69">#REF!</definedName>
    <definedName name="VII">#REF!</definedName>
    <definedName name="VIII" localSheetId="68">#REF!</definedName>
    <definedName name="VIII" localSheetId="69">#REF!</definedName>
    <definedName name="VIII">#REF!</definedName>
    <definedName name="viiii1" localSheetId="68">#REF!</definedName>
    <definedName name="viiii1" localSheetId="69">#REF!</definedName>
    <definedName name="viiii1">#REF!</definedName>
    <definedName name="volume_trade" localSheetId="68">#REF!</definedName>
    <definedName name="volume_trade" localSheetId="69">#REF!</definedName>
    <definedName name="volume_trade">#REF!</definedName>
    <definedName name="VTITLES" localSheetId="68">#REF!</definedName>
    <definedName name="VTITLES" localSheetId="69">#REF!</definedName>
    <definedName name="VTITLES">#REF!</definedName>
    <definedName name="vv" localSheetId="68">#REF!</definedName>
    <definedName name="vv" localSheetId="69">#REF!</definedName>
    <definedName name="vv">#REF!</definedName>
    <definedName name="vvv" localSheetId="3">'[37]10'!#REF!</definedName>
    <definedName name="vvv" localSheetId="42">'[37]10'!#REF!</definedName>
    <definedName name="vvv" localSheetId="0">'[37]10'!#REF!</definedName>
    <definedName name="vvv">'[37]10'!#REF!</definedName>
    <definedName name="vvvvvvvvvvvvvvvvvvvvvvvvvvvvvvvvvvvvvvvvvvvvvvvvvv" localSheetId="3">#REF!</definedName>
    <definedName name="vvvvvvvvvvvvvvvvvvvvvvvvvvvvvvvvvvvvvvvvvvvvvvvvvv" localSheetId="37">#REF!</definedName>
    <definedName name="vvvvvvvvvvvvvvvvvvvvvvvvvvvvvvvvvvvvvvvvvvvvvvvvvv" localSheetId="38">#REF!</definedName>
    <definedName name="vvvvvvvvvvvvvvvvvvvvvvvvvvvvvvvvvvvvvvvvvvvvvvvvvv" localSheetId="39">#REF!</definedName>
    <definedName name="vvvvvvvvvvvvvvvvvvvvvvvvvvvvvvvvvvvvvvvvvvvvvvvvvv" localSheetId="40">#REF!</definedName>
    <definedName name="vvvvvvvvvvvvvvvvvvvvvvvvvvvvvvvvvvvvvvvvvvvvvvvvvv" localSheetId="41">#REF!</definedName>
    <definedName name="vvvvvvvvvvvvvvvvvvvvvvvvvvvvvvvvvvvvvvvvvvvvvvvvvv" localSheetId="42">#REF!</definedName>
    <definedName name="vvvvvvvvvvvvvvvvvvvvvvvvvvvvvvvvvvvvvvvvvvvvvvvvvv" localSheetId="43">#REF!</definedName>
    <definedName name="vvvvvvvvvvvvvvvvvvvvvvvvvvvvvvvvvvvvvvvvvvvvvvvvvv" localSheetId="45">#REF!</definedName>
    <definedName name="vvvvvvvvvvvvvvvvvvvvvvvvvvvvvvvvvvvvvvvvvvvvvvvvvv" localSheetId="46">#REF!</definedName>
    <definedName name="vvvvvvvvvvvvvvvvvvvvvvvvvvvvvvvvvvvvvvvvvvvvvvvvvv" localSheetId="48">#REF!</definedName>
    <definedName name="vvvvvvvvvvvvvvvvvvvvvvvvvvvvvvvvvvvvvvvvvvvvvvvvvv" localSheetId="49">#REF!</definedName>
    <definedName name="vvvvvvvvvvvvvvvvvvvvvvvvvvvvvvvvvvvvvvvvvvvvvvvvvv" localSheetId="50">#REF!</definedName>
    <definedName name="vvvvvvvvvvvvvvvvvvvvvvvvvvvvvvvvvvvvvvvvvvvvvvvvvv" localSheetId="68">#REF!</definedName>
    <definedName name="vvvvvvvvvvvvvvvvvvvvvvvvvvvvvvvvvvvvvvvvvvvvvvvvvv" localSheetId="69">#REF!</definedName>
    <definedName name="vvvvvvvvvvvvvvvvvvvvvvvvvvvvvvvvvvvvvvvvvvvvvvvvvv" localSheetId="0">#REF!</definedName>
    <definedName name="vvvvvvvvvvvvvvvvvvvvvvvvvvvvvvvvvvvvvvvvvvvvvvvvvv">#REF!</definedName>
    <definedName name="W" localSheetId="3">#REF!</definedName>
    <definedName name="W" localSheetId="37">#REF!</definedName>
    <definedName name="W" localSheetId="38">#REF!</definedName>
    <definedName name="W" localSheetId="39">#REF!</definedName>
    <definedName name="W" localSheetId="40">#REF!</definedName>
    <definedName name="W" localSheetId="41">#REF!</definedName>
    <definedName name="W" localSheetId="42">#REF!</definedName>
    <definedName name="W" localSheetId="43">#REF!</definedName>
    <definedName name="W" localSheetId="45">#REF!</definedName>
    <definedName name="W" localSheetId="46">#REF!</definedName>
    <definedName name="W" localSheetId="48">#REF!</definedName>
    <definedName name="W" localSheetId="49">#REF!</definedName>
    <definedName name="W" localSheetId="50">#REF!</definedName>
    <definedName name="W" localSheetId="68">#REF!</definedName>
    <definedName name="W" localSheetId="69">#REF!</definedName>
    <definedName name="W">#REF!</definedName>
    <definedName name="wadem">'[22]Committed Debt Outflows'!$I$488</definedName>
    <definedName name="WAEuro">'[22]Committed Debt Outflows'!$I$409</definedName>
    <definedName name="waff">'[22]Committed Debt Outflows'!$I$501</definedName>
    <definedName name="wagbp">'[22]Committed Debt Outflows'!$I$514</definedName>
    <definedName name="WAGC05">'[22]Committed Debt Outflows'!$I$161</definedName>
    <definedName name="WAGC07">'[22]Committed Debt Outflows'!$I$207</definedName>
    <definedName name="WAGC10">'[22]Committed Debt Outflows'!$I$262</definedName>
    <definedName name="WAGC15">'[22]Committed Debt Outflows'!$I$306</definedName>
    <definedName name="WAGC25">'[22]Committed Debt Outflows'!$I$325</definedName>
    <definedName name="wage_govt_sector" localSheetId="3">#REF!</definedName>
    <definedName name="wage_govt_sector" localSheetId="37">#REF!</definedName>
    <definedName name="wage_govt_sector" localSheetId="38">#REF!</definedName>
    <definedName name="wage_govt_sector" localSheetId="39">#REF!</definedName>
    <definedName name="wage_govt_sector" localSheetId="40">#REF!</definedName>
    <definedName name="wage_govt_sector" localSheetId="41">#REF!</definedName>
    <definedName name="wage_govt_sector" localSheetId="42">#REF!</definedName>
    <definedName name="wage_govt_sector" localSheetId="43">#REF!</definedName>
    <definedName name="wage_govt_sector" localSheetId="45">#REF!</definedName>
    <definedName name="wage_govt_sector" localSheetId="46">#REF!</definedName>
    <definedName name="wage_govt_sector" localSheetId="48">#REF!</definedName>
    <definedName name="wage_govt_sector" localSheetId="49">#REF!</definedName>
    <definedName name="wage_govt_sector" localSheetId="50">#REF!</definedName>
    <definedName name="wage_govt_sector" localSheetId="68">#REF!</definedName>
    <definedName name="wage_govt_sector" localSheetId="69">#REF!</definedName>
    <definedName name="wage_govt_sector" localSheetId="0">#REF!</definedName>
    <definedName name="wage_govt_sector">#REF!</definedName>
    <definedName name="wakd">'[22]Committed Debt Outflows'!$I$531</definedName>
    <definedName name="WARand">'[22]Committed Debt Outflows'!$I$355</definedName>
    <definedName name="wasdr">'[22]Committed Debt Outflows'!$I$527</definedName>
    <definedName name="wasf">'[22]Committed Debt Outflows'!$I$463</definedName>
    <definedName name="WAUS">'[22]Committed Debt Outflows'!$I$383</definedName>
    <definedName name="WAYen">'[22]Committed Debt Outflows'!$I$437</definedName>
    <definedName name="wayuan">'[22]Committed Debt Outflows'!$I$450</definedName>
    <definedName name="wbh" localSheetId="3">#REF!</definedName>
    <definedName name="wbh" localSheetId="37">#REF!</definedName>
    <definedName name="wbh" localSheetId="38">#REF!</definedName>
    <definedName name="wbh" localSheetId="39">#REF!</definedName>
    <definedName name="wbh" localSheetId="40">#REF!</definedName>
    <definedName name="wbh" localSheetId="41">#REF!</definedName>
    <definedName name="wbh" localSheetId="42">#REF!</definedName>
    <definedName name="wbh" localSheetId="43">#REF!</definedName>
    <definedName name="wbh" localSheetId="45">#REF!</definedName>
    <definedName name="wbh" localSheetId="46">#REF!</definedName>
    <definedName name="wbh" localSheetId="48">#REF!</definedName>
    <definedName name="wbh" localSheetId="49">#REF!</definedName>
    <definedName name="wbh" localSheetId="50">#REF!</definedName>
    <definedName name="wbh" localSheetId="68">#REF!</definedName>
    <definedName name="wbh" localSheetId="69">#REF!</definedName>
    <definedName name="wbh" localSheetId="0">#REF!</definedName>
    <definedName name="wbh">#REF!</definedName>
    <definedName name="Wed" localSheetId="3">'[96]Monetary Dev_Monthly'!#REF!</definedName>
    <definedName name="Wed" localSheetId="42">'[96]Monetary Dev_Monthly'!#REF!</definedName>
    <definedName name="Wed" localSheetId="0">'[96]Monetary Dev_Monthly'!#REF!</definedName>
    <definedName name="Wed">'[96]Monetary Dev_Monthly'!#REF!</definedName>
    <definedName name="weerererer" localSheetId="3">#REF!</definedName>
    <definedName name="weerererer" localSheetId="37">#REF!</definedName>
    <definedName name="weerererer" localSheetId="38">#REF!</definedName>
    <definedName name="weerererer" localSheetId="39">#REF!</definedName>
    <definedName name="weerererer" localSheetId="40">#REF!</definedName>
    <definedName name="weerererer" localSheetId="41">#REF!</definedName>
    <definedName name="weerererer" localSheetId="42">#REF!</definedName>
    <definedName name="weerererer" localSheetId="43">#REF!</definedName>
    <definedName name="weerererer" localSheetId="45">#REF!</definedName>
    <definedName name="weerererer" localSheetId="46">#REF!</definedName>
    <definedName name="weerererer" localSheetId="48">#REF!</definedName>
    <definedName name="weerererer" localSheetId="49">#REF!</definedName>
    <definedName name="weerererer" localSheetId="50">#REF!</definedName>
    <definedName name="weerererer" localSheetId="68">#REF!</definedName>
    <definedName name="weerererer" localSheetId="69">#REF!</definedName>
    <definedName name="weerererer" localSheetId="0">#REF!</definedName>
    <definedName name="weerererer">#REF!</definedName>
    <definedName name="wef" localSheetId="3">#REF!</definedName>
    <definedName name="wef" localSheetId="37">#REF!</definedName>
    <definedName name="wef" localSheetId="38">#REF!</definedName>
    <definedName name="wef" localSheetId="39">#REF!</definedName>
    <definedName name="wef" localSheetId="40">#REF!</definedName>
    <definedName name="wef" localSheetId="41">#REF!</definedName>
    <definedName name="wef" localSheetId="42">#REF!</definedName>
    <definedName name="wef" localSheetId="43">#REF!</definedName>
    <definedName name="wef" localSheetId="45">#REF!</definedName>
    <definedName name="wef" localSheetId="46">#REF!</definedName>
    <definedName name="wef" localSheetId="48">#REF!</definedName>
    <definedName name="wef" localSheetId="49">#REF!</definedName>
    <definedName name="wef" localSheetId="50">#REF!</definedName>
    <definedName name="wef" localSheetId="68">#REF!</definedName>
    <definedName name="wef" localSheetId="69">#REF!</definedName>
    <definedName name="wef">#REF!</definedName>
    <definedName name="Weight" localSheetId="3">#REF!</definedName>
    <definedName name="Weight" localSheetId="37">#REF!</definedName>
    <definedName name="Weight" localSheetId="38">#REF!</definedName>
    <definedName name="Weight" localSheetId="39">#REF!</definedName>
    <definedName name="Weight" localSheetId="40">#REF!</definedName>
    <definedName name="Weight" localSheetId="41">#REF!</definedName>
    <definedName name="Weight" localSheetId="42">#REF!</definedName>
    <definedName name="Weight" localSheetId="43">#REF!</definedName>
    <definedName name="Weight" localSheetId="45">#REF!</definedName>
    <definedName name="Weight" localSheetId="46">#REF!</definedName>
    <definedName name="Weight" localSheetId="48">#REF!</definedName>
    <definedName name="Weight" localSheetId="49">#REF!</definedName>
    <definedName name="Weight" localSheetId="50">#REF!</definedName>
    <definedName name="Weight" localSheetId="68">#REF!</definedName>
    <definedName name="Weight" localSheetId="69">#REF!</definedName>
    <definedName name="Weight">#REF!</definedName>
    <definedName name="WEIGHTS" localSheetId="68">#REF!</definedName>
    <definedName name="WEIGHTS" localSheetId="69">#REF!</definedName>
    <definedName name="WEIGHTS">#REF!</definedName>
    <definedName name="weo" localSheetId="68">#REF!</definedName>
    <definedName name="weo" localSheetId="69">#REF!</definedName>
    <definedName name="weo">#REF!</definedName>
    <definedName name="weo_projections" localSheetId="68">#REF!</definedName>
    <definedName name="weo_projections" localSheetId="69">#REF!</definedName>
    <definedName name="weo_projections">#REF!</definedName>
    <definedName name="WEOD" localSheetId="68">#REF!</definedName>
    <definedName name="WEOD" localSheetId="69">#REF!</definedName>
    <definedName name="WEOD">#REF!</definedName>
    <definedName name="weodata" localSheetId="68">#REF!</definedName>
    <definedName name="weodata" localSheetId="69">#REF!</definedName>
    <definedName name="weodata">#REF!</definedName>
    <definedName name="weogrowth" localSheetId="68">#REF!</definedName>
    <definedName name="weogrowth" localSheetId="69">#REF!</definedName>
    <definedName name="weogrowth">#REF!</definedName>
    <definedName name="wewef" localSheetId="68">#REF!</definedName>
    <definedName name="wewef" localSheetId="69">#REF!</definedName>
    <definedName name="wewef">#REF!</definedName>
    <definedName name="what" localSheetId="1" hidden="1">{"Main Economic Indicators",#N/A,FALSE,"C"}</definedName>
    <definedName name="what" localSheetId="17" hidden="1">{"Main Economic Indicators",#N/A,FALSE,"C"}</definedName>
    <definedName name="what" localSheetId="18" hidden="1">{"Main Economic Indicators",#N/A,FALSE,"C"}</definedName>
    <definedName name="what" localSheetId="19" hidden="1">{"Main Economic Indicators",#N/A,FALSE,"C"}</definedName>
    <definedName name="what" localSheetId="24" hidden="1">{"Main Economic Indicators",#N/A,FALSE,"C"}</definedName>
    <definedName name="what" localSheetId="25" hidden="1">{"Main Economic Indicators",#N/A,FALSE,"C"}</definedName>
    <definedName name="what" localSheetId="3" hidden="1">{"Main Economic Indicators",#N/A,FALSE,"C"}</definedName>
    <definedName name="what" localSheetId="37" hidden="1">{"Main Economic Indicators",#N/A,FALSE,"C"}</definedName>
    <definedName name="what" localSheetId="38" hidden="1">{"Main Economic Indicators",#N/A,FALSE,"C"}</definedName>
    <definedName name="what" localSheetId="39" hidden="1">{"Main Economic Indicators",#N/A,FALSE,"C"}</definedName>
    <definedName name="what" localSheetId="40" hidden="1">{"Main Economic Indicators",#N/A,FALSE,"C"}</definedName>
    <definedName name="what" localSheetId="41" hidden="1">{"Main Economic Indicators",#N/A,FALSE,"C"}</definedName>
    <definedName name="what" localSheetId="42" hidden="1">{"Main Economic Indicators",#N/A,FALSE,"C"}</definedName>
    <definedName name="what" localSheetId="43" hidden="1">{"Main Economic Indicators",#N/A,FALSE,"C"}</definedName>
    <definedName name="what" localSheetId="44" hidden="1">{"Main Economic Indicators",#N/A,FALSE,"C"}</definedName>
    <definedName name="what" localSheetId="45" hidden="1">{"Main Economic Indicators",#N/A,FALSE,"C"}</definedName>
    <definedName name="what" localSheetId="46" hidden="1">{"Main Economic Indicators",#N/A,FALSE,"C"}</definedName>
    <definedName name="what" localSheetId="47" hidden="1">{"Main Economic Indicators",#N/A,FALSE,"C"}</definedName>
    <definedName name="what" localSheetId="48" hidden="1">{"Main Economic Indicators",#N/A,FALSE,"C"}</definedName>
    <definedName name="what" localSheetId="49" hidden="1">{"Main Economic Indicators",#N/A,FALSE,"C"}</definedName>
    <definedName name="what" localSheetId="50" hidden="1">{"Main Economic Indicators",#N/A,FALSE,"C"}</definedName>
    <definedName name="what" localSheetId="52" hidden="1">{"Main Economic Indicators",#N/A,FALSE,"C"}</definedName>
    <definedName name="what" localSheetId="53" hidden="1">{"Main Economic Indicators",#N/A,FALSE,"C"}</definedName>
    <definedName name="what" localSheetId="54" hidden="1">{"Main Economic Indicators",#N/A,FALSE,"C"}</definedName>
    <definedName name="what" localSheetId="55" hidden="1">{"Main Economic Indicators",#N/A,FALSE,"C"}</definedName>
    <definedName name="what" localSheetId="56" hidden="1">{"Main Economic Indicators",#N/A,FALSE,"C"}</definedName>
    <definedName name="what" localSheetId="57" hidden="1">{"Main Economic Indicators",#N/A,FALSE,"C"}</definedName>
    <definedName name="what" localSheetId="58" hidden="1">{"Main Economic Indicators",#N/A,FALSE,"C"}</definedName>
    <definedName name="what" localSheetId="59" hidden="1">{"Main Economic Indicators",#N/A,FALSE,"C"}</definedName>
    <definedName name="what" localSheetId="60" hidden="1">{"Main Economic Indicators",#N/A,FALSE,"C"}</definedName>
    <definedName name="what" localSheetId="68" hidden="1">{"Main Economic Indicators",#N/A,FALSE,"C"}</definedName>
    <definedName name="what" localSheetId="69" hidden="1">{"Main Economic Indicators",#N/A,FALSE,"C"}</definedName>
    <definedName name="what" localSheetId="70" hidden="1">{"Main Economic Indicators",#N/A,FALSE,"C"}</definedName>
    <definedName name="what" localSheetId="0" hidden="1">{"Main Economic Indicators",#N/A,FALSE,"C"}</definedName>
    <definedName name="what" hidden="1">{"Main Economic Indicators",#N/A,FALSE,"C"}</definedName>
    <definedName name="WHOLE" localSheetId="3">#REF!</definedName>
    <definedName name="WHOLE" localSheetId="42">#REF!</definedName>
    <definedName name="WHOLE" localSheetId="68">#REF!</definedName>
    <definedName name="WHOLE" localSheetId="69">#REF!</definedName>
    <definedName name="WHOLE" localSheetId="0">#REF!</definedName>
    <definedName name="WHOLE">#REF!</definedName>
    <definedName name="WMENU" localSheetId="3">#REF!</definedName>
    <definedName name="WMENU" localSheetId="42">#REF!</definedName>
    <definedName name="WMENU" localSheetId="68">#REF!</definedName>
    <definedName name="WMENU" localSheetId="69">#REF!</definedName>
    <definedName name="WMENU">#REF!</definedName>
    <definedName name="WPCP33_D" localSheetId="3">#REF!</definedName>
    <definedName name="WPCP33_D" localSheetId="42">#REF!</definedName>
    <definedName name="WPCP33_D" localSheetId="68">#REF!</definedName>
    <definedName name="WPCP33_D" localSheetId="69">#REF!</definedName>
    <definedName name="WPCP33_D">#REF!</definedName>
    <definedName name="WPCP33pch" localSheetId="68">#REF!</definedName>
    <definedName name="WPCP33pch" localSheetId="69">#REF!</definedName>
    <definedName name="WPCP33pch">#REF!</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1"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4" hidden="1">{#N/A,#N/A,FALSE,"BANKS"}</definedName>
    <definedName name="wrn.BANKS." localSheetId="25" hidden="1">{#N/A,#N/A,FALSE,"BANKS"}</definedName>
    <definedName name="wrn.BANKS." localSheetId="3" hidden="1">{#N/A,#N/A,FALSE,"BANKS"}</definedName>
    <definedName name="wrn.BANKS." localSheetId="37" hidden="1">{#N/A,#N/A,FALSE,"BANKS"}</definedName>
    <definedName name="wrn.BANKS." localSheetId="38" hidden="1">{#N/A,#N/A,FALSE,"BANKS"}</definedName>
    <definedName name="wrn.BANKS." localSheetId="39" hidden="1">{#N/A,#N/A,FALSE,"BANKS"}</definedName>
    <definedName name="wrn.BANKS." localSheetId="40" hidden="1">{#N/A,#N/A,FALSE,"BANKS"}</definedName>
    <definedName name="wrn.BANKS." localSheetId="41" hidden="1">{#N/A,#N/A,FALSE,"BANKS"}</definedName>
    <definedName name="wrn.BANKS." localSheetId="42" hidden="1">{#N/A,#N/A,FALSE,"BANKS"}</definedName>
    <definedName name="wrn.BANKS." localSheetId="43" hidden="1">{#N/A,#N/A,FALSE,"BANKS"}</definedName>
    <definedName name="wrn.BANKS." localSheetId="44" hidden="1">{#N/A,#N/A,FALSE,"BANKS"}</definedName>
    <definedName name="wrn.BANKS." localSheetId="45" hidden="1">{#N/A,#N/A,FALSE,"BANKS"}</definedName>
    <definedName name="wrn.BANKS." localSheetId="46" hidden="1">{#N/A,#N/A,FALSE,"BANKS"}</definedName>
    <definedName name="wrn.BANKS." localSheetId="47" hidden="1">{#N/A,#N/A,FALSE,"BANKS"}</definedName>
    <definedName name="wrn.BANKS." localSheetId="48" hidden="1">{#N/A,#N/A,FALSE,"BANKS"}</definedName>
    <definedName name="wrn.BANKS." localSheetId="49" hidden="1">{#N/A,#N/A,FALSE,"BANKS"}</definedName>
    <definedName name="wrn.BANKS." localSheetId="50" hidden="1">{#N/A,#N/A,FALSE,"BANKS"}</definedName>
    <definedName name="wrn.BANKS." localSheetId="52" hidden="1">{#N/A,#N/A,FALSE,"BANKS"}</definedName>
    <definedName name="wrn.BANKS." localSheetId="53" hidden="1">{#N/A,#N/A,FALSE,"BANKS"}</definedName>
    <definedName name="wrn.BANKS." localSheetId="54" hidden="1">{#N/A,#N/A,FALSE,"BANKS"}</definedName>
    <definedName name="wrn.BANKS." localSheetId="55" hidden="1">{#N/A,#N/A,FALSE,"BANKS"}</definedName>
    <definedName name="wrn.BANKS." localSheetId="56" hidden="1">{#N/A,#N/A,FALSE,"BANKS"}</definedName>
    <definedName name="wrn.BANKS." localSheetId="57" hidden="1">{#N/A,#N/A,FALSE,"BANKS"}</definedName>
    <definedName name="wrn.BANKS." localSheetId="58" hidden="1">{#N/A,#N/A,FALSE,"BANKS"}</definedName>
    <definedName name="wrn.BANKS." localSheetId="59" hidden="1">{#N/A,#N/A,FALSE,"BANKS"}</definedName>
    <definedName name="wrn.BANKS." localSheetId="60" hidden="1">{#N/A,#N/A,FALSE,"BANKS"}</definedName>
    <definedName name="wrn.BANKS." localSheetId="68" hidden="1">{#N/A,#N/A,FALSE,"BANKS"}</definedName>
    <definedName name="wrn.BANKS." localSheetId="69" hidden="1">{#N/A,#N/A,FALSE,"BANKS"}</definedName>
    <definedName name="wrn.BANKS." localSheetId="70" hidden="1">{#N/A,#N/A,FALSE,"BANKS"}</definedName>
    <definedName name="wrn.BANKS." localSheetId="0" hidden="1">{#N/A,#N/A,FALSE,"BANKS"}</definedName>
    <definedName name="wrn.BANKS." hidden="1">{#N/A,#N/A,FALSE,"BANKS"}</definedName>
    <definedName name="wrn.BMA." localSheetId="1"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24" hidden="1">{"3",#N/A,FALSE,"BASE MONETARIA";"4",#N/A,FALSE,"BASE MONETARIA"}</definedName>
    <definedName name="wrn.BMA." localSheetId="25" hidden="1">{"3",#N/A,FALSE,"BASE MONETARIA";"4",#N/A,FALSE,"BASE MONETARIA"}</definedName>
    <definedName name="wrn.BMA." localSheetId="3" hidden="1">{"3",#N/A,FALSE,"BASE MONETARIA";"4",#N/A,FALSE,"BASE MONETARIA"}</definedName>
    <definedName name="wrn.BMA." localSheetId="37" hidden="1">{"3",#N/A,FALSE,"BASE MONETARIA";"4",#N/A,FALSE,"BASE MONETARIA"}</definedName>
    <definedName name="wrn.BMA." localSheetId="38" hidden="1">{"3",#N/A,FALSE,"BASE MONETARIA";"4",#N/A,FALSE,"BASE MONETARIA"}</definedName>
    <definedName name="wrn.BMA." localSheetId="39" hidden="1">{"3",#N/A,FALSE,"BASE MONETARIA";"4",#N/A,FALSE,"BASE MONETARIA"}</definedName>
    <definedName name="wrn.BMA." localSheetId="40" hidden="1">{"3",#N/A,FALSE,"BASE MONETARIA";"4",#N/A,FALSE,"BASE MONETARIA"}</definedName>
    <definedName name="wrn.BMA." localSheetId="41" hidden="1">{"3",#N/A,FALSE,"BASE MONETARIA";"4",#N/A,FALSE,"BASE MONETARIA"}</definedName>
    <definedName name="wrn.BMA." localSheetId="42" hidden="1">{"3",#N/A,FALSE,"BASE MONETARIA";"4",#N/A,FALSE,"BASE MONETARIA"}</definedName>
    <definedName name="wrn.BMA." localSheetId="43" hidden="1">{"3",#N/A,FALSE,"BASE MONETARIA";"4",#N/A,FALSE,"BASE MONETARIA"}</definedName>
    <definedName name="wrn.BMA." localSheetId="44" hidden="1">{"3",#N/A,FALSE,"BASE MONETARIA";"4",#N/A,FALSE,"BASE MONETARIA"}</definedName>
    <definedName name="wrn.BMA." localSheetId="45" hidden="1">{"3",#N/A,FALSE,"BASE MONETARIA";"4",#N/A,FALSE,"BASE MONETARIA"}</definedName>
    <definedName name="wrn.BMA." localSheetId="46" hidden="1">{"3",#N/A,FALSE,"BASE MONETARIA";"4",#N/A,FALSE,"BASE MONETARIA"}</definedName>
    <definedName name="wrn.BMA." localSheetId="47" hidden="1">{"3",#N/A,FALSE,"BASE MONETARIA";"4",#N/A,FALSE,"BASE MONETARIA"}</definedName>
    <definedName name="wrn.BMA." localSheetId="48" hidden="1">{"3",#N/A,FALSE,"BASE MONETARIA";"4",#N/A,FALSE,"BASE MONETARIA"}</definedName>
    <definedName name="wrn.BMA." localSheetId="49" hidden="1">{"3",#N/A,FALSE,"BASE MONETARIA";"4",#N/A,FALSE,"BASE MONETARIA"}</definedName>
    <definedName name="wrn.BMA." localSheetId="50" hidden="1">{"3",#N/A,FALSE,"BASE MONETARIA";"4",#N/A,FALSE,"BASE MONETARIA"}</definedName>
    <definedName name="wrn.BMA." localSheetId="52" hidden="1">{"3",#N/A,FALSE,"BASE MONETARIA";"4",#N/A,FALSE,"BASE MONETARIA"}</definedName>
    <definedName name="wrn.BMA." localSheetId="53" hidden="1">{"3",#N/A,FALSE,"BASE MONETARIA";"4",#N/A,FALSE,"BASE MONETARIA"}</definedName>
    <definedName name="wrn.BMA." localSheetId="54" hidden="1">{"3",#N/A,FALSE,"BASE MONETARIA";"4",#N/A,FALSE,"BASE MONETARIA"}</definedName>
    <definedName name="wrn.BMA." localSheetId="55" hidden="1">{"3",#N/A,FALSE,"BASE MONETARIA";"4",#N/A,FALSE,"BASE MONETARIA"}</definedName>
    <definedName name="wrn.BMA." localSheetId="56" hidden="1">{"3",#N/A,FALSE,"BASE MONETARIA";"4",#N/A,FALSE,"BASE MONETARIA"}</definedName>
    <definedName name="wrn.BMA." localSheetId="57" hidden="1">{"3",#N/A,FALSE,"BASE MONETARIA";"4",#N/A,FALSE,"BASE MONETARIA"}</definedName>
    <definedName name="wrn.BMA." localSheetId="58" hidden="1">{"3",#N/A,FALSE,"BASE MONETARIA";"4",#N/A,FALSE,"BASE MONETARIA"}</definedName>
    <definedName name="wrn.BMA." localSheetId="59" hidden="1">{"3",#N/A,FALSE,"BASE MONETARIA";"4",#N/A,FALSE,"BASE MONETARIA"}</definedName>
    <definedName name="wrn.BMA." localSheetId="60" hidden="1">{"3",#N/A,FALSE,"BASE MONETARIA";"4",#N/A,FALSE,"BASE MONETARIA"}</definedName>
    <definedName name="wrn.BMA." localSheetId="68" hidden="1">{"3",#N/A,FALSE,"BASE MONETARIA";"4",#N/A,FALSE,"BASE MONETARIA"}</definedName>
    <definedName name="wrn.BMA." localSheetId="69" hidden="1">{"3",#N/A,FALSE,"BASE MONETARIA";"4",#N/A,FALSE,"BASE MONETARIA"}</definedName>
    <definedName name="wrn.BMA." localSheetId="70" hidden="1">{"3",#N/A,FALSE,"BASE MONETARIA";"4",#N/A,FALSE,"BASE MONETARIA"}</definedName>
    <definedName name="wrn.BMA." localSheetId="0" hidden="1">{"3",#N/A,FALSE,"BASE MONETARIA";"4",#N/A,FALSE,"BASE MONETARIA"}</definedName>
    <definedName name="wrn.BMA." hidden="1">{"3",#N/A,FALSE,"BASE MONETARIA";"4",#N/A,FALSE,"BASE MONETARIA"}</definedName>
    <definedName name="wrn.BOP." localSheetId="1" hidden="1">{#N/A,#N/A,FALSE,"BOP"}</definedName>
    <definedName name="wrn.BOP." localSheetId="17" hidden="1">{#N/A,#N/A,FALSE,"BOP"}</definedName>
    <definedName name="wrn.BOP." localSheetId="18" hidden="1">{#N/A,#N/A,FALSE,"BOP"}</definedName>
    <definedName name="wrn.BOP." localSheetId="19" hidden="1">{#N/A,#N/A,FALSE,"BOP"}</definedName>
    <definedName name="wrn.BOP." localSheetId="24" hidden="1">{#N/A,#N/A,FALSE,"BOP"}</definedName>
    <definedName name="wrn.BOP." localSheetId="25" hidden="1">{#N/A,#N/A,FALSE,"BOP"}</definedName>
    <definedName name="wrn.BOP." localSheetId="3" hidden="1">{#N/A,#N/A,FALSE,"BOP"}</definedName>
    <definedName name="wrn.BOP." localSheetId="37" hidden="1">{#N/A,#N/A,FALSE,"BOP"}</definedName>
    <definedName name="wrn.BOP." localSheetId="38" hidden="1">{#N/A,#N/A,FALSE,"BOP"}</definedName>
    <definedName name="wrn.BOP." localSheetId="39" hidden="1">{#N/A,#N/A,FALSE,"BOP"}</definedName>
    <definedName name="wrn.BOP." localSheetId="40" hidden="1">{#N/A,#N/A,FALSE,"BOP"}</definedName>
    <definedName name="wrn.BOP." localSheetId="41" hidden="1">{#N/A,#N/A,FALSE,"BOP"}</definedName>
    <definedName name="wrn.BOP." localSheetId="42" hidden="1">{#N/A,#N/A,FALSE,"BOP"}</definedName>
    <definedName name="wrn.BOP." localSheetId="43" hidden="1">{#N/A,#N/A,FALSE,"BOP"}</definedName>
    <definedName name="wrn.BOP." localSheetId="44" hidden="1">{#N/A,#N/A,FALSE,"BOP"}</definedName>
    <definedName name="wrn.BOP." localSheetId="45" hidden="1">{#N/A,#N/A,FALSE,"BOP"}</definedName>
    <definedName name="wrn.BOP." localSheetId="46" hidden="1">{#N/A,#N/A,FALSE,"BOP"}</definedName>
    <definedName name="wrn.BOP." localSheetId="47" hidden="1">{#N/A,#N/A,FALSE,"BOP"}</definedName>
    <definedName name="wrn.BOP." localSheetId="48" hidden="1">{#N/A,#N/A,FALSE,"BOP"}</definedName>
    <definedName name="wrn.BOP." localSheetId="49" hidden="1">{#N/A,#N/A,FALSE,"BOP"}</definedName>
    <definedName name="wrn.BOP." localSheetId="50" hidden="1">{#N/A,#N/A,FALSE,"BOP"}</definedName>
    <definedName name="wrn.BOP." localSheetId="52" hidden="1">{#N/A,#N/A,FALSE,"BOP"}</definedName>
    <definedName name="wrn.BOP." localSheetId="53" hidden="1">{#N/A,#N/A,FALSE,"BOP"}</definedName>
    <definedName name="wrn.BOP." localSheetId="54" hidden="1">{#N/A,#N/A,FALSE,"BOP"}</definedName>
    <definedName name="wrn.BOP." localSheetId="55" hidden="1">{#N/A,#N/A,FALSE,"BOP"}</definedName>
    <definedName name="wrn.BOP." localSheetId="56" hidden="1">{#N/A,#N/A,FALSE,"BOP"}</definedName>
    <definedName name="wrn.BOP." localSheetId="57" hidden="1">{#N/A,#N/A,FALSE,"BOP"}</definedName>
    <definedName name="wrn.BOP." localSheetId="58" hidden="1">{#N/A,#N/A,FALSE,"BOP"}</definedName>
    <definedName name="wrn.BOP." localSheetId="59" hidden="1">{#N/A,#N/A,FALSE,"BOP"}</definedName>
    <definedName name="wrn.BOP." localSheetId="60" hidden="1">{#N/A,#N/A,FALSE,"BOP"}</definedName>
    <definedName name="wrn.BOP." localSheetId="68" hidden="1">{#N/A,#N/A,FALSE,"BOP"}</definedName>
    <definedName name="wrn.BOP." localSheetId="69" hidden="1">{#N/A,#N/A,FALSE,"BOP"}</definedName>
    <definedName name="wrn.BOP." localSheetId="70" hidden="1">{#N/A,#N/A,FALSE,"BOP"}</definedName>
    <definedName name="wrn.BOP." localSheetId="0" hidden="1">{#N/A,#N/A,FALSE,"BOP"}</definedName>
    <definedName name="wrn.BOP." hidden="1">{#N/A,#N/A,FALSE,"BOP"}</definedName>
    <definedName name="wrn.BOP_MIDTERM." localSheetId="1"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3"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0" hidden="1">{"BOP_TAB",#N/A,FALSE,"N";"MIDTERM_TAB",#N/A,FALSE,"O"}</definedName>
    <definedName name="wrn.BOP_MIDTERM." localSheetId="68" hidden="1">{"BOP_TAB",#N/A,FALSE,"N";"MIDTERM_TAB",#N/A,FALSE,"O"}</definedName>
    <definedName name="wrn.BOP_MIDTERM." localSheetId="69" hidden="1">{"BOP_TAB",#N/A,FALSE,"N";"MIDTERM_TAB",#N/A,FALSE,"O"}</definedName>
    <definedName name="wrn.BOP_MIDTERM." localSheetId="70" hidden="1">{"BOP_TAB",#N/A,FALSE,"N";"MIDTERM_TAB",#N/A,FALSE,"O"}</definedName>
    <definedName name="wrn.BOP_MIDTERM." localSheetId="0" hidden="1">{"BOP_TAB",#N/A,FALSE,"N";"MIDTERM_TAB",#N/A,FALSE,"O"}</definedName>
    <definedName name="wrn.BOP_MIDTERM." hidden="1">{"BOP_TAB",#N/A,FALSE,"N";"MIDTERM_TAB",#N/A,FALSE,"O"}</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37" hidden="1">{#N/A,#N/A,TRUE,"Tab_1 Economic Ind.";#N/A,#N/A,TRUE,"Tab_2  Public Sector Op.";#N/A,#N/A,TRUE,"Tab_3";#N/A,#N/A,TRUE,"Tab_4 Monetary";#N/A,#N/A,TRUE,"Tab_5 Medium-Term Outlook";#N/A,#N/A,TRUE,"Tab_6";#N/A,#N/A,TRUE,"Tab_7 Indicators of Ext. Vul."}</definedName>
    <definedName name="wrn.Briefing._.Tables." localSheetId="38"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40"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42" hidden="1">{#N/A,#N/A,TRUE,"Tab_1 Economic Ind.";#N/A,#N/A,TRUE,"Tab_2  Public Sector Op.";#N/A,#N/A,TRUE,"Tab_3";#N/A,#N/A,TRUE,"Tab_4 Monetary";#N/A,#N/A,TRUE,"Tab_5 Medium-Term Outlook";#N/A,#N/A,TRUE,"Tab_6";#N/A,#N/A,TRUE,"Tab_7 Indicators of Ext. Vul."}</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3" hidden="1">{#N/A,#N/A,TRUE,"Tab_1 Economic Ind.";#N/A,#N/A,TRUE,"Tab_2  Public Sector Op.";#N/A,#N/A,TRUE,"Tab_3";#N/A,#N/A,TRUE,"Tab_4 Monetary";#N/A,#N/A,TRUE,"Tab_5 Medium-Term Outlook";#N/A,#N/A,TRUE,"Tab_6";#N/A,#N/A,TRUE,"Tab_7 Indicators of Ext. Vul."}</definedName>
    <definedName name="wrn.Briefing._.Tables." localSheetId="54" hidden="1">{#N/A,#N/A,TRUE,"Tab_1 Economic Ind.";#N/A,#N/A,TRUE,"Tab_2  Public Sector Op.";#N/A,#N/A,TRUE,"Tab_3";#N/A,#N/A,TRUE,"Tab_4 Monetary";#N/A,#N/A,TRUE,"Tab_5 Medium-Term Outlook";#N/A,#N/A,TRUE,"Tab_6";#N/A,#N/A,TRUE,"Tab_7 Indicators of Ext. Vul."}</definedName>
    <definedName name="wrn.Briefing._.Tables." localSheetId="55" hidden="1">{#N/A,#N/A,TRUE,"Tab_1 Economic Ind.";#N/A,#N/A,TRUE,"Tab_2  Public Sector Op.";#N/A,#N/A,TRUE,"Tab_3";#N/A,#N/A,TRUE,"Tab_4 Monetary";#N/A,#N/A,TRUE,"Tab_5 Medium-Term Outlook";#N/A,#N/A,TRUE,"Tab_6";#N/A,#N/A,TRUE,"Tab_7 Indicators of Ext. Vul."}</definedName>
    <definedName name="wrn.Briefing._.Tables." localSheetId="56" hidden="1">{#N/A,#N/A,TRUE,"Tab_1 Economic Ind.";#N/A,#N/A,TRUE,"Tab_2  Public Sector Op.";#N/A,#N/A,TRUE,"Tab_3";#N/A,#N/A,TRUE,"Tab_4 Monetary";#N/A,#N/A,TRUE,"Tab_5 Medium-Term Outlook";#N/A,#N/A,TRUE,"Tab_6";#N/A,#N/A,TRUE,"Tab_7 Indicators of Ext. Vul."}</definedName>
    <definedName name="wrn.Briefing._.Tables." localSheetId="57" hidden="1">{#N/A,#N/A,TRUE,"Tab_1 Economic Ind.";#N/A,#N/A,TRUE,"Tab_2  Public Sector Op.";#N/A,#N/A,TRUE,"Tab_3";#N/A,#N/A,TRUE,"Tab_4 Monetary";#N/A,#N/A,TRUE,"Tab_5 Medium-Term Outlook";#N/A,#N/A,TRUE,"Tab_6";#N/A,#N/A,TRUE,"Tab_7 Indicators of Ext. Vul."}</definedName>
    <definedName name="wrn.Briefing._.Tables." localSheetId="58" hidden="1">{#N/A,#N/A,TRUE,"Tab_1 Economic Ind.";#N/A,#N/A,TRUE,"Tab_2  Public Sector Op.";#N/A,#N/A,TRUE,"Tab_3";#N/A,#N/A,TRUE,"Tab_4 Monetary";#N/A,#N/A,TRUE,"Tab_5 Medium-Term Outlook";#N/A,#N/A,TRUE,"Tab_6";#N/A,#N/A,TRUE,"Tab_7 Indicators of Ext. Vul."}</definedName>
    <definedName name="wrn.Briefing._.Tables." localSheetId="59" hidden="1">{#N/A,#N/A,TRUE,"Tab_1 Economic Ind.";#N/A,#N/A,TRUE,"Tab_2  Public Sector Op.";#N/A,#N/A,TRUE,"Tab_3";#N/A,#N/A,TRUE,"Tab_4 Monetary";#N/A,#N/A,TRUE,"Tab_5 Medium-Term Outlook";#N/A,#N/A,TRUE,"Tab_6";#N/A,#N/A,TRUE,"Tab_7 Indicators of Ext. Vul."}</definedName>
    <definedName name="wrn.Briefing._.Tables." localSheetId="60" hidden="1">{#N/A,#N/A,TRUE,"Tab_1 Economic Ind.";#N/A,#N/A,TRUE,"Tab_2  Public Sector Op.";#N/A,#N/A,TRUE,"Tab_3";#N/A,#N/A,TRUE,"Tab_4 Monetary";#N/A,#N/A,TRUE,"Tab_5 Medium-Term Outlook";#N/A,#N/A,TRUE,"Tab_6";#N/A,#N/A,TRUE,"Tab_7 Indicators of Ext. Vul."}</definedName>
    <definedName name="wrn.Briefing._.Tables." localSheetId="68" hidden="1">{#N/A,#N/A,TRUE,"Tab_1 Economic Ind.";#N/A,#N/A,TRUE,"Tab_2  Public Sector Op.";#N/A,#N/A,TRUE,"Tab_3";#N/A,#N/A,TRUE,"Tab_4 Monetary";#N/A,#N/A,TRUE,"Tab_5 Medium-Term Outlook";#N/A,#N/A,TRUE,"Tab_6";#N/A,#N/A,TRUE,"Tab_7 Indicators of Ext. Vul."}</definedName>
    <definedName name="wrn.Briefing._.Tables." localSheetId="69" hidden="1">{#N/A,#N/A,TRUE,"Tab_1 Economic Ind.";#N/A,#N/A,TRUE,"Tab_2  Public Sector Op.";#N/A,#N/A,TRUE,"Tab_3";#N/A,#N/A,TRUE,"Tab_4 Monetary";#N/A,#N/A,TRUE,"Tab_5 Medium-Term Outlook";#N/A,#N/A,TRUE,"Tab_6";#N/A,#N/A,TRUE,"Tab_7 Indicators of Ext. Vul."}</definedName>
    <definedName name="wrn.Briefing._.Tables." localSheetId="70"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REDIT." localSheetId="1"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4" hidden="1">{#N/A,#N/A,FALSE,"CREDIT"}</definedName>
    <definedName name="wrn.CREDIT." localSheetId="25" hidden="1">{#N/A,#N/A,FALSE,"CREDIT"}</definedName>
    <definedName name="wrn.CREDIT." localSheetId="3" hidden="1">{#N/A,#N/A,FALSE,"CREDIT"}</definedName>
    <definedName name="wrn.CREDIT." localSheetId="37" hidden="1">{#N/A,#N/A,FALSE,"CREDIT"}</definedName>
    <definedName name="wrn.CREDIT." localSheetId="38" hidden="1">{#N/A,#N/A,FALSE,"CREDIT"}</definedName>
    <definedName name="wrn.CREDIT." localSheetId="39" hidden="1">{#N/A,#N/A,FALSE,"CREDIT"}</definedName>
    <definedName name="wrn.CREDIT." localSheetId="40" hidden="1">{#N/A,#N/A,FALSE,"CREDIT"}</definedName>
    <definedName name="wrn.CREDIT." localSheetId="41" hidden="1">{#N/A,#N/A,FALSE,"CREDIT"}</definedName>
    <definedName name="wrn.CREDIT." localSheetId="42" hidden="1">{#N/A,#N/A,FALSE,"CREDIT"}</definedName>
    <definedName name="wrn.CREDIT." localSheetId="43" hidden="1">{#N/A,#N/A,FALSE,"CREDIT"}</definedName>
    <definedName name="wrn.CREDIT." localSheetId="44" hidden="1">{#N/A,#N/A,FALSE,"CREDIT"}</definedName>
    <definedName name="wrn.CREDIT." localSheetId="45" hidden="1">{#N/A,#N/A,FALSE,"CREDIT"}</definedName>
    <definedName name="wrn.CREDIT." localSheetId="46" hidden="1">{#N/A,#N/A,FALSE,"CREDIT"}</definedName>
    <definedName name="wrn.CREDIT." localSheetId="47" hidden="1">{#N/A,#N/A,FALSE,"CREDIT"}</definedName>
    <definedName name="wrn.CREDIT." localSheetId="48" hidden="1">{#N/A,#N/A,FALSE,"CREDIT"}</definedName>
    <definedName name="wrn.CREDIT." localSheetId="49" hidden="1">{#N/A,#N/A,FALSE,"CREDIT"}</definedName>
    <definedName name="wrn.CREDIT." localSheetId="50" hidden="1">{#N/A,#N/A,FALSE,"CREDIT"}</definedName>
    <definedName name="wrn.CREDIT." localSheetId="52" hidden="1">{#N/A,#N/A,FALSE,"CREDIT"}</definedName>
    <definedName name="wrn.CREDIT." localSheetId="53" hidden="1">{#N/A,#N/A,FALSE,"CREDIT"}</definedName>
    <definedName name="wrn.CREDIT." localSheetId="54" hidden="1">{#N/A,#N/A,FALSE,"CREDIT"}</definedName>
    <definedName name="wrn.CREDIT." localSheetId="55" hidden="1">{#N/A,#N/A,FALSE,"CREDIT"}</definedName>
    <definedName name="wrn.CREDIT." localSheetId="56" hidden="1">{#N/A,#N/A,FALSE,"CREDIT"}</definedName>
    <definedName name="wrn.CREDIT." localSheetId="57" hidden="1">{#N/A,#N/A,FALSE,"CREDIT"}</definedName>
    <definedName name="wrn.CREDIT." localSheetId="58" hidden="1">{#N/A,#N/A,FALSE,"CREDIT"}</definedName>
    <definedName name="wrn.CREDIT." localSheetId="59" hidden="1">{#N/A,#N/A,FALSE,"CREDIT"}</definedName>
    <definedName name="wrn.CREDIT." localSheetId="60" hidden="1">{#N/A,#N/A,FALSE,"CREDIT"}</definedName>
    <definedName name="wrn.CREDIT." localSheetId="68" hidden="1">{#N/A,#N/A,FALSE,"CREDIT"}</definedName>
    <definedName name="wrn.CREDIT." localSheetId="69" hidden="1">{#N/A,#N/A,FALSE,"CREDIT"}</definedName>
    <definedName name="wrn.CREDIT." localSheetId="70" hidden="1">{#N/A,#N/A,FALSE,"CREDIT"}</definedName>
    <definedName name="wrn.CREDIT." localSheetId="0" hidden="1">{#N/A,#N/A,FALSE,"CREDIT"}</definedName>
    <definedName name="wrn.CREDIT." hidden="1">{#N/A,#N/A,FALSE,"CREDIT"}</definedName>
    <definedName name="wrn.DEBTSVC." localSheetId="1"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4" hidden="1">{#N/A,#N/A,FALSE,"DEBTSVC"}</definedName>
    <definedName name="wrn.DEBTSVC." localSheetId="25" hidden="1">{#N/A,#N/A,FALSE,"DEBTSVC"}</definedName>
    <definedName name="wrn.DEBTSVC." localSheetId="3" hidden="1">{#N/A,#N/A,FALSE,"DEBTSVC"}</definedName>
    <definedName name="wrn.DEBTSVC." localSheetId="37" hidden="1">{#N/A,#N/A,FALSE,"DEBTSVC"}</definedName>
    <definedName name="wrn.DEBTSVC." localSheetId="38" hidden="1">{#N/A,#N/A,FALSE,"DEBTSVC"}</definedName>
    <definedName name="wrn.DEBTSVC." localSheetId="39" hidden="1">{#N/A,#N/A,FALSE,"DEBTSVC"}</definedName>
    <definedName name="wrn.DEBTSVC." localSheetId="40" hidden="1">{#N/A,#N/A,FALSE,"DEBTSVC"}</definedName>
    <definedName name="wrn.DEBTSVC." localSheetId="41" hidden="1">{#N/A,#N/A,FALSE,"DEBTSVC"}</definedName>
    <definedName name="wrn.DEBTSVC." localSheetId="42" hidden="1">{#N/A,#N/A,FALSE,"DEBTSVC"}</definedName>
    <definedName name="wrn.DEBTSVC." localSheetId="43" hidden="1">{#N/A,#N/A,FALSE,"DEBTSVC"}</definedName>
    <definedName name="wrn.DEBTSVC." localSheetId="44" hidden="1">{#N/A,#N/A,FALSE,"DEBTSVC"}</definedName>
    <definedName name="wrn.DEBTSVC." localSheetId="45" hidden="1">{#N/A,#N/A,FALSE,"DEBTSVC"}</definedName>
    <definedName name="wrn.DEBTSVC." localSheetId="46" hidden="1">{#N/A,#N/A,FALSE,"DEBTSVC"}</definedName>
    <definedName name="wrn.DEBTSVC." localSheetId="47" hidden="1">{#N/A,#N/A,FALSE,"DEBTSVC"}</definedName>
    <definedName name="wrn.DEBTSVC." localSheetId="48" hidden="1">{#N/A,#N/A,FALSE,"DEBTSVC"}</definedName>
    <definedName name="wrn.DEBTSVC." localSheetId="49" hidden="1">{#N/A,#N/A,FALSE,"DEBTSVC"}</definedName>
    <definedName name="wrn.DEBTSVC." localSheetId="50" hidden="1">{#N/A,#N/A,FALSE,"DEBTSVC"}</definedName>
    <definedName name="wrn.DEBTSVC." localSheetId="52" hidden="1">{#N/A,#N/A,FALSE,"DEBTSVC"}</definedName>
    <definedName name="wrn.DEBTSVC." localSheetId="53" hidden="1">{#N/A,#N/A,FALSE,"DEBTSVC"}</definedName>
    <definedName name="wrn.DEBTSVC." localSheetId="54" hidden="1">{#N/A,#N/A,FALSE,"DEBTSVC"}</definedName>
    <definedName name="wrn.DEBTSVC." localSheetId="55" hidden="1">{#N/A,#N/A,FALSE,"DEBTSVC"}</definedName>
    <definedName name="wrn.DEBTSVC." localSheetId="56" hidden="1">{#N/A,#N/A,FALSE,"DEBTSVC"}</definedName>
    <definedName name="wrn.DEBTSVC." localSheetId="57" hidden="1">{#N/A,#N/A,FALSE,"DEBTSVC"}</definedName>
    <definedName name="wrn.DEBTSVC." localSheetId="58" hidden="1">{#N/A,#N/A,FALSE,"DEBTSVC"}</definedName>
    <definedName name="wrn.DEBTSVC." localSheetId="59" hidden="1">{#N/A,#N/A,FALSE,"DEBTSVC"}</definedName>
    <definedName name="wrn.DEBTSVC." localSheetId="60" hidden="1">{#N/A,#N/A,FALSE,"DEBTSVC"}</definedName>
    <definedName name="wrn.DEBTSVC." localSheetId="68" hidden="1">{#N/A,#N/A,FALSE,"DEBTSVC"}</definedName>
    <definedName name="wrn.DEBTSVC." localSheetId="69" hidden="1">{#N/A,#N/A,FALSE,"DEBTSVC"}</definedName>
    <definedName name="wrn.DEBTSVC." localSheetId="70" hidden="1">{#N/A,#N/A,FALSE,"DEBTSVC"}</definedName>
    <definedName name="wrn.DEBTSVC." localSheetId="0" hidden="1">{#N/A,#N/A,FALSE,"DEBTSVC"}</definedName>
    <definedName name="wrn.DEBTSVC." hidden="1">{#N/A,#N/A,FALSE,"DEBTSVC"}</definedName>
    <definedName name="wrn.DEPO." localSheetId="1"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4" hidden="1">{#N/A,#N/A,FALSE,"DEPO"}</definedName>
    <definedName name="wrn.DEPO." localSheetId="25" hidden="1">{#N/A,#N/A,FALSE,"DEPO"}</definedName>
    <definedName name="wrn.DEPO." localSheetId="3" hidden="1">{#N/A,#N/A,FALSE,"DEPO"}</definedName>
    <definedName name="wrn.DEPO." localSheetId="37" hidden="1">{#N/A,#N/A,FALSE,"DEPO"}</definedName>
    <definedName name="wrn.DEPO." localSheetId="38" hidden="1">{#N/A,#N/A,FALSE,"DEPO"}</definedName>
    <definedName name="wrn.DEPO." localSheetId="39" hidden="1">{#N/A,#N/A,FALSE,"DEPO"}</definedName>
    <definedName name="wrn.DEPO." localSheetId="40" hidden="1">{#N/A,#N/A,FALSE,"DEPO"}</definedName>
    <definedName name="wrn.DEPO." localSheetId="41" hidden="1">{#N/A,#N/A,FALSE,"DEPO"}</definedName>
    <definedName name="wrn.DEPO." localSheetId="42" hidden="1">{#N/A,#N/A,FALSE,"DEPO"}</definedName>
    <definedName name="wrn.DEPO." localSheetId="43" hidden="1">{#N/A,#N/A,FALSE,"DEPO"}</definedName>
    <definedName name="wrn.DEPO." localSheetId="44" hidden="1">{#N/A,#N/A,FALSE,"DEPO"}</definedName>
    <definedName name="wrn.DEPO." localSheetId="45" hidden="1">{#N/A,#N/A,FALSE,"DEPO"}</definedName>
    <definedName name="wrn.DEPO." localSheetId="46" hidden="1">{#N/A,#N/A,FALSE,"DEPO"}</definedName>
    <definedName name="wrn.DEPO." localSheetId="47" hidden="1">{#N/A,#N/A,FALSE,"DEPO"}</definedName>
    <definedName name="wrn.DEPO." localSheetId="48" hidden="1">{#N/A,#N/A,FALSE,"DEPO"}</definedName>
    <definedName name="wrn.DEPO." localSheetId="49" hidden="1">{#N/A,#N/A,FALSE,"DEPO"}</definedName>
    <definedName name="wrn.DEPO." localSheetId="50" hidden="1">{#N/A,#N/A,FALSE,"DEPO"}</definedName>
    <definedName name="wrn.DEPO." localSheetId="52" hidden="1">{#N/A,#N/A,FALSE,"DEPO"}</definedName>
    <definedName name="wrn.DEPO." localSheetId="53" hidden="1">{#N/A,#N/A,FALSE,"DEPO"}</definedName>
    <definedName name="wrn.DEPO." localSheetId="54" hidden="1">{#N/A,#N/A,FALSE,"DEPO"}</definedName>
    <definedName name="wrn.DEPO." localSheetId="55" hidden="1">{#N/A,#N/A,FALSE,"DEPO"}</definedName>
    <definedName name="wrn.DEPO." localSheetId="56" hidden="1">{#N/A,#N/A,FALSE,"DEPO"}</definedName>
    <definedName name="wrn.DEPO." localSheetId="57" hidden="1">{#N/A,#N/A,FALSE,"DEPO"}</definedName>
    <definedName name="wrn.DEPO." localSheetId="58" hidden="1">{#N/A,#N/A,FALSE,"DEPO"}</definedName>
    <definedName name="wrn.DEPO." localSheetId="59" hidden="1">{#N/A,#N/A,FALSE,"DEPO"}</definedName>
    <definedName name="wrn.DEPO." localSheetId="60" hidden="1">{#N/A,#N/A,FALSE,"DEPO"}</definedName>
    <definedName name="wrn.DEPO." localSheetId="68" hidden="1">{#N/A,#N/A,FALSE,"DEPO"}</definedName>
    <definedName name="wrn.DEPO." localSheetId="69" hidden="1">{#N/A,#N/A,FALSE,"DEPO"}</definedName>
    <definedName name="wrn.DEPO." localSheetId="70" hidden="1">{#N/A,#N/A,FALSE,"DEPO"}</definedName>
    <definedName name="wrn.DEPO." localSheetId="0" hidden="1">{#N/A,#N/A,FALSE,"DEPO"}</definedName>
    <definedName name="wrn.DEPO." hidden="1">{#N/A,#N/A,FALSE,"DEPO"}</definedName>
    <definedName name="wrn.Dept._.reporting." localSheetId="47">{#N/A,#N/A,TRUE,"Table1USD";#N/A,#N/A,TRUE,"Table1GBP"}</definedName>
    <definedName name="wrn.Dept._.reporting." localSheetId="70">{#N/A,#N/A,TRUE,"Table1USD";#N/A,#N/A,TRUE,"Table1GBP"}</definedName>
    <definedName name="wrn.Dept._.reporting.">{#N/A,#N/A,TRUE,"Table1USD";#N/A,#N/A,TRUE,"Table1GBP"}</definedName>
    <definedName name="wrn.EXCISE." localSheetId="1"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4" hidden="1">{#N/A,#N/A,FALSE,"EXCISE"}</definedName>
    <definedName name="wrn.EXCISE." localSheetId="25" hidden="1">{#N/A,#N/A,FALSE,"EXCISE"}</definedName>
    <definedName name="wrn.EXCISE." localSheetId="3" hidden="1">{#N/A,#N/A,FALSE,"EXCISE"}</definedName>
    <definedName name="wrn.EXCISE." localSheetId="37" hidden="1">{#N/A,#N/A,FALSE,"EXCISE"}</definedName>
    <definedName name="wrn.EXCISE." localSheetId="38" hidden="1">{#N/A,#N/A,FALSE,"EXCISE"}</definedName>
    <definedName name="wrn.EXCISE." localSheetId="39" hidden="1">{#N/A,#N/A,FALSE,"EXCISE"}</definedName>
    <definedName name="wrn.EXCISE." localSheetId="40" hidden="1">{#N/A,#N/A,FALSE,"EXCISE"}</definedName>
    <definedName name="wrn.EXCISE." localSheetId="41" hidden="1">{#N/A,#N/A,FALSE,"EXCISE"}</definedName>
    <definedName name="wrn.EXCISE." localSheetId="42" hidden="1">{#N/A,#N/A,FALSE,"EXCISE"}</definedName>
    <definedName name="wrn.EXCISE." localSheetId="43" hidden="1">{#N/A,#N/A,FALSE,"EXCISE"}</definedName>
    <definedName name="wrn.EXCISE." localSheetId="44" hidden="1">{#N/A,#N/A,FALSE,"EXCISE"}</definedName>
    <definedName name="wrn.EXCISE." localSheetId="45" hidden="1">{#N/A,#N/A,FALSE,"EXCISE"}</definedName>
    <definedName name="wrn.EXCISE." localSheetId="46" hidden="1">{#N/A,#N/A,FALSE,"EXCISE"}</definedName>
    <definedName name="wrn.EXCISE." localSheetId="47" hidden="1">{#N/A,#N/A,FALSE,"EXCISE"}</definedName>
    <definedName name="wrn.EXCISE." localSheetId="48" hidden="1">{#N/A,#N/A,FALSE,"EXCISE"}</definedName>
    <definedName name="wrn.EXCISE." localSheetId="49" hidden="1">{#N/A,#N/A,FALSE,"EXCISE"}</definedName>
    <definedName name="wrn.EXCISE." localSheetId="50" hidden="1">{#N/A,#N/A,FALSE,"EXCISE"}</definedName>
    <definedName name="wrn.EXCISE." localSheetId="52" hidden="1">{#N/A,#N/A,FALSE,"EXCISE"}</definedName>
    <definedName name="wrn.EXCISE." localSheetId="53" hidden="1">{#N/A,#N/A,FALSE,"EXCISE"}</definedName>
    <definedName name="wrn.EXCISE." localSheetId="54" hidden="1">{#N/A,#N/A,FALSE,"EXCISE"}</definedName>
    <definedName name="wrn.EXCISE." localSheetId="55" hidden="1">{#N/A,#N/A,FALSE,"EXCISE"}</definedName>
    <definedName name="wrn.EXCISE." localSheetId="56" hidden="1">{#N/A,#N/A,FALSE,"EXCISE"}</definedName>
    <definedName name="wrn.EXCISE." localSheetId="57" hidden="1">{#N/A,#N/A,FALSE,"EXCISE"}</definedName>
    <definedName name="wrn.EXCISE." localSheetId="58" hidden="1">{#N/A,#N/A,FALSE,"EXCISE"}</definedName>
    <definedName name="wrn.EXCISE." localSheetId="59" hidden="1">{#N/A,#N/A,FALSE,"EXCISE"}</definedName>
    <definedName name="wrn.EXCISE." localSheetId="60" hidden="1">{#N/A,#N/A,FALSE,"EXCISE"}</definedName>
    <definedName name="wrn.EXCISE." localSheetId="68" hidden="1">{#N/A,#N/A,FALSE,"EXCISE"}</definedName>
    <definedName name="wrn.EXCISE." localSheetId="69" hidden="1">{#N/A,#N/A,FALSE,"EXCISE"}</definedName>
    <definedName name="wrn.EXCISE." localSheetId="70" hidden="1">{#N/A,#N/A,FALSE,"EXCISE"}</definedName>
    <definedName name="wrn.EXCISE." localSheetId="0" hidden="1">{#N/A,#N/A,FALSE,"EXCISE"}</definedName>
    <definedName name="wrn.EXCISE." hidden="1">{#N/A,#N/A,FALSE,"EXCISE"}</definedName>
    <definedName name="wrn.EXRATE." localSheetId="1"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4" hidden="1">{#N/A,#N/A,FALSE,"EXRATE"}</definedName>
    <definedName name="wrn.EXRATE." localSheetId="25" hidden="1">{#N/A,#N/A,FALSE,"EXRATE"}</definedName>
    <definedName name="wrn.EXRATE." localSheetId="3" hidden="1">{#N/A,#N/A,FALSE,"EXRATE"}</definedName>
    <definedName name="wrn.EXRATE." localSheetId="37" hidden="1">{#N/A,#N/A,FALSE,"EXRATE"}</definedName>
    <definedName name="wrn.EXRATE." localSheetId="38" hidden="1">{#N/A,#N/A,FALSE,"EXRATE"}</definedName>
    <definedName name="wrn.EXRATE." localSheetId="39" hidden="1">{#N/A,#N/A,FALSE,"EXRATE"}</definedName>
    <definedName name="wrn.EXRATE." localSheetId="40" hidden="1">{#N/A,#N/A,FALSE,"EXRATE"}</definedName>
    <definedName name="wrn.EXRATE." localSheetId="41" hidden="1">{#N/A,#N/A,FALSE,"EXRATE"}</definedName>
    <definedName name="wrn.EXRATE." localSheetId="42" hidden="1">{#N/A,#N/A,FALSE,"EXRATE"}</definedName>
    <definedName name="wrn.EXRATE." localSheetId="43" hidden="1">{#N/A,#N/A,FALSE,"EXRATE"}</definedName>
    <definedName name="wrn.EXRATE." localSheetId="44" hidden="1">{#N/A,#N/A,FALSE,"EXRATE"}</definedName>
    <definedName name="wrn.EXRATE." localSheetId="45" hidden="1">{#N/A,#N/A,FALSE,"EXRATE"}</definedName>
    <definedName name="wrn.EXRATE." localSheetId="46" hidden="1">{#N/A,#N/A,FALSE,"EXRATE"}</definedName>
    <definedName name="wrn.EXRATE." localSheetId="47" hidden="1">{#N/A,#N/A,FALSE,"EXRATE"}</definedName>
    <definedName name="wrn.EXRATE." localSheetId="48" hidden="1">{#N/A,#N/A,FALSE,"EXRATE"}</definedName>
    <definedName name="wrn.EXRATE." localSheetId="49" hidden="1">{#N/A,#N/A,FALSE,"EXRATE"}</definedName>
    <definedName name="wrn.EXRATE." localSheetId="50" hidden="1">{#N/A,#N/A,FALSE,"EXRATE"}</definedName>
    <definedName name="wrn.EXRATE." localSheetId="52" hidden="1">{#N/A,#N/A,FALSE,"EXRATE"}</definedName>
    <definedName name="wrn.EXRATE." localSheetId="53" hidden="1">{#N/A,#N/A,FALSE,"EXRATE"}</definedName>
    <definedName name="wrn.EXRATE." localSheetId="54" hidden="1">{#N/A,#N/A,FALSE,"EXRATE"}</definedName>
    <definedName name="wrn.EXRATE." localSheetId="55" hidden="1">{#N/A,#N/A,FALSE,"EXRATE"}</definedName>
    <definedName name="wrn.EXRATE." localSheetId="56" hidden="1">{#N/A,#N/A,FALSE,"EXRATE"}</definedName>
    <definedName name="wrn.EXRATE." localSheetId="57" hidden="1">{#N/A,#N/A,FALSE,"EXRATE"}</definedName>
    <definedName name="wrn.EXRATE." localSheetId="58" hidden="1">{#N/A,#N/A,FALSE,"EXRATE"}</definedName>
    <definedName name="wrn.EXRATE." localSheetId="59" hidden="1">{#N/A,#N/A,FALSE,"EXRATE"}</definedName>
    <definedName name="wrn.EXRATE." localSheetId="60" hidden="1">{#N/A,#N/A,FALSE,"EXRATE"}</definedName>
    <definedName name="wrn.EXRATE." localSheetId="68" hidden="1">{#N/A,#N/A,FALSE,"EXRATE"}</definedName>
    <definedName name="wrn.EXRATE." localSheetId="69" hidden="1">{#N/A,#N/A,FALSE,"EXRATE"}</definedName>
    <definedName name="wrn.EXRATE." localSheetId="70" hidden="1">{#N/A,#N/A,FALSE,"EXRATE"}</definedName>
    <definedName name="wrn.EXRATE." localSheetId="0" hidden="1">{#N/A,#N/A,FALSE,"EXRATE"}</definedName>
    <definedName name="wrn.EXRATE." hidden="1">{#N/A,#N/A,FALSE,"EXRATE"}</definedName>
    <definedName name="wrn.EXTDEBT." localSheetId="1"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4" hidden="1">{#N/A,#N/A,FALSE,"EXTDEBT"}</definedName>
    <definedName name="wrn.EXTDEBT." localSheetId="25" hidden="1">{#N/A,#N/A,FALSE,"EXTDEBT"}</definedName>
    <definedName name="wrn.EXTDEBT." localSheetId="3" hidden="1">{#N/A,#N/A,FALSE,"EXTDEBT"}</definedName>
    <definedName name="wrn.EXTDEBT." localSheetId="37" hidden="1">{#N/A,#N/A,FALSE,"EXTDEBT"}</definedName>
    <definedName name="wrn.EXTDEBT." localSheetId="38" hidden="1">{#N/A,#N/A,FALSE,"EXTDEBT"}</definedName>
    <definedName name="wrn.EXTDEBT." localSheetId="39" hidden="1">{#N/A,#N/A,FALSE,"EXTDEBT"}</definedName>
    <definedName name="wrn.EXTDEBT." localSheetId="40" hidden="1">{#N/A,#N/A,FALSE,"EXTDEBT"}</definedName>
    <definedName name="wrn.EXTDEBT." localSheetId="41" hidden="1">{#N/A,#N/A,FALSE,"EXTDEBT"}</definedName>
    <definedName name="wrn.EXTDEBT." localSheetId="42" hidden="1">{#N/A,#N/A,FALSE,"EXTDEBT"}</definedName>
    <definedName name="wrn.EXTDEBT." localSheetId="43" hidden="1">{#N/A,#N/A,FALSE,"EXTDEBT"}</definedName>
    <definedName name="wrn.EXTDEBT." localSheetId="44" hidden="1">{#N/A,#N/A,FALSE,"EXTDEBT"}</definedName>
    <definedName name="wrn.EXTDEBT." localSheetId="45" hidden="1">{#N/A,#N/A,FALSE,"EXTDEBT"}</definedName>
    <definedName name="wrn.EXTDEBT." localSheetId="46" hidden="1">{#N/A,#N/A,FALSE,"EXTDEBT"}</definedName>
    <definedName name="wrn.EXTDEBT." localSheetId="47" hidden="1">{#N/A,#N/A,FALSE,"EXTDEBT"}</definedName>
    <definedName name="wrn.EXTDEBT." localSheetId="48" hidden="1">{#N/A,#N/A,FALSE,"EXTDEBT"}</definedName>
    <definedName name="wrn.EXTDEBT." localSheetId="49" hidden="1">{#N/A,#N/A,FALSE,"EXTDEBT"}</definedName>
    <definedName name="wrn.EXTDEBT." localSheetId="50" hidden="1">{#N/A,#N/A,FALSE,"EXTDEBT"}</definedName>
    <definedName name="wrn.EXTDEBT." localSheetId="52" hidden="1">{#N/A,#N/A,FALSE,"EXTDEBT"}</definedName>
    <definedName name="wrn.EXTDEBT." localSheetId="53" hidden="1">{#N/A,#N/A,FALSE,"EXTDEBT"}</definedName>
    <definedName name="wrn.EXTDEBT." localSheetId="54" hidden="1">{#N/A,#N/A,FALSE,"EXTDEBT"}</definedName>
    <definedName name="wrn.EXTDEBT." localSheetId="55" hidden="1">{#N/A,#N/A,FALSE,"EXTDEBT"}</definedName>
    <definedName name="wrn.EXTDEBT." localSheetId="56" hidden="1">{#N/A,#N/A,FALSE,"EXTDEBT"}</definedName>
    <definedName name="wrn.EXTDEBT." localSheetId="57" hidden="1">{#N/A,#N/A,FALSE,"EXTDEBT"}</definedName>
    <definedName name="wrn.EXTDEBT." localSheetId="58" hidden="1">{#N/A,#N/A,FALSE,"EXTDEBT"}</definedName>
    <definedName name="wrn.EXTDEBT." localSheetId="59" hidden="1">{#N/A,#N/A,FALSE,"EXTDEBT"}</definedName>
    <definedName name="wrn.EXTDEBT." localSheetId="60" hidden="1">{#N/A,#N/A,FALSE,"EXTDEBT"}</definedName>
    <definedName name="wrn.EXTDEBT." localSheetId="68" hidden="1">{#N/A,#N/A,FALSE,"EXTDEBT"}</definedName>
    <definedName name="wrn.EXTDEBT." localSheetId="69" hidden="1">{#N/A,#N/A,FALSE,"EXTDEBT"}</definedName>
    <definedName name="wrn.EXTDEBT." localSheetId="70" hidden="1">{#N/A,#N/A,FALSE,"EXTDEBT"}</definedName>
    <definedName name="wrn.EXTDEBT." localSheetId="0" hidden="1">{#N/A,#N/A,FALSE,"EXTDEBT"}</definedName>
    <definedName name="wrn.EXTDEBT." hidden="1">{#N/A,#N/A,FALSE,"EXTDEBT"}</definedName>
    <definedName name="wrn.EXTRABUDGT." localSheetId="1"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4" hidden="1">{#N/A,#N/A,FALSE,"EXTRABUDGT"}</definedName>
    <definedName name="wrn.EXTRABUDGT." localSheetId="25" hidden="1">{#N/A,#N/A,FALSE,"EXTRABUDGT"}</definedName>
    <definedName name="wrn.EXTRABUDGT." localSheetId="3" hidden="1">{#N/A,#N/A,FALSE,"EXTRABUDGT"}</definedName>
    <definedName name="wrn.EXTRABUDGT." localSheetId="37" hidden="1">{#N/A,#N/A,FALSE,"EXTRABUDGT"}</definedName>
    <definedName name="wrn.EXTRABUDGT." localSheetId="38" hidden="1">{#N/A,#N/A,FALSE,"EXTRABUDGT"}</definedName>
    <definedName name="wrn.EXTRABUDGT." localSheetId="39" hidden="1">{#N/A,#N/A,FALSE,"EXTRABUDGT"}</definedName>
    <definedName name="wrn.EXTRABUDGT." localSheetId="40" hidden="1">{#N/A,#N/A,FALSE,"EXTRABUDGT"}</definedName>
    <definedName name="wrn.EXTRABUDGT." localSheetId="41" hidden="1">{#N/A,#N/A,FALSE,"EXTRABUDGT"}</definedName>
    <definedName name="wrn.EXTRABUDGT." localSheetId="42" hidden="1">{#N/A,#N/A,FALSE,"EXTRABUDGT"}</definedName>
    <definedName name="wrn.EXTRABUDGT." localSheetId="43" hidden="1">{#N/A,#N/A,FALSE,"EXTRABUDGT"}</definedName>
    <definedName name="wrn.EXTRABUDGT." localSheetId="44" hidden="1">{#N/A,#N/A,FALSE,"EXTRABUDGT"}</definedName>
    <definedName name="wrn.EXTRABUDGT." localSheetId="45" hidden="1">{#N/A,#N/A,FALSE,"EXTRABUDGT"}</definedName>
    <definedName name="wrn.EXTRABUDGT." localSheetId="46" hidden="1">{#N/A,#N/A,FALSE,"EXTRABUDGT"}</definedName>
    <definedName name="wrn.EXTRABUDGT." localSheetId="47" hidden="1">{#N/A,#N/A,FALSE,"EXTRABUDGT"}</definedName>
    <definedName name="wrn.EXTRABUDGT." localSheetId="48" hidden="1">{#N/A,#N/A,FALSE,"EXTRABUDGT"}</definedName>
    <definedName name="wrn.EXTRABUDGT." localSheetId="49" hidden="1">{#N/A,#N/A,FALSE,"EXTRABUDGT"}</definedName>
    <definedName name="wrn.EXTRABUDGT." localSheetId="50" hidden="1">{#N/A,#N/A,FALSE,"EXTRABUDGT"}</definedName>
    <definedName name="wrn.EXTRABUDGT." localSheetId="52" hidden="1">{#N/A,#N/A,FALSE,"EXTRABUDGT"}</definedName>
    <definedName name="wrn.EXTRABUDGT." localSheetId="53" hidden="1">{#N/A,#N/A,FALSE,"EXTRABUDGT"}</definedName>
    <definedName name="wrn.EXTRABUDGT." localSheetId="54" hidden="1">{#N/A,#N/A,FALSE,"EXTRABUDGT"}</definedName>
    <definedName name="wrn.EXTRABUDGT." localSheetId="55" hidden="1">{#N/A,#N/A,FALSE,"EXTRABUDGT"}</definedName>
    <definedName name="wrn.EXTRABUDGT." localSheetId="56" hidden="1">{#N/A,#N/A,FALSE,"EXTRABUDGT"}</definedName>
    <definedName name="wrn.EXTRABUDGT." localSheetId="57" hidden="1">{#N/A,#N/A,FALSE,"EXTRABUDGT"}</definedName>
    <definedName name="wrn.EXTRABUDGT." localSheetId="58" hidden="1">{#N/A,#N/A,FALSE,"EXTRABUDGT"}</definedName>
    <definedName name="wrn.EXTRABUDGT." localSheetId="59" hidden="1">{#N/A,#N/A,FALSE,"EXTRABUDGT"}</definedName>
    <definedName name="wrn.EXTRABUDGT." localSheetId="60" hidden="1">{#N/A,#N/A,FALSE,"EXTRABUDGT"}</definedName>
    <definedName name="wrn.EXTRABUDGT." localSheetId="68" hidden="1">{#N/A,#N/A,FALSE,"EXTRABUDGT"}</definedName>
    <definedName name="wrn.EXTRABUDGT." localSheetId="69" hidden="1">{#N/A,#N/A,FALSE,"EXTRABUDGT"}</definedName>
    <definedName name="wrn.EXTRABUDGT." localSheetId="70" hidden="1">{#N/A,#N/A,FALSE,"EXTRABUDGT"}</definedName>
    <definedName name="wrn.EXTRABUDGT." localSheetId="0" hidden="1">{#N/A,#N/A,FALSE,"EXTRABUDGT"}</definedName>
    <definedName name="wrn.EXTRABUDGT." hidden="1">{#N/A,#N/A,FALSE,"EXTRABUDGT"}</definedName>
    <definedName name="wrn.EXTRABUDGT2." localSheetId="1"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4" hidden="1">{#N/A,#N/A,FALSE,"EXTRABUDGT2"}</definedName>
    <definedName name="wrn.EXTRABUDGT2." localSheetId="25" hidden="1">{#N/A,#N/A,FALSE,"EXTRABUDGT2"}</definedName>
    <definedName name="wrn.EXTRABUDGT2." localSheetId="3" hidden="1">{#N/A,#N/A,FALSE,"EXTRABUDGT2"}</definedName>
    <definedName name="wrn.EXTRABUDGT2." localSheetId="37" hidden="1">{#N/A,#N/A,FALSE,"EXTRABUDGT2"}</definedName>
    <definedName name="wrn.EXTRABUDGT2." localSheetId="38" hidden="1">{#N/A,#N/A,FALSE,"EXTRABUDGT2"}</definedName>
    <definedName name="wrn.EXTRABUDGT2." localSheetId="39" hidden="1">{#N/A,#N/A,FALSE,"EXTRABUDGT2"}</definedName>
    <definedName name="wrn.EXTRABUDGT2." localSheetId="40" hidden="1">{#N/A,#N/A,FALSE,"EXTRABUDGT2"}</definedName>
    <definedName name="wrn.EXTRABUDGT2." localSheetId="41" hidden="1">{#N/A,#N/A,FALSE,"EXTRABUDGT2"}</definedName>
    <definedName name="wrn.EXTRABUDGT2." localSheetId="42" hidden="1">{#N/A,#N/A,FALSE,"EXTRABUDGT2"}</definedName>
    <definedName name="wrn.EXTRABUDGT2." localSheetId="43" hidden="1">{#N/A,#N/A,FALSE,"EXTRABUDGT2"}</definedName>
    <definedName name="wrn.EXTRABUDGT2." localSheetId="44" hidden="1">{#N/A,#N/A,FALSE,"EXTRABUDGT2"}</definedName>
    <definedName name="wrn.EXTRABUDGT2." localSheetId="45" hidden="1">{#N/A,#N/A,FALSE,"EXTRABUDGT2"}</definedName>
    <definedName name="wrn.EXTRABUDGT2." localSheetId="46" hidden="1">{#N/A,#N/A,FALSE,"EXTRABUDGT2"}</definedName>
    <definedName name="wrn.EXTRABUDGT2." localSheetId="47" hidden="1">{#N/A,#N/A,FALSE,"EXTRABUDGT2"}</definedName>
    <definedName name="wrn.EXTRABUDGT2." localSheetId="48" hidden="1">{#N/A,#N/A,FALSE,"EXTRABUDGT2"}</definedName>
    <definedName name="wrn.EXTRABUDGT2." localSheetId="49" hidden="1">{#N/A,#N/A,FALSE,"EXTRABUDGT2"}</definedName>
    <definedName name="wrn.EXTRABUDGT2." localSheetId="50" hidden="1">{#N/A,#N/A,FALSE,"EXTRABUDGT2"}</definedName>
    <definedName name="wrn.EXTRABUDGT2." localSheetId="52" hidden="1">{#N/A,#N/A,FALSE,"EXTRABUDGT2"}</definedName>
    <definedName name="wrn.EXTRABUDGT2." localSheetId="53" hidden="1">{#N/A,#N/A,FALSE,"EXTRABUDGT2"}</definedName>
    <definedName name="wrn.EXTRABUDGT2." localSheetId="54" hidden="1">{#N/A,#N/A,FALSE,"EXTRABUDGT2"}</definedName>
    <definedName name="wrn.EXTRABUDGT2." localSheetId="55" hidden="1">{#N/A,#N/A,FALSE,"EXTRABUDGT2"}</definedName>
    <definedName name="wrn.EXTRABUDGT2." localSheetId="56" hidden="1">{#N/A,#N/A,FALSE,"EXTRABUDGT2"}</definedName>
    <definedName name="wrn.EXTRABUDGT2." localSheetId="57" hidden="1">{#N/A,#N/A,FALSE,"EXTRABUDGT2"}</definedName>
    <definedName name="wrn.EXTRABUDGT2." localSheetId="58" hidden="1">{#N/A,#N/A,FALSE,"EXTRABUDGT2"}</definedName>
    <definedName name="wrn.EXTRABUDGT2." localSheetId="59" hidden="1">{#N/A,#N/A,FALSE,"EXTRABUDGT2"}</definedName>
    <definedName name="wrn.EXTRABUDGT2." localSheetId="60" hidden="1">{#N/A,#N/A,FALSE,"EXTRABUDGT2"}</definedName>
    <definedName name="wrn.EXTRABUDGT2." localSheetId="68" hidden="1">{#N/A,#N/A,FALSE,"EXTRABUDGT2"}</definedName>
    <definedName name="wrn.EXTRABUDGT2." localSheetId="69" hidden="1">{#N/A,#N/A,FALSE,"EXTRABUDGT2"}</definedName>
    <definedName name="wrn.EXTRABUDGT2." localSheetId="70" hidden="1">{#N/A,#N/A,FALSE,"EXTRABUDGT2"}</definedName>
    <definedName name="wrn.EXTRABUDGT2." localSheetId="0" hidden="1">{#N/A,#N/A,FALSE,"EXTRABUDGT2"}</definedName>
    <definedName name="wrn.EXTRABUDGT2." hidden="1">{#N/A,#N/A,FALSE,"EXTRABUDGT2"}</definedName>
    <definedName name="wrn.GDP." localSheetId="1"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4" hidden="1">{#N/A,#N/A,FALSE,"GDP_ORIGIN";#N/A,#N/A,FALSE,"EMP_POP"}</definedName>
    <definedName name="wrn.GDP." localSheetId="25" hidden="1">{#N/A,#N/A,FALSE,"GDP_ORIGIN";#N/A,#N/A,FALSE,"EMP_POP"}</definedName>
    <definedName name="wrn.GDP." localSheetId="3" hidden="1">{#N/A,#N/A,FALSE,"GDP_ORIGIN";#N/A,#N/A,FALSE,"EMP_POP"}</definedName>
    <definedName name="wrn.GDP." localSheetId="37" hidden="1">{#N/A,#N/A,FALSE,"GDP_ORIGIN";#N/A,#N/A,FALSE,"EMP_POP"}</definedName>
    <definedName name="wrn.GDP." localSheetId="38" hidden="1">{#N/A,#N/A,FALSE,"GDP_ORIGIN";#N/A,#N/A,FALSE,"EMP_POP"}</definedName>
    <definedName name="wrn.GDP." localSheetId="39" hidden="1">{#N/A,#N/A,FALSE,"GDP_ORIGIN";#N/A,#N/A,FALSE,"EMP_POP"}</definedName>
    <definedName name="wrn.GDP." localSheetId="40" hidden="1">{#N/A,#N/A,FALSE,"GDP_ORIGIN";#N/A,#N/A,FALSE,"EMP_POP"}</definedName>
    <definedName name="wrn.GDP." localSheetId="41" hidden="1">{#N/A,#N/A,FALSE,"GDP_ORIGIN";#N/A,#N/A,FALSE,"EMP_POP"}</definedName>
    <definedName name="wrn.GDP." localSheetId="42" hidden="1">{#N/A,#N/A,FALSE,"GDP_ORIGIN";#N/A,#N/A,FALSE,"EMP_POP"}</definedName>
    <definedName name="wrn.GDP." localSheetId="43" hidden="1">{#N/A,#N/A,FALSE,"GDP_ORIGIN";#N/A,#N/A,FALSE,"EMP_POP"}</definedName>
    <definedName name="wrn.GDP." localSheetId="44" hidden="1">{#N/A,#N/A,FALSE,"GDP_ORIGIN";#N/A,#N/A,FALSE,"EMP_POP"}</definedName>
    <definedName name="wrn.GDP." localSheetId="45" hidden="1">{#N/A,#N/A,FALSE,"GDP_ORIGIN";#N/A,#N/A,FALSE,"EMP_POP"}</definedName>
    <definedName name="wrn.GDP." localSheetId="46" hidden="1">{#N/A,#N/A,FALSE,"GDP_ORIGIN";#N/A,#N/A,FALSE,"EMP_POP"}</definedName>
    <definedName name="wrn.GDP." localSheetId="47" hidden="1">{#N/A,#N/A,FALSE,"GDP_ORIGIN";#N/A,#N/A,FALSE,"EMP_POP"}</definedName>
    <definedName name="wrn.GDP." localSheetId="48" hidden="1">{#N/A,#N/A,FALSE,"GDP_ORIGIN";#N/A,#N/A,FALSE,"EMP_POP"}</definedName>
    <definedName name="wrn.GDP." localSheetId="49" hidden="1">{#N/A,#N/A,FALSE,"GDP_ORIGIN";#N/A,#N/A,FALSE,"EMP_POP"}</definedName>
    <definedName name="wrn.GDP." localSheetId="50" hidden="1">{#N/A,#N/A,FALSE,"GDP_ORIGIN";#N/A,#N/A,FALSE,"EMP_POP"}</definedName>
    <definedName name="wrn.GDP." localSheetId="52" hidden="1">{#N/A,#N/A,FALSE,"GDP_ORIGIN";#N/A,#N/A,FALSE,"EMP_POP"}</definedName>
    <definedName name="wrn.GDP." localSheetId="53" hidden="1">{#N/A,#N/A,FALSE,"GDP_ORIGIN";#N/A,#N/A,FALSE,"EMP_POP"}</definedName>
    <definedName name="wrn.GDP." localSheetId="54" hidden="1">{#N/A,#N/A,FALSE,"GDP_ORIGIN";#N/A,#N/A,FALSE,"EMP_POP"}</definedName>
    <definedName name="wrn.GDP." localSheetId="55" hidden="1">{#N/A,#N/A,FALSE,"GDP_ORIGIN";#N/A,#N/A,FALSE,"EMP_POP"}</definedName>
    <definedName name="wrn.GDP." localSheetId="56" hidden="1">{#N/A,#N/A,FALSE,"GDP_ORIGIN";#N/A,#N/A,FALSE,"EMP_POP"}</definedName>
    <definedName name="wrn.GDP." localSheetId="57" hidden="1">{#N/A,#N/A,FALSE,"GDP_ORIGIN";#N/A,#N/A,FALSE,"EMP_POP"}</definedName>
    <definedName name="wrn.GDP." localSheetId="58" hidden="1">{#N/A,#N/A,FALSE,"GDP_ORIGIN";#N/A,#N/A,FALSE,"EMP_POP"}</definedName>
    <definedName name="wrn.GDP." localSheetId="59" hidden="1">{#N/A,#N/A,FALSE,"GDP_ORIGIN";#N/A,#N/A,FALSE,"EMP_POP"}</definedName>
    <definedName name="wrn.GDP." localSheetId="60" hidden="1">{#N/A,#N/A,FALSE,"GDP_ORIGIN";#N/A,#N/A,FALSE,"EMP_POP"}</definedName>
    <definedName name="wrn.GDP." localSheetId="68" hidden="1">{#N/A,#N/A,FALSE,"GDP_ORIGIN";#N/A,#N/A,FALSE,"EMP_POP"}</definedName>
    <definedName name="wrn.GDP." localSheetId="69" hidden="1">{#N/A,#N/A,FALSE,"GDP_ORIGIN";#N/A,#N/A,FALSE,"EMP_POP"}</definedName>
    <definedName name="wrn.GDP." localSheetId="70" hidden="1">{#N/A,#N/A,FALSE,"GDP_ORIGIN";#N/A,#N/A,FALSE,"EMP_POP"}</definedName>
    <definedName name="wrn.GDP." localSheetId="0" hidden="1">{#N/A,#N/A,FALSE,"GDP_ORIGIN";#N/A,#N/A,FALSE,"EMP_POP"}</definedName>
    <definedName name="wrn.GDP." hidden="1">{#N/A,#N/A,FALSE,"GDP_ORIGIN";#N/A,#N/A,FALSE,"EMP_POP"}</definedName>
    <definedName name="wrn.GGOVT." localSheetId="1"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4" hidden="1">{#N/A,#N/A,FALSE,"GGOVT"}</definedName>
    <definedName name="wrn.GGOVT." localSheetId="25" hidden="1">{#N/A,#N/A,FALSE,"GGOVT"}</definedName>
    <definedName name="wrn.GGOVT." localSheetId="3" hidden="1">{#N/A,#N/A,FALSE,"GGOVT"}</definedName>
    <definedName name="wrn.GGOVT." localSheetId="37" hidden="1">{#N/A,#N/A,FALSE,"GGOVT"}</definedName>
    <definedName name="wrn.GGOVT." localSheetId="38" hidden="1">{#N/A,#N/A,FALSE,"GGOVT"}</definedName>
    <definedName name="wrn.GGOVT." localSheetId="39" hidden="1">{#N/A,#N/A,FALSE,"GGOVT"}</definedName>
    <definedName name="wrn.GGOVT." localSheetId="40" hidden="1">{#N/A,#N/A,FALSE,"GGOVT"}</definedName>
    <definedName name="wrn.GGOVT." localSheetId="41" hidden="1">{#N/A,#N/A,FALSE,"GGOVT"}</definedName>
    <definedName name="wrn.GGOVT." localSheetId="42" hidden="1">{#N/A,#N/A,FALSE,"GGOVT"}</definedName>
    <definedName name="wrn.GGOVT." localSheetId="43" hidden="1">{#N/A,#N/A,FALSE,"GGOVT"}</definedName>
    <definedName name="wrn.GGOVT." localSheetId="44" hidden="1">{#N/A,#N/A,FALSE,"GGOVT"}</definedName>
    <definedName name="wrn.GGOVT." localSheetId="45" hidden="1">{#N/A,#N/A,FALSE,"GGOVT"}</definedName>
    <definedName name="wrn.GGOVT." localSheetId="46" hidden="1">{#N/A,#N/A,FALSE,"GGOVT"}</definedName>
    <definedName name="wrn.GGOVT." localSheetId="47" hidden="1">{#N/A,#N/A,FALSE,"GGOVT"}</definedName>
    <definedName name="wrn.GGOVT." localSheetId="48" hidden="1">{#N/A,#N/A,FALSE,"GGOVT"}</definedName>
    <definedName name="wrn.GGOVT." localSheetId="49" hidden="1">{#N/A,#N/A,FALSE,"GGOVT"}</definedName>
    <definedName name="wrn.GGOVT." localSheetId="50" hidden="1">{#N/A,#N/A,FALSE,"GGOVT"}</definedName>
    <definedName name="wrn.GGOVT." localSheetId="52" hidden="1">{#N/A,#N/A,FALSE,"GGOVT"}</definedName>
    <definedName name="wrn.GGOVT." localSheetId="53" hidden="1">{#N/A,#N/A,FALSE,"GGOVT"}</definedName>
    <definedName name="wrn.GGOVT." localSheetId="54" hidden="1">{#N/A,#N/A,FALSE,"GGOVT"}</definedName>
    <definedName name="wrn.GGOVT." localSheetId="55" hidden="1">{#N/A,#N/A,FALSE,"GGOVT"}</definedName>
    <definedName name="wrn.GGOVT." localSheetId="56" hidden="1">{#N/A,#N/A,FALSE,"GGOVT"}</definedName>
    <definedName name="wrn.GGOVT." localSheetId="57" hidden="1">{#N/A,#N/A,FALSE,"GGOVT"}</definedName>
    <definedName name="wrn.GGOVT." localSheetId="58" hidden="1">{#N/A,#N/A,FALSE,"GGOVT"}</definedName>
    <definedName name="wrn.GGOVT." localSheetId="59" hidden="1">{#N/A,#N/A,FALSE,"GGOVT"}</definedName>
    <definedName name="wrn.GGOVT." localSheetId="60" hidden="1">{#N/A,#N/A,FALSE,"GGOVT"}</definedName>
    <definedName name="wrn.GGOVT." localSheetId="68" hidden="1">{#N/A,#N/A,FALSE,"GGOVT"}</definedName>
    <definedName name="wrn.GGOVT." localSheetId="69" hidden="1">{#N/A,#N/A,FALSE,"GGOVT"}</definedName>
    <definedName name="wrn.GGOVT." localSheetId="70" hidden="1">{#N/A,#N/A,FALSE,"GGOVT"}</definedName>
    <definedName name="wrn.GGOVT." localSheetId="0" hidden="1">{#N/A,#N/A,FALSE,"GGOVT"}</definedName>
    <definedName name="wrn.GGOVT." hidden="1">{#N/A,#N/A,FALSE,"GGOVT"}</definedName>
    <definedName name="wrn.GGOVT2." localSheetId="1"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4" hidden="1">{#N/A,#N/A,FALSE,"GGOVT2"}</definedName>
    <definedName name="wrn.GGOVT2." localSheetId="25" hidden="1">{#N/A,#N/A,FALSE,"GGOVT2"}</definedName>
    <definedName name="wrn.GGOVT2." localSheetId="3" hidden="1">{#N/A,#N/A,FALSE,"GGOVT2"}</definedName>
    <definedName name="wrn.GGOVT2." localSheetId="37" hidden="1">{#N/A,#N/A,FALSE,"GGOVT2"}</definedName>
    <definedName name="wrn.GGOVT2." localSheetId="38" hidden="1">{#N/A,#N/A,FALSE,"GGOVT2"}</definedName>
    <definedName name="wrn.GGOVT2." localSheetId="39" hidden="1">{#N/A,#N/A,FALSE,"GGOVT2"}</definedName>
    <definedName name="wrn.GGOVT2." localSheetId="40" hidden="1">{#N/A,#N/A,FALSE,"GGOVT2"}</definedName>
    <definedName name="wrn.GGOVT2." localSheetId="41" hidden="1">{#N/A,#N/A,FALSE,"GGOVT2"}</definedName>
    <definedName name="wrn.GGOVT2." localSheetId="42" hidden="1">{#N/A,#N/A,FALSE,"GGOVT2"}</definedName>
    <definedName name="wrn.GGOVT2." localSheetId="43" hidden="1">{#N/A,#N/A,FALSE,"GGOVT2"}</definedName>
    <definedName name="wrn.GGOVT2." localSheetId="44" hidden="1">{#N/A,#N/A,FALSE,"GGOVT2"}</definedName>
    <definedName name="wrn.GGOVT2." localSheetId="45" hidden="1">{#N/A,#N/A,FALSE,"GGOVT2"}</definedName>
    <definedName name="wrn.GGOVT2." localSheetId="46" hidden="1">{#N/A,#N/A,FALSE,"GGOVT2"}</definedName>
    <definedName name="wrn.GGOVT2." localSheetId="47" hidden="1">{#N/A,#N/A,FALSE,"GGOVT2"}</definedName>
    <definedName name="wrn.GGOVT2." localSheetId="48" hidden="1">{#N/A,#N/A,FALSE,"GGOVT2"}</definedName>
    <definedName name="wrn.GGOVT2." localSheetId="49" hidden="1">{#N/A,#N/A,FALSE,"GGOVT2"}</definedName>
    <definedName name="wrn.GGOVT2." localSheetId="50" hidden="1">{#N/A,#N/A,FALSE,"GGOVT2"}</definedName>
    <definedName name="wrn.GGOVT2." localSheetId="52" hidden="1">{#N/A,#N/A,FALSE,"GGOVT2"}</definedName>
    <definedName name="wrn.GGOVT2." localSheetId="53" hidden="1">{#N/A,#N/A,FALSE,"GGOVT2"}</definedName>
    <definedName name="wrn.GGOVT2." localSheetId="54" hidden="1">{#N/A,#N/A,FALSE,"GGOVT2"}</definedName>
    <definedName name="wrn.GGOVT2." localSheetId="55" hidden="1">{#N/A,#N/A,FALSE,"GGOVT2"}</definedName>
    <definedName name="wrn.GGOVT2." localSheetId="56" hidden="1">{#N/A,#N/A,FALSE,"GGOVT2"}</definedName>
    <definedName name="wrn.GGOVT2." localSheetId="57" hidden="1">{#N/A,#N/A,FALSE,"GGOVT2"}</definedName>
    <definedName name="wrn.GGOVT2." localSheetId="58" hidden="1">{#N/A,#N/A,FALSE,"GGOVT2"}</definedName>
    <definedName name="wrn.GGOVT2." localSheetId="59" hidden="1">{#N/A,#N/A,FALSE,"GGOVT2"}</definedName>
    <definedName name="wrn.GGOVT2." localSheetId="60" hidden="1">{#N/A,#N/A,FALSE,"GGOVT2"}</definedName>
    <definedName name="wrn.GGOVT2." localSheetId="68" hidden="1">{#N/A,#N/A,FALSE,"GGOVT2"}</definedName>
    <definedName name="wrn.GGOVT2." localSheetId="69" hidden="1">{#N/A,#N/A,FALSE,"GGOVT2"}</definedName>
    <definedName name="wrn.GGOVT2." localSheetId="70" hidden="1">{#N/A,#N/A,FALSE,"GGOVT2"}</definedName>
    <definedName name="wrn.GGOVT2." localSheetId="0" hidden="1">{#N/A,#N/A,FALSE,"GGOVT2"}</definedName>
    <definedName name="wrn.GGOVT2." hidden="1">{#N/A,#N/A,FALSE,"GGOVT2"}</definedName>
    <definedName name="wrn.GGOVTPC." localSheetId="1"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4" hidden="1">{#N/A,#N/A,FALSE,"GGOVT%"}</definedName>
    <definedName name="wrn.GGOVTPC." localSheetId="25" hidden="1">{#N/A,#N/A,FALSE,"GGOVT%"}</definedName>
    <definedName name="wrn.GGOVTPC." localSheetId="3" hidden="1">{#N/A,#N/A,FALSE,"GGOVT%"}</definedName>
    <definedName name="wrn.GGOVTPC." localSheetId="37" hidden="1">{#N/A,#N/A,FALSE,"GGOVT%"}</definedName>
    <definedName name="wrn.GGOVTPC." localSheetId="38" hidden="1">{#N/A,#N/A,FALSE,"GGOVT%"}</definedName>
    <definedName name="wrn.GGOVTPC." localSheetId="39" hidden="1">{#N/A,#N/A,FALSE,"GGOVT%"}</definedName>
    <definedName name="wrn.GGOVTPC." localSheetId="40" hidden="1">{#N/A,#N/A,FALSE,"GGOVT%"}</definedName>
    <definedName name="wrn.GGOVTPC." localSheetId="41" hidden="1">{#N/A,#N/A,FALSE,"GGOVT%"}</definedName>
    <definedName name="wrn.GGOVTPC." localSheetId="42" hidden="1">{#N/A,#N/A,FALSE,"GGOVT%"}</definedName>
    <definedName name="wrn.GGOVTPC." localSheetId="43" hidden="1">{#N/A,#N/A,FALSE,"GGOVT%"}</definedName>
    <definedName name="wrn.GGOVTPC." localSheetId="44" hidden="1">{#N/A,#N/A,FALSE,"GGOVT%"}</definedName>
    <definedName name="wrn.GGOVTPC." localSheetId="45" hidden="1">{#N/A,#N/A,FALSE,"GGOVT%"}</definedName>
    <definedName name="wrn.GGOVTPC." localSheetId="46" hidden="1">{#N/A,#N/A,FALSE,"GGOVT%"}</definedName>
    <definedName name="wrn.GGOVTPC." localSheetId="47" hidden="1">{#N/A,#N/A,FALSE,"GGOVT%"}</definedName>
    <definedName name="wrn.GGOVTPC." localSheetId="48" hidden="1">{#N/A,#N/A,FALSE,"GGOVT%"}</definedName>
    <definedName name="wrn.GGOVTPC." localSheetId="49" hidden="1">{#N/A,#N/A,FALSE,"GGOVT%"}</definedName>
    <definedName name="wrn.GGOVTPC." localSheetId="50" hidden="1">{#N/A,#N/A,FALSE,"GGOVT%"}</definedName>
    <definedName name="wrn.GGOVTPC." localSheetId="52" hidden="1">{#N/A,#N/A,FALSE,"GGOVT%"}</definedName>
    <definedName name="wrn.GGOVTPC." localSheetId="53" hidden="1">{#N/A,#N/A,FALSE,"GGOVT%"}</definedName>
    <definedName name="wrn.GGOVTPC." localSheetId="54" hidden="1">{#N/A,#N/A,FALSE,"GGOVT%"}</definedName>
    <definedName name="wrn.GGOVTPC." localSheetId="55" hidden="1">{#N/A,#N/A,FALSE,"GGOVT%"}</definedName>
    <definedName name="wrn.GGOVTPC." localSheetId="56" hidden="1">{#N/A,#N/A,FALSE,"GGOVT%"}</definedName>
    <definedName name="wrn.GGOVTPC." localSheetId="57" hidden="1">{#N/A,#N/A,FALSE,"GGOVT%"}</definedName>
    <definedName name="wrn.GGOVTPC." localSheetId="58" hidden="1">{#N/A,#N/A,FALSE,"GGOVT%"}</definedName>
    <definedName name="wrn.GGOVTPC." localSheetId="59" hidden="1">{#N/A,#N/A,FALSE,"GGOVT%"}</definedName>
    <definedName name="wrn.GGOVTPC." localSheetId="60" hidden="1">{#N/A,#N/A,FALSE,"GGOVT%"}</definedName>
    <definedName name="wrn.GGOVTPC." localSheetId="68" hidden="1">{#N/A,#N/A,FALSE,"GGOVT%"}</definedName>
    <definedName name="wrn.GGOVTPC." localSheetId="69" hidden="1">{#N/A,#N/A,FALSE,"GGOVT%"}</definedName>
    <definedName name="wrn.GGOVTPC." localSheetId="70" hidden="1">{#N/A,#N/A,FALSE,"GGOVT%"}</definedName>
    <definedName name="wrn.GGOVTPC." localSheetId="0" hidden="1">{#N/A,#N/A,FALSE,"GGOVT%"}</definedName>
    <definedName name="wrn.GGOVTPC." hidden="1">{#N/A,#N/A,FALSE,"GGOVT%"}</definedName>
    <definedName name="wrn.INCOMETX." localSheetId="1"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4" hidden="1">{#N/A,#N/A,FALSE,"INCOMETX"}</definedName>
    <definedName name="wrn.INCOMETX." localSheetId="25" hidden="1">{#N/A,#N/A,FALSE,"INCOMETX"}</definedName>
    <definedName name="wrn.INCOMETX." localSheetId="3" hidden="1">{#N/A,#N/A,FALSE,"INCOMETX"}</definedName>
    <definedName name="wrn.INCOMETX." localSheetId="37" hidden="1">{#N/A,#N/A,FALSE,"INCOMETX"}</definedName>
    <definedName name="wrn.INCOMETX." localSheetId="38" hidden="1">{#N/A,#N/A,FALSE,"INCOMETX"}</definedName>
    <definedName name="wrn.INCOMETX." localSheetId="39" hidden="1">{#N/A,#N/A,FALSE,"INCOMETX"}</definedName>
    <definedName name="wrn.INCOMETX." localSheetId="40" hidden="1">{#N/A,#N/A,FALSE,"INCOMETX"}</definedName>
    <definedName name="wrn.INCOMETX." localSheetId="41" hidden="1">{#N/A,#N/A,FALSE,"INCOMETX"}</definedName>
    <definedName name="wrn.INCOMETX." localSheetId="42" hidden="1">{#N/A,#N/A,FALSE,"INCOMETX"}</definedName>
    <definedName name="wrn.INCOMETX." localSheetId="43" hidden="1">{#N/A,#N/A,FALSE,"INCOMETX"}</definedName>
    <definedName name="wrn.INCOMETX." localSheetId="44" hidden="1">{#N/A,#N/A,FALSE,"INCOMETX"}</definedName>
    <definedName name="wrn.INCOMETX." localSheetId="45" hidden="1">{#N/A,#N/A,FALSE,"INCOMETX"}</definedName>
    <definedName name="wrn.INCOMETX." localSheetId="46" hidden="1">{#N/A,#N/A,FALSE,"INCOMETX"}</definedName>
    <definedName name="wrn.INCOMETX." localSheetId="47" hidden="1">{#N/A,#N/A,FALSE,"INCOMETX"}</definedName>
    <definedName name="wrn.INCOMETX." localSheetId="48" hidden="1">{#N/A,#N/A,FALSE,"INCOMETX"}</definedName>
    <definedName name="wrn.INCOMETX." localSheetId="49" hidden="1">{#N/A,#N/A,FALSE,"INCOMETX"}</definedName>
    <definedName name="wrn.INCOMETX." localSheetId="50" hidden="1">{#N/A,#N/A,FALSE,"INCOMETX"}</definedName>
    <definedName name="wrn.INCOMETX." localSheetId="52" hidden="1">{#N/A,#N/A,FALSE,"INCOMETX"}</definedName>
    <definedName name="wrn.INCOMETX." localSheetId="53" hidden="1">{#N/A,#N/A,FALSE,"INCOMETX"}</definedName>
    <definedName name="wrn.INCOMETX." localSheetId="54" hidden="1">{#N/A,#N/A,FALSE,"INCOMETX"}</definedName>
    <definedName name="wrn.INCOMETX." localSheetId="55" hidden="1">{#N/A,#N/A,FALSE,"INCOMETX"}</definedName>
    <definedName name="wrn.INCOMETX." localSheetId="56" hidden="1">{#N/A,#N/A,FALSE,"INCOMETX"}</definedName>
    <definedName name="wrn.INCOMETX." localSheetId="57" hidden="1">{#N/A,#N/A,FALSE,"INCOMETX"}</definedName>
    <definedName name="wrn.INCOMETX." localSheetId="58" hidden="1">{#N/A,#N/A,FALSE,"INCOMETX"}</definedName>
    <definedName name="wrn.INCOMETX." localSheetId="59" hidden="1">{#N/A,#N/A,FALSE,"INCOMETX"}</definedName>
    <definedName name="wrn.INCOMETX." localSheetId="60" hidden="1">{#N/A,#N/A,FALSE,"INCOMETX"}</definedName>
    <definedName name="wrn.INCOMETX." localSheetId="68" hidden="1">{#N/A,#N/A,FALSE,"INCOMETX"}</definedName>
    <definedName name="wrn.INCOMETX." localSheetId="69" hidden="1">{#N/A,#N/A,FALSE,"INCOMETX"}</definedName>
    <definedName name="wrn.INCOMETX." localSheetId="70" hidden="1">{#N/A,#N/A,FALSE,"INCOMETX"}</definedName>
    <definedName name="wrn.INCOMETX." localSheetId="0"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4" hidden="1">{#N/A,#N/A,FALSE,"INTERST"}</definedName>
    <definedName name="wrn.INTERST." localSheetId="25" hidden="1">{#N/A,#N/A,FALSE,"INTERST"}</definedName>
    <definedName name="wrn.INTERST." localSheetId="3" hidden="1">{#N/A,#N/A,FALSE,"INTERST"}</definedName>
    <definedName name="wrn.INTERST." localSheetId="37" hidden="1">{#N/A,#N/A,FALSE,"INTERST"}</definedName>
    <definedName name="wrn.INTERST." localSheetId="38" hidden="1">{#N/A,#N/A,FALSE,"INTERST"}</definedName>
    <definedName name="wrn.INTERST." localSheetId="39" hidden="1">{#N/A,#N/A,FALSE,"INTERST"}</definedName>
    <definedName name="wrn.INTERST." localSheetId="40" hidden="1">{#N/A,#N/A,FALSE,"INTERST"}</definedName>
    <definedName name="wrn.INTERST." localSheetId="41" hidden="1">{#N/A,#N/A,FALSE,"INTERST"}</definedName>
    <definedName name="wrn.INTERST." localSheetId="42" hidden="1">{#N/A,#N/A,FALSE,"INTERST"}</definedName>
    <definedName name="wrn.INTERST." localSheetId="43" hidden="1">{#N/A,#N/A,FALSE,"INTERST"}</definedName>
    <definedName name="wrn.INTERST." localSheetId="44" hidden="1">{#N/A,#N/A,FALSE,"INTERST"}</definedName>
    <definedName name="wrn.INTERST." localSheetId="45" hidden="1">{#N/A,#N/A,FALSE,"INTERST"}</definedName>
    <definedName name="wrn.INTERST." localSheetId="46" hidden="1">{#N/A,#N/A,FALSE,"INTERST"}</definedName>
    <definedName name="wrn.INTERST." localSheetId="47" hidden="1">{#N/A,#N/A,FALSE,"INTERST"}</definedName>
    <definedName name="wrn.INTERST." localSheetId="48" hidden="1">{#N/A,#N/A,FALSE,"INTERST"}</definedName>
    <definedName name="wrn.INTERST." localSheetId="49" hidden="1">{#N/A,#N/A,FALSE,"INTERST"}</definedName>
    <definedName name="wrn.INTERST." localSheetId="50" hidden="1">{#N/A,#N/A,FALSE,"INTERST"}</definedName>
    <definedName name="wrn.INTERST." localSheetId="52" hidden="1">{#N/A,#N/A,FALSE,"INTERST"}</definedName>
    <definedName name="wrn.INTERST." localSheetId="53" hidden="1">{#N/A,#N/A,FALSE,"INTERST"}</definedName>
    <definedName name="wrn.INTERST." localSheetId="54" hidden="1">{#N/A,#N/A,FALSE,"INTERST"}</definedName>
    <definedName name="wrn.INTERST." localSheetId="55" hidden="1">{#N/A,#N/A,FALSE,"INTERST"}</definedName>
    <definedName name="wrn.INTERST." localSheetId="56" hidden="1">{#N/A,#N/A,FALSE,"INTERST"}</definedName>
    <definedName name="wrn.INTERST." localSheetId="57" hidden="1">{#N/A,#N/A,FALSE,"INTERST"}</definedName>
    <definedName name="wrn.INTERST." localSheetId="58" hidden="1">{#N/A,#N/A,FALSE,"INTERST"}</definedName>
    <definedName name="wrn.INTERST." localSheetId="59" hidden="1">{#N/A,#N/A,FALSE,"INTERST"}</definedName>
    <definedName name="wrn.INTERST." localSheetId="60" hidden="1">{#N/A,#N/A,FALSE,"INTERST"}</definedName>
    <definedName name="wrn.INTERST." localSheetId="68" hidden="1">{#N/A,#N/A,FALSE,"INTERST"}</definedName>
    <definedName name="wrn.INTERST." localSheetId="69" hidden="1">{#N/A,#N/A,FALSE,"INTERST"}</definedName>
    <definedName name="wrn.INTERST." localSheetId="70" hidden="1">{#N/A,#N/A,FALSE,"INTERST"}</definedName>
    <definedName name="wrn.INTERST." localSheetId="0" hidden="1">{#N/A,#N/A,FALSE,"INTERST"}</definedName>
    <definedName name="wrn.INTERST." hidden="1">{#N/A,#N/A,FALSE,"INTERST"}</definedName>
    <definedName name="wrn.Main._.Economic._.Indicators." localSheetId="1"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24" hidden="1">{"Main Economic Indicators",#N/A,FALSE,"C"}</definedName>
    <definedName name="wrn.Main._.Economic._.Indicators." localSheetId="25" hidden="1">{"Main Economic Indicators",#N/A,FALSE,"C"}</definedName>
    <definedName name="wrn.Main._.Economic._.Indicators." localSheetId="3" hidden="1">{"Main Economic Indicators",#N/A,FALSE,"C"}</definedName>
    <definedName name="wrn.Main._.Economic._.Indicators." localSheetId="37" hidden="1">{"Main Economic Indicators",#N/A,FALSE,"C"}</definedName>
    <definedName name="wrn.Main._.Economic._.Indicators." localSheetId="38" hidden="1">{"Main Economic Indicators",#N/A,FALSE,"C"}</definedName>
    <definedName name="wrn.Main._.Economic._.Indicators." localSheetId="39" hidden="1">{"Main Economic Indicators",#N/A,FALSE,"C"}</definedName>
    <definedName name="wrn.Main._.Economic._.Indicators." localSheetId="40" hidden="1">{"Main Economic Indicators",#N/A,FALSE,"C"}</definedName>
    <definedName name="wrn.Main._.Economic._.Indicators." localSheetId="41" hidden="1">{"Main Economic Indicators",#N/A,FALSE,"C"}</definedName>
    <definedName name="wrn.Main._.Economic._.Indicators." localSheetId="42" hidden="1">{"Main Economic Indicators",#N/A,FALSE,"C"}</definedName>
    <definedName name="wrn.Main._.Economic._.Indicators." localSheetId="43" hidden="1">{"Main Economic Indicators",#N/A,FALSE,"C"}</definedName>
    <definedName name="wrn.Main._.Economic._.Indicators." localSheetId="4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0" hidden="1">{"Main Economic Indicators",#N/A,FALSE,"C"}</definedName>
    <definedName name="wrn.Main._.Economic._.Indicators." localSheetId="52" hidden="1">{"Main Economic Indicators",#N/A,FALSE,"C"}</definedName>
    <definedName name="wrn.Main._.Economic._.Indicators." localSheetId="53" hidden="1">{"Main Economic Indicators",#N/A,FALSE,"C"}</definedName>
    <definedName name="wrn.Main._.Economic._.Indicators." localSheetId="54" hidden="1">{"Main Economic Indicators",#N/A,FALSE,"C"}</definedName>
    <definedName name="wrn.Main._.Economic._.Indicators." localSheetId="55" hidden="1">{"Main Economic Indicators",#N/A,FALSE,"C"}</definedName>
    <definedName name="wrn.Main._.Economic._.Indicators." localSheetId="56" hidden="1">{"Main Economic Indicators",#N/A,FALSE,"C"}</definedName>
    <definedName name="wrn.Main._.Economic._.Indicators." localSheetId="57" hidden="1">{"Main Economic Indicators",#N/A,FALSE,"C"}</definedName>
    <definedName name="wrn.Main._.Economic._.Indicators." localSheetId="58" hidden="1">{"Main Economic Indicators",#N/A,FALSE,"C"}</definedName>
    <definedName name="wrn.Main._.Economic._.Indicators." localSheetId="59" hidden="1">{"Main Economic Indicators",#N/A,FALSE,"C"}</definedName>
    <definedName name="wrn.Main._.Economic._.Indicators." localSheetId="60" hidden="1">{"Main Economic Indicators",#N/A,FALSE,"C"}</definedName>
    <definedName name="wrn.Main._.Economic._.Indicators." localSheetId="68" hidden="1">{"Main Economic Indicators",#N/A,FALSE,"C"}</definedName>
    <definedName name="wrn.Main._.Economic._.Indicators." localSheetId="69" hidden="1">{"Main Economic Indicators",#N/A,FALSE,"C"}</definedName>
    <definedName name="wrn.Main._.Economic._.Indicators." localSheetId="70" hidden="1">{"Main Economic Indicators",#N/A,FALSE,"C"}</definedName>
    <definedName name="wrn.Main._.Economic._.Indicators." localSheetId="0" hidden="1">{"Main Economic Indicators",#N/A,FALSE,"C"}</definedName>
    <definedName name="wrn.Main._.Economic._.Indicators." hidden="1">{"Main Economic Indicators",#N/A,FALSE,"C"}</definedName>
    <definedName name="wrn.MBADOP." localSheetId="1" hidden="1">{"BOP_TAB",#N/A,FALSE,"N";"MIDTERM_TAB",#N/A,FALSE,"O";"FUND_CRED",#N/A,FALSE,"P";"DEBT_TAB1",#N/A,FALSE,"Q";"DEBT_TAB2",#N/A,FALSE,"Q";"FORFIN_TAB1",#N/A,FALSE,"R";"FORFIN_TAB2",#N/A,FALSE,"R";"BOP_ANALY",#N/A,FALSE,"U"}</definedName>
    <definedName name="wrn.MBADOP." localSheetId="17" hidden="1">{"BOP_TAB",#N/A,FALSE,"N";"MIDTERM_TAB",#N/A,FALSE,"O";"FUND_CRED",#N/A,FALSE,"P";"DEBT_TAB1",#N/A,FALSE,"Q";"DEBT_TAB2",#N/A,FALSE,"Q";"FORFIN_TAB1",#N/A,FALSE,"R";"FORFIN_TAB2",#N/A,FALSE,"R";"BOP_ANALY",#N/A,FALSE,"U"}</definedName>
    <definedName name="wrn.MBADOP." localSheetId="18" hidden="1">{"BOP_TAB",#N/A,FALSE,"N";"MIDTERM_TAB",#N/A,FALSE,"O";"FUND_CRED",#N/A,FALSE,"P";"DEBT_TAB1",#N/A,FALSE,"Q";"DEBT_TAB2",#N/A,FALSE,"Q";"FORFIN_TAB1",#N/A,FALSE,"R";"FORFIN_TAB2",#N/A,FALSE,"R";"BOP_ANALY",#N/A,FALSE,"U"}</definedName>
    <definedName name="wrn.MBADOP." localSheetId="19" hidden="1">{"BOP_TAB",#N/A,FALSE,"N";"MIDTERM_TAB",#N/A,FALSE,"O";"FUND_CRED",#N/A,FALSE,"P";"DEBT_TAB1",#N/A,FALSE,"Q";"DEBT_TAB2",#N/A,FALSE,"Q";"FORFIN_TAB1",#N/A,FALSE,"R";"FORFIN_TAB2",#N/A,FALSE,"R";"BOP_ANALY",#N/A,FALSE,"U"}</definedName>
    <definedName name="wrn.MBADOP." localSheetId="24" hidden="1">{"BOP_TAB",#N/A,FALSE,"N";"MIDTERM_TAB",#N/A,FALSE,"O";"FUND_CRED",#N/A,FALSE,"P";"DEBT_TAB1",#N/A,FALSE,"Q";"DEBT_TAB2",#N/A,FALSE,"Q";"FORFIN_TAB1",#N/A,FALSE,"R";"FORFIN_TAB2",#N/A,FALSE,"R";"BOP_ANALY",#N/A,FALSE,"U"}</definedName>
    <definedName name="wrn.MBADOP." localSheetId="25" hidden="1">{"BOP_TAB",#N/A,FALSE,"N";"MIDTERM_TAB",#N/A,FALSE,"O";"FUND_CRED",#N/A,FALSE,"P";"DEBT_TAB1",#N/A,FALSE,"Q";"DEBT_TAB2",#N/A,FALSE,"Q";"FORFIN_TAB1",#N/A,FALSE,"R";"FORFIN_TAB2",#N/A,FALSE,"R";"BOP_ANALY",#N/A,FALSE,"U"}</definedName>
    <definedName name="wrn.MBADOP." localSheetId="3" hidden="1">{"BOP_TAB",#N/A,FALSE,"N";"MIDTERM_TAB",#N/A,FALSE,"O";"FUND_CRED",#N/A,FALSE,"P";"DEBT_TAB1",#N/A,FALSE,"Q";"DEBT_TAB2",#N/A,FALSE,"Q";"FORFIN_TAB1",#N/A,FALSE,"R";"FORFIN_TAB2",#N/A,FALSE,"R";"BOP_ANALY",#N/A,FALSE,"U"}</definedName>
    <definedName name="wrn.MBADOP." localSheetId="37" hidden="1">{"BOP_TAB",#N/A,FALSE,"N";"MIDTERM_TAB",#N/A,FALSE,"O";"FUND_CRED",#N/A,FALSE,"P";"DEBT_TAB1",#N/A,FALSE,"Q";"DEBT_TAB2",#N/A,FALSE,"Q";"FORFIN_TAB1",#N/A,FALSE,"R";"FORFIN_TAB2",#N/A,FALSE,"R";"BOP_ANALY",#N/A,FALSE,"U"}</definedName>
    <definedName name="wrn.MBADOP." localSheetId="38" hidden="1">{"BOP_TAB",#N/A,FALSE,"N";"MIDTERM_TAB",#N/A,FALSE,"O";"FUND_CRED",#N/A,FALSE,"P";"DEBT_TAB1",#N/A,FALSE,"Q";"DEBT_TAB2",#N/A,FALSE,"Q";"FORFIN_TAB1",#N/A,FALSE,"R";"FORFIN_TAB2",#N/A,FALSE,"R";"BOP_ANALY",#N/A,FALSE,"U"}</definedName>
    <definedName name="wrn.MBADOP." localSheetId="39" hidden="1">{"BOP_TAB",#N/A,FALSE,"N";"MIDTERM_TAB",#N/A,FALSE,"O";"FUND_CRED",#N/A,FALSE,"P";"DEBT_TAB1",#N/A,FALSE,"Q";"DEBT_TAB2",#N/A,FALSE,"Q";"FORFIN_TAB1",#N/A,FALSE,"R";"FORFIN_TAB2",#N/A,FALSE,"R";"BOP_ANALY",#N/A,FALSE,"U"}</definedName>
    <definedName name="wrn.MBADOP." localSheetId="40" hidden="1">{"BOP_TAB",#N/A,FALSE,"N";"MIDTERM_TAB",#N/A,FALSE,"O";"FUND_CRED",#N/A,FALSE,"P";"DEBT_TAB1",#N/A,FALSE,"Q";"DEBT_TAB2",#N/A,FALSE,"Q";"FORFIN_TAB1",#N/A,FALSE,"R";"FORFIN_TAB2",#N/A,FALSE,"R";"BOP_ANALY",#N/A,FALSE,"U"}</definedName>
    <definedName name="wrn.MBADOP." localSheetId="41" hidden="1">{"BOP_TAB",#N/A,FALSE,"N";"MIDTERM_TAB",#N/A,FALSE,"O";"FUND_CRED",#N/A,FALSE,"P";"DEBT_TAB1",#N/A,FALSE,"Q";"DEBT_TAB2",#N/A,FALSE,"Q";"FORFIN_TAB1",#N/A,FALSE,"R";"FORFIN_TAB2",#N/A,FALSE,"R";"BOP_ANALY",#N/A,FALSE,"U"}</definedName>
    <definedName name="wrn.MBADOP." localSheetId="42" hidden="1">{"BOP_TAB",#N/A,FALSE,"N";"MIDTERM_TAB",#N/A,FALSE,"O";"FUND_CRED",#N/A,FALSE,"P";"DEBT_TAB1",#N/A,FALSE,"Q";"DEBT_TAB2",#N/A,FALSE,"Q";"FORFIN_TAB1",#N/A,FALSE,"R";"FORFIN_TAB2",#N/A,FALSE,"R";"BOP_ANALY",#N/A,FALSE,"U"}</definedName>
    <definedName name="wrn.MBADOP." localSheetId="43" hidden="1">{"BOP_TAB",#N/A,FALSE,"N";"MIDTERM_TAB",#N/A,FALSE,"O";"FUND_CRED",#N/A,FALSE,"P";"DEBT_TAB1",#N/A,FALSE,"Q";"DEBT_TAB2",#N/A,FALSE,"Q";"FORFIN_TAB1",#N/A,FALSE,"R";"FORFIN_TAB2",#N/A,FALSE,"R";"BOP_ANALY",#N/A,FALSE,"U"}</definedName>
    <definedName name="wrn.MBADOP." localSheetId="44" hidden="1">{"BOP_TAB",#N/A,FALSE,"N";"MIDTERM_TAB",#N/A,FALSE,"O";"FUND_CRED",#N/A,FALSE,"P";"DEBT_TAB1",#N/A,FALSE,"Q";"DEBT_TAB2",#N/A,FALSE,"Q";"FORFIN_TAB1",#N/A,FALSE,"R";"FORFIN_TAB2",#N/A,FALSE,"R";"BOP_ANALY",#N/A,FALSE,"U"}</definedName>
    <definedName name="wrn.MBADOP." localSheetId="45" hidden="1">{"BOP_TAB",#N/A,FALSE,"N";"MIDTERM_TAB",#N/A,FALSE,"O";"FUND_CRED",#N/A,FALSE,"P";"DEBT_TAB1",#N/A,FALSE,"Q";"DEBT_TAB2",#N/A,FALSE,"Q";"FORFIN_TAB1",#N/A,FALSE,"R";"FORFIN_TAB2",#N/A,FALSE,"R";"BOP_ANALY",#N/A,FALSE,"U"}</definedName>
    <definedName name="wrn.MBADOP." localSheetId="46" hidden="1">{"BOP_TAB",#N/A,FALSE,"N";"MIDTERM_TAB",#N/A,FALSE,"O";"FUND_CRED",#N/A,FALSE,"P";"DEBT_TAB1",#N/A,FALSE,"Q";"DEBT_TAB2",#N/A,FALSE,"Q";"FORFIN_TAB1",#N/A,FALSE,"R";"FORFIN_TAB2",#N/A,FALSE,"R";"BOP_ANALY",#N/A,FALSE,"U"}</definedName>
    <definedName name="wrn.MBADOP." localSheetId="47" hidden="1">{"BOP_TAB",#N/A,FALSE,"N";"MIDTERM_TAB",#N/A,FALSE,"O";"FUND_CRED",#N/A,FALSE,"P";"DEBT_TAB1",#N/A,FALSE,"Q";"DEBT_TAB2",#N/A,FALSE,"Q";"FORFIN_TAB1",#N/A,FALSE,"R";"FORFIN_TAB2",#N/A,FALSE,"R";"BOP_ANALY",#N/A,FALSE,"U"}</definedName>
    <definedName name="wrn.MBADOP." localSheetId="48" hidden="1">{"BOP_TAB",#N/A,FALSE,"N";"MIDTERM_TAB",#N/A,FALSE,"O";"FUND_CRED",#N/A,FALSE,"P";"DEBT_TAB1",#N/A,FALSE,"Q";"DEBT_TAB2",#N/A,FALSE,"Q";"FORFIN_TAB1",#N/A,FALSE,"R";"FORFIN_TAB2",#N/A,FALSE,"R";"BOP_ANALY",#N/A,FALSE,"U"}</definedName>
    <definedName name="wrn.MBADOP." localSheetId="49" hidden="1">{"BOP_TAB",#N/A,FALSE,"N";"MIDTERM_TAB",#N/A,FALSE,"O";"FUND_CRED",#N/A,FALSE,"P";"DEBT_TAB1",#N/A,FALSE,"Q";"DEBT_TAB2",#N/A,FALSE,"Q";"FORFIN_TAB1",#N/A,FALSE,"R";"FORFIN_TAB2",#N/A,FALSE,"R";"BOP_ANALY",#N/A,FALSE,"U"}</definedName>
    <definedName name="wrn.MBADOP." localSheetId="50" hidden="1">{"BOP_TAB",#N/A,FALSE,"N";"MIDTERM_TAB",#N/A,FALSE,"O";"FUND_CRED",#N/A,FALSE,"P";"DEBT_TAB1",#N/A,FALSE,"Q";"DEBT_TAB2",#N/A,FALSE,"Q";"FORFIN_TAB1",#N/A,FALSE,"R";"FORFIN_TAB2",#N/A,FALSE,"R";"BOP_ANALY",#N/A,FALSE,"U"}</definedName>
    <definedName name="wrn.MBADOP." localSheetId="52" hidden="1">{"BOP_TAB",#N/A,FALSE,"N";"MIDTERM_TAB",#N/A,FALSE,"O";"FUND_CRED",#N/A,FALSE,"P";"DEBT_TAB1",#N/A,FALSE,"Q";"DEBT_TAB2",#N/A,FALSE,"Q";"FORFIN_TAB1",#N/A,FALSE,"R";"FORFIN_TAB2",#N/A,FALSE,"R";"BOP_ANALY",#N/A,FALSE,"U"}</definedName>
    <definedName name="wrn.MBADOP." localSheetId="53" hidden="1">{"BOP_TAB",#N/A,FALSE,"N";"MIDTERM_TAB",#N/A,FALSE,"O";"FUND_CRED",#N/A,FALSE,"P";"DEBT_TAB1",#N/A,FALSE,"Q";"DEBT_TAB2",#N/A,FALSE,"Q";"FORFIN_TAB1",#N/A,FALSE,"R";"FORFIN_TAB2",#N/A,FALSE,"R";"BOP_ANALY",#N/A,FALSE,"U"}</definedName>
    <definedName name="wrn.MBADOP." localSheetId="54" hidden="1">{"BOP_TAB",#N/A,FALSE,"N";"MIDTERM_TAB",#N/A,FALSE,"O";"FUND_CRED",#N/A,FALSE,"P";"DEBT_TAB1",#N/A,FALSE,"Q";"DEBT_TAB2",#N/A,FALSE,"Q";"FORFIN_TAB1",#N/A,FALSE,"R";"FORFIN_TAB2",#N/A,FALSE,"R";"BOP_ANALY",#N/A,FALSE,"U"}</definedName>
    <definedName name="wrn.MBADOP." localSheetId="55" hidden="1">{"BOP_TAB",#N/A,FALSE,"N";"MIDTERM_TAB",#N/A,FALSE,"O";"FUND_CRED",#N/A,FALSE,"P";"DEBT_TAB1",#N/A,FALSE,"Q";"DEBT_TAB2",#N/A,FALSE,"Q";"FORFIN_TAB1",#N/A,FALSE,"R";"FORFIN_TAB2",#N/A,FALSE,"R";"BOP_ANALY",#N/A,FALSE,"U"}</definedName>
    <definedName name="wrn.MBADOP." localSheetId="56" hidden="1">{"BOP_TAB",#N/A,FALSE,"N";"MIDTERM_TAB",#N/A,FALSE,"O";"FUND_CRED",#N/A,FALSE,"P";"DEBT_TAB1",#N/A,FALSE,"Q";"DEBT_TAB2",#N/A,FALSE,"Q";"FORFIN_TAB1",#N/A,FALSE,"R";"FORFIN_TAB2",#N/A,FALSE,"R";"BOP_ANALY",#N/A,FALSE,"U"}</definedName>
    <definedName name="wrn.MBADOP." localSheetId="57" hidden="1">{"BOP_TAB",#N/A,FALSE,"N";"MIDTERM_TAB",#N/A,FALSE,"O";"FUND_CRED",#N/A,FALSE,"P";"DEBT_TAB1",#N/A,FALSE,"Q";"DEBT_TAB2",#N/A,FALSE,"Q";"FORFIN_TAB1",#N/A,FALSE,"R";"FORFIN_TAB2",#N/A,FALSE,"R";"BOP_ANALY",#N/A,FALSE,"U"}</definedName>
    <definedName name="wrn.MBADOP." localSheetId="58" hidden="1">{"BOP_TAB",#N/A,FALSE,"N";"MIDTERM_TAB",#N/A,FALSE,"O";"FUND_CRED",#N/A,FALSE,"P";"DEBT_TAB1",#N/A,FALSE,"Q";"DEBT_TAB2",#N/A,FALSE,"Q";"FORFIN_TAB1",#N/A,FALSE,"R";"FORFIN_TAB2",#N/A,FALSE,"R";"BOP_ANALY",#N/A,FALSE,"U"}</definedName>
    <definedName name="wrn.MBADOP." localSheetId="59" hidden="1">{"BOP_TAB",#N/A,FALSE,"N";"MIDTERM_TAB",#N/A,FALSE,"O";"FUND_CRED",#N/A,FALSE,"P";"DEBT_TAB1",#N/A,FALSE,"Q";"DEBT_TAB2",#N/A,FALSE,"Q";"FORFIN_TAB1",#N/A,FALSE,"R";"FORFIN_TAB2",#N/A,FALSE,"R";"BOP_ANALY",#N/A,FALSE,"U"}</definedName>
    <definedName name="wrn.MBADOP." localSheetId="60" hidden="1">{"BOP_TAB",#N/A,FALSE,"N";"MIDTERM_TAB",#N/A,FALSE,"O";"FUND_CRED",#N/A,FALSE,"P";"DEBT_TAB1",#N/A,FALSE,"Q";"DEBT_TAB2",#N/A,FALSE,"Q";"FORFIN_TAB1",#N/A,FALSE,"R";"FORFIN_TAB2",#N/A,FALSE,"R";"BOP_ANALY",#N/A,FALSE,"U"}</definedName>
    <definedName name="wrn.MBADOP." localSheetId="68" hidden="1">{"BOP_TAB",#N/A,FALSE,"N";"MIDTERM_TAB",#N/A,FALSE,"O";"FUND_CRED",#N/A,FALSE,"P";"DEBT_TAB1",#N/A,FALSE,"Q";"DEBT_TAB2",#N/A,FALSE,"Q";"FORFIN_TAB1",#N/A,FALSE,"R";"FORFIN_TAB2",#N/A,FALSE,"R";"BOP_ANALY",#N/A,FALSE,"U"}</definedName>
    <definedName name="wrn.MBADOP." localSheetId="69" hidden="1">{"BOP_TAB",#N/A,FALSE,"N";"MIDTERM_TAB",#N/A,FALSE,"O";"FUND_CRED",#N/A,FALSE,"P";"DEBT_TAB1",#N/A,FALSE,"Q";"DEBT_TAB2",#N/A,FALSE,"Q";"FORFIN_TAB1",#N/A,FALSE,"R";"FORFIN_TAB2",#N/A,FALSE,"R";"BOP_ANALY",#N/A,FALSE,"U"}</definedName>
    <definedName name="wrn.MBADOP." localSheetId="70" hidden="1">{"BOP_TAB",#N/A,FALSE,"N";"MIDTERM_TAB",#N/A,FALSE,"O";"FUND_CRED",#N/A,FALSE,"P";"DEBT_TAB1",#N/A,FALSE,"Q";"DEBT_TAB2",#N/A,FALSE,"Q";"FORFIN_TAB1",#N/A,FALSE,"R";"FORFIN_TAB2",#N/A,FALSE,"R";"BOP_ANALY",#N/A,FALSE,"U"}</definedName>
    <definedName name="wrn.MBADOP." localSheetId="0"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 hidden="1">{"MONA",#N/A,FALSE,"S"}</definedName>
    <definedName name="wrn.MONA." localSheetId="17" hidden="1">{"MONA",#N/A,FALSE,"S"}</definedName>
    <definedName name="wrn.MONA." localSheetId="18" hidden="1">{"MONA",#N/A,FALSE,"S"}</definedName>
    <definedName name="wrn.MONA." localSheetId="19" hidden="1">{"MONA",#N/A,FALSE,"S"}</definedName>
    <definedName name="wrn.MONA." localSheetId="24" hidden="1">{"MONA",#N/A,FALSE,"S"}</definedName>
    <definedName name="wrn.MONA." localSheetId="25" hidden="1">{"MONA",#N/A,FALSE,"S"}</definedName>
    <definedName name="wrn.MONA." localSheetId="3" hidden="1">{"MONA",#N/A,FALSE,"S"}</definedName>
    <definedName name="wrn.MONA." localSheetId="37" hidden="1">{"MONA",#N/A,FALSE,"S"}</definedName>
    <definedName name="wrn.MONA." localSheetId="38" hidden="1">{"MONA",#N/A,FALSE,"S"}</definedName>
    <definedName name="wrn.MONA." localSheetId="39" hidden="1">{"MONA",#N/A,FALSE,"S"}</definedName>
    <definedName name="wrn.MONA." localSheetId="40"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2" hidden="1">{"MONA",#N/A,FALSE,"S"}</definedName>
    <definedName name="wrn.MONA." localSheetId="53" hidden="1">{"MONA",#N/A,FALSE,"S"}</definedName>
    <definedName name="wrn.MONA." localSheetId="54" hidden="1">{"MONA",#N/A,FALSE,"S"}</definedName>
    <definedName name="wrn.MONA." localSheetId="55" hidden="1">{"MONA",#N/A,FALSE,"S"}</definedName>
    <definedName name="wrn.MONA." localSheetId="56" hidden="1">{"MONA",#N/A,FALSE,"S"}</definedName>
    <definedName name="wrn.MONA." localSheetId="57" hidden="1">{"MONA",#N/A,FALSE,"S"}</definedName>
    <definedName name="wrn.MONA." localSheetId="58" hidden="1">{"MONA",#N/A,FALSE,"S"}</definedName>
    <definedName name="wrn.MONA." localSheetId="59" hidden="1">{"MONA",#N/A,FALSE,"S"}</definedName>
    <definedName name="wrn.MONA." localSheetId="60" hidden="1">{"MONA",#N/A,FALSE,"S"}</definedName>
    <definedName name="wrn.MONA." localSheetId="68" hidden="1">{"MONA",#N/A,FALSE,"S"}</definedName>
    <definedName name="wrn.MONA." localSheetId="69" hidden="1">{"MONA",#N/A,FALSE,"S"}</definedName>
    <definedName name="wrn.MONA." localSheetId="70" hidden="1">{"MONA",#N/A,FALSE,"S"}</definedName>
    <definedName name="wrn.MONA." localSheetId="0" hidden="1">{"MONA",#N/A,FALSE,"S"}</definedName>
    <definedName name="wrn.MONA." hidden="1">{"MONA",#N/A,FALSE,"S"}</definedName>
    <definedName name="wrn.MS." localSheetId="1" hidden="1">{#N/A,#N/A,FALSE,"MS"}</definedName>
    <definedName name="wrn.MS." localSheetId="17" hidden="1">{#N/A,#N/A,FALSE,"MS"}</definedName>
    <definedName name="wrn.MS." localSheetId="18" hidden="1">{#N/A,#N/A,FALSE,"MS"}</definedName>
    <definedName name="wrn.MS." localSheetId="19" hidden="1">{#N/A,#N/A,FALSE,"MS"}</definedName>
    <definedName name="wrn.MS." localSheetId="24" hidden="1">{#N/A,#N/A,FALSE,"MS"}</definedName>
    <definedName name="wrn.MS." localSheetId="25" hidden="1">{#N/A,#N/A,FALSE,"MS"}</definedName>
    <definedName name="wrn.MS." localSheetId="3" hidden="1">{#N/A,#N/A,FALSE,"MS"}</definedName>
    <definedName name="wrn.MS." localSheetId="37" hidden="1">{#N/A,#N/A,FALSE,"MS"}</definedName>
    <definedName name="wrn.MS." localSheetId="38" hidden="1">{#N/A,#N/A,FALSE,"MS"}</definedName>
    <definedName name="wrn.MS." localSheetId="39" hidden="1">{#N/A,#N/A,FALSE,"MS"}</definedName>
    <definedName name="wrn.MS." localSheetId="40" hidden="1">{#N/A,#N/A,FALSE,"MS"}</definedName>
    <definedName name="wrn.MS." localSheetId="41" hidden="1">{#N/A,#N/A,FALSE,"MS"}</definedName>
    <definedName name="wrn.MS." localSheetId="42" hidden="1">{#N/A,#N/A,FALSE,"MS"}</definedName>
    <definedName name="wrn.MS." localSheetId="43" hidden="1">{#N/A,#N/A,FALSE,"MS"}</definedName>
    <definedName name="wrn.MS." localSheetId="44" hidden="1">{#N/A,#N/A,FALSE,"MS"}</definedName>
    <definedName name="wrn.MS." localSheetId="45" hidden="1">{#N/A,#N/A,FALSE,"MS"}</definedName>
    <definedName name="wrn.MS." localSheetId="46" hidden="1">{#N/A,#N/A,FALSE,"MS"}</definedName>
    <definedName name="wrn.MS." localSheetId="47" hidden="1">{#N/A,#N/A,FALSE,"MS"}</definedName>
    <definedName name="wrn.MS." localSheetId="48" hidden="1">{#N/A,#N/A,FALSE,"MS"}</definedName>
    <definedName name="wrn.MS." localSheetId="49" hidden="1">{#N/A,#N/A,FALSE,"MS"}</definedName>
    <definedName name="wrn.MS." localSheetId="50" hidden="1">{#N/A,#N/A,FALSE,"MS"}</definedName>
    <definedName name="wrn.MS." localSheetId="52" hidden="1">{#N/A,#N/A,FALSE,"MS"}</definedName>
    <definedName name="wrn.MS." localSheetId="53" hidden="1">{#N/A,#N/A,FALSE,"MS"}</definedName>
    <definedName name="wrn.MS." localSheetId="54" hidden="1">{#N/A,#N/A,FALSE,"MS"}</definedName>
    <definedName name="wrn.MS." localSheetId="55" hidden="1">{#N/A,#N/A,FALSE,"MS"}</definedName>
    <definedName name="wrn.MS." localSheetId="56" hidden="1">{#N/A,#N/A,FALSE,"MS"}</definedName>
    <definedName name="wrn.MS." localSheetId="57" hidden="1">{#N/A,#N/A,FALSE,"MS"}</definedName>
    <definedName name="wrn.MS." localSheetId="58" hidden="1">{#N/A,#N/A,FALSE,"MS"}</definedName>
    <definedName name="wrn.MS." localSheetId="59" hidden="1">{#N/A,#N/A,FALSE,"MS"}</definedName>
    <definedName name="wrn.MS." localSheetId="60" hidden="1">{#N/A,#N/A,FALSE,"MS"}</definedName>
    <definedName name="wrn.MS." localSheetId="68" hidden="1">{#N/A,#N/A,FALSE,"MS"}</definedName>
    <definedName name="wrn.MS." localSheetId="69" hidden="1">{#N/A,#N/A,FALSE,"MS"}</definedName>
    <definedName name="wrn.MS." localSheetId="70" hidden="1">{#N/A,#N/A,FALSE,"MS"}</definedName>
    <definedName name="wrn.MS." localSheetId="0" hidden="1">{#N/A,#N/A,FALSE,"MS"}</definedName>
    <definedName name="wrn.MS." hidden="1">{#N/A,#N/A,FALSE,"MS"}</definedName>
    <definedName name="wrn.MUS_RED_May02." localSheetId="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1" hidden="1">{#N/A,#N/A,FALSE,"NBG"}</definedName>
    <definedName name="wrn.NBG." localSheetId="17" hidden="1">{#N/A,#N/A,FALSE,"NBG"}</definedName>
    <definedName name="wrn.NBG." localSheetId="18" hidden="1">{#N/A,#N/A,FALSE,"NBG"}</definedName>
    <definedName name="wrn.NBG." localSheetId="19" hidden="1">{#N/A,#N/A,FALSE,"NBG"}</definedName>
    <definedName name="wrn.NBG." localSheetId="24" hidden="1">{#N/A,#N/A,FALSE,"NBG"}</definedName>
    <definedName name="wrn.NBG." localSheetId="25" hidden="1">{#N/A,#N/A,FALSE,"NBG"}</definedName>
    <definedName name="wrn.NBG." localSheetId="3" hidden="1">{#N/A,#N/A,FALSE,"NBG"}</definedName>
    <definedName name="wrn.NBG." localSheetId="37" hidden="1">{#N/A,#N/A,FALSE,"NBG"}</definedName>
    <definedName name="wrn.NBG." localSheetId="38" hidden="1">{#N/A,#N/A,FALSE,"NBG"}</definedName>
    <definedName name="wrn.NBG." localSheetId="39" hidden="1">{#N/A,#N/A,FALSE,"NBG"}</definedName>
    <definedName name="wrn.NBG." localSheetId="40" hidden="1">{#N/A,#N/A,FALSE,"NBG"}</definedName>
    <definedName name="wrn.NBG." localSheetId="41" hidden="1">{#N/A,#N/A,FALSE,"NBG"}</definedName>
    <definedName name="wrn.NBG." localSheetId="42" hidden="1">{#N/A,#N/A,FALSE,"NBG"}</definedName>
    <definedName name="wrn.NBG." localSheetId="43" hidden="1">{#N/A,#N/A,FALSE,"NBG"}</definedName>
    <definedName name="wrn.NBG." localSheetId="44" hidden="1">{#N/A,#N/A,FALSE,"NBG"}</definedName>
    <definedName name="wrn.NBG." localSheetId="45" hidden="1">{#N/A,#N/A,FALSE,"NBG"}</definedName>
    <definedName name="wrn.NBG." localSheetId="46" hidden="1">{#N/A,#N/A,FALSE,"NBG"}</definedName>
    <definedName name="wrn.NBG." localSheetId="47" hidden="1">{#N/A,#N/A,FALSE,"NBG"}</definedName>
    <definedName name="wrn.NBG." localSheetId="48" hidden="1">{#N/A,#N/A,FALSE,"NBG"}</definedName>
    <definedName name="wrn.NBG." localSheetId="49" hidden="1">{#N/A,#N/A,FALSE,"NBG"}</definedName>
    <definedName name="wrn.NBG." localSheetId="50" hidden="1">{#N/A,#N/A,FALSE,"NBG"}</definedName>
    <definedName name="wrn.NBG." localSheetId="52" hidden="1">{#N/A,#N/A,FALSE,"NBG"}</definedName>
    <definedName name="wrn.NBG." localSheetId="53" hidden="1">{#N/A,#N/A,FALSE,"NBG"}</definedName>
    <definedName name="wrn.NBG." localSheetId="54" hidden="1">{#N/A,#N/A,FALSE,"NBG"}</definedName>
    <definedName name="wrn.NBG." localSheetId="55" hidden="1">{#N/A,#N/A,FALSE,"NBG"}</definedName>
    <definedName name="wrn.NBG." localSheetId="56" hidden="1">{#N/A,#N/A,FALSE,"NBG"}</definedName>
    <definedName name="wrn.NBG." localSheetId="57" hidden="1">{#N/A,#N/A,FALSE,"NBG"}</definedName>
    <definedName name="wrn.NBG." localSheetId="58" hidden="1">{#N/A,#N/A,FALSE,"NBG"}</definedName>
    <definedName name="wrn.NBG." localSheetId="59" hidden="1">{#N/A,#N/A,FALSE,"NBG"}</definedName>
    <definedName name="wrn.NBG." localSheetId="60" hidden="1">{#N/A,#N/A,FALSE,"NBG"}</definedName>
    <definedName name="wrn.NBG." localSheetId="68" hidden="1">{#N/A,#N/A,FALSE,"NBG"}</definedName>
    <definedName name="wrn.NBG." localSheetId="69" hidden="1">{#N/A,#N/A,FALSE,"NBG"}</definedName>
    <definedName name="wrn.NBG." localSheetId="70" hidden="1">{#N/A,#N/A,FALSE,"NBG"}</definedName>
    <definedName name="wrn.NBG." localSheetId="0" hidden="1">{#N/A,#N/A,FALSE,"NBG"}</definedName>
    <definedName name="wrn.NBG." hidden="1">{#N/A,#N/A,FALSE,"NBG"}</definedName>
    <definedName name="wrn.Output._.tables." localSheetId="1"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3"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0" hidden="1">{#N/A,#N/A,FALSE,"I";#N/A,#N/A,FALSE,"J";#N/A,#N/A,FALSE,"K";#N/A,#N/A,FALSE,"L";#N/A,#N/A,FALSE,"M";#N/A,#N/A,FALSE,"N";#N/A,#N/A,FALSE,"O"}</definedName>
    <definedName name="wrn.Output._.tables." localSheetId="68" hidden="1">{#N/A,#N/A,FALSE,"I";#N/A,#N/A,FALSE,"J";#N/A,#N/A,FALSE,"K";#N/A,#N/A,FALSE,"L";#N/A,#N/A,FALSE,"M";#N/A,#N/A,FALSE,"N";#N/A,#N/A,FALSE,"O"}</definedName>
    <definedName name="wrn.Output._.tables." localSheetId="69" hidden="1">{#N/A,#N/A,FALSE,"I";#N/A,#N/A,FALSE,"J";#N/A,#N/A,FALSE,"K";#N/A,#N/A,FALSE,"L";#N/A,#N/A,FALSE,"M";#N/A,#N/A,FALSE,"N";#N/A,#N/A,FALSE,"O"}</definedName>
    <definedName name="wrn.Output._.tables." localSheetId="70" hidden="1">{#N/A,#N/A,FALSE,"I";#N/A,#N/A,FALSE,"J";#N/A,#N/A,FALSE,"K";#N/A,#N/A,FALSE,"L";#N/A,#N/A,FALSE,"M";#N/A,#N/A,FALSE,"N";#N/A,#N/A,FALSE,"O"}</definedName>
    <definedName name="wrn.Output._.tables." localSheetId="0" hidden="1">{#N/A,#N/A,FALSE,"I";#N/A,#N/A,FALSE,"J";#N/A,#N/A,FALSE,"K";#N/A,#N/A,FALSE,"L";#N/A,#N/A,FALSE,"M";#N/A,#N/A,FALSE,"N";#N/A,#N/A,FALSE,"O"}</definedName>
    <definedName name="wrn.Output._.tables." hidden="1">{#N/A,#N/A,FALSE,"I";#N/A,#N/A,FALSE,"J";#N/A,#N/A,FALSE,"K";#N/A,#N/A,FALSE,"L";#N/A,#N/A,FALSE,"M";#N/A,#N/A,FALSE,"N";#N/A,#N/A,FALSE,"O"}</definedName>
    <definedName name="wrn.PASMON." localSheetId="1"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24" hidden="1">{"1",#N/A,FALSE,"Pasivos Mon";"2",#N/A,FALSE,"Pasivos Mon"}</definedName>
    <definedName name="wrn.PASMON." localSheetId="25" hidden="1">{"1",#N/A,FALSE,"Pasivos Mon";"2",#N/A,FALSE,"Pasivos Mon"}</definedName>
    <definedName name="wrn.PASMON." localSheetId="3" hidden="1">{"1",#N/A,FALSE,"Pasivos Mon";"2",#N/A,FALSE,"Pasivos Mon"}</definedName>
    <definedName name="wrn.PASMON." localSheetId="37" hidden="1">{"1",#N/A,FALSE,"Pasivos Mon";"2",#N/A,FALSE,"Pasivos Mon"}</definedName>
    <definedName name="wrn.PASMON." localSheetId="38" hidden="1">{"1",#N/A,FALSE,"Pasivos Mon";"2",#N/A,FALSE,"Pasivos Mon"}</definedName>
    <definedName name="wrn.PASMON." localSheetId="39" hidden="1">{"1",#N/A,FALSE,"Pasivos Mon";"2",#N/A,FALSE,"Pasivos Mon"}</definedName>
    <definedName name="wrn.PASMON." localSheetId="40" hidden="1">{"1",#N/A,FALSE,"Pasivos Mon";"2",#N/A,FALSE,"Pasivos Mon"}</definedName>
    <definedName name="wrn.PASMON." localSheetId="41" hidden="1">{"1",#N/A,FALSE,"Pasivos Mon";"2",#N/A,FALSE,"Pasivos Mon"}</definedName>
    <definedName name="wrn.PASMON." localSheetId="42" hidden="1">{"1",#N/A,FALSE,"Pasivos Mon";"2",#N/A,FALSE,"Pasivos Mon"}</definedName>
    <definedName name="wrn.PASMON." localSheetId="43" hidden="1">{"1",#N/A,FALSE,"Pasivos Mon";"2",#N/A,FALSE,"Pasivos Mon"}</definedName>
    <definedName name="wrn.PASMON." localSheetId="44" hidden="1">{"1",#N/A,FALSE,"Pasivos Mon";"2",#N/A,FALSE,"Pasivos Mon"}</definedName>
    <definedName name="wrn.PASMON." localSheetId="45" hidden="1">{"1",#N/A,FALSE,"Pasivos Mon";"2",#N/A,FALSE,"Pasivos Mon"}</definedName>
    <definedName name="wrn.PASMON." localSheetId="46" hidden="1">{"1",#N/A,FALSE,"Pasivos Mon";"2",#N/A,FALSE,"Pasivos Mon"}</definedName>
    <definedName name="wrn.PASMON." localSheetId="47" hidden="1">{"1",#N/A,FALSE,"Pasivos Mon";"2",#N/A,FALSE,"Pasivos Mon"}</definedName>
    <definedName name="wrn.PASMON." localSheetId="48" hidden="1">{"1",#N/A,FALSE,"Pasivos Mon";"2",#N/A,FALSE,"Pasivos Mon"}</definedName>
    <definedName name="wrn.PASMON." localSheetId="49" hidden="1">{"1",#N/A,FALSE,"Pasivos Mon";"2",#N/A,FALSE,"Pasivos Mon"}</definedName>
    <definedName name="wrn.PASMON." localSheetId="50" hidden="1">{"1",#N/A,FALSE,"Pasivos Mon";"2",#N/A,FALSE,"Pasivos Mon"}</definedName>
    <definedName name="wrn.PASMON." localSheetId="52" hidden="1">{"1",#N/A,FALSE,"Pasivos Mon";"2",#N/A,FALSE,"Pasivos Mon"}</definedName>
    <definedName name="wrn.PASMON." localSheetId="53" hidden="1">{"1",#N/A,FALSE,"Pasivos Mon";"2",#N/A,FALSE,"Pasivos Mon"}</definedName>
    <definedName name="wrn.PASMON." localSheetId="54" hidden="1">{"1",#N/A,FALSE,"Pasivos Mon";"2",#N/A,FALSE,"Pasivos Mon"}</definedName>
    <definedName name="wrn.PASMON." localSheetId="55" hidden="1">{"1",#N/A,FALSE,"Pasivos Mon";"2",#N/A,FALSE,"Pasivos Mon"}</definedName>
    <definedName name="wrn.PASMON." localSheetId="56" hidden="1">{"1",#N/A,FALSE,"Pasivos Mon";"2",#N/A,FALSE,"Pasivos Mon"}</definedName>
    <definedName name="wrn.PASMON." localSheetId="57" hidden="1">{"1",#N/A,FALSE,"Pasivos Mon";"2",#N/A,FALSE,"Pasivos Mon"}</definedName>
    <definedName name="wrn.PASMON." localSheetId="58" hidden="1">{"1",#N/A,FALSE,"Pasivos Mon";"2",#N/A,FALSE,"Pasivos Mon"}</definedName>
    <definedName name="wrn.PASMON." localSheetId="59" hidden="1">{"1",#N/A,FALSE,"Pasivos Mon";"2",#N/A,FALSE,"Pasivos Mon"}</definedName>
    <definedName name="wrn.PASMON." localSheetId="60" hidden="1">{"1",#N/A,FALSE,"Pasivos Mon";"2",#N/A,FALSE,"Pasivos Mon"}</definedName>
    <definedName name="wrn.PASMON." localSheetId="68" hidden="1">{"1",#N/A,FALSE,"Pasivos Mon";"2",#N/A,FALSE,"Pasivos Mon"}</definedName>
    <definedName name="wrn.PASMON." localSheetId="69" hidden="1">{"1",#N/A,FALSE,"Pasivos Mon";"2",#N/A,FALSE,"Pasivos Mon"}</definedName>
    <definedName name="wrn.PASMON." localSheetId="70" hidden="1">{"1",#N/A,FALSE,"Pasivos Mon";"2",#N/A,FALSE,"Pasivos Mon"}</definedName>
    <definedName name="wrn.PASMON." localSheetId="0" hidden="1">{"1",#N/A,FALSE,"Pasivos Mon";"2",#N/A,FALSE,"Pasivos Mon"}</definedName>
    <definedName name="wrn.PASMON." hidden="1">{"1",#N/A,FALSE,"Pasivos Mon";"2",#N/A,FALSE,"Pasivos Mon"}</definedName>
    <definedName name="wrn.PCPI." localSheetId="1"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4" hidden="1">{#N/A,#N/A,FALSE,"PCPI"}</definedName>
    <definedName name="wrn.PCPI." localSheetId="25" hidden="1">{#N/A,#N/A,FALSE,"PCPI"}</definedName>
    <definedName name="wrn.PCPI." localSheetId="3" hidden="1">{#N/A,#N/A,FALSE,"PCPI"}</definedName>
    <definedName name="wrn.PCPI." localSheetId="37" hidden="1">{#N/A,#N/A,FALSE,"PCPI"}</definedName>
    <definedName name="wrn.PCPI." localSheetId="38" hidden="1">{#N/A,#N/A,FALSE,"PCPI"}</definedName>
    <definedName name="wrn.PCPI." localSheetId="39" hidden="1">{#N/A,#N/A,FALSE,"PCPI"}</definedName>
    <definedName name="wrn.PCPI." localSheetId="40" hidden="1">{#N/A,#N/A,FALSE,"PCPI"}</definedName>
    <definedName name="wrn.PCPI." localSheetId="41" hidden="1">{#N/A,#N/A,FALSE,"PCPI"}</definedName>
    <definedName name="wrn.PCPI." localSheetId="42" hidden="1">{#N/A,#N/A,FALSE,"PCPI"}</definedName>
    <definedName name="wrn.PCPI." localSheetId="43" hidden="1">{#N/A,#N/A,FALSE,"PCPI"}</definedName>
    <definedName name="wrn.PCPI." localSheetId="44" hidden="1">{#N/A,#N/A,FALSE,"PCPI"}</definedName>
    <definedName name="wrn.PCPI." localSheetId="45" hidden="1">{#N/A,#N/A,FALSE,"PCPI"}</definedName>
    <definedName name="wrn.PCPI." localSheetId="46" hidden="1">{#N/A,#N/A,FALSE,"PCPI"}</definedName>
    <definedName name="wrn.PCPI." localSheetId="47" hidden="1">{#N/A,#N/A,FALSE,"PCPI"}</definedName>
    <definedName name="wrn.PCPI." localSheetId="48" hidden="1">{#N/A,#N/A,FALSE,"PCPI"}</definedName>
    <definedName name="wrn.PCPI." localSheetId="49" hidden="1">{#N/A,#N/A,FALSE,"PCPI"}</definedName>
    <definedName name="wrn.PCPI." localSheetId="50" hidden="1">{#N/A,#N/A,FALSE,"PCPI"}</definedName>
    <definedName name="wrn.PCPI." localSheetId="52" hidden="1">{#N/A,#N/A,FALSE,"PCPI"}</definedName>
    <definedName name="wrn.PCPI." localSheetId="53" hidden="1">{#N/A,#N/A,FALSE,"PCPI"}</definedName>
    <definedName name="wrn.PCPI." localSheetId="54" hidden="1">{#N/A,#N/A,FALSE,"PCPI"}</definedName>
    <definedName name="wrn.PCPI." localSheetId="55" hidden="1">{#N/A,#N/A,FALSE,"PCPI"}</definedName>
    <definedName name="wrn.PCPI." localSheetId="56" hidden="1">{#N/A,#N/A,FALSE,"PCPI"}</definedName>
    <definedName name="wrn.PCPI." localSheetId="57" hidden="1">{#N/A,#N/A,FALSE,"PCPI"}</definedName>
    <definedName name="wrn.PCPI." localSheetId="58" hidden="1">{#N/A,#N/A,FALSE,"PCPI"}</definedName>
    <definedName name="wrn.PCPI." localSheetId="59" hidden="1">{#N/A,#N/A,FALSE,"PCPI"}</definedName>
    <definedName name="wrn.PCPI." localSheetId="60" hidden="1">{#N/A,#N/A,FALSE,"PCPI"}</definedName>
    <definedName name="wrn.PCPI." localSheetId="68" hidden="1">{#N/A,#N/A,FALSE,"PCPI"}</definedName>
    <definedName name="wrn.PCPI." localSheetId="69" hidden="1">{#N/A,#N/A,FALSE,"PCPI"}</definedName>
    <definedName name="wrn.PCPI." localSheetId="70" hidden="1">{#N/A,#N/A,FALSE,"PCPI"}</definedName>
    <definedName name="wrn.PCPI." localSheetId="0" hidden="1">{#N/A,#N/A,FALSE,"PCPI"}</definedName>
    <definedName name="wrn.PCPI." hidden="1">{#N/A,#N/A,FALSE,"PCPI"}</definedName>
    <definedName name="wrn.PENSION." localSheetId="1"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4" hidden="1">{#N/A,#N/A,FALSE,"PENSION"}</definedName>
    <definedName name="wrn.PENSION." localSheetId="25" hidden="1">{#N/A,#N/A,FALSE,"PENSION"}</definedName>
    <definedName name="wrn.PENSION." localSheetId="3" hidden="1">{#N/A,#N/A,FALSE,"PENSION"}</definedName>
    <definedName name="wrn.PENSION." localSheetId="37" hidden="1">{#N/A,#N/A,FALSE,"PENSION"}</definedName>
    <definedName name="wrn.PENSION." localSheetId="38" hidden="1">{#N/A,#N/A,FALSE,"PENSION"}</definedName>
    <definedName name="wrn.PENSION." localSheetId="39" hidden="1">{#N/A,#N/A,FALSE,"PENSION"}</definedName>
    <definedName name="wrn.PENSION." localSheetId="40" hidden="1">{#N/A,#N/A,FALSE,"PENSION"}</definedName>
    <definedName name="wrn.PENSION." localSheetId="41" hidden="1">{#N/A,#N/A,FALSE,"PENSION"}</definedName>
    <definedName name="wrn.PENSION." localSheetId="42" hidden="1">{#N/A,#N/A,FALSE,"PENSION"}</definedName>
    <definedName name="wrn.PENSION." localSheetId="43" hidden="1">{#N/A,#N/A,FALSE,"PENSION"}</definedName>
    <definedName name="wrn.PENSION." localSheetId="44" hidden="1">{#N/A,#N/A,FALSE,"PENSION"}</definedName>
    <definedName name="wrn.PENSION." localSheetId="45" hidden="1">{#N/A,#N/A,FALSE,"PENSION"}</definedName>
    <definedName name="wrn.PENSION." localSheetId="46" hidden="1">{#N/A,#N/A,FALSE,"PENSION"}</definedName>
    <definedName name="wrn.PENSION." localSheetId="47" hidden="1">{#N/A,#N/A,FALSE,"PENSION"}</definedName>
    <definedName name="wrn.PENSION." localSheetId="48" hidden="1">{#N/A,#N/A,FALSE,"PENSION"}</definedName>
    <definedName name="wrn.PENSION." localSheetId="49" hidden="1">{#N/A,#N/A,FALSE,"PENSION"}</definedName>
    <definedName name="wrn.PENSION." localSheetId="50" hidden="1">{#N/A,#N/A,FALSE,"PENSION"}</definedName>
    <definedName name="wrn.PENSION." localSheetId="52" hidden="1">{#N/A,#N/A,FALSE,"PENSION"}</definedName>
    <definedName name="wrn.PENSION." localSheetId="53" hidden="1">{#N/A,#N/A,FALSE,"PENSION"}</definedName>
    <definedName name="wrn.PENSION." localSheetId="54" hidden="1">{#N/A,#N/A,FALSE,"PENSION"}</definedName>
    <definedName name="wrn.PENSION." localSheetId="55" hidden="1">{#N/A,#N/A,FALSE,"PENSION"}</definedName>
    <definedName name="wrn.PENSION." localSheetId="56" hidden="1">{#N/A,#N/A,FALSE,"PENSION"}</definedName>
    <definedName name="wrn.PENSION." localSheetId="57" hidden="1">{#N/A,#N/A,FALSE,"PENSION"}</definedName>
    <definedName name="wrn.PENSION." localSheetId="58" hidden="1">{#N/A,#N/A,FALSE,"PENSION"}</definedName>
    <definedName name="wrn.PENSION." localSheetId="59" hidden="1">{#N/A,#N/A,FALSE,"PENSION"}</definedName>
    <definedName name="wrn.PENSION." localSheetId="60" hidden="1">{#N/A,#N/A,FALSE,"PENSION"}</definedName>
    <definedName name="wrn.PENSION." localSheetId="68" hidden="1">{#N/A,#N/A,FALSE,"PENSION"}</definedName>
    <definedName name="wrn.PENSION." localSheetId="69" hidden="1">{#N/A,#N/A,FALSE,"PENSION"}</definedName>
    <definedName name="wrn.PENSION." localSheetId="70" hidden="1">{#N/A,#N/A,FALSE,"PENSION"}</definedName>
    <definedName name="wrn.PENSION." localSheetId="0" hidden="1">{#N/A,#N/A,FALSE,"PENSION"}</definedName>
    <definedName name="wrn.PENSION." hidden="1">{#N/A,#N/A,FALSE,"PENSION"}</definedName>
    <definedName name="wrn.Program." localSheetId="1" hidden="1">{"Tab1",#N/A,FALSE,"P";"Tab2",#N/A,FALSE,"P"}</definedName>
    <definedName name="wrn.Program." localSheetId="17" hidden="1">{"Tab1",#N/A,FALSE,"P";"Tab2",#N/A,FALSE,"P"}</definedName>
    <definedName name="wrn.Program." localSheetId="18" hidden="1">{"Tab1",#N/A,FALSE,"P";"Tab2",#N/A,FALSE,"P"}</definedName>
    <definedName name="wrn.Program." localSheetId="19" hidden="1">{"Tab1",#N/A,FALSE,"P";"Tab2",#N/A,FALSE,"P"}</definedName>
    <definedName name="wrn.Program." localSheetId="24" hidden="1">{"Tab1",#N/A,FALSE,"P";"Tab2",#N/A,FALSE,"P"}</definedName>
    <definedName name="wrn.Program." localSheetId="25" hidden="1">{"Tab1",#N/A,FALSE,"P";"Tab2",#N/A,FALSE,"P"}</definedName>
    <definedName name="wrn.Program." localSheetId="3" hidden="1">{"Tab1",#N/A,FALSE,"P";"Tab2",#N/A,FALSE,"P"}</definedName>
    <definedName name="wrn.Program." localSheetId="37" hidden="1">{"Tab1",#N/A,FALSE,"P";"Tab2",#N/A,FALSE,"P"}</definedName>
    <definedName name="wrn.Program." localSheetId="38" hidden="1">{"Tab1",#N/A,FALSE,"P";"Tab2",#N/A,FALSE,"P"}</definedName>
    <definedName name="wrn.Program." localSheetId="39" hidden="1">{"Tab1",#N/A,FALSE,"P";"Tab2",#N/A,FALSE,"P"}</definedName>
    <definedName name="wrn.Program." localSheetId="40" hidden="1">{"Tab1",#N/A,FALSE,"P";"Tab2",#N/A,FALSE,"P"}</definedName>
    <definedName name="wrn.Program." localSheetId="41" hidden="1">{"Tab1",#N/A,FALSE,"P";"Tab2",#N/A,FALSE,"P"}</definedName>
    <definedName name="wrn.Program." localSheetId="42" hidden="1">{"Tab1",#N/A,FALSE,"P";"Tab2",#N/A,FALSE,"P"}</definedName>
    <definedName name="wrn.Program." localSheetId="43" hidden="1">{"Tab1",#N/A,FALSE,"P";"Tab2",#N/A,FALSE,"P"}</definedName>
    <definedName name="wrn.Program." localSheetId="44" hidden="1">{"Tab1",#N/A,FALSE,"P";"Tab2",#N/A,FALSE,"P"}</definedName>
    <definedName name="wrn.Program." localSheetId="45"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49" hidden="1">{"Tab1",#N/A,FALSE,"P";"Tab2",#N/A,FALSE,"P"}</definedName>
    <definedName name="wrn.Program." localSheetId="50" hidden="1">{"Tab1",#N/A,FALSE,"P";"Tab2",#N/A,FALSE,"P"}</definedName>
    <definedName name="wrn.Program." localSheetId="52" hidden="1">{"Tab1",#N/A,FALSE,"P";"Tab2",#N/A,FALSE,"P"}</definedName>
    <definedName name="wrn.Program." localSheetId="53" hidden="1">{"Tab1",#N/A,FALSE,"P";"Tab2",#N/A,FALSE,"P"}</definedName>
    <definedName name="wrn.Program." localSheetId="54" hidden="1">{"Tab1",#N/A,FALSE,"P";"Tab2",#N/A,FALSE,"P"}</definedName>
    <definedName name="wrn.Program." localSheetId="55" hidden="1">{"Tab1",#N/A,FALSE,"P";"Tab2",#N/A,FALSE,"P"}</definedName>
    <definedName name="wrn.Program." localSheetId="56" hidden="1">{"Tab1",#N/A,FALSE,"P";"Tab2",#N/A,FALSE,"P"}</definedName>
    <definedName name="wrn.Program." localSheetId="57" hidden="1">{"Tab1",#N/A,FALSE,"P";"Tab2",#N/A,FALSE,"P"}</definedName>
    <definedName name="wrn.Program." localSheetId="58" hidden="1">{"Tab1",#N/A,FALSE,"P";"Tab2",#N/A,FALSE,"P"}</definedName>
    <definedName name="wrn.Program." localSheetId="59" hidden="1">{"Tab1",#N/A,FALSE,"P";"Tab2",#N/A,FALSE,"P"}</definedName>
    <definedName name="wrn.Program." localSheetId="60" hidden="1">{"Tab1",#N/A,FALSE,"P";"Tab2",#N/A,FALSE,"P"}</definedName>
    <definedName name="wrn.Program." localSheetId="68" hidden="1">{"Tab1",#N/A,FALSE,"P";"Tab2",#N/A,FALSE,"P"}</definedName>
    <definedName name="wrn.Program." localSheetId="69" hidden="1">{"Tab1",#N/A,FALSE,"P";"Tab2",#N/A,FALSE,"P"}</definedName>
    <definedName name="wrn.Program." localSheetId="70" hidden="1">{"Tab1",#N/A,FALSE,"P";"Tab2",#N/A,FALSE,"P"}</definedName>
    <definedName name="wrn.Program." localSheetId="0" hidden="1">{"Tab1",#N/A,FALSE,"P";"Tab2",#N/A,FALSE,"P"}</definedName>
    <definedName name="wrn.Program." hidden="1">{"Tab1",#N/A,FALSE,"P";"Tab2",#N/A,FALSE,"P"}</definedName>
    <definedName name="wrn.PRUDENT." localSheetId="1"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4" hidden="1">{#N/A,#N/A,FALSE,"PRUDENT"}</definedName>
    <definedName name="wrn.PRUDENT." localSheetId="25" hidden="1">{#N/A,#N/A,FALSE,"PRUDENT"}</definedName>
    <definedName name="wrn.PRUDENT." localSheetId="3" hidden="1">{#N/A,#N/A,FALSE,"PRUDENT"}</definedName>
    <definedName name="wrn.PRUDENT." localSheetId="37" hidden="1">{#N/A,#N/A,FALSE,"PRUDENT"}</definedName>
    <definedName name="wrn.PRUDENT." localSheetId="38" hidden="1">{#N/A,#N/A,FALSE,"PRUDENT"}</definedName>
    <definedName name="wrn.PRUDENT." localSheetId="39" hidden="1">{#N/A,#N/A,FALSE,"PRUDENT"}</definedName>
    <definedName name="wrn.PRUDENT." localSheetId="40" hidden="1">{#N/A,#N/A,FALSE,"PRUDENT"}</definedName>
    <definedName name="wrn.PRUDENT." localSheetId="41" hidden="1">{#N/A,#N/A,FALSE,"PRUDENT"}</definedName>
    <definedName name="wrn.PRUDENT." localSheetId="42" hidden="1">{#N/A,#N/A,FALSE,"PRUDENT"}</definedName>
    <definedName name="wrn.PRUDENT." localSheetId="43" hidden="1">{#N/A,#N/A,FALSE,"PRUDENT"}</definedName>
    <definedName name="wrn.PRUDENT." localSheetId="44" hidden="1">{#N/A,#N/A,FALSE,"PRUDENT"}</definedName>
    <definedName name="wrn.PRUDENT." localSheetId="45" hidden="1">{#N/A,#N/A,FALSE,"PRUDENT"}</definedName>
    <definedName name="wrn.PRUDENT." localSheetId="46" hidden="1">{#N/A,#N/A,FALSE,"PRUDENT"}</definedName>
    <definedName name="wrn.PRUDENT." localSheetId="47" hidden="1">{#N/A,#N/A,FALSE,"PRUDENT"}</definedName>
    <definedName name="wrn.PRUDENT." localSheetId="48" hidden="1">{#N/A,#N/A,FALSE,"PRUDENT"}</definedName>
    <definedName name="wrn.PRUDENT." localSheetId="49" hidden="1">{#N/A,#N/A,FALSE,"PRUDENT"}</definedName>
    <definedName name="wrn.PRUDENT." localSheetId="50" hidden="1">{#N/A,#N/A,FALSE,"PRUDENT"}</definedName>
    <definedName name="wrn.PRUDENT." localSheetId="52" hidden="1">{#N/A,#N/A,FALSE,"PRUDENT"}</definedName>
    <definedName name="wrn.PRUDENT." localSheetId="53" hidden="1">{#N/A,#N/A,FALSE,"PRUDENT"}</definedName>
    <definedName name="wrn.PRUDENT." localSheetId="54" hidden="1">{#N/A,#N/A,FALSE,"PRUDENT"}</definedName>
    <definedName name="wrn.PRUDENT." localSheetId="55" hidden="1">{#N/A,#N/A,FALSE,"PRUDENT"}</definedName>
    <definedName name="wrn.PRUDENT." localSheetId="56" hidden="1">{#N/A,#N/A,FALSE,"PRUDENT"}</definedName>
    <definedName name="wrn.PRUDENT." localSheetId="57" hidden="1">{#N/A,#N/A,FALSE,"PRUDENT"}</definedName>
    <definedName name="wrn.PRUDENT." localSheetId="58" hidden="1">{#N/A,#N/A,FALSE,"PRUDENT"}</definedName>
    <definedName name="wrn.PRUDENT." localSheetId="59" hidden="1">{#N/A,#N/A,FALSE,"PRUDENT"}</definedName>
    <definedName name="wrn.PRUDENT." localSheetId="60" hidden="1">{#N/A,#N/A,FALSE,"PRUDENT"}</definedName>
    <definedName name="wrn.PRUDENT." localSheetId="68" hidden="1">{#N/A,#N/A,FALSE,"PRUDENT"}</definedName>
    <definedName name="wrn.PRUDENT." localSheetId="69" hidden="1">{#N/A,#N/A,FALSE,"PRUDENT"}</definedName>
    <definedName name="wrn.PRUDENT." localSheetId="70" hidden="1">{#N/A,#N/A,FALSE,"PRUDENT"}</definedName>
    <definedName name="wrn.PRUDENT." localSheetId="0" hidden="1">{#N/A,#N/A,FALSE,"PRUDENT"}</definedName>
    <definedName name="wrn.PRUDENT." hidden="1">{#N/A,#N/A,FALSE,"PRUDENT"}</definedName>
    <definedName name="wrn.PUBLEXP." localSheetId="1"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4" hidden="1">{#N/A,#N/A,FALSE,"PUBLEXP"}</definedName>
    <definedName name="wrn.PUBLEXP." localSheetId="25" hidden="1">{#N/A,#N/A,FALSE,"PUBLEXP"}</definedName>
    <definedName name="wrn.PUBLEXP." localSheetId="3" hidden="1">{#N/A,#N/A,FALSE,"PUBLEXP"}</definedName>
    <definedName name="wrn.PUBLEXP." localSheetId="37" hidden="1">{#N/A,#N/A,FALSE,"PUBLEXP"}</definedName>
    <definedName name="wrn.PUBLEXP." localSheetId="38" hidden="1">{#N/A,#N/A,FALSE,"PUBLEXP"}</definedName>
    <definedName name="wrn.PUBLEXP." localSheetId="39" hidden="1">{#N/A,#N/A,FALSE,"PUBLEXP"}</definedName>
    <definedName name="wrn.PUBLEXP." localSheetId="40" hidden="1">{#N/A,#N/A,FALSE,"PUBLEXP"}</definedName>
    <definedName name="wrn.PUBLEXP." localSheetId="41" hidden="1">{#N/A,#N/A,FALSE,"PUBLEXP"}</definedName>
    <definedName name="wrn.PUBLEXP." localSheetId="42" hidden="1">{#N/A,#N/A,FALSE,"PUBLEXP"}</definedName>
    <definedName name="wrn.PUBLEXP." localSheetId="43" hidden="1">{#N/A,#N/A,FALSE,"PUBLEXP"}</definedName>
    <definedName name="wrn.PUBLEXP." localSheetId="44" hidden="1">{#N/A,#N/A,FALSE,"PUBLEXP"}</definedName>
    <definedName name="wrn.PUBLEXP." localSheetId="45" hidden="1">{#N/A,#N/A,FALSE,"PUBLEXP"}</definedName>
    <definedName name="wrn.PUBLEXP." localSheetId="46" hidden="1">{#N/A,#N/A,FALSE,"PUBLEXP"}</definedName>
    <definedName name="wrn.PUBLEXP." localSheetId="47" hidden="1">{#N/A,#N/A,FALSE,"PUBLEXP"}</definedName>
    <definedName name="wrn.PUBLEXP." localSheetId="48" hidden="1">{#N/A,#N/A,FALSE,"PUBLEXP"}</definedName>
    <definedName name="wrn.PUBLEXP." localSheetId="49" hidden="1">{#N/A,#N/A,FALSE,"PUBLEXP"}</definedName>
    <definedName name="wrn.PUBLEXP." localSheetId="50" hidden="1">{#N/A,#N/A,FALSE,"PUBLEXP"}</definedName>
    <definedName name="wrn.PUBLEXP." localSheetId="52" hidden="1">{#N/A,#N/A,FALSE,"PUBLEXP"}</definedName>
    <definedName name="wrn.PUBLEXP." localSheetId="53" hidden="1">{#N/A,#N/A,FALSE,"PUBLEXP"}</definedName>
    <definedName name="wrn.PUBLEXP." localSheetId="54" hidden="1">{#N/A,#N/A,FALSE,"PUBLEXP"}</definedName>
    <definedName name="wrn.PUBLEXP." localSheetId="55" hidden="1">{#N/A,#N/A,FALSE,"PUBLEXP"}</definedName>
    <definedName name="wrn.PUBLEXP." localSheetId="56" hidden="1">{#N/A,#N/A,FALSE,"PUBLEXP"}</definedName>
    <definedName name="wrn.PUBLEXP." localSheetId="57" hidden="1">{#N/A,#N/A,FALSE,"PUBLEXP"}</definedName>
    <definedName name="wrn.PUBLEXP." localSheetId="58" hidden="1">{#N/A,#N/A,FALSE,"PUBLEXP"}</definedName>
    <definedName name="wrn.PUBLEXP." localSheetId="59" hidden="1">{#N/A,#N/A,FALSE,"PUBLEXP"}</definedName>
    <definedName name="wrn.PUBLEXP." localSheetId="60" hidden="1">{#N/A,#N/A,FALSE,"PUBLEXP"}</definedName>
    <definedName name="wrn.PUBLEXP." localSheetId="68" hidden="1">{#N/A,#N/A,FALSE,"PUBLEXP"}</definedName>
    <definedName name="wrn.PUBLEXP." localSheetId="69" hidden="1">{#N/A,#N/A,FALSE,"PUBLEXP"}</definedName>
    <definedName name="wrn.PUBLEXP." localSheetId="70" hidden="1">{#N/A,#N/A,FALSE,"PUBLEXP"}</definedName>
    <definedName name="wrn.PUBLEXP." localSheetId="0" hidden="1">{#N/A,#N/A,FALSE,"PUBLEXP"}</definedName>
    <definedName name="wrn.PUBLEXP." hidden="1">{#N/A,#N/A,FALSE,"PUBLEXP"}</definedName>
    <definedName name="wrn.Red_Mus_May02." localSheetId="1" hidden="1">{"RED_T21",#N/A,FALSE,"RED21";"RED_T22",#N/A,FALSE,"RED22";"RED_T23",#N/A,FALSE,"RED23";"RED_T24",#N/A,FALSE,"RED24";"RED_T25",#N/A,FALSE,"RED25";"RED_T26",#N/A,FALSE,"RED26";"RED_T27",#N/A,FALSE,"RED27";"RED_T28",#N/A,FALSE,"RED28";"RED_T29A",#N/A,FALSE,"RED29";"RED_T29B",#N/A,FALSE,"RED29"}</definedName>
    <definedName name="wrn.Red_Mus_May02." localSheetId="17" hidden="1">{"RED_T21",#N/A,FALSE,"RED21";"RED_T22",#N/A,FALSE,"RED22";"RED_T23",#N/A,FALSE,"RED23";"RED_T24",#N/A,FALSE,"RED24";"RED_T25",#N/A,FALSE,"RED25";"RED_T26",#N/A,FALSE,"RED26";"RED_T27",#N/A,FALSE,"RED27";"RED_T28",#N/A,FALSE,"RED28";"RED_T29A",#N/A,FALSE,"RED29";"RED_T29B",#N/A,FALSE,"RED29"}</definedName>
    <definedName name="wrn.Red_Mus_May02." localSheetId="18" hidden="1">{"RED_T21",#N/A,FALSE,"RED21";"RED_T22",#N/A,FALSE,"RED22";"RED_T23",#N/A,FALSE,"RED23";"RED_T24",#N/A,FALSE,"RED24";"RED_T25",#N/A,FALSE,"RED25";"RED_T26",#N/A,FALSE,"RED26";"RED_T27",#N/A,FALSE,"RED27";"RED_T28",#N/A,FALSE,"RED28";"RED_T29A",#N/A,FALSE,"RED29";"RED_T29B",#N/A,FALSE,"RED29"}</definedName>
    <definedName name="wrn.Red_Mus_May02." localSheetId="19" hidden="1">{"RED_T21",#N/A,FALSE,"RED21";"RED_T22",#N/A,FALSE,"RED22";"RED_T23",#N/A,FALSE,"RED23";"RED_T24",#N/A,FALSE,"RED24";"RED_T25",#N/A,FALSE,"RED25";"RED_T26",#N/A,FALSE,"RED26";"RED_T27",#N/A,FALSE,"RED27";"RED_T28",#N/A,FALSE,"RED28";"RED_T29A",#N/A,FALSE,"RED29";"RED_T29B",#N/A,FALSE,"RED29"}</definedName>
    <definedName name="wrn.Red_Mus_May02." localSheetId="24" hidden="1">{"RED_T21",#N/A,FALSE,"RED21";"RED_T22",#N/A,FALSE,"RED22";"RED_T23",#N/A,FALSE,"RED23";"RED_T24",#N/A,FALSE,"RED24";"RED_T25",#N/A,FALSE,"RED25";"RED_T26",#N/A,FALSE,"RED26";"RED_T27",#N/A,FALSE,"RED27";"RED_T28",#N/A,FALSE,"RED28";"RED_T29A",#N/A,FALSE,"RED29";"RED_T29B",#N/A,FALSE,"RED29"}</definedName>
    <definedName name="wrn.Red_Mus_May02." localSheetId="25" hidden="1">{"RED_T21",#N/A,FALSE,"RED21";"RED_T22",#N/A,FALSE,"RED22";"RED_T23",#N/A,FALSE,"RED23";"RED_T24",#N/A,FALSE,"RED24";"RED_T25",#N/A,FALSE,"RED25";"RED_T26",#N/A,FALSE,"RED26";"RED_T27",#N/A,FALSE,"RED27";"RED_T28",#N/A,FALSE,"RED28";"RED_T29A",#N/A,FALSE,"RED29";"RED_T29B",#N/A,FALSE,"RED29"}</definedName>
    <definedName name="wrn.Red_Mus_May02." localSheetId="3" hidden="1">{"RED_T21",#N/A,FALSE,"RED21";"RED_T22",#N/A,FALSE,"RED22";"RED_T23",#N/A,FALSE,"RED23";"RED_T24",#N/A,FALSE,"RED24";"RED_T25",#N/A,FALSE,"RED25";"RED_T26",#N/A,FALSE,"RED26";"RED_T27",#N/A,FALSE,"RED27";"RED_T28",#N/A,FALSE,"RED28";"RED_T29A",#N/A,FALSE,"RED29";"RED_T29B",#N/A,FALSE,"RED29"}</definedName>
    <definedName name="wrn.Red_Mus_May02." localSheetId="37" hidden="1">{"RED_T21",#N/A,FALSE,"RED21";"RED_T22",#N/A,FALSE,"RED22";"RED_T23",#N/A,FALSE,"RED23";"RED_T24",#N/A,FALSE,"RED24";"RED_T25",#N/A,FALSE,"RED25";"RED_T26",#N/A,FALSE,"RED26";"RED_T27",#N/A,FALSE,"RED27";"RED_T28",#N/A,FALSE,"RED28";"RED_T29A",#N/A,FALSE,"RED29";"RED_T29B",#N/A,FALSE,"RED29"}</definedName>
    <definedName name="wrn.Red_Mus_May02." localSheetId="38" hidden="1">{"RED_T21",#N/A,FALSE,"RED21";"RED_T22",#N/A,FALSE,"RED22";"RED_T23",#N/A,FALSE,"RED23";"RED_T24",#N/A,FALSE,"RED24";"RED_T25",#N/A,FALSE,"RED25";"RED_T26",#N/A,FALSE,"RED26";"RED_T27",#N/A,FALSE,"RED27";"RED_T28",#N/A,FALSE,"RED28";"RED_T29A",#N/A,FALSE,"RED29";"RED_T29B",#N/A,FALSE,"RED29"}</definedName>
    <definedName name="wrn.Red_Mus_May02." localSheetId="39" hidden="1">{"RED_T21",#N/A,FALSE,"RED21";"RED_T22",#N/A,FALSE,"RED22";"RED_T23",#N/A,FALSE,"RED23";"RED_T24",#N/A,FALSE,"RED24";"RED_T25",#N/A,FALSE,"RED25";"RED_T26",#N/A,FALSE,"RED26";"RED_T27",#N/A,FALSE,"RED27";"RED_T28",#N/A,FALSE,"RED28";"RED_T29A",#N/A,FALSE,"RED29";"RED_T29B",#N/A,FALSE,"RED29"}</definedName>
    <definedName name="wrn.Red_Mus_May02." localSheetId="40" hidden="1">{"RED_T21",#N/A,FALSE,"RED21";"RED_T22",#N/A,FALSE,"RED22";"RED_T23",#N/A,FALSE,"RED23";"RED_T24",#N/A,FALSE,"RED24";"RED_T25",#N/A,FALSE,"RED25";"RED_T26",#N/A,FALSE,"RED26";"RED_T27",#N/A,FALSE,"RED27";"RED_T28",#N/A,FALSE,"RED28";"RED_T29A",#N/A,FALSE,"RED29";"RED_T29B",#N/A,FALSE,"RED29"}</definedName>
    <definedName name="wrn.Red_Mus_May02." localSheetId="41" hidden="1">{"RED_T21",#N/A,FALSE,"RED21";"RED_T22",#N/A,FALSE,"RED22";"RED_T23",#N/A,FALSE,"RED23";"RED_T24",#N/A,FALSE,"RED24";"RED_T25",#N/A,FALSE,"RED25";"RED_T26",#N/A,FALSE,"RED26";"RED_T27",#N/A,FALSE,"RED27";"RED_T28",#N/A,FALSE,"RED28";"RED_T29A",#N/A,FALSE,"RED29";"RED_T29B",#N/A,FALSE,"RED29"}</definedName>
    <definedName name="wrn.Red_Mus_May02." localSheetId="42" hidden="1">{"RED_T21",#N/A,FALSE,"RED21";"RED_T22",#N/A,FALSE,"RED22";"RED_T23",#N/A,FALSE,"RED23";"RED_T24",#N/A,FALSE,"RED24";"RED_T25",#N/A,FALSE,"RED25";"RED_T26",#N/A,FALSE,"RED26";"RED_T27",#N/A,FALSE,"RED27";"RED_T28",#N/A,FALSE,"RED28";"RED_T29A",#N/A,FALSE,"RED29";"RED_T29B",#N/A,FALSE,"RED29"}</definedName>
    <definedName name="wrn.Red_Mus_May02." localSheetId="43" hidden="1">{"RED_T21",#N/A,FALSE,"RED21";"RED_T22",#N/A,FALSE,"RED22";"RED_T23",#N/A,FALSE,"RED23";"RED_T24",#N/A,FALSE,"RED24";"RED_T25",#N/A,FALSE,"RED25";"RED_T26",#N/A,FALSE,"RED26";"RED_T27",#N/A,FALSE,"RED27";"RED_T28",#N/A,FALSE,"RED28";"RED_T29A",#N/A,FALSE,"RED29";"RED_T29B",#N/A,FALSE,"RED29"}</definedName>
    <definedName name="wrn.Red_Mus_May02." localSheetId="44" hidden="1">{"RED_T21",#N/A,FALSE,"RED21";"RED_T22",#N/A,FALSE,"RED22";"RED_T23",#N/A,FALSE,"RED23";"RED_T24",#N/A,FALSE,"RED24";"RED_T25",#N/A,FALSE,"RED25";"RED_T26",#N/A,FALSE,"RED26";"RED_T27",#N/A,FALSE,"RED27";"RED_T28",#N/A,FALSE,"RED28";"RED_T29A",#N/A,FALSE,"RED29";"RED_T29B",#N/A,FALSE,"RED29"}</definedName>
    <definedName name="wrn.Red_Mus_May02." localSheetId="45" hidden="1">{"RED_T21",#N/A,FALSE,"RED21";"RED_T22",#N/A,FALSE,"RED22";"RED_T23",#N/A,FALSE,"RED23";"RED_T24",#N/A,FALSE,"RED24";"RED_T25",#N/A,FALSE,"RED25";"RED_T26",#N/A,FALSE,"RED26";"RED_T27",#N/A,FALSE,"RED27";"RED_T28",#N/A,FALSE,"RED28";"RED_T29A",#N/A,FALSE,"RED29";"RED_T29B",#N/A,FALSE,"RED29"}</definedName>
    <definedName name="wrn.Red_Mus_May02." localSheetId="46" hidden="1">{"RED_T21",#N/A,FALSE,"RED21";"RED_T22",#N/A,FALSE,"RED22";"RED_T23",#N/A,FALSE,"RED23";"RED_T24",#N/A,FALSE,"RED24";"RED_T25",#N/A,FALSE,"RED25";"RED_T26",#N/A,FALSE,"RED26";"RED_T27",#N/A,FALSE,"RED27";"RED_T28",#N/A,FALSE,"RED28";"RED_T29A",#N/A,FALSE,"RED29";"RED_T29B",#N/A,FALSE,"RED29"}</definedName>
    <definedName name="wrn.Red_Mus_May02." localSheetId="47" hidden="1">{"RED_T21",#N/A,FALSE,"RED21";"RED_T22",#N/A,FALSE,"RED22";"RED_T23",#N/A,FALSE,"RED23";"RED_T24",#N/A,FALSE,"RED24";"RED_T25",#N/A,FALSE,"RED25";"RED_T26",#N/A,FALSE,"RED26";"RED_T27",#N/A,FALSE,"RED27";"RED_T28",#N/A,FALSE,"RED28";"RED_T29A",#N/A,FALSE,"RED29";"RED_T29B",#N/A,FALSE,"RED29"}</definedName>
    <definedName name="wrn.Red_Mus_May02." localSheetId="48" hidden="1">{"RED_T21",#N/A,FALSE,"RED21";"RED_T22",#N/A,FALSE,"RED22";"RED_T23",#N/A,FALSE,"RED23";"RED_T24",#N/A,FALSE,"RED24";"RED_T25",#N/A,FALSE,"RED25";"RED_T26",#N/A,FALSE,"RED26";"RED_T27",#N/A,FALSE,"RED27";"RED_T28",#N/A,FALSE,"RED28";"RED_T29A",#N/A,FALSE,"RED29";"RED_T29B",#N/A,FALSE,"RED29"}</definedName>
    <definedName name="wrn.Red_Mus_May02." localSheetId="49" hidden="1">{"RED_T21",#N/A,FALSE,"RED21";"RED_T22",#N/A,FALSE,"RED22";"RED_T23",#N/A,FALSE,"RED23";"RED_T24",#N/A,FALSE,"RED24";"RED_T25",#N/A,FALSE,"RED25";"RED_T26",#N/A,FALSE,"RED26";"RED_T27",#N/A,FALSE,"RED27";"RED_T28",#N/A,FALSE,"RED28";"RED_T29A",#N/A,FALSE,"RED29";"RED_T29B",#N/A,FALSE,"RED29"}</definedName>
    <definedName name="wrn.Red_Mus_May02." localSheetId="50" hidden="1">{"RED_T21",#N/A,FALSE,"RED21";"RED_T22",#N/A,FALSE,"RED22";"RED_T23",#N/A,FALSE,"RED23";"RED_T24",#N/A,FALSE,"RED24";"RED_T25",#N/A,FALSE,"RED25";"RED_T26",#N/A,FALSE,"RED26";"RED_T27",#N/A,FALSE,"RED27";"RED_T28",#N/A,FALSE,"RED28";"RED_T29A",#N/A,FALSE,"RED29";"RED_T29B",#N/A,FALSE,"RED29"}</definedName>
    <definedName name="wrn.Red_Mus_May02." localSheetId="52" hidden="1">{"RED_T21",#N/A,FALSE,"RED21";"RED_T22",#N/A,FALSE,"RED22";"RED_T23",#N/A,FALSE,"RED23";"RED_T24",#N/A,FALSE,"RED24";"RED_T25",#N/A,FALSE,"RED25";"RED_T26",#N/A,FALSE,"RED26";"RED_T27",#N/A,FALSE,"RED27";"RED_T28",#N/A,FALSE,"RED28";"RED_T29A",#N/A,FALSE,"RED29";"RED_T29B",#N/A,FALSE,"RED29"}</definedName>
    <definedName name="wrn.Red_Mus_May02." localSheetId="53" hidden="1">{"RED_T21",#N/A,FALSE,"RED21";"RED_T22",#N/A,FALSE,"RED22";"RED_T23",#N/A,FALSE,"RED23";"RED_T24",#N/A,FALSE,"RED24";"RED_T25",#N/A,FALSE,"RED25";"RED_T26",#N/A,FALSE,"RED26";"RED_T27",#N/A,FALSE,"RED27";"RED_T28",#N/A,FALSE,"RED28";"RED_T29A",#N/A,FALSE,"RED29";"RED_T29B",#N/A,FALSE,"RED29"}</definedName>
    <definedName name="wrn.Red_Mus_May02." localSheetId="54" hidden="1">{"RED_T21",#N/A,FALSE,"RED21";"RED_T22",#N/A,FALSE,"RED22";"RED_T23",#N/A,FALSE,"RED23";"RED_T24",#N/A,FALSE,"RED24";"RED_T25",#N/A,FALSE,"RED25";"RED_T26",#N/A,FALSE,"RED26";"RED_T27",#N/A,FALSE,"RED27";"RED_T28",#N/A,FALSE,"RED28";"RED_T29A",#N/A,FALSE,"RED29";"RED_T29B",#N/A,FALSE,"RED29"}</definedName>
    <definedName name="wrn.Red_Mus_May02." localSheetId="55" hidden="1">{"RED_T21",#N/A,FALSE,"RED21";"RED_T22",#N/A,FALSE,"RED22";"RED_T23",#N/A,FALSE,"RED23";"RED_T24",#N/A,FALSE,"RED24";"RED_T25",#N/A,FALSE,"RED25";"RED_T26",#N/A,FALSE,"RED26";"RED_T27",#N/A,FALSE,"RED27";"RED_T28",#N/A,FALSE,"RED28";"RED_T29A",#N/A,FALSE,"RED29";"RED_T29B",#N/A,FALSE,"RED29"}</definedName>
    <definedName name="wrn.Red_Mus_May02." localSheetId="56" hidden="1">{"RED_T21",#N/A,FALSE,"RED21";"RED_T22",#N/A,FALSE,"RED22";"RED_T23",#N/A,FALSE,"RED23";"RED_T24",#N/A,FALSE,"RED24";"RED_T25",#N/A,FALSE,"RED25";"RED_T26",#N/A,FALSE,"RED26";"RED_T27",#N/A,FALSE,"RED27";"RED_T28",#N/A,FALSE,"RED28";"RED_T29A",#N/A,FALSE,"RED29";"RED_T29B",#N/A,FALSE,"RED29"}</definedName>
    <definedName name="wrn.Red_Mus_May02." localSheetId="57" hidden="1">{"RED_T21",#N/A,FALSE,"RED21";"RED_T22",#N/A,FALSE,"RED22";"RED_T23",#N/A,FALSE,"RED23";"RED_T24",#N/A,FALSE,"RED24";"RED_T25",#N/A,FALSE,"RED25";"RED_T26",#N/A,FALSE,"RED26";"RED_T27",#N/A,FALSE,"RED27";"RED_T28",#N/A,FALSE,"RED28";"RED_T29A",#N/A,FALSE,"RED29";"RED_T29B",#N/A,FALSE,"RED29"}</definedName>
    <definedName name="wrn.Red_Mus_May02." localSheetId="58" hidden="1">{"RED_T21",#N/A,FALSE,"RED21";"RED_T22",#N/A,FALSE,"RED22";"RED_T23",#N/A,FALSE,"RED23";"RED_T24",#N/A,FALSE,"RED24";"RED_T25",#N/A,FALSE,"RED25";"RED_T26",#N/A,FALSE,"RED26";"RED_T27",#N/A,FALSE,"RED27";"RED_T28",#N/A,FALSE,"RED28";"RED_T29A",#N/A,FALSE,"RED29";"RED_T29B",#N/A,FALSE,"RED29"}</definedName>
    <definedName name="wrn.Red_Mus_May02." localSheetId="59" hidden="1">{"RED_T21",#N/A,FALSE,"RED21";"RED_T22",#N/A,FALSE,"RED22";"RED_T23",#N/A,FALSE,"RED23";"RED_T24",#N/A,FALSE,"RED24";"RED_T25",#N/A,FALSE,"RED25";"RED_T26",#N/A,FALSE,"RED26";"RED_T27",#N/A,FALSE,"RED27";"RED_T28",#N/A,FALSE,"RED28";"RED_T29A",#N/A,FALSE,"RED29";"RED_T29B",#N/A,FALSE,"RED29"}</definedName>
    <definedName name="wrn.Red_Mus_May02." localSheetId="60" hidden="1">{"RED_T21",#N/A,FALSE,"RED21";"RED_T22",#N/A,FALSE,"RED22";"RED_T23",#N/A,FALSE,"RED23";"RED_T24",#N/A,FALSE,"RED24";"RED_T25",#N/A,FALSE,"RED25";"RED_T26",#N/A,FALSE,"RED26";"RED_T27",#N/A,FALSE,"RED27";"RED_T28",#N/A,FALSE,"RED28";"RED_T29A",#N/A,FALSE,"RED29";"RED_T29B",#N/A,FALSE,"RED29"}</definedName>
    <definedName name="wrn.Red_Mus_May02." localSheetId="68" hidden="1">{"RED_T21",#N/A,FALSE,"RED21";"RED_T22",#N/A,FALSE,"RED22";"RED_T23",#N/A,FALSE,"RED23";"RED_T24",#N/A,FALSE,"RED24";"RED_T25",#N/A,FALSE,"RED25";"RED_T26",#N/A,FALSE,"RED26";"RED_T27",#N/A,FALSE,"RED27";"RED_T28",#N/A,FALSE,"RED28";"RED_T29A",#N/A,FALSE,"RED29";"RED_T29B",#N/A,FALSE,"RED29"}</definedName>
    <definedName name="wrn.Red_Mus_May02." localSheetId="69" hidden="1">{"RED_T21",#N/A,FALSE,"RED21";"RED_T22",#N/A,FALSE,"RED22";"RED_T23",#N/A,FALSE,"RED23";"RED_T24",#N/A,FALSE,"RED24";"RED_T25",#N/A,FALSE,"RED25";"RED_T26",#N/A,FALSE,"RED26";"RED_T27",#N/A,FALSE,"RED27";"RED_T28",#N/A,FALSE,"RED28";"RED_T29A",#N/A,FALSE,"RED29";"RED_T29B",#N/A,FALSE,"RED29"}</definedName>
    <definedName name="wrn.Red_Mus_May02." localSheetId="70" hidden="1">{"RED_T21",#N/A,FALSE,"RED21";"RED_T22",#N/A,FALSE,"RED22";"RED_T23",#N/A,FALSE,"RED23";"RED_T24",#N/A,FALSE,"RED24";"RED_T25",#N/A,FALSE,"RED25";"RED_T26",#N/A,FALSE,"RED26";"RED_T27",#N/A,FALSE,"RED27";"RED_T28",#N/A,FALSE,"RED28";"RED_T29A",#N/A,FALSE,"RED29";"RED_T29B",#N/A,FALSE,"RED29"}</definedName>
    <definedName name="wrn.Red_Mus_May02." localSheetId="0"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1" hidden="1">{"red33",#N/A,FALSE,"Sheet1"}</definedName>
    <definedName name="wrn.red97." localSheetId="17" hidden="1">{"red33",#N/A,FALSE,"Sheet1"}</definedName>
    <definedName name="wrn.red97." localSheetId="18" hidden="1">{"red33",#N/A,FALSE,"Sheet1"}</definedName>
    <definedName name="wrn.red97." localSheetId="19" hidden="1">{"red33",#N/A,FALSE,"Sheet1"}</definedName>
    <definedName name="wrn.red97." localSheetId="24" hidden="1">{"red33",#N/A,FALSE,"Sheet1"}</definedName>
    <definedName name="wrn.red97." localSheetId="25" hidden="1">{"red33",#N/A,FALSE,"Sheet1"}</definedName>
    <definedName name="wrn.red97." localSheetId="3" hidden="1">{"red33",#N/A,FALSE,"Sheet1"}</definedName>
    <definedName name="wrn.red97." localSheetId="37" hidden="1">{"red33",#N/A,FALSE,"Sheet1"}</definedName>
    <definedName name="wrn.red97." localSheetId="38" hidden="1">{"red33",#N/A,FALSE,"Sheet1"}</definedName>
    <definedName name="wrn.red97." localSheetId="39" hidden="1">{"red33",#N/A,FALSE,"Sheet1"}</definedName>
    <definedName name="wrn.red97." localSheetId="40" hidden="1">{"red33",#N/A,FALSE,"Sheet1"}</definedName>
    <definedName name="wrn.red97." localSheetId="41" hidden="1">{"red33",#N/A,FALSE,"Sheet1"}</definedName>
    <definedName name="wrn.red97." localSheetId="42" hidden="1">{"red33",#N/A,FALSE,"Sheet1"}</definedName>
    <definedName name="wrn.red97." localSheetId="43" hidden="1">{"red33",#N/A,FALSE,"Sheet1"}</definedName>
    <definedName name="wrn.red97." localSheetId="44" hidden="1">{"red33",#N/A,FALSE,"Sheet1"}</definedName>
    <definedName name="wrn.red97." localSheetId="45" hidden="1">{"red33",#N/A,FALSE,"Sheet1"}</definedName>
    <definedName name="wrn.red97." localSheetId="46" hidden="1">{"red33",#N/A,FALSE,"Sheet1"}</definedName>
    <definedName name="wrn.red97." localSheetId="47" hidden="1">{"red33",#N/A,FALSE,"Sheet1"}</definedName>
    <definedName name="wrn.red97." localSheetId="48" hidden="1">{"red33",#N/A,FALSE,"Sheet1"}</definedName>
    <definedName name="wrn.red97." localSheetId="49" hidden="1">{"red33",#N/A,FALSE,"Sheet1"}</definedName>
    <definedName name="wrn.red97." localSheetId="50" hidden="1">{"red33",#N/A,FALSE,"Sheet1"}</definedName>
    <definedName name="wrn.red97." localSheetId="52" hidden="1">{"red33",#N/A,FALSE,"Sheet1"}</definedName>
    <definedName name="wrn.red97." localSheetId="53" hidden="1">{"red33",#N/A,FALSE,"Sheet1"}</definedName>
    <definedName name="wrn.red97." localSheetId="54" hidden="1">{"red33",#N/A,FALSE,"Sheet1"}</definedName>
    <definedName name="wrn.red97." localSheetId="55"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59" hidden="1">{"red33",#N/A,FALSE,"Sheet1"}</definedName>
    <definedName name="wrn.red97." localSheetId="60" hidden="1">{"red33",#N/A,FALSE,"Sheet1"}</definedName>
    <definedName name="wrn.red97." localSheetId="68" hidden="1">{"red33",#N/A,FALSE,"Sheet1"}</definedName>
    <definedName name="wrn.red97." localSheetId="69" hidden="1">{"red33",#N/A,FALSE,"Sheet1"}</definedName>
    <definedName name="wrn.red97." localSheetId="70" hidden="1">{"red33",#N/A,FALSE,"Sheet1"}</definedName>
    <definedName name="wrn.red97." localSheetId="0" hidden="1">{"red33",#N/A,FALSE,"Sheet1"}</definedName>
    <definedName name="wrn.red97." hidden="1">{"red33",#N/A,FALSE,"Sheet1"}</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4" hidden="1">{#N/A,#N/A,FALSE,"REVSHARE"}</definedName>
    <definedName name="wrn.REVSHARE." localSheetId="25" hidden="1">{#N/A,#N/A,FALSE,"REVSHARE"}</definedName>
    <definedName name="wrn.REVSHARE." localSheetId="3" hidden="1">{#N/A,#N/A,FALSE,"REVSHARE"}</definedName>
    <definedName name="wrn.REVSHARE." localSheetId="37" hidden="1">{#N/A,#N/A,FALSE,"REVSHARE"}</definedName>
    <definedName name="wrn.REVSHARE." localSheetId="38" hidden="1">{#N/A,#N/A,FALSE,"REVSHARE"}</definedName>
    <definedName name="wrn.REVSHARE." localSheetId="39" hidden="1">{#N/A,#N/A,FALSE,"REVSHARE"}</definedName>
    <definedName name="wrn.REVSHARE." localSheetId="40" hidden="1">{#N/A,#N/A,FALSE,"REVSHARE"}</definedName>
    <definedName name="wrn.REVSHARE." localSheetId="41" hidden="1">{#N/A,#N/A,FALSE,"REVSHARE"}</definedName>
    <definedName name="wrn.REVSHARE." localSheetId="42" hidden="1">{#N/A,#N/A,FALSE,"REVSHARE"}</definedName>
    <definedName name="wrn.REVSHARE." localSheetId="43" hidden="1">{#N/A,#N/A,FALSE,"REVSHARE"}</definedName>
    <definedName name="wrn.REVSHARE." localSheetId="44" hidden="1">{#N/A,#N/A,FALSE,"REVSHARE"}</definedName>
    <definedName name="wrn.REVSHARE." localSheetId="45" hidden="1">{#N/A,#N/A,FALSE,"REVSHARE"}</definedName>
    <definedName name="wrn.REVSHARE." localSheetId="46" hidden="1">{#N/A,#N/A,FALSE,"REVSHARE"}</definedName>
    <definedName name="wrn.REVSHARE." localSheetId="47" hidden="1">{#N/A,#N/A,FALSE,"REVSHARE"}</definedName>
    <definedName name="wrn.REVSHARE." localSheetId="48" hidden="1">{#N/A,#N/A,FALSE,"REVSHARE"}</definedName>
    <definedName name="wrn.REVSHARE." localSheetId="49" hidden="1">{#N/A,#N/A,FALSE,"REVSHARE"}</definedName>
    <definedName name="wrn.REVSHARE." localSheetId="50" hidden="1">{#N/A,#N/A,FALSE,"REVSHARE"}</definedName>
    <definedName name="wrn.REVSHARE." localSheetId="52" hidden="1">{#N/A,#N/A,FALSE,"REVSHARE"}</definedName>
    <definedName name="wrn.REVSHARE." localSheetId="53" hidden="1">{#N/A,#N/A,FALSE,"REVSHARE"}</definedName>
    <definedName name="wrn.REVSHARE." localSheetId="54" hidden="1">{#N/A,#N/A,FALSE,"REVSHARE"}</definedName>
    <definedName name="wrn.REVSHARE." localSheetId="55" hidden="1">{#N/A,#N/A,FALSE,"REVSHARE"}</definedName>
    <definedName name="wrn.REVSHARE." localSheetId="56" hidden="1">{#N/A,#N/A,FALSE,"REVSHARE"}</definedName>
    <definedName name="wrn.REVSHARE." localSheetId="57" hidden="1">{#N/A,#N/A,FALSE,"REVSHARE"}</definedName>
    <definedName name="wrn.REVSHARE." localSheetId="58" hidden="1">{#N/A,#N/A,FALSE,"REVSHARE"}</definedName>
    <definedName name="wrn.REVSHARE." localSheetId="59" hidden="1">{#N/A,#N/A,FALSE,"REVSHARE"}</definedName>
    <definedName name="wrn.REVSHARE." localSheetId="60" hidden="1">{#N/A,#N/A,FALSE,"REVSHARE"}</definedName>
    <definedName name="wrn.REVSHARE." localSheetId="68" hidden="1">{#N/A,#N/A,FALSE,"REVSHARE"}</definedName>
    <definedName name="wrn.REVSHARE." localSheetId="69" hidden="1">{#N/A,#N/A,FALSE,"REVSHARE"}</definedName>
    <definedName name="wrn.REVSHARE." localSheetId="70" hidden="1">{#N/A,#N/A,FALSE,"REVSHARE"}</definedName>
    <definedName name="wrn.REVSHARE." localSheetId="0" hidden="1">{#N/A,#N/A,FALSE,"REVSHARE"}</definedName>
    <definedName name="wrn.REVSHARE." hidden="1">{#N/A,#N/A,FALSE,"REVSHARE"}</definedName>
    <definedName name="wrn.Riqfin." localSheetId="1"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4" hidden="1">{"Riqfin97",#N/A,FALSE,"Tran";"Riqfinpro",#N/A,FALSE,"Tran"}</definedName>
    <definedName name="wrn.Riqfin." localSheetId="25" hidden="1">{"Riqfin97",#N/A,FALSE,"Tran";"Riqfinpro",#N/A,FALSE,"Tran"}</definedName>
    <definedName name="wrn.Riqfin." localSheetId="3" hidden="1">{"Riqfin97",#N/A,FALSE,"Tran";"Riqfinpro",#N/A,FALSE,"Tran"}</definedName>
    <definedName name="wrn.Riqfin." localSheetId="37" hidden="1">{"Riqfin97",#N/A,FALSE,"Tran";"Riqfinpro",#N/A,FALSE,"Tran"}</definedName>
    <definedName name="wrn.Riqfin." localSheetId="38" hidden="1">{"Riqfin97",#N/A,FALSE,"Tran";"Riqfinpro",#N/A,FALSE,"Tran"}</definedName>
    <definedName name="wrn.Riqfin." localSheetId="39" hidden="1">{"Riqfin97",#N/A,FALSE,"Tran";"Riqfinpro",#N/A,FALSE,"Tran"}</definedName>
    <definedName name="wrn.Riqfin." localSheetId="40" hidden="1">{"Riqfin97",#N/A,FALSE,"Tran";"Riqfinpro",#N/A,FALSE,"Tran"}</definedName>
    <definedName name="wrn.Riqfin." localSheetId="41" hidden="1">{"Riqfin97",#N/A,FALSE,"Tran";"Riqfinpro",#N/A,FALSE,"Tran"}</definedName>
    <definedName name="wrn.Riqfin." localSheetId="42" hidden="1">{"Riqfin97",#N/A,FALSE,"Tran";"Riqfinpro",#N/A,FALSE,"Tran"}</definedName>
    <definedName name="wrn.Riqfin." localSheetId="43"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0" hidden="1">{"Riqfin97",#N/A,FALSE,"Tran";"Riqfinpro",#N/A,FALSE,"Tran"}</definedName>
    <definedName name="wrn.Riqfin." localSheetId="52" hidden="1">{"Riqfin97",#N/A,FALSE,"Tran";"Riqfinpro",#N/A,FALSE,"Tran"}</definedName>
    <definedName name="wrn.Riqfin." localSheetId="53" hidden="1">{"Riqfin97",#N/A,FALSE,"Tran";"Riqfinpro",#N/A,FALSE,"Tran"}</definedName>
    <definedName name="wrn.Riqfin." localSheetId="54" hidden="1">{"Riqfin97",#N/A,FALSE,"Tran";"Riqfinpro",#N/A,FALSE,"Tran"}</definedName>
    <definedName name="wrn.Riqfin." localSheetId="55" hidden="1">{"Riqfin97",#N/A,FALSE,"Tran";"Riqfinpro",#N/A,FALSE,"Tran"}</definedName>
    <definedName name="wrn.Riqfin." localSheetId="56" hidden="1">{"Riqfin97",#N/A,FALSE,"Tran";"Riqfinpro",#N/A,FALSE,"Tran"}</definedName>
    <definedName name="wrn.Riqfin." localSheetId="57" hidden="1">{"Riqfin97",#N/A,FALSE,"Tran";"Riqfinpro",#N/A,FALSE,"Tran"}</definedName>
    <definedName name="wrn.Riqfin." localSheetId="58" hidden="1">{"Riqfin97",#N/A,FALSE,"Tran";"Riqfinpro",#N/A,FALSE,"Tran"}</definedName>
    <definedName name="wrn.Riqfin." localSheetId="59" hidden="1">{"Riqfin97",#N/A,FALSE,"Tran";"Riqfinpro",#N/A,FALSE,"Tran"}</definedName>
    <definedName name="wrn.Riqfin." localSheetId="60" hidden="1">{"Riqfin97",#N/A,FALSE,"Tran";"Riqfinpro",#N/A,FALSE,"Tran"}</definedName>
    <definedName name="wrn.Riqfin." localSheetId="68" hidden="1">{"Riqfin97",#N/A,FALSE,"Tran";"Riqfinpro",#N/A,FALSE,"Tran"}</definedName>
    <definedName name="wrn.Riqfin." localSheetId="69" hidden="1">{"Riqfin97",#N/A,FALSE,"Tran";"Riqfinpro",#N/A,FALSE,"Tran"}</definedName>
    <definedName name="wrn.Riqfin." localSheetId="70" hidden="1">{"Riqfin97",#N/A,FALSE,"Tran";"Riqfinpro",#N/A,FALSE,"Tran"}</definedName>
    <definedName name="wrn.Riqfin." localSheetId="0" hidden="1">{"Riqfin97",#N/A,FALSE,"Tran";"Riqfinpro",#N/A,FALSE,"Tran"}</definedName>
    <definedName name="wrn.Riqfin." hidden="1">{"Riqfin97",#N/A,FALSE,"Tran";"Riqfinpro",#N/A,FALSE,"Tran"}</definedName>
    <definedName name="wrn.st1." localSheetId="1" hidden="1">{"ST1",#N/A,FALSE,"SOURCE"}</definedName>
    <definedName name="wrn.st1." localSheetId="17" hidden="1">{"ST1",#N/A,FALSE,"SOURCE"}</definedName>
    <definedName name="wrn.st1." localSheetId="18" hidden="1">{"ST1",#N/A,FALSE,"SOURCE"}</definedName>
    <definedName name="wrn.st1." localSheetId="19" hidden="1">{"ST1",#N/A,FALSE,"SOURCE"}</definedName>
    <definedName name="wrn.st1." localSheetId="24" hidden="1">{"ST1",#N/A,FALSE,"SOURCE"}</definedName>
    <definedName name="wrn.st1." localSheetId="25" hidden="1">{"ST1",#N/A,FALSE,"SOURCE"}</definedName>
    <definedName name="wrn.st1." localSheetId="3" hidden="1">{"ST1",#N/A,FALSE,"SOURCE"}</definedName>
    <definedName name="wrn.st1." localSheetId="37" hidden="1">{"ST1",#N/A,FALSE,"SOURCE"}</definedName>
    <definedName name="wrn.st1." localSheetId="38" hidden="1">{"ST1",#N/A,FALSE,"SOURCE"}</definedName>
    <definedName name="wrn.st1." localSheetId="39" hidden="1">{"ST1",#N/A,FALSE,"SOURCE"}</definedName>
    <definedName name="wrn.st1." localSheetId="40" hidden="1">{"ST1",#N/A,FALSE,"SOURCE"}</definedName>
    <definedName name="wrn.st1." localSheetId="41" hidden="1">{"ST1",#N/A,FALSE,"SOURCE"}</definedName>
    <definedName name="wrn.st1." localSheetId="42" hidden="1">{"ST1",#N/A,FALSE,"SOURCE"}</definedName>
    <definedName name="wrn.st1." localSheetId="43" hidden="1">{"ST1",#N/A,FALSE,"SOURCE"}</definedName>
    <definedName name="wrn.st1." localSheetId="44" hidden="1">{"ST1",#N/A,FALSE,"SOURCE"}</definedName>
    <definedName name="wrn.st1." localSheetId="45" hidden="1">{"ST1",#N/A,FALSE,"SOURCE"}</definedName>
    <definedName name="wrn.st1." localSheetId="46" hidden="1">{"ST1",#N/A,FALSE,"SOURCE"}</definedName>
    <definedName name="wrn.st1." localSheetId="47" hidden="1">{"ST1",#N/A,FALSE,"SOURCE"}</definedName>
    <definedName name="wrn.st1." localSheetId="48" hidden="1">{"ST1",#N/A,FALSE,"SOURCE"}</definedName>
    <definedName name="wrn.st1." localSheetId="49" hidden="1">{"ST1",#N/A,FALSE,"SOURCE"}</definedName>
    <definedName name="wrn.st1." localSheetId="50" hidden="1">{"ST1",#N/A,FALSE,"SOURCE"}</definedName>
    <definedName name="wrn.st1." localSheetId="52" hidden="1">{"ST1",#N/A,FALSE,"SOURCE"}</definedName>
    <definedName name="wrn.st1." localSheetId="53" hidden="1">{"ST1",#N/A,FALSE,"SOURCE"}</definedName>
    <definedName name="wrn.st1." localSheetId="54" hidden="1">{"ST1",#N/A,FALSE,"SOURCE"}</definedName>
    <definedName name="wrn.st1." localSheetId="55"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59" hidden="1">{"ST1",#N/A,FALSE,"SOURCE"}</definedName>
    <definedName name="wrn.st1." localSheetId="60" hidden="1">{"ST1",#N/A,FALSE,"SOURCE"}</definedName>
    <definedName name="wrn.st1." localSheetId="68" hidden="1">{"ST1",#N/A,FALSE,"SOURCE"}</definedName>
    <definedName name="wrn.st1." localSheetId="69" hidden="1">{"ST1",#N/A,FALSE,"SOURCE"}</definedName>
    <definedName name="wrn.st1." localSheetId="70" hidden="1">{"ST1",#N/A,FALSE,"SOURCE"}</definedName>
    <definedName name="wrn.st1." localSheetId="0" hidden="1">{"ST1",#N/A,FALSE,"SOURCE"}</definedName>
    <definedName name="wrn.st1." hidden="1">{"ST1",#N/A,FALSE,"SOURCE"}</definedName>
    <definedName name="wrn.STAFF_REPORT_TABLES." localSheetId="1"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19" hidden="1">{"SR_tbs",#N/A,FALSE,"MGSSEI";"SR_tbs",#N/A,FALSE,"MGSBOX";"SR_tbs",#N/A,FALSE,"MGSOCIND"}</definedName>
    <definedName name="wrn.STAFF_REPORT_TABLES." localSheetId="24" hidden="1">{"SR_tbs",#N/A,FALSE,"MGSSEI";"SR_tbs",#N/A,FALSE,"MGSBOX";"SR_tbs",#N/A,FALSE,"MGSOCIND"}</definedName>
    <definedName name="wrn.STAFF_REPORT_TABLES." localSheetId="25" hidden="1">{"SR_tbs",#N/A,FALSE,"MGSSEI";"SR_tbs",#N/A,FALSE,"MGSBOX";"SR_tbs",#N/A,FALSE,"MGSOCIND"}</definedName>
    <definedName name="wrn.STAFF_REPORT_TABLES." localSheetId="3" hidden="1">{"SR_tbs",#N/A,FALSE,"MGSSEI";"SR_tbs",#N/A,FALSE,"MGSBOX";"SR_tbs",#N/A,FALSE,"MGSOCIND"}</definedName>
    <definedName name="wrn.STAFF_REPORT_TABLES." localSheetId="37" hidden="1">{"SR_tbs",#N/A,FALSE,"MGSSEI";"SR_tbs",#N/A,FALSE,"MGSBOX";"SR_tbs",#N/A,FALSE,"MGSOCIND"}</definedName>
    <definedName name="wrn.STAFF_REPORT_TABLES." localSheetId="38" hidden="1">{"SR_tbs",#N/A,FALSE,"MGSSEI";"SR_tbs",#N/A,FALSE,"MGSBOX";"SR_tbs",#N/A,FALSE,"MGSOCIND"}</definedName>
    <definedName name="wrn.STAFF_REPORT_TABLES." localSheetId="39" hidden="1">{"SR_tbs",#N/A,FALSE,"MGSSEI";"SR_tbs",#N/A,FALSE,"MGSBOX";"SR_tbs",#N/A,FALSE,"MGSOCIND"}</definedName>
    <definedName name="wrn.STAFF_REPORT_TABLES." localSheetId="40" hidden="1">{"SR_tbs",#N/A,FALSE,"MGSSEI";"SR_tbs",#N/A,FALSE,"MGSBOX";"SR_tbs",#N/A,FALSE,"MGSOCIND"}</definedName>
    <definedName name="wrn.STAFF_REPORT_TABLES." localSheetId="41" hidden="1">{"SR_tbs",#N/A,FALSE,"MGSSEI";"SR_tbs",#N/A,FALSE,"MGSBOX";"SR_tbs",#N/A,FALSE,"MGSOCIND"}</definedName>
    <definedName name="wrn.STAFF_REPORT_TABLES." localSheetId="42" hidden="1">{"SR_tbs",#N/A,FALSE,"MGSSEI";"SR_tbs",#N/A,FALSE,"MGSBOX";"SR_tbs",#N/A,FALSE,"MGSOCIND"}</definedName>
    <definedName name="wrn.STAFF_REPORT_TABLES." localSheetId="43" hidden="1">{"SR_tbs",#N/A,FALSE,"MGSSEI";"SR_tbs",#N/A,FALSE,"MGSBOX";"SR_tbs",#N/A,FALSE,"MGSOCIND"}</definedName>
    <definedName name="wrn.STAFF_REPORT_TABLES." localSheetId="44" hidden="1">{"SR_tbs",#N/A,FALSE,"MGSSEI";"SR_tbs",#N/A,FALSE,"MGSBOX";"SR_tbs",#N/A,FALSE,"MGSOCIND"}</definedName>
    <definedName name="wrn.STAFF_REPORT_TABLES." localSheetId="45" hidden="1">{"SR_tbs",#N/A,FALSE,"MGSSEI";"SR_tbs",#N/A,FALSE,"MGSBOX";"SR_tbs",#N/A,FALSE,"MGSOCIND"}</definedName>
    <definedName name="wrn.STAFF_REPORT_TABLES." localSheetId="46" hidden="1">{"SR_tbs",#N/A,FALSE,"MGSSEI";"SR_tbs",#N/A,FALSE,"MGSBOX";"SR_tbs",#N/A,FALSE,"MGSOCIND"}</definedName>
    <definedName name="wrn.STAFF_REPORT_TABLES." localSheetId="47" hidden="1">{"SR_tbs",#N/A,FALSE,"MGSSEI";"SR_tbs",#N/A,FALSE,"MGSBOX";"SR_tbs",#N/A,FALSE,"MGSOCIND"}</definedName>
    <definedName name="wrn.STAFF_REPORT_TABLES." localSheetId="48" hidden="1">{"SR_tbs",#N/A,FALSE,"MGSSEI";"SR_tbs",#N/A,FALSE,"MGSBOX";"SR_tbs",#N/A,FALSE,"MGSOCIND"}</definedName>
    <definedName name="wrn.STAFF_REPORT_TABLES." localSheetId="49" hidden="1">{"SR_tbs",#N/A,FALSE,"MGSSEI";"SR_tbs",#N/A,FALSE,"MGSBOX";"SR_tbs",#N/A,FALSE,"MGSOCIND"}</definedName>
    <definedName name="wrn.STAFF_REPORT_TABLES." localSheetId="50" hidden="1">{"SR_tbs",#N/A,FALSE,"MGSSEI";"SR_tbs",#N/A,FALSE,"MGSBOX";"SR_tbs",#N/A,FALSE,"MGSOCIND"}</definedName>
    <definedName name="wrn.STAFF_REPORT_TABLES." localSheetId="52" hidden="1">{"SR_tbs",#N/A,FALSE,"MGSSEI";"SR_tbs",#N/A,FALSE,"MGSBOX";"SR_tbs",#N/A,FALSE,"MGSOCIND"}</definedName>
    <definedName name="wrn.STAFF_REPORT_TABLES." localSheetId="53" hidden="1">{"SR_tbs",#N/A,FALSE,"MGSSEI";"SR_tbs",#N/A,FALSE,"MGSBOX";"SR_tbs",#N/A,FALSE,"MGSOCIND"}</definedName>
    <definedName name="wrn.STAFF_REPORT_TABLES." localSheetId="54" hidden="1">{"SR_tbs",#N/A,FALSE,"MGSSEI";"SR_tbs",#N/A,FALSE,"MGSBOX";"SR_tbs",#N/A,FALSE,"MGSOCIND"}</definedName>
    <definedName name="wrn.STAFF_REPORT_TABLES." localSheetId="55" hidden="1">{"SR_tbs",#N/A,FALSE,"MGSSEI";"SR_tbs",#N/A,FALSE,"MGSBOX";"SR_tbs",#N/A,FALSE,"MGSOCIND"}</definedName>
    <definedName name="wrn.STAFF_REPORT_TABLES." localSheetId="56" hidden="1">{"SR_tbs",#N/A,FALSE,"MGSSEI";"SR_tbs",#N/A,FALSE,"MGSBOX";"SR_tbs",#N/A,FALSE,"MGSOCIND"}</definedName>
    <definedName name="wrn.STAFF_REPORT_TABLES." localSheetId="57" hidden="1">{"SR_tbs",#N/A,FALSE,"MGSSEI";"SR_tbs",#N/A,FALSE,"MGSBOX";"SR_tbs",#N/A,FALSE,"MGSOCIND"}</definedName>
    <definedName name="wrn.STAFF_REPORT_TABLES." localSheetId="58" hidden="1">{"SR_tbs",#N/A,FALSE,"MGSSEI";"SR_tbs",#N/A,FALSE,"MGSBOX";"SR_tbs",#N/A,FALSE,"MGSOCIND"}</definedName>
    <definedName name="wrn.STAFF_REPORT_TABLES." localSheetId="59" hidden="1">{"SR_tbs",#N/A,FALSE,"MGSSEI";"SR_tbs",#N/A,FALSE,"MGSBOX";"SR_tbs",#N/A,FALSE,"MGSOCIND"}</definedName>
    <definedName name="wrn.STAFF_REPORT_TABLES." localSheetId="60" hidden="1">{"SR_tbs",#N/A,FALSE,"MGSSEI";"SR_tbs",#N/A,FALSE,"MGSBOX";"SR_tbs",#N/A,FALSE,"MGSOCIND"}</definedName>
    <definedName name="wrn.STAFF_REPORT_TABLES." localSheetId="68" hidden="1">{"SR_tbs",#N/A,FALSE,"MGSSEI";"SR_tbs",#N/A,FALSE,"MGSBOX";"SR_tbs",#N/A,FALSE,"MGSOCIND"}</definedName>
    <definedName name="wrn.STAFF_REPORT_TABLES." localSheetId="69" hidden="1">{"SR_tbs",#N/A,FALSE,"MGSSEI";"SR_tbs",#N/A,FALSE,"MGSBOX";"SR_tbs",#N/A,FALSE,"MGSOCIND"}</definedName>
    <definedName name="wrn.STAFF_REPORT_TABLES." localSheetId="70" hidden="1">{"SR_tbs",#N/A,FALSE,"MGSSEI";"SR_tbs",#N/A,FALSE,"MGSBOX";"SR_tbs",#N/A,FALSE,"MGSOCIND"}</definedName>
    <definedName name="wrn.STAFF_REPORT_TABLES." localSheetId="0"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4" hidden="1">{#N/A,#N/A,FALSE,"STATE"}</definedName>
    <definedName name="wrn.STATE." localSheetId="25" hidden="1">{#N/A,#N/A,FALSE,"STATE"}</definedName>
    <definedName name="wrn.STATE." localSheetId="3" hidden="1">{#N/A,#N/A,FALSE,"STATE"}</definedName>
    <definedName name="wrn.STATE." localSheetId="37" hidden="1">{#N/A,#N/A,FALSE,"STATE"}</definedName>
    <definedName name="wrn.STATE." localSheetId="38" hidden="1">{#N/A,#N/A,FALSE,"STATE"}</definedName>
    <definedName name="wrn.STATE." localSheetId="39" hidden="1">{#N/A,#N/A,FALSE,"STATE"}</definedName>
    <definedName name="wrn.STATE." localSheetId="40" hidden="1">{#N/A,#N/A,FALSE,"STATE"}</definedName>
    <definedName name="wrn.STATE." localSheetId="41" hidden="1">{#N/A,#N/A,FALSE,"STATE"}</definedName>
    <definedName name="wrn.STATE." localSheetId="42" hidden="1">{#N/A,#N/A,FALSE,"STATE"}</definedName>
    <definedName name="wrn.STATE." localSheetId="43" hidden="1">{#N/A,#N/A,FALSE,"STATE"}</definedName>
    <definedName name="wrn.STATE." localSheetId="44" hidden="1">{#N/A,#N/A,FALSE,"STATE"}</definedName>
    <definedName name="wrn.STATE." localSheetId="45" hidden="1">{#N/A,#N/A,FALSE,"STATE"}</definedName>
    <definedName name="wrn.STATE." localSheetId="46" hidden="1">{#N/A,#N/A,FALSE,"STATE"}</definedName>
    <definedName name="wrn.STATE." localSheetId="47" hidden="1">{#N/A,#N/A,FALSE,"STATE"}</definedName>
    <definedName name="wrn.STATE." localSheetId="48" hidden="1">{#N/A,#N/A,FALSE,"STATE"}</definedName>
    <definedName name="wrn.STATE." localSheetId="49" hidden="1">{#N/A,#N/A,FALSE,"STATE"}</definedName>
    <definedName name="wrn.STATE." localSheetId="50" hidden="1">{#N/A,#N/A,FALSE,"STATE"}</definedName>
    <definedName name="wrn.STATE." localSheetId="52" hidden="1">{#N/A,#N/A,FALSE,"STATE"}</definedName>
    <definedName name="wrn.STATE." localSheetId="53" hidden="1">{#N/A,#N/A,FALSE,"STATE"}</definedName>
    <definedName name="wrn.STATE." localSheetId="54" hidden="1">{#N/A,#N/A,FALSE,"STATE"}</definedName>
    <definedName name="wrn.STATE." localSheetId="55" hidden="1">{#N/A,#N/A,FALSE,"STATE"}</definedName>
    <definedName name="wrn.STATE." localSheetId="56" hidden="1">{#N/A,#N/A,FALSE,"STATE"}</definedName>
    <definedName name="wrn.STATE." localSheetId="57" hidden="1">{#N/A,#N/A,FALSE,"STATE"}</definedName>
    <definedName name="wrn.STATE." localSheetId="58" hidden="1">{#N/A,#N/A,FALSE,"STATE"}</definedName>
    <definedName name="wrn.STATE." localSheetId="59" hidden="1">{#N/A,#N/A,FALSE,"STATE"}</definedName>
    <definedName name="wrn.STATE." localSheetId="60" hidden="1">{#N/A,#N/A,FALSE,"STATE"}</definedName>
    <definedName name="wrn.STATE." localSheetId="68" hidden="1">{#N/A,#N/A,FALSE,"STATE"}</definedName>
    <definedName name="wrn.STATE." localSheetId="69" hidden="1">{#N/A,#N/A,FALSE,"STATE"}</definedName>
    <definedName name="wrn.STATE." localSheetId="70" hidden="1">{#N/A,#N/A,FALSE,"STATE"}</definedName>
    <definedName name="wrn.STATE." localSheetId="0" hidden="1">{#N/A,#N/A,FALSE,"STATE"}</definedName>
    <definedName name="wrn.STATE." hidden="1">{#N/A,#N/A,FALSE,"STATE"}</definedName>
    <definedName name="wrn.tab2." localSheetId="1" hidden="1">{#N/A,#N/A,FALSE,"report1"}</definedName>
    <definedName name="wrn.tab2." localSheetId="17" hidden="1">{#N/A,#N/A,FALSE,"report1"}</definedName>
    <definedName name="wrn.tab2." localSheetId="18" hidden="1">{#N/A,#N/A,FALSE,"report1"}</definedName>
    <definedName name="wrn.tab2." localSheetId="19" hidden="1">{#N/A,#N/A,FALSE,"report1"}</definedName>
    <definedName name="wrn.tab2." localSheetId="24" hidden="1">{#N/A,#N/A,FALSE,"report1"}</definedName>
    <definedName name="wrn.tab2." localSheetId="25" hidden="1">{#N/A,#N/A,FALSE,"report1"}</definedName>
    <definedName name="wrn.tab2." localSheetId="3" hidden="1">{#N/A,#N/A,FALSE,"report1"}</definedName>
    <definedName name="wrn.tab2." localSheetId="37" hidden="1">{#N/A,#N/A,FALSE,"report1"}</definedName>
    <definedName name="wrn.tab2." localSheetId="38" hidden="1">{#N/A,#N/A,FALSE,"report1"}</definedName>
    <definedName name="wrn.tab2." localSheetId="39" hidden="1">{#N/A,#N/A,FALSE,"report1"}</definedName>
    <definedName name="wrn.tab2." localSheetId="40" hidden="1">{#N/A,#N/A,FALSE,"report1"}</definedName>
    <definedName name="wrn.tab2." localSheetId="41" hidden="1">{#N/A,#N/A,FALSE,"report1"}</definedName>
    <definedName name="wrn.tab2." localSheetId="42" hidden="1">{#N/A,#N/A,FALSE,"report1"}</definedName>
    <definedName name="wrn.tab2." localSheetId="43" hidden="1">{#N/A,#N/A,FALSE,"report1"}</definedName>
    <definedName name="wrn.tab2." localSheetId="44" hidden="1">{#N/A,#N/A,FALSE,"report1"}</definedName>
    <definedName name="wrn.tab2." localSheetId="45" hidden="1">{#N/A,#N/A,FALSE,"report1"}</definedName>
    <definedName name="wrn.tab2." localSheetId="46" hidden="1">{#N/A,#N/A,FALSE,"report1"}</definedName>
    <definedName name="wrn.tab2." localSheetId="47" hidden="1">{#N/A,#N/A,FALSE,"report1"}</definedName>
    <definedName name="wrn.tab2." localSheetId="48" hidden="1">{#N/A,#N/A,FALSE,"report1"}</definedName>
    <definedName name="wrn.tab2." localSheetId="49" hidden="1">{#N/A,#N/A,FALSE,"report1"}</definedName>
    <definedName name="wrn.tab2." localSheetId="50" hidden="1">{#N/A,#N/A,FALSE,"report1"}</definedName>
    <definedName name="wrn.tab2." localSheetId="52" hidden="1">{#N/A,#N/A,FALSE,"report1"}</definedName>
    <definedName name="wrn.tab2." localSheetId="53" hidden="1">{#N/A,#N/A,FALSE,"report1"}</definedName>
    <definedName name="wrn.tab2." localSheetId="54" hidden="1">{#N/A,#N/A,FALSE,"report1"}</definedName>
    <definedName name="wrn.tab2." localSheetId="55" hidden="1">{#N/A,#N/A,FALSE,"report1"}</definedName>
    <definedName name="wrn.tab2." localSheetId="56" hidden="1">{#N/A,#N/A,FALSE,"report1"}</definedName>
    <definedName name="wrn.tab2." localSheetId="57" hidden="1">{#N/A,#N/A,FALSE,"report1"}</definedName>
    <definedName name="wrn.tab2." localSheetId="58" hidden="1">{#N/A,#N/A,FALSE,"report1"}</definedName>
    <definedName name="wrn.tab2." localSheetId="59" hidden="1">{#N/A,#N/A,FALSE,"report1"}</definedName>
    <definedName name="wrn.tab2." localSheetId="60" hidden="1">{#N/A,#N/A,FALSE,"report1"}</definedName>
    <definedName name="wrn.tab2." localSheetId="68" hidden="1">{#N/A,#N/A,FALSE,"report1"}</definedName>
    <definedName name="wrn.tab2." localSheetId="69" hidden="1">{#N/A,#N/A,FALSE,"report1"}</definedName>
    <definedName name="wrn.tab2." localSheetId="70" hidden="1">{#N/A,#N/A,FALSE,"report1"}</definedName>
    <definedName name="wrn.tab2." localSheetId="0" hidden="1">{#N/A,#N/A,FALSE,"report1"}</definedName>
    <definedName name="wrn.tab2." hidden="1">{#N/A,#N/A,FALSE,"report1"}</definedName>
    <definedName name="wrn.TAXARREARS." localSheetId="1"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4" hidden="1">{#N/A,#N/A,FALSE,"TAXARREARS"}</definedName>
    <definedName name="wrn.TAXARREARS." localSheetId="25" hidden="1">{#N/A,#N/A,FALSE,"TAXARREARS"}</definedName>
    <definedName name="wrn.TAXARREARS." localSheetId="3" hidden="1">{#N/A,#N/A,FALSE,"TAXARREARS"}</definedName>
    <definedName name="wrn.TAXARREARS." localSheetId="37" hidden="1">{#N/A,#N/A,FALSE,"TAXARREARS"}</definedName>
    <definedName name="wrn.TAXARREARS." localSheetId="38" hidden="1">{#N/A,#N/A,FALSE,"TAXARREARS"}</definedName>
    <definedName name="wrn.TAXARREARS." localSheetId="39" hidden="1">{#N/A,#N/A,FALSE,"TAXARREARS"}</definedName>
    <definedName name="wrn.TAXARREARS." localSheetId="40" hidden="1">{#N/A,#N/A,FALSE,"TAXARREARS"}</definedName>
    <definedName name="wrn.TAXARREARS." localSheetId="41" hidden="1">{#N/A,#N/A,FALSE,"TAXARREARS"}</definedName>
    <definedName name="wrn.TAXARREARS." localSheetId="42" hidden="1">{#N/A,#N/A,FALSE,"TAXARREARS"}</definedName>
    <definedName name="wrn.TAXARREARS." localSheetId="43" hidden="1">{#N/A,#N/A,FALSE,"TAXARREARS"}</definedName>
    <definedName name="wrn.TAXARREARS." localSheetId="44" hidden="1">{#N/A,#N/A,FALSE,"TAXARREARS"}</definedName>
    <definedName name="wrn.TAXARREARS." localSheetId="45" hidden="1">{#N/A,#N/A,FALSE,"TAXARREARS"}</definedName>
    <definedName name="wrn.TAXARREARS." localSheetId="46" hidden="1">{#N/A,#N/A,FALSE,"TAXARREARS"}</definedName>
    <definedName name="wrn.TAXARREARS." localSheetId="47" hidden="1">{#N/A,#N/A,FALSE,"TAXARREARS"}</definedName>
    <definedName name="wrn.TAXARREARS." localSheetId="48" hidden="1">{#N/A,#N/A,FALSE,"TAXARREARS"}</definedName>
    <definedName name="wrn.TAXARREARS." localSheetId="49" hidden="1">{#N/A,#N/A,FALSE,"TAXARREARS"}</definedName>
    <definedName name="wrn.TAXARREARS." localSheetId="50" hidden="1">{#N/A,#N/A,FALSE,"TAXARREARS"}</definedName>
    <definedName name="wrn.TAXARREARS." localSheetId="52" hidden="1">{#N/A,#N/A,FALSE,"TAXARREARS"}</definedName>
    <definedName name="wrn.TAXARREARS." localSheetId="53" hidden="1">{#N/A,#N/A,FALSE,"TAXARREARS"}</definedName>
    <definedName name="wrn.TAXARREARS." localSheetId="54" hidden="1">{#N/A,#N/A,FALSE,"TAXARREARS"}</definedName>
    <definedName name="wrn.TAXARREARS." localSheetId="55" hidden="1">{#N/A,#N/A,FALSE,"TAXARREARS"}</definedName>
    <definedName name="wrn.TAXARREARS." localSheetId="56" hidden="1">{#N/A,#N/A,FALSE,"TAXARREARS"}</definedName>
    <definedName name="wrn.TAXARREARS." localSheetId="57" hidden="1">{#N/A,#N/A,FALSE,"TAXARREARS"}</definedName>
    <definedName name="wrn.TAXARREARS." localSheetId="58" hidden="1">{#N/A,#N/A,FALSE,"TAXARREARS"}</definedName>
    <definedName name="wrn.TAXARREARS." localSheetId="59" hidden="1">{#N/A,#N/A,FALSE,"TAXARREARS"}</definedName>
    <definedName name="wrn.TAXARREARS." localSheetId="60" hidden="1">{#N/A,#N/A,FALSE,"TAXARREARS"}</definedName>
    <definedName name="wrn.TAXARREARS." localSheetId="68" hidden="1">{#N/A,#N/A,FALSE,"TAXARREARS"}</definedName>
    <definedName name="wrn.TAXARREARS." localSheetId="69" hidden="1">{#N/A,#N/A,FALSE,"TAXARREARS"}</definedName>
    <definedName name="wrn.TAXARREARS." localSheetId="70" hidden="1">{#N/A,#N/A,FALSE,"TAXARREARS"}</definedName>
    <definedName name="wrn.TAXARREARS." localSheetId="0" hidden="1">{#N/A,#N/A,FALSE,"TAXARREARS"}</definedName>
    <definedName name="wrn.TAXARREARS." hidden="1">{#N/A,#N/A,FALSE,"TAXARREARS"}</definedName>
    <definedName name="wrn.TAXPAYRS." localSheetId="1"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4" hidden="1">{#N/A,#N/A,FALSE,"TAXPAYRS"}</definedName>
    <definedName name="wrn.TAXPAYRS." localSheetId="25" hidden="1">{#N/A,#N/A,FALSE,"TAXPAYRS"}</definedName>
    <definedName name="wrn.TAXPAYRS." localSheetId="3" hidden="1">{#N/A,#N/A,FALSE,"TAXPAYRS"}</definedName>
    <definedName name="wrn.TAXPAYRS." localSheetId="37" hidden="1">{#N/A,#N/A,FALSE,"TAXPAYRS"}</definedName>
    <definedName name="wrn.TAXPAYRS." localSheetId="38" hidden="1">{#N/A,#N/A,FALSE,"TAXPAYRS"}</definedName>
    <definedName name="wrn.TAXPAYRS." localSheetId="39" hidden="1">{#N/A,#N/A,FALSE,"TAXPAYRS"}</definedName>
    <definedName name="wrn.TAXPAYRS." localSheetId="40" hidden="1">{#N/A,#N/A,FALSE,"TAXPAYRS"}</definedName>
    <definedName name="wrn.TAXPAYRS." localSheetId="41" hidden="1">{#N/A,#N/A,FALSE,"TAXPAYRS"}</definedName>
    <definedName name="wrn.TAXPAYRS." localSheetId="42" hidden="1">{#N/A,#N/A,FALSE,"TAXPAYRS"}</definedName>
    <definedName name="wrn.TAXPAYRS." localSheetId="43" hidden="1">{#N/A,#N/A,FALSE,"TAXPAYRS"}</definedName>
    <definedName name="wrn.TAXPAYRS." localSheetId="44" hidden="1">{#N/A,#N/A,FALSE,"TAXPAYRS"}</definedName>
    <definedName name="wrn.TAXPAYRS." localSheetId="45" hidden="1">{#N/A,#N/A,FALSE,"TAXPAYRS"}</definedName>
    <definedName name="wrn.TAXPAYRS." localSheetId="46" hidden="1">{#N/A,#N/A,FALSE,"TAXPAYRS"}</definedName>
    <definedName name="wrn.TAXPAYRS." localSheetId="47" hidden="1">{#N/A,#N/A,FALSE,"TAXPAYRS"}</definedName>
    <definedName name="wrn.TAXPAYRS." localSheetId="48" hidden="1">{#N/A,#N/A,FALSE,"TAXPAYRS"}</definedName>
    <definedName name="wrn.TAXPAYRS." localSheetId="49" hidden="1">{#N/A,#N/A,FALSE,"TAXPAYRS"}</definedName>
    <definedName name="wrn.TAXPAYRS." localSheetId="50" hidden="1">{#N/A,#N/A,FALSE,"TAXPAYRS"}</definedName>
    <definedName name="wrn.TAXPAYRS." localSheetId="52" hidden="1">{#N/A,#N/A,FALSE,"TAXPAYRS"}</definedName>
    <definedName name="wrn.TAXPAYRS." localSheetId="53" hidden="1">{#N/A,#N/A,FALSE,"TAXPAYRS"}</definedName>
    <definedName name="wrn.TAXPAYRS." localSheetId="54" hidden="1">{#N/A,#N/A,FALSE,"TAXPAYRS"}</definedName>
    <definedName name="wrn.TAXPAYRS." localSheetId="55" hidden="1">{#N/A,#N/A,FALSE,"TAXPAYRS"}</definedName>
    <definedName name="wrn.TAXPAYRS." localSheetId="56" hidden="1">{#N/A,#N/A,FALSE,"TAXPAYRS"}</definedName>
    <definedName name="wrn.TAXPAYRS." localSheetId="57" hidden="1">{#N/A,#N/A,FALSE,"TAXPAYRS"}</definedName>
    <definedName name="wrn.TAXPAYRS." localSheetId="58" hidden="1">{#N/A,#N/A,FALSE,"TAXPAYRS"}</definedName>
    <definedName name="wrn.TAXPAYRS." localSheetId="59" hidden="1">{#N/A,#N/A,FALSE,"TAXPAYRS"}</definedName>
    <definedName name="wrn.TAXPAYRS." localSheetId="60" hidden="1">{#N/A,#N/A,FALSE,"TAXPAYRS"}</definedName>
    <definedName name="wrn.TAXPAYRS." localSheetId="68" hidden="1">{#N/A,#N/A,FALSE,"TAXPAYRS"}</definedName>
    <definedName name="wrn.TAXPAYRS." localSheetId="69" hidden="1">{#N/A,#N/A,FALSE,"TAXPAYRS"}</definedName>
    <definedName name="wrn.TAXPAYRS." localSheetId="70" hidden="1">{#N/A,#N/A,FALSE,"TAXPAYRS"}</definedName>
    <definedName name="wrn.TAXPAYRS." localSheetId="0" hidden="1">{#N/A,#N/A,FALSE,"TAXPAYRS"}</definedName>
    <definedName name="wrn.TAXPAYRS." hidden="1">{#N/A,#N/A,FALSE,"TAXPAYRS"}</definedName>
    <definedName name="wrn.TRADE." localSheetId="1"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4" hidden="1">{#N/A,#N/A,FALSE,"TRADE"}</definedName>
    <definedName name="wrn.TRADE." localSheetId="25" hidden="1">{#N/A,#N/A,FALSE,"TRADE"}</definedName>
    <definedName name="wrn.TRADE." localSheetId="3" hidden="1">{#N/A,#N/A,FALSE,"TRADE"}</definedName>
    <definedName name="wrn.TRADE." localSheetId="37" hidden="1">{#N/A,#N/A,FALSE,"TRADE"}</definedName>
    <definedName name="wrn.TRADE." localSheetId="38" hidden="1">{#N/A,#N/A,FALSE,"TRADE"}</definedName>
    <definedName name="wrn.TRADE." localSheetId="39" hidden="1">{#N/A,#N/A,FALSE,"TRADE"}</definedName>
    <definedName name="wrn.TRADE." localSheetId="40" hidden="1">{#N/A,#N/A,FALSE,"TRADE"}</definedName>
    <definedName name="wrn.TRADE." localSheetId="41" hidden="1">{#N/A,#N/A,FALSE,"TRADE"}</definedName>
    <definedName name="wrn.TRADE." localSheetId="42" hidden="1">{#N/A,#N/A,FALSE,"TRADE"}</definedName>
    <definedName name="wrn.TRADE." localSheetId="43" hidden="1">{#N/A,#N/A,FALSE,"TRADE"}</definedName>
    <definedName name="wrn.TRADE." localSheetId="44" hidden="1">{#N/A,#N/A,FALSE,"TRADE"}</definedName>
    <definedName name="wrn.TRADE." localSheetId="45" hidden="1">{#N/A,#N/A,FALSE,"TRADE"}</definedName>
    <definedName name="wrn.TRADE." localSheetId="46" hidden="1">{#N/A,#N/A,FALSE,"TRADE"}</definedName>
    <definedName name="wrn.TRADE." localSheetId="47" hidden="1">{#N/A,#N/A,FALSE,"TRADE"}</definedName>
    <definedName name="wrn.TRADE." localSheetId="48" hidden="1">{#N/A,#N/A,FALSE,"TRADE"}</definedName>
    <definedName name="wrn.TRADE." localSheetId="49" hidden="1">{#N/A,#N/A,FALSE,"TRADE"}</definedName>
    <definedName name="wrn.TRADE." localSheetId="50" hidden="1">{#N/A,#N/A,FALSE,"TRADE"}</definedName>
    <definedName name="wrn.TRADE." localSheetId="52" hidden="1">{#N/A,#N/A,FALSE,"TRADE"}</definedName>
    <definedName name="wrn.TRADE." localSheetId="53" hidden="1">{#N/A,#N/A,FALSE,"TRADE"}</definedName>
    <definedName name="wrn.TRADE." localSheetId="54" hidden="1">{#N/A,#N/A,FALSE,"TRADE"}</definedName>
    <definedName name="wrn.TRADE." localSheetId="55" hidden="1">{#N/A,#N/A,FALSE,"TRADE"}</definedName>
    <definedName name="wrn.TRADE." localSheetId="56" hidden="1">{#N/A,#N/A,FALSE,"TRADE"}</definedName>
    <definedName name="wrn.TRADE." localSheetId="57" hidden="1">{#N/A,#N/A,FALSE,"TRADE"}</definedName>
    <definedName name="wrn.TRADE." localSheetId="58" hidden="1">{#N/A,#N/A,FALSE,"TRADE"}</definedName>
    <definedName name="wrn.TRADE." localSheetId="59" hidden="1">{#N/A,#N/A,FALSE,"TRADE"}</definedName>
    <definedName name="wrn.TRADE." localSheetId="60" hidden="1">{#N/A,#N/A,FALSE,"TRADE"}</definedName>
    <definedName name="wrn.TRADE." localSheetId="68" hidden="1">{#N/A,#N/A,FALSE,"TRADE"}</definedName>
    <definedName name="wrn.TRADE." localSheetId="69" hidden="1">{#N/A,#N/A,FALSE,"TRADE"}</definedName>
    <definedName name="wrn.TRADE." localSheetId="70" hidden="1">{#N/A,#N/A,FALSE,"TRADE"}</definedName>
    <definedName name="wrn.TRADE." localSheetId="0" hidden="1">{#N/A,#N/A,FALSE,"TRADE"}</definedName>
    <definedName name="wrn.TRADE." hidden="1">{#N/A,#N/A,FALSE,"TRADE"}</definedName>
    <definedName name="wrn.Trade._.Output._.All." localSheetId="1"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4" hidden="1">{"PRI",#N/A,FALSE,"Data";"QUA",#N/A,FALSE,"Data";"STR",#N/A,FALSE,"Data";"VAL",#N/A,FALSE,"Data";"WEO",#N/A,FALSE,"Data";"WGT",#N/A,FALSE,"Data"}</definedName>
    <definedName name="wrn.Trade._.Output._.All." localSheetId="25"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37" hidden="1">{"PRI",#N/A,FALSE,"Data";"QUA",#N/A,FALSE,"Data";"STR",#N/A,FALSE,"Data";"VAL",#N/A,FALSE,"Data";"WEO",#N/A,FALSE,"Data";"WGT",#N/A,FALSE,"Data"}</definedName>
    <definedName name="wrn.Trade._.Output._.All." localSheetId="38" hidden="1">{"PRI",#N/A,FALSE,"Data";"QUA",#N/A,FALSE,"Data";"STR",#N/A,FALSE,"Data";"VAL",#N/A,FALSE,"Data";"WEO",#N/A,FALSE,"Data";"WGT",#N/A,FALSE,"Data"}</definedName>
    <definedName name="wrn.Trade._.Output._.All." localSheetId="39" hidden="1">{"PRI",#N/A,FALSE,"Data";"QUA",#N/A,FALSE,"Data";"STR",#N/A,FALSE,"Data";"VAL",#N/A,FALSE,"Data";"WEO",#N/A,FALSE,"Data";"WGT",#N/A,FALSE,"Data"}</definedName>
    <definedName name="wrn.Trade._.Output._.All." localSheetId="40" hidden="1">{"PRI",#N/A,FALSE,"Data";"QUA",#N/A,FALSE,"Data";"STR",#N/A,FALSE,"Data";"VAL",#N/A,FALSE,"Data";"WEO",#N/A,FALSE,"Data";"WGT",#N/A,FALSE,"Data"}</definedName>
    <definedName name="wrn.Trade._.Output._.All." localSheetId="41" hidden="1">{"PRI",#N/A,FALSE,"Data";"QUA",#N/A,FALSE,"Data";"STR",#N/A,FALSE,"Data";"VAL",#N/A,FALSE,"Data";"WEO",#N/A,FALSE,"Data";"WGT",#N/A,FALSE,"Data"}</definedName>
    <definedName name="wrn.Trade._.Output._.All." localSheetId="42" hidden="1">{"PRI",#N/A,FALSE,"Data";"QUA",#N/A,FALSE,"Data";"STR",#N/A,FALSE,"Data";"VAL",#N/A,FALSE,"Data";"WEO",#N/A,FALSE,"Data";"WGT",#N/A,FALSE,"Data"}</definedName>
    <definedName name="wrn.Trade._.Output._.All." localSheetId="43" hidden="1">{"PRI",#N/A,FALSE,"Data";"QUA",#N/A,FALSE,"Data";"STR",#N/A,FALSE,"Data";"VAL",#N/A,FALSE,"Data";"WEO",#N/A,FALSE,"Data";"WGT",#N/A,FALSE,"Data"}</definedName>
    <definedName name="wrn.Trade._.Output._.All." localSheetId="44" hidden="1">{"PRI",#N/A,FALSE,"Data";"QUA",#N/A,FALSE,"Data";"STR",#N/A,FALSE,"Data";"VAL",#N/A,FALSE,"Data";"WEO",#N/A,FALSE,"Data";"WGT",#N/A,FALSE,"Data"}</definedName>
    <definedName name="wrn.Trade._.Output._.All." localSheetId="45"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7" hidden="1">{"PRI",#N/A,FALSE,"Data";"QUA",#N/A,FALSE,"Data";"STR",#N/A,FALSE,"Data";"VAL",#N/A,FALSE,"Data";"WEO",#N/A,FALSE,"Data";"WGT",#N/A,FALSE,"Data"}</definedName>
    <definedName name="wrn.Trade._.Output._.All." localSheetId="48"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0" hidden="1">{"PRI",#N/A,FALSE,"Data";"QUA",#N/A,FALSE,"Data";"STR",#N/A,FALSE,"Data";"VAL",#N/A,FALSE,"Data";"WEO",#N/A,FALSE,"Data";"WGT",#N/A,FALSE,"Data"}</definedName>
    <definedName name="wrn.Trade._.Output._.All." localSheetId="52" hidden="1">{"PRI",#N/A,FALSE,"Data";"QUA",#N/A,FALSE,"Data";"STR",#N/A,FALSE,"Data";"VAL",#N/A,FALSE,"Data";"WEO",#N/A,FALSE,"Data";"WGT",#N/A,FALSE,"Data"}</definedName>
    <definedName name="wrn.Trade._.Output._.All." localSheetId="53" hidden="1">{"PRI",#N/A,FALSE,"Data";"QUA",#N/A,FALSE,"Data";"STR",#N/A,FALSE,"Data";"VAL",#N/A,FALSE,"Data";"WEO",#N/A,FALSE,"Data";"WGT",#N/A,FALSE,"Data"}</definedName>
    <definedName name="wrn.Trade._.Output._.All." localSheetId="54" hidden="1">{"PRI",#N/A,FALSE,"Data";"QUA",#N/A,FALSE,"Data";"STR",#N/A,FALSE,"Data";"VAL",#N/A,FALSE,"Data";"WEO",#N/A,FALSE,"Data";"WGT",#N/A,FALSE,"Data"}</definedName>
    <definedName name="wrn.Trade._.Output._.All." localSheetId="55" hidden="1">{"PRI",#N/A,FALSE,"Data";"QUA",#N/A,FALSE,"Data";"STR",#N/A,FALSE,"Data";"VAL",#N/A,FALSE,"Data";"WEO",#N/A,FALSE,"Data";"WGT",#N/A,FALSE,"Data"}</definedName>
    <definedName name="wrn.Trade._.Output._.All." localSheetId="56" hidden="1">{"PRI",#N/A,FALSE,"Data";"QUA",#N/A,FALSE,"Data";"STR",#N/A,FALSE,"Data";"VAL",#N/A,FALSE,"Data";"WEO",#N/A,FALSE,"Data";"WGT",#N/A,FALSE,"Data"}</definedName>
    <definedName name="wrn.Trade._.Output._.All." localSheetId="57" hidden="1">{"PRI",#N/A,FALSE,"Data";"QUA",#N/A,FALSE,"Data";"STR",#N/A,FALSE,"Data";"VAL",#N/A,FALSE,"Data";"WEO",#N/A,FALSE,"Data";"WGT",#N/A,FALSE,"Data"}</definedName>
    <definedName name="wrn.Trade._.Output._.All." localSheetId="58" hidden="1">{"PRI",#N/A,FALSE,"Data";"QUA",#N/A,FALSE,"Data";"STR",#N/A,FALSE,"Data";"VAL",#N/A,FALSE,"Data";"WEO",#N/A,FALSE,"Data";"WGT",#N/A,FALSE,"Data"}</definedName>
    <definedName name="wrn.Trade._.Output._.All." localSheetId="59" hidden="1">{"PRI",#N/A,FALSE,"Data";"QUA",#N/A,FALSE,"Data";"STR",#N/A,FALSE,"Data";"VAL",#N/A,FALSE,"Data";"WEO",#N/A,FALSE,"Data";"WGT",#N/A,FALSE,"Data"}</definedName>
    <definedName name="wrn.Trade._.Output._.All." localSheetId="60" hidden="1">{"PRI",#N/A,FALSE,"Data";"QUA",#N/A,FALSE,"Data";"STR",#N/A,FALSE,"Data";"VAL",#N/A,FALSE,"Data";"WEO",#N/A,FALSE,"Data";"WGT",#N/A,FALSE,"Data"}</definedName>
    <definedName name="wrn.Trade._.Output._.All." localSheetId="68" hidden="1">{"PRI",#N/A,FALSE,"Data";"QUA",#N/A,FALSE,"Data";"STR",#N/A,FALSE,"Data";"VAL",#N/A,FALSE,"Data";"WEO",#N/A,FALSE,"Data";"WGT",#N/A,FALSE,"Data"}</definedName>
    <definedName name="wrn.Trade._.Output._.All." localSheetId="69" hidden="1">{"PRI",#N/A,FALSE,"Data";"QUA",#N/A,FALSE,"Data";"STR",#N/A,FALSE,"Data";"VAL",#N/A,FALSE,"Data";"WEO",#N/A,FALSE,"Data";"WGT",#N/A,FALSE,"Data"}</definedName>
    <definedName name="wrn.Trade._.Output._.All." localSheetId="70" hidden="1">{"PRI",#N/A,FALSE,"Data";"QUA",#N/A,FALSE,"Data";"STR",#N/A,FALSE,"Data";"VAL",#N/A,FALSE,"Data";"WEO",#N/A,FALSE,"Data";"WGT",#N/A,FALSE,"Data"}</definedName>
    <definedName name="wrn.Trade._.Output._.All." localSheetId="0"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19" hidden="1">{"WEO",#N/A,FALSE,"Data";"PRI",#N/A,FALSE,"Data";"QUA",#N/A,FALSE,"Data"}</definedName>
    <definedName name="wrn.Trade._.Table._.Core." localSheetId="24" hidden="1">{"WEO",#N/A,FALSE,"Data";"PRI",#N/A,FALSE,"Data";"QUA",#N/A,FALSE,"Data"}</definedName>
    <definedName name="wrn.Trade._.Table._.Core." localSheetId="25" hidden="1">{"WEO",#N/A,FALSE,"Data";"PRI",#N/A,FALSE,"Data";"QUA",#N/A,FALSE,"Data"}</definedName>
    <definedName name="wrn.Trade._.Table._.Core." localSheetId="3" hidden="1">{"WEO",#N/A,FALSE,"Data";"PRI",#N/A,FALSE,"Data";"QUA",#N/A,FALSE,"Data"}</definedName>
    <definedName name="wrn.Trade._.Table._.Core." localSheetId="37" hidden="1">{"WEO",#N/A,FALSE,"Data";"PRI",#N/A,FALSE,"Data";"QUA",#N/A,FALSE,"Data"}</definedName>
    <definedName name="wrn.Trade._.Table._.Core." localSheetId="38" hidden="1">{"WEO",#N/A,FALSE,"Data";"PRI",#N/A,FALSE,"Data";"QUA",#N/A,FALSE,"Data"}</definedName>
    <definedName name="wrn.Trade._.Table._.Core." localSheetId="39" hidden="1">{"WEO",#N/A,FALSE,"Data";"PRI",#N/A,FALSE,"Data";"QUA",#N/A,FALSE,"Data"}</definedName>
    <definedName name="wrn.Trade._.Table._.Core." localSheetId="40" hidden="1">{"WEO",#N/A,FALSE,"Data";"PRI",#N/A,FALSE,"Data";"QUA",#N/A,FALSE,"Data"}</definedName>
    <definedName name="wrn.Trade._.Table._.Core." localSheetId="41" hidden="1">{"WEO",#N/A,FALSE,"Data";"PRI",#N/A,FALSE,"Data";"QUA",#N/A,FALSE,"Data"}</definedName>
    <definedName name="wrn.Trade._.Table._.Core." localSheetId="42" hidden="1">{"WEO",#N/A,FALSE,"Data";"PRI",#N/A,FALSE,"Data";"QUA",#N/A,FALSE,"Data"}</definedName>
    <definedName name="wrn.Trade._.Table._.Core." localSheetId="43" hidden="1">{"WEO",#N/A,FALSE,"Data";"PRI",#N/A,FALSE,"Data";"QUA",#N/A,FALSE,"Data"}</definedName>
    <definedName name="wrn.Trade._.Table._.Core." localSheetId="44" hidden="1">{"WEO",#N/A,FALSE,"Data";"PRI",#N/A,FALSE,"Data";"QUA",#N/A,FALSE,"Data"}</definedName>
    <definedName name="wrn.Trade._.Table._.Core." localSheetId="45" hidden="1">{"WEO",#N/A,FALSE,"Data";"PRI",#N/A,FALSE,"Data";"QUA",#N/A,FALSE,"Data"}</definedName>
    <definedName name="wrn.Trade._.Table._.Core." localSheetId="46" hidden="1">{"WEO",#N/A,FALSE,"Data";"PRI",#N/A,FALSE,"Data";"QUA",#N/A,FALSE,"Data"}</definedName>
    <definedName name="wrn.Trade._.Table._.Core." localSheetId="47" hidden="1">{"WEO",#N/A,FALSE,"Data";"PRI",#N/A,FALSE,"Data";"QUA",#N/A,FALSE,"Data"}</definedName>
    <definedName name="wrn.Trade._.Table._.Core." localSheetId="48" hidden="1">{"WEO",#N/A,FALSE,"Data";"PRI",#N/A,FALSE,"Data";"QUA",#N/A,FALSE,"Data"}</definedName>
    <definedName name="wrn.Trade._.Table._.Core." localSheetId="49" hidden="1">{"WEO",#N/A,FALSE,"Data";"PRI",#N/A,FALSE,"Data";"QUA",#N/A,FALSE,"Data"}</definedName>
    <definedName name="wrn.Trade._.Table._.Core." localSheetId="50" hidden="1">{"WEO",#N/A,FALSE,"Data";"PRI",#N/A,FALSE,"Data";"QUA",#N/A,FALSE,"Data"}</definedName>
    <definedName name="wrn.Trade._.Table._.Core." localSheetId="52" hidden="1">{"WEO",#N/A,FALSE,"Data";"PRI",#N/A,FALSE,"Data";"QUA",#N/A,FALSE,"Data"}</definedName>
    <definedName name="wrn.Trade._.Table._.Core." localSheetId="53" hidden="1">{"WEO",#N/A,FALSE,"Data";"PRI",#N/A,FALSE,"Data";"QUA",#N/A,FALSE,"Data"}</definedName>
    <definedName name="wrn.Trade._.Table._.Core." localSheetId="54" hidden="1">{"WEO",#N/A,FALSE,"Data";"PRI",#N/A,FALSE,"Data";"QUA",#N/A,FALSE,"Data"}</definedName>
    <definedName name="wrn.Trade._.Table._.Core." localSheetId="55" hidden="1">{"WEO",#N/A,FALSE,"Data";"PRI",#N/A,FALSE,"Data";"QUA",#N/A,FALSE,"Data"}</definedName>
    <definedName name="wrn.Trade._.Table._.Core." localSheetId="56" hidden="1">{"WEO",#N/A,FALSE,"Data";"PRI",#N/A,FALSE,"Data";"QUA",#N/A,FALSE,"Data"}</definedName>
    <definedName name="wrn.Trade._.Table._.Core." localSheetId="57" hidden="1">{"WEO",#N/A,FALSE,"Data";"PRI",#N/A,FALSE,"Data";"QUA",#N/A,FALSE,"Data"}</definedName>
    <definedName name="wrn.Trade._.Table._.Core." localSheetId="58" hidden="1">{"WEO",#N/A,FALSE,"Data";"PRI",#N/A,FALSE,"Data";"QUA",#N/A,FALSE,"Data"}</definedName>
    <definedName name="wrn.Trade._.Table._.Core." localSheetId="59" hidden="1">{"WEO",#N/A,FALSE,"Data";"PRI",#N/A,FALSE,"Data";"QUA",#N/A,FALSE,"Data"}</definedName>
    <definedName name="wrn.Trade._.Table._.Core." localSheetId="60" hidden="1">{"WEO",#N/A,FALSE,"Data";"PRI",#N/A,FALSE,"Data";"QUA",#N/A,FALSE,"Data"}</definedName>
    <definedName name="wrn.Trade._.Table._.Core." localSheetId="68" hidden="1">{"WEO",#N/A,FALSE,"Data";"PRI",#N/A,FALSE,"Data";"QUA",#N/A,FALSE,"Data"}</definedName>
    <definedName name="wrn.Trade._.Table._.Core." localSheetId="69" hidden="1">{"WEO",#N/A,FALSE,"Data";"PRI",#N/A,FALSE,"Data";"QUA",#N/A,FALSE,"Data"}</definedName>
    <definedName name="wrn.Trade._.Table._.Core." localSheetId="70" hidden="1">{"WEO",#N/A,FALSE,"Data";"PRI",#N/A,FALSE,"Data";"QUA",#N/A,FALSE,"Data"}</definedName>
    <definedName name="wrn.Trade._.Table._.Core." localSheetId="0" hidden="1">{"WEO",#N/A,FALSE,"Data";"PRI",#N/A,FALSE,"Data";"QUA",#N/A,FALSE,"Data"}</definedName>
    <definedName name="wrn.Trade._.Table._.Core." hidden="1">{"WEO",#N/A,FALSE,"Data";"PRI",#N/A,FALSE,"Data";"QUA",#N/A,FALSE,"Data"}</definedName>
    <definedName name="wrn.TRANSPORT." localSheetId="1"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4" hidden="1">{#N/A,#N/A,FALSE,"TRANPORT"}</definedName>
    <definedName name="wrn.TRANSPORT." localSheetId="25" hidden="1">{#N/A,#N/A,FALSE,"TRANPORT"}</definedName>
    <definedName name="wrn.TRANSPORT." localSheetId="3" hidden="1">{#N/A,#N/A,FALSE,"TRANPORT"}</definedName>
    <definedName name="wrn.TRANSPORT." localSheetId="37" hidden="1">{#N/A,#N/A,FALSE,"TRANPORT"}</definedName>
    <definedName name="wrn.TRANSPORT." localSheetId="38" hidden="1">{#N/A,#N/A,FALSE,"TRANPORT"}</definedName>
    <definedName name="wrn.TRANSPORT." localSheetId="39" hidden="1">{#N/A,#N/A,FALSE,"TRANPORT"}</definedName>
    <definedName name="wrn.TRANSPORT." localSheetId="40" hidden="1">{#N/A,#N/A,FALSE,"TRANPORT"}</definedName>
    <definedName name="wrn.TRANSPORT." localSheetId="41" hidden="1">{#N/A,#N/A,FALSE,"TRANPORT"}</definedName>
    <definedName name="wrn.TRANSPORT." localSheetId="42" hidden="1">{#N/A,#N/A,FALSE,"TRANPORT"}</definedName>
    <definedName name="wrn.TRANSPORT." localSheetId="43" hidden="1">{#N/A,#N/A,FALSE,"TRANPORT"}</definedName>
    <definedName name="wrn.TRANSPORT." localSheetId="44" hidden="1">{#N/A,#N/A,FALSE,"TRANPORT"}</definedName>
    <definedName name="wrn.TRANSPORT." localSheetId="45" hidden="1">{#N/A,#N/A,FALSE,"TRANPORT"}</definedName>
    <definedName name="wrn.TRANSPORT." localSheetId="46" hidden="1">{#N/A,#N/A,FALSE,"TRANPORT"}</definedName>
    <definedName name="wrn.TRANSPORT." localSheetId="47" hidden="1">{#N/A,#N/A,FALSE,"TRANPORT"}</definedName>
    <definedName name="wrn.TRANSPORT." localSheetId="48" hidden="1">{#N/A,#N/A,FALSE,"TRANPORT"}</definedName>
    <definedName name="wrn.TRANSPORT." localSheetId="49" hidden="1">{#N/A,#N/A,FALSE,"TRANPORT"}</definedName>
    <definedName name="wrn.TRANSPORT." localSheetId="50" hidden="1">{#N/A,#N/A,FALSE,"TRANPORT"}</definedName>
    <definedName name="wrn.TRANSPORT." localSheetId="52" hidden="1">{#N/A,#N/A,FALSE,"TRANPORT"}</definedName>
    <definedName name="wrn.TRANSPORT." localSheetId="53" hidden="1">{#N/A,#N/A,FALSE,"TRANPORT"}</definedName>
    <definedName name="wrn.TRANSPORT." localSheetId="54" hidden="1">{#N/A,#N/A,FALSE,"TRANPORT"}</definedName>
    <definedName name="wrn.TRANSPORT." localSheetId="55" hidden="1">{#N/A,#N/A,FALSE,"TRANPORT"}</definedName>
    <definedName name="wrn.TRANSPORT." localSheetId="56" hidden="1">{#N/A,#N/A,FALSE,"TRANPORT"}</definedName>
    <definedName name="wrn.TRANSPORT." localSheetId="57" hidden="1">{#N/A,#N/A,FALSE,"TRANPORT"}</definedName>
    <definedName name="wrn.TRANSPORT." localSheetId="58" hidden="1">{#N/A,#N/A,FALSE,"TRANPORT"}</definedName>
    <definedName name="wrn.TRANSPORT." localSheetId="59" hidden="1">{#N/A,#N/A,FALSE,"TRANPORT"}</definedName>
    <definedName name="wrn.TRANSPORT." localSheetId="60" hidden="1">{#N/A,#N/A,FALSE,"TRANPORT"}</definedName>
    <definedName name="wrn.TRANSPORT." localSheetId="68" hidden="1">{#N/A,#N/A,FALSE,"TRANPORT"}</definedName>
    <definedName name="wrn.TRANSPORT." localSheetId="69" hidden="1">{#N/A,#N/A,FALSE,"TRANPORT"}</definedName>
    <definedName name="wrn.TRANSPORT." localSheetId="70" hidden="1">{#N/A,#N/A,FALSE,"TRANPORT"}</definedName>
    <definedName name="wrn.TRANSPORT." localSheetId="0" hidden="1">{#N/A,#N/A,FALSE,"TRANPORT"}</definedName>
    <definedName name="wrn.TRANSPORT." hidden="1">{#N/A,#N/A,FALSE,"TRANPORT"}</definedName>
    <definedName name="wrn.UNEMPL." localSheetId="1"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4" hidden="1">{#N/A,#N/A,FALSE,"EMP_POP";#N/A,#N/A,FALSE,"UNEMPL"}</definedName>
    <definedName name="wrn.UNEMPL." localSheetId="25" hidden="1">{#N/A,#N/A,FALSE,"EMP_POP";#N/A,#N/A,FALSE,"UNEMPL"}</definedName>
    <definedName name="wrn.UNEMPL." localSheetId="3" hidden="1">{#N/A,#N/A,FALSE,"EMP_POP";#N/A,#N/A,FALSE,"UNEMPL"}</definedName>
    <definedName name="wrn.UNEMPL." localSheetId="37" hidden="1">{#N/A,#N/A,FALSE,"EMP_POP";#N/A,#N/A,FALSE,"UNEMPL"}</definedName>
    <definedName name="wrn.UNEMPL." localSheetId="38" hidden="1">{#N/A,#N/A,FALSE,"EMP_POP";#N/A,#N/A,FALSE,"UNEMPL"}</definedName>
    <definedName name="wrn.UNEMPL." localSheetId="39" hidden="1">{#N/A,#N/A,FALSE,"EMP_POP";#N/A,#N/A,FALSE,"UNEMPL"}</definedName>
    <definedName name="wrn.UNEMPL." localSheetId="40" hidden="1">{#N/A,#N/A,FALSE,"EMP_POP";#N/A,#N/A,FALSE,"UNEMPL"}</definedName>
    <definedName name="wrn.UNEMPL." localSheetId="41" hidden="1">{#N/A,#N/A,FALSE,"EMP_POP";#N/A,#N/A,FALSE,"UNEMPL"}</definedName>
    <definedName name="wrn.UNEMPL." localSheetId="42" hidden="1">{#N/A,#N/A,FALSE,"EMP_POP";#N/A,#N/A,FALSE,"UNEMPL"}</definedName>
    <definedName name="wrn.UNEMPL." localSheetId="43" hidden="1">{#N/A,#N/A,FALSE,"EMP_POP";#N/A,#N/A,FALSE,"UNEMPL"}</definedName>
    <definedName name="wrn.UNEMPL." localSheetId="44" hidden="1">{#N/A,#N/A,FALSE,"EMP_POP";#N/A,#N/A,FALSE,"UNEMPL"}</definedName>
    <definedName name="wrn.UNEMPL." localSheetId="45" hidden="1">{#N/A,#N/A,FALSE,"EMP_POP";#N/A,#N/A,FALSE,"UNEMPL"}</definedName>
    <definedName name="wrn.UNEMPL." localSheetId="46" hidden="1">{#N/A,#N/A,FALSE,"EMP_POP";#N/A,#N/A,FALSE,"UNEMPL"}</definedName>
    <definedName name="wrn.UNEMPL." localSheetId="47" hidden="1">{#N/A,#N/A,FALSE,"EMP_POP";#N/A,#N/A,FALSE,"UNEMPL"}</definedName>
    <definedName name="wrn.UNEMPL." localSheetId="48" hidden="1">{#N/A,#N/A,FALSE,"EMP_POP";#N/A,#N/A,FALSE,"UNEMPL"}</definedName>
    <definedName name="wrn.UNEMPL." localSheetId="49" hidden="1">{#N/A,#N/A,FALSE,"EMP_POP";#N/A,#N/A,FALSE,"UNEMPL"}</definedName>
    <definedName name="wrn.UNEMPL." localSheetId="50" hidden="1">{#N/A,#N/A,FALSE,"EMP_POP";#N/A,#N/A,FALSE,"UNEMPL"}</definedName>
    <definedName name="wrn.UNEMPL." localSheetId="52" hidden="1">{#N/A,#N/A,FALSE,"EMP_POP";#N/A,#N/A,FALSE,"UNEMPL"}</definedName>
    <definedName name="wrn.UNEMPL." localSheetId="53" hidden="1">{#N/A,#N/A,FALSE,"EMP_POP";#N/A,#N/A,FALSE,"UNEMPL"}</definedName>
    <definedName name="wrn.UNEMPL." localSheetId="54" hidden="1">{#N/A,#N/A,FALSE,"EMP_POP";#N/A,#N/A,FALSE,"UNEMPL"}</definedName>
    <definedName name="wrn.UNEMPL." localSheetId="55" hidden="1">{#N/A,#N/A,FALSE,"EMP_POP";#N/A,#N/A,FALSE,"UNEMPL"}</definedName>
    <definedName name="wrn.UNEMPL." localSheetId="56" hidden="1">{#N/A,#N/A,FALSE,"EMP_POP";#N/A,#N/A,FALSE,"UNEMPL"}</definedName>
    <definedName name="wrn.UNEMPL." localSheetId="57" hidden="1">{#N/A,#N/A,FALSE,"EMP_POP";#N/A,#N/A,FALSE,"UNEMPL"}</definedName>
    <definedName name="wrn.UNEMPL." localSheetId="58" hidden="1">{#N/A,#N/A,FALSE,"EMP_POP";#N/A,#N/A,FALSE,"UNEMPL"}</definedName>
    <definedName name="wrn.UNEMPL." localSheetId="59" hidden="1">{#N/A,#N/A,FALSE,"EMP_POP";#N/A,#N/A,FALSE,"UNEMPL"}</definedName>
    <definedName name="wrn.UNEMPL." localSheetId="60" hidden="1">{#N/A,#N/A,FALSE,"EMP_POP";#N/A,#N/A,FALSE,"UNEMPL"}</definedName>
    <definedName name="wrn.UNEMPL." localSheetId="68" hidden="1">{#N/A,#N/A,FALSE,"EMP_POP";#N/A,#N/A,FALSE,"UNEMPL"}</definedName>
    <definedName name="wrn.UNEMPL." localSheetId="69" hidden="1">{#N/A,#N/A,FALSE,"EMP_POP";#N/A,#N/A,FALSE,"UNEMPL"}</definedName>
    <definedName name="wrn.UNEMPL." localSheetId="70" hidden="1">{#N/A,#N/A,FALSE,"EMP_POP";#N/A,#N/A,FALSE,"UNEMPL"}</definedName>
    <definedName name="wrn.UNEMPL." localSheetId="0" hidden="1">{#N/A,#N/A,FALSE,"EMP_POP";#N/A,#N/A,FALSE,"UNEMPL"}</definedName>
    <definedName name="wrn.UNEMPL." hidden="1">{#N/A,#N/A,FALSE,"EMP_POP";#N/A,#N/A,FALSE,"UNEMPL"}</definedName>
    <definedName name="wrn.WAGES." localSheetId="1"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4" hidden="1">{#N/A,#N/A,FALSE,"WAGES"}</definedName>
    <definedName name="wrn.WAGES." localSheetId="25" hidden="1">{#N/A,#N/A,FALSE,"WAGES"}</definedName>
    <definedName name="wrn.WAGES." localSheetId="3" hidden="1">{#N/A,#N/A,FALSE,"WAGES"}</definedName>
    <definedName name="wrn.WAGES." localSheetId="37" hidden="1">{#N/A,#N/A,FALSE,"WAGES"}</definedName>
    <definedName name="wrn.WAGES." localSheetId="38" hidden="1">{#N/A,#N/A,FALSE,"WAGES"}</definedName>
    <definedName name="wrn.WAGES." localSheetId="39" hidden="1">{#N/A,#N/A,FALSE,"WAGES"}</definedName>
    <definedName name="wrn.WAGES." localSheetId="40" hidden="1">{#N/A,#N/A,FALSE,"WAGES"}</definedName>
    <definedName name="wrn.WAGES." localSheetId="41" hidden="1">{#N/A,#N/A,FALSE,"WAGES"}</definedName>
    <definedName name="wrn.WAGES." localSheetId="42" hidden="1">{#N/A,#N/A,FALSE,"WAGES"}</definedName>
    <definedName name="wrn.WAGES." localSheetId="43" hidden="1">{#N/A,#N/A,FALSE,"WAGES"}</definedName>
    <definedName name="wrn.WAGES." localSheetId="44" hidden="1">{#N/A,#N/A,FALSE,"WAGES"}</definedName>
    <definedName name="wrn.WAGES." localSheetId="45" hidden="1">{#N/A,#N/A,FALSE,"WAGES"}</definedName>
    <definedName name="wrn.WAGES." localSheetId="46" hidden="1">{#N/A,#N/A,FALSE,"WAGES"}</definedName>
    <definedName name="wrn.WAGES." localSheetId="47" hidden="1">{#N/A,#N/A,FALSE,"WAGES"}</definedName>
    <definedName name="wrn.WAGES." localSheetId="48" hidden="1">{#N/A,#N/A,FALSE,"WAGES"}</definedName>
    <definedName name="wrn.WAGES." localSheetId="49" hidden="1">{#N/A,#N/A,FALSE,"WAGES"}</definedName>
    <definedName name="wrn.WAGES." localSheetId="50" hidden="1">{#N/A,#N/A,FALSE,"WAGES"}</definedName>
    <definedName name="wrn.WAGES." localSheetId="52" hidden="1">{#N/A,#N/A,FALSE,"WAGES"}</definedName>
    <definedName name="wrn.WAGES." localSheetId="53" hidden="1">{#N/A,#N/A,FALSE,"WAGES"}</definedName>
    <definedName name="wrn.WAGES." localSheetId="54" hidden="1">{#N/A,#N/A,FALSE,"WAGES"}</definedName>
    <definedName name="wrn.WAGES." localSheetId="55" hidden="1">{#N/A,#N/A,FALSE,"WAGES"}</definedName>
    <definedName name="wrn.WAGES." localSheetId="56" hidden="1">{#N/A,#N/A,FALSE,"WAGES"}</definedName>
    <definedName name="wrn.WAGES." localSheetId="57" hidden="1">{#N/A,#N/A,FALSE,"WAGES"}</definedName>
    <definedName name="wrn.WAGES." localSheetId="58" hidden="1">{#N/A,#N/A,FALSE,"WAGES"}</definedName>
    <definedName name="wrn.WAGES." localSheetId="59" hidden="1">{#N/A,#N/A,FALSE,"WAGES"}</definedName>
    <definedName name="wrn.WAGES." localSheetId="60" hidden="1">{#N/A,#N/A,FALSE,"WAGES"}</definedName>
    <definedName name="wrn.WAGES." localSheetId="68" hidden="1">{#N/A,#N/A,FALSE,"WAGES"}</definedName>
    <definedName name="wrn.WAGES." localSheetId="69" hidden="1">{#N/A,#N/A,FALSE,"WAGES"}</definedName>
    <definedName name="wrn.WAGES." localSheetId="70" hidden="1">{#N/A,#N/A,FALSE,"WAGES"}</definedName>
    <definedName name="wrn.WAGES." localSheetId="0" hidden="1">{#N/A,#N/A,FALSE,"WAGES"}</definedName>
    <definedName name="wrn.WAGES." hidden="1">{#N/A,#N/A,FALSE,"WAGES"}</definedName>
    <definedName name="wrn.WEO." localSheetId="1" hidden="1">{"WEO",#N/A,FALSE,"T"}</definedName>
    <definedName name="wrn.WEO." localSheetId="17" hidden="1">{"WEO",#N/A,FALSE,"T"}</definedName>
    <definedName name="wrn.WEO." localSheetId="18" hidden="1">{"WEO",#N/A,FALSE,"T"}</definedName>
    <definedName name="wrn.WEO." localSheetId="19" hidden="1">{"WEO",#N/A,FALSE,"T"}</definedName>
    <definedName name="wrn.WEO." localSheetId="24" hidden="1">{"WEO",#N/A,FALSE,"T"}</definedName>
    <definedName name="wrn.WEO." localSheetId="25" hidden="1">{"WEO",#N/A,FALSE,"T"}</definedName>
    <definedName name="wrn.WEO." localSheetId="3" hidden="1">{"WEO",#N/A,FALSE,"T"}</definedName>
    <definedName name="wrn.WEO." localSheetId="37" hidden="1">{"WEO",#N/A,FALSE,"T"}</definedName>
    <definedName name="wrn.WEO." localSheetId="38" hidden="1">{"WEO",#N/A,FALSE,"T"}</definedName>
    <definedName name="wrn.WEO." localSheetId="39" hidden="1">{"WEO",#N/A,FALSE,"T"}</definedName>
    <definedName name="wrn.WEO." localSheetId="40"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0" hidden="1">{"WEO",#N/A,FALSE,"T"}</definedName>
    <definedName name="wrn.WEO." localSheetId="52" hidden="1">{"WEO",#N/A,FALSE,"T"}</definedName>
    <definedName name="wrn.WEO." localSheetId="53" hidden="1">{"WEO",#N/A,FALSE,"T"}</definedName>
    <definedName name="wrn.WEO." localSheetId="54" hidden="1">{"WEO",#N/A,FALSE,"T"}</definedName>
    <definedName name="wrn.WEO." localSheetId="55" hidden="1">{"WEO",#N/A,FALSE,"T"}</definedName>
    <definedName name="wrn.WEO." localSheetId="56" hidden="1">{"WEO",#N/A,FALSE,"T"}</definedName>
    <definedName name="wrn.WEO." localSheetId="57" hidden="1">{"WEO",#N/A,FALSE,"T"}</definedName>
    <definedName name="wrn.WEO." localSheetId="58" hidden="1">{"WEO",#N/A,FALSE,"T"}</definedName>
    <definedName name="wrn.WEO." localSheetId="59" hidden="1">{"WEO",#N/A,FALSE,"T"}</definedName>
    <definedName name="wrn.WEO." localSheetId="60" hidden="1">{"WEO",#N/A,FALSE,"T"}</definedName>
    <definedName name="wrn.WEO." localSheetId="68" hidden="1">{"WEO",#N/A,FALSE,"T"}</definedName>
    <definedName name="wrn.WEO." localSheetId="69" hidden="1">{"WEO",#N/A,FALSE,"T"}</definedName>
    <definedName name="wrn.WEO." localSheetId="70" hidden="1">{"WEO",#N/A,FALSE,"T"}</definedName>
    <definedName name="wrn.WEO." localSheetId="0" hidden="1">{"WEO",#N/A,FALSE,"T"}</definedName>
    <definedName name="wrn.WEO." hidden="1">{"WEO",#N/A,FALSE,"T"}</definedName>
    <definedName name="Wt_d">[27]CIRRs!$C$59</definedName>
    <definedName name="WT4A" localSheetId="3">[6]Work_sect!#REF!</definedName>
    <definedName name="WT4A" localSheetId="42">[6]Work_sect!#REF!</definedName>
    <definedName name="WT4A" localSheetId="0">[6]Work_sect!#REF!</definedName>
    <definedName name="WT4A">[6]Work_sect!#REF!</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0"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2" hidden="1">{TRUE,TRUE,-1.25,-15.5,484.5,276.75,FALSE,FALSE,TRUE,TRUE,0,15,#N/A,56,#N/A,4.88636363636364,15.35,1,FALSE,FALSE,3,TRUE,1,FALSE,100,"Swvu.PLA2.","ACwvu.PLA2.",#N/A,FALSE,FALSE,0,0,0,0,2,"","",TRUE,TRUE,FALSE,FALSE,1,60,#N/A,#N/A,FALSE,FALSE,"Rwvu.PLA2.",#N/A,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3" hidden="1">{TRUE,TRUE,-1.25,-15.5,484.5,276.75,FALSE,FALSE,TRUE,TRUE,0,15,#N/A,56,#N/A,4.88636363636364,15.35,1,FALSE,FALSE,3,TRUE,1,FALSE,100,"Swvu.PLA2.","ACwvu.PLA2.",#N/A,FALSE,FALSE,0,0,0,0,2,"","",TRUE,TRUE,FALSE,FALSE,1,60,#N/A,#N/A,FALSE,FALSE,"Rwvu.PLA2.",#N/A,FALSE,FALSE,FALSE,9,65532,65532,FALSE,FALSE,TRUE,TRUE,TRUE}</definedName>
    <definedName name="wvu.PLA2." localSheetId="54" hidden="1">{TRUE,TRUE,-1.25,-15.5,484.5,276.75,FALSE,FALSE,TRUE,TRUE,0,15,#N/A,56,#N/A,4.88636363636364,15.35,1,FALSE,FALSE,3,TRUE,1,FALSE,100,"Swvu.PLA2.","ACwvu.PLA2.",#N/A,FALSE,FALSE,0,0,0,0,2,"","",TRUE,TRUE,FALSE,FALSE,1,60,#N/A,#N/A,FALSE,FALSE,"Rwvu.PLA2.",#N/A,FALSE,FALSE,FALSE,9,65532,65532,FALSE,FALSE,TRUE,TRUE,TRUE}</definedName>
    <definedName name="wvu.PLA2." localSheetId="55"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58" hidden="1">{TRUE,TRUE,-1.25,-15.5,484.5,276.75,FALSE,FALSE,TRUE,TRUE,0,15,#N/A,56,#N/A,4.88636363636364,15.35,1,FALSE,FALSE,3,TRUE,1,FALSE,100,"Swvu.PLA2.","ACwvu.PLA2.",#N/A,FALSE,FALSE,0,0,0,0,2,"","",TRUE,TRUE,FALSE,FALSE,1,60,#N/A,#N/A,FALSE,FALSE,"Rwvu.PLA2.",#N/A,FALSE,FALSE,FALSE,9,65532,65532,FALSE,FALSE,TRUE,TRUE,TRUE}</definedName>
    <definedName name="wvu.PLA2." localSheetId="59" hidden="1">{TRUE,TRUE,-1.25,-15.5,484.5,276.75,FALSE,FALSE,TRUE,TRUE,0,15,#N/A,56,#N/A,4.88636363636364,15.35,1,FALSE,FALSE,3,TRUE,1,FALSE,100,"Swvu.PLA2.","ACwvu.PLA2.",#N/A,FALSE,FALSE,0,0,0,0,2,"","",TRUE,TRUE,FALSE,FALSE,1,60,#N/A,#N/A,FALSE,FALSE,"Rwvu.PLA2.",#N/A,FALSE,FALSE,FALSE,9,65532,65532,FALSE,FALSE,TRUE,TRUE,TRUE}</definedName>
    <definedName name="wvu.PLA2." localSheetId="60" hidden="1">{TRUE,TRUE,-1.25,-15.5,484.5,276.75,FALSE,FALSE,TRUE,TRUE,0,15,#N/A,56,#N/A,4.88636363636364,15.35,1,FALSE,FALSE,3,TRUE,1,FALSE,100,"Swvu.PLA2.","ACwvu.PLA2.",#N/A,FALSE,FALSE,0,0,0,0,2,"","",TRUE,TRUE,FALSE,FALSE,1,60,#N/A,#N/A,FALSE,FALSE,"Rwvu.PLA2.",#N/A,FALSE,FALSE,FALSE,9,65532,65532,FALSE,FALSE,TRUE,TRUE,TRUE}</definedName>
    <definedName name="wvu.PLA2." localSheetId="68" hidden="1">{TRUE,TRUE,-1.25,-15.5,484.5,276.75,FALSE,FALSE,TRUE,TRUE,0,15,#N/A,56,#N/A,4.88636363636364,15.35,1,FALSE,FALSE,3,TRUE,1,FALSE,100,"Swvu.PLA2.","ACwvu.PLA2.",#N/A,FALSE,FALSE,0,0,0,0,2,"","",TRUE,TRUE,FALSE,FALSE,1,60,#N/A,#N/A,FALSE,FALSE,"Rwvu.PLA2.",#N/A,FALSE,FALSE,FALSE,9,65532,65532,FALSE,FALSE,TRUE,TRUE,TRUE}</definedName>
    <definedName name="wvu.PLA2." localSheetId="69" hidden="1">{TRUE,TRUE,-1.25,-15.5,484.5,276.75,FALSE,FALSE,TRUE,TRUE,0,15,#N/A,56,#N/A,4.88636363636364,15.35,1,FALSE,FALSE,3,TRUE,1,FALSE,100,"Swvu.PLA2.","ACwvu.PLA2.",#N/A,FALSE,FALSE,0,0,0,0,2,"","",TRUE,TRUE,FALSE,FALSE,1,60,#N/A,#N/A,FALSE,FALSE,"Rwvu.PLA2.",#N/A,FALSE,FALSE,FALSE,9,65532,65532,FALSE,FALSE,TRUE,TRUE,TRUE}</definedName>
    <definedName name="wvu.PLA2." localSheetId="70"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37" hidden="1">{TRUE,TRUE,-0.5,-14.75,603,387,FALSE,TRUE,TRUE,TRUE,0,1,2,1,2,1,1,4,TRUE,TRUE,3,TRUE,1,TRUE,75,"Swvu.Print.","ACwvu.Print.",#N/A,FALSE,FALSE,1,0.75,0.6,0.5,1,"","",TRUE,FALSE,TRUE,FALSE,1,#N/A,1,1,#DIV/0!,FALSE,"Rwvu.Print.",#N/A,FALSE,FALSE,FALSE,1,65532,300,FALSE,FALSE,TRUE,TRUE,TRUE}</definedName>
    <definedName name="wvu.Print." localSheetId="38"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40"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42" hidden="1">{TRUE,TRUE,-0.5,-14.75,603,387,FALSE,TRUE,TRUE,TRUE,0,1,2,1,2,1,1,4,TRUE,TRUE,3,TRUE,1,TRUE,75,"Swvu.Print.","ACwvu.Print.",#N/A,FALSE,FALSE,1,0.75,0.6,0.5,1,"","",TRUE,FALSE,TRUE,FALSE,1,#N/A,1,1,#DIV/0!,FALSE,"Rwvu.Print.",#N/A,FALSE,FALSE,FALSE,1,65532,300,FALSE,FALSE,TRUE,TRUE,TRUE}</definedName>
    <definedName name="wvu.Print." localSheetId="43"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7" hidden="1">{TRUE,TRUE,-0.5,-14.75,603,387,FALSE,TRUE,TRUE,TRUE,0,1,2,1,2,1,1,4,TRUE,TRUE,3,TRUE,1,TRUE,75,"Swvu.Print.","ACwvu.Print.",#N/A,FALSE,FALSE,1,0.75,0.6,0.5,1,"","",TRUE,FALSE,TRUE,FALSE,1,#N/A,1,1,#DIV/0!,FALSE,"Rwvu.Print.",#N/A,FALSE,FALSE,FALSE,1,65532,300,FALSE,FALSE,TRUE,TRUE,TRUE}</definedName>
    <definedName name="wvu.Print." localSheetId="48"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0"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53" hidden="1">{TRUE,TRUE,-0.5,-14.75,603,387,FALSE,TRUE,TRUE,TRUE,0,1,2,1,2,1,1,4,TRUE,TRUE,3,TRUE,1,TRUE,75,"Swvu.Print.","ACwvu.Print.",#N/A,FALSE,FALSE,1,0.75,0.6,0.5,1,"","",TRUE,FALSE,TRUE,FALSE,1,#N/A,1,1,#DIV/0!,FALSE,"Rwvu.Print.",#N/A,FALSE,FALSE,FALSE,1,65532,300,FALSE,FALSE,TRUE,TRUE,TRUE}</definedName>
    <definedName name="wvu.Print." localSheetId="54" hidden="1">{TRUE,TRUE,-0.5,-14.75,603,387,FALSE,TRUE,TRUE,TRUE,0,1,2,1,2,1,1,4,TRUE,TRUE,3,TRUE,1,TRUE,75,"Swvu.Print.","ACwvu.Print.",#N/A,FALSE,FALSE,1,0.75,0.6,0.5,1,"","",TRUE,FALSE,TRUE,FALSE,1,#N/A,1,1,#DIV/0!,FALSE,"Rwvu.Print.",#N/A,FALSE,FALSE,FALSE,1,65532,300,FALSE,FALSE,TRUE,TRUE,TRUE}</definedName>
    <definedName name="wvu.Print." localSheetId="55" hidden="1">{TRUE,TRUE,-0.5,-14.75,603,387,FALSE,TRUE,TRUE,TRUE,0,1,2,1,2,1,1,4,TRUE,TRUE,3,TRUE,1,TRUE,75,"Swvu.Print.","ACwvu.Print.",#N/A,FALSE,FALSE,1,0.75,0.6,0.5,1,"","",TRUE,FALSE,TRUE,FALSE,1,#N/A,1,1,#DIV/0!,FALSE,"Rwvu.Print.",#N/A,FALSE,FALSE,FALSE,1,65532,300,FALSE,FALSE,TRUE,TRUE,TRUE}</definedName>
    <definedName name="wvu.Print." localSheetId="56" hidden="1">{TRUE,TRUE,-0.5,-14.75,603,387,FALSE,TRUE,TRUE,TRUE,0,1,2,1,2,1,1,4,TRUE,TRUE,3,TRUE,1,TRUE,75,"Swvu.Print.","ACwvu.Print.",#N/A,FALSE,FALSE,1,0.75,0.6,0.5,1,"","",TRUE,FALSE,TRUE,FALSE,1,#N/A,1,1,#DIV/0!,FALSE,"Rwvu.Print.",#N/A,FALSE,FALSE,FALSE,1,65532,300,FALSE,FALSE,TRUE,TRUE,TRUE}</definedName>
    <definedName name="wvu.Print." localSheetId="57" hidden="1">{TRUE,TRUE,-0.5,-14.75,603,387,FALSE,TRUE,TRUE,TRUE,0,1,2,1,2,1,1,4,TRUE,TRUE,3,TRUE,1,TRUE,75,"Swvu.Print.","ACwvu.Print.",#N/A,FALSE,FALSE,1,0.75,0.6,0.5,1,"","",TRUE,FALSE,TRUE,FALSE,1,#N/A,1,1,#DIV/0!,FALSE,"Rwvu.Print.",#N/A,FALSE,FALSE,FALSE,1,65532,300,FALSE,FALSE,TRUE,TRUE,TRUE}</definedName>
    <definedName name="wvu.Print." localSheetId="58" hidden="1">{TRUE,TRUE,-0.5,-14.75,603,387,FALSE,TRUE,TRUE,TRUE,0,1,2,1,2,1,1,4,TRUE,TRUE,3,TRUE,1,TRUE,75,"Swvu.Print.","ACwvu.Print.",#N/A,FALSE,FALSE,1,0.75,0.6,0.5,1,"","",TRUE,FALSE,TRUE,FALSE,1,#N/A,1,1,#DIV/0!,FALSE,"Rwvu.Print.",#N/A,FALSE,FALSE,FALSE,1,65532,300,FALSE,FALSE,TRUE,TRUE,TRUE}</definedName>
    <definedName name="wvu.Print." localSheetId="59" hidden="1">{TRUE,TRUE,-0.5,-14.75,603,387,FALSE,TRUE,TRUE,TRUE,0,1,2,1,2,1,1,4,TRUE,TRUE,3,TRUE,1,TRUE,75,"Swvu.Print.","ACwvu.Print.",#N/A,FALSE,FALSE,1,0.75,0.6,0.5,1,"","",TRUE,FALSE,TRUE,FALSE,1,#N/A,1,1,#DIV/0!,FALSE,"Rwvu.Print.",#N/A,FALSE,FALSE,FALSE,1,65532,300,FALSE,FALSE,TRUE,TRUE,TRUE}</definedName>
    <definedName name="wvu.Print." localSheetId="60" hidden="1">{TRUE,TRUE,-0.5,-14.75,603,387,FALSE,TRUE,TRUE,TRUE,0,1,2,1,2,1,1,4,TRUE,TRUE,3,TRUE,1,TRUE,75,"Swvu.Print.","ACwvu.Print.",#N/A,FALSE,FALSE,1,0.75,0.6,0.5,1,"","",TRUE,FALSE,TRUE,FALSE,1,#N/A,1,1,#DIV/0!,FALSE,"Rwvu.Print.",#N/A,FALSE,FALSE,FALSE,1,65532,300,FALSE,FALSE,TRUE,TRUE,TRUE}</definedName>
    <definedName name="wvu.Print." localSheetId="68" hidden="1">{TRUE,TRUE,-0.5,-14.75,603,387,FALSE,TRUE,TRUE,TRUE,0,1,2,1,2,1,1,4,TRUE,TRUE,3,TRUE,1,TRUE,75,"Swvu.Print.","ACwvu.Print.",#N/A,FALSE,FALSE,1,0.75,0.6,0.5,1,"","",TRUE,FALSE,TRUE,FALSE,1,#N/A,1,1,#DIV/0!,FALSE,"Rwvu.Print.",#N/A,FALSE,FALSE,FALSE,1,65532,300,FALSE,FALSE,TRUE,TRUE,TRUE}</definedName>
    <definedName name="wvu.Print." localSheetId="69" hidden="1">{TRUE,TRUE,-0.5,-14.75,603,387,FALSE,TRUE,TRUE,TRUE,0,1,2,1,2,1,1,4,TRUE,TRUE,3,TRUE,1,TRUE,75,"Swvu.Print.","ACwvu.Print.",#N/A,FALSE,FALSE,1,0.75,0.6,0.5,1,"","",TRUE,FALSE,TRUE,FALSE,1,#N/A,1,1,#DIV/0!,FALSE,"Rwvu.Print.",#N/A,FALSE,FALSE,FALSE,1,65532,300,FALSE,FALSE,TRUE,TRUE,TRUE}</definedName>
    <definedName name="wvu.Print." localSheetId="70" hidden="1">{TRUE,TRUE,-0.5,-14.75,603,387,FALSE,TRUE,TRUE,TRUE,0,1,2,1,2,1,1,4,TRUE,TRUE,3,TRUE,1,TRUE,75,"Swvu.Print.","ACwvu.Print.",#N/A,FALSE,FALSE,1,0.75,0.6,0.5,1,"","",TRUE,FALSE,TRUE,FALSE,1,#N/A,1,1,#DIV/0!,FALSE,"Rwvu.Print.",#N/A,FALSE,FALSE,FALSE,1,65532,300,FALSE,FALSE,TRUE,TRUE,TRUE}</definedName>
    <definedName name="wvu.Print." localSheetId="0"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3">#REF!</definedName>
    <definedName name="ww" localSheetId="42">#REF!</definedName>
    <definedName name="ww" localSheetId="68">#REF!</definedName>
    <definedName name="ww" localSheetId="69">#REF!</definedName>
    <definedName name="ww" localSheetId="0">#REF!</definedName>
    <definedName name="ww">#REF!</definedName>
    <definedName name="www" localSheetId="3">#REF!</definedName>
    <definedName name="www" localSheetId="42">#REF!</definedName>
    <definedName name="www" localSheetId="68">#REF!</definedName>
    <definedName name="www" localSheetId="69">#REF!</definedName>
    <definedName name="www">#REF!</definedName>
    <definedName name="wwww" localSheetId="3">[122]ImpExp!#REF!</definedName>
    <definedName name="wwww" localSheetId="42">[122]ImpExp!#REF!</definedName>
    <definedName name="wwww">[122]ImpExp!#REF!</definedName>
    <definedName name="wwwww" localSheetId="1">#REF!</definedName>
    <definedName name="wwwww" localSheetId="3">#REF!</definedName>
    <definedName name="wwwww" localSheetId="37">#REF!</definedName>
    <definedName name="wwwww" localSheetId="38">#REF!</definedName>
    <definedName name="wwwww" localSheetId="39">#REF!</definedName>
    <definedName name="wwwww" localSheetId="40">#REF!</definedName>
    <definedName name="wwwww" localSheetId="41">#REF!</definedName>
    <definedName name="wwwww" localSheetId="42">#REF!</definedName>
    <definedName name="wwwww" localSheetId="43">#REF!</definedName>
    <definedName name="wwwww" localSheetId="45">#REF!</definedName>
    <definedName name="wwwww" localSheetId="46">#REF!</definedName>
    <definedName name="wwwww" localSheetId="48">#REF!</definedName>
    <definedName name="wwwww" localSheetId="49">#REF!</definedName>
    <definedName name="wwwww" localSheetId="50">#REF!</definedName>
    <definedName name="wwwww" localSheetId="68">#REF!</definedName>
    <definedName name="wwwww" localSheetId="69">#REF!</definedName>
    <definedName name="wwwww" localSheetId="0">#REF!</definedName>
    <definedName name="wwwww">#REF!</definedName>
    <definedName name="wwwwww" localSheetId="1">#REF!</definedName>
    <definedName name="wwwwww" localSheetId="3">#REF!</definedName>
    <definedName name="wwwwww" localSheetId="37">#REF!</definedName>
    <definedName name="wwwwww" localSheetId="38">#REF!</definedName>
    <definedName name="wwwwww" localSheetId="39">#REF!</definedName>
    <definedName name="wwwwww" localSheetId="40">#REF!</definedName>
    <definedName name="wwwwww" localSheetId="41">#REF!</definedName>
    <definedName name="wwwwww" localSheetId="42">#REF!</definedName>
    <definedName name="wwwwww" localSheetId="43">#REF!</definedName>
    <definedName name="wwwwww" localSheetId="45">#REF!</definedName>
    <definedName name="wwwwww" localSheetId="46">#REF!</definedName>
    <definedName name="wwwwww" localSheetId="48">#REF!</definedName>
    <definedName name="wwwwww" localSheetId="49">#REF!</definedName>
    <definedName name="wwwwww" localSheetId="50">#REF!</definedName>
    <definedName name="wwwwww" localSheetId="68">#REF!</definedName>
    <definedName name="wwwwww" localSheetId="69">#REF!</definedName>
    <definedName name="wwwwww">#REF!</definedName>
    <definedName name="wwwwwww" localSheetId="1" hidden="1">#REF!</definedName>
    <definedName name="wwwwwww" localSheetId="17" hidden="1">#REF!</definedName>
    <definedName name="wwwwwww" localSheetId="18" hidden="1">#REF!</definedName>
    <definedName name="wwwwwww" localSheetId="19" hidden="1">#REF!</definedName>
    <definedName name="wwwwwww" localSheetId="24" hidden="1">#REF!</definedName>
    <definedName name="wwwwwww" localSheetId="25" hidden="1">#REF!</definedName>
    <definedName name="wwwwwww" localSheetId="37" hidden="1">#REF!</definedName>
    <definedName name="wwwwwww" localSheetId="38" hidden="1">#REF!</definedName>
    <definedName name="wwwwwww" localSheetId="39" hidden="1">#REF!</definedName>
    <definedName name="wwwwwww" localSheetId="40" hidden="1">#REF!</definedName>
    <definedName name="wwwwwww" localSheetId="41" hidden="1">#REF!</definedName>
    <definedName name="wwwwwww" localSheetId="42" hidden="1">#REF!</definedName>
    <definedName name="wwwwwww" localSheetId="43" hidden="1">#REF!</definedName>
    <definedName name="wwwwwww" localSheetId="44" hidden="1">#REF!</definedName>
    <definedName name="wwwwwww" localSheetId="45" hidden="1">#REF!</definedName>
    <definedName name="wwwwwww" localSheetId="46" hidden="1">#REF!</definedName>
    <definedName name="wwwwwww" localSheetId="47" hidden="1">#REF!</definedName>
    <definedName name="wwwwwww" localSheetId="48" hidden="1">#REF!</definedName>
    <definedName name="wwwwwww" localSheetId="49" hidden="1">#REF!</definedName>
    <definedName name="wwwwwww" localSheetId="50" hidden="1">#REF!</definedName>
    <definedName name="wwwwwww" localSheetId="52" hidden="1">#REF!</definedName>
    <definedName name="wwwwwww" localSheetId="53" hidden="1">#REF!</definedName>
    <definedName name="wwwwwww" localSheetId="54" hidden="1">#REF!</definedName>
    <definedName name="wwwwwww" localSheetId="55" hidden="1">#REF!</definedName>
    <definedName name="wwwwwww" localSheetId="56" hidden="1">#REF!</definedName>
    <definedName name="wwwwwww" localSheetId="57" hidden="1">#REF!</definedName>
    <definedName name="wwwwwww" localSheetId="58" hidden="1">#REF!</definedName>
    <definedName name="wwwwwww" localSheetId="59" hidden="1">#REF!</definedName>
    <definedName name="wwwwwww" localSheetId="60" hidden="1">#REF!</definedName>
    <definedName name="wwwwwww" localSheetId="70" hidden="1">#REF!</definedName>
    <definedName name="wwwwwww" localSheetId="0" hidden="1">#REF!</definedName>
    <definedName name="wwwwwww" hidden="1">#REF!</definedName>
    <definedName name="X" localSheetId="68">#REF!</definedName>
    <definedName name="X" localSheetId="69">#REF!</definedName>
    <definedName name="X">#REF!</definedName>
    <definedName name="XandRev">'[86]tab 3'!$F$63:$Z$65</definedName>
    <definedName name="xau" localSheetId="1">#REF!</definedName>
    <definedName name="xau" localSheetId="3">#REF!</definedName>
    <definedName name="xau" localSheetId="37">#REF!</definedName>
    <definedName name="xau" localSheetId="38">#REF!</definedName>
    <definedName name="xau" localSheetId="39">#REF!</definedName>
    <definedName name="xau" localSheetId="40">#REF!</definedName>
    <definedName name="xau" localSheetId="41">#REF!</definedName>
    <definedName name="xau" localSheetId="42">#REF!</definedName>
    <definedName name="xau" localSheetId="43">#REF!</definedName>
    <definedName name="xau" localSheetId="45">#REF!</definedName>
    <definedName name="xau" localSheetId="46">#REF!</definedName>
    <definedName name="xau" localSheetId="48">#REF!</definedName>
    <definedName name="xau" localSheetId="49">#REF!</definedName>
    <definedName name="xau" localSheetId="50">#REF!</definedName>
    <definedName name="xau" localSheetId="6">#REF!</definedName>
    <definedName name="xau" localSheetId="68">#REF!</definedName>
    <definedName name="xau" localSheetId="69">#REF!</definedName>
    <definedName name="xau" localSheetId="0">#REF!</definedName>
    <definedName name="xau">#REF!</definedName>
    <definedName name="xc" localSheetId="1">#REF!</definedName>
    <definedName name="xc" localSheetId="3">#REF!</definedName>
    <definedName name="xc" localSheetId="37">#REF!</definedName>
    <definedName name="xc" localSheetId="38">#REF!</definedName>
    <definedName name="xc" localSheetId="39">#REF!</definedName>
    <definedName name="xc" localSheetId="40">#REF!</definedName>
    <definedName name="xc" localSheetId="41">#REF!</definedName>
    <definedName name="xc" localSheetId="42">#REF!</definedName>
    <definedName name="xc" localSheetId="43">#REF!</definedName>
    <definedName name="xc" localSheetId="45">#REF!</definedName>
    <definedName name="xc" localSheetId="46">#REF!</definedName>
    <definedName name="xc" localSheetId="48">#REF!</definedName>
    <definedName name="xc" localSheetId="49">#REF!</definedName>
    <definedName name="xc" localSheetId="50">#REF!</definedName>
    <definedName name="xc" localSheetId="68">#REF!</definedName>
    <definedName name="xc" localSheetId="69">#REF!</definedName>
    <definedName name="xc">#REF!</definedName>
    <definedName name="xdr" localSheetId="1">#REF!</definedName>
    <definedName name="xdr" localSheetId="3">#REF!</definedName>
    <definedName name="xdr" localSheetId="37">#REF!</definedName>
    <definedName name="xdr" localSheetId="38">#REF!</definedName>
    <definedName name="xdr" localSheetId="39">#REF!</definedName>
    <definedName name="xdr" localSheetId="40">#REF!</definedName>
    <definedName name="xdr" localSheetId="41">#REF!</definedName>
    <definedName name="xdr" localSheetId="42">#REF!</definedName>
    <definedName name="xdr" localSheetId="43">#REF!</definedName>
    <definedName name="xdr" localSheetId="45">#REF!</definedName>
    <definedName name="xdr" localSheetId="46">#REF!</definedName>
    <definedName name="xdr" localSheetId="48">#REF!</definedName>
    <definedName name="xdr" localSheetId="49">#REF!</definedName>
    <definedName name="xdr" localSheetId="50">#REF!</definedName>
    <definedName name="xdr" localSheetId="68">#REF!</definedName>
    <definedName name="xdr" localSheetId="69">#REF!</definedName>
    <definedName name="xdr">#REF!</definedName>
    <definedName name="XGS" localSheetId="68">#REF!</definedName>
    <definedName name="XGS" localSheetId="69">#REF!</definedName>
    <definedName name="XGS">#REF!</definedName>
    <definedName name="XOF" localSheetId="68">#REF!</definedName>
    <definedName name="XOF" localSheetId="69">#REF!</definedName>
    <definedName name="XOF">#REF!</definedName>
    <definedName name="xr" localSheetId="68">#REF!</definedName>
    <definedName name="xr" localSheetId="69">#REF!</definedName>
    <definedName name="xr">#REF!</definedName>
    <definedName name="XWDCQDQC">'[24]10'!#REF!</definedName>
    <definedName name="xx" localSheetId="3">#REF!</definedName>
    <definedName name="xx" localSheetId="37">#REF!</definedName>
    <definedName name="xx" localSheetId="38">#REF!</definedName>
    <definedName name="xx" localSheetId="39">#REF!</definedName>
    <definedName name="xx" localSheetId="40">#REF!</definedName>
    <definedName name="xx" localSheetId="41">#REF!</definedName>
    <definedName name="xx" localSheetId="42">#REF!</definedName>
    <definedName name="xx" localSheetId="43">#REF!</definedName>
    <definedName name="xx" localSheetId="45">#REF!</definedName>
    <definedName name="xx" localSheetId="46">#REF!</definedName>
    <definedName name="xx" localSheetId="48">#REF!</definedName>
    <definedName name="xx" localSheetId="49">#REF!</definedName>
    <definedName name="xx" localSheetId="50">#REF!</definedName>
    <definedName name="xx" localSheetId="68">#REF!</definedName>
    <definedName name="xx" localSheetId="69">#REF!</definedName>
    <definedName name="xx" localSheetId="0">#REF!</definedName>
    <definedName name="xx">#REF!</definedName>
    <definedName name="xxWRS_1" localSheetId="3">#REF!</definedName>
    <definedName name="xxWRS_1" localSheetId="37">#REF!</definedName>
    <definedName name="xxWRS_1" localSheetId="38">#REF!</definedName>
    <definedName name="xxWRS_1" localSheetId="39">#REF!</definedName>
    <definedName name="xxWRS_1" localSheetId="40">#REF!</definedName>
    <definedName name="xxWRS_1" localSheetId="41">#REF!</definedName>
    <definedName name="xxWRS_1" localSheetId="42">#REF!</definedName>
    <definedName name="xxWRS_1" localSheetId="43">#REF!</definedName>
    <definedName name="xxWRS_1" localSheetId="45">#REF!</definedName>
    <definedName name="xxWRS_1" localSheetId="46">#REF!</definedName>
    <definedName name="xxWRS_1" localSheetId="48">#REF!</definedName>
    <definedName name="xxWRS_1" localSheetId="49">#REF!</definedName>
    <definedName name="xxWRS_1" localSheetId="50">#REF!</definedName>
    <definedName name="xxWRS_1" localSheetId="68">#REF!</definedName>
    <definedName name="xxWRS_1" localSheetId="69">#REF!</definedName>
    <definedName name="xxWRS_1">#REF!</definedName>
    <definedName name="xxWRS_2" localSheetId="3">#REF!</definedName>
    <definedName name="xxWRS_2" localSheetId="37">#REF!</definedName>
    <definedName name="xxWRS_2" localSheetId="38">#REF!</definedName>
    <definedName name="xxWRS_2" localSheetId="39">#REF!</definedName>
    <definedName name="xxWRS_2" localSheetId="40">#REF!</definedName>
    <definedName name="xxWRS_2" localSheetId="41">#REF!</definedName>
    <definedName name="xxWRS_2" localSheetId="42">#REF!</definedName>
    <definedName name="xxWRS_2" localSheetId="43">#REF!</definedName>
    <definedName name="xxWRS_2" localSheetId="45">#REF!</definedName>
    <definedName name="xxWRS_2" localSheetId="46">#REF!</definedName>
    <definedName name="xxWRS_2" localSheetId="48">#REF!</definedName>
    <definedName name="xxWRS_2" localSheetId="49">#REF!</definedName>
    <definedName name="xxWRS_2" localSheetId="50">#REF!</definedName>
    <definedName name="xxWRS_2" localSheetId="68">#REF!</definedName>
    <definedName name="xxWRS_2" localSheetId="69">#REF!</definedName>
    <definedName name="xxWRS_2">#REF!</definedName>
    <definedName name="xxWRS_3" localSheetId="68">#REF!</definedName>
    <definedName name="xxWRS_3" localSheetId="69">#REF!</definedName>
    <definedName name="xxWRS_3">#REF!</definedName>
    <definedName name="xxWRS_4">[60]Q5!$A$1:$A$104</definedName>
    <definedName name="xxWRS_5">[60]Q6!$A$1:$A$160</definedName>
    <definedName name="xxWRS_6">[60]Q7!$A$1:$A$59</definedName>
    <definedName name="xxWRS_7">[60]Q5!$A$1:$A$109</definedName>
    <definedName name="xxWRS_8">[60]Q6!$A$1:$A$162</definedName>
    <definedName name="xxWRS_9">[60]Q7!$A$1:$A$61</definedName>
    <definedName name="xxx" localSheetId="1">#REF!</definedName>
    <definedName name="xxx" localSheetId="3">#REF!</definedName>
    <definedName name="xxx" localSheetId="37">#REF!</definedName>
    <definedName name="xxx" localSheetId="38">#REF!</definedName>
    <definedName name="xxx" localSheetId="39">#REF!</definedName>
    <definedName name="xxx" localSheetId="40">#REF!</definedName>
    <definedName name="xxx" localSheetId="41">#REF!</definedName>
    <definedName name="xxx" localSheetId="42">#REF!</definedName>
    <definedName name="xxx" localSheetId="43">#REF!</definedName>
    <definedName name="xxx" localSheetId="45">#REF!</definedName>
    <definedName name="xxx" localSheetId="46">#REF!</definedName>
    <definedName name="xxx" localSheetId="48">#REF!</definedName>
    <definedName name="xxx" localSheetId="49">#REF!</definedName>
    <definedName name="xxx" localSheetId="50">#REF!</definedName>
    <definedName name="xxx" localSheetId="68">#REF!</definedName>
    <definedName name="xxx" localSheetId="69">#REF!</definedName>
    <definedName name="xxx" localSheetId="0">#REF!</definedName>
    <definedName name="xxx">#REF!</definedName>
    <definedName name="xxxx" localSheetId="1" hidden="1">{"Riqfin97",#N/A,FALSE,"Tran";"Riqfinpro",#N/A,FALSE,"Tran"}</definedName>
    <definedName name="xxxx" localSheetId="17"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4" hidden="1">{"Riqfin97",#N/A,FALSE,"Tran";"Riqfinpro",#N/A,FALSE,"Tran"}</definedName>
    <definedName name="xxxx" localSheetId="25" hidden="1">{"Riqfin97",#N/A,FALSE,"Tran";"Riqfinpro",#N/A,FALSE,"Tran"}</definedName>
    <definedName name="xxxx" localSheetId="3" hidden="1">{"Riqfin97",#N/A,FALSE,"Tran";"Riqfinpro",#N/A,FALSE,"Tran"}</definedName>
    <definedName name="xxxx" localSheetId="37" hidden="1">{"Riqfin97",#N/A,FALSE,"Tran";"Riqfinpro",#N/A,FALSE,"Tran"}</definedName>
    <definedName name="xxxx" localSheetId="38" hidden="1">{"Riqfin97",#N/A,FALSE,"Tran";"Riqfinpro",#N/A,FALSE,"Tran"}</definedName>
    <definedName name="xxxx" localSheetId="39" hidden="1">{"Riqfin97",#N/A,FALSE,"Tran";"Riqfinpro",#N/A,FALSE,"Tran"}</definedName>
    <definedName name="xxxx" localSheetId="40" hidden="1">{"Riqfin97",#N/A,FALSE,"Tran";"Riqfinpro",#N/A,FALSE,"Tran"}</definedName>
    <definedName name="xxxx" localSheetId="41" hidden="1">{"Riqfin97",#N/A,FALSE,"Tran";"Riqfinpro",#N/A,FALSE,"Tran"}</definedName>
    <definedName name="xxxx" localSheetId="42" hidden="1">{"Riqfin97",#N/A,FALSE,"Tran";"Riqfinpro",#N/A,FALSE,"Tran"}</definedName>
    <definedName name="xxxx" localSheetId="43" hidden="1">{"Riqfin97",#N/A,FALSE,"Tran";"Riqfinpro",#N/A,FALSE,"Tran"}</definedName>
    <definedName name="xxxx" localSheetId="4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49" hidden="1">{"Riqfin97",#N/A,FALSE,"Tran";"Riqfinpro",#N/A,FALSE,"Tran"}</definedName>
    <definedName name="xxxx" localSheetId="50" hidden="1">{"Riqfin97",#N/A,FALSE,"Tran";"Riqfinpro",#N/A,FALSE,"Tran"}</definedName>
    <definedName name="xxxx" localSheetId="52" hidden="1">{"Riqfin97",#N/A,FALSE,"Tran";"Riqfinpro",#N/A,FALSE,"Tran"}</definedName>
    <definedName name="xxxx" localSheetId="53" hidden="1">{"Riqfin97",#N/A,FALSE,"Tran";"Riqfinpro",#N/A,FALSE,"Tran"}</definedName>
    <definedName name="xxxx" localSheetId="54" hidden="1">{"Riqfin97",#N/A,FALSE,"Tran";"Riqfinpro",#N/A,FALSE,"Tran"}</definedName>
    <definedName name="xxxx" localSheetId="55" hidden="1">{"Riqfin97",#N/A,FALSE,"Tran";"Riqfinpro",#N/A,FALSE,"Tran"}</definedName>
    <definedName name="xxxx" localSheetId="56" hidden="1">{"Riqfin97",#N/A,FALSE,"Tran";"Riqfinpro",#N/A,FALSE,"Tran"}</definedName>
    <definedName name="xxxx" localSheetId="57" hidden="1">{"Riqfin97",#N/A,FALSE,"Tran";"Riqfinpro",#N/A,FALSE,"Tran"}</definedName>
    <definedName name="xxxx" localSheetId="58" hidden="1">{"Riqfin97",#N/A,FALSE,"Tran";"Riqfinpro",#N/A,FALSE,"Tran"}</definedName>
    <definedName name="xxxx" localSheetId="59" hidden="1">{"Riqfin97",#N/A,FALSE,"Tran";"Riqfinpro",#N/A,FALSE,"Tran"}</definedName>
    <definedName name="xxxx" localSheetId="60" hidden="1">{"Riqfin97",#N/A,FALSE,"Tran";"Riqfinpro",#N/A,FALSE,"Tran"}</definedName>
    <definedName name="xxxx" localSheetId="68" hidden="1">{"Riqfin97",#N/A,FALSE,"Tran";"Riqfinpro",#N/A,FALSE,"Tran"}</definedName>
    <definedName name="xxxx" localSheetId="69" hidden="1">{"Riqfin97",#N/A,FALSE,"Tran";"Riqfinpro",#N/A,FALSE,"Tran"}</definedName>
    <definedName name="xxxx" localSheetId="70" hidden="1">{"Riqfin97",#N/A,FALSE,"Tran";"Riqfinpro",#N/A,FALSE,"Tran"}</definedName>
    <definedName name="xxxx" localSheetId="0" hidden="1">{"Riqfin97",#N/A,FALSE,"Tran";"Riqfinpro",#N/A,FALSE,"Tran"}</definedName>
    <definedName name="xxxx" hidden="1">{"Riqfin97",#N/A,FALSE,"Tran";"Riqfinpro",#N/A,FALSE,"Tran"}</definedName>
    <definedName name="xxxxxxxxxxxxxxxxxxxxxxxx" localSheetId="3">#REF!</definedName>
    <definedName name="xxxxxxxxxxxxxxxxxxxxxxxx" localSheetId="42">#REF!</definedName>
    <definedName name="xxxxxxxxxxxxxxxxxxxxxxxx" localSheetId="68">#REF!</definedName>
    <definedName name="xxxxxxxxxxxxxxxxxxxxxxxx" localSheetId="69">#REF!</definedName>
    <definedName name="xxxxxxxxxxxxxxxxxxxxxxxx" localSheetId="0">#REF!</definedName>
    <definedName name="xxxxxxxxxxxxxxxxxxxxxxxx">#REF!</definedName>
    <definedName name="ycirr" localSheetId="3">#REF!</definedName>
    <definedName name="ycirr" localSheetId="42">#REF!</definedName>
    <definedName name="ycirr" localSheetId="68">#REF!</definedName>
    <definedName name="ycirr" localSheetId="69">#REF!</definedName>
    <definedName name="ycirr">#REF!</definedName>
    <definedName name="Year" localSheetId="3">#REF!</definedName>
    <definedName name="Year" localSheetId="42">#REF!</definedName>
    <definedName name="Year" localSheetId="68">#REF!</definedName>
    <definedName name="Year" localSheetId="69">#REF!</definedName>
    <definedName name="Year">#REF!</definedName>
    <definedName name="Years" localSheetId="68">#REF!</definedName>
    <definedName name="Years" localSheetId="69">#REF!</definedName>
    <definedName name="Years">#REF!</definedName>
    <definedName name="yenr" localSheetId="68">#REF!</definedName>
    <definedName name="yenr" localSheetId="69">#REF!</definedName>
    <definedName name="yenr">#REF!</definedName>
    <definedName name="YesterdaysDate" localSheetId="68">#REF!</definedName>
    <definedName name="YesterdaysDate" localSheetId="69">#REF!</definedName>
    <definedName name="YesterdaysDate">#REF!</definedName>
    <definedName name="yk" localSheetId="68">#REF!</definedName>
    <definedName name="yk" localSheetId="69">#REF!</definedName>
    <definedName name="yk">#REF!</definedName>
    <definedName name="YRB">'[4]Imp:DSA output'!$B$9:$B$464</definedName>
    <definedName name="YRHIDE">'[4]Imp:DSA output'!$C$9:$G$464</definedName>
    <definedName name="YRPOST">'[4]Imp:DSA output'!$M$9:$IH$9</definedName>
    <definedName name="YRPRE">'[4]Imp:DSA output'!$B$9:$F$464</definedName>
    <definedName name="YRTITLES">'[4]Imp:DSA output'!$A$1</definedName>
    <definedName name="YRX">'[4]Imp:DSA output'!$S$9:$IG$464</definedName>
    <definedName name="YTD">'[112]Sovereign spread'!$A$527</definedName>
    <definedName name="yy" localSheetId="1">#REF!</definedName>
    <definedName name="yy" localSheetId="3">#REF!</definedName>
    <definedName name="yy" localSheetId="37">#REF!</definedName>
    <definedName name="yy" localSheetId="38">#REF!</definedName>
    <definedName name="yy" localSheetId="39">#REF!</definedName>
    <definedName name="yy" localSheetId="40">#REF!</definedName>
    <definedName name="yy" localSheetId="41">#REF!</definedName>
    <definedName name="yy" localSheetId="42">#REF!</definedName>
    <definedName name="yy" localSheetId="43">#REF!</definedName>
    <definedName name="yy" localSheetId="45">#REF!</definedName>
    <definedName name="yy" localSheetId="46">#REF!</definedName>
    <definedName name="yy" localSheetId="48">#REF!</definedName>
    <definedName name="yy" localSheetId="49">#REF!</definedName>
    <definedName name="yy" localSheetId="50">#REF!</definedName>
    <definedName name="yy" localSheetId="68">#REF!</definedName>
    <definedName name="yy" localSheetId="69">#REF!</definedName>
    <definedName name="yy" localSheetId="0">#REF!</definedName>
    <definedName name="yy">#REF!</definedName>
    <definedName name="yyu" localSheetId="1">#REF!</definedName>
    <definedName name="yyu" localSheetId="3">#REF!</definedName>
    <definedName name="yyu" localSheetId="37">#REF!</definedName>
    <definedName name="yyu" localSheetId="38">#REF!</definedName>
    <definedName name="yyu" localSheetId="39">#REF!</definedName>
    <definedName name="yyu" localSheetId="40">#REF!</definedName>
    <definedName name="yyu" localSheetId="41">#REF!</definedName>
    <definedName name="yyu" localSheetId="42">#REF!</definedName>
    <definedName name="yyu" localSheetId="43">#REF!</definedName>
    <definedName name="yyu" localSheetId="45">#REF!</definedName>
    <definedName name="yyu" localSheetId="46">#REF!</definedName>
    <definedName name="yyu" localSheetId="48">#REF!</definedName>
    <definedName name="yyu" localSheetId="49">#REF!</definedName>
    <definedName name="yyu" localSheetId="50">#REF!</definedName>
    <definedName name="yyu" localSheetId="68">#REF!</definedName>
    <definedName name="yyu" localSheetId="69">#REF!</definedName>
    <definedName name="yyu">#REF!</definedName>
    <definedName name="yyuu" localSheetId="1">#REF!</definedName>
    <definedName name="yyuu" localSheetId="3">#REF!</definedName>
    <definedName name="yyuu" localSheetId="37">#REF!</definedName>
    <definedName name="yyuu" localSheetId="38">#REF!</definedName>
    <definedName name="yyuu" localSheetId="39">#REF!</definedName>
    <definedName name="yyuu" localSheetId="40">#REF!</definedName>
    <definedName name="yyuu" localSheetId="41">#REF!</definedName>
    <definedName name="yyuu" localSheetId="42">#REF!</definedName>
    <definedName name="yyuu" localSheetId="43">#REF!</definedName>
    <definedName name="yyuu" localSheetId="45">#REF!</definedName>
    <definedName name="yyuu" localSheetId="46">#REF!</definedName>
    <definedName name="yyuu" localSheetId="48">#REF!</definedName>
    <definedName name="yyuu" localSheetId="49">#REF!</definedName>
    <definedName name="yyuu" localSheetId="50">#REF!</definedName>
    <definedName name="yyuu" localSheetId="68">#REF!</definedName>
    <definedName name="yyuu" localSheetId="69">#REF!</definedName>
    <definedName name="yyuu">#REF!</definedName>
    <definedName name="yyy" localSheetId="68">#REF!</definedName>
    <definedName name="yyy" localSheetId="69">#REF!</definedName>
    <definedName name="yyy">#REF!</definedName>
    <definedName name="yyyy" localSheetId="1"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4" hidden="1">{"Riqfin97",#N/A,FALSE,"Tran";"Riqfinpro",#N/A,FALSE,"Tran"}</definedName>
    <definedName name="yyyy" localSheetId="25" hidden="1">{"Riqfin97",#N/A,FALSE,"Tran";"Riqfinpro",#N/A,FALSE,"Tran"}</definedName>
    <definedName name="yyyy" localSheetId="3" hidden="1">{"Riqfin97",#N/A,FALSE,"Tran";"Riqfinpro",#N/A,FALSE,"Tran"}</definedName>
    <definedName name="yyyy" localSheetId="37" hidden="1">{"Riqfin97",#N/A,FALSE,"Tran";"Riqfinpro",#N/A,FALSE,"Tran"}</definedName>
    <definedName name="yyyy" localSheetId="38" hidden="1">{"Riqfin97",#N/A,FALSE,"Tran";"Riqfinpro",#N/A,FALSE,"Tran"}</definedName>
    <definedName name="yyyy" localSheetId="39" hidden="1">{"Riqfin97",#N/A,FALSE,"Tran";"Riqfinpro",#N/A,FALSE,"Tran"}</definedName>
    <definedName name="yyyy" localSheetId="40" hidden="1">{"Riqfin97",#N/A,FALSE,"Tran";"Riqfinpro",#N/A,FALSE,"Tran"}</definedName>
    <definedName name="yyyy" localSheetId="41" hidden="1">{"Riqfin97",#N/A,FALSE,"Tran";"Riqfinpro",#N/A,FALSE,"Tran"}</definedName>
    <definedName name="yyyy" localSheetId="42" hidden="1">{"Riqfin97",#N/A,FALSE,"Tran";"Riqfinpro",#N/A,FALSE,"Tran"}</definedName>
    <definedName name="yyyy" localSheetId="43" hidden="1">{"Riqfin97",#N/A,FALSE,"Tran";"Riqfinpro",#N/A,FALSE,"Tran"}</definedName>
    <definedName name="yyyy" localSheetId="44" hidden="1">{"Riqfin97",#N/A,FALSE,"Tran";"Riqfinpro",#N/A,FALSE,"Tran"}</definedName>
    <definedName name="yyyy" localSheetId="45" hidden="1">{"Riqfin97",#N/A,FALSE,"Tran";"Riqfinpro",#N/A,FALSE,"Tran"}</definedName>
    <definedName name="yyyy" localSheetId="46" hidden="1">{"Riqfin97",#N/A,FALSE,"Tran";"Riqfinpro",#N/A,FALSE,"Tran"}</definedName>
    <definedName name="yyyy" localSheetId="47" hidden="1">{"Riqfin97",#N/A,FALSE,"Tran";"Riqfinpro",#N/A,FALSE,"Tran"}</definedName>
    <definedName name="yyyy" localSheetId="48" hidden="1">{"Riqfin97",#N/A,FALSE,"Tran";"Riqfinpro",#N/A,FALSE,"Tran"}</definedName>
    <definedName name="yyyy" localSheetId="49" hidden="1">{"Riqfin97",#N/A,FALSE,"Tran";"Riqfinpro",#N/A,FALSE,"Tran"}</definedName>
    <definedName name="yyyy" localSheetId="50" hidden="1">{"Riqfin97",#N/A,FALSE,"Tran";"Riqfinpro",#N/A,FALSE,"Tran"}</definedName>
    <definedName name="yyyy" localSheetId="52" hidden="1">{"Riqfin97",#N/A,FALSE,"Tran";"Riqfinpro",#N/A,FALSE,"Tran"}</definedName>
    <definedName name="yyyy" localSheetId="53" hidden="1">{"Riqfin97",#N/A,FALSE,"Tran";"Riqfinpro",#N/A,FALSE,"Tran"}</definedName>
    <definedName name="yyyy" localSheetId="54" hidden="1">{"Riqfin97",#N/A,FALSE,"Tran";"Riqfinpro",#N/A,FALSE,"Tran"}</definedName>
    <definedName name="yyyy" localSheetId="55" hidden="1">{"Riqfin97",#N/A,FALSE,"Tran";"Riqfinpro",#N/A,FALSE,"Tran"}</definedName>
    <definedName name="yyyy" localSheetId="56" hidden="1">{"Riqfin97",#N/A,FALSE,"Tran";"Riqfinpro",#N/A,FALSE,"Tran"}</definedName>
    <definedName name="yyyy" localSheetId="57" hidden="1">{"Riqfin97",#N/A,FALSE,"Tran";"Riqfinpro",#N/A,FALSE,"Tran"}</definedName>
    <definedName name="yyyy" localSheetId="58" hidden="1">{"Riqfin97",#N/A,FALSE,"Tran";"Riqfinpro",#N/A,FALSE,"Tran"}</definedName>
    <definedName name="yyyy" localSheetId="59" hidden="1">{"Riqfin97",#N/A,FALSE,"Tran";"Riqfinpro",#N/A,FALSE,"Tran"}</definedName>
    <definedName name="yyyy" localSheetId="60" hidden="1">{"Riqfin97",#N/A,FALSE,"Tran";"Riqfinpro",#N/A,FALSE,"Tran"}</definedName>
    <definedName name="yyyy" localSheetId="68" hidden="1">{"Riqfin97",#N/A,FALSE,"Tran";"Riqfinpro",#N/A,FALSE,"Tran"}</definedName>
    <definedName name="yyyy" localSheetId="69" hidden="1">{"Riqfin97",#N/A,FALSE,"Tran";"Riqfinpro",#N/A,FALSE,"Tran"}</definedName>
    <definedName name="yyyy" localSheetId="70" hidden="1">{"Riqfin97",#N/A,FALSE,"Tran";"Riqfinpro",#N/A,FALSE,"Tran"}</definedName>
    <definedName name="yyyy" localSheetId="0" hidden="1">{"Riqfin97",#N/A,FALSE,"Tran";"Riqfinpro",#N/A,FALSE,"Tran"}</definedName>
    <definedName name="yyyy" hidden="1">{"Riqfin97",#N/A,FALSE,"Tran";"Riqfinpro",#N/A,FALSE,"Tran"}</definedName>
    <definedName name="z">'[33]10'!#REF!</definedName>
    <definedName name="Z_00C67BFA_FEDD_11D1_98B3_00C04FC96ABD_.wvu.Rows" localSheetId="1" hidden="1">[55]BOP!$A$36:$IV$36,[55]BOP!$A$44:$IV$44,[55]BOP!$A$59:$IV$59,[55]BOP!#REF!,[55]BOP!#REF!,[55]BOP!$A$81:$IV$88</definedName>
    <definedName name="Z_00C67BFA_FEDD_11D1_98B3_00C04FC96ABD_.wvu.Rows" localSheetId="17" hidden="1">[55]BOP!$A$36:$IV$36,[55]BOP!$A$44:$IV$44,[55]BOP!$A$59:$IV$59,[55]BOP!#REF!,[55]BOP!#REF!,[55]BOP!$A$81:$IV$88</definedName>
    <definedName name="Z_00C67BFA_FEDD_11D1_98B3_00C04FC96ABD_.wvu.Rows" localSheetId="18" hidden="1">[55]BOP!$A$36:$IV$36,[55]BOP!$A$44:$IV$44,[55]BOP!$A$59:$IV$59,[55]BOP!#REF!,[55]BOP!#REF!,[55]BOP!$A$81:$IV$88</definedName>
    <definedName name="Z_00C67BFA_FEDD_11D1_98B3_00C04FC96ABD_.wvu.Rows" localSheetId="19" hidden="1">[55]BOP!$A$36:$IV$36,[55]BOP!$A$44:$IV$44,[55]BOP!$A$59:$IV$59,[55]BOP!#REF!,[55]BOP!#REF!,[55]BOP!$A$81:$IV$88</definedName>
    <definedName name="Z_00C67BFA_FEDD_11D1_98B3_00C04FC96ABD_.wvu.Rows" localSheetId="24" hidden="1">[55]BOP!$A$36:$IV$36,[55]BOP!$A$44:$IV$44,[55]BOP!$A$59:$IV$59,[55]BOP!#REF!,[55]BOP!#REF!,[55]BOP!$A$81:$IV$88</definedName>
    <definedName name="Z_00C67BFA_FEDD_11D1_98B3_00C04FC96ABD_.wvu.Rows" localSheetId="25" hidden="1">[55]BOP!$A$36:$IV$36,[55]BOP!$A$44:$IV$44,[55]BOP!$A$59:$IV$59,[55]BOP!#REF!,[55]BOP!#REF!,[55]BOP!$A$81:$IV$88</definedName>
    <definedName name="Z_00C67BFA_FEDD_11D1_98B3_00C04FC96ABD_.wvu.Rows" localSheetId="3" hidden="1">[55]BOP!$A$36:$IV$36,[55]BOP!$A$44:$IV$44,[55]BOP!$A$59:$IV$59,[55]BOP!#REF!,[55]BOP!#REF!,[55]BOP!$A$81:$IV$88</definedName>
    <definedName name="Z_00C67BFA_FEDD_11D1_98B3_00C04FC96ABD_.wvu.Rows" localSheetId="37" hidden="1">[55]BOP!$A$36:$IV$36,[55]BOP!$A$44:$IV$44,[55]BOP!$A$59:$IV$59,[55]BOP!#REF!,[55]BOP!#REF!,[55]BOP!$A$81:$IV$88</definedName>
    <definedName name="Z_00C67BFA_FEDD_11D1_98B3_00C04FC96ABD_.wvu.Rows" localSheetId="38" hidden="1">[55]BOP!$A$36:$IV$36,[55]BOP!$A$44:$IV$44,[55]BOP!$A$59:$IV$59,[55]BOP!#REF!,[55]BOP!#REF!,[55]BOP!$A$81:$IV$88</definedName>
    <definedName name="Z_00C67BFA_FEDD_11D1_98B3_00C04FC96ABD_.wvu.Rows" localSheetId="39" hidden="1">[55]BOP!$A$36:$IV$36,[55]BOP!$A$44:$IV$44,[55]BOP!$A$59:$IV$59,[55]BOP!#REF!,[55]BOP!#REF!,[55]BOP!$A$81:$IV$88</definedName>
    <definedName name="Z_00C67BFA_FEDD_11D1_98B3_00C04FC96ABD_.wvu.Rows" localSheetId="40" hidden="1">[55]BOP!$A$36:$IV$36,[55]BOP!$A$44:$IV$44,[55]BOP!$A$59:$IV$59,[55]BOP!#REF!,[55]BOP!#REF!,[55]BOP!$A$81:$IV$88</definedName>
    <definedName name="Z_00C67BFA_FEDD_11D1_98B3_00C04FC96ABD_.wvu.Rows" localSheetId="41" hidden="1">[55]BOP!$A$36:$IV$36,[55]BOP!$A$44:$IV$44,[55]BOP!$A$59:$IV$59,[55]BOP!#REF!,[55]BOP!#REF!,[55]BOP!$A$81:$IV$88</definedName>
    <definedName name="Z_00C67BFA_FEDD_11D1_98B3_00C04FC96ABD_.wvu.Rows" localSheetId="42" hidden="1">[55]BOP!$A$36:$IV$36,[55]BOP!$A$44:$IV$44,[55]BOP!$A$59:$IV$59,[55]BOP!#REF!,[55]BOP!#REF!,[55]BOP!$A$81:$IV$88</definedName>
    <definedName name="Z_00C67BFA_FEDD_11D1_98B3_00C04FC96ABD_.wvu.Rows" localSheetId="43" hidden="1">[55]BOP!$A$36:$IV$36,[55]BOP!$A$44:$IV$44,[55]BOP!$A$59:$IV$59,[55]BOP!#REF!,[55]BOP!#REF!,[55]BOP!$A$81:$IV$88</definedName>
    <definedName name="Z_00C67BFA_FEDD_11D1_98B3_00C04FC96ABD_.wvu.Rows" localSheetId="44" hidden="1">[55]BOP!$A$36:$IV$36,[55]BOP!$A$44:$IV$44,[55]BOP!$A$59:$IV$59,[55]BOP!#REF!,[55]BOP!#REF!,[55]BOP!$A$81:$IV$88</definedName>
    <definedName name="Z_00C67BFA_FEDD_11D1_98B3_00C04FC96ABD_.wvu.Rows" localSheetId="45" hidden="1">[55]BOP!$A$36:$IV$36,[55]BOP!$A$44:$IV$44,[55]BOP!$A$59:$IV$59,[55]BOP!#REF!,[55]BOP!#REF!,[55]BOP!$A$81:$IV$88</definedName>
    <definedName name="Z_00C67BFA_FEDD_11D1_98B3_00C04FC96ABD_.wvu.Rows" localSheetId="46" hidden="1">[55]BOP!$A$36:$IV$36,[55]BOP!$A$44:$IV$44,[55]BOP!$A$59:$IV$59,[55]BOP!#REF!,[55]BOP!#REF!,[55]BOP!$A$81:$IV$88</definedName>
    <definedName name="Z_00C67BFA_FEDD_11D1_98B3_00C04FC96ABD_.wvu.Rows" localSheetId="47" hidden="1">[55]BOP!$A$36:$IV$36,[55]BOP!$A$44:$IV$44,[55]BOP!$A$59:$IV$59,[55]BOP!#REF!,[55]BOP!#REF!,[55]BOP!$A$81:$IV$88</definedName>
    <definedName name="Z_00C67BFA_FEDD_11D1_98B3_00C04FC96ABD_.wvu.Rows" localSheetId="48" hidden="1">[55]BOP!$A$36:$IV$36,[55]BOP!$A$44:$IV$44,[55]BOP!$A$59:$IV$59,[55]BOP!#REF!,[55]BOP!#REF!,[55]BOP!$A$81:$IV$88</definedName>
    <definedName name="Z_00C67BFA_FEDD_11D1_98B3_00C04FC96ABD_.wvu.Rows" localSheetId="49" hidden="1">[55]BOP!$A$36:$IV$36,[55]BOP!$A$44:$IV$44,[55]BOP!$A$59:$IV$59,[55]BOP!#REF!,[55]BOP!#REF!,[55]BOP!$A$81:$IV$88</definedName>
    <definedName name="Z_00C67BFA_FEDD_11D1_98B3_00C04FC96ABD_.wvu.Rows" localSheetId="50" hidden="1">[55]BOP!$A$36:$IV$36,[55]BOP!$A$44:$IV$44,[55]BOP!$A$59:$IV$59,[55]BOP!#REF!,[55]BOP!#REF!,[55]BOP!$A$81:$IV$88</definedName>
    <definedName name="Z_00C67BFA_FEDD_11D1_98B3_00C04FC96ABD_.wvu.Rows" localSheetId="52" hidden="1">[55]BOP!$A$36:$IV$36,[55]BOP!$A$44:$IV$44,[55]BOP!$A$59:$IV$59,[55]BOP!#REF!,[55]BOP!#REF!,[55]BOP!$A$81:$IV$88</definedName>
    <definedName name="Z_00C67BFA_FEDD_11D1_98B3_00C04FC96ABD_.wvu.Rows" localSheetId="53" hidden="1">[55]BOP!$A$36:$IV$36,[55]BOP!$A$44:$IV$44,[55]BOP!$A$59:$IV$59,[55]BOP!#REF!,[55]BOP!#REF!,[55]BOP!$A$81:$IV$88</definedName>
    <definedName name="Z_00C67BFA_FEDD_11D1_98B3_00C04FC96ABD_.wvu.Rows" localSheetId="54" hidden="1">[55]BOP!$A$36:$IV$36,[55]BOP!$A$44:$IV$44,[55]BOP!$A$59:$IV$59,[55]BOP!#REF!,[55]BOP!#REF!,[55]BOP!$A$81:$IV$88</definedName>
    <definedName name="Z_00C67BFA_FEDD_11D1_98B3_00C04FC96ABD_.wvu.Rows" localSheetId="55" hidden="1">[55]BOP!$A$36:$IV$36,[55]BOP!$A$44:$IV$44,[55]BOP!$A$59:$IV$59,[55]BOP!#REF!,[55]BOP!#REF!,[55]BOP!$A$81:$IV$88</definedName>
    <definedName name="Z_00C67BFA_FEDD_11D1_98B3_00C04FC96ABD_.wvu.Rows" localSheetId="56" hidden="1">[55]BOP!$A$36:$IV$36,[55]BOP!$A$44:$IV$44,[55]BOP!$A$59:$IV$59,[55]BOP!#REF!,[55]BOP!#REF!,[55]BOP!$A$81:$IV$88</definedName>
    <definedName name="Z_00C67BFA_FEDD_11D1_98B3_00C04FC96ABD_.wvu.Rows" localSheetId="57" hidden="1">[55]BOP!$A$36:$IV$36,[55]BOP!$A$44:$IV$44,[55]BOP!$A$59:$IV$59,[55]BOP!#REF!,[55]BOP!#REF!,[55]BOP!$A$81:$IV$88</definedName>
    <definedName name="Z_00C67BFA_FEDD_11D1_98B3_00C04FC96ABD_.wvu.Rows" localSheetId="58" hidden="1">[55]BOP!$A$36:$IV$36,[55]BOP!$A$44:$IV$44,[55]BOP!$A$59:$IV$59,[55]BOP!#REF!,[55]BOP!#REF!,[55]BOP!$A$81:$IV$88</definedName>
    <definedName name="Z_00C67BFA_FEDD_11D1_98B3_00C04FC96ABD_.wvu.Rows" localSheetId="59" hidden="1">[55]BOP!$A$36:$IV$36,[55]BOP!$A$44:$IV$44,[55]BOP!$A$59:$IV$59,[55]BOP!#REF!,[55]BOP!#REF!,[55]BOP!$A$81:$IV$88</definedName>
    <definedName name="Z_00C67BFA_FEDD_11D1_98B3_00C04FC96ABD_.wvu.Rows" localSheetId="60" hidden="1">[55]BOP!$A$36:$IV$36,[55]BOP!$A$44:$IV$44,[55]BOP!$A$59:$IV$59,[55]BOP!#REF!,[55]BOP!#REF!,[55]BOP!$A$81:$IV$88</definedName>
    <definedName name="Z_00C67BFA_FEDD_11D1_98B3_00C04FC96ABD_.wvu.Rows" localSheetId="70" hidden="1">[55]BOP!$A$36:$IV$36,[55]BOP!$A$44:$IV$44,[55]BOP!$A$59:$IV$59,[55]BOP!#REF!,[55]BOP!#REF!,[55]BOP!$A$81:$IV$88</definedName>
    <definedName name="Z_00C67BFA_FEDD_11D1_98B3_00C04FC96ABD_.wvu.Rows" localSheetId="0" hidden="1">[55]BOP!$A$36:$IV$36,[55]BOP!$A$44:$IV$44,[55]BOP!$A$59:$IV$59,[55]BOP!#REF!,[55]BOP!#REF!,[55]BOP!$A$81:$IV$88</definedName>
    <definedName name="Z_00C67BFA_FEDD_11D1_98B3_00C04FC96ABD_.wvu.Rows" hidden="1">[55]BOP!$A$36:$IV$36,[55]BOP!$A$44:$IV$44,[55]BOP!$A$59:$IV$59,[55]BOP!#REF!,[55]BOP!#REF!,[55]BOP!$A$81:$IV$88</definedName>
    <definedName name="Z_00C67BFB_FEDD_11D1_98B3_00C04FC96ABD_.wvu.Rows" localSheetId="1" hidden="1">[55]BOP!$A$36:$IV$36,[55]BOP!$A$44:$IV$44,[55]BOP!$A$59:$IV$59,[55]BOP!#REF!,[55]BOP!#REF!,[55]BOP!$A$81:$IV$88</definedName>
    <definedName name="Z_00C67BFB_FEDD_11D1_98B3_00C04FC96ABD_.wvu.Rows" localSheetId="17" hidden="1">[55]BOP!$A$36:$IV$36,[55]BOP!$A$44:$IV$44,[55]BOP!$A$59:$IV$59,[55]BOP!#REF!,[55]BOP!#REF!,[55]BOP!$A$81:$IV$88</definedName>
    <definedName name="Z_00C67BFB_FEDD_11D1_98B3_00C04FC96ABD_.wvu.Rows" localSheetId="18" hidden="1">[55]BOP!$A$36:$IV$36,[55]BOP!$A$44:$IV$44,[55]BOP!$A$59:$IV$59,[55]BOP!#REF!,[55]BOP!#REF!,[55]BOP!$A$81:$IV$88</definedName>
    <definedName name="Z_00C67BFB_FEDD_11D1_98B3_00C04FC96ABD_.wvu.Rows" localSheetId="19" hidden="1">[55]BOP!$A$36:$IV$36,[55]BOP!$A$44:$IV$44,[55]BOP!$A$59:$IV$59,[55]BOP!#REF!,[55]BOP!#REF!,[55]BOP!$A$81:$IV$88</definedName>
    <definedName name="Z_00C67BFB_FEDD_11D1_98B3_00C04FC96ABD_.wvu.Rows" localSheetId="24" hidden="1">[55]BOP!$A$36:$IV$36,[55]BOP!$A$44:$IV$44,[55]BOP!$A$59:$IV$59,[55]BOP!#REF!,[55]BOP!#REF!,[55]BOP!$A$81:$IV$88</definedName>
    <definedName name="Z_00C67BFB_FEDD_11D1_98B3_00C04FC96ABD_.wvu.Rows" localSheetId="25" hidden="1">[55]BOP!$A$36:$IV$36,[55]BOP!$A$44:$IV$44,[55]BOP!$A$59:$IV$59,[55]BOP!#REF!,[55]BOP!#REF!,[55]BOP!$A$81:$IV$88</definedName>
    <definedName name="Z_00C67BFB_FEDD_11D1_98B3_00C04FC96ABD_.wvu.Rows" localSheetId="37" hidden="1">[55]BOP!$A$36:$IV$36,[55]BOP!$A$44:$IV$44,[55]BOP!$A$59:$IV$59,[55]BOP!#REF!,[55]BOP!#REF!,[55]BOP!$A$81:$IV$88</definedName>
    <definedName name="Z_00C67BFB_FEDD_11D1_98B3_00C04FC96ABD_.wvu.Rows" localSheetId="38" hidden="1">[55]BOP!$A$36:$IV$36,[55]BOP!$A$44:$IV$44,[55]BOP!$A$59:$IV$59,[55]BOP!#REF!,[55]BOP!#REF!,[55]BOP!$A$81:$IV$88</definedName>
    <definedName name="Z_00C67BFB_FEDD_11D1_98B3_00C04FC96ABD_.wvu.Rows" localSheetId="39" hidden="1">[55]BOP!$A$36:$IV$36,[55]BOP!$A$44:$IV$44,[55]BOP!$A$59:$IV$59,[55]BOP!#REF!,[55]BOP!#REF!,[55]BOP!$A$81:$IV$88</definedName>
    <definedName name="Z_00C67BFB_FEDD_11D1_98B3_00C04FC96ABD_.wvu.Rows" localSheetId="40" hidden="1">[55]BOP!$A$36:$IV$36,[55]BOP!$A$44:$IV$44,[55]BOP!$A$59:$IV$59,[55]BOP!#REF!,[55]BOP!#REF!,[55]BOP!$A$81:$IV$88</definedName>
    <definedName name="Z_00C67BFB_FEDD_11D1_98B3_00C04FC96ABD_.wvu.Rows" localSheetId="41" hidden="1">[55]BOP!$A$36:$IV$36,[55]BOP!$A$44:$IV$44,[55]BOP!$A$59:$IV$59,[55]BOP!#REF!,[55]BOP!#REF!,[55]BOP!$A$81:$IV$88</definedName>
    <definedName name="Z_00C67BFB_FEDD_11D1_98B3_00C04FC96ABD_.wvu.Rows" localSheetId="42" hidden="1">[55]BOP!$A$36:$IV$36,[55]BOP!$A$44:$IV$44,[55]BOP!$A$59:$IV$59,[55]BOP!#REF!,[55]BOP!#REF!,[55]BOP!$A$81:$IV$88</definedName>
    <definedName name="Z_00C67BFB_FEDD_11D1_98B3_00C04FC96ABD_.wvu.Rows" localSheetId="43" hidden="1">[55]BOP!$A$36:$IV$36,[55]BOP!$A$44:$IV$44,[55]BOP!$A$59:$IV$59,[55]BOP!#REF!,[55]BOP!#REF!,[55]BOP!$A$81:$IV$88</definedName>
    <definedName name="Z_00C67BFB_FEDD_11D1_98B3_00C04FC96ABD_.wvu.Rows" localSheetId="44" hidden="1">[55]BOP!$A$36:$IV$36,[55]BOP!$A$44:$IV$44,[55]BOP!$A$59:$IV$59,[55]BOP!#REF!,[55]BOP!#REF!,[55]BOP!$A$81:$IV$88</definedName>
    <definedName name="Z_00C67BFB_FEDD_11D1_98B3_00C04FC96ABD_.wvu.Rows" localSheetId="45" hidden="1">[55]BOP!$A$36:$IV$36,[55]BOP!$A$44:$IV$44,[55]BOP!$A$59:$IV$59,[55]BOP!#REF!,[55]BOP!#REF!,[55]BOP!$A$81:$IV$88</definedName>
    <definedName name="Z_00C67BFB_FEDD_11D1_98B3_00C04FC96ABD_.wvu.Rows" localSheetId="46" hidden="1">[55]BOP!$A$36:$IV$36,[55]BOP!$A$44:$IV$44,[55]BOP!$A$59:$IV$59,[55]BOP!#REF!,[55]BOP!#REF!,[55]BOP!$A$81:$IV$88</definedName>
    <definedName name="Z_00C67BFB_FEDD_11D1_98B3_00C04FC96ABD_.wvu.Rows" localSheetId="47" hidden="1">[55]BOP!$A$36:$IV$36,[55]BOP!$A$44:$IV$44,[55]BOP!$A$59:$IV$59,[55]BOP!#REF!,[55]BOP!#REF!,[55]BOP!$A$81:$IV$88</definedName>
    <definedName name="Z_00C67BFB_FEDD_11D1_98B3_00C04FC96ABD_.wvu.Rows" localSheetId="48" hidden="1">[55]BOP!$A$36:$IV$36,[55]BOP!$A$44:$IV$44,[55]BOP!$A$59:$IV$59,[55]BOP!#REF!,[55]BOP!#REF!,[55]BOP!$A$81:$IV$88</definedName>
    <definedName name="Z_00C67BFB_FEDD_11D1_98B3_00C04FC96ABD_.wvu.Rows" localSheetId="49" hidden="1">[55]BOP!$A$36:$IV$36,[55]BOP!$A$44:$IV$44,[55]BOP!$A$59:$IV$59,[55]BOP!#REF!,[55]BOP!#REF!,[55]BOP!$A$81:$IV$88</definedName>
    <definedName name="Z_00C67BFB_FEDD_11D1_98B3_00C04FC96ABD_.wvu.Rows" localSheetId="50" hidden="1">[55]BOP!$A$36:$IV$36,[55]BOP!$A$44:$IV$44,[55]BOP!$A$59:$IV$59,[55]BOP!#REF!,[55]BOP!#REF!,[55]BOP!$A$81:$IV$88</definedName>
    <definedName name="Z_00C67BFB_FEDD_11D1_98B3_00C04FC96ABD_.wvu.Rows" localSheetId="52" hidden="1">[55]BOP!$A$36:$IV$36,[55]BOP!$A$44:$IV$44,[55]BOP!$A$59:$IV$59,[55]BOP!#REF!,[55]BOP!#REF!,[55]BOP!$A$81:$IV$88</definedName>
    <definedName name="Z_00C67BFB_FEDD_11D1_98B3_00C04FC96ABD_.wvu.Rows" localSheetId="53" hidden="1">[55]BOP!$A$36:$IV$36,[55]BOP!$A$44:$IV$44,[55]BOP!$A$59:$IV$59,[55]BOP!#REF!,[55]BOP!#REF!,[55]BOP!$A$81:$IV$88</definedName>
    <definedName name="Z_00C67BFB_FEDD_11D1_98B3_00C04FC96ABD_.wvu.Rows" localSheetId="54" hidden="1">[55]BOP!$A$36:$IV$36,[55]BOP!$A$44:$IV$44,[55]BOP!$A$59:$IV$59,[55]BOP!#REF!,[55]BOP!#REF!,[55]BOP!$A$81:$IV$88</definedName>
    <definedName name="Z_00C67BFB_FEDD_11D1_98B3_00C04FC96ABD_.wvu.Rows" localSheetId="55" hidden="1">[55]BOP!$A$36:$IV$36,[55]BOP!$A$44:$IV$44,[55]BOP!$A$59:$IV$59,[55]BOP!#REF!,[55]BOP!#REF!,[55]BOP!$A$81:$IV$88</definedName>
    <definedName name="Z_00C67BFB_FEDD_11D1_98B3_00C04FC96ABD_.wvu.Rows" localSheetId="56" hidden="1">[55]BOP!$A$36:$IV$36,[55]BOP!$A$44:$IV$44,[55]BOP!$A$59:$IV$59,[55]BOP!#REF!,[55]BOP!#REF!,[55]BOP!$A$81:$IV$88</definedName>
    <definedName name="Z_00C67BFB_FEDD_11D1_98B3_00C04FC96ABD_.wvu.Rows" localSheetId="57" hidden="1">[55]BOP!$A$36:$IV$36,[55]BOP!$A$44:$IV$44,[55]BOP!$A$59:$IV$59,[55]BOP!#REF!,[55]BOP!#REF!,[55]BOP!$A$81:$IV$88</definedName>
    <definedName name="Z_00C67BFB_FEDD_11D1_98B3_00C04FC96ABD_.wvu.Rows" localSheetId="58" hidden="1">[55]BOP!$A$36:$IV$36,[55]BOP!$A$44:$IV$44,[55]BOP!$A$59:$IV$59,[55]BOP!#REF!,[55]BOP!#REF!,[55]BOP!$A$81:$IV$88</definedName>
    <definedName name="Z_00C67BFB_FEDD_11D1_98B3_00C04FC96ABD_.wvu.Rows" localSheetId="59" hidden="1">[55]BOP!$A$36:$IV$36,[55]BOP!$A$44:$IV$44,[55]BOP!$A$59:$IV$59,[55]BOP!#REF!,[55]BOP!#REF!,[55]BOP!$A$81:$IV$88</definedName>
    <definedName name="Z_00C67BFB_FEDD_11D1_98B3_00C04FC96ABD_.wvu.Rows" localSheetId="60" hidden="1">[55]BOP!$A$36:$IV$36,[55]BOP!$A$44:$IV$44,[55]BOP!$A$59:$IV$59,[55]BOP!#REF!,[55]BOP!#REF!,[55]BOP!$A$81:$IV$88</definedName>
    <definedName name="Z_00C67BFB_FEDD_11D1_98B3_00C04FC96ABD_.wvu.Rows" localSheetId="70" hidden="1">[55]BOP!$A$36:$IV$36,[55]BOP!$A$44:$IV$44,[55]BOP!$A$59:$IV$59,[55]BOP!#REF!,[55]BOP!#REF!,[55]BOP!$A$81:$IV$88</definedName>
    <definedName name="Z_00C67BFB_FEDD_11D1_98B3_00C04FC96ABD_.wvu.Rows" localSheetId="0" hidden="1">[55]BOP!$A$36:$IV$36,[55]BOP!$A$44:$IV$44,[55]BOP!$A$59:$IV$59,[55]BOP!#REF!,[55]BOP!#REF!,[55]BOP!$A$81:$IV$88</definedName>
    <definedName name="Z_00C67BFB_FEDD_11D1_98B3_00C04FC96ABD_.wvu.Rows" hidden="1">[55]BOP!$A$36:$IV$36,[55]BOP!$A$44:$IV$44,[55]BOP!$A$59:$IV$59,[55]BOP!#REF!,[55]BOP!#REF!,[55]BOP!$A$81:$IV$88</definedName>
    <definedName name="Z_00C67BFC_FEDD_11D1_98B3_00C04FC96ABD_.wvu.Rows" localSheetId="1" hidden="1">[55]BOP!$A$36:$IV$36,[55]BOP!$A$44:$IV$44,[55]BOP!$A$59:$IV$59,[55]BOP!#REF!,[55]BOP!#REF!,[55]BOP!$A$81:$IV$88</definedName>
    <definedName name="Z_00C67BFC_FEDD_11D1_98B3_00C04FC96ABD_.wvu.Rows" localSheetId="17" hidden="1">[55]BOP!$A$36:$IV$36,[55]BOP!$A$44:$IV$44,[55]BOP!$A$59:$IV$59,[55]BOP!#REF!,[55]BOP!#REF!,[55]BOP!$A$81:$IV$88</definedName>
    <definedName name="Z_00C67BFC_FEDD_11D1_98B3_00C04FC96ABD_.wvu.Rows" localSheetId="18" hidden="1">[55]BOP!$A$36:$IV$36,[55]BOP!$A$44:$IV$44,[55]BOP!$A$59:$IV$59,[55]BOP!#REF!,[55]BOP!#REF!,[55]BOP!$A$81:$IV$88</definedName>
    <definedName name="Z_00C67BFC_FEDD_11D1_98B3_00C04FC96ABD_.wvu.Rows" localSheetId="19" hidden="1">[55]BOP!$A$36:$IV$36,[55]BOP!$A$44:$IV$44,[55]BOP!$A$59:$IV$59,[55]BOP!#REF!,[55]BOP!#REF!,[55]BOP!$A$81:$IV$88</definedName>
    <definedName name="Z_00C67BFC_FEDD_11D1_98B3_00C04FC96ABD_.wvu.Rows" localSheetId="24" hidden="1">[55]BOP!$A$36:$IV$36,[55]BOP!$A$44:$IV$44,[55]BOP!$A$59:$IV$59,[55]BOP!#REF!,[55]BOP!#REF!,[55]BOP!$A$81:$IV$88</definedName>
    <definedName name="Z_00C67BFC_FEDD_11D1_98B3_00C04FC96ABD_.wvu.Rows" localSheetId="25" hidden="1">[55]BOP!$A$36:$IV$36,[55]BOP!$A$44:$IV$44,[55]BOP!$A$59:$IV$59,[55]BOP!#REF!,[55]BOP!#REF!,[55]BOP!$A$81:$IV$88</definedName>
    <definedName name="Z_00C67BFC_FEDD_11D1_98B3_00C04FC96ABD_.wvu.Rows" localSheetId="37" hidden="1">[55]BOP!$A$36:$IV$36,[55]BOP!$A$44:$IV$44,[55]BOP!$A$59:$IV$59,[55]BOP!#REF!,[55]BOP!#REF!,[55]BOP!$A$81:$IV$88</definedName>
    <definedName name="Z_00C67BFC_FEDD_11D1_98B3_00C04FC96ABD_.wvu.Rows" localSheetId="38" hidden="1">[55]BOP!$A$36:$IV$36,[55]BOP!$A$44:$IV$44,[55]BOP!$A$59:$IV$59,[55]BOP!#REF!,[55]BOP!#REF!,[55]BOP!$A$81:$IV$88</definedName>
    <definedName name="Z_00C67BFC_FEDD_11D1_98B3_00C04FC96ABD_.wvu.Rows" localSheetId="39" hidden="1">[55]BOP!$A$36:$IV$36,[55]BOP!$A$44:$IV$44,[55]BOP!$A$59:$IV$59,[55]BOP!#REF!,[55]BOP!#REF!,[55]BOP!$A$81:$IV$88</definedName>
    <definedName name="Z_00C67BFC_FEDD_11D1_98B3_00C04FC96ABD_.wvu.Rows" localSheetId="40" hidden="1">[55]BOP!$A$36:$IV$36,[55]BOP!$A$44:$IV$44,[55]BOP!$A$59:$IV$59,[55]BOP!#REF!,[55]BOP!#REF!,[55]BOP!$A$81:$IV$88</definedName>
    <definedName name="Z_00C67BFC_FEDD_11D1_98B3_00C04FC96ABD_.wvu.Rows" localSheetId="41" hidden="1">[55]BOP!$A$36:$IV$36,[55]BOP!$A$44:$IV$44,[55]BOP!$A$59:$IV$59,[55]BOP!#REF!,[55]BOP!#REF!,[55]BOP!$A$81:$IV$88</definedName>
    <definedName name="Z_00C67BFC_FEDD_11D1_98B3_00C04FC96ABD_.wvu.Rows" localSheetId="42" hidden="1">[55]BOP!$A$36:$IV$36,[55]BOP!$A$44:$IV$44,[55]BOP!$A$59:$IV$59,[55]BOP!#REF!,[55]BOP!#REF!,[55]BOP!$A$81:$IV$88</definedName>
    <definedName name="Z_00C67BFC_FEDD_11D1_98B3_00C04FC96ABD_.wvu.Rows" localSheetId="43" hidden="1">[55]BOP!$A$36:$IV$36,[55]BOP!$A$44:$IV$44,[55]BOP!$A$59:$IV$59,[55]BOP!#REF!,[55]BOP!#REF!,[55]BOP!$A$81:$IV$88</definedName>
    <definedName name="Z_00C67BFC_FEDD_11D1_98B3_00C04FC96ABD_.wvu.Rows" localSheetId="44" hidden="1">[55]BOP!$A$36:$IV$36,[55]BOP!$A$44:$IV$44,[55]BOP!$A$59:$IV$59,[55]BOP!#REF!,[55]BOP!#REF!,[55]BOP!$A$81:$IV$88</definedName>
    <definedName name="Z_00C67BFC_FEDD_11D1_98B3_00C04FC96ABD_.wvu.Rows" localSheetId="45" hidden="1">[55]BOP!$A$36:$IV$36,[55]BOP!$A$44:$IV$44,[55]BOP!$A$59:$IV$59,[55]BOP!#REF!,[55]BOP!#REF!,[55]BOP!$A$81:$IV$88</definedName>
    <definedName name="Z_00C67BFC_FEDD_11D1_98B3_00C04FC96ABD_.wvu.Rows" localSheetId="46" hidden="1">[55]BOP!$A$36:$IV$36,[55]BOP!$A$44:$IV$44,[55]BOP!$A$59:$IV$59,[55]BOP!#REF!,[55]BOP!#REF!,[55]BOP!$A$81:$IV$88</definedName>
    <definedName name="Z_00C67BFC_FEDD_11D1_98B3_00C04FC96ABD_.wvu.Rows" localSheetId="47" hidden="1">[55]BOP!$A$36:$IV$36,[55]BOP!$A$44:$IV$44,[55]BOP!$A$59:$IV$59,[55]BOP!#REF!,[55]BOP!#REF!,[55]BOP!$A$81:$IV$88</definedName>
    <definedName name="Z_00C67BFC_FEDD_11D1_98B3_00C04FC96ABD_.wvu.Rows" localSheetId="48" hidden="1">[55]BOP!$A$36:$IV$36,[55]BOP!$A$44:$IV$44,[55]BOP!$A$59:$IV$59,[55]BOP!#REF!,[55]BOP!#REF!,[55]BOP!$A$81:$IV$88</definedName>
    <definedName name="Z_00C67BFC_FEDD_11D1_98B3_00C04FC96ABD_.wvu.Rows" localSheetId="49" hidden="1">[55]BOP!$A$36:$IV$36,[55]BOP!$A$44:$IV$44,[55]BOP!$A$59:$IV$59,[55]BOP!#REF!,[55]BOP!#REF!,[55]BOP!$A$81:$IV$88</definedName>
    <definedName name="Z_00C67BFC_FEDD_11D1_98B3_00C04FC96ABD_.wvu.Rows" localSheetId="50" hidden="1">[55]BOP!$A$36:$IV$36,[55]BOP!$A$44:$IV$44,[55]BOP!$A$59:$IV$59,[55]BOP!#REF!,[55]BOP!#REF!,[55]BOP!$A$81:$IV$88</definedName>
    <definedName name="Z_00C67BFC_FEDD_11D1_98B3_00C04FC96ABD_.wvu.Rows" localSheetId="52" hidden="1">[55]BOP!$A$36:$IV$36,[55]BOP!$A$44:$IV$44,[55]BOP!$A$59:$IV$59,[55]BOP!#REF!,[55]BOP!#REF!,[55]BOP!$A$81:$IV$88</definedName>
    <definedName name="Z_00C67BFC_FEDD_11D1_98B3_00C04FC96ABD_.wvu.Rows" localSheetId="53" hidden="1">[55]BOP!$A$36:$IV$36,[55]BOP!$A$44:$IV$44,[55]BOP!$A$59:$IV$59,[55]BOP!#REF!,[55]BOP!#REF!,[55]BOP!$A$81:$IV$88</definedName>
    <definedName name="Z_00C67BFC_FEDD_11D1_98B3_00C04FC96ABD_.wvu.Rows" localSheetId="54" hidden="1">[55]BOP!$A$36:$IV$36,[55]BOP!$A$44:$IV$44,[55]BOP!$A$59:$IV$59,[55]BOP!#REF!,[55]BOP!#REF!,[55]BOP!$A$81:$IV$88</definedName>
    <definedName name="Z_00C67BFC_FEDD_11D1_98B3_00C04FC96ABD_.wvu.Rows" localSheetId="55" hidden="1">[55]BOP!$A$36:$IV$36,[55]BOP!$A$44:$IV$44,[55]BOP!$A$59:$IV$59,[55]BOP!#REF!,[55]BOP!#REF!,[55]BOP!$A$81:$IV$88</definedName>
    <definedName name="Z_00C67BFC_FEDD_11D1_98B3_00C04FC96ABD_.wvu.Rows" localSheetId="56" hidden="1">[55]BOP!$A$36:$IV$36,[55]BOP!$A$44:$IV$44,[55]BOP!$A$59:$IV$59,[55]BOP!#REF!,[55]BOP!#REF!,[55]BOP!$A$81:$IV$88</definedName>
    <definedName name="Z_00C67BFC_FEDD_11D1_98B3_00C04FC96ABD_.wvu.Rows" localSheetId="57" hidden="1">[55]BOP!$A$36:$IV$36,[55]BOP!$A$44:$IV$44,[55]BOP!$A$59:$IV$59,[55]BOP!#REF!,[55]BOP!#REF!,[55]BOP!$A$81:$IV$88</definedName>
    <definedName name="Z_00C67BFC_FEDD_11D1_98B3_00C04FC96ABD_.wvu.Rows" localSheetId="58" hidden="1">[55]BOP!$A$36:$IV$36,[55]BOP!$A$44:$IV$44,[55]BOP!$A$59:$IV$59,[55]BOP!#REF!,[55]BOP!#REF!,[55]BOP!$A$81:$IV$88</definedName>
    <definedName name="Z_00C67BFC_FEDD_11D1_98B3_00C04FC96ABD_.wvu.Rows" localSheetId="59" hidden="1">[55]BOP!$A$36:$IV$36,[55]BOP!$A$44:$IV$44,[55]BOP!$A$59:$IV$59,[55]BOP!#REF!,[55]BOP!#REF!,[55]BOP!$A$81:$IV$88</definedName>
    <definedName name="Z_00C67BFC_FEDD_11D1_98B3_00C04FC96ABD_.wvu.Rows" localSheetId="60" hidden="1">[55]BOP!$A$36:$IV$36,[55]BOP!$A$44:$IV$44,[55]BOP!$A$59:$IV$59,[55]BOP!#REF!,[55]BOP!#REF!,[55]BOP!$A$81:$IV$88</definedName>
    <definedName name="Z_00C67BFC_FEDD_11D1_98B3_00C04FC96ABD_.wvu.Rows" localSheetId="70" hidden="1">[55]BOP!$A$36:$IV$36,[55]BOP!$A$44:$IV$44,[55]BOP!$A$59:$IV$59,[55]BOP!#REF!,[55]BOP!#REF!,[55]BOP!$A$81:$IV$88</definedName>
    <definedName name="Z_00C67BFC_FEDD_11D1_98B3_00C04FC96ABD_.wvu.Rows" localSheetId="0" hidden="1">[55]BOP!$A$36:$IV$36,[55]BOP!$A$44:$IV$44,[55]BOP!$A$59:$IV$59,[55]BOP!#REF!,[55]BOP!#REF!,[55]BOP!$A$81:$IV$88</definedName>
    <definedName name="Z_00C67BFC_FEDD_11D1_98B3_00C04FC96ABD_.wvu.Rows" hidden="1">[55]BOP!$A$36:$IV$36,[55]BOP!$A$44:$IV$44,[55]BOP!$A$59:$IV$59,[55]BOP!#REF!,[55]BOP!#REF!,[55]BOP!$A$81:$IV$88</definedName>
    <definedName name="Z_00C67BFD_FEDD_11D1_98B3_00C04FC96ABD_.wvu.Rows" localSheetId="1" hidden="1">[55]BOP!$A$36:$IV$36,[55]BOP!$A$44:$IV$44,[55]BOP!$A$59:$IV$59,[55]BOP!#REF!,[55]BOP!#REF!,[55]BOP!$A$81:$IV$88</definedName>
    <definedName name="Z_00C67BFD_FEDD_11D1_98B3_00C04FC96ABD_.wvu.Rows" localSheetId="17" hidden="1">[55]BOP!$A$36:$IV$36,[55]BOP!$A$44:$IV$44,[55]BOP!$A$59:$IV$59,[55]BOP!#REF!,[55]BOP!#REF!,[55]BOP!$A$81:$IV$88</definedName>
    <definedName name="Z_00C67BFD_FEDD_11D1_98B3_00C04FC96ABD_.wvu.Rows" localSheetId="18" hidden="1">[55]BOP!$A$36:$IV$36,[55]BOP!$A$44:$IV$44,[55]BOP!$A$59:$IV$59,[55]BOP!#REF!,[55]BOP!#REF!,[55]BOP!$A$81:$IV$88</definedName>
    <definedName name="Z_00C67BFD_FEDD_11D1_98B3_00C04FC96ABD_.wvu.Rows" localSheetId="19" hidden="1">[55]BOP!$A$36:$IV$36,[55]BOP!$A$44:$IV$44,[55]BOP!$A$59:$IV$59,[55]BOP!#REF!,[55]BOP!#REF!,[55]BOP!$A$81:$IV$88</definedName>
    <definedName name="Z_00C67BFD_FEDD_11D1_98B3_00C04FC96ABD_.wvu.Rows" localSheetId="24" hidden="1">[55]BOP!$A$36:$IV$36,[55]BOP!$A$44:$IV$44,[55]BOP!$A$59:$IV$59,[55]BOP!#REF!,[55]BOP!#REF!,[55]BOP!$A$81:$IV$88</definedName>
    <definedName name="Z_00C67BFD_FEDD_11D1_98B3_00C04FC96ABD_.wvu.Rows" localSheetId="25" hidden="1">[55]BOP!$A$36:$IV$36,[55]BOP!$A$44:$IV$44,[55]BOP!$A$59:$IV$59,[55]BOP!#REF!,[55]BOP!#REF!,[55]BOP!$A$81:$IV$88</definedName>
    <definedName name="Z_00C67BFD_FEDD_11D1_98B3_00C04FC96ABD_.wvu.Rows" localSheetId="37" hidden="1">[55]BOP!$A$36:$IV$36,[55]BOP!$A$44:$IV$44,[55]BOP!$A$59:$IV$59,[55]BOP!#REF!,[55]BOP!#REF!,[55]BOP!$A$81:$IV$88</definedName>
    <definedName name="Z_00C67BFD_FEDD_11D1_98B3_00C04FC96ABD_.wvu.Rows" localSheetId="38" hidden="1">[55]BOP!$A$36:$IV$36,[55]BOP!$A$44:$IV$44,[55]BOP!$A$59:$IV$59,[55]BOP!#REF!,[55]BOP!#REF!,[55]BOP!$A$81:$IV$88</definedName>
    <definedName name="Z_00C67BFD_FEDD_11D1_98B3_00C04FC96ABD_.wvu.Rows" localSheetId="39" hidden="1">[55]BOP!$A$36:$IV$36,[55]BOP!$A$44:$IV$44,[55]BOP!$A$59:$IV$59,[55]BOP!#REF!,[55]BOP!#REF!,[55]BOP!$A$81:$IV$88</definedName>
    <definedName name="Z_00C67BFD_FEDD_11D1_98B3_00C04FC96ABD_.wvu.Rows" localSheetId="40" hidden="1">[55]BOP!$A$36:$IV$36,[55]BOP!$A$44:$IV$44,[55]BOP!$A$59:$IV$59,[55]BOP!#REF!,[55]BOP!#REF!,[55]BOP!$A$81:$IV$88</definedName>
    <definedName name="Z_00C67BFD_FEDD_11D1_98B3_00C04FC96ABD_.wvu.Rows" localSheetId="41" hidden="1">[55]BOP!$A$36:$IV$36,[55]BOP!$A$44:$IV$44,[55]BOP!$A$59:$IV$59,[55]BOP!#REF!,[55]BOP!#REF!,[55]BOP!$A$81:$IV$88</definedName>
    <definedName name="Z_00C67BFD_FEDD_11D1_98B3_00C04FC96ABD_.wvu.Rows" localSheetId="42" hidden="1">[55]BOP!$A$36:$IV$36,[55]BOP!$A$44:$IV$44,[55]BOP!$A$59:$IV$59,[55]BOP!#REF!,[55]BOP!#REF!,[55]BOP!$A$81:$IV$88</definedName>
    <definedName name="Z_00C67BFD_FEDD_11D1_98B3_00C04FC96ABD_.wvu.Rows" localSheetId="43" hidden="1">[55]BOP!$A$36:$IV$36,[55]BOP!$A$44:$IV$44,[55]BOP!$A$59:$IV$59,[55]BOP!#REF!,[55]BOP!#REF!,[55]BOP!$A$81:$IV$88</definedName>
    <definedName name="Z_00C67BFD_FEDD_11D1_98B3_00C04FC96ABD_.wvu.Rows" localSheetId="44" hidden="1">[55]BOP!$A$36:$IV$36,[55]BOP!$A$44:$IV$44,[55]BOP!$A$59:$IV$59,[55]BOP!#REF!,[55]BOP!#REF!,[55]BOP!$A$81:$IV$88</definedName>
    <definedName name="Z_00C67BFD_FEDD_11D1_98B3_00C04FC96ABD_.wvu.Rows" localSheetId="45" hidden="1">[55]BOP!$A$36:$IV$36,[55]BOP!$A$44:$IV$44,[55]BOP!$A$59:$IV$59,[55]BOP!#REF!,[55]BOP!#REF!,[55]BOP!$A$81:$IV$88</definedName>
    <definedName name="Z_00C67BFD_FEDD_11D1_98B3_00C04FC96ABD_.wvu.Rows" localSheetId="46" hidden="1">[55]BOP!$A$36:$IV$36,[55]BOP!$A$44:$IV$44,[55]BOP!$A$59:$IV$59,[55]BOP!#REF!,[55]BOP!#REF!,[55]BOP!$A$81:$IV$88</definedName>
    <definedName name="Z_00C67BFD_FEDD_11D1_98B3_00C04FC96ABD_.wvu.Rows" localSheetId="47" hidden="1">[55]BOP!$A$36:$IV$36,[55]BOP!$A$44:$IV$44,[55]BOP!$A$59:$IV$59,[55]BOP!#REF!,[55]BOP!#REF!,[55]BOP!$A$81:$IV$88</definedName>
    <definedName name="Z_00C67BFD_FEDD_11D1_98B3_00C04FC96ABD_.wvu.Rows" localSheetId="48" hidden="1">[55]BOP!$A$36:$IV$36,[55]BOP!$A$44:$IV$44,[55]BOP!$A$59:$IV$59,[55]BOP!#REF!,[55]BOP!#REF!,[55]BOP!$A$81:$IV$88</definedName>
    <definedName name="Z_00C67BFD_FEDD_11D1_98B3_00C04FC96ABD_.wvu.Rows" localSheetId="49" hidden="1">[55]BOP!$A$36:$IV$36,[55]BOP!$A$44:$IV$44,[55]BOP!$A$59:$IV$59,[55]BOP!#REF!,[55]BOP!#REF!,[55]BOP!$A$81:$IV$88</definedName>
    <definedName name="Z_00C67BFD_FEDD_11D1_98B3_00C04FC96ABD_.wvu.Rows" localSheetId="50" hidden="1">[55]BOP!$A$36:$IV$36,[55]BOP!$A$44:$IV$44,[55]BOP!$A$59:$IV$59,[55]BOP!#REF!,[55]BOP!#REF!,[55]BOP!$A$81:$IV$88</definedName>
    <definedName name="Z_00C67BFD_FEDD_11D1_98B3_00C04FC96ABD_.wvu.Rows" localSheetId="52" hidden="1">[55]BOP!$A$36:$IV$36,[55]BOP!$A$44:$IV$44,[55]BOP!$A$59:$IV$59,[55]BOP!#REF!,[55]BOP!#REF!,[55]BOP!$A$81:$IV$88</definedName>
    <definedName name="Z_00C67BFD_FEDD_11D1_98B3_00C04FC96ABD_.wvu.Rows" localSheetId="53" hidden="1">[55]BOP!$A$36:$IV$36,[55]BOP!$A$44:$IV$44,[55]BOP!$A$59:$IV$59,[55]BOP!#REF!,[55]BOP!#REF!,[55]BOP!$A$81:$IV$88</definedName>
    <definedName name="Z_00C67BFD_FEDD_11D1_98B3_00C04FC96ABD_.wvu.Rows" localSheetId="54" hidden="1">[55]BOP!$A$36:$IV$36,[55]BOP!$A$44:$IV$44,[55]BOP!$A$59:$IV$59,[55]BOP!#REF!,[55]BOP!#REF!,[55]BOP!$A$81:$IV$88</definedName>
    <definedName name="Z_00C67BFD_FEDD_11D1_98B3_00C04FC96ABD_.wvu.Rows" localSheetId="55" hidden="1">[55]BOP!$A$36:$IV$36,[55]BOP!$A$44:$IV$44,[55]BOP!$A$59:$IV$59,[55]BOP!#REF!,[55]BOP!#REF!,[55]BOP!$A$81:$IV$88</definedName>
    <definedName name="Z_00C67BFD_FEDD_11D1_98B3_00C04FC96ABD_.wvu.Rows" localSheetId="56" hidden="1">[55]BOP!$A$36:$IV$36,[55]BOP!$A$44:$IV$44,[55]BOP!$A$59:$IV$59,[55]BOP!#REF!,[55]BOP!#REF!,[55]BOP!$A$81:$IV$88</definedName>
    <definedName name="Z_00C67BFD_FEDD_11D1_98B3_00C04FC96ABD_.wvu.Rows" localSheetId="57" hidden="1">[55]BOP!$A$36:$IV$36,[55]BOP!$A$44:$IV$44,[55]BOP!$A$59:$IV$59,[55]BOP!#REF!,[55]BOP!#REF!,[55]BOP!$A$81:$IV$88</definedName>
    <definedName name="Z_00C67BFD_FEDD_11D1_98B3_00C04FC96ABD_.wvu.Rows" localSheetId="58" hidden="1">[55]BOP!$A$36:$IV$36,[55]BOP!$A$44:$IV$44,[55]BOP!$A$59:$IV$59,[55]BOP!#REF!,[55]BOP!#REF!,[55]BOP!$A$81:$IV$88</definedName>
    <definedName name="Z_00C67BFD_FEDD_11D1_98B3_00C04FC96ABD_.wvu.Rows" localSheetId="59" hidden="1">[55]BOP!$A$36:$IV$36,[55]BOP!$A$44:$IV$44,[55]BOP!$A$59:$IV$59,[55]BOP!#REF!,[55]BOP!#REF!,[55]BOP!$A$81:$IV$88</definedName>
    <definedName name="Z_00C67BFD_FEDD_11D1_98B3_00C04FC96ABD_.wvu.Rows" localSheetId="60" hidden="1">[55]BOP!$A$36:$IV$36,[55]BOP!$A$44:$IV$44,[55]BOP!$A$59:$IV$59,[55]BOP!#REF!,[55]BOP!#REF!,[55]BOP!$A$81:$IV$88</definedName>
    <definedName name="Z_00C67BFD_FEDD_11D1_98B3_00C04FC96ABD_.wvu.Rows" localSheetId="70" hidden="1">[55]BOP!$A$36:$IV$36,[55]BOP!$A$44:$IV$44,[55]BOP!$A$59:$IV$59,[55]BOP!#REF!,[55]BOP!#REF!,[55]BOP!$A$81:$IV$88</definedName>
    <definedName name="Z_00C67BFD_FEDD_11D1_98B3_00C04FC96ABD_.wvu.Rows" localSheetId="0" hidden="1">[55]BOP!$A$36:$IV$36,[55]BOP!$A$44:$IV$44,[55]BOP!$A$59:$IV$59,[55]BOP!#REF!,[55]BOP!#REF!,[55]BOP!$A$81:$IV$88</definedName>
    <definedName name="Z_00C67BFD_FEDD_11D1_98B3_00C04FC96ABD_.wvu.Rows" hidden="1">[55]BOP!$A$36:$IV$36,[55]BOP!$A$44:$IV$44,[55]BOP!$A$59:$IV$59,[55]BOP!#REF!,[55]BOP!#REF!,[55]BOP!$A$81:$IV$88</definedName>
    <definedName name="Z_00C67BFE_FEDD_11D1_98B3_00C04FC96ABD_.wvu.Rows" localSheetId="1" hidden="1">[55]BOP!$A$36:$IV$36,[55]BOP!$A$44:$IV$44,[55]BOP!$A$59:$IV$59,[55]BOP!#REF!,[55]BOP!#REF!,[55]BOP!$A$79:$IV$79,[55]BOP!$A$81:$IV$88,[55]BOP!#REF!</definedName>
    <definedName name="Z_00C67BFE_FEDD_11D1_98B3_00C04FC96ABD_.wvu.Rows" localSheetId="17" hidden="1">[55]BOP!$A$36:$IV$36,[55]BOP!$A$44:$IV$44,[55]BOP!$A$59:$IV$59,[55]BOP!#REF!,[55]BOP!#REF!,[55]BOP!$A$79:$IV$79,[55]BOP!$A$81:$IV$88,[55]BOP!#REF!</definedName>
    <definedName name="Z_00C67BFE_FEDD_11D1_98B3_00C04FC96ABD_.wvu.Rows" localSheetId="18" hidden="1">[55]BOP!$A$36:$IV$36,[55]BOP!$A$44:$IV$44,[55]BOP!$A$59:$IV$59,[55]BOP!#REF!,[55]BOP!#REF!,[55]BOP!$A$79:$IV$79,[55]BOP!$A$81:$IV$88,[55]BOP!#REF!</definedName>
    <definedName name="Z_00C67BFE_FEDD_11D1_98B3_00C04FC96ABD_.wvu.Rows" localSheetId="19" hidden="1">[55]BOP!$A$36:$IV$36,[55]BOP!$A$44:$IV$44,[55]BOP!$A$59:$IV$59,[55]BOP!#REF!,[55]BOP!#REF!,[55]BOP!$A$79:$IV$79,[55]BOP!$A$81:$IV$88,[55]BOP!#REF!</definedName>
    <definedName name="Z_00C67BFE_FEDD_11D1_98B3_00C04FC96ABD_.wvu.Rows" localSheetId="24" hidden="1">[55]BOP!$A$36:$IV$36,[55]BOP!$A$44:$IV$44,[55]BOP!$A$59:$IV$59,[55]BOP!#REF!,[55]BOP!#REF!,[55]BOP!$A$79:$IV$79,[55]BOP!$A$81:$IV$88,[55]BOP!#REF!</definedName>
    <definedName name="Z_00C67BFE_FEDD_11D1_98B3_00C04FC96ABD_.wvu.Rows" localSheetId="25" hidden="1">[55]BOP!$A$36:$IV$36,[55]BOP!$A$44:$IV$44,[55]BOP!$A$59:$IV$59,[55]BOP!#REF!,[55]BOP!#REF!,[55]BOP!$A$79:$IV$79,[55]BOP!$A$81:$IV$88,[55]BOP!#REF!</definedName>
    <definedName name="Z_00C67BFE_FEDD_11D1_98B3_00C04FC96ABD_.wvu.Rows" localSheetId="37" hidden="1">[55]BOP!$A$36:$IV$36,[55]BOP!$A$44:$IV$44,[55]BOP!$A$59:$IV$59,[55]BOP!#REF!,[55]BOP!#REF!,[55]BOP!$A$79:$IV$79,[55]BOP!$A$81:$IV$88,[55]BOP!#REF!</definedName>
    <definedName name="Z_00C67BFE_FEDD_11D1_98B3_00C04FC96ABD_.wvu.Rows" localSheetId="38" hidden="1">[55]BOP!$A$36:$IV$36,[55]BOP!$A$44:$IV$44,[55]BOP!$A$59:$IV$59,[55]BOP!#REF!,[55]BOP!#REF!,[55]BOP!$A$79:$IV$79,[55]BOP!$A$81:$IV$88,[55]BOP!#REF!</definedName>
    <definedName name="Z_00C67BFE_FEDD_11D1_98B3_00C04FC96ABD_.wvu.Rows" localSheetId="39" hidden="1">[55]BOP!$A$36:$IV$36,[55]BOP!$A$44:$IV$44,[55]BOP!$A$59:$IV$59,[55]BOP!#REF!,[55]BOP!#REF!,[55]BOP!$A$79:$IV$79,[55]BOP!$A$81:$IV$88,[55]BOP!#REF!</definedName>
    <definedName name="Z_00C67BFE_FEDD_11D1_98B3_00C04FC96ABD_.wvu.Rows" localSheetId="40" hidden="1">[55]BOP!$A$36:$IV$36,[55]BOP!$A$44:$IV$44,[55]BOP!$A$59:$IV$59,[55]BOP!#REF!,[55]BOP!#REF!,[55]BOP!$A$79:$IV$79,[55]BOP!$A$81:$IV$88,[55]BOP!#REF!</definedName>
    <definedName name="Z_00C67BFE_FEDD_11D1_98B3_00C04FC96ABD_.wvu.Rows" localSheetId="41" hidden="1">[55]BOP!$A$36:$IV$36,[55]BOP!$A$44:$IV$44,[55]BOP!$A$59:$IV$59,[55]BOP!#REF!,[55]BOP!#REF!,[55]BOP!$A$79:$IV$79,[55]BOP!$A$81:$IV$88,[55]BOP!#REF!</definedName>
    <definedName name="Z_00C67BFE_FEDD_11D1_98B3_00C04FC96ABD_.wvu.Rows" localSheetId="42" hidden="1">[55]BOP!$A$36:$IV$36,[55]BOP!$A$44:$IV$44,[55]BOP!$A$59:$IV$59,[55]BOP!#REF!,[55]BOP!#REF!,[55]BOP!$A$79:$IV$79,[55]BOP!$A$81:$IV$88,[55]BOP!#REF!</definedName>
    <definedName name="Z_00C67BFE_FEDD_11D1_98B3_00C04FC96ABD_.wvu.Rows" localSheetId="43" hidden="1">[55]BOP!$A$36:$IV$36,[55]BOP!$A$44:$IV$44,[55]BOP!$A$59:$IV$59,[55]BOP!#REF!,[55]BOP!#REF!,[55]BOP!$A$79:$IV$79,[55]BOP!$A$81:$IV$88,[55]BOP!#REF!</definedName>
    <definedName name="Z_00C67BFE_FEDD_11D1_98B3_00C04FC96ABD_.wvu.Rows" localSheetId="44" hidden="1">[55]BOP!$A$36:$IV$36,[55]BOP!$A$44:$IV$44,[55]BOP!$A$59:$IV$59,[55]BOP!#REF!,[55]BOP!#REF!,[55]BOP!$A$79:$IV$79,[55]BOP!$A$81:$IV$88,[55]BOP!#REF!</definedName>
    <definedName name="Z_00C67BFE_FEDD_11D1_98B3_00C04FC96ABD_.wvu.Rows" localSheetId="45" hidden="1">[55]BOP!$A$36:$IV$36,[55]BOP!$A$44:$IV$44,[55]BOP!$A$59:$IV$59,[55]BOP!#REF!,[55]BOP!#REF!,[55]BOP!$A$79:$IV$79,[55]BOP!$A$81:$IV$88,[55]BOP!#REF!</definedName>
    <definedName name="Z_00C67BFE_FEDD_11D1_98B3_00C04FC96ABD_.wvu.Rows" localSheetId="46" hidden="1">[55]BOP!$A$36:$IV$36,[55]BOP!$A$44:$IV$44,[55]BOP!$A$59:$IV$59,[55]BOP!#REF!,[55]BOP!#REF!,[55]BOP!$A$79:$IV$79,[55]BOP!$A$81:$IV$88,[55]BOP!#REF!</definedName>
    <definedName name="Z_00C67BFE_FEDD_11D1_98B3_00C04FC96ABD_.wvu.Rows" localSheetId="47" hidden="1">[55]BOP!$A$36:$IV$36,[55]BOP!$A$44:$IV$44,[55]BOP!$A$59:$IV$59,[55]BOP!#REF!,[55]BOP!#REF!,[55]BOP!$A$79:$IV$79,[55]BOP!$A$81:$IV$88,[55]BOP!#REF!</definedName>
    <definedName name="Z_00C67BFE_FEDD_11D1_98B3_00C04FC96ABD_.wvu.Rows" localSheetId="48" hidden="1">[55]BOP!$A$36:$IV$36,[55]BOP!$A$44:$IV$44,[55]BOP!$A$59:$IV$59,[55]BOP!#REF!,[55]BOP!#REF!,[55]BOP!$A$79:$IV$79,[55]BOP!$A$81:$IV$88,[55]BOP!#REF!</definedName>
    <definedName name="Z_00C67BFE_FEDD_11D1_98B3_00C04FC96ABD_.wvu.Rows" localSheetId="49" hidden="1">[55]BOP!$A$36:$IV$36,[55]BOP!$A$44:$IV$44,[55]BOP!$A$59:$IV$59,[55]BOP!#REF!,[55]BOP!#REF!,[55]BOP!$A$79:$IV$79,[55]BOP!$A$81:$IV$88,[55]BOP!#REF!</definedName>
    <definedName name="Z_00C67BFE_FEDD_11D1_98B3_00C04FC96ABD_.wvu.Rows" localSheetId="50" hidden="1">[55]BOP!$A$36:$IV$36,[55]BOP!$A$44:$IV$44,[55]BOP!$A$59:$IV$59,[55]BOP!#REF!,[55]BOP!#REF!,[55]BOP!$A$79:$IV$79,[55]BOP!$A$81:$IV$88,[55]BOP!#REF!</definedName>
    <definedName name="Z_00C67BFE_FEDD_11D1_98B3_00C04FC96ABD_.wvu.Rows" localSheetId="52" hidden="1">[55]BOP!$A$36:$IV$36,[55]BOP!$A$44:$IV$44,[55]BOP!$A$59:$IV$59,[55]BOP!#REF!,[55]BOP!#REF!,[55]BOP!$A$79:$IV$79,[55]BOP!$A$81:$IV$88,[55]BOP!#REF!</definedName>
    <definedName name="Z_00C67BFE_FEDD_11D1_98B3_00C04FC96ABD_.wvu.Rows" localSheetId="53" hidden="1">[55]BOP!$A$36:$IV$36,[55]BOP!$A$44:$IV$44,[55]BOP!$A$59:$IV$59,[55]BOP!#REF!,[55]BOP!#REF!,[55]BOP!$A$79:$IV$79,[55]BOP!$A$81:$IV$88,[55]BOP!#REF!</definedName>
    <definedName name="Z_00C67BFE_FEDD_11D1_98B3_00C04FC96ABD_.wvu.Rows" localSheetId="54" hidden="1">[55]BOP!$A$36:$IV$36,[55]BOP!$A$44:$IV$44,[55]BOP!$A$59:$IV$59,[55]BOP!#REF!,[55]BOP!#REF!,[55]BOP!$A$79:$IV$79,[55]BOP!$A$81:$IV$88,[55]BOP!#REF!</definedName>
    <definedName name="Z_00C67BFE_FEDD_11D1_98B3_00C04FC96ABD_.wvu.Rows" localSheetId="55" hidden="1">[55]BOP!$A$36:$IV$36,[55]BOP!$A$44:$IV$44,[55]BOP!$A$59:$IV$59,[55]BOP!#REF!,[55]BOP!#REF!,[55]BOP!$A$79:$IV$79,[55]BOP!$A$81:$IV$88,[55]BOP!#REF!</definedName>
    <definedName name="Z_00C67BFE_FEDD_11D1_98B3_00C04FC96ABD_.wvu.Rows" localSheetId="56" hidden="1">[55]BOP!$A$36:$IV$36,[55]BOP!$A$44:$IV$44,[55]BOP!$A$59:$IV$59,[55]BOP!#REF!,[55]BOP!#REF!,[55]BOP!$A$79:$IV$79,[55]BOP!$A$81:$IV$88,[55]BOP!#REF!</definedName>
    <definedName name="Z_00C67BFE_FEDD_11D1_98B3_00C04FC96ABD_.wvu.Rows" localSheetId="57" hidden="1">[55]BOP!$A$36:$IV$36,[55]BOP!$A$44:$IV$44,[55]BOP!$A$59:$IV$59,[55]BOP!#REF!,[55]BOP!#REF!,[55]BOP!$A$79:$IV$79,[55]BOP!$A$81:$IV$88,[55]BOP!#REF!</definedName>
    <definedName name="Z_00C67BFE_FEDD_11D1_98B3_00C04FC96ABD_.wvu.Rows" localSheetId="58" hidden="1">[55]BOP!$A$36:$IV$36,[55]BOP!$A$44:$IV$44,[55]BOP!$A$59:$IV$59,[55]BOP!#REF!,[55]BOP!#REF!,[55]BOP!$A$79:$IV$79,[55]BOP!$A$81:$IV$88,[55]BOP!#REF!</definedName>
    <definedName name="Z_00C67BFE_FEDD_11D1_98B3_00C04FC96ABD_.wvu.Rows" localSheetId="59" hidden="1">[55]BOP!$A$36:$IV$36,[55]BOP!$A$44:$IV$44,[55]BOP!$A$59:$IV$59,[55]BOP!#REF!,[55]BOP!#REF!,[55]BOP!$A$79:$IV$79,[55]BOP!$A$81:$IV$88,[55]BOP!#REF!</definedName>
    <definedName name="Z_00C67BFE_FEDD_11D1_98B3_00C04FC96ABD_.wvu.Rows" localSheetId="60" hidden="1">[55]BOP!$A$36:$IV$36,[55]BOP!$A$44:$IV$44,[55]BOP!$A$59:$IV$59,[55]BOP!#REF!,[55]BOP!#REF!,[55]BOP!$A$79:$IV$79,[55]BOP!$A$81:$IV$88,[55]BOP!#REF!</definedName>
    <definedName name="Z_00C67BFE_FEDD_11D1_98B3_00C04FC96ABD_.wvu.Rows" localSheetId="70" hidden="1">[55]BOP!$A$36:$IV$36,[55]BOP!$A$44:$IV$44,[55]BOP!$A$59:$IV$59,[55]BOP!#REF!,[55]BOP!#REF!,[55]BOP!$A$79:$IV$79,[55]BOP!$A$81:$IV$88,[55]BOP!#REF!</definedName>
    <definedName name="Z_00C67BFE_FEDD_11D1_98B3_00C04FC96ABD_.wvu.Rows" localSheetId="0" hidden="1">[55]BOP!$A$36:$IV$36,[55]BOP!$A$44:$IV$44,[55]BOP!$A$59:$IV$59,[55]BOP!#REF!,[55]BOP!#REF!,[55]BOP!$A$79:$IV$79,[55]BOP!$A$81:$IV$88,[55]BOP!#REF!</definedName>
    <definedName name="Z_00C67BFE_FEDD_11D1_98B3_00C04FC96ABD_.wvu.Rows" hidden="1">[55]BOP!$A$36:$IV$36,[55]BOP!$A$44:$IV$44,[55]BOP!$A$59:$IV$59,[55]BOP!#REF!,[55]BOP!#REF!,[55]BOP!$A$79:$IV$79,[55]BOP!$A$81:$IV$88,[55]BOP!#REF!</definedName>
    <definedName name="Z_00C67BFF_FEDD_11D1_98B3_00C04FC96ABD_.wvu.Rows" localSheetId="1" hidden="1">[55]BOP!$A$36:$IV$36,[55]BOP!$A$44:$IV$44,[55]BOP!$A$59:$IV$59,[55]BOP!#REF!,[55]BOP!#REF!,[55]BOP!$A$79:$IV$79,[55]BOP!$A$81:$IV$88</definedName>
    <definedName name="Z_00C67BFF_FEDD_11D1_98B3_00C04FC96ABD_.wvu.Rows" localSheetId="19" hidden="1">[55]BOP!$A$36:$IV$36,[55]BOP!$A$44:$IV$44,[55]BOP!$A$59:$IV$59,[55]BOP!#REF!,[55]BOP!#REF!,[55]BOP!$A$79:$IV$79,[55]BOP!$A$81:$IV$88</definedName>
    <definedName name="Z_00C67BFF_FEDD_11D1_98B3_00C04FC96ABD_.wvu.Rows" localSheetId="37" hidden="1">[55]BOP!$A$36:$IV$36,[55]BOP!$A$44:$IV$44,[55]BOP!$A$59:$IV$59,[55]BOP!#REF!,[55]BOP!#REF!,[55]BOP!$A$79:$IV$79,[55]BOP!$A$81:$IV$88</definedName>
    <definedName name="Z_00C67BFF_FEDD_11D1_98B3_00C04FC96ABD_.wvu.Rows" localSheetId="38" hidden="1">[55]BOP!$A$36:$IV$36,[55]BOP!$A$44:$IV$44,[55]BOP!$A$59:$IV$59,[55]BOP!#REF!,[55]BOP!#REF!,[55]BOP!$A$79:$IV$79,[55]BOP!$A$81:$IV$88</definedName>
    <definedName name="Z_00C67BFF_FEDD_11D1_98B3_00C04FC96ABD_.wvu.Rows" localSheetId="39" hidden="1">[55]BOP!$A$36:$IV$36,[55]BOP!$A$44:$IV$44,[55]BOP!$A$59:$IV$59,[55]BOP!#REF!,[55]BOP!#REF!,[55]BOP!$A$79:$IV$79,[55]BOP!$A$81:$IV$88</definedName>
    <definedName name="Z_00C67BFF_FEDD_11D1_98B3_00C04FC96ABD_.wvu.Rows" localSheetId="40" hidden="1">[55]BOP!$A$36:$IV$36,[55]BOP!$A$44:$IV$44,[55]BOP!$A$59:$IV$59,[55]BOP!#REF!,[55]BOP!#REF!,[55]BOP!$A$79:$IV$79,[55]BOP!$A$81:$IV$88</definedName>
    <definedName name="Z_00C67BFF_FEDD_11D1_98B3_00C04FC96ABD_.wvu.Rows" localSheetId="41" hidden="1">[55]BOP!$A$36:$IV$36,[55]BOP!$A$44:$IV$44,[55]BOP!$A$59:$IV$59,[55]BOP!#REF!,[55]BOP!#REF!,[55]BOP!$A$79:$IV$79,[55]BOP!$A$81:$IV$88</definedName>
    <definedName name="Z_00C67BFF_FEDD_11D1_98B3_00C04FC96ABD_.wvu.Rows" localSheetId="42" hidden="1">[55]BOP!$A$36:$IV$36,[55]BOP!$A$44:$IV$44,[55]BOP!$A$59:$IV$59,[55]BOP!#REF!,[55]BOP!#REF!,[55]BOP!$A$79:$IV$79,[55]BOP!$A$81:$IV$88</definedName>
    <definedName name="Z_00C67BFF_FEDD_11D1_98B3_00C04FC96ABD_.wvu.Rows" localSheetId="43" hidden="1">[55]BOP!$A$36:$IV$36,[55]BOP!$A$44:$IV$44,[55]BOP!$A$59:$IV$59,[55]BOP!#REF!,[55]BOP!#REF!,[55]BOP!$A$79:$IV$79,[55]BOP!$A$81:$IV$88</definedName>
    <definedName name="Z_00C67BFF_FEDD_11D1_98B3_00C04FC96ABD_.wvu.Rows" localSheetId="45" hidden="1">[55]BOP!$A$36:$IV$36,[55]BOP!$A$44:$IV$44,[55]BOP!$A$59:$IV$59,[55]BOP!#REF!,[55]BOP!#REF!,[55]BOP!$A$79:$IV$79,[55]BOP!$A$81:$IV$88</definedName>
    <definedName name="Z_00C67BFF_FEDD_11D1_98B3_00C04FC96ABD_.wvu.Rows" localSheetId="46" hidden="1">[55]BOP!$A$36:$IV$36,[55]BOP!$A$44:$IV$44,[55]BOP!$A$59:$IV$59,[55]BOP!#REF!,[55]BOP!#REF!,[55]BOP!$A$79:$IV$79,[55]BOP!$A$81:$IV$88</definedName>
    <definedName name="Z_00C67BFF_FEDD_11D1_98B3_00C04FC96ABD_.wvu.Rows" localSheetId="48" hidden="1">[55]BOP!$A$36:$IV$36,[55]BOP!$A$44:$IV$44,[55]BOP!$A$59:$IV$59,[55]BOP!#REF!,[55]BOP!#REF!,[55]BOP!$A$79:$IV$79,[55]BOP!$A$81:$IV$88</definedName>
    <definedName name="Z_00C67BFF_FEDD_11D1_98B3_00C04FC96ABD_.wvu.Rows" localSheetId="49" hidden="1">[55]BOP!$A$36:$IV$36,[55]BOP!$A$44:$IV$44,[55]BOP!$A$59:$IV$59,[55]BOP!#REF!,[55]BOP!#REF!,[55]BOP!$A$79:$IV$79,[55]BOP!$A$81:$IV$88</definedName>
    <definedName name="Z_00C67BFF_FEDD_11D1_98B3_00C04FC96ABD_.wvu.Rows" localSheetId="50" hidden="1">[55]BOP!$A$36:$IV$36,[55]BOP!$A$44:$IV$44,[55]BOP!$A$59:$IV$59,[55]BOP!#REF!,[55]BOP!#REF!,[55]BOP!$A$79:$IV$79,[55]BOP!$A$81:$IV$88</definedName>
    <definedName name="Z_00C67BFF_FEDD_11D1_98B3_00C04FC96ABD_.wvu.Rows" localSheetId="52" hidden="1">[55]BOP!$A$36:$IV$36,[55]BOP!$A$44:$IV$44,[55]BOP!$A$59:$IV$59,[55]BOP!#REF!,[55]BOP!#REF!,[55]BOP!$A$79:$IV$79,[55]BOP!$A$81:$IV$88</definedName>
    <definedName name="Z_00C67BFF_FEDD_11D1_98B3_00C04FC96ABD_.wvu.Rows" localSheetId="53" hidden="1">[55]BOP!$A$36:$IV$36,[55]BOP!$A$44:$IV$44,[55]BOP!$A$59:$IV$59,[55]BOP!#REF!,[55]BOP!#REF!,[55]BOP!$A$79:$IV$79,[55]BOP!$A$81:$IV$88</definedName>
    <definedName name="Z_00C67BFF_FEDD_11D1_98B3_00C04FC96ABD_.wvu.Rows" localSheetId="54" hidden="1">[55]BOP!$A$36:$IV$36,[55]BOP!$A$44:$IV$44,[55]BOP!$A$59:$IV$59,[55]BOP!#REF!,[55]BOP!#REF!,[55]BOP!$A$79:$IV$79,[55]BOP!$A$81:$IV$88</definedName>
    <definedName name="Z_00C67BFF_FEDD_11D1_98B3_00C04FC96ABD_.wvu.Rows" localSheetId="55" hidden="1">[55]BOP!$A$36:$IV$36,[55]BOP!$A$44:$IV$44,[55]BOP!$A$59:$IV$59,[55]BOP!#REF!,[55]BOP!#REF!,[55]BOP!$A$79:$IV$79,[55]BOP!$A$81:$IV$88</definedName>
    <definedName name="Z_00C67BFF_FEDD_11D1_98B3_00C04FC96ABD_.wvu.Rows" localSheetId="56" hidden="1">[55]BOP!$A$36:$IV$36,[55]BOP!$A$44:$IV$44,[55]BOP!$A$59:$IV$59,[55]BOP!#REF!,[55]BOP!#REF!,[55]BOP!$A$79:$IV$79,[55]BOP!$A$81:$IV$88</definedName>
    <definedName name="Z_00C67BFF_FEDD_11D1_98B3_00C04FC96ABD_.wvu.Rows" localSheetId="57" hidden="1">[55]BOP!$A$36:$IV$36,[55]BOP!$A$44:$IV$44,[55]BOP!$A$59:$IV$59,[55]BOP!#REF!,[55]BOP!#REF!,[55]BOP!$A$79:$IV$79,[55]BOP!$A$81:$IV$88</definedName>
    <definedName name="Z_00C67BFF_FEDD_11D1_98B3_00C04FC96ABD_.wvu.Rows" localSheetId="58" hidden="1">[55]BOP!$A$36:$IV$36,[55]BOP!$A$44:$IV$44,[55]BOP!$A$59:$IV$59,[55]BOP!#REF!,[55]BOP!#REF!,[55]BOP!$A$79:$IV$79,[55]BOP!$A$81:$IV$88</definedName>
    <definedName name="Z_00C67BFF_FEDD_11D1_98B3_00C04FC96ABD_.wvu.Rows" localSheetId="59" hidden="1">[55]BOP!$A$36:$IV$36,[55]BOP!$A$44:$IV$44,[55]BOP!$A$59:$IV$59,[55]BOP!#REF!,[55]BOP!#REF!,[55]BOP!$A$79:$IV$79,[55]BOP!$A$81:$IV$88</definedName>
    <definedName name="Z_00C67BFF_FEDD_11D1_98B3_00C04FC96ABD_.wvu.Rows" localSheetId="60" hidden="1">[55]BOP!$A$36:$IV$36,[55]BOP!$A$44:$IV$44,[55]BOP!$A$59:$IV$59,[55]BOP!#REF!,[55]BOP!#REF!,[55]BOP!$A$79:$IV$79,[55]BOP!$A$81:$IV$88</definedName>
    <definedName name="Z_00C67BFF_FEDD_11D1_98B3_00C04FC96ABD_.wvu.Rows" localSheetId="70" hidden="1">[55]BOP!$A$36:$IV$36,[55]BOP!$A$44:$IV$44,[55]BOP!$A$59:$IV$59,[55]BOP!#REF!,[55]BOP!#REF!,[55]BOP!$A$79:$IV$79,[55]BOP!$A$81:$IV$88</definedName>
    <definedName name="Z_00C67BFF_FEDD_11D1_98B3_00C04FC96ABD_.wvu.Rows" hidden="1">[55]BOP!$A$36:$IV$36,[55]BOP!$A$44:$IV$44,[55]BOP!$A$59:$IV$59,[55]BOP!#REF!,[55]BOP!#REF!,[55]BOP!$A$79:$IV$79,[55]BOP!$A$81:$IV$88</definedName>
    <definedName name="Z_00C67C00_FEDD_11D1_98B3_00C04FC96ABD_.wvu.Rows" localSheetId="1" hidden="1">[55]BOP!$A$36:$IV$36,[55]BOP!$A$44:$IV$44,[55]BOP!$A$59:$IV$59,[55]BOP!#REF!,[55]BOP!#REF!,[55]BOP!$A$79:$IV$79,[55]BOP!#REF!</definedName>
    <definedName name="Z_00C67C00_FEDD_11D1_98B3_00C04FC96ABD_.wvu.Rows" localSheetId="17" hidden="1">[55]BOP!$A$36:$IV$36,[55]BOP!$A$44:$IV$44,[55]BOP!$A$59:$IV$59,[55]BOP!#REF!,[55]BOP!#REF!,[55]BOP!$A$79:$IV$79,[55]BOP!#REF!</definedName>
    <definedName name="Z_00C67C00_FEDD_11D1_98B3_00C04FC96ABD_.wvu.Rows" localSheetId="18" hidden="1">[55]BOP!$A$36:$IV$36,[55]BOP!$A$44:$IV$44,[55]BOP!$A$59:$IV$59,[55]BOP!#REF!,[55]BOP!#REF!,[55]BOP!$A$79:$IV$79,[55]BOP!#REF!</definedName>
    <definedName name="Z_00C67C00_FEDD_11D1_98B3_00C04FC96ABD_.wvu.Rows" localSheetId="19" hidden="1">[55]BOP!$A$36:$IV$36,[55]BOP!$A$44:$IV$44,[55]BOP!$A$59:$IV$59,[55]BOP!#REF!,[55]BOP!#REF!,[55]BOP!$A$79:$IV$79,[55]BOP!#REF!</definedName>
    <definedName name="Z_00C67C00_FEDD_11D1_98B3_00C04FC96ABD_.wvu.Rows" localSheetId="24" hidden="1">[55]BOP!$A$36:$IV$36,[55]BOP!$A$44:$IV$44,[55]BOP!$A$59:$IV$59,[55]BOP!#REF!,[55]BOP!#REF!,[55]BOP!$A$79:$IV$79,[55]BOP!#REF!</definedName>
    <definedName name="Z_00C67C00_FEDD_11D1_98B3_00C04FC96ABD_.wvu.Rows" localSheetId="25" hidden="1">[55]BOP!$A$36:$IV$36,[55]BOP!$A$44:$IV$44,[55]BOP!$A$59:$IV$59,[55]BOP!#REF!,[55]BOP!#REF!,[55]BOP!$A$79:$IV$79,[55]BOP!#REF!</definedName>
    <definedName name="Z_00C67C00_FEDD_11D1_98B3_00C04FC96ABD_.wvu.Rows" localSheetId="3" hidden="1">[55]BOP!$A$36:$IV$36,[55]BOP!$A$44:$IV$44,[55]BOP!$A$59:$IV$59,[55]BOP!#REF!,[55]BOP!#REF!,[55]BOP!$A$79:$IV$79,[55]BOP!#REF!</definedName>
    <definedName name="Z_00C67C00_FEDD_11D1_98B3_00C04FC96ABD_.wvu.Rows" localSheetId="37" hidden="1">[55]BOP!$A$36:$IV$36,[55]BOP!$A$44:$IV$44,[55]BOP!$A$59:$IV$59,[55]BOP!#REF!,[55]BOP!#REF!,[55]BOP!$A$79:$IV$79,[55]BOP!#REF!</definedName>
    <definedName name="Z_00C67C00_FEDD_11D1_98B3_00C04FC96ABD_.wvu.Rows" localSheetId="38" hidden="1">[55]BOP!$A$36:$IV$36,[55]BOP!$A$44:$IV$44,[55]BOP!$A$59:$IV$59,[55]BOP!#REF!,[55]BOP!#REF!,[55]BOP!$A$79:$IV$79,[55]BOP!#REF!</definedName>
    <definedName name="Z_00C67C00_FEDD_11D1_98B3_00C04FC96ABD_.wvu.Rows" localSheetId="39" hidden="1">[55]BOP!$A$36:$IV$36,[55]BOP!$A$44:$IV$44,[55]BOP!$A$59:$IV$59,[55]BOP!#REF!,[55]BOP!#REF!,[55]BOP!$A$79:$IV$79,[55]BOP!#REF!</definedName>
    <definedName name="Z_00C67C00_FEDD_11D1_98B3_00C04FC96ABD_.wvu.Rows" localSheetId="40" hidden="1">[55]BOP!$A$36:$IV$36,[55]BOP!$A$44:$IV$44,[55]BOP!$A$59:$IV$59,[55]BOP!#REF!,[55]BOP!#REF!,[55]BOP!$A$79:$IV$79,[55]BOP!#REF!</definedName>
    <definedName name="Z_00C67C00_FEDD_11D1_98B3_00C04FC96ABD_.wvu.Rows" localSheetId="41" hidden="1">[55]BOP!$A$36:$IV$36,[55]BOP!$A$44:$IV$44,[55]BOP!$A$59:$IV$59,[55]BOP!#REF!,[55]BOP!#REF!,[55]BOP!$A$79:$IV$79,[55]BOP!#REF!</definedName>
    <definedName name="Z_00C67C00_FEDD_11D1_98B3_00C04FC96ABD_.wvu.Rows" localSheetId="42" hidden="1">[55]BOP!$A$36:$IV$36,[55]BOP!$A$44:$IV$44,[55]BOP!$A$59:$IV$59,[55]BOP!#REF!,[55]BOP!#REF!,[55]BOP!$A$79:$IV$79,[55]BOP!#REF!</definedName>
    <definedName name="Z_00C67C00_FEDD_11D1_98B3_00C04FC96ABD_.wvu.Rows" localSheetId="43" hidden="1">[55]BOP!$A$36:$IV$36,[55]BOP!$A$44:$IV$44,[55]BOP!$A$59:$IV$59,[55]BOP!#REF!,[55]BOP!#REF!,[55]BOP!$A$79:$IV$79,[55]BOP!#REF!</definedName>
    <definedName name="Z_00C67C00_FEDD_11D1_98B3_00C04FC96ABD_.wvu.Rows" localSheetId="44" hidden="1">[55]BOP!$A$36:$IV$36,[55]BOP!$A$44:$IV$44,[55]BOP!$A$59:$IV$59,[55]BOP!#REF!,[55]BOP!#REF!,[55]BOP!$A$79:$IV$79,[55]BOP!#REF!</definedName>
    <definedName name="Z_00C67C00_FEDD_11D1_98B3_00C04FC96ABD_.wvu.Rows" localSheetId="45" hidden="1">[55]BOP!$A$36:$IV$36,[55]BOP!$A$44:$IV$44,[55]BOP!$A$59:$IV$59,[55]BOP!#REF!,[55]BOP!#REF!,[55]BOP!$A$79:$IV$79,[55]BOP!#REF!</definedName>
    <definedName name="Z_00C67C00_FEDD_11D1_98B3_00C04FC96ABD_.wvu.Rows" localSheetId="46" hidden="1">[55]BOP!$A$36:$IV$36,[55]BOP!$A$44:$IV$44,[55]BOP!$A$59:$IV$59,[55]BOP!#REF!,[55]BOP!#REF!,[55]BOP!$A$79:$IV$79,[55]BOP!#REF!</definedName>
    <definedName name="Z_00C67C00_FEDD_11D1_98B3_00C04FC96ABD_.wvu.Rows" localSheetId="47" hidden="1">[55]BOP!$A$36:$IV$36,[55]BOP!$A$44:$IV$44,[55]BOP!$A$59:$IV$59,[55]BOP!#REF!,[55]BOP!#REF!,[55]BOP!$A$79:$IV$79,[55]BOP!#REF!</definedName>
    <definedName name="Z_00C67C00_FEDD_11D1_98B3_00C04FC96ABD_.wvu.Rows" localSheetId="48" hidden="1">[55]BOP!$A$36:$IV$36,[55]BOP!$A$44:$IV$44,[55]BOP!$A$59:$IV$59,[55]BOP!#REF!,[55]BOP!#REF!,[55]BOP!$A$79:$IV$79,[55]BOP!#REF!</definedName>
    <definedName name="Z_00C67C00_FEDD_11D1_98B3_00C04FC96ABD_.wvu.Rows" localSheetId="49" hidden="1">[55]BOP!$A$36:$IV$36,[55]BOP!$A$44:$IV$44,[55]BOP!$A$59:$IV$59,[55]BOP!#REF!,[55]BOP!#REF!,[55]BOP!$A$79:$IV$79,[55]BOP!#REF!</definedName>
    <definedName name="Z_00C67C00_FEDD_11D1_98B3_00C04FC96ABD_.wvu.Rows" localSheetId="50" hidden="1">[55]BOP!$A$36:$IV$36,[55]BOP!$A$44:$IV$44,[55]BOP!$A$59:$IV$59,[55]BOP!#REF!,[55]BOP!#REF!,[55]BOP!$A$79:$IV$79,[55]BOP!#REF!</definedName>
    <definedName name="Z_00C67C00_FEDD_11D1_98B3_00C04FC96ABD_.wvu.Rows" localSheetId="52" hidden="1">[55]BOP!$A$36:$IV$36,[55]BOP!$A$44:$IV$44,[55]BOP!$A$59:$IV$59,[55]BOP!#REF!,[55]BOP!#REF!,[55]BOP!$A$79:$IV$79,[55]BOP!#REF!</definedName>
    <definedName name="Z_00C67C00_FEDD_11D1_98B3_00C04FC96ABD_.wvu.Rows" localSheetId="53" hidden="1">[55]BOP!$A$36:$IV$36,[55]BOP!$A$44:$IV$44,[55]BOP!$A$59:$IV$59,[55]BOP!#REF!,[55]BOP!#REF!,[55]BOP!$A$79:$IV$79,[55]BOP!#REF!</definedName>
    <definedName name="Z_00C67C00_FEDD_11D1_98B3_00C04FC96ABD_.wvu.Rows" localSheetId="54" hidden="1">[55]BOP!$A$36:$IV$36,[55]BOP!$A$44:$IV$44,[55]BOP!$A$59:$IV$59,[55]BOP!#REF!,[55]BOP!#REF!,[55]BOP!$A$79:$IV$79,[55]BOP!#REF!</definedName>
    <definedName name="Z_00C67C00_FEDD_11D1_98B3_00C04FC96ABD_.wvu.Rows" localSheetId="55" hidden="1">[55]BOP!$A$36:$IV$36,[55]BOP!$A$44:$IV$44,[55]BOP!$A$59:$IV$59,[55]BOP!#REF!,[55]BOP!#REF!,[55]BOP!$A$79:$IV$79,[55]BOP!#REF!</definedName>
    <definedName name="Z_00C67C00_FEDD_11D1_98B3_00C04FC96ABD_.wvu.Rows" localSheetId="56" hidden="1">[55]BOP!$A$36:$IV$36,[55]BOP!$A$44:$IV$44,[55]BOP!$A$59:$IV$59,[55]BOP!#REF!,[55]BOP!#REF!,[55]BOP!$A$79:$IV$79,[55]BOP!#REF!</definedName>
    <definedName name="Z_00C67C00_FEDD_11D1_98B3_00C04FC96ABD_.wvu.Rows" localSheetId="57" hidden="1">[55]BOP!$A$36:$IV$36,[55]BOP!$A$44:$IV$44,[55]BOP!$A$59:$IV$59,[55]BOP!#REF!,[55]BOP!#REF!,[55]BOP!$A$79:$IV$79,[55]BOP!#REF!</definedName>
    <definedName name="Z_00C67C00_FEDD_11D1_98B3_00C04FC96ABD_.wvu.Rows" localSheetId="58" hidden="1">[55]BOP!$A$36:$IV$36,[55]BOP!$A$44:$IV$44,[55]BOP!$A$59:$IV$59,[55]BOP!#REF!,[55]BOP!#REF!,[55]BOP!$A$79:$IV$79,[55]BOP!#REF!</definedName>
    <definedName name="Z_00C67C00_FEDD_11D1_98B3_00C04FC96ABD_.wvu.Rows" localSheetId="59" hidden="1">[55]BOP!$A$36:$IV$36,[55]BOP!$A$44:$IV$44,[55]BOP!$A$59:$IV$59,[55]BOP!#REF!,[55]BOP!#REF!,[55]BOP!$A$79:$IV$79,[55]BOP!#REF!</definedName>
    <definedName name="Z_00C67C00_FEDD_11D1_98B3_00C04FC96ABD_.wvu.Rows" localSheetId="60" hidden="1">[55]BOP!$A$36:$IV$36,[55]BOP!$A$44:$IV$44,[55]BOP!$A$59:$IV$59,[55]BOP!#REF!,[55]BOP!#REF!,[55]BOP!$A$79:$IV$79,[55]BOP!#REF!</definedName>
    <definedName name="Z_00C67C00_FEDD_11D1_98B3_00C04FC96ABD_.wvu.Rows" localSheetId="70" hidden="1">[55]BOP!$A$36:$IV$36,[55]BOP!$A$44:$IV$44,[55]BOP!$A$59:$IV$59,[55]BOP!#REF!,[55]BOP!#REF!,[55]BOP!$A$79:$IV$79,[55]BOP!#REF!</definedName>
    <definedName name="Z_00C67C00_FEDD_11D1_98B3_00C04FC96ABD_.wvu.Rows" localSheetId="0" hidden="1">[55]BOP!$A$36:$IV$36,[55]BOP!$A$44:$IV$44,[55]BOP!$A$59:$IV$59,[55]BOP!#REF!,[55]BOP!#REF!,[55]BOP!$A$79:$IV$79,[55]BOP!#REF!</definedName>
    <definedName name="Z_00C67C00_FEDD_11D1_98B3_00C04FC96ABD_.wvu.Rows" hidden="1">[55]BOP!$A$36:$IV$36,[55]BOP!$A$44:$IV$44,[55]BOP!$A$59:$IV$59,[55]BOP!#REF!,[55]BOP!#REF!,[55]BOP!$A$79:$IV$79,[55]BOP!#REF!</definedName>
    <definedName name="Z_00C67C01_FEDD_11D1_98B3_00C04FC96ABD_.wvu.Rows" localSheetId="19" hidden="1">[55]BOP!$A$36:$IV$36,[55]BOP!$A$44:$IV$44,[55]BOP!$A$59:$IV$59,[55]BOP!#REF!,[55]BOP!#REF!,[55]BOP!$A$79:$IV$79,[55]BOP!$A$81:$IV$88,[55]BOP!#REF!</definedName>
    <definedName name="Z_00C67C01_FEDD_11D1_98B3_00C04FC96ABD_.wvu.Rows" localSheetId="37" hidden="1">[55]BOP!$A$36:$IV$36,[55]BOP!$A$44:$IV$44,[55]BOP!$A$59:$IV$59,[55]BOP!#REF!,[55]BOP!#REF!,[55]BOP!$A$79:$IV$79,[55]BOP!$A$81:$IV$88,[55]BOP!#REF!</definedName>
    <definedName name="Z_00C67C01_FEDD_11D1_98B3_00C04FC96ABD_.wvu.Rows" localSheetId="38" hidden="1">[55]BOP!$A$36:$IV$36,[55]BOP!$A$44:$IV$44,[55]BOP!$A$59:$IV$59,[55]BOP!#REF!,[55]BOP!#REF!,[55]BOP!$A$79:$IV$79,[55]BOP!$A$81:$IV$88,[55]BOP!#REF!</definedName>
    <definedName name="Z_00C67C01_FEDD_11D1_98B3_00C04FC96ABD_.wvu.Rows" localSheetId="39" hidden="1">[55]BOP!$A$36:$IV$36,[55]BOP!$A$44:$IV$44,[55]BOP!$A$59:$IV$59,[55]BOP!#REF!,[55]BOP!#REF!,[55]BOP!$A$79:$IV$79,[55]BOP!$A$81:$IV$88,[55]BOP!#REF!</definedName>
    <definedName name="Z_00C67C01_FEDD_11D1_98B3_00C04FC96ABD_.wvu.Rows" localSheetId="40" hidden="1">[55]BOP!$A$36:$IV$36,[55]BOP!$A$44:$IV$44,[55]BOP!$A$59:$IV$59,[55]BOP!#REF!,[55]BOP!#REF!,[55]BOP!$A$79:$IV$79,[55]BOP!$A$81:$IV$88,[55]BOP!#REF!</definedName>
    <definedName name="Z_00C67C01_FEDD_11D1_98B3_00C04FC96ABD_.wvu.Rows" localSheetId="41" hidden="1">[55]BOP!$A$36:$IV$36,[55]BOP!$A$44:$IV$44,[55]BOP!$A$59:$IV$59,[55]BOP!#REF!,[55]BOP!#REF!,[55]BOP!$A$79:$IV$79,[55]BOP!$A$81:$IV$88,[55]BOP!#REF!</definedName>
    <definedName name="Z_00C67C01_FEDD_11D1_98B3_00C04FC96ABD_.wvu.Rows" localSheetId="42" hidden="1">[55]BOP!$A$36:$IV$36,[55]BOP!$A$44:$IV$44,[55]BOP!$A$59:$IV$59,[55]BOP!#REF!,[55]BOP!#REF!,[55]BOP!$A$79:$IV$79,[55]BOP!$A$81:$IV$88,[55]BOP!#REF!</definedName>
    <definedName name="Z_00C67C01_FEDD_11D1_98B3_00C04FC96ABD_.wvu.Rows" localSheetId="43" hidden="1">[55]BOP!$A$36:$IV$36,[55]BOP!$A$44:$IV$44,[55]BOP!$A$59:$IV$59,[55]BOP!#REF!,[55]BOP!#REF!,[55]BOP!$A$79:$IV$79,[55]BOP!$A$81:$IV$88,[55]BOP!#REF!</definedName>
    <definedName name="Z_00C67C01_FEDD_11D1_98B3_00C04FC96ABD_.wvu.Rows" localSheetId="45" hidden="1">[55]BOP!$A$36:$IV$36,[55]BOP!$A$44:$IV$44,[55]BOP!$A$59:$IV$59,[55]BOP!#REF!,[55]BOP!#REF!,[55]BOP!$A$79:$IV$79,[55]BOP!$A$81:$IV$88,[55]BOP!#REF!</definedName>
    <definedName name="Z_00C67C01_FEDD_11D1_98B3_00C04FC96ABD_.wvu.Rows" localSheetId="46" hidden="1">[55]BOP!$A$36:$IV$36,[55]BOP!$A$44:$IV$44,[55]BOP!$A$59:$IV$59,[55]BOP!#REF!,[55]BOP!#REF!,[55]BOP!$A$79:$IV$79,[55]BOP!$A$81:$IV$88,[55]BOP!#REF!</definedName>
    <definedName name="Z_00C67C01_FEDD_11D1_98B3_00C04FC96ABD_.wvu.Rows" localSheetId="48" hidden="1">[55]BOP!$A$36:$IV$36,[55]BOP!$A$44:$IV$44,[55]BOP!$A$59:$IV$59,[55]BOP!#REF!,[55]BOP!#REF!,[55]BOP!$A$79:$IV$79,[55]BOP!$A$81:$IV$88,[55]BOP!#REF!</definedName>
    <definedName name="Z_00C67C01_FEDD_11D1_98B3_00C04FC96ABD_.wvu.Rows" localSheetId="49" hidden="1">[55]BOP!$A$36:$IV$36,[55]BOP!$A$44:$IV$44,[55]BOP!$A$59:$IV$59,[55]BOP!#REF!,[55]BOP!#REF!,[55]BOP!$A$79:$IV$79,[55]BOP!$A$81:$IV$88,[55]BOP!#REF!</definedName>
    <definedName name="Z_00C67C01_FEDD_11D1_98B3_00C04FC96ABD_.wvu.Rows" localSheetId="50" hidden="1">[55]BOP!$A$36:$IV$36,[55]BOP!$A$44:$IV$44,[55]BOP!$A$59:$IV$59,[55]BOP!#REF!,[55]BOP!#REF!,[55]BOP!$A$79:$IV$79,[55]BOP!$A$81:$IV$88,[55]BOP!#REF!</definedName>
    <definedName name="Z_00C67C01_FEDD_11D1_98B3_00C04FC96ABD_.wvu.Rows" localSheetId="52" hidden="1">[55]BOP!$A$36:$IV$36,[55]BOP!$A$44:$IV$44,[55]BOP!$A$59:$IV$59,[55]BOP!#REF!,[55]BOP!#REF!,[55]BOP!$A$79:$IV$79,[55]BOP!$A$81:$IV$88,[55]BOP!#REF!</definedName>
    <definedName name="Z_00C67C01_FEDD_11D1_98B3_00C04FC96ABD_.wvu.Rows" localSheetId="53" hidden="1">[55]BOP!$A$36:$IV$36,[55]BOP!$A$44:$IV$44,[55]BOP!$A$59:$IV$59,[55]BOP!#REF!,[55]BOP!#REF!,[55]BOP!$A$79:$IV$79,[55]BOP!$A$81:$IV$88,[55]BOP!#REF!</definedName>
    <definedName name="Z_00C67C01_FEDD_11D1_98B3_00C04FC96ABD_.wvu.Rows" localSheetId="54" hidden="1">[55]BOP!$A$36:$IV$36,[55]BOP!$A$44:$IV$44,[55]BOP!$A$59:$IV$59,[55]BOP!#REF!,[55]BOP!#REF!,[55]BOP!$A$79:$IV$79,[55]BOP!$A$81:$IV$88,[55]BOP!#REF!</definedName>
    <definedName name="Z_00C67C01_FEDD_11D1_98B3_00C04FC96ABD_.wvu.Rows" localSheetId="55" hidden="1">[55]BOP!$A$36:$IV$36,[55]BOP!$A$44:$IV$44,[55]BOP!$A$59:$IV$59,[55]BOP!#REF!,[55]BOP!#REF!,[55]BOP!$A$79:$IV$79,[55]BOP!$A$81:$IV$88,[55]BOP!#REF!</definedName>
    <definedName name="Z_00C67C01_FEDD_11D1_98B3_00C04FC96ABD_.wvu.Rows" localSheetId="56" hidden="1">[55]BOP!$A$36:$IV$36,[55]BOP!$A$44:$IV$44,[55]BOP!$A$59:$IV$59,[55]BOP!#REF!,[55]BOP!#REF!,[55]BOP!$A$79:$IV$79,[55]BOP!$A$81:$IV$88,[55]BOP!#REF!</definedName>
    <definedName name="Z_00C67C01_FEDD_11D1_98B3_00C04FC96ABD_.wvu.Rows" localSheetId="57" hidden="1">[55]BOP!$A$36:$IV$36,[55]BOP!$A$44:$IV$44,[55]BOP!$A$59:$IV$59,[55]BOP!#REF!,[55]BOP!#REF!,[55]BOP!$A$79:$IV$79,[55]BOP!$A$81:$IV$88,[55]BOP!#REF!</definedName>
    <definedName name="Z_00C67C01_FEDD_11D1_98B3_00C04FC96ABD_.wvu.Rows" localSheetId="58" hidden="1">[55]BOP!$A$36:$IV$36,[55]BOP!$A$44:$IV$44,[55]BOP!$A$59:$IV$59,[55]BOP!#REF!,[55]BOP!#REF!,[55]BOP!$A$79:$IV$79,[55]BOP!$A$81:$IV$88,[55]BOP!#REF!</definedName>
    <definedName name="Z_00C67C01_FEDD_11D1_98B3_00C04FC96ABD_.wvu.Rows" localSheetId="59" hidden="1">[55]BOP!$A$36:$IV$36,[55]BOP!$A$44:$IV$44,[55]BOP!$A$59:$IV$59,[55]BOP!#REF!,[55]BOP!#REF!,[55]BOP!$A$79:$IV$79,[55]BOP!$A$81:$IV$88,[55]BOP!#REF!</definedName>
    <definedName name="Z_00C67C01_FEDD_11D1_98B3_00C04FC96ABD_.wvu.Rows" localSheetId="60" hidden="1">[55]BOP!$A$36:$IV$36,[55]BOP!$A$44:$IV$44,[55]BOP!$A$59:$IV$59,[55]BOP!#REF!,[55]BOP!#REF!,[55]BOP!$A$79:$IV$79,[55]BOP!$A$81:$IV$88,[55]BOP!#REF!</definedName>
    <definedName name="Z_00C67C01_FEDD_11D1_98B3_00C04FC96ABD_.wvu.Rows" localSheetId="70" hidden="1">[55]BOP!$A$36:$IV$36,[55]BOP!$A$44:$IV$44,[55]BOP!$A$59:$IV$59,[55]BOP!#REF!,[55]BOP!#REF!,[55]BOP!$A$79:$IV$79,[55]BOP!$A$81:$IV$88,[55]BOP!#REF!</definedName>
    <definedName name="Z_00C67C01_FEDD_11D1_98B3_00C04FC96ABD_.wvu.Rows" hidden="1">[55]BOP!$A$36:$IV$36,[55]BOP!$A$44:$IV$44,[55]BOP!$A$59:$IV$59,[55]BOP!#REF!,[55]BOP!#REF!,[55]BOP!$A$79:$IV$79,[55]BOP!$A$81:$IV$88,[55]BOP!#REF!</definedName>
    <definedName name="Z_00C67C02_FEDD_11D1_98B3_00C04FC96ABD_.wvu.Rows" localSheetId="19" hidden="1">[55]BOP!$A$36:$IV$36,[55]BOP!$A$44:$IV$44,[55]BOP!$A$59:$IV$59,[55]BOP!#REF!,[55]BOP!#REF!,[55]BOP!$A$79:$IV$79,[55]BOP!$A$81:$IV$88,[55]BOP!#REF!</definedName>
    <definedName name="Z_00C67C02_FEDD_11D1_98B3_00C04FC96ABD_.wvu.Rows" localSheetId="37" hidden="1">[55]BOP!$A$36:$IV$36,[55]BOP!$A$44:$IV$44,[55]BOP!$A$59:$IV$59,[55]BOP!#REF!,[55]BOP!#REF!,[55]BOP!$A$79:$IV$79,[55]BOP!$A$81:$IV$88,[55]BOP!#REF!</definedName>
    <definedName name="Z_00C67C02_FEDD_11D1_98B3_00C04FC96ABD_.wvu.Rows" localSheetId="38" hidden="1">[55]BOP!$A$36:$IV$36,[55]BOP!$A$44:$IV$44,[55]BOP!$A$59:$IV$59,[55]BOP!#REF!,[55]BOP!#REF!,[55]BOP!$A$79:$IV$79,[55]BOP!$A$81:$IV$88,[55]BOP!#REF!</definedName>
    <definedName name="Z_00C67C02_FEDD_11D1_98B3_00C04FC96ABD_.wvu.Rows" localSheetId="39" hidden="1">[55]BOP!$A$36:$IV$36,[55]BOP!$A$44:$IV$44,[55]BOP!$A$59:$IV$59,[55]BOP!#REF!,[55]BOP!#REF!,[55]BOP!$A$79:$IV$79,[55]BOP!$A$81:$IV$88,[55]BOP!#REF!</definedName>
    <definedName name="Z_00C67C02_FEDD_11D1_98B3_00C04FC96ABD_.wvu.Rows" localSheetId="40" hidden="1">[55]BOP!$A$36:$IV$36,[55]BOP!$A$44:$IV$44,[55]BOP!$A$59:$IV$59,[55]BOP!#REF!,[55]BOP!#REF!,[55]BOP!$A$79:$IV$79,[55]BOP!$A$81:$IV$88,[55]BOP!#REF!</definedName>
    <definedName name="Z_00C67C02_FEDD_11D1_98B3_00C04FC96ABD_.wvu.Rows" localSheetId="41" hidden="1">[55]BOP!$A$36:$IV$36,[55]BOP!$A$44:$IV$44,[55]BOP!$A$59:$IV$59,[55]BOP!#REF!,[55]BOP!#REF!,[55]BOP!$A$79:$IV$79,[55]BOP!$A$81:$IV$88,[55]BOP!#REF!</definedName>
    <definedName name="Z_00C67C02_FEDD_11D1_98B3_00C04FC96ABD_.wvu.Rows" localSheetId="42" hidden="1">[55]BOP!$A$36:$IV$36,[55]BOP!$A$44:$IV$44,[55]BOP!$A$59:$IV$59,[55]BOP!#REF!,[55]BOP!#REF!,[55]BOP!$A$79:$IV$79,[55]BOP!$A$81:$IV$88,[55]BOP!#REF!</definedName>
    <definedName name="Z_00C67C02_FEDD_11D1_98B3_00C04FC96ABD_.wvu.Rows" localSheetId="43" hidden="1">[55]BOP!$A$36:$IV$36,[55]BOP!$A$44:$IV$44,[55]BOP!$A$59:$IV$59,[55]BOP!#REF!,[55]BOP!#REF!,[55]BOP!$A$79:$IV$79,[55]BOP!$A$81:$IV$88,[55]BOP!#REF!</definedName>
    <definedName name="Z_00C67C02_FEDD_11D1_98B3_00C04FC96ABD_.wvu.Rows" localSheetId="45" hidden="1">[55]BOP!$A$36:$IV$36,[55]BOP!$A$44:$IV$44,[55]BOP!$A$59:$IV$59,[55]BOP!#REF!,[55]BOP!#REF!,[55]BOP!$A$79:$IV$79,[55]BOP!$A$81:$IV$88,[55]BOP!#REF!</definedName>
    <definedName name="Z_00C67C02_FEDD_11D1_98B3_00C04FC96ABD_.wvu.Rows" localSheetId="46" hidden="1">[55]BOP!$A$36:$IV$36,[55]BOP!$A$44:$IV$44,[55]BOP!$A$59:$IV$59,[55]BOP!#REF!,[55]BOP!#REF!,[55]BOP!$A$79:$IV$79,[55]BOP!$A$81:$IV$88,[55]BOP!#REF!</definedName>
    <definedName name="Z_00C67C02_FEDD_11D1_98B3_00C04FC96ABD_.wvu.Rows" localSheetId="48" hidden="1">[55]BOP!$A$36:$IV$36,[55]BOP!$A$44:$IV$44,[55]BOP!$A$59:$IV$59,[55]BOP!#REF!,[55]BOP!#REF!,[55]BOP!$A$79:$IV$79,[55]BOP!$A$81:$IV$88,[55]BOP!#REF!</definedName>
    <definedName name="Z_00C67C02_FEDD_11D1_98B3_00C04FC96ABD_.wvu.Rows" localSheetId="49" hidden="1">[55]BOP!$A$36:$IV$36,[55]BOP!$A$44:$IV$44,[55]BOP!$A$59:$IV$59,[55]BOP!#REF!,[55]BOP!#REF!,[55]BOP!$A$79:$IV$79,[55]BOP!$A$81:$IV$88,[55]BOP!#REF!</definedName>
    <definedName name="Z_00C67C02_FEDD_11D1_98B3_00C04FC96ABD_.wvu.Rows" localSheetId="50" hidden="1">[55]BOP!$A$36:$IV$36,[55]BOP!$A$44:$IV$44,[55]BOP!$A$59:$IV$59,[55]BOP!#REF!,[55]BOP!#REF!,[55]BOP!$A$79:$IV$79,[55]BOP!$A$81:$IV$88,[55]BOP!#REF!</definedName>
    <definedName name="Z_00C67C02_FEDD_11D1_98B3_00C04FC96ABD_.wvu.Rows" localSheetId="52" hidden="1">[55]BOP!$A$36:$IV$36,[55]BOP!$A$44:$IV$44,[55]BOP!$A$59:$IV$59,[55]BOP!#REF!,[55]BOP!#REF!,[55]BOP!$A$79:$IV$79,[55]BOP!$A$81:$IV$88,[55]BOP!#REF!</definedName>
    <definedName name="Z_00C67C02_FEDD_11D1_98B3_00C04FC96ABD_.wvu.Rows" localSheetId="53" hidden="1">[55]BOP!$A$36:$IV$36,[55]BOP!$A$44:$IV$44,[55]BOP!$A$59:$IV$59,[55]BOP!#REF!,[55]BOP!#REF!,[55]BOP!$A$79:$IV$79,[55]BOP!$A$81:$IV$88,[55]BOP!#REF!</definedName>
    <definedName name="Z_00C67C02_FEDD_11D1_98B3_00C04FC96ABD_.wvu.Rows" localSheetId="54" hidden="1">[55]BOP!$A$36:$IV$36,[55]BOP!$A$44:$IV$44,[55]BOP!$A$59:$IV$59,[55]BOP!#REF!,[55]BOP!#REF!,[55]BOP!$A$79:$IV$79,[55]BOP!$A$81:$IV$88,[55]BOP!#REF!</definedName>
    <definedName name="Z_00C67C02_FEDD_11D1_98B3_00C04FC96ABD_.wvu.Rows" localSheetId="55" hidden="1">[55]BOP!$A$36:$IV$36,[55]BOP!$A$44:$IV$44,[55]BOP!$A$59:$IV$59,[55]BOP!#REF!,[55]BOP!#REF!,[55]BOP!$A$79:$IV$79,[55]BOP!$A$81:$IV$88,[55]BOP!#REF!</definedName>
    <definedName name="Z_00C67C02_FEDD_11D1_98B3_00C04FC96ABD_.wvu.Rows" localSheetId="56" hidden="1">[55]BOP!$A$36:$IV$36,[55]BOP!$A$44:$IV$44,[55]BOP!$A$59:$IV$59,[55]BOP!#REF!,[55]BOP!#REF!,[55]BOP!$A$79:$IV$79,[55]BOP!$A$81:$IV$88,[55]BOP!#REF!</definedName>
    <definedName name="Z_00C67C02_FEDD_11D1_98B3_00C04FC96ABD_.wvu.Rows" localSheetId="57" hidden="1">[55]BOP!$A$36:$IV$36,[55]BOP!$A$44:$IV$44,[55]BOP!$A$59:$IV$59,[55]BOP!#REF!,[55]BOP!#REF!,[55]BOP!$A$79:$IV$79,[55]BOP!$A$81:$IV$88,[55]BOP!#REF!</definedName>
    <definedName name="Z_00C67C02_FEDD_11D1_98B3_00C04FC96ABD_.wvu.Rows" localSheetId="58" hidden="1">[55]BOP!$A$36:$IV$36,[55]BOP!$A$44:$IV$44,[55]BOP!$A$59:$IV$59,[55]BOP!#REF!,[55]BOP!#REF!,[55]BOP!$A$79:$IV$79,[55]BOP!$A$81:$IV$88,[55]BOP!#REF!</definedName>
    <definedName name="Z_00C67C02_FEDD_11D1_98B3_00C04FC96ABD_.wvu.Rows" localSheetId="59" hidden="1">[55]BOP!$A$36:$IV$36,[55]BOP!$A$44:$IV$44,[55]BOP!$A$59:$IV$59,[55]BOP!#REF!,[55]BOP!#REF!,[55]BOP!$A$79:$IV$79,[55]BOP!$A$81:$IV$88,[55]BOP!#REF!</definedName>
    <definedName name="Z_00C67C02_FEDD_11D1_98B3_00C04FC96ABD_.wvu.Rows" localSheetId="60" hidden="1">[55]BOP!$A$36:$IV$36,[55]BOP!$A$44:$IV$44,[55]BOP!$A$59:$IV$59,[55]BOP!#REF!,[55]BOP!#REF!,[55]BOP!$A$79:$IV$79,[55]BOP!$A$81:$IV$88,[55]BOP!#REF!</definedName>
    <definedName name="Z_00C67C02_FEDD_11D1_98B3_00C04FC96ABD_.wvu.Rows" localSheetId="70" hidden="1">[55]BOP!$A$36:$IV$36,[55]BOP!$A$44:$IV$44,[55]BOP!$A$59:$IV$59,[55]BOP!#REF!,[55]BOP!#REF!,[55]BOP!$A$79:$IV$79,[55]BOP!$A$81:$IV$88,[55]BOP!#REF!</definedName>
    <definedName name="Z_00C67C02_FEDD_11D1_98B3_00C04FC96ABD_.wvu.Rows" hidden="1">[55]BOP!$A$36:$IV$36,[55]BOP!$A$44:$IV$44,[55]BOP!$A$59:$IV$59,[55]BOP!#REF!,[55]BOP!#REF!,[55]BOP!$A$79:$IV$79,[55]BOP!$A$81:$IV$88,[55]BOP!#REF!</definedName>
    <definedName name="Z_00C67C03_FEDD_11D1_98B3_00C04FC96ABD_.wvu.Rows" localSheetId="19" hidden="1">[55]BOP!$A$36:$IV$36,[55]BOP!$A$44:$IV$44,[55]BOP!$A$59:$IV$59,[55]BOP!#REF!,[55]BOP!#REF!,[55]BOP!$A$79:$IV$79,[55]BOP!$A$81:$IV$88,[55]BOP!#REF!</definedName>
    <definedName name="Z_00C67C03_FEDD_11D1_98B3_00C04FC96ABD_.wvu.Rows" localSheetId="37" hidden="1">[55]BOP!$A$36:$IV$36,[55]BOP!$A$44:$IV$44,[55]BOP!$A$59:$IV$59,[55]BOP!#REF!,[55]BOP!#REF!,[55]BOP!$A$79:$IV$79,[55]BOP!$A$81:$IV$88,[55]BOP!#REF!</definedName>
    <definedName name="Z_00C67C03_FEDD_11D1_98B3_00C04FC96ABD_.wvu.Rows" localSheetId="38" hidden="1">[55]BOP!$A$36:$IV$36,[55]BOP!$A$44:$IV$44,[55]BOP!$A$59:$IV$59,[55]BOP!#REF!,[55]BOP!#REF!,[55]BOP!$A$79:$IV$79,[55]BOP!$A$81:$IV$88,[55]BOP!#REF!</definedName>
    <definedName name="Z_00C67C03_FEDD_11D1_98B3_00C04FC96ABD_.wvu.Rows" localSheetId="39" hidden="1">[55]BOP!$A$36:$IV$36,[55]BOP!$A$44:$IV$44,[55]BOP!$A$59:$IV$59,[55]BOP!#REF!,[55]BOP!#REF!,[55]BOP!$A$79:$IV$79,[55]BOP!$A$81:$IV$88,[55]BOP!#REF!</definedName>
    <definedName name="Z_00C67C03_FEDD_11D1_98B3_00C04FC96ABD_.wvu.Rows" localSheetId="40" hidden="1">[55]BOP!$A$36:$IV$36,[55]BOP!$A$44:$IV$44,[55]BOP!$A$59:$IV$59,[55]BOP!#REF!,[55]BOP!#REF!,[55]BOP!$A$79:$IV$79,[55]BOP!$A$81:$IV$88,[55]BOP!#REF!</definedName>
    <definedName name="Z_00C67C03_FEDD_11D1_98B3_00C04FC96ABD_.wvu.Rows" localSheetId="41" hidden="1">[55]BOP!$A$36:$IV$36,[55]BOP!$A$44:$IV$44,[55]BOP!$A$59:$IV$59,[55]BOP!#REF!,[55]BOP!#REF!,[55]BOP!$A$79:$IV$79,[55]BOP!$A$81:$IV$88,[55]BOP!#REF!</definedName>
    <definedName name="Z_00C67C03_FEDD_11D1_98B3_00C04FC96ABD_.wvu.Rows" localSheetId="42" hidden="1">[55]BOP!$A$36:$IV$36,[55]BOP!$A$44:$IV$44,[55]BOP!$A$59:$IV$59,[55]BOP!#REF!,[55]BOP!#REF!,[55]BOP!$A$79:$IV$79,[55]BOP!$A$81:$IV$88,[55]BOP!#REF!</definedName>
    <definedName name="Z_00C67C03_FEDD_11D1_98B3_00C04FC96ABD_.wvu.Rows" localSheetId="43" hidden="1">[55]BOP!$A$36:$IV$36,[55]BOP!$A$44:$IV$44,[55]BOP!$A$59:$IV$59,[55]BOP!#REF!,[55]BOP!#REF!,[55]BOP!$A$79:$IV$79,[55]BOP!$A$81:$IV$88,[55]BOP!#REF!</definedName>
    <definedName name="Z_00C67C03_FEDD_11D1_98B3_00C04FC96ABD_.wvu.Rows" localSheetId="45" hidden="1">[55]BOP!$A$36:$IV$36,[55]BOP!$A$44:$IV$44,[55]BOP!$A$59:$IV$59,[55]BOP!#REF!,[55]BOP!#REF!,[55]BOP!$A$79:$IV$79,[55]BOP!$A$81:$IV$88,[55]BOP!#REF!</definedName>
    <definedName name="Z_00C67C03_FEDD_11D1_98B3_00C04FC96ABD_.wvu.Rows" localSheetId="46" hidden="1">[55]BOP!$A$36:$IV$36,[55]BOP!$A$44:$IV$44,[55]BOP!$A$59:$IV$59,[55]BOP!#REF!,[55]BOP!#REF!,[55]BOP!$A$79:$IV$79,[55]BOP!$A$81:$IV$88,[55]BOP!#REF!</definedName>
    <definedName name="Z_00C67C03_FEDD_11D1_98B3_00C04FC96ABD_.wvu.Rows" localSheetId="48" hidden="1">[55]BOP!$A$36:$IV$36,[55]BOP!$A$44:$IV$44,[55]BOP!$A$59:$IV$59,[55]BOP!#REF!,[55]BOP!#REF!,[55]BOP!$A$79:$IV$79,[55]BOP!$A$81:$IV$88,[55]BOP!#REF!</definedName>
    <definedName name="Z_00C67C03_FEDD_11D1_98B3_00C04FC96ABD_.wvu.Rows" localSheetId="49" hidden="1">[55]BOP!$A$36:$IV$36,[55]BOP!$A$44:$IV$44,[55]BOP!$A$59:$IV$59,[55]BOP!#REF!,[55]BOP!#REF!,[55]BOP!$A$79:$IV$79,[55]BOP!$A$81:$IV$88,[55]BOP!#REF!</definedName>
    <definedName name="Z_00C67C03_FEDD_11D1_98B3_00C04FC96ABD_.wvu.Rows" localSheetId="50" hidden="1">[55]BOP!$A$36:$IV$36,[55]BOP!$A$44:$IV$44,[55]BOP!$A$59:$IV$59,[55]BOP!#REF!,[55]BOP!#REF!,[55]BOP!$A$79:$IV$79,[55]BOP!$A$81:$IV$88,[55]BOP!#REF!</definedName>
    <definedName name="Z_00C67C03_FEDD_11D1_98B3_00C04FC96ABD_.wvu.Rows" localSheetId="52" hidden="1">[55]BOP!$A$36:$IV$36,[55]BOP!$A$44:$IV$44,[55]BOP!$A$59:$IV$59,[55]BOP!#REF!,[55]BOP!#REF!,[55]BOP!$A$79:$IV$79,[55]BOP!$A$81:$IV$88,[55]BOP!#REF!</definedName>
    <definedName name="Z_00C67C03_FEDD_11D1_98B3_00C04FC96ABD_.wvu.Rows" localSheetId="53" hidden="1">[55]BOP!$A$36:$IV$36,[55]BOP!$A$44:$IV$44,[55]BOP!$A$59:$IV$59,[55]BOP!#REF!,[55]BOP!#REF!,[55]BOP!$A$79:$IV$79,[55]BOP!$A$81:$IV$88,[55]BOP!#REF!</definedName>
    <definedName name="Z_00C67C03_FEDD_11D1_98B3_00C04FC96ABD_.wvu.Rows" localSheetId="54" hidden="1">[55]BOP!$A$36:$IV$36,[55]BOP!$A$44:$IV$44,[55]BOP!$A$59:$IV$59,[55]BOP!#REF!,[55]BOP!#REF!,[55]BOP!$A$79:$IV$79,[55]BOP!$A$81:$IV$88,[55]BOP!#REF!</definedName>
    <definedName name="Z_00C67C03_FEDD_11D1_98B3_00C04FC96ABD_.wvu.Rows" localSheetId="55" hidden="1">[55]BOP!$A$36:$IV$36,[55]BOP!$A$44:$IV$44,[55]BOP!$A$59:$IV$59,[55]BOP!#REF!,[55]BOP!#REF!,[55]BOP!$A$79:$IV$79,[55]BOP!$A$81:$IV$88,[55]BOP!#REF!</definedName>
    <definedName name="Z_00C67C03_FEDD_11D1_98B3_00C04FC96ABD_.wvu.Rows" localSheetId="56" hidden="1">[55]BOP!$A$36:$IV$36,[55]BOP!$A$44:$IV$44,[55]BOP!$A$59:$IV$59,[55]BOP!#REF!,[55]BOP!#REF!,[55]BOP!$A$79:$IV$79,[55]BOP!$A$81:$IV$88,[55]BOP!#REF!</definedName>
    <definedName name="Z_00C67C03_FEDD_11D1_98B3_00C04FC96ABD_.wvu.Rows" localSheetId="57" hidden="1">[55]BOP!$A$36:$IV$36,[55]BOP!$A$44:$IV$44,[55]BOP!$A$59:$IV$59,[55]BOP!#REF!,[55]BOP!#REF!,[55]BOP!$A$79:$IV$79,[55]BOP!$A$81:$IV$88,[55]BOP!#REF!</definedName>
    <definedName name="Z_00C67C03_FEDD_11D1_98B3_00C04FC96ABD_.wvu.Rows" localSheetId="58" hidden="1">[55]BOP!$A$36:$IV$36,[55]BOP!$A$44:$IV$44,[55]BOP!$A$59:$IV$59,[55]BOP!#REF!,[55]BOP!#REF!,[55]BOP!$A$79:$IV$79,[55]BOP!$A$81:$IV$88,[55]BOP!#REF!</definedName>
    <definedName name="Z_00C67C03_FEDD_11D1_98B3_00C04FC96ABD_.wvu.Rows" localSheetId="59" hidden="1">[55]BOP!$A$36:$IV$36,[55]BOP!$A$44:$IV$44,[55]BOP!$A$59:$IV$59,[55]BOP!#REF!,[55]BOP!#REF!,[55]BOP!$A$79:$IV$79,[55]BOP!$A$81:$IV$88,[55]BOP!#REF!</definedName>
    <definedName name="Z_00C67C03_FEDD_11D1_98B3_00C04FC96ABD_.wvu.Rows" localSheetId="60" hidden="1">[55]BOP!$A$36:$IV$36,[55]BOP!$A$44:$IV$44,[55]BOP!$A$59:$IV$59,[55]BOP!#REF!,[55]BOP!#REF!,[55]BOP!$A$79:$IV$79,[55]BOP!$A$81:$IV$88,[55]BOP!#REF!</definedName>
    <definedName name="Z_00C67C03_FEDD_11D1_98B3_00C04FC96ABD_.wvu.Rows" localSheetId="70" hidden="1">[55]BOP!$A$36:$IV$36,[55]BOP!$A$44:$IV$44,[55]BOP!$A$59:$IV$59,[55]BOP!#REF!,[55]BOP!#REF!,[55]BOP!$A$79:$IV$79,[55]BOP!$A$81:$IV$88,[55]BOP!#REF!</definedName>
    <definedName name="Z_00C67C03_FEDD_11D1_98B3_00C04FC96ABD_.wvu.Rows" hidden="1">[55]BOP!$A$36:$IV$36,[55]BOP!$A$44:$IV$44,[55]BOP!$A$59:$IV$59,[55]BOP!#REF!,[55]BOP!#REF!,[55]BOP!$A$79:$IV$79,[55]BOP!$A$81:$IV$88,[55]BOP!#REF!</definedName>
    <definedName name="Z_00C67C05_FEDD_11D1_98B3_00C04FC96ABD_.wvu.Rows" localSheetId="1" hidden="1">[55]BOP!$A$36:$IV$36,[55]BOP!$A$44:$IV$44,[55]BOP!$A$59:$IV$59,[55]BOP!#REF!,[55]BOP!#REF!,[55]BOP!$A$79:$IV$79,[55]BOP!$A$81:$IV$88,[55]BOP!#REF!,[55]BOP!#REF!</definedName>
    <definedName name="Z_00C67C05_FEDD_11D1_98B3_00C04FC96ABD_.wvu.Rows" localSheetId="19" hidden="1">[55]BOP!$A$36:$IV$36,[55]BOP!$A$44:$IV$44,[55]BOP!$A$59:$IV$59,[55]BOP!#REF!,[55]BOP!#REF!,[55]BOP!$A$79:$IV$79,[55]BOP!$A$81:$IV$88,[55]BOP!#REF!,[55]BOP!#REF!</definedName>
    <definedName name="Z_00C67C05_FEDD_11D1_98B3_00C04FC96ABD_.wvu.Rows" localSheetId="3" hidden="1">[55]BOP!$A$36:$IV$36,[55]BOP!$A$44:$IV$44,[55]BOP!$A$59:$IV$59,[55]BOP!#REF!,[55]BOP!#REF!,[55]BOP!$A$79:$IV$79,[55]BOP!$A$81:$IV$88,[55]BOP!#REF!,[55]BOP!#REF!</definedName>
    <definedName name="Z_00C67C05_FEDD_11D1_98B3_00C04FC96ABD_.wvu.Rows" localSheetId="37" hidden="1">[55]BOP!$A$36:$IV$36,[55]BOP!$A$44:$IV$44,[55]BOP!$A$59:$IV$59,[55]BOP!#REF!,[55]BOP!#REF!,[55]BOP!$A$79:$IV$79,[55]BOP!$A$81:$IV$88,[55]BOP!#REF!,[55]BOP!#REF!</definedName>
    <definedName name="Z_00C67C05_FEDD_11D1_98B3_00C04FC96ABD_.wvu.Rows" localSheetId="38" hidden="1">[55]BOP!$A$36:$IV$36,[55]BOP!$A$44:$IV$44,[55]BOP!$A$59:$IV$59,[55]BOP!#REF!,[55]BOP!#REF!,[55]BOP!$A$79:$IV$79,[55]BOP!$A$81:$IV$88,[55]BOP!#REF!,[55]BOP!#REF!</definedName>
    <definedName name="Z_00C67C05_FEDD_11D1_98B3_00C04FC96ABD_.wvu.Rows" localSheetId="39" hidden="1">[55]BOP!$A$36:$IV$36,[55]BOP!$A$44:$IV$44,[55]BOP!$A$59:$IV$59,[55]BOP!#REF!,[55]BOP!#REF!,[55]BOP!$A$79:$IV$79,[55]BOP!$A$81:$IV$88,[55]BOP!#REF!,[55]BOP!#REF!</definedName>
    <definedName name="Z_00C67C05_FEDD_11D1_98B3_00C04FC96ABD_.wvu.Rows" localSheetId="40" hidden="1">[55]BOP!$A$36:$IV$36,[55]BOP!$A$44:$IV$44,[55]BOP!$A$59:$IV$59,[55]BOP!#REF!,[55]BOP!#REF!,[55]BOP!$A$79:$IV$79,[55]BOP!$A$81:$IV$88,[55]BOP!#REF!,[55]BOP!#REF!</definedName>
    <definedName name="Z_00C67C05_FEDD_11D1_98B3_00C04FC96ABD_.wvu.Rows" localSheetId="41" hidden="1">[55]BOP!$A$36:$IV$36,[55]BOP!$A$44:$IV$44,[55]BOP!$A$59:$IV$59,[55]BOP!#REF!,[55]BOP!#REF!,[55]BOP!$A$79:$IV$79,[55]BOP!$A$81:$IV$88,[55]BOP!#REF!,[55]BOP!#REF!</definedName>
    <definedName name="Z_00C67C05_FEDD_11D1_98B3_00C04FC96ABD_.wvu.Rows" localSheetId="42" hidden="1">[55]BOP!$A$36:$IV$36,[55]BOP!$A$44:$IV$44,[55]BOP!$A$59:$IV$59,[55]BOP!#REF!,[55]BOP!#REF!,[55]BOP!$A$79:$IV$79,[55]BOP!$A$81:$IV$88,[55]BOP!#REF!,[55]BOP!#REF!</definedName>
    <definedName name="Z_00C67C05_FEDD_11D1_98B3_00C04FC96ABD_.wvu.Rows" localSheetId="43" hidden="1">[55]BOP!$A$36:$IV$36,[55]BOP!$A$44:$IV$44,[55]BOP!$A$59:$IV$59,[55]BOP!#REF!,[55]BOP!#REF!,[55]BOP!$A$79:$IV$79,[55]BOP!$A$81:$IV$88,[55]BOP!#REF!,[55]BOP!#REF!</definedName>
    <definedName name="Z_00C67C05_FEDD_11D1_98B3_00C04FC96ABD_.wvu.Rows" localSheetId="44" hidden="1">[55]BOP!$A$36:$IV$36,[55]BOP!$A$44:$IV$44,[55]BOP!$A$59:$IV$59,[55]BOP!#REF!,[55]BOP!#REF!,[55]BOP!$A$79:$IV$79,[55]BOP!$A$81:$IV$88,[55]BOP!#REF!,[55]BOP!#REF!</definedName>
    <definedName name="Z_00C67C05_FEDD_11D1_98B3_00C04FC96ABD_.wvu.Rows" localSheetId="45" hidden="1">[55]BOP!$A$36:$IV$36,[55]BOP!$A$44:$IV$44,[55]BOP!$A$59:$IV$59,[55]BOP!#REF!,[55]BOP!#REF!,[55]BOP!$A$79:$IV$79,[55]BOP!$A$81:$IV$88,[55]BOP!#REF!,[55]BOP!#REF!</definedName>
    <definedName name="Z_00C67C05_FEDD_11D1_98B3_00C04FC96ABD_.wvu.Rows" localSheetId="46" hidden="1">[55]BOP!$A$36:$IV$36,[55]BOP!$A$44:$IV$44,[55]BOP!$A$59:$IV$59,[55]BOP!#REF!,[55]BOP!#REF!,[55]BOP!$A$79:$IV$79,[55]BOP!$A$81:$IV$88,[55]BOP!#REF!,[55]BOP!#REF!</definedName>
    <definedName name="Z_00C67C05_FEDD_11D1_98B3_00C04FC96ABD_.wvu.Rows" localSheetId="47" hidden="1">[55]BOP!$A$36:$IV$36,[55]BOP!$A$44:$IV$44,[55]BOP!$A$59:$IV$59,[55]BOP!#REF!,[55]BOP!#REF!,[55]BOP!$A$79:$IV$79,[55]BOP!$A$81:$IV$88,[55]BOP!#REF!,[55]BOP!#REF!</definedName>
    <definedName name="Z_00C67C05_FEDD_11D1_98B3_00C04FC96ABD_.wvu.Rows" localSheetId="48" hidden="1">[55]BOP!$A$36:$IV$36,[55]BOP!$A$44:$IV$44,[55]BOP!$A$59:$IV$59,[55]BOP!#REF!,[55]BOP!#REF!,[55]BOP!$A$79:$IV$79,[55]BOP!$A$81:$IV$88,[55]BOP!#REF!,[55]BOP!#REF!</definedName>
    <definedName name="Z_00C67C05_FEDD_11D1_98B3_00C04FC96ABD_.wvu.Rows" localSheetId="49" hidden="1">[55]BOP!$A$36:$IV$36,[55]BOP!$A$44:$IV$44,[55]BOP!$A$59:$IV$59,[55]BOP!#REF!,[55]BOP!#REF!,[55]BOP!$A$79:$IV$79,[55]BOP!$A$81:$IV$88,[55]BOP!#REF!,[55]BOP!#REF!</definedName>
    <definedName name="Z_00C67C05_FEDD_11D1_98B3_00C04FC96ABD_.wvu.Rows" localSheetId="50" hidden="1">[55]BOP!$A$36:$IV$36,[55]BOP!$A$44:$IV$44,[55]BOP!$A$59:$IV$59,[55]BOP!#REF!,[55]BOP!#REF!,[55]BOP!$A$79:$IV$79,[55]BOP!$A$81:$IV$88,[55]BOP!#REF!,[55]BOP!#REF!</definedName>
    <definedName name="Z_00C67C05_FEDD_11D1_98B3_00C04FC96ABD_.wvu.Rows" localSheetId="52" hidden="1">[55]BOP!$A$36:$IV$36,[55]BOP!$A$44:$IV$44,[55]BOP!$A$59:$IV$59,[55]BOP!#REF!,[55]BOP!#REF!,[55]BOP!$A$79:$IV$79,[55]BOP!$A$81:$IV$88,[55]BOP!#REF!,[55]BOP!#REF!</definedName>
    <definedName name="Z_00C67C05_FEDD_11D1_98B3_00C04FC96ABD_.wvu.Rows" localSheetId="53" hidden="1">[55]BOP!$A$36:$IV$36,[55]BOP!$A$44:$IV$44,[55]BOP!$A$59:$IV$59,[55]BOP!#REF!,[55]BOP!#REF!,[55]BOP!$A$79:$IV$79,[55]BOP!$A$81:$IV$88,[55]BOP!#REF!,[55]BOP!#REF!</definedName>
    <definedName name="Z_00C67C05_FEDD_11D1_98B3_00C04FC96ABD_.wvu.Rows" localSheetId="54" hidden="1">[55]BOP!$A$36:$IV$36,[55]BOP!$A$44:$IV$44,[55]BOP!$A$59:$IV$59,[55]BOP!#REF!,[55]BOP!#REF!,[55]BOP!$A$79:$IV$79,[55]BOP!$A$81:$IV$88,[55]BOP!#REF!,[55]BOP!#REF!</definedName>
    <definedName name="Z_00C67C05_FEDD_11D1_98B3_00C04FC96ABD_.wvu.Rows" localSheetId="55" hidden="1">[55]BOP!$A$36:$IV$36,[55]BOP!$A$44:$IV$44,[55]BOP!$A$59:$IV$59,[55]BOP!#REF!,[55]BOP!#REF!,[55]BOP!$A$79:$IV$79,[55]BOP!$A$81:$IV$88,[55]BOP!#REF!,[55]BOP!#REF!</definedName>
    <definedName name="Z_00C67C05_FEDD_11D1_98B3_00C04FC96ABD_.wvu.Rows" localSheetId="56" hidden="1">[55]BOP!$A$36:$IV$36,[55]BOP!$A$44:$IV$44,[55]BOP!$A$59:$IV$59,[55]BOP!#REF!,[55]BOP!#REF!,[55]BOP!$A$79:$IV$79,[55]BOP!$A$81:$IV$88,[55]BOP!#REF!,[55]BOP!#REF!</definedName>
    <definedName name="Z_00C67C05_FEDD_11D1_98B3_00C04FC96ABD_.wvu.Rows" localSheetId="57" hidden="1">[55]BOP!$A$36:$IV$36,[55]BOP!$A$44:$IV$44,[55]BOP!$A$59:$IV$59,[55]BOP!#REF!,[55]BOP!#REF!,[55]BOP!$A$79:$IV$79,[55]BOP!$A$81:$IV$88,[55]BOP!#REF!,[55]BOP!#REF!</definedName>
    <definedName name="Z_00C67C05_FEDD_11D1_98B3_00C04FC96ABD_.wvu.Rows" localSheetId="58" hidden="1">[55]BOP!$A$36:$IV$36,[55]BOP!$A$44:$IV$44,[55]BOP!$A$59:$IV$59,[55]BOP!#REF!,[55]BOP!#REF!,[55]BOP!$A$79:$IV$79,[55]BOP!$A$81:$IV$88,[55]BOP!#REF!,[55]BOP!#REF!</definedName>
    <definedName name="Z_00C67C05_FEDD_11D1_98B3_00C04FC96ABD_.wvu.Rows" localSheetId="59" hidden="1">[55]BOP!$A$36:$IV$36,[55]BOP!$A$44:$IV$44,[55]BOP!$A$59:$IV$59,[55]BOP!#REF!,[55]BOP!#REF!,[55]BOP!$A$79:$IV$79,[55]BOP!$A$81:$IV$88,[55]BOP!#REF!,[55]BOP!#REF!</definedName>
    <definedName name="Z_00C67C05_FEDD_11D1_98B3_00C04FC96ABD_.wvu.Rows" localSheetId="60" hidden="1">[55]BOP!$A$36:$IV$36,[55]BOP!$A$44:$IV$44,[55]BOP!$A$59:$IV$59,[55]BOP!#REF!,[55]BOP!#REF!,[55]BOP!$A$79:$IV$79,[55]BOP!$A$81:$IV$88,[55]BOP!#REF!,[55]BOP!#REF!</definedName>
    <definedName name="Z_00C67C05_FEDD_11D1_98B3_00C04FC96ABD_.wvu.Rows" localSheetId="70" hidden="1">[55]BOP!$A$36:$IV$36,[55]BOP!$A$44:$IV$44,[55]BOP!$A$59:$IV$59,[55]BOP!#REF!,[55]BOP!#REF!,[55]BOP!$A$79:$IV$79,[55]BOP!$A$81:$IV$88,[55]BOP!#REF!,[55]BOP!#REF!</definedName>
    <definedName name="Z_00C67C05_FEDD_11D1_98B3_00C04FC96ABD_.wvu.Rows" localSheetId="0" hidden="1">[55]BOP!$A$36:$IV$36,[55]BOP!$A$44:$IV$44,[55]BOP!$A$59:$IV$59,[55]BOP!#REF!,[55]BOP!#REF!,[55]BOP!$A$79:$IV$79,[55]BOP!$A$81:$IV$88,[55]BOP!#REF!,[55]BOP!#REF!</definedName>
    <definedName name="Z_00C67C05_FEDD_11D1_98B3_00C04FC96ABD_.wvu.Rows" hidden="1">[55]BOP!$A$36:$IV$36,[55]BOP!$A$44:$IV$44,[55]BOP!$A$59:$IV$59,[55]BOP!#REF!,[55]BOP!#REF!,[55]BOP!$A$79:$IV$79,[55]BOP!$A$81:$IV$88,[55]BOP!#REF!,[55]BOP!#REF!</definedName>
    <definedName name="Z_00C67C06_FEDD_11D1_98B3_00C04FC96ABD_.wvu.Rows" localSheetId="19" hidden="1">[55]BOP!$A$36:$IV$36,[55]BOP!$A$44:$IV$44,[55]BOP!$A$59:$IV$59,[55]BOP!#REF!,[55]BOP!#REF!,[55]BOP!$A$79:$IV$79,[55]BOP!$A$81:$IV$88,[55]BOP!#REF!,[55]BOP!#REF!</definedName>
    <definedName name="Z_00C67C06_FEDD_11D1_98B3_00C04FC96ABD_.wvu.Rows" localSheetId="37" hidden="1">[55]BOP!$A$36:$IV$36,[55]BOP!$A$44:$IV$44,[55]BOP!$A$59:$IV$59,[55]BOP!#REF!,[55]BOP!#REF!,[55]BOP!$A$79:$IV$79,[55]BOP!$A$81:$IV$88,[55]BOP!#REF!,[55]BOP!#REF!</definedName>
    <definedName name="Z_00C67C06_FEDD_11D1_98B3_00C04FC96ABD_.wvu.Rows" localSheetId="38" hidden="1">[55]BOP!$A$36:$IV$36,[55]BOP!$A$44:$IV$44,[55]BOP!$A$59:$IV$59,[55]BOP!#REF!,[55]BOP!#REF!,[55]BOP!$A$79:$IV$79,[55]BOP!$A$81:$IV$88,[55]BOP!#REF!,[55]BOP!#REF!</definedName>
    <definedName name="Z_00C67C06_FEDD_11D1_98B3_00C04FC96ABD_.wvu.Rows" localSheetId="39" hidden="1">[55]BOP!$A$36:$IV$36,[55]BOP!$A$44:$IV$44,[55]BOP!$A$59:$IV$59,[55]BOP!#REF!,[55]BOP!#REF!,[55]BOP!$A$79:$IV$79,[55]BOP!$A$81:$IV$88,[55]BOP!#REF!,[55]BOP!#REF!</definedName>
    <definedName name="Z_00C67C06_FEDD_11D1_98B3_00C04FC96ABD_.wvu.Rows" localSheetId="40" hidden="1">[55]BOP!$A$36:$IV$36,[55]BOP!$A$44:$IV$44,[55]BOP!$A$59:$IV$59,[55]BOP!#REF!,[55]BOP!#REF!,[55]BOP!$A$79:$IV$79,[55]BOP!$A$81:$IV$88,[55]BOP!#REF!,[55]BOP!#REF!</definedName>
    <definedName name="Z_00C67C06_FEDD_11D1_98B3_00C04FC96ABD_.wvu.Rows" localSheetId="41" hidden="1">[55]BOP!$A$36:$IV$36,[55]BOP!$A$44:$IV$44,[55]BOP!$A$59:$IV$59,[55]BOP!#REF!,[55]BOP!#REF!,[55]BOP!$A$79:$IV$79,[55]BOP!$A$81:$IV$88,[55]BOP!#REF!,[55]BOP!#REF!</definedName>
    <definedName name="Z_00C67C06_FEDD_11D1_98B3_00C04FC96ABD_.wvu.Rows" localSheetId="42" hidden="1">[55]BOP!$A$36:$IV$36,[55]BOP!$A$44:$IV$44,[55]BOP!$A$59:$IV$59,[55]BOP!#REF!,[55]BOP!#REF!,[55]BOP!$A$79:$IV$79,[55]BOP!$A$81:$IV$88,[55]BOP!#REF!,[55]BOP!#REF!</definedName>
    <definedName name="Z_00C67C06_FEDD_11D1_98B3_00C04FC96ABD_.wvu.Rows" localSheetId="43" hidden="1">[55]BOP!$A$36:$IV$36,[55]BOP!$A$44:$IV$44,[55]BOP!$A$59:$IV$59,[55]BOP!#REF!,[55]BOP!#REF!,[55]BOP!$A$79:$IV$79,[55]BOP!$A$81:$IV$88,[55]BOP!#REF!,[55]BOP!#REF!</definedName>
    <definedName name="Z_00C67C06_FEDD_11D1_98B3_00C04FC96ABD_.wvu.Rows" localSheetId="45" hidden="1">[55]BOP!$A$36:$IV$36,[55]BOP!$A$44:$IV$44,[55]BOP!$A$59:$IV$59,[55]BOP!#REF!,[55]BOP!#REF!,[55]BOP!$A$79:$IV$79,[55]BOP!$A$81:$IV$88,[55]BOP!#REF!,[55]BOP!#REF!</definedName>
    <definedName name="Z_00C67C06_FEDD_11D1_98B3_00C04FC96ABD_.wvu.Rows" localSheetId="46" hidden="1">[55]BOP!$A$36:$IV$36,[55]BOP!$A$44:$IV$44,[55]BOP!$A$59:$IV$59,[55]BOP!#REF!,[55]BOP!#REF!,[55]BOP!$A$79:$IV$79,[55]BOP!$A$81:$IV$88,[55]BOP!#REF!,[55]BOP!#REF!</definedName>
    <definedName name="Z_00C67C06_FEDD_11D1_98B3_00C04FC96ABD_.wvu.Rows" localSheetId="48" hidden="1">[55]BOP!$A$36:$IV$36,[55]BOP!$A$44:$IV$44,[55]BOP!$A$59:$IV$59,[55]BOP!#REF!,[55]BOP!#REF!,[55]BOP!$A$79:$IV$79,[55]BOP!$A$81:$IV$88,[55]BOP!#REF!,[55]BOP!#REF!</definedName>
    <definedName name="Z_00C67C06_FEDD_11D1_98B3_00C04FC96ABD_.wvu.Rows" localSheetId="49" hidden="1">[55]BOP!$A$36:$IV$36,[55]BOP!$A$44:$IV$44,[55]BOP!$A$59:$IV$59,[55]BOP!#REF!,[55]BOP!#REF!,[55]BOP!$A$79:$IV$79,[55]BOP!$A$81:$IV$88,[55]BOP!#REF!,[55]BOP!#REF!</definedName>
    <definedName name="Z_00C67C06_FEDD_11D1_98B3_00C04FC96ABD_.wvu.Rows" localSheetId="50" hidden="1">[55]BOP!$A$36:$IV$36,[55]BOP!$A$44:$IV$44,[55]BOP!$A$59:$IV$59,[55]BOP!#REF!,[55]BOP!#REF!,[55]BOP!$A$79:$IV$79,[55]BOP!$A$81:$IV$88,[55]BOP!#REF!,[55]BOP!#REF!</definedName>
    <definedName name="Z_00C67C06_FEDD_11D1_98B3_00C04FC96ABD_.wvu.Rows" localSheetId="52" hidden="1">[55]BOP!$A$36:$IV$36,[55]BOP!$A$44:$IV$44,[55]BOP!$A$59:$IV$59,[55]BOP!#REF!,[55]BOP!#REF!,[55]BOP!$A$79:$IV$79,[55]BOP!$A$81:$IV$88,[55]BOP!#REF!,[55]BOP!#REF!</definedName>
    <definedName name="Z_00C67C06_FEDD_11D1_98B3_00C04FC96ABD_.wvu.Rows" localSheetId="53" hidden="1">[55]BOP!$A$36:$IV$36,[55]BOP!$A$44:$IV$44,[55]BOP!$A$59:$IV$59,[55]BOP!#REF!,[55]BOP!#REF!,[55]BOP!$A$79:$IV$79,[55]BOP!$A$81:$IV$88,[55]BOP!#REF!,[55]BOP!#REF!</definedName>
    <definedName name="Z_00C67C06_FEDD_11D1_98B3_00C04FC96ABD_.wvu.Rows" localSheetId="54" hidden="1">[55]BOP!$A$36:$IV$36,[55]BOP!$A$44:$IV$44,[55]BOP!$A$59:$IV$59,[55]BOP!#REF!,[55]BOP!#REF!,[55]BOP!$A$79:$IV$79,[55]BOP!$A$81:$IV$88,[55]BOP!#REF!,[55]BOP!#REF!</definedName>
    <definedName name="Z_00C67C06_FEDD_11D1_98B3_00C04FC96ABD_.wvu.Rows" localSheetId="55" hidden="1">[55]BOP!$A$36:$IV$36,[55]BOP!$A$44:$IV$44,[55]BOP!$A$59:$IV$59,[55]BOP!#REF!,[55]BOP!#REF!,[55]BOP!$A$79:$IV$79,[55]BOP!$A$81:$IV$88,[55]BOP!#REF!,[55]BOP!#REF!</definedName>
    <definedName name="Z_00C67C06_FEDD_11D1_98B3_00C04FC96ABD_.wvu.Rows" localSheetId="56" hidden="1">[55]BOP!$A$36:$IV$36,[55]BOP!$A$44:$IV$44,[55]BOP!$A$59:$IV$59,[55]BOP!#REF!,[55]BOP!#REF!,[55]BOP!$A$79:$IV$79,[55]BOP!$A$81:$IV$88,[55]BOP!#REF!,[55]BOP!#REF!</definedName>
    <definedName name="Z_00C67C06_FEDD_11D1_98B3_00C04FC96ABD_.wvu.Rows" localSheetId="57" hidden="1">[55]BOP!$A$36:$IV$36,[55]BOP!$A$44:$IV$44,[55]BOP!$A$59:$IV$59,[55]BOP!#REF!,[55]BOP!#REF!,[55]BOP!$A$79:$IV$79,[55]BOP!$A$81:$IV$88,[55]BOP!#REF!,[55]BOP!#REF!</definedName>
    <definedName name="Z_00C67C06_FEDD_11D1_98B3_00C04FC96ABD_.wvu.Rows" localSheetId="58" hidden="1">[55]BOP!$A$36:$IV$36,[55]BOP!$A$44:$IV$44,[55]BOP!$A$59:$IV$59,[55]BOP!#REF!,[55]BOP!#REF!,[55]BOP!$A$79:$IV$79,[55]BOP!$A$81:$IV$88,[55]BOP!#REF!,[55]BOP!#REF!</definedName>
    <definedName name="Z_00C67C06_FEDD_11D1_98B3_00C04FC96ABD_.wvu.Rows" localSheetId="59" hidden="1">[55]BOP!$A$36:$IV$36,[55]BOP!$A$44:$IV$44,[55]BOP!$A$59:$IV$59,[55]BOP!#REF!,[55]BOP!#REF!,[55]BOP!$A$79:$IV$79,[55]BOP!$A$81:$IV$88,[55]BOP!#REF!,[55]BOP!#REF!</definedName>
    <definedName name="Z_00C67C06_FEDD_11D1_98B3_00C04FC96ABD_.wvu.Rows" localSheetId="60" hidden="1">[55]BOP!$A$36:$IV$36,[55]BOP!$A$44:$IV$44,[55]BOP!$A$59:$IV$59,[55]BOP!#REF!,[55]BOP!#REF!,[55]BOP!$A$79:$IV$79,[55]BOP!$A$81:$IV$88,[55]BOP!#REF!,[55]BOP!#REF!</definedName>
    <definedName name="Z_00C67C06_FEDD_11D1_98B3_00C04FC96ABD_.wvu.Rows" localSheetId="70" hidden="1">[55]BOP!$A$36:$IV$36,[55]BOP!$A$44:$IV$44,[55]BOP!$A$59:$IV$59,[55]BOP!#REF!,[55]BOP!#REF!,[55]BOP!$A$79:$IV$79,[55]BOP!$A$81:$IV$88,[55]BOP!#REF!,[55]BOP!#REF!</definedName>
    <definedName name="Z_00C67C06_FEDD_11D1_98B3_00C04FC96ABD_.wvu.Rows" localSheetId="0" hidden="1">[55]BOP!$A$36:$IV$36,[55]BOP!$A$44:$IV$44,[55]BOP!$A$59:$IV$59,[55]BOP!#REF!,[55]BOP!#REF!,[55]BOP!$A$79:$IV$79,[55]BOP!$A$81:$IV$88,[55]BOP!#REF!,[55]BOP!#REF!</definedName>
    <definedName name="Z_00C67C06_FEDD_11D1_98B3_00C04FC96ABD_.wvu.Rows" hidden="1">[55]BOP!$A$36:$IV$36,[55]BOP!$A$44:$IV$44,[55]BOP!$A$59:$IV$59,[55]BOP!#REF!,[55]BOP!#REF!,[55]BOP!$A$79:$IV$79,[55]BOP!$A$81:$IV$88,[55]BOP!#REF!,[55]BOP!#REF!</definedName>
    <definedName name="Z_00C67C07_FEDD_11D1_98B3_00C04FC96ABD_.wvu.Rows" localSheetId="19" hidden="1">[55]BOP!$A$36:$IV$36,[55]BOP!$A$44:$IV$44,[55]BOP!$A$59:$IV$59,[55]BOP!#REF!,[55]BOP!#REF!,[55]BOP!$A$79:$IV$79</definedName>
    <definedName name="Z_00C67C07_FEDD_11D1_98B3_00C04FC96ABD_.wvu.Rows" localSheetId="37" hidden="1">[55]BOP!$A$36:$IV$36,[55]BOP!$A$44:$IV$44,[55]BOP!$A$59:$IV$59,[55]BOP!#REF!,[55]BOP!#REF!,[55]BOP!$A$79:$IV$79</definedName>
    <definedName name="Z_00C67C07_FEDD_11D1_98B3_00C04FC96ABD_.wvu.Rows" localSheetId="38" hidden="1">[55]BOP!$A$36:$IV$36,[55]BOP!$A$44:$IV$44,[55]BOP!$A$59:$IV$59,[55]BOP!#REF!,[55]BOP!#REF!,[55]BOP!$A$79:$IV$79</definedName>
    <definedName name="Z_00C67C07_FEDD_11D1_98B3_00C04FC96ABD_.wvu.Rows" localSheetId="39" hidden="1">[55]BOP!$A$36:$IV$36,[55]BOP!$A$44:$IV$44,[55]BOP!$A$59:$IV$59,[55]BOP!#REF!,[55]BOP!#REF!,[55]BOP!$A$79:$IV$79</definedName>
    <definedName name="Z_00C67C07_FEDD_11D1_98B3_00C04FC96ABD_.wvu.Rows" localSheetId="40" hidden="1">[55]BOP!$A$36:$IV$36,[55]BOP!$A$44:$IV$44,[55]BOP!$A$59:$IV$59,[55]BOP!#REF!,[55]BOP!#REF!,[55]BOP!$A$79:$IV$79</definedName>
    <definedName name="Z_00C67C07_FEDD_11D1_98B3_00C04FC96ABD_.wvu.Rows" localSheetId="41" hidden="1">[55]BOP!$A$36:$IV$36,[55]BOP!$A$44:$IV$44,[55]BOP!$A$59:$IV$59,[55]BOP!#REF!,[55]BOP!#REF!,[55]BOP!$A$79:$IV$79</definedName>
    <definedName name="Z_00C67C07_FEDD_11D1_98B3_00C04FC96ABD_.wvu.Rows" localSheetId="42" hidden="1">[55]BOP!$A$36:$IV$36,[55]BOP!$A$44:$IV$44,[55]BOP!$A$59:$IV$59,[55]BOP!#REF!,[55]BOP!#REF!,[55]BOP!$A$79:$IV$79</definedName>
    <definedName name="Z_00C67C07_FEDD_11D1_98B3_00C04FC96ABD_.wvu.Rows" localSheetId="43" hidden="1">[55]BOP!$A$36:$IV$36,[55]BOP!$A$44:$IV$44,[55]BOP!$A$59:$IV$59,[55]BOP!#REF!,[55]BOP!#REF!,[55]BOP!$A$79:$IV$79</definedName>
    <definedName name="Z_00C67C07_FEDD_11D1_98B3_00C04FC96ABD_.wvu.Rows" localSheetId="45" hidden="1">[55]BOP!$A$36:$IV$36,[55]BOP!$A$44:$IV$44,[55]BOP!$A$59:$IV$59,[55]BOP!#REF!,[55]BOP!#REF!,[55]BOP!$A$79:$IV$79</definedName>
    <definedName name="Z_00C67C07_FEDD_11D1_98B3_00C04FC96ABD_.wvu.Rows" localSheetId="46" hidden="1">[55]BOP!$A$36:$IV$36,[55]BOP!$A$44:$IV$44,[55]BOP!$A$59:$IV$59,[55]BOP!#REF!,[55]BOP!#REF!,[55]BOP!$A$79:$IV$79</definedName>
    <definedName name="Z_00C67C07_FEDD_11D1_98B3_00C04FC96ABD_.wvu.Rows" localSheetId="48" hidden="1">[55]BOP!$A$36:$IV$36,[55]BOP!$A$44:$IV$44,[55]BOP!$A$59:$IV$59,[55]BOP!#REF!,[55]BOP!#REF!,[55]BOP!$A$79:$IV$79</definedName>
    <definedName name="Z_00C67C07_FEDD_11D1_98B3_00C04FC96ABD_.wvu.Rows" localSheetId="49" hidden="1">[55]BOP!$A$36:$IV$36,[55]BOP!$A$44:$IV$44,[55]BOP!$A$59:$IV$59,[55]BOP!#REF!,[55]BOP!#REF!,[55]BOP!$A$79:$IV$79</definedName>
    <definedName name="Z_00C67C07_FEDD_11D1_98B3_00C04FC96ABD_.wvu.Rows" localSheetId="50" hidden="1">[55]BOP!$A$36:$IV$36,[55]BOP!$A$44:$IV$44,[55]BOP!$A$59:$IV$59,[55]BOP!#REF!,[55]BOP!#REF!,[55]BOP!$A$79:$IV$79</definedName>
    <definedName name="Z_00C67C07_FEDD_11D1_98B3_00C04FC96ABD_.wvu.Rows" localSheetId="52" hidden="1">[55]BOP!$A$36:$IV$36,[55]BOP!$A$44:$IV$44,[55]BOP!$A$59:$IV$59,[55]BOP!#REF!,[55]BOP!#REF!,[55]BOP!$A$79:$IV$79</definedName>
    <definedName name="Z_00C67C07_FEDD_11D1_98B3_00C04FC96ABD_.wvu.Rows" localSheetId="53" hidden="1">[55]BOP!$A$36:$IV$36,[55]BOP!$A$44:$IV$44,[55]BOP!$A$59:$IV$59,[55]BOP!#REF!,[55]BOP!#REF!,[55]BOP!$A$79:$IV$79</definedName>
    <definedName name="Z_00C67C07_FEDD_11D1_98B3_00C04FC96ABD_.wvu.Rows" localSheetId="54" hidden="1">[55]BOP!$A$36:$IV$36,[55]BOP!$A$44:$IV$44,[55]BOP!$A$59:$IV$59,[55]BOP!#REF!,[55]BOP!#REF!,[55]BOP!$A$79:$IV$79</definedName>
    <definedName name="Z_00C67C07_FEDD_11D1_98B3_00C04FC96ABD_.wvu.Rows" localSheetId="55" hidden="1">[55]BOP!$A$36:$IV$36,[55]BOP!$A$44:$IV$44,[55]BOP!$A$59:$IV$59,[55]BOP!#REF!,[55]BOP!#REF!,[55]BOP!$A$79:$IV$79</definedName>
    <definedName name="Z_00C67C07_FEDD_11D1_98B3_00C04FC96ABD_.wvu.Rows" localSheetId="56" hidden="1">[55]BOP!$A$36:$IV$36,[55]BOP!$A$44:$IV$44,[55]BOP!$A$59:$IV$59,[55]BOP!#REF!,[55]BOP!#REF!,[55]BOP!$A$79:$IV$79</definedName>
    <definedName name="Z_00C67C07_FEDD_11D1_98B3_00C04FC96ABD_.wvu.Rows" localSheetId="57" hidden="1">[55]BOP!$A$36:$IV$36,[55]BOP!$A$44:$IV$44,[55]BOP!$A$59:$IV$59,[55]BOP!#REF!,[55]BOP!#REF!,[55]BOP!$A$79:$IV$79</definedName>
    <definedName name="Z_00C67C07_FEDD_11D1_98B3_00C04FC96ABD_.wvu.Rows" localSheetId="58" hidden="1">[55]BOP!$A$36:$IV$36,[55]BOP!$A$44:$IV$44,[55]BOP!$A$59:$IV$59,[55]BOP!#REF!,[55]BOP!#REF!,[55]BOP!$A$79:$IV$79</definedName>
    <definedName name="Z_00C67C07_FEDD_11D1_98B3_00C04FC96ABD_.wvu.Rows" localSheetId="59" hidden="1">[55]BOP!$A$36:$IV$36,[55]BOP!$A$44:$IV$44,[55]BOP!$A$59:$IV$59,[55]BOP!#REF!,[55]BOP!#REF!,[55]BOP!$A$79:$IV$79</definedName>
    <definedName name="Z_00C67C07_FEDD_11D1_98B3_00C04FC96ABD_.wvu.Rows" localSheetId="60" hidden="1">[55]BOP!$A$36:$IV$36,[55]BOP!$A$44:$IV$44,[55]BOP!$A$59:$IV$59,[55]BOP!#REF!,[55]BOP!#REF!,[55]BOP!$A$79:$IV$79</definedName>
    <definedName name="Z_00C67C07_FEDD_11D1_98B3_00C04FC96ABD_.wvu.Rows" localSheetId="70" hidden="1">[55]BOP!$A$36:$IV$36,[55]BOP!$A$44:$IV$44,[55]BOP!$A$59:$IV$59,[55]BOP!#REF!,[55]BOP!#REF!,[55]BOP!$A$79:$IV$79</definedName>
    <definedName name="Z_00C67C07_FEDD_11D1_98B3_00C04FC96ABD_.wvu.Rows" hidden="1">[55]BOP!$A$36:$IV$36,[55]BOP!$A$44:$IV$44,[55]BOP!$A$59:$IV$59,[55]BOP!#REF!,[55]BOP!#REF!,[55]BOP!$A$79:$IV$79</definedName>
    <definedName name="Z_112039D0_FF0B_11D1_98B3_00C04FC96ABD_.wvu.Rows" localSheetId="19" hidden="1">[55]BOP!$A$36:$IV$36,[55]BOP!$A$44:$IV$44,[55]BOP!$A$59:$IV$59,[55]BOP!#REF!,[55]BOP!#REF!,[55]BOP!$A$81:$IV$88</definedName>
    <definedName name="Z_112039D0_FF0B_11D1_98B3_00C04FC96ABD_.wvu.Rows" localSheetId="37" hidden="1">[55]BOP!$A$36:$IV$36,[55]BOP!$A$44:$IV$44,[55]BOP!$A$59:$IV$59,[55]BOP!#REF!,[55]BOP!#REF!,[55]BOP!$A$81:$IV$88</definedName>
    <definedName name="Z_112039D0_FF0B_11D1_98B3_00C04FC96ABD_.wvu.Rows" localSheetId="38" hidden="1">[55]BOP!$A$36:$IV$36,[55]BOP!$A$44:$IV$44,[55]BOP!$A$59:$IV$59,[55]BOP!#REF!,[55]BOP!#REF!,[55]BOP!$A$81:$IV$88</definedName>
    <definedName name="Z_112039D0_FF0B_11D1_98B3_00C04FC96ABD_.wvu.Rows" localSheetId="39" hidden="1">[55]BOP!$A$36:$IV$36,[55]BOP!$A$44:$IV$44,[55]BOP!$A$59:$IV$59,[55]BOP!#REF!,[55]BOP!#REF!,[55]BOP!$A$81:$IV$88</definedName>
    <definedName name="Z_112039D0_FF0B_11D1_98B3_00C04FC96ABD_.wvu.Rows" localSheetId="40" hidden="1">[55]BOP!$A$36:$IV$36,[55]BOP!$A$44:$IV$44,[55]BOP!$A$59:$IV$59,[55]BOP!#REF!,[55]BOP!#REF!,[55]BOP!$A$81:$IV$88</definedName>
    <definedName name="Z_112039D0_FF0B_11D1_98B3_00C04FC96ABD_.wvu.Rows" localSheetId="41" hidden="1">[55]BOP!$A$36:$IV$36,[55]BOP!$A$44:$IV$44,[55]BOP!$A$59:$IV$59,[55]BOP!#REF!,[55]BOP!#REF!,[55]BOP!$A$81:$IV$88</definedName>
    <definedName name="Z_112039D0_FF0B_11D1_98B3_00C04FC96ABD_.wvu.Rows" localSheetId="42" hidden="1">[55]BOP!$A$36:$IV$36,[55]BOP!$A$44:$IV$44,[55]BOP!$A$59:$IV$59,[55]BOP!#REF!,[55]BOP!#REF!,[55]BOP!$A$81:$IV$88</definedName>
    <definedName name="Z_112039D0_FF0B_11D1_98B3_00C04FC96ABD_.wvu.Rows" localSheetId="43" hidden="1">[55]BOP!$A$36:$IV$36,[55]BOP!$A$44:$IV$44,[55]BOP!$A$59:$IV$59,[55]BOP!#REF!,[55]BOP!#REF!,[55]BOP!$A$81:$IV$88</definedName>
    <definedName name="Z_112039D0_FF0B_11D1_98B3_00C04FC96ABD_.wvu.Rows" localSheetId="45" hidden="1">[55]BOP!$A$36:$IV$36,[55]BOP!$A$44:$IV$44,[55]BOP!$A$59:$IV$59,[55]BOP!#REF!,[55]BOP!#REF!,[55]BOP!$A$81:$IV$88</definedName>
    <definedName name="Z_112039D0_FF0B_11D1_98B3_00C04FC96ABD_.wvu.Rows" localSheetId="46" hidden="1">[55]BOP!$A$36:$IV$36,[55]BOP!$A$44:$IV$44,[55]BOP!$A$59:$IV$59,[55]BOP!#REF!,[55]BOP!#REF!,[55]BOP!$A$81:$IV$88</definedName>
    <definedName name="Z_112039D0_FF0B_11D1_98B3_00C04FC96ABD_.wvu.Rows" localSheetId="48" hidden="1">[55]BOP!$A$36:$IV$36,[55]BOP!$A$44:$IV$44,[55]BOP!$A$59:$IV$59,[55]BOP!#REF!,[55]BOP!#REF!,[55]BOP!$A$81:$IV$88</definedName>
    <definedName name="Z_112039D0_FF0B_11D1_98B3_00C04FC96ABD_.wvu.Rows" localSheetId="49" hidden="1">[55]BOP!$A$36:$IV$36,[55]BOP!$A$44:$IV$44,[55]BOP!$A$59:$IV$59,[55]BOP!#REF!,[55]BOP!#REF!,[55]BOP!$A$81:$IV$88</definedName>
    <definedName name="Z_112039D0_FF0B_11D1_98B3_00C04FC96ABD_.wvu.Rows" localSheetId="50" hidden="1">[55]BOP!$A$36:$IV$36,[55]BOP!$A$44:$IV$44,[55]BOP!$A$59:$IV$59,[55]BOP!#REF!,[55]BOP!#REF!,[55]BOP!$A$81:$IV$88</definedName>
    <definedName name="Z_112039D0_FF0B_11D1_98B3_00C04FC96ABD_.wvu.Rows" localSheetId="52" hidden="1">[55]BOP!$A$36:$IV$36,[55]BOP!$A$44:$IV$44,[55]BOP!$A$59:$IV$59,[55]BOP!#REF!,[55]BOP!#REF!,[55]BOP!$A$81:$IV$88</definedName>
    <definedName name="Z_112039D0_FF0B_11D1_98B3_00C04FC96ABD_.wvu.Rows" localSheetId="53" hidden="1">[55]BOP!$A$36:$IV$36,[55]BOP!$A$44:$IV$44,[55]BOP!$A$59:$IV$59,[55]BOP!#REF!,[55]BOP!#REF!,[55]BOP!$A$81:$IV$88</definedName>
    <definedName name="Z_112039D0_FF0B_11D1_98B3_00C04FC96ABD_.wvu.Rows" localSheetId="54" hidden="1">[55]BOP!$A$36:$IV$36,[55]BOP!$A$44:$IV$44,[55]BOP!$A$59:$IV$59,[55]BOP!#REF!,[55]BOP!#REF!,[55]BOP!$A$81:$IV$88</definedName>
    <definedName name="Z_112039D0_FF0B_11D1_98B3_00C04FC96ABD_.wvu.Rows" localSheetId="55" hidden="1">[55]BOP!$A$36:$IV$36,[55]BOP!$A$44:$IV$44,[55]BOP!$A$59:$IV$59,[55]BOP!#REF!,[55]BOP!#REF!,[55]BOP!$A$81:$IV$88</definedName>
    <definedName name="Z_112039D0_FF0B_11D1_98B3_00C04FC96ABD_.wvu.Rows" localSheetId="56" hidden="1">[55]BOP!$A$36:$IV$36,[55]BOP!$A$44:$IV$44,[55]BOP!$A$59:$IV$59,[55]BOP!#REF!,[55]BOP!#REF!,[55]BOP!$A$81:$IV$88</definedName>
    <definedName name="Z_112039D0_FF0B_11D1_98B3_00C04FC96ABD_.wvu.Rows" localSheetId="57" hidden="1">[55]BOP!$A$36:$IV$36,[55]BOP!$A$44:$IV$44,[55]BOP!$A$59:$IV$59,[55]BOP!#REF!,[55]BOP!#REF!,[55]BOP!$A$81:$IV$88</definedName>
    <definedName name="Z_112039D0_FF0B_11D1_98B3_00C04FC96ABD_.wvu.Rows" localSheetId="58" hidden="1">[55]BOP!$A$36:$IV$36,[55]BOP!$A$44:$IV$44,[55]BOP!$A$59:$IV$59,[55]BOP!#REF!,[55]BOP!#REF!,[55]BOP!$A$81:$IV$88</definedName>
    <definedName name="Z_112039D0_FF0B_11D1_98B3_00C04FC96ABD_.wvu.Rows" localSheetId="59" hidden="1">[55]BOP!$A$36:$IV$36,[55]BOP!$A$44:$IV$44,[55]BOP!$A$59:$IV$59,[55]BOP!#REF!,[55]BOP!#REF!,[55]BOP!$A$81:$IV$88</definedName>
    <definedName name="Z_112039D0_FF0B_11D1_98B3_00C04FC96ABD_.wvu.Rows" localSheetId="60" hidden="1">[55]BOP!$A$36:$IV$36,[55]BOP!$A$44:$IV$44,[55]BOP!$A$59:$IV$59,[55]BOP!#REF!,[55]BOP!#REF!,[55]BOP!$A$81:$IV$88</definedName>
    <definedName name="Z_112039D0_FF0B_11D1_98B3_00C04FC96ABD_.wvu.Rows" localSheetId="70" hidden="1">[55]BOP!$A$36:$IV$36,[55]BOP!$A$44:$IV$44,[55]BOP!$A$59:$IV$59,[55]BOP!#REF!,[55]BOP!#REF!,[55]BOP!$A$81:$IV$88</definedName>
    <definedName name="Z_112039D0_FF0B_11D1_98B3_00C04FC96ABD_.wvu.Rows" hidden="1">[55]BOP!$A$36:$IV$36,[55]BOP!$A$44:$IV$44,[55]BOP!$A$59:$IV$59,[55]BOP!#REF!,[55]BOP!#REF!,[55]BOP!$A$81:$IV$88</definedName>
    <definedName name="Z_112039D1_FF0B_11D1_98B3_00C04FC96ABD_.wvu.Rows" localSheetId="19" hidden="1">[55]BOP!$A$36:$IV$36,[55]BOP!$A$44:$IV$44,[55]BOP!$A$59:$IV$59,[55]BOP!#REF!,[55]BOP!#REF!,[55]BOP!$A$81:$IV$88</definedName>
    <definedName name="Z_112039D1_FF0B_11D1_98B3_00C04FC96ABD_.wvu.Rows" localSheetId="37" hidden="1">[55]BOP!$A$36:$IV$36,[55]BOP!$A$44:$IV$44,[55]BOP!$A$59:$IV$59,[55]BOP!#REF!,[55]BOP!#REF!,[55]BOP!$A$81:$IV$88</definedName>
    <definedName name="Z_112039D1_FF0B_11D1_98B3_00C04FC96ABD_.wvu.Rows" localSheetId="38" hidden="1">[55]BOP!$A$36:$IV$36,[55]BOP!$A$44:$IV$44,[55]BOP!$A$59:$IV$59,[55]BOP!#REF!,[55]BOP!#REF!,[55]BOP!$A$81:$IV$88</definedName>
    <definedName name="Z_112039D1_FF0B_11D1_98B3_00C04FC96ABD_.wvu.Rows" localSheetId="39" hidden="1">[55]BOP!$A$36:$IV$36,[55]BOP!$A$44:$IV$44,[55]BOP!$A$59:$IV$59,[55]BOP!#REF!,[55]BOP!#REF!,[55]BOP!$A$81:$IV$88</definedName>
    <definedName name="Z_112039D1_FF0B_11D1_98B3_00C04FC96ABD_.wvu.Rows" localSheetId="40" hidden="1">[55]BOP!$A$36:$IV$36,[55]BOP!$A$44:$IV$44,[55]BOP!$A$59:$IV$59,[55]BOP!#REF!,[55]BOP!#REF!,[55]BOP!$A$81:$IV$88</definedName>
    <definedName name="Z_112039D1_FF0B_11D1_98B3_00C04FC96ABD_.wvu.Rows" localSheetId="41" hidden="1">[55]BOP!$A$36:$IV$36,[55]BOP!$A$44:$IV$44,[55]BOP!$A$59:$IV$59,[55]BOP!#REF!,[55]BOP!#REF!,[55]BOP!$A$81:$IV$88</definedName>
    <definedName name="Z_112039D1_FF0B_11D1_98B3_00C04FC96ABD_.wvu.Rows" localSheetId="42" hidden="1">[55]BOP!$A$36:$IV$36,[55]BOP!$A$44:$IV$44,[55]BOP!$A$59:$IV$59,[55]BOP!#REF!,[55]BOP!#REF!,[55]BOP!$A$81:$IV$88</definedName>
    <definedName name="Z_112039D1_FF0B_11D1_98B3_00C04FC96ABD_.wvu.Rows" localSheetId="43" hidden="1">[55]BOP!$A$36:$IV$36,[55]BOP!$A$44:$IV$44,[55]BOP!$A$59:$IV$59,[55]BOP!#REF!,[55]BOP!#REF!,[55]BOP!$A$81:$IV$88</definedName>
    <definedName name="Z_112039D1_FF0B_11D1_98B3_00C04FC96ABD_.wvu.Rows" localSheetId="45" hidden="1">[55]BOP!$A$36:$IV$36,[55]BOP!$A$44:$IV$44,[55]BOP!$A$59:$IV$59,[55]BOP!#REF!,[55]BOP!#REF!,[55]BOP!$A$81:$IV$88</definedName>
    <definedName name="Z_112039D1_FF0B_11D1_98B3_00C04FC96ABD_.wvu.Rows" localSheetId="46" hidden="1">[55]BOP!$A$36:$IV$36,[55]BOP!$A$44:$IV$44,[55]BOP!$A$59:$IV$59,[55]BOP!#REF!,[55]BOP!#REF!,[55]BOP!$A$81:$IV$88</definedName>
    <definedName name="Z_112039D1_FF0B_11D1_98B3_00C04FC96ABD_.wvu.Rows" localSheetId="48" hidden="1">[55]BOP!$A$36:$IV$36,[55]BOP!$A$44:$IV$44,[55]BOP!$A$59:$IV$59,[55]BOP!#REF!,[55]BOP!#REF!,[55]BOP!$A$81:$IV$88</definedName>
    <definedName name="Z_112039D1_FF0B_11D1_98B3_00C04FC96ABD_.wvu.Rows" localSheetId="49" hidden="1">[55]BOP!$A$36:$IV$36,[55]BOP!$A$44:$IV$44,[55]BOP!$A$59:$IV$59,[55]BOP!#REF!,[55]BOP!#REF!,[55]BOP!$A$81:$IV$88</definedName>
    <definedName name="Z_112039D1_FF0B_11D1_98B3_00C04FC96ABD_.wvu.Rows" localSheetId="50" hidden="1">[55]BOP!$A$36:$IV$36,[55]BOP!$A$44:$IV$44,[55]BOP!$A$59:$IV$59,[55]BOP!#REF!,[55]BOP!#REF!,[55]BOP!$A$81:$IV$88</definedName>
    <definedName name="Z_112039D1_FF0B_11D1_98B3_00C04FC96ABD_.wvu.Rows" localSheetId="52" hidden="1">[55]BOP!$A$36:$IV$36,[55]BOP!$A$44:$IV$44,[55]BOP!$A$59:$IV$59,[55]BOP!#REF!,[55]BOP!#REF!,[55]BOP!$A$81:$IV$88</definedName>
    <definedName name="Z_112039D1_FF0B_11D1_98B3_00C04FC96ABD_.wvu.Rows" localSheetId="53" hidden="1">[55]BOP!$A$36:$IV$36,[55]BOP!$A$44:$IV$44,[55]BOP!$A$59:$IV$59,[55]BOP!#REF!,[55]BOP!#REF!,[55]BOP!$A$81:$IV$88</definedName>
    <definedName name="Z_112039D1_FF0B_11D1_98B3_00C04FC96ABD_.wvu.Rows" localSheetId="54" hidden="1">[55]BOP!$A$36:$IV$36,[55]BOP!$A$44:$IV$44,[55]BOP!$A$59:$IV$59,[55]BOP!#REF!,[55]BOP!#REF!,[55]BOP!$A$81:$IV$88</definedName>
    <definedName name="Z_112039D1_FF0B_11D1_98B3_00C04FC96ABD_.wvu.Rows" localSheetId="55" hidden="1">[55]BOP!$A$36:$IV$36,[55]BOP!$A$44:$IV$44,[55]BOP!$A$59:$IV$59,[55]BOP!#REF!,[55]BOP!#REF!,[55]BOP!$A$81:$IV$88</definedName>
    <definedName name="Z_112039D1_FF0B_11D1_98B3_00C04FC96ABD_.wvu.Rows" localSheetId="56" hidden="1">[55]BOP!$A$36:$IV$36,[55]BOP!$A$44:$IV$44,[55]BOP!$A$59:$IV$59,[55]BOP!#REF!,[55]BOP!#REF!,[55]BOP!$A$81:$IV$88</definedName>
    <definedName name="Z_112039D1_FF0B_11D1_98B3_00C04FC96ABD_.wvu.Rows" localSheetId="57" hidden="1">[55]BOP!$A$36:$IV$36,[55]BOP!$A$44:$IV$44,[55]BOP!$A$59:$IV$59,[55]BOP!#REF!,[55]BOP!#REF!,[55]BOP!$A$81:$IV$88</definedName>
    <definedName name="Z_112039D1_FF0B_11D1_98B3_00C04FC96ABD_.wvu.Rows" localSheetId="58" hidden="1">[55]BOP!$A$36:$IV$36,[55]BOP!$A$44:$IV$44,[55]BOP!$A$59:$IV$59,[55]BOP!#REF!,[55]BOP!#REF!,[55]BOP!$A$81:$IV$88</definedName>
    <definedName name="Z_112039D1_FF0B_11D1_98B3_00C04FC96ABD_.wvu.Rows" localSheetId="59" hidden="1">[55]BOP!$A$36:$IV$36,[55]BOP!$A$44:$IV$44,[55]BOP!$A$59:$IV$59,[55]BOP!#REF!,[55]BOP!#REF!,[55]BOP!$A$81:$IV$88</definedName>
    <definedName name="Z_112039D1_FF0B_11D1_98B3_00C04FC96ABD_.wvu.Rows" localSheetId="60" hidden="1">[55]BOP!$A$36:$IV$36,[55]BOP!$A$44:$IV$44,[55]BOP!$A$59:$IV$59,[55]BOP!#REF!,[55]BOP!#REF!,[55]BOP!$A$81:$IV$88</definedName>
    <definedName name="Z_112039D1_FF0B_11D1_98B3_00C04FC96ABD_.wvu.Rows" localSheetId="70" hidden="1">[55]BOP!$A$36:$IV$36,[55]BOP!$A$44:$IV$44,[55]BOP!$A$59:$IV$59,[55]BOP!#REF!,[55]BOP!#REF!,[55]BOP!$A$81:$IV$88</definedName>
    <definedName name="Z_112039D1_FF0B_11D1_98B3_00C04FC96ABD_.wvu.Rows" hidden="1">[55]BOP!$A$36:$IV$36,[55]BOP!$A$44:$IV$44,[55]BOP!$A$59:$IV$59,[55]BOP!#REF!,[55]BOP!#REF!,[55]BOP!$A$81:$IV$88</definedName>
    <definedName name="Z_112039D2_FF0B_11D1_98B3_00C04FC96ABD_.wvu.Rows" localSheetId="19" hidden="1">[55]BOP!$A$36:$IV$36,[55]BOP!$A$44:$IV$44,[55]BOP!$A$59:$IV$59,[55]BOP!#REF!,[55]BOP!#REF!,[55]BOP!$A$81:$IV$88</definedName>
    <definedName name="Z_112039D2_FF0B_11D1_98B3_00C04FC96ABD_.wvu.Rows" localSheetId="37" hidden="1">[55]BOP!$A$36:$IV$36,[55]BOP!$A$44:$IV$44,[55]BOP!$A$59:$IV$59,[55]BOP!#REF!,[55]BOP!#REF!,[55]BOP!$A$81:$IV$88</definedName>
    <definedName name="Z_112039D2_FF0B_11D1_98B3_00C04FC96ABD_.wvu.Rows" localSheetId="38" hidden="1">[55]BOP!$A$36:$IV$36,[55]BOP!$A$44:$IV$44,[55]BOP!$A$59:$IV$59,[55]BOP!#REF!,[55]BOP!#REF!,[55]BOP!$A$81:$IV$88</definedName>
    <definedName name="Z_112039D2_FF0B_11D1_98B3_00C04FC96ABD_.wvu.Rows" localSheetId="39" hidden="1">[55]BOP!$A$36:$IV$36,[55]BOP!$A$44:$IV$44,[55]BOP!$A$59:$IV$59,[55]BOP!#REF!,[55]BOP!#REF!,[55]BOP!$A$81:$IV$88</definedName>
    <definedName name="Z_112039D2_FF0B_11D1_98B3_00C04FC96ABD_.wvu.Rows" localSheetId="40" hidden="1">[55]BOP!$A$36:$IV$36,[55]BOP!$A$44:$IV$44,[55]BOP!$A$59:$IV$59,[55]BOP!#REF!,[55]BOP!#REF!,[55]BOP!$A$81:$IV$88</definedName>
    <definedName name="Z_112039D2_FF0B_11D1_98B3_00C04FC96ABD_.wvu.Rows" localSheetId="41" hidden="1">[55]BOP!$A$36:$IV$36,[55]BOP!$A$44:$IV$44,[55]BOP!$A$59:$IV$59,[55]BOP!#REF!,[55]BOP!#REF!,[55]BOP!$A$81:$IV$88</definedName>
    <definedName name="Z_112039D2_FF0B_11D1_98B3_00C04FC96ABD_.wvu.Rows" localSheetId="42" hidden="1">[55]BOP!$A$36:$IV$36,[55]BOP!$A$44:$IV$44,[55]BOP!$A$59:$IV$59,[55]BOP!#REF!,[55]BOP!#REF!,[55]BOP!$A$81:$IV$88</definedName>
    <definedName name="Z_112039D2_FF0B_11D1_98B3_00C04FC96ABD_.wvu.Rows" localSheetId="43" hidden="1">[55]BOP!$A$36:$IV$36,[55]BOP!$A$44:$IV$44,[55]BOP!$A$59:$IV$59,[55]BOP!#REF!,[55]BOP!#REF!,[55]BOP!$A$81:$IV$88</definedName>
    <definedName name="Z_112039D2_FF0B_11D1_98B3_00C04FC96ABD_.wvu.Rows" localSheetId="45" hidden="1">[55]BOP!$A$36:$IV$36,[55]BOP!$A$44:$IV$44,[55]BOP!$A$59:$IV$59,[55]BOP!#REF!,[55]BOP!#REF!,[55]BOP!$A$81:$IV$88</definedName>
    <definedName name="Z_112039D2_FF0B_11D1_98B3_00C04FC96ABD_.wvu.Rows" localSheetId="46" hidden="1">[55]BOP!$A$36:$IV$36,[55]BOP!$A$44:$IV$44,[55]BOP!$A$59:$IV$59,[55]BOP!#REF!,[55]BOP!#REF!,[55]BOP!$A$81:$IV$88</definedName>
    <definedName name="Z_112039D2_FF0B_11D1_98B3_00C04FC96ABD_.wvu.Rows" localSheetId="48" hidden="1">[55]BOP!$A$36:$IV$36,[55]BOP!$A$44:$IV$44,[55]BOP!$A$59:$IV$59,[55]BOP!#REF!,[55]BOP!#REF!,[55]BOP!$A$81:$IV$88</definedName>
    <definedName name="Z_112039D2_FF0B_11D1_98B3_00C04FC96ABD_.wvu.Rows" localSheetId="49" hidden="1">[55]BOP!$A$36:$IV$36,[55]BOP!$A$44:$IV$44,[55]BOP!$A$59:$IV$59,[55]BOP!#REF!,[55]BOP!#REF!,[55]BOP!$A$81:$IV$88</definedName>
    <definedName name="Z_112039D2_FF0B_11D1_98B3_00C04FC96ABD_.wvu.Rows" localSheetId="50" hidden="1">[55]BOP!$A$36:$IV$36,[55]BOP!$A$44:$IV$44,[55]BOP!$A$59:$IV$59,[55]BOP!#REF!,[55]BOP!#REF!,[55]BOP!$A$81:$IV$88</definedName>
    <definedName name="Z_112039D2_FF0B_11D1_98B3_00C04FC96ABD_.wvu.Rows" localSheetId="52" hidden="1">[55]BOP!$A$36:$IV$36,[55]BOP!$A$44:$IV$44,[55]BOP!$A$59:$IV$59,[55]BOP!#REF!,[55]BOP!#REF!,[55]BOP!$A$81:$IV$88</definedName>
    <definedName name="Z_112039D2_FF0B_11D1_98B3_00C04FC96ABD_.wvu.Rows" localSheetId="53" hidden="1">[55]BOP!$A$36:$IV$36,[55]BOP!$A$44:$IV$44,[55]BOP!$A$59:$IV$59,[55]BOP!#REF!,[55]BOP!#REF!,[55]BOP!$A$81:$IV$88</definedName>
    <definedName name="Z_112039D2_FF0B_11D1_98B3_00C04FC96ABD_.wvu.Rows" localSheetId="54" hidden="1">[55]BOP!$A$36:$IV$36,[55]BOP!$A$44:$IV$44,[55]BOP!$A$59:$IV$59,[55]BOP!#REF!,[55]BOP!#REF!,[55]BOP!$A$81:$IV$88</definedName>
    <definedName name="Z_112039D2_FF0B_11D1_98B3_00C04FC96ABD_.wvu.Rows" localSheetId="55" hidden="1">[55]BOP!$A$36:$IV$36,[55]BOP!$A$44:$IV$44,[55]BOP!$A$59:$IV$59,[55]BOP!#REF!,[55]BOP!#REF!,[55]BOP!$A$81:$IV$88</definedName>
    <definedName name="Z_112039D2_FF0B_11D1_98B3_00C04FC96ABD_.wvu.Rows" localSheetId="56" hidden="1">[55]BOP!$A$36:$IV$36,[55]BOP!$A$44:$IV$44,[55]BOP!$A$59:$IV$59,[55]BOP!#REF!,[55]BOP!#REF!,[55]BOP!$A$81:$IV$88</definedName>
    <definedName name="Z_112039D2_FF0B_11D1_98B3_00C04FC96ABD_.wvu.Rows" localSheetId="57" hidden="1">[55]BOP!$A$36:$IV$36,[55]BOP!$A$44:$IV$44,[55]BOP!$A$59:$IV$59,[55]BOP!#REF!,[55]BOP!#REF!,[55]BOP!$A$81:$IV$88</definedName>
    <definedName name="Z_112039D2_FF0B_11D1_98B3_00C04FC96ABD_.wvu.Rows" localSheetId="58" hidden="1">[55]BOP!$A$36:$IV$36,[55]BOP!$A$44:$IV$44,[55]BOP!$A$59:$IV$59,[55]BOP!#REF!,[55]BOP!#REF!,[55]BOP!$A$81:$IV$88</definedName>
    <definedName name="Z_112039D2_FF0B_11D1_98B3_00C04FC96ABD_.wvu.Rows" localSheetId="59" hidden="1">[55]BOP!$A$36:$IV$36,[55]BOP!$A$44:$IV$44,[55]BOP!$A$59:$IV$59,[55]BOP!#REF!,[55]BOP!#REF!,[55]BOP!$A$81:$IV$88</definedName>
    <definedName name="Z_112039D2_FF0B_11D1_98B3_00C04FC96ABD_.wvu.Rows" localSheetId="60" hidden="1">[55]BOP!$A$36:$IV$36,[55]BOP!$A$44:$IV$44,[55]BOP!$A$59:$IV$59,[55]BOP!#REF!,[55]BOP!#REF!,[55]BOP!$A$81:$IV$88</definedName>
    <definedName name="Z_112039D2_FF0B_11D1_98B3_00C04FC96ABD_.wvu.Rows" localSheetId="70" hidden="1">[55]BOP!$A$36:$IV$36,[55]BOP!$A$44:$IV$44,[55]BOP!$A$59:$IV$59,[55]BOP!#REF!,[55]BOP!#REF!,[55]BOP!$A$81:$IV$88</definedName>
    <definedName name="Z_112039D2_FF0B_11D1_98B3_00C04FC96ABD_.wvu.Rows" hidden="1">[55]BOP!$A$36:$IV$36,[55]BOP!$A$44:$IV$44,[55]BOP!$A$59:$IV$59,[55]BOP!#REF!,[55]BOP!#REF!,[55]BOP!$A$81:$IV$88</definedName>
    <definedName name="Z_112039D3_FF0B_11D1_98B3_00C04FC96ABD_.wvu.Rows" localSheetId="19" hidden="1">[55]BOP!$A$36:$IV$36,[55]BOP!$A$44:$IV$44,[55]BOP!$A$59:$IV$59,[55]BOP!#REF!,[55]BOP!#REF!,[55]BOP!$A$81:$IV$88</definedName>
    <definedName name="Z_112039D3_FF0B_11D1_98B3_00C04FC96ABD_.wvu.Rows" localSheetId="37" hidden="1">[55]BOP!$A$36:$IV$36,[55]BOP!$A$44:$IV$44,[55]BOP!$A$59:$IV$59,[55]BOP!#REF!,[55]BOP!#REF!,[55]BOP!$A$81:$IV$88</definedName>
    <definedName name="Z_112039D3_FF0B_11D1_98B3_00C04FC96ABD_.wvu.Rows" localSheetId="38" hidden="1">[55]BOP!$A$36:$IV$36,[55]BOP!$A$44:$IV$44,[55]BOP!$A$59:$IV$59,[55]BOP!#REF!,[55]BOP!#REF!,[55]BOP!$A$81:$IV$88</definedName>
    <definedName name="Z_112039D3_FF0B_11D1_98B3_00C04FC96ABD_.wvu.Rows" localSheetId="39" hidden="1">[55]BOP!$A$36:$IV$36,[55]BOP!$A$44:$IV$44,[55]BOP!$A$59:$IV$59,[55]BOP!#REF!,[55]BOP!#REF!,[55]BOP!$A$81:$IV$88</definedName>
    <definedName name="Z_112039D3_FF0B_11D1_98B3_00C04FC96ABD_.wvu.Rows" localSheetId="40" hidden="1">[55]BOP!$A$36:$IV$36,[55]BOP!$A$44:$IV$44,[55]BOP!$A$59:$IV$59,[55]BOP!#REF!,[55]BOP!#REF!,[55]BOP!$A$81:$IV$88</definedName>
    <definedName name="Z_112039D3_FF0B_11D1_98B3_00C04FC96ABD_.wvu.Rows" localSheetId="41" hidden="1">[55]BOP!$A$36:$IV$36,[55]BOP!$A$44:$IV$44,[55]BOP!$A$59:$IV$59,[55]BOP!#REF!,[55]BOP!#REF!,[55]BOP!$A$81:$IV$88</definedName>
    <definedName name="Z_112039D3_FF0B_11D1_98B3_00C04FC96ABD_.wvu.Rows" localSheetId="42" hidden="1">[55]BOP!$A$36:$IV$36,[55]BOP!$A$44:$IV$44,[55]BOP!$A$59:$IV$59,[55]BOP!#REF!,[55]BOP!#REF!,[55]BOP!$A$81:$IV$88</definedName>
    <definedName name="Z_112039D3_FF0B_11D1_98B3_00C04FC96ABD_.wvu.Rows" localSheetId="43" hidden="1">[55]BOP!$A$36:$IV$36,[55]BOP!$A$44:$IV$44,[55]BOP!$A$59:$IV$59,[55]BOP!#REF!,[55]BOP!#REF!,[55]BOP!$A$81:$IV$88</definedName>
    <definedName name="Z_112039D3_FF0B_11D1_98B3_00C04FC96ABD_.wvu.Rows" localSheetId="45" hidden="1">[55]BOP!$A$36:$IV$36,[55]BOP!$A$44:$IV$44,[55]BOP!$A$59:$IV$59,[55]BOP!#REF!,[55]BOP!#REF!,[55]BOP!$A$81:$IV$88</definedName>
    <definedName name="Z_112039D3_FF0B_11D1_98B3_00C04FC96ABD_.wvu.Rows" localSheetId="46" hidden="1">[55]BOP!$A$36:$IV$36,[55]BOP!$A$44:$IV$44,[55]BOP!$A$59:$IV$59,[55]BOP!#REF!,[55]BOP!#REF!,[55]BOP!$A$81:$IV$88</definedName>
    <definedName name="Z_112039D3_FF0B_11D1_98B3_00C04FC96ABD_.wvu.Rows" localSheetId="48" hidden="1">[55]BOP!$A$36:$IV$36,[55]BOP!$A$44:$IV$44,[55]BOP!$A$59:$IV$59,[55]BOP!#REF!,[55]BOP!#REF!,[55]BOP!$A$81:$IV$88</definedName>
    <definedName name="Z_112039D3_FF0B_11D1_98B3_00C04FC96ABD_.wvu.Rows" localSheetId="49" hidden="1">[55]BOP!$A$36:$IV$36,[55]BOP!$A$44:$IV$44,[55]BOP!$A$59:$IV$59,[55]BOP!#REF!,[55]BOP!#REF!,[55]BOP!$A$81:$IV$88</definedName>
    <definedName name="Z_112039D3_FF0B_11D1_98B3_00C04FC96ABD_.wvu.Rows" localSheetId="50" hidden="1">[55]BOP!$A$36:$IV$36,[55]BOP!$A$44:$IV$44,[55]BOP!$A$59:$IV$59,[55]BOP!#REF!,[55]BOP!#REF!,[55]BOP!$A$81:$IV$88</definedName>
    <definedName name="Z_112039D3_FF0B_11D1_98B3_00C04FC96ABD_.wvu.Rows" localSheetId="52" hidden="1">[55]BOP!$A$36:$IV$36,[55]BOP!$A$44:$IV$44,[55]BOP!$A$59:$IV$59,[55]BOP!#REF!,[55]BOP!#REF!,[55]BOP!$A$81:$IV$88</definedName>
    <definedName name="Z_112039D3_FF0B_11D1_98B3_00C04FC96ABD_.wvu.Rows" localSheetId="53" hidden="1">[55]BOP!$A$36:$IV$36,[55]BOP!$A$44:$IV$44,[55]BOP!$A$59:$IV$59,[55]BOP!#REF!,[55]BOP!#REF!,[55]BOP!$A$81:$IV$88</definedName>
    <definedName name="Z_112039D3_FF0B_11D1_98B3_00C04FC96ABD_.wvu.Rows" localSheetId="54" hidden="1">[55]BOP!$A$36:$IV$36,[55]BOP!$A$44:$IV$44,[55]BOP!$A$59:$IV$59,[55]BOP!#REF!,[55]BOP!#REF!,[55]BOP!$A$81:$IV$88</definedName>
    <definedName name="Z_112039D3_FF0B_11D1_98B3_00C04FC96ABD_.wvu.Rows" localSheetId="55" hidden="1">[55]BOP!$A$36:$IV$36,[55]BOP!$A$44:$IV$44,[55]BOP!$A$59:$IV$59,[55]BOP!#REF!,[55]BOP!#REF!,[55]BOP!$A$81:$IV$88</definedName>
    <definedName name="Z_112039D3_FF0B_11D1_98B3_00C04FC96ABD_.wvu.Rows" localSheetId="56" hidden="1">[55]BOP!$A$36:$IV$36,[55]BOP!$A$44:$IV$44,[55]BOP!$A$59:$IV$59,[55]BOP!#REF!,[55]BOP!#REF!,[55]BOP!$A$81:$IV$88</definedName>
    <definedName name="Z_112039D3_FF0B_11D1_98B3_00C04FC96ABD_.wvu.Rows" localSheetId="57" hidden="1">[55]BOP!$A$36:$IV$36,[55]BOP!$A$44:$IV$44,[55]BOP!$A$59:$IV$59,[55]BOP!#REF!,[55]BOP!#REF!,[55]BOP!$A$81:$IV$88</definedName>
    <definedName name="Z_112039D3_FF0B_11D1_98B3_00C04FC96ABD_.wvu.Rows" localSheetId="58" hidden="1">[55]BOP!$A$36:$IV$36,[55]BOP!$A$44:$IV$44,[55]BOP!$A$59:$IV$59,[55]BOP!#REF!,[55]BOP!#REF!,[55]BOP!$A$81:$IV$88</definedName>
    <definedName name="Z_112039D3_FF0B_11D1_98B3_00C04FC96ABD_.wvu.Rows" localSheetId="59" hidden="1">[55]BOP!$A$36:$IV$36,[55]BOP!$A$44:$IV$44,[55]BOP!$A$59:$IV$59,[55]BOP!#REF!,[55]BOP!#REF!,[55]BOP!$A$81:$IV$88</definedName>
    <definedName name="Z_112039D3_FF0B_11D1_98B3_00C04FC96ABD_.wvu.Rows" localSheetId="60" hidden="1">[55]BOP!$A$36:$IV$36,[55]BOP!$A$44:$IV$44,[55]BOP!$A$59:$IV$59,[55]BOP!#REF!,[55]BOP!#REF!,[55]BOP!$A$81:$IV$88</definedName>
    <definedName name="Z_112039D3_FF0B_11D1_98B3_00C04FC96ABD_.wvu.Rows" localSheetId="70" hidden="1">[55]BOP!$A$36:$IV$36,[55]BOP!$A$44:$IV$44,[55]BOP!$A$59:$IV$59,[55]BOP!#REF!,[55]BOP!#REF!,[55]BOP!$A$81:$IV$88</definedName>
    <definedName name="Z_112039D3_FF0B_11D1_98B3_00C04FC96ABD_.wvu.Rows" hidden="1">[55]BOP!$A$36:$IV$36,[55]BOP!$A$44:$IV$44,[55]BOP!$A$59:$IV$59,[55]BOP!#REF!,[55]BOP!#REF!,[55]BOP!$A$81:$IV$88</definedName>
    <definedName name="Z_112039D4_FF0B_11D1_98B3_00C04FC96ABD_.wvu.Rows" localSheetId="19" hidden="1">[55]BOP!$A$36:$IV$36,[55]BOP!$A$44:$IV$44,[55]BOP!$A$59:$IV$59,[55]BOP!#REF!,[55]BOP!#REF!,[55]BOP!$A$79:$IV$79,[55]BOP!$A$81:$IV$88,[55]BOP!#REF!</definedName>
    <definedName name="Z_112039D4_FF0B_11D1_98B3_00C04FC96ABD_.wvu.Rows" localSheetId="37" hidden="1">[55]BOP!$A$36:$IV$36,[55]BOP!$A$44:$IV$44,[55]BOP!$A$59:$IV$59,[55]BOP!#REF!,[55]BOP!#REF!,[55]BOP!$A$79:$IV$79,[55]BOP!$A$81:$IV$88,[55]BOP!#REF!</definedName>
    <definedName name="Z_112039D4_FF0B_11D1_98B3_00C04FC96ABD_.wvu.Rows" localSheetId="38" hidden="1">[55]BOP!$A$36:$IV$36,[55]BOP!$A$44:$IV$44,[55]BOP!$A$59:$IV$59,[55]BOP!#REF!,[55]BOP!#REF!,[55]BOP!$A$79:$IV$79,[55]BOP!$A$81:$IV$88,[55]BOP!#REF!</definedName>
    <definedName name="Z_112039D4_FF0B_11D1_98B3_00C04FC96ABD_.wvu.Rows" localSheetId="39" hidden="1">[55]BOP!$A$36:$IV$36,[55]BOP!$A$44:$IV$44,[55]BOP!$A$59:$IV$59,[55]BOP!#REF!,[55]BOP!#REF!,[55]BOP!$A$79:$IV$79,[55]BOP!$A$81:$IV$88,[55]BOP!#REF!</definedName>
    <definedName name="Z_112039D4_FF0B_11D1_98B3_00C04FC96ABD_.wvu.Rows" localSheetId="40" hidden="1">[55]BOP!$A$36:$IV$36,[55]BOP!$A$44:$IV$44,[55]BOP!$A$59:$IV$59,[55]BOP!#REF!,[55]BOP!#REF!,[55]BOP!$A$79:$IV$79,[55]BOP!$A$81:$IV$88,[55]BOP!#REF!</definedName>
    <definedName name="Z_112039D4_FF0B_11D1_98B3_00C04FC96ABD_.wvu.Rows" localSheetId="41" hidden="1">[55]BOP!$A$36:$IV$36,[55]BOP!$A$44:$IV$44,[55]BOP!$A$59:$IV$59,[55]BOP!#REF!,[55]BOP!#REF!,[55]BOP!$A$79:$IV$79,[55]BOP!$A$81:$IV$88,[55]BOP!#REF!</definedName>
    <definedName name="Z_112039D4_FF0B_11D1_98B3_00C04FC96ABD_.wvu.Rows" localSheetId="42" hidden="1">[55]BOP!$A$36:$IV$36,[55]BOP!$A$44:$IV$44,[55]BOP!$A$59:$IV$59,[55]BOP!#REF!,[55]BOP!#REF!,[55]BOP!$A$79:$IV$79,[55]BOP!$A$81:$IV$88,[55]BOP!#REF!</definedName>
    <definedName name="Z_112039D4_FF0B_11D1_98B3_00C04FC96ABD_.wvu.Rows" localSheetId="43" hidden="1">[55]BOP!$A$36:$IV$36,[55]BOP!$A$44:$IV$44,[55]BOP!$A$59:$IV$59,[55]BOP!#REF!,[55]BOP!#REF!,[55]BOP!$A$79:$IV$79,[55]BOP!$A$81:$IV$88,[55]BOP!#REF!</definedName>
    <definedName name="Z_112039D4_FF0B_11D1_98B3_00C04FC96ABD_.wvu.Rows" localSheetId="45" hidden="1">[55]BOP!$A$36:$IV$36,[55]BOP!$A$44:$IV$44,[55]BOP!$A$59:$IV$59,[55]BOP!#REF!,[55]BOP!#REF!,[55]BOP!$A$79:$IV$79,[55]BOP!$A$81:$IV$88,[55]BOP!#REF!</definedName>
    <definedName name="Z_112039D4_FF0B_11D1_98B3_00C04FC96ABD_.wvu.Rows" localSheetId="46" hidden="1">[55]BOP!$A$36:$IV$36,[55]BOP!$A$44:$IV$44,[55]BOP!$A$59:$IV$59,[55]BOP!#REF!,[55]BOP!#REF!,[55]BOP!$A$79:$IV$79,[55]BOP!$A$81:$IV$88,[55]BOP!#REF!</definedName>
    <definedName name="Z_112039D4_FF0B_11D1_98B3_00C04FC96ABD_.wvu.Rows" localSheetId="48" hidden="1">[55]BOP!$A$36:$IV$36,[55]BOP!$A$44:$IV$44,[55]BOP!$A$59:$IV$59,[55]BOP!#REF!,[55]BOP!#REF!,[55]BOP!$A$79:$IV$79,[55]BOP!$A$81:$IV$88,[55]BOP!#REF!</definedName>
    <definedName name="Z_112039D4_FF0B_11D1_98B3_00C04FC96ABD_.wvu.Rows" localSheetId="49" hidden="1">[55]BOP!$A$36:$IV$36,[55]BOP!$A$44:$IV$44,[55]BOP!$A$59:$IV$59,[55]BOP!#REF!,[55]BOP!#REF!,[55]BOP!$A$79:$IV$79,[55]BOP!$A$81:$IV$88,[55]BOP!#REF!</definedName>
    <definedName name="Z_112039D4_FF0B_11D1_98B3_00C04FC96ABD_.wvu.Rows" localSheetId="50" hidden="1">[55]BOP!$A$36:$IV$36,[55]BOP!$A$44:$IV$44,[55]BOP!$A$59:$IV$59,[55]BOP!#REF!,[55]BOP!#REF!,[55]BOP!$A$79:$IV$79,[55]BOP!$A$81:$IV$88,[55]BOP!#REF!</definedName>
    <definedName name="Z_112039D4_FF0B_11D1_98B3_00C04FC96ABD_.wvu.Rows" localSheetId="52" hidden="1">[55]BOP!$A$36:$IV$36,[55]BOP!$A$44:$IV$44,[55]BOP!$A$59:$IV$59,[55]BOP!#REF!,[55]BOP!#REF!,[55]BOP!$A$79:$IV$79,[55]BOP!$A$81:$IV$88,[55]BOP!#REF!</definedName>
    <definedName name="Z_112039D4_FF0B_11D1_98B3_00C04FC96ABD_.wvu.Rows" localSheetId="53" hidden="1">[55]BOP!$A$36:$IV$36,[55]BOP!$A$44:$IV$44,[55]BOP!$A$59:$IV$59,[55]BOP!#REF!,[55]BOP!#REF!,[55]BOP!$A$79:$IV$79,[55]BOP!$A$81:$IV$88,[55]BOP!#REF!</definedName>
    <definedName name="Z_112039D4_FF0B_11D1_98B3_00C04FC96ABD_.wvu.Rows" localSheetId="54" hidden="1">[55]BOP!$A$36:$IV$36,[55]BOP!$A$44:$IV$44,[55]BOP!$A$59:$IV$59,[55]BOP!#REF!,[55]BOP!#REF!,[55]BOP!$A$79:$IV$79,[55]BOP!$A$81:$IV$88,[55]BOP!#REF!</definedName>
    <definedName name="Z_112039D4_FF0B_11D1_98B3_00C04FC96ABD_.wvu.Rows" localSheetId="55" hidden="1">[55]BOP!$A$36:$IV$36,[55]BOP!$A$44:$IV$44,[55]BOP!$A$59:$IV$59,[55]BOP!#REF!,[55]BOP!#REF!,[55]BOP!$A$79:$IV$79,[55]BOP!$A$81:$IV$88,[55]BOP!#REF!</definedName>
    <definedName name="Z_112039D4_FF0B_11D1_98B3_00C04FC96ABD_.wvu.Rows" localSheetId="56" hidden="1">[55]BOP!$A$36:$IV$36,[55]BOP!$A$44:$IV$44,[55]BOP!$A$59:$IV$59,[55]BOP!#REF!,[55]BOP!#REF!,[55]BOP!$A$79:$IV$79,[55]BOP!$A$81:$IV$88,[55]BOP!#REF!</definedName>
    <definedName name="Z_112039D4_FF0B_11D1_98B3_00C04FC96ABD_.wvu.Rows" localSheetId="57" hidden="1">[55]BOP!$A$36:$IV$36,[55]BOP!$A$44:$IV$44,[55]BOP!$A$59:$IV$59,[55]BOP!#REF!,[55]BOP!#REF!,[55]BOP!$A$79:$IV$79,[55]BOP!$A$81:$IV$88,[55]BOP!#REF!</definedName>
    <definedName name="Z_112039D4_FF0B_11D1_98B3_00C04FC96ABD_.wvu.Rows" localSheetId="58" hidden="1">[55]BOP!$A$36:$IV$36,[55]BOP!$A$44:$IV$44,[55]BOP!$A$59:$IV$59,[55]BOP!#REF!,[55]BOP!#REF!,[55]BOP!$A$79:$IV$79,[55]BOP!$A$81:$IV$88,[55]BOP!#REF!</definedName>
    <definedName name="Z_112039D4_FF0B_11D1_98B3_00C04FC96ABD_.wvu.Rows" localSheetId="59" hidden="1">[55]BOP!$A$36:$IV$36,[55]BOP!$A$44:$IV$44,[55]BOP!$A$59:$IV$59,[55]BOP!#REF!,[55]BOP!#REF!,[55]BOP!$A$79:$IV$79,[55]BOP!$A$81:$IV$88,[55]BOP!#REF!</definedName>
    <definedName name="Z_112039D4_FF0B_11D1_98B3_00C04FC96ABD_.wvu.Rows" localSheetId="60" hidden="1">[55]BOP!$A$36:$IV$36,[55]BOP!$A$44:$IV$44,[55]BOP!$A$59:$IV$59,[55]BOP!#REF!,[55]BOP!#REF!,[55]BOP!$A$79:$IV$79,[55]BOP!$A$81:$IV$88,[55]BOP!#REF!</definedName>
    <definedName name="Z_112039D4_FF0B_11D1_98B3_00C04FC96ABD_.wvu.Rows" localSheetId="70" hidden="1">[55]BOP!$A$36:$IV$36,[55]BOP!$A$44:$IV$44,[55]BOP!$A$59:$IV$59,[55]BOP!#REF!,[55]BOP!#REF!,[55]BOP!$A$79:$IV$79,[55]BOP!$A$81:$IV$88,[55]BOP!#REF!</definedName>
    <definedName name="Z_112039D4_FF0B_11D1_98B3_00C04FC96ABD_.wvu.Rows" hidden="1">[55]BOP!$A$36:$IV$36,[55]BOP!$A$44:$IV$44,[55]BOP!$A$59:$IV$59,[55]BOP!#REF!,[55]BOP!#REF!,[55]BOP!$A$79:$IV$79,[55]BOP!$A$81:$IV$88,[55]BOP!#REF!</definedName>
    <definedName name="Z_112039D5_FF0B_11D1_98B3_00C04FC96ABD_.wvu.Rows" localSheetId="19" hidden="1">[55]BOP!$A$36:$IV$36,[55]BOP!$A$44:$IV$44,[55]BOP!$A$59:$IV$59,[55]BOP!#REF!,[55]BOP!#REF!,[55]BOP!$A$79:$IV$79,[55]BOP!$A$81:$IV$88</definedName>
    <definedName name="Z_112039D5_FF0B_11D1_98B3_00C04FC96ABD_.wvu.Rows" localSheetId="37" hidden="1">[55]BOP!$A$36:$IV$36,[55]BOP!$A$44:$IV$44,[55]BOP!$A$59:$IV$59,[55]BOP!#REF!,[55]BOP!#REF!,[55]BOP!$A$79:$IV$79,[55]BOP!$A$81:$IV$88</definedName>
    <definedName name="Z_112039D5_FF0B_11D1_98B3_00C04FC96ABD_.wvu.Rows" localSheetId="38" hidden="1">[55]BOP!$A$36:$IV$36,[55]BOP!$A$44:$IV$44,[55]BOP!$A$59:$IV$59,[55]BOP!#REF!,[55]BOP!#REF!,[55]BOP!$A$79:$IV$79,[55]BOP!$A$81:$IV$88</definedName>
    <definedName name="Z_112039D5_FF0B_11D1_98B3_00C04FC96ABD_.wvu.Rows" localSheetId="39" hidden="1">[55]BOP!$A$36:$IV$36,[55]BOP!$A$44:$IV$44,[55]BOP!$A$59:$IV$59,[55]BOP!#REF!,[55]BOP!#REF!,[55]BOP!$A$79:$IV$79,[55]BOP!$A$81:$IV$88</definedName>
    <definedName name="Z_112039D5_FF0B_11D1_98B3_00C04FC96ABD_.wvu.Rows" localSheetId="40" hidden="1">[55]BOP!$A$36:$IV$36,[55]BOP!$A$44:$IV$44,[55]BOP!$A$59:$IV$59,[55]BOP!#REF!,[55]BOP!#REF!,[55]BOP!$A$79:$IV$79,[55]BOP!$A$81:$IV$88</definedName>
    <definedName name="Z_112039D5_FF0B_11D1_98B3_00C04FC96ABD_.wvu.Rows" localSheetId="41" hidden="1">[55]BOP!$A$36:$IV$36,[55]BOP!$A$44:$IV$44,[55]BOP!$A$59:$IV$59,[55]BOP!#REF!,[55]BOP!#REF!,[55]BOP!$A$79:$IV$79,[55]BOP!$A$81:$IV$88</definedName>
    <definedName name="Z_112039D5_FF0B_11D1_98B3_00C04FC96ABD_.wvu.Rows" localSheetId="42" hidden="1">[55]BOP!$A$36:$IV$36,[55]BOP!$A$44:$IV$44,[55]BOP!$A$59:$IV$59,[55]BOP!#REF!,[55]BOP!#REF!,[55]BOP!$A$79:$IV$79,[55]BOP!$A$81:$IV$88</definedName>
    <definedName name="Z_112039D5_FF0B_11D1_98B3_00C04FC96ABD_.wvu.Rows" localSheetId="43" hidden="1">[55]BOP!$A$36:$IV$36,[55]BOP!$A$44:$IV$44,[55]BOP!$A$59:$IV$59,[55]BOP!#REF!,[55]BOP!#REF!,[55]BOP!$A$79:$IV$79,[55]BOP!$A$81:$IV$88</definedName>
    <definedName name="Z_112039D5_FF0B_11D1_98B3_00C04FC96ABD_.wvu.Rows" localSheetId="45" hidden="1">[55]BOP!$A$36:$IV$36,[55]BOP!$A$44:$IV$44,[55]BOP!$A$59:$IV$59,[55]BOP!#REF!,[55]BOP!#REF!,[55]BOP!$A$79:$IV$79,[55]BOP!$A$81:$IV$88</definedName>
    <definedName name="Z_112039D5_FF0B_11D1_98B3_00C04FC96ABD_.wvu.Rows" localSheetId="46" hidden="1">[55]BOP!$A$36:$IV$36,[55]BOP!$A$44:$IV$44,[55]BOP!$A$59:$IV$59,[55]BOP!#REF!,[55]BOP!#REF!,[55]BOP!$A$79:$IV$79,[55]BOP!$A$81:$IV$88</definedName>
    <definedName name="Z_112039D5_FF0B_11D1_98B3_00C04FC96ABD_.wvu.Rows" localSheetId="48" hidden="1">[55]BOP!$A$36:$IV$36,[55]BOP!$A$44:$IV$44,[55]BOP!$A$59:$IV$59,[55]BOP!#REF!,[55]BOP!#REF!,[55]BOP!$A$79:$IV$79,[55]BOP!$A$81:$IV$88</definedName>
    <definedName name="Z_112039D5_FF0B_11D1_98B3_00C04FC96ABD_.wvu.Rows" localSheetId="49" hidden="1">[55]BOP!$A$36:$IV$36,[55]BOP!$A$44:$IV$44,[55]BOP!$A$59:$IV$59,[55]BOP!#REF!,[55]BOP!#REF!,[55]BOP!$A$79:$IV$79,[55]BOP!$A$81:$IV$88</definedName>
    <definedName name="Z_112039D5_FF0B_11D1_98B3_00C04FC96ABD_.wvu.Rows" localSheetId="50" hidden="1">[55]BOP!$A$36:$IV$36,[55]BOP!$A$44:$IV$44,[55]BOP!$A$59:$IV$59,[55]BOP!#REF!,[55]BOP!#REF!,[55]BOP!$A$79:$IV$79,[55]BOP!$A$81:$IV$88</definedName>
    <definedName name="Z_112039D5_FF0B_11D1_98B3_00C04FC96ABD_.wvu.Rows" localSheetId="52" hidden="1">[55]BOP!$A$36:$IV$36,[55]BOP!$A$44:$IV$44,[55]BOP!$A$59:$IV$59,[55]BOP!#REF!,[55]BOP!#REF!,[55]BOP!$A$79:$IV$79,[55]BOP!$A$81:$IV$88</definedName>
    <definedName name="Z_112039D5_FF0B_11D1_98B3_00C04FC96ABD_.wvu.Rows" localSheetId="53" hidden="1">[55]BOP!$A$36:$IV$36,[55]BOP!$A$44:$IV$44,[55]BOP!$A$59:$IV$59,[55]BOP!#REF!,[55]BOP!#REF!,[55]BOP!$A$79:$IV$79,[55]BOP!$A$81:$IV$88</definedName>
    <definedName name="Z_112039D5_FF0B_11D1_98B3_00C04FC96ABD_.wvu.Rows" localSheetId="54" hidden="1">[55]BOP!$A$36:$IV$36,[55]BOP!$A$44:$IV$44,[55]BOP!$A$59:$IV$59,[55]BOP!#REF!,[55]BOP!#REF!,[55]BOP!$A$79:$IV$79,[55]BOP!$A$81:$IV$88</definedName>
    <definedName name="Z_112039D5_FF0B_11D1_98B3_00C04FC96ABD_.wvu.Rows" localSheetId="55" hidden="1">[55]BOP!$A$36:$IV$36,[55]BOP!$A$44:$IV$44,[55]BOP!$A$59:$IV$59,[55]BOP!#REF!,[55]BOP!#REF!,[55]BOP!$A$79:$IV$79,[55]BOP!$A$81:$IV$88</definedName>
    <definedName name="Z_112039D5_FF0B_11D1_98B3_00C04FC96ABD_.wvu.Rows" localSheetId="56" hidden="1">[55]BOP!$A$36:$IV$36,[55]BOP!$A$44:$IV$44,[55]BOP!$A$59:$IV$59,[55]BOP!#REF!,[55]BOP!#REF!,[55]BOP!$A$79:$IV$79,[55]BOP!$A$81:$IV$88</definedName>
    <definedName name="Z_112039D5_FF0B_11D1_98B3_00C04FC96ABD_.wvu.Rows" localSheetId="57" hidden="1">[55]BOP!$A$36:$IV$36,[55]BOP!$A$44:$IV$44,[55]BOP!$A$59:$IV$59,[55]BOP!#REF!,[55]BOP!#REF!,[55]BOP!$A$79:$IV$79,[55]BOP!$A$81:$IV$88</definedName>
    <definedName name="Z_112039D5_FF0B_11D1_98B3_00C04FC96ABD_.wvu.Rows" localSheetId="58" hidden="1">[55]BOP!$A$36:$IV$36,[55]BOP!$A$44:$IV$44,[55]BOP!$A$59:$IV$59,[55]BOP!#REF!,[55]BOP!#REF!,[55]BOP!$A$79:$IV$79,[55]BOP!$A$81:$IV$88</definedName>
    <definedName name="Z_112039D5_FF0B_11D1_98B3_00C04FC96ABD_.wvu.Rows" localSheetId="59" hidden="1">[55]BOP!$A$36:$IV$36,[55]BOP!$A$44:$IV$44,[55]BOP!$A$59:$IV$59,[55]BOP!#REF!,[55]BOP!#REF!,[55]BOP!$A$79:$IV$79,[55]BOP!$A$81:$IV$88</definedName>
    <definedName name="Z_112039D5_FF0B_11D1_98B3_00C04FC96ABD_.wvu.Rows" localSheetId="60" hidden="1">[55]BOP!$A$36:$IV$36,[55]BOP!$A$44:$IV$44,[55]BOP!$A$59:$IV$59,[55]BOP!#REF!,[55]BOP!#REF!,[55]BOP!$A$79:$IV$79,[55]BOP!$A$81:$IV$88</definedName>
    <definedName name="Z_112039D5_FF0B_11D1_98B3_00C04FC96ABD_.wvu.Rows" localSheetId="70" hidden="1">[55]BOP!$A$36:$IV$36,[55]BOP!$A$44:$IV$44,[55]BOP!$A$59:$IV$59,[55]BOP!#REF!,[55]BOP!#REF!,[55]BOP!$A$79:$IV$79,[55]BOP!$A$81:$IV$88</definedName>
    <definedName name="Z_112039D5_FF0B_11D1_98B3_00C04FC96ABD_.wvu.Rows" hidden="1">[55]BOP!$A$36:$IV$36,[55]BOP!$A$44:$IV$44,[55]BOP!$A$59:$IV$59,[55]BOP!#REF!,[55]BOP!#REF!,[55]BOP!$A$79:$IV$79,[55]BOP!$A$81:$IV$88</definedName>
    <definedName name="Z_112039D6_FF0B_11D1_98B3_00C04FC96ABD_.wvu.Rows" localSheetId="1" hidden="1">[55]BOP!$A$36:$IV$36,[55]BOP!$A$44:$IV$44,[55]BOP!$A$59:$IV$59,[55]BOP!#REF!,[55]BOP!#REF!,[55]BOP!$A$79:$IV$79,[55]BOP!#REF!</definedName>
    <definedName name="Z_112039D6_FF0B_11D1_98B3_00C04FC96ABD_.wvu.Rows" localSheetId="17" hidden="1">[55]BOP!$A$36:$IV$36,[55]BOP!$A$44:$IV$44,[55]BOP!$A$59:$IV$59,[55]BOP!#REF!,[55]BOP!#REF!,[55]BOP!$A$79:$IV$79,[55]BOP!#REF!</definedName>
    <definedName name="Z_112039D6_FF0B_11D1_98B3_00C04FC96ABD_.wvu.Rows" localSheetId="18" hidden="1">[55]BOP!$A$36:$IV$36,[55]BOP!$A$44:$IV$44,[55]BOP!$A$59:$IV$59,[55]BOP!#REF!,[55]BOP!#REF!,[55]BOP!$A$79:$IV$79,[55]BOP!#REF!</definedName>
    <definedName name="Z_112039D6_FF0B_11D1_98B3_00C04FC96ABD_.wvu.Rows" localSheetId="19" hidden="1">[55]BOP!$A$36:$IV$36,[55]BOP!$A$44:$IV$44,[55]BOP!$A$59:$IV$59,[55]BOP!#REF!,[55]BOP!#REF!,[55]BOP!$A$79:$IV$79,[55]BOP!#REF!</definedName>
    <definedName name="Z_112039D6_FF0B_11D1_98B3_00C04FC96ABD_.wvu.Rows" localSheetId="24" hidden="1">[55]BOP!$A$36:$IV$36,[55]BOP!$A$44:$IV$44,[55]BOP!$A$59:$IV$59,[55]BOP!#REF!,[55]BOP!#REF!,[55]BOP!$A$79:$IV$79,[55]BOP!#REF!</definedName>
    <definedName name="Z_112039D6_FF0B_11D1_98B3_00C04FC96ABD_.wvu.Rows" localSheetId="25" hidden="1">[55]BOP!$A$36:$IV$36,[55]BOP!$A$44:$IV$44,[55]BOP!$A$59:$IV$59,[55]BOP!#REF!,[55]BOP!#REF!,[55]BOP!$A$79:$IV$79,[55]BOP!#REF!</definedName>
    <definedName name="Z_112039D6_FF0B_11D1_98B3_00C04FC96ABD_.wvu.Rows" localSheetId="3" hidden="1">[55]BOP!$A$36:$IV$36,[55]BOP!$A$44:$IV$44,[55]BOP!$A$59:$IV$59,[55]BOP!#REF!,[55]BOP!#REF!,[55]BOP!$A$79:$IV$79,[55]BOP!#REF!</definedName>
    <definedName name="Z_112039D6_FF0B_11D1_98B3_00C04FC96ABD_.wvu.Rows" localSheetId="37" hidden="1">[55]BOP!$A$36:$IV$36,[55]BOP!$A$44:$IV$44,[55]BOP!$A$59:$IV$59,[55]BOP!#REF!,[55]BOP!#REF!,[55]BOP!$A$79:$IV$79,[55]BOP!#REF!</definedName>
    <definedName name="Z_112039D6_FF0B_11D1_98B3_00C04FC96ABD_.wvu.Rows" localSheetId="38" hidden="1">[55]BOP!$A$36:$IV$36,[55]BOP!$A$44:$IV$44,[55]BOP!$A$59:$IV$59,[55]BOP!#REF!,[55]BOP!#REF!,[55]BOP!$A$79:$IV$79,[55]BOP!#REF!</definedName>
    <definedName name="Z_112039D6_FF0B_11D1_98B3_00C04FC96ABD_.wvu.Rows" localSheetId="39" hidden="1">[55]BOP!$A$36:$IV$36,[55]BOP!$A$44:$IV$44,[55]BOP!$A$59:$IV$59,[55]BOP!#REF!,[55]BOP!#REF!,[55]BOP!$A$79:$IV$79,[55]BOP!#REF!</definedName>
    <definedName name="Z_112039D6_FF0B_11D1_98B3_00C04FC96ABD_.wvu.Rows" localSheetId="40" hidden="1">[55]BOP!$A$36:$IV$36,[55]BOP!$A$44:$IV$44,[55]BOP!$A$59:$IV$59,[55]BOP!#REF!,[55]BOP!#REF!,[55]BOP!$A$79:$IV$79,[55]BOP!#REF!</definedName>
    <definedName name="Z_112039D6_FF0B_11D1_98B3_00C04FC96ABD_.wvu.Rows" localSheetId="41" hidden="1">[55]BOP!$A$36:$IV$36,[55]BOP!$A$44:$IV$44,[55]BOP!$A$59:$IV$59,[55]BOP!#REF!,[55]BOP!#REF!,[55]BOP!$A$79:$IV$79,[55]BOP!#REF!</definedName>
    <definedName name="Z_112039D6_FF0B_11D1_98B3_00C04FC96ABD_.wvu.Rows" localSheetId="42" hidden="1">[55]BOP!$A$36:$IV$36,[55]BOP!$A$44:$IV$44,[55]BOP!$A$59:$IV$59,[55]BOP!#REF!,[55]BOP!#REF!,[55]BOP!$A$79:$IV$79,[55]BOP!#REF!</definedName>
    <definedName name="Z_112039D6_FF0B_11D1_98B3_00C04FC96ABD_.wvu.Rows" localSheetId="43" hidden="1">[55]BOP!$A$36:$IV$36,[55]BOP!$A$44:$IV$44,[55]BOP!$A$59:$IV$59,[55]BOP!#REF!,[55]BOP!#REF!,[55]BOP!$A$79:$IV$79,[55]BOP!#REF!</definedName>
    <definedName name="Z_112039D6_FF0B_11D1_98B3_00C04FC96ABD_.wvu.Rows" localSheetId="44" hidden="1">[55]BOP!$A$36:$IV$36,[55]BOP!$A$44:$IV$44,[55]BOP!$A$59:$IV$59,[55]BOP!#REF!,[55]BOP!#REF!,[55]BOP!$A$79:$IV$79,[55]BOP!#REF!</definedName>
    <definedName name="Z_112039D6_FF0B_11D1_98B3_00C04FC96ABD_.wvu.Rows" localSheetId="45" hidden="1">[55]BOP!$A$36:$IV$36,[55]BOP!$A$44:$IV$44,[55]BOP!$A$59:$IV$59,[55]BOP!#REF!,[55]BOP!#REF!,[55]BOP!$A$79:$IV$79,[55]BOP!#REF!</definedName>
    <definedName name="Z_112039D6_FF0B_11D1_98B3_00C04FC96ABD_.wvu.Rows" localSheetId="46" hidden="1">[55]BOP!$A$36:$IV$36,[55]BOP!$A$44:$IV$44,[55]BOP!$A$59:$IV$59,[55]BOP!#REF!,[55]BOP!#REF!,[55]BOP!$A$79:$IV$79,[55]BOP!#REF!</definedName>
    <definedName name="Z_112039D6_FF0B_11D1_98B3_00C04FC96ABD_.wvu.Rows" localSheetId="47" hidden="1">[55]BOP!$A$36:$IV$36,[55]BOP!$A$44:$IV$44,[55]BOP!$A$59:$IV$59,[55]BOP!#REF!,[55]BOP!#REF!,[55]BOP!$A$79:$IV$79,[55]BOP!#REF!</definedName>
    <definedName name="Z_112039D6_FF0B_11D1_98B3_00C04FC96ABD_.wvu.Rows" localSheetId="48" hidden="1">[55]BOP!$A$36:$IV$36,[55]BOP!$A$44:$IV$44,[55]BOP!$A$59:$IV$59,[55]BOP!#REF!,[55]BOP!#REF!,[55]BOP!$A$79:$IV$79,[55]BOP!#REF!</definedName>
    <definedName name="Z_112039D6_FF0B_11D1_98B3_00C04FC96ABD_.wvu.Rows" localSheetId="49" hidden="1">[55]BOP!$A$36:$IV$36,[55]BOP!$A$44:$IV$44,[55]BOP!$A$59:$IV$59,[55]BOP!#REF!,[55]BOP!#REF!,[55]BOP!$A$79:$IV$79,[55]BOP!#REF!</definedName>
    <definedName name="Z_112039D6_FF0B_11D1_98B3_00C04FC96ABD_.wvu.Rows" localSheetId="50" hidden="1">[55]BOP!$A$36:$IV$36,[55]BOP!$A$44:$IV$44,[55]BOP!$A$59:$IV$59,[55]BOP!#REF!,[55]BOP!#REF!,[55]BOP!$A$79:$IV$79,[55]BOP!#REF!</definedName>
    <definedName name="Z_112039D6_FF0B_11D1_98B3_00C04FC96ABD_.wvu.Rows" localSheetId="52" hidden="1">[55]BOP!$A$36:$IV$36,[55]BOP!$A$44:$IV$44,[55]BOP!$A$59:$IV$59,[55]BOP!#REF!,[55]BOP!#REF!,[55]BOP!$A$79:$IV$79,[55]BOP!#REF!</definedName>
    <definedName name="Z_112039D6_FF0B_11D1_98B3_00C04FC96ABD_.wvu.Rows" localSheetId="53" hidden="1">[55]BOP!$A$36:$IV$36,[55]BOP!$A$44:$IV$44,[55]BOP!$A$59:$IV$59,[55]BOP!#REF!,[55]BOP!#REF!,[55]BOP!$A$79:$IV$79,[55]BOP!#REF!</definedName>
    <definedName name="Z_112039D6_FF0B_11D1_98B3_00C04FC96ABD_.wvu.Rows" localSheetId="54" hidden="1">[55]BOP!$A$36:$IV$36,[55]BOP!$A$44:$IV$44,[55]BOP!$A$59:$IV$59,[55]BOP!#REF!,[55]BOP!#REF!,[55]BOP!$A$79:$IV$79,[55]BOP!#REF!</definedName>
    <definedName name="Z_112039D6_FF0B_11D1_98B3_00C04FC96ABD_.wvu.Rows" localSheetId="55" hidden="1">[55]BOP!$A$36:$IV$36,[55]BOP!$A$44:$IV$44,[55]BOP!$A$59:$IV$59,[55]BOP!#REF!,[55]BOP!#REF!,[55]BOP!$A$79:$IV$79,[55]BOP!#REF!</definedName>
    <definedName name="Z_112039D6_FF0B_11D1_98B3_00C04FC96ABD_.wvu.Rows" localSheetId="56" hidden="1">[55]BOP!$A$36:$IV$36,[55]BOP!$A$44:$IV$44,[55]BOP!$A$59:$IV$59,[55]BOP!#REF!,[55]BOP!#REF!,[55]BOP!$A$79:$IV$79,[55]BOP!#REF!</definedName>
    <definedName name="Z_112039D6_FF0B_11D1_98B3_00C04FC96ABD_.wvu.Rows" localSheetId="57" hidden="1">[55]BOP!$A$36:$IV$36,[55]BOP!$A$44:$IV$44,[55]BOP!$A$59:$IV$59,[55]BOP!#REF!,[55]BOP!#REF!,[55]BOP!$A$79:$IV$79,[55]BOP!#REF!</definedName>
    <definedName name="Z_112039D6_FF0B_11D1_98B3_00C04FC96ABD_.wvu.Rows" localSheetId="58" hidden="1">[55]BOP!$A$36:$IV$36,[55]BOP!$A$44:$IV$44,[55]BOP!$A$59:$IV$59,[55]BOP!#REF!,[55]BOP!#REF!,[55]BOP!$A$79:$IV$79,[55]BOP!#REF!</definedName>
    <definedName name="Z_112039D6_FF0B_11D1_98B3_00C04FC96ABD_.wvu.Rows" localSheetId="59" hidden="1">[55]BOP!$A$36:$IV$36,[55]BOP!$A$44:$IV$44,[55]BOP!$A$59:$IV$59,[55]BOP!#REF!,[55]BOP!#REF!,[55]BOP!$A$79:$IV$79,[55]BOP!#REF!</definedName>
    <definedName name="Z_112039D6_FF0B_11D1_98B3_00C04FC96ABD_.wvu.Rows" localSheetId="60" hidden="1">[55]BOP!$A$36:$IV$36,[55]BOP!$A$44:$IV$44,[55]BOP!$A$59:$IV$59,[55]BOP!#REF!,[55]BOP!#REF!,[55]BOP!$A$79:$IV$79,[55]BOP!#REF!</definedName>
    <definedName name="Z_112039D6_FF0B_11D1_98B3_00C04FC96ABD_.wvu.Rows" localSheetId="70" hidden="1">[55]BOP!$A$36:$IV$36,[55]BOP!$A$44:$IV$44,[55]BOP!$A$59:$IV$59,[55]BOP!#REF!,[55]BOP!#REF!,[55]BOP!$A$79:$IV$79,[55]BOP!#REF!</definedName>
    <definedName name="Z_112039D6_FF0B_11D1_98B3_00C04FC96ABD_.wvu.Rows" localSheetId="0" hidden="1">[55]BOP!$A$36:$IV$36,[55]BOP!$A$44:$IV$44,[55]BOP!$A$59:$IV$59,[55]BOP!#REF!,[55]BOP!#REF!,[55]BOP!$A$79:$IV$79,[55]BOP!#REF!</definedName>
    <definedName name="Z_112039D6_FF0B_11D1_98B3_00C04FC96ABD_.wvu.Rows" hidden="1">[55]BOP!$A$36:$IV$36,[55]BOP!$A$44:$IV$44,[55]BOP!$A$59:$IV$59,[55]BOP!#REF!,[55]BOP!#REF!,[55]BOP!$A$79:$IV$79,[55]BOP!#REF!</definedName>
    <definedName name="Z_112039D7_FF0B_11D1_98B3_00C04FC96ABD_.wvu.Rows" localSheetId="19" hidden="1">[55]BOP!$A$36:$IV$36,[55]BOP!$A$44:$IV$44,[55]BOP!$A$59:$IV$59,[55]BOP!#REF!,[55]BOP!#REF!,[55]BOP!$A$79:$IV$79,[55]BOP!$A$81:$IV$88,[55]BOP!#REF!</definedName>
    <definedName name="Z_112039D7_FF0B_11D1_98B3_00C04FC96ABD_.wvu.Rows" localSheetId="37" hidden="1">[55]BOP!$A$36:$IV$36,[55]BOP!$A$44:$IV$44,[55]BOP!$A$59:$IV$59,[55]BOP!#REF!,[55]BOP!#REF!,[55]BOP!$A$79:$IV$79,[55]BOP!$A$81:$IV$88,[55]BOP!#REF!</definedName>
    <definedName name="Z_112039D7_FF0B_11D1_98B3_00C04FC96ABD_.wvu.Rows" localSheetId="38" hidden="1">[55]BOP!$A$36:$IV$36,[55]BOP!$A$44:$IV$44,[55]BOP!$A$59:$IV$59,[55]BOP!#REF!,[55]BOP!#REF!,[55]BOP!$A$79:$IV$79,[55]BOP!$A$81:$IV$88,[55]BOP!#REF!</definedName>
    <definedName name="Z_112039D7_FF0B_11D1_98B3_00C04FC96ABD_.wvu.Rows" localSheetId="39" hidden="1">[55]BOP!$A$36:$IV$36,[55]BOP!$A$44:$IV$44,[55]BOP!$A$59:$IV$59,[55]BOP!#REF!,[55]BOP!#REF!,[55]BOP!$A$79:$IV$79,[55]BOP!$A$81:$IV$88,[55]BOP!#REF!</definedName>
    <definedName name="Z_112039D7_FF0B_11D1_98B3_00C04FC96ABD_.wvu.Rows" localSheetId="40" hidden="1">[55]BOP!$A$36:$IV$36,[55]BOP!$A$44:$IV$44,[55]BOP!$A$59:$IV$59,[55]BOP!#REF!,[55]BOP!#REF!,[55]BOP!$A$79:$IV$79,[55]BOP!$A$81:$IV$88,[55]BOP!#REF!</definedName>
    <definedName name="Z_112039D7_FF0B_11D1_98B3_00C04FC96ABD_.wvu.Rows" localSheetId="41" hidden="1">[55]BOP!$A$36:$IV$36,[55]BOP!$A$44:$IV$44,[55]BOP!$A$59:$IV$59,[55]BOP!#REF!,[55]BOP!#REF!,[55]BOP!$A$79:$IV$79,[55]BOP!$A$81:$IV$88,[55]BOP!#REF!</definedName>
    <definedName name="Z_112039D7_FF0B_11D1_98B3_00C04FC96ABD_.wvu.Rows" localSheetId="42" hidden="1">[55]BOP!$A$36:$IV$36,[55]BOP!$A$44:$IV$44,[55]BOP!$A$59:$IV$59,[55]BOP!#REF!,[55]BOP!#REF!,[55]BOP!$A$79:$IV$79,[55]BOP!$A$81:$IV$88,[55]BOP!#REF!</definedName>
    <definedName name="Z_112039D7_FF0B_11D1_98B3_00C04FC96ABD_.wvu.Rows" localSheetId="43" hidden="1">[55]BOP!$A$36:$IV$36,[55]BOP!$A$44:$IV$44,[55]BOP!$A$59:$IV$59,[55]BOP!#REF!,[55]BOP!#REF!,[55]BOP!$A$79:$IV$79,[55]BOP!$A$81:$IV$88,[55]BOP!#REF!</definedName>
    <definedName name="Z_112039D7_FF0B_11D1_98B3_00C04FC96ABD_.wvu.Rows" localSheetId="45" hidden="1">[55]BOP!$A$36:$IV$36,[55]BOP!$A$44:$IV$44,[55]BOP!$A$59:$IV$59,[55]BOP!#REF!,[55]BOP!#REF!,[55]BOP!$A$79:$IV$79,[55]BOP!$A$81:$IV$88,[55]BOP!#REF!</definedName>
    <definedName name="Z_112039D7_FF0B_11D1_98B3_00C04FC96ABD_.wvu.Rows" localSheetId="46" hidden="1">[55]BOP!$A$36:$IV$36,[55]BOP!$A$44:$IV$44,[55]BOP!$A$59:$IV$59,[55]BOP!#REF!,[55]BOP!#REF!,[55]BOP!$A$79:$IV$79,[55]BOP!$A$81:$IV$88,[55]BOP!#REF!</definedName>
    <definedName name="Z_112039D7_FF0B_11D1_98B3_00C04FC96ABD_.wvu.Rows" localSheetId="48" hidden="1">[55]BOP!$A$36:$IV$36,[55]BOP!$A$44:$IV$44,[55]BOP!$A$59:$IV$59,[55]BOP!#REF!,[55]BOP!#REF!,[55]BOP!$A$79:$IV$79,[55]BOP!$A$81:$IV$88,[55]BOP!#REF!</definedName>
    <definedName name="Z_112039D7_FF0B_11D1_98B3_00C04FC96ABD_.wvu.Rows" localSheetId="49" hidden="1">[55]BOP!$A$36:$IV$36,[55]BOP!$A$44:$IV$44,[55]BOP!$A$59:$IV$59,[55]BOP!#REF!,[55]BOP!#REF!,[55]BOP!$A$79:$IV$79,[55]BOP!$A$81:$IV$88,[55]BOP!#REF!</definedName>
    <definedName name="Z_112039D7_FF0B_11D1_98B3_00C04FC96ABD_.wvu.Rows" localSheetId="50" hidden="1">[55]BOP!$A$36:$IV$36,[55]BOP!$A$44:$IV$44,[55]BOP!$A$59:$IV$59,[55]BOP!#REF!,[55]BOP!#REF!,[55]BOP!$A$79:$IV$79,[55]BOP!$A$81:$IV$88,[55]BOP!#REF!</definedName>
    <definedName name="Z_112039D7_FF0B_11D1_98B3_00C04FC96ABD_.wvu.Rows" localSheetId="52" hidden="1">[55]BOP!$A$36:$IV$36,[55]BOP!$A$44:$IV$44,[55]BOP!$A$59:$IV$59,[55]BOP!#REF!,[55]BOP!#REF!,[55]BOP!$A$79:$IV$79,[55]BOP!$A$81:$IV$88,[55]BOP!#REF!</definedName>
    <definedName name="Z_112039D7_FF0B_11D1_98B3_00C04FC96ABD_.wvu.Rows" localSheetId="53" hidden="1">[55]BOP!$A$36:$IV$36,[55]BOP!$A$44:$IV$44,[55]BOP!$A$59:$IV$59,[55]BOP!#REF!,[55]BOP!#REF!,[55]BOP!$A$79:$IV$79,[55]BOP!$A$81:$IV$88,[55]BOP!#REF!</definedName>
    <definedName name="Z_112039D7_FF0B_11D1_98B3_00C04FC96ABD_.wvu.Rows" localSheetId="54" hidden="1">[55]BOP!$A$36:$IV$36,[55]BOP!$A$44:$IV$44,[55]BOP!$A$59:$IV$59,[55]BOP!#REF!,[55]BOP!#REF!,[55]BOP!$A$79:$IV$79,[55]BOP!$A$81:$IV$88,[55]BOP!#REF!</definedName>
    <definedName name="Z_112039D7_FF0B_11D1_98B3_00C04FC96ABD_.wvu.Rows" localSheetId="55" hidden="1">[55]BOP!$A$36:$IV$36,[55]BOP!$A$44:$IV$44,[55]BOP!$A$59:$IV$59,[55]BOP!#REF!,[55]BOP!#REF!,[55]BOP!$A$79:$IV$79,[55]BOP!$A$81:$IV$88,[55]BOP!#REF!</definedName>
    <definedName name="Z_112039D7_FF0B_11D1_98B3_00C04FC96ABD_.wvu.Rows" localSheetId="56" hidden="1">[55]BOP!$A$36:$IV$36,[55]BOP!$A$44:$IV$44,[55]BOP!$A$59:$IV$59,[55]BOP!#REF!,[55]BOP!#REF!,[55]BOP!$A$79:$IV$79,[55]BOP!$A$81:$IV$88,[55]BOP!#REF!</definedName>
    <definedName name="Z_112039D7_FF0B_11D1_98B3_00C04FC96ABD_.wvu.Rows" localSheetId="57" hidden="1">[55]BOP!$A$36:$IV$36,[55]BOP!$A$44:$IV$44,[55]BOP!$A$59:$IV$59,[55]BOP!#REF!,[55]BOP!#REF!,[55]BOP!$A$79:$IV$79,[55]BOP!$A$81:$IV$88,[55]BOP!#REF!</definedName>
    <definedName name="Z_112039D7_FF0B_11D1_98B3_00C04FC96ABD_.wvu.Rows" localSheetId="58" hidden="1">[55]BOP!$A$36:$IV$36,[55]BOP!$A$44:$IV$44,[55]BOP!$A$59:$IV$59,[55]BOP!#REF!,[55]BOP!#REF!,[55]BOP!$A$79:$IV$79,[55]BOP!$A$81:$IV$88,[55]BOP!#REF!</definedName>
    <definedName name="Z_112039D7_FF0B_11D1_98B3_00C04FC96ABD_.wvu.Rows" localSheetId="59" hidden="1">[55]BOP!$A$36:$IV$36,[55]BOP!$A$44:$IV$44,[55]BOP!$A$59:$IV$59,[55]BOP!#REF!,[55]BOP!#REF!,[55]BOP!$A$79:$IV$79,[55]BOP!$A$81:$IV$88,[55]BOP!#REF!</definedName>
    <definedName name="Z_112039D7_FF0B_11D1_98B3_00C04FC96ABD_.wvu.Rows" localSheetId="60" hidden="1">[55]BOP!$A$36:$IV$36,[55]BOP!$A$44:$IV$44,[55]BOP!$A$59:$IV$59,[55]BOP!#REF!,[55]BOP!#REF!,[55]BOP!$A$79:$IV$79,[55]BOP!$A$81:$IV$88,[55]BOP!#REF!</definedName>
    <definedName name="Z_112039D7_FF0B_11D1_98B3_00C04FC96ABD_.wvu.Rows" localSheetId="70" hidden="1">[55]BOP!$A$36:$IV$36,[55]BOP!$A$44:$IV$44,[55]BOP!$A$59:$IV$59,[55]BOP!#REF!,[55]BOP!#REF!,[55]BOP!$A$79:$IV$79,[55]BOP!$A$81:$IV$88,[55]BOP!#REF!</definedName>
    <definedName name="Z_112039D7_FF0B_11D1_98B3_00C04FC96ABD_.wvu.Rows" hidden="1">[55]BOP!$A$36:$IV$36,[55]BOP!$A$44:$IV$44,[55]BOP!$A$59:$IV$59,[55]BOP!#REF!,[55]BOP!#REF!,[55]BOP!$A$79:$IV$79,[55]BOP!$A$81:$IV$88,[55]BOP!#REF!</definedName>
    <definedName name="Z_112039D8_FF0B_11D1_98B3_00C04FC96ABD_.wvu.Rows" localSheetId="19" hidden="1">[55]BOP!$A$36:$IV$36,[55]BOP!$A$44:$IV$44,[55]BOP!$A$59:$IV$59,[55]BOP!#REF!,[55]BOP!#REF!,[55]BOP!$A$79:$IV$79,[55]BOP!$A$81:$IV$88,[55]BOP!#REF!</definedName>
    <definedName name="Z_112039D8_FF0B_11D1_98B3_00C04FC96ABD_.wvu.Rows" localSheetId="37" hidden="1">[55]BOP!$A$36:$IV$36,[55]BOP!$A$44:$IV$44,[55]BOP!$A$59:$IV$59,[55]BOP!#REF!,[55]BOP!#REF!,[55]BOP!$A$79:$IV$79,[55]BOP!$A$81:$IV$88,[55]BOP!#REF!</definedName>
    <definedName name="Z_112039D8_FF0B_11D1_98B3_00C04FC96ABD_.wvu.Rows" localSheetId="38" hidden="1">[55]BOP!$A$36:$IV$36,[55]BOP!$A$44:$IV$44,[55]BOP!$A$59:$IV$59,[55]BOP!#REF!,[55]BOP!#REF!,[55]BOP!$A$79:$IV$79,[55]BOP!$A$81:$IV$88,[55]BOP!#REF!</definedName>
    <definedName name="Z_112039D8_FF0B_11D1_98B3_00C04FC96ABD_.wvu.Rows" localSheetId="39" hidden="1">[55]BOP!$A$36:$IV$36,[55]BOP!$A$44:$IV$44,[55]BOP!$A$59:$IV$59,[55]BOP!#REF!,[55]BOP!#REF!,[55]BOP!$A$79:$IV$79,[55]BOP!$A$81:$IV$88,[55]BOP!#REF!</definedName>
    <definedName name="Z_112039D8_FF0B_11D1_98B3_00C04FC96ABD_.wvu.Rows" localSheetId="40" hidden="1">[55]BOP!$A$36:$IV$36,[55]BOP!$A$44:$IV$44,[55]BOP!$A$59:$IV$59,[55]BOP!#REF!,[55]BOP!#REF!,[55]BOP!$A$79:$IV$79,[55]BOP!$A$81:$IV$88,[55]BOP!#REF!</definedName>
    <definedName name="Z_112039D8_FF0B_11D1_98B3_00C04FC96ABD_.wvu.Rows" localSheetId="41" hidden="1">[55]BOP!$A$36:$IV$36,[55]BOP!$A$44:$IV$44,[55]BOP!$A$59:$IV$59,[55]BOP!#REF!,[55]BOP!#REF!,[55]BOP!$A$79:$IV$79,[55]BOP!$A$81:$IV$88,[55]BOP!#REF!</definedName>
    <definedName name="Z_112039D8_FF0B_11D1_98B3_00C04FC96ABD_.wvu.Rows" localSheetId="42" hidden="1">[55]BOP!$A$36:$IV$36,[55]BOP!$A$44:$IV$44,[55]BOP!$A$59:$IV$59,[55]BOP!#REF!,[55]BOP!#REF!,[55]BOP!$A$79:$IV$79,[55]BOP!$A$81:$IV$88,[55]BOP!#REF!</definedName>
    <definedName name="Z_112039D8_FF0B_11D1_98B3_00C04FC96ABD_.wvu.Rows" localSheetId="43" hidden="1">[55]BOP!$A$36:$IV$36,[55]BOP!$A$44:$IV$44,[55]BOP!$A$59:$IV$59,[55]BOP!#REF!,[55]BOP!#REF!,[55]BOP!$A$79:$IV$79,[55]BOP!$A$81:$IV$88,[55]BOP!#REF!</definedName>
    <definedName name="Z_112039D8_FF0B_11D1_98B3_00C04FC96ABD_.wvu.Rows" localSheetId="45" hidden="1">[55]BOP!$A$36:$IV$36,[55]BOP!$A$44:$IV$44,[55]BOP!$A$59:$IV$59,[55]BOP!#REF!,[55]BOP!#REF!,[55]BOP!$A$79:$IV$79,[55]BOP!$A$81:$IV$88,[55]BOP!#REF!</definedName>
    <definedName name="Z_112039D8_FF0B_11D1_98B3_00C04FC96ABD_.wvu.Rows" localSheetId="46" hidden="1">[55]BOP!$A$36:$IV$36,[55]BOP!$A$44:$IV$44,[55]BOP!$A$59:$IV$59,[55]BOP!#REF!,[55]BOP!#REF!,[55]BOP!$A$79:$IV$79,[55]BOP!$A$81:$IV$88,[55]BOP!#REF!</definedName>
    <definedName name="Z_112039D8_FF0B_11D1_98B3_00C04FC96ABD_.wvu.Rows" localSheetId="48" hidden="1">[55]BOP!$A$36:$IV$36,[55]BOP!$A$44:$IV$44,[55]BOP!$A$59:$IV$59,[55]BOP!#REF!,[55]BOP!#REF!,[55]BOP!$A$79:$IV$79,[55]BOP!$A$81:$IV$88,[55]BOP!#REF!</definedName>
    <definedName name="Z_112039D8_FF0B_11D1_98B3_00C04FC96ABD_.wvu.Rows" localSheetId="49" hidden="1">[55]BOP!$A$36:$IV$36,[55]BOP!$A$44:$IV$44,[55]BOP!$A$59:$IV$59,[55]BOP!#REF!,[55]BOP!#REF!,[55]BOP!$A$79:$IV$79,[55]BOP!$A$81:$IV$88,[55]BOP!#REF!</definedName>
    <definedName name="Z_112039D8_FF0B_11D1_98B3_00C04FC96ABD_.wvu.Rows" localSheetId="50" hidden="1">[55]BOP!$A$36:$IV$36,[55]BOP!$A$44:$IV$44,[55]BOP!$A$59:$IV$59,[55]BOP!#REF!,[55]BOP!#REF!,[55]BOP!$A$79:$IV$79,[55]BOP!$A$81:$IV$88,[55]BOP!#REF!</definedName>
    <definedName name="Z_112039D8_FF0B_11D1_98B3_00C04FC96ABD_.wvu.Rows" localSheetId="52" hidden="1">[55]BOP!$A$36:$IV$36,[55]BOP!$A$44:$IV$44,[55]BOP!$A$59:$IV$59,[55]BOP!#REF!,[55]BOP!#REF!,[55]BOP!$A$79:$IV$79,[55]BOP!$A$81:$IV$88,[55]BOP!#REF!</definedName>
    <definedName name="Z_112039D8_FF0B_11D1_98B3_00C04FC96ABD_.wvu.Rows" localSheetId="53" hidden="1">[55]BOP!$A$36:$IV$36,[55]BOP!$A$44:$IV$44,[55]BOP!$A$59:$IV$59,[55]BOP!#REF!,[55]BOP!#REF!,[55]BOP!$A$79:$IV$79,[55]BOP!$A$81:$IV$88,[55]BOP!#REF!</definedName>
    <definedName name="Z_112039D8_FF0B_11D1_98B3_00C04FC96ABD_.wvu.Rows" localSheetId="54" hidden="1">[55]BOP!$A$36:$IV$36,[55]BOP!$A$44:$IV$44,[55]BOP!$A$59:$IV$59,[55]BOP!#REF!,[55]BOP!#REF!,[55]BOP!$A$79:$IV$79,[55]BOP!$A$81:$IV$88,[55]BOP!#REF!</definedName>
    <definedName name="Z_112039D8_FF0B_11D1_98B3_00C04FC96ABD_.wvu.Rows" localSheetId="55" hidden="1">[55]BOP!$A$36:$IV$36,[55]BOP!$A$44:$IV$44,[55]BOP!$A$59:$IV$59,[55]BOP!#REF!,[55]BOP!#REF!,[55]BOP!$A$79:$IV$79,[55]BOP!$A$81:$IV$88,[55]BOP!#REF!</definedName>
    <definedName name="Z_112039D8_FF0B_11D1_98B3_00C04FC96ABD_.wvu.Rows" localSheetId="56" hidden="1">[55]BOP!$A$36:$IV$36,[55]BOP!$A$44:$IV$44,[55]BOP!$A$59:$IV$59,[55]BOP!#REF!,[55]BOP!#REF!,[55]BOP!$A$79:$IV$79,[55]BOP!$A$81:$IV$88,[55]BOP!#REF!</definedName>
    <definedName name="Z_112039D8_FF0B_11D1_98B3_00C04FC96ABD_.wvu.Rows" localSheetId="57" hidden="1">[55]BOP!$A$36:$IV$36,[55]BOP!$A$44:$IV$44,[55]BOP!$A$59:$IV$59,[55]BOP!#REF!,[55]BOP!#REF!,[55]BOP!$A$79:$IV$79,[55]BOP!$A$81:$IV$88,[55]BOP!#REF!</definedName>
    <definedName name="Z_112039D8_FF0B_11D1_98B3_00C04FC96ABD_.wvu.Rows" localSheetId="58" hidden="1">[55]BOP!$A$36:$IV$36,[55]BOP!$A$44:$IV$44,[55]BOP!$A$59:$IV$59,[55]BOP!#REF!,[55]BOP!#REF!,[55]BOP!$A$79:$IV$79,[55]BOP!$A$81:$IV$88,[55]BOP!#REF!</definedName>
    <definedName name="Z_112039D8_FF0B_11D1_98B3_00C04FC96ABD_.wvu.Rows" localSheetId="59" hidden="1">[55]BOP!$A$36:$IV$36,[55]BOP!$A$44:$IV$44,[55]BOP!$A$59:$IV$59,[55]BOP!#REF!,[55]BOP!#REF!,[55]BOP!$A$79:$IV$79,[55]BOP!$A$81:$IV$88,[55]BOP!#REF!</definedName>
    <definedName name="Z_112039D8_FF0B_11D1_98B3_00C04FC96ABD_.wvu.Rows" localSheetId="60" hidden="1">[55]BOP!$A$36:$IV$36,[55]BOP!$A$44:$IV$44,[55]BOP!$A$59:$IV$59,[55]BOP!#REF!,[55]BOP!#REF!,[55]BOP!$A$79:$IV$79,[55]BOP!$A$81:$IV$88,[55]BOP!#REF!</definedName>
    <definedName name="Z_112039D8_FF0B_11D1_98B3_00C04FC96ABD_.wvu.Rows" localSheetId="70" hidden="1">[55]BOP!$A$36:$IV$36,[55]BOP!$A$44:$IV$44,[55]BOP!$A$59:$IV$59,[55]BOP!#REF!,[55]BOP!#REF!,[55]BOP!$A$79:$IV$79,[55]BOP!$A$81:$IV$88,[55]BOP!#REF!</definedName>
    <definedName name="Z_112039D8_FF0B_11D1_98B3_00C04FC96ABD_.wvu.Rows" hidden="1">[55]BOP!$A$36:$IV$36,[55]BOP!$A$44:$IV$44,[55]BOP!$A$59:$IV$59,[55]BOP!#REF!,[55]BOP!#REF!,[55]BOP!$A$79:$IV$79,[55]BOP!$A$81:$IV$88,[55]BOP!#REF!</definedName>
    <definedName name="Z_112039D9_FF0B_11D1_98B3_00C04FC96ABD_.wvu.Rows" localSheetId="19" hidden="1">[55]BOP!$A$36:$IV$36,[55]BOP!$A$44:$IV$44,[55]BOP!$A$59:$IV$59,[55]BOP!#REF!,[55]BOP!#REF!,[55]BOP!$A$79:$IV$79,[55]BOP!$A$81:$IV$88,[55]BOP!#REF!</definedName>
    <definedName name="Z_112039D9_FF0B_11D1_98B3_00C04FC96ABD_.wvu.Rows" localSheetId="37" hidden="1">[55]BOP!$A$36:$IV$36,[55]BOP!$A$44:$IV$44,[55]BOP!$A$59:$IV$59,[55]BOP!#REF!,[55]BOP!#REF!,[55]BOP!$A$79:$IV$79,[55]BOP!$A$81:$IV$88,[55]BOP!#REF!</definedName>
    <definedName name="Z_112039D9_FF0B_11D1_98B3_00C04FC96ABD_.wvu.Rows" localSheetId="38" hidden="1">[55]BOP!$A$36:$IV$36,[55]BOP!$A$44:$IV$44,[55]BOP!$A$59:$IV$59,[55]BOP!#REF!,[55]BOP!#REF!,[55]BOP!$A$79:$IV$79,[55]BOP!$A$81:$IV$88,[55]BOP!#REF!</definedName>
    <definedName name="Z_112039D9_FF0B_11D1_98B3_00C04FC96ABD_.wvu.Rows" localSheetId="39" hidden="1">[55]BOP!$A$36:$IV$36,[55]BOP!$A$44:$IV$44,[55]BOP!$A$59:$IV$59,[55]BOP!#REF!,[55]BOP!#REF!,[55]BOP!$A$79:$IV$79,[55]BOP!$A$81:$IV$88,[55]BOP!#REF!</definedName>
    <definedName name="Z_112039D9_FF0B_11D1_98B3_00C04FC96ABD_.wvu.Rows" localSheetId="40" hidden="1">[55]BOP!$A$36:$IV$36,[55]BOP!$A$44:$IV$44,[55]BOP!$A$59:$IV$59,[55]BOP!#REF!,[55]BOP!#REF!,[55]BOP!$A$79:$IV$79,[55]BOP!$A$81:$IV$88,[55]BOP!#REF!</definedName>
    <definedName name="Z_112039D9_FF0B_11D1_98B3_00C04FC96ABD_.wvu.Rows" localSheetId="41" hidden="1">[55]BOP!$A$36:$IV$36,[55]BOP!$A$44:$IV$44,[55]BOP!$A$59:$IV$59,[55]BOP!#REF!,[55]BOP!#REF!,[55]BOP!$A$79:$IV$79,[55]BOP!$A$81:$IV$88,[55]BOP!#REF!</definedName>
    <definedName name="Z_112039D9_FF0B_11D1_98B3_00C04FC96ABD_.wvu.Rows" localSheetId="42" hidden="1">[55]BOP!$A$36:$IV$36,[55]BOP!$A$44:$IV$44,[55]BOP!$A$59:$IV$59,[55]BOP!#REF!,[55]BOP!#REF!,[55]BOP!$A$79:$IV$79,[55]BOP!$A$81:$IV$88,[55]BOP!#REF!</definedName>
    <definedName name="Z_112039D9_FF0B_11D1_98B3_00C04FC96ABD_.wvu.Rows" localSheetId="43" hidden="1">[55]BOP!$A$36:$IV$36,[55]BOP!$A$44:$IV$44,[55]BOP!$A$59:$IV$59,[55]BOP!#REF!,[55]BOP!#REF!,[55]BOP!$A$79:$IV$79,[55]BOP!$A$81:$IV$88,[55]BOP!#REF!</definedName>
    <definedName name="Z_112039D9_FF0B_11D1_98B3_00C04FC96ABD_.wvu.Rows" localSheetId="45" hidden="1">[55]BOP!$A$36:$IV$36,[55]BOP!$A$44:$IV$44,[55]BOP!$A$59:$IV$59,[55]BOP!#REF!,[55]BOP!#REF!,[55]BOP!$A$79:$IV$79,[55]BOP!$A$81:$IV$88,[55]BOP!#REF!</definedName>
    <definedName name="Z_112039D9_FF0B_11D1_98B3_00C04FC96ABD_.wvu.Rows" localSheetId="46" hidden="1">[55]BOP!$A$36:$IV$36,[55]BOP!$A$44:$IV$44,[55]BOP!$A$59:$IV$59,[55]BOP!#REF!,[55]BOP!#REF!,[55]BOP!$A$79:$IV$79,[55]BOP!$A$81:$IV$88,[55]BOP!#REF!</definedName>
    <definedName name="Z_112039D9_FF0B_11D1_98B3_00C04FC96ABD_.wvu.Rows" localSheetId="48" hidden="1">[55]BOP!$A$36:$IV$36,[55]BOP!$A$44:$IV$44,[55]BOP!$A$59:$IV$59,[55]BOP!#REF!,[55]BOP!#REF!,[55]BOP!$A$79:$IV$79,[55]BOP!$A$81:$IV$88,[55]BOP!#REF!</definedName>
    <definedName name="Z_112039D9_FF0B_11D1_98B3_00C04FC96ABD_.wvu.Rows" localSheetId="49" hidden="1">[55]BOP!$A$36:$IV$36,[55]BOP!$A$44:$IV$44,[55]BOP!$A$59:$IV$59,[55]BOP!#REF!,[55]BOP!#REF!,[55]BOP!$A$79:$IV$79,[55]BOP!$A$81:$IV$88,[55]BOP!#REF!</definedName>
    <definedName name="Z_112039D9_FF0B_11D1_98B3_00C04FC96ABD_.wvu.Rows" localSheetId="50" hidden="1">[55]BOP!$A$36:$IV$36,[55]BOP!$A$44:$IV$44,[55]BOP!$A$59:$IV$59,[55]BOP!#REF!,[55]BOP!#REF!,[55]BOP!$A$79:$IV$79,[55]BOP!$A$81:$IV$88,[55]BOP!#REF!</definedName>
    <definedName name="Z_112039D9_FF0B_11D1_98B3_00C04FC96ABD_.wvu.Rows" localSheetId="52" hidden="1">[55]BOP!$A$36:$IV$36,[55]BOP!$A$44:$IV$44,[55]BOP!$A$59:$IV$59,[55]BOP!#REF!,[55]BOP!#REF!,[55]BOP!$A$79:$IV$79,[55]BOP!$A$81:$IV$88,[55]BOP!#REF!</definedName>
    <definedName name="Z_112039D9_FF0B_11D1_98B3_00C04FC96ABD_.wvu.Rows" localSheetId="53" hidden="1">[55]BOP!$A$36:$IV$36,[55]BOP!$A$44:$IV$44,[55]BOP!$A$59:$IV$59,[55]BOP!#REF!,[55]BOP!#REF!,[55]BOP!$A$79:$IV$79,[55]BOP!$A$81:$IV$88,[55]BOP!#REF!</definedName>
    <definedName name="Z_112039D9_FF0B_11D1_98B3_00C04FC96ABD_.wvu.Rows" localSheetId="54" hidden="1">[55]BOP!$A$36:$IV$36,[55]BOP!$A$44:$IV$44,[55]BOP!$A$59:$IV$59,[55]BOP!#REF!,[55]BOP!#REF!,[55]BOP!$A$79:$IV$79,[55]BOP!$A$81:$IV$88,[55]BOP!#REF!</definedName>
    <definedName name="Z_112039D9_FF0B_11D1_98B3_00C04FC96ABD_.wvu.Rows" localSheetId="55" hidden="1">[55]BOP!$A$36:$IV$36,[55]BOP!$A$44:$IV$44,[55]BOP!$A$59:$IV$59,[55]BOP!#REF!,[55]BOP!#REF!,[55]BOP!$A$79:$IV$79,[55]BOP!$A$81:$IV$88,[55]BOP!#REF!</definedName>
    <definedName name="Z_112039D9_FF0B_11D1_98B3_00C04FC96ABD_.wvu.Rows" localSheetId="56" hidden="1">[55]BOP!$A$36:$IV$36,[55]BOP!$A$44:$IV$44,[55]BOP!$A$59:$IV$59,[55]BOP!#REF!,[55]BOP!#REF!,[55]BOP!$A$79:$IV$79,[55]BOP!$A$81:$IV$88,[55]BOP!#REF!</definedName>
    <definedName name="Z_112039D9_FF0B_11D1_98B3_00C04FC96ABD_.wvu.Rows" localSheetId="57" hidden="1">[55]BOP!$A$36:$IV$36,[55]BOP!$A$44:$IV$44,[55]BOP!$A$59:$IV$59,[55]BOP!#REF!,[55]BOP!#REF!,[55]BOP!$A$79:$IV$79,[55]BOP!$A$81:$IV$88,[55]BOP!#REF!</definedName>
    <definedName name="Z_112039D9_FF0B_11D1_98B3_00C04FC96ABD_.wvu.Rows" localSheetId="58" hidden="1">[55]BOP!$A$36:$IV$36,[55]BOP!$A$44:$IV$44,[55]BOP!$A$59:$IV$59,[55]BOP!#REF!,[55]BOP!#REF!,[55]BOP!$A$79:$IV$79,[55]BOP!$A$81:$IV$88,[55]BOP!#REF!</definedName>
    <definedName name="Z_112039D9_FF0B_11D1_98B3_00C04FC96ABD_.wvu.Rows" localSheetId="59" hidden="1">[55]BOP!$A$36:$IV$36,[55]BOP!$A$44:$IV$44,[55]BOP!$A$59:$IV$59,[55]BOP!#REF!,[55]BOP!#REF!,[55]BOP!$A$79:$IV$79,[55]BOP!$A$81:$IV$88,[55]BOP!#REF!</definedName>
    <definedName name="Z_112039D9_FF0B_11D1_98B3_00C04FC96ABD_.wvu.Rows" localSheetId="60" hidden="1">[55]BOP!$A$36:$IV$36,[55]BOP!$A$44:$IV$44,[55]BOP!$A$59:$IV$59,[55]BOP!#REF!,[55]BOP!#REF!,[55]BOP!$A$79:$IV$79,[55]BOP!$A$81:$IV$88,[55]BOP!#REF!</definedName>
    <definedName name="Z_112039D9_FF0B_11D1_98B3_00C04FC96ABD_.wvu.Rows" localSheetId="70" hidden="1">[55]BOP!$A$36:$IV$36,[55]BOP!$A$44:$IV$44,[55]BOP!$A$59:$IV$59,[55]BOP!#REF!,[55]BOP!#REF!,[55]BOP!$A$79:$IV$79,[55]BOP!$A$81:$IV$88,[55]BOP!#REF!</definedName>
    <definedName name="Z_112039D9_FF0B_11D1_98B3_00C04FC96ABD_.wvu.Rows" hidden="1">[55]BOP!$A$36:$IV$36,[55]BOP!$A$44:$IV$44,[55]BOP!$A$59:$IV$59,[55]BOP!#REF!,[55]BOP!#REF!,[55]BOP!$A$79:$IV$79,[55]BOP!$A$81:$IV$88,[55]BOP!#REF!</definedName>
    <definedName name="Z_112039DB_FF0B_11D1_98B3_00C04FC96ABD_.wvu.Rows" localSheetId="19" hidden="1">[55]BOP!$A$36:$IV$36,[55]BOP!$A$44:$IV$44,[55]BOP!$A$59:$IV$59,[55]BOP!#REF!,[55]BOP!#REF!,[55]BOP!$A$79:$IV$79,[55]BOP!$A$81:$IV$88,[55]BOP!#REF!,[55]BOP!#REF!</definedName>
    <definedName name="Z_112039DB_FF0B_11D1_98B3_00C04FC96ABD_.wvu.Rows" localSheetId="37" hidden="1">[55]BOP!$A$36:$IV$36,[55]BOP!$A$44:$IV$44,[55]BOP!$A$59:$IV$59,[55]BOP!#REF!,[55]BOP!#REF!,[55]BOP!$A$79:$IV$79,[55]BOP!$A$81:$IV$88,[55]BOP!#REF!,[55]BOP!#REF!</definedName>
    <definedName name="Z_112039DB_FF0B_11D1_98B3_00C04FC96ABD_.wvu.Rows" localSheetId="38" hidden="1">[55]BOP!$A$36:$IV$36,[55]BOP!$A$44:$IV$44,[55]BOP!$A$59:$IV$59,[55]BOP!#REF!,[55]BOP!#REF!,[55]BOP!$A$79:$IV$79,[55]BOP!$A$81:$IV$88,[55]BOP!#REF!,[55]BOP!#REF!</definedName>
    <definedName name="Z_112039DB_FF0B_11D1_98B3_00C04FC96ABD_.wvu.Rows" localSheetId="39" hidden="1">[55]BOP!$A$36:$IV$36,[55]BOP!$A$44:$IV$44,[55]BOP!$A$59:$IV$59,[55]BOP!#REF!,[55]BOP!#REF!,[55]BOP!$A$79:$IV$79,[55]BOP!$A$81:$IV$88,[55]BOP!#REF!,[55]BOP!#REF!</definedName>
    <definedName name="Z_112039DB_FF0B_11D1_98B3_00C04FC96ABD_.wvu.Rows" localSheetId="40" hidden="1">[55]BOP!$A$36:$IV$36,[55]BOP!$A$44:$IV$44,[55]BOP!$A$59:$IV$59,[55]BOP!#REF!,[55]BOP!#REF!,[55]BOP!$A$79:$IV$79,[55]BOP!$A$81:$IV$88,[55]BOP!#REF!,[55]BOP!#REF!</definedName>
    <definedName name="Z_112039DB_FF0B_11D1_98B3_00C04FC96ABD_.wvu.Rows" localSheetId="41" hidden="1">[55]BOP!$A$36:$IV$36,[55]BOP!$A$44:$IV$44,[55]BOP!$A$59:$IV$59,[55]BOP!#REF!,[55]BOP!#REF!,[55]BOP!$A$79:$IV$79,[55]BOP!$A$81:$IV$88,[55]BOP!#REF!,[55]BOP!#REF!</definedName>
    <definedName name="Z_112039DB_FF0B_11D1_98B3_00C04FC96ABD_.wvu.Rows" localSheetId="42" hidden="1">[55]BOP!$A$36:$IV$36,[55]BOP!$A$44:$IV$44,[55]BOP!$A$59:$IV$59,[55]BOP!#REF!,[55]BOP!#REF!,[55]BOP!$A$79:$IV$79,[55]BOP!$A$81:$IV$88,[55]BOP!#REF!,[55]BOP!#REF!</definedName>
    <definedName name="Z_112039DB_FF0B_11D1_98B3_00C04FC96ABD_.wvu.Rows" localSheetId="43" hidden="1">[55]BOP!$A$36:$IV$36,[55]BOP!$A$44:$IV$44,[55]BOP!$A$59:$IV$59,[55]BOP!#REF!,[55]BOP!#REF!,[55]BOP!$A$79:$IV$79,[55]BOP!$A$81:$IV$88,[55]BOP!#REF!,[55]BOP!#REF!</definedName>
    <definedName name="Z_112039DB_FF0B_11D1_98B3_00C04FC96ABD_.wvu.Rows" localSheetId="45" hidden="1">[55]BOP!$A$36:$IV$36,[55]BOP!$A$44:$IV$44,[55]BOP!$A$59:$IV$59,[55]BOP!#REF!,[55]BOP!#REF!,[55]BOP!$A$79:$IV$79,[55]BOP!$A$81:$IV$88,[55]BOP!#REF!,[55]BOP!#REF!</definedName>
    <definedName name="Z_112039DB_FF0B_11D1_98B3_00C04FC96ABD_.wvu.Rows" localSheetId="46" hidden="1">[55]BOP!$A$36:$IV$36,[55]BOP!$A$44:$IV$44,[55]BOP!$A$59:$IV$59,[55]BOP!#REF!,[55]BOP!#REF!,[55]BOP!$A$79:$IV$79,[55]BOP!$A$81:$IV$88,[55]BOP!#REF!,[55]BOP!#REF!</definedName>
    <definedName name="Z_112039DB_FF0B_11D1_98B3_00C04FC96ABD_.wvu.Rows" localSheetId="48" hidden="1">[55]BOP!$A$36:$IV$36,[55]BOP!$A$44:$IV$44,[55]BOP!$A$59:$IV$59,[55]BOP!#REF!,[55]BOP!#REF!,[55]BOP!$A$79:$IV$79,[55]BOP!$A$81:$IV$88,[55]BOP!#REF!,[55]BOP!#REF!</definedName>
    <definedName name="Z_112039DB_FF0B_11D1_98B3_00C04FC96ABD_.wvu.Rows" localSheetId="49" hidden="1">[55]BOP!$A$36:$IV$36,[55]BOP!$A$44:$IV$44,[55]BOP!$A$59:$IV$59,[55]BOP!#REF!,[55]BOP!#REF!,[55]BOP!$A$79:$IV$79,[55]BOP!$A$81:$IV$88,[55]BOP!#REF!,[55]BOP!#REF!</definedName>
    <definedName name="Z_112039DB_FF0B_11D1_98B3_00C04FC96ABD_.wvu.Rows" localSheetId="50" hidden="1">[55]BOP!$A$36:$IV$36,[55]BOP!$A$44:$IV$44,[55]BOP!$A$59:$IV$59,[55]BOP!#REF!,[55]BOP!#REF!,[55]BOP!$A$79:$IV$79,[55]BOP!$A$81:$IV$88,[55]BOP!#REF!,[55]BOP!#REF!</definedName>
    <definedName name="Z_112039DB_FF0B_11D1_98B3_00C04FC96ABD_.wvu.Rows" localSheetId="52" hidden="1">[55]BOP!$A$36:$IV$36,[55]BOP!$A$44:$IV$44,[55]BOP!$A$59:$IV$59,[55]BOP!#REF!,[55]BOP!#REF!,[55]BOP!$A$79:$IV$79,[55]BOP!$A$81:$IV$88,[55]BOP!#REF!,[55]BOP!#REF!</definedName>
    <definedName name="Z_112039DB_FF0B_11D1_98B3_00C04FC96ABD_.wvu.Rows" localSheetId="53" hidden="1">[55]BOP!$A$36:$IV$36,[55]BOP!$A$44:$IV$44,[55]BOP!$A$59:$IV$59,[55]BOP!#REF!,[55]BOP!#REF!,[55]BOP!$A$79:$IV$79,[55]BOP!$A$81:$IV$88,[55]BOP!#REF!,[55]BOP!#REF!</definedName>
    <definedName name="Z_112039DB_FF0B_11D1_98B3_00C04FC96ABD_.wvu.Rows" localSheetId="54" hidden="1">[55]BOP!$A$36:$IV$36,[55]BOP!$A$44:$IV$44,[55]BOP!$A$59:$IV$59,[55]BOP!#REF!,[55]BOP!#REF!,[55]BOP!$A$79:$IV$79,[55]BOP!$A$81:$IV$88,[55]BOP!#REF!,[55]BOP!#REF!</definedName>
    <definedName name="Z_112039DB_FF0B_11D1_98B3_00C04FC96ABD_.wvu.Rows" localSheetId="55" hidden="1">[55]BOP!$A$36:$IV$36,[55]BOP!$A$44:$IV$44,[55]BOP!$A$59:$IV$59,[55]BOP!#REF!,[55]BOP!#REF!,[55]BOP!$A$79:$IV$79,[55]BOP!$A$81:$IV$88,[55]BOP!#REF!,[55]BOP!#REF!</definedName>
    <definedName name="Z_112039DB_FF0B_11D1_98B3_00C04FC96ABD_.wvu.Rows" localSheetId="56" hidden="1">[55]BOP!$A$36:$IV$36,[55]BOP!$A$44:$IV$44,[55]BOP!$A$59:$IV$59,[55]BOP!#REF!,[55]BOP!#REF!,[55]BOP!$A$79:$IV$79,[55]BOP!$A$81:$IV$88,[55]BOP!#REF!,[55]BOP!#REF!</definedName>
    <definedName name="Z_112039DB_FF0B_11D1_98B3_00C04FC96ABD_.wvu.Rows" localSheetId="57" hidden="1">[55]BOP!$A$36:$IV$36,[55]BOP!$A$44:$IV$44,[55]BOP!$A$59:$IV$59,[55]BOP!#REF!,[55]BOP!#REF!,[55]BOP!$A$79:$IV$79,[55]BOP!$A$81:$IV$88,[55]BOP!#REF!,[55]BOP!#REF!</definedName>
    <definedName name="Z_112039DB_FF0B_11D1_98B3_00C04FC96ABD_.wvu.Rows" localSheetId="58" hidden="1">[55]BOP!$A$36:$IV$36,[55]BOP!$A$44:$IV$44,[55]BOP!$A$59:$IV$59,[55]BOP!#REF!,[55]BOP!#REF!,[55]BOP!$A$79:$IV$79,[55]BOP!$A$81:$IV$88,[55]BOP!#REF!,[55]BOP!#REF!</definedName>
    <definedName name="Z_112039DB_FF0B_11D1_98B3_00C04FC96ABD_.wvu.Rows" localSheetId="59" hidden="1">[55]BOP!$A$36:$IV$36,[55]BOP!$A$44:$IV$44,[55]BOP!$A$59:$IV$59,[55]BOP!#REF!,[55]BOP!#REF!,[55]BOP!$A$79:$IV$79,[55]BOP!$A$81:$IV$88,[55]BOP!#REF!,[55]BOP!#REF!</definedName>
    <definedName name="Z_112039DB_FF0B_11D1_98B3_00C04FC96ABD_.wvu.Rows" localSheetId="60" hidden="1">[55]BOP!$A$36:$IV$36,[55]BOP!$A$44:$IV$44,[55]BOP!$A$59:$IV$59,[55]BOP!#REF!,[55]BOP!#REF!,[55]BOP!$A$79:$IV$79,[55]BOP!$A$81:$IV$88,[55]BOP!#REF!,[55]BOP!#REF!</definedName>
    <definedName name="Z_112039DB_FF0B_11D1_98B3_00C04FC96ABD_.wvu.Rows" localSheetId="70" hidden="1">[55]BOP!$A$36:$IV$36,[55]BOP!$A$44:$IV$44,[55]BOP!$A$59:$IV$59,[55]BOP!#REF!,[55]BOP!#REF!,[55]BOP!$A$79:$IV$79,[55]BOP!$A$81:$IV$88,[55]BOP!#REF!,[55]BOP!#REF!</definedName>
    <definedName name="Z_112039DB_FF0B_11D1_98B3_00C04FC96ABD_.wvu.Rows" localSheetId="0" hidden="1">[55]BOP!$A$36:$IV$36,[55]BOP!$A$44:$IV$44,[55]BOP!$A$59:$IV$59,[55]BOP!#REF!,[55]BOP!#REF!,[55]BOP!$A$79:$IV$79,[55]BOP!$A$81:$IV$88,[55]BOP!#REF!,[55]BOP!#REF!</definedName>
    <definedName name="Z_112039DB_FF0B_11D1_98B3_00C04FC96ABD_.wvu.Rows" hidden="1">[55]BOP!$A$36:$IV$36,[55]BOP!$A$44:$IV$44,[55]BOP!$A$59:$IV$59,[55]BOP!#REF!,[55]BOP!#REF!,[55]BOP!$A$79:$IV$79,[55]BOP!$A$81:$IV$88,[55]BOP!#REF!,[55]BOP!#REF!</definedName>
    <definedName name="Z_112039DC_FF0B_11D1_98B3_00C04FC96ABD_.wvu.Rows" localSheetId="19" hidden="1">[55]BOP!$A$36:$IV$36,[55]BOP!$A$44:$IV$44,[55]BOP!$A$59:$IV$59,[55]BOP!#REF!,[55]BOP!#REF!,[55]BOP!$A$79:$IV$79,[55]BOP!$A$81:$IV$88,[55]BOP!#REF!,[55]BOP!#REF!</definedName>
    <definedName name="Z_112039DC_FF0B_11D1_98B3_00C04FC96ABD_.wvu.Rows" localSheetId="37" hidden="1">[55]BOP!$A$36:$IV$36,[55]BOP!$A$44:$IV$44,[55]BOP!$A$59:$IV$59,[55]BOP!#REF!,[55]BOP!#REF!,[55]BOP!$A$79:$IV$79,[55]BOP!$A$81:$IV$88,[55]BOP!#REF!,[55]BOP!#REF!</definedName>
    <definedName name="Z_112039DC_FF0B_11D1_98B3_00C04FC96ABD_.wvu.Rows" localSheetId="38" hidden="1">[55]BOP!$A$36:$IV$36,[55]BOP!$A$44:$IV$44,[55]BOP!$A$59:$IV$59,[55]BOP!#REF!,[55]BOP!#REF!,[55]BOP!$A$79:$IV$79,[55]BOP!$A$81:$IV$88,[55]BOP!#REF!,[55]BOP!#REF!</definedName>
    <definedName name="Z_112039DC_FF0B_11D1_98B3_00C04FC96ABD_.wvu.Rows" localSheetId="39" hidden="1">[55]BOP!$A$36:$IV$36,[55]BOP!$A$44:$IV$44,[55]BOP!$A$59:$IV$59,[55]BOP!#REF!,[55]BOP!#REF!,[55]BOP!$A$79:$IV$79,[55]BOP!$A$81:$IV$88,[55]BOP!#REF!,[55]BOP!#REF!</definedName>
    <definedName name="Z_112039DC_FF0B_11D1_98B3_00C04FC96ABD_.wvu.Rows" localSheetId="40" hidden="1">[55]BOP!$A$36:$IV$36,[55]BOP!$A$44:$IV$44,[55]BOP!$A$59:$IV$59,[55]BOP!#REF!,[55]BOP!#REF!,[55]BOP!$A$79:$IV$79,[55]BOP!$A$81:$IV$88,[55]BOP!#REF!,[55]BOP!#REF!</definedName>
    <definedName name="Z_112039DC_FF0B_11D1_98B3_00C04FC96ABD_.wvu.Rows" localSheetId="41" hidden="1">[55]BOP!$A$36:$IV$36,[55]BOP!$A$44:$IV$44,[55]BOP!$A$59:$IV$59,[55]BOP!#REF!,[55]BOP!#REF!,[55]BOP!$A$79:$IV$79,[55]BOP!$A$81:$IV$88,[55]BOP!#REF!,[55]BOP!#REF!</definedName>
    <definedName name="Z_112039DC_FF0B_11D1_98B3_00C04FC96ABD_.wvu.Rows" localSheetId="42" hidden="1">[55]BOP!$A$36:$IV$36,[55]BOP!$A$44:$IV$44,[55]BOP!$A$59:$IV$59,[55]BOP!#REF!,[55]BOP!#REF!,[55]BOP!$A$79:$IV$79,[55]BOP!$A$81:$IV$88,[55]BOP!#REF!,[55]BOP!#REF!</definedName>
    <definedName name="Z_112039DC_FF0B_11D1_98B3_00C04FC96ABD_.wvu.Rows" localSheetId="43" hidden="1">[55]BOP!$A$36:$IV$36,[55]BOP!$A$44:$IV$44,[55]BOP!$A$59:$IV$59,[55]BOP!#REF!,[55]BOP!#REF!,[55]BOP!$A$79:$IV$79,[55]BOP!$A$81:$IV$88,[55]BOP!#REF!,[55]BOP!#REF!</definedName>
    <definedName name="Z_112039DC_FF0B_11D1_98B3_00C04FC96ABD_.wvu.Rows" localSheetId="45" hidden="1">[55]BOP!$A$36:$IV$36,[55]BOP!$A$44:$IV$44,[55]BOP!$A$59:$IV$59,[55]BOP!#REF!,[55]BOP!#REF!,[55]BOP!$A$79:$IV$79,[55]BOP!$A$81:$IV$88,[55]BOP!#REF!,[55]BOP!#REF!</definedName>
    <definedName name="Z_112039DC_FF0B_11D1_98B3_00C04FC96ABD_.wvu.Rows" localSheetId="46" hidden="1">[55]BOP!$A$36:$IV$36,[55]BOP!$A$44:$IV$44,[55]BOP!$A$59:$IV$59,[55]BOP!#REF!,[55]BOP!#REF!,[55]BOP!$A$79:$IV$79,[55]BOP!$A$81:$IV$88,[55]BOP!#REF!,[55]BOP!#REF!</definedName>
    <definedName name="Z_112039DC_FF0B_11D1_98B3_00C04FC96ABD_.wvu.Rows" localSheetId="48" hidden="1">[55]BOP!$A$36:$IV$36,[55]BOP!$A$44:$IV$44,[55]BOP!$A$59:$IV$59,[55]BOP!#REF!,[55]BOP!#REF!,[55]BOP!$A$79:$IV$79,[55]BOP!$A$81:$IV$88,[55]BOP!#REF!,[55]BOP!#REF!</definedName>
    <definedName name="Z_112039DC_FF0B_11D1_98B3_00C04FC96ABD_.wvu.Rows" localSheetId="49" hidden="1">[55]BOP!$A$36:$IV$36,[55]BOP!$A$44:$IV$44,[55]BOP!$A$59:$IV$59,[55]BOP!#REF!,[55]BOP!#REF!,[55]BOP!$A$79:$IV$79,[55]BOP!$A$81:$IV$88,[55]BOP!#REF!,[55]BOP!#REF!</definedName>
    <definedName name="Z_112039DC_FF0B_11D1_98B3_00C04FC96ABD_.wvu.Rows" localSheetId="50" hidden="1">[55]BOP!$A$36:$IV$36,[55]BOP!$A$44:$IV$44,[55]BOP!$A$59:$IV$59,[55]BOP!#REF!,[55]BOP!#REF!,[55]BOP!$A$79:$IV$79,[55]BOP!$A$81:$IV$88,[55]BOP!#REF!,[55]BOP!#REF!</definedName>
    <definedName name="Z_112039DC_FF0B_11D1_98B3_00C04FC96ABD_.wvu.Rows" localSheetId="52" hidden="1">[55]BOP!$A$36:$IV$36,[55]BOP!$A$44:$IV$44,[55]BOP!$A$59:$IV$59,[55]BOP!#REF!,[55]BOP!#REF!,[55]BOP!$A$79:$IV$79,[55]BOP!$A$81:$IV$88,[55]BOP!#REF!,[55]BOP!#REF!</definedName>
    <definedName name="Z_112039DC_FF0B_11D1_98B3_00C04FC96ABD_.wvu.Rows" localSheetId="53" hidden="1">[55]BOP!$A$36:$IV$36,[55]BOP!$A$44:$IV$44,[55]BOP!$A$59:$IV$59,[55]BOP!#REF!,[55]BOP!#REF!,[55]BOP!$A$79:$IV$79,[55]BOP!$A$81:$IV$88,[55]BOP!#REF!,[55]BOP!#REF!</definedName>
    <definedName name="Z_112039DC_FF0B_11D1_98B3_00C04FC96ABD_.wvu.Rows" localSheetId="54" hidden="1">[55]BOP!$A$36:$IV$36,[55]BOP!$A$44:$IV$44,[55]BOP!$A$59:$IV$59,[55]BOP!#REF!,[55]BOP!#REF!,[55]BOP!$A$79:$IV$79,[55]BOP!$A$81:$IV$88,[55]BOP!#REF!,[55]BOP!#REF!</definedName>
    <definedName name="Z_112039DC_FF0B_11D1_98B3_00C04FC96ABD_.wvu.Rows" localSheetId="55" hidden="1">[55]BOP!$A$36:$IV$36,[55]BOP!$A$44:$IV$44,[55]BOP!$A$59:$IV$59,[55]BOP!#REF!,[55]BOP!#REF!,[55]BOP!$A$79:$IV$79,[55]BOP!$A$81:$IV$88,[55]BOP!#REF!,[55]BOP!#REF!</definedName>
    <definedName name="Z_112039DC_FF0B_11D1_98B3_00C04FC96ABD_.wvu.Rows" localSheetId="56" hidden="1">[55]BOP!$A$36:$IV$36,[55]BOP!$A$44:$IV$44,[55]BOP!$A$59:$IV$59,[55]BOP!#REF!,[55]BOP!#REF!,[55]BOP!$A$79:$IV$79,[55]BOP!$A$81:$IV$88,[55]BOP!#REF!,[55]BOP!#REF!</definedName>
    <definedName name="Z_112039DC_FF0B_11D1_98B3_00C04FC96ABD_.wvu.Rows" localSheetId="57" hidden="1">[55]BOP!$A$36:$IV$36,[55]BOP!$A$44:$IV$44,[55]BOP!$A$59:$IV$59,[55]BOP!#REF!,[55]BOP!#REF!,[55]BOP!$A$79:$IV$79,[55]BOP!$A$81:$IV$88,[55]BOP!#REF!,[55]BOP!#REF!</definedName>
    <definedName name="Z_112039DC_FF0B_11D1_98B3_00C04FC96ABD_.wvu.Rows" localSheetId="58" hidden="1">[55]BOP!$A$36:$IV$36,[55]BOP!$A$44:$IV$44,[55]BOP!$A$59:$IV$59,[55]BOP!#REF!,[55]BOP!#REF!,[55]BOP!$A$79:$IV$79,[55]BOP!$A$81:$IV$88,[55]BOP!#REF!,[55]BOP!#REF!</definedName>
    <definedName name="Z_112039DC_FF0B_11D1_98B3_00C04FC96ABD_.wvu.Rows" localSheetId="59" hidden="1">[55]BOP!$A$36:$IV$36,[55]BOP!$A$44:$IV$44,[55]BOP!$A$59:$IV$59,[55]BOP!#REF!,[55]BOP!#REF!,[55]BOP!$A$79:$IV$79,[55]BOP!$A$81:$IV$88,[55]BOP!#REF!,[55]BOP!#REF!</definedName>
    <definedName name="Z_112039DC_FF0B_11D1_98B3_00C04FC96ABD_.wvu.Rows" localSheetId="60" hidden="1">[55]BOP!$A$36:$IV$36,[55]BOP!$A$44:$IV$44,[55]BOP!$A$59:$IV$59,[55]BOP!#REF!,[55]BOP!#REF!,[55]BOP!$A$79:$IV$79,[55]BOP!$A$81:$IV$88,[55]BOP!#REF!,[55]BOP!#REF!</definedName>
    <definedName name="Z_112039DC_FF0B_11D1_98B3_00C04FC96ABD_.wvu.Rows" localSheetId="70" hidden="1">[55]BOP!$A$36:$IV$36,[55]BOP!$A$44:$IV$44,[55]BOP!$A$59:$IV$59,[55]BOP!#REF!,[55]BOP!#REF!,[55]BOP!$A$79:$IV$79,[55]BOP!$A$81:$IV$88,[55]BOP!#REF!,[55]BOP!#REF!</definedName>
    <definedName name="Z_112039DC_FF0B_11D1_98B3_00C04FC96ABD_.wvu.Rows" localSheetId="0" hidden="1">[55]BOP!$A$36:$IV$36,[55]BOP!$A$44:$IV$44,[55]BOP!$A$59:$IV$59,[55]BOP!#REF!,[55]BOP!#REF!,[55]BOP!$A$79:$IV$79,[55]BOP!$A$81:$IV$88,[55]BOP!#REF!,[55]BOP!#REF!</definedName>
    <definedName name="Z_112039DC_FF0B_11D1_98B3_00C04FC96ABD_.wvu.Rows" hidden="1">[55]BOP!$A$36:$IV$36,[55]BOP!$A$44:$IV$44,[55]BOP!$A$59:$IV$59,[55]BOP!#REF!,[55]BOP!#REF!,[55]BOP!$A$79:$IV$79,[55]BOP!$A$81:$IV$88,[55]BOP!#REF!,[55]BOP!#REF!</definedName>
    <definedName name="Z_112039DD_FF0B_11D1_98B3_00C04FC96ABD_.wvu.Rows" localSheetId="19" hidden="1">[55]BOP!$A$36:$IV$36,[55]BOP!$A$44:$IV$44,[55]BOP!$A$59:$IV$59,[55]BOP!#REF!,[55]BOP!#REF!,[55]BOP!$A$79:$IV$79</definedName>
    <definedName name="Z_112039DD_FF0B_11D1_98B3_00C04FC96ABD_.wvu.Rows" localSheetId="37" hidden="1">[55]BOP!$A$36:$IV$36,[55]BOP!$A$44:$IV$44,[55]BOP!$A$59:$IV$59,[55]BOP!#REF!,[55]BOP!#REF!,[55]BOP!$A$79:$IV$79</definedName>
    <definedName name="Z_112039DD_FF0B_11D1_98B3_00C04FC96ABD_.wvu.Rows" localSheetId="38" hidden="1">[55]BOP!$A$36:$IV$36,[55]BOP!$A$44:$IV$44,[55]BOP!$A$59:$IV$59,[55]BOP!#REF!,[55]BOP!#REF!,[55]BOP!$A$79:$IV$79</definedName>
    <definedName name="Z_112039DD_FF0B_11D1_98B3_00C04FC96ABD_.wvu.Rows" localSheetId="39" hidden="1">[55]BOP!$A$36:$IV$36,[55]BOP!$A$44:$IV$44,[55]BOP!$A$59:$IV$59,[55]BOP!#REF!,[55]BOP!#REF!,[55]BOP!$A$79:$IV$79</definedName>
    <definedName name="Z_112039DD_FF0B_11D1_98B3_00C04FC96ABD_.wvu.Rows" localSheetId="40" hidden="1">[55]BOP!$A$36:$IV$36,[55]BOP!$A$44:$IV$44,[55]BOP!$A$59:$IV$59,[55]BOP!#REF!,[55]BOP!#REF!,[55]BOP!$A$79:$IV$79</definedName>
    <definedName name="Z_112039DD_FF0B_11D1_98B3_00C04FC96ABD_.wvu.Rows" localSheetId="41" hidden="1">[55]BOP!$A$36:$IV$36,[55]BOP!$A$44:$IV$44,[55]BOP!$A$59:$IV$59,[55]BOP!#REF!,[55]BOP!#REF!,[55]BOP!$A$79:$IV$79</definedName>
    <definedName name="Z_112039DD_FF0B_11D1_98B3_00C04FC96ABD_.wvu.Rows" localSheetId="42" hidden="1">[55]BOP!$A$36:$IV$36,[55]BOP!$A$44:$IV$44,[55]BOP!$A$59:$IV$59,[55]BOP!#REF!,[55]BOP!#REF!,[55]BOP!$A$79:$IV$79</definedName>
    <definedName name="Z_112039DD_FF0B_11D1_98B3_00C04FC96ABD_.wvu.Rows" localSheetId="43" hidden="1">[55]BOP!$A$36:$IV$36,[55]BOP!$A$44:$IV$44,[55]BOP!$A$59:$IV$59,[55]BOP!#REF!,[55]BOP!#REF!,[55]BOP!$A$79:$IV$79</definedName>
    <definedName name="Z_112039DD_FF0B_11D1_98B3_00C04FC96ABD_.wvu.Rows" localSheetId="45" hidden="1">[55]BOP!$A$36:$IV$36,[55]BOP!$A$44:$IV$44,[55]BOP!$A$59:$IV$59,[55]BOP!#REF!,[55]BOP!#REF!,[55]BOP!$A$79:$IV$79</definedName>
    <definedName name="Z_112039DD_FF0B_11D1_98B3_00C04FC96ABD_.wvu.Rows" localSheetId="46" hidden="1">[55]BOP!$A$36:$IV$36,[55]BOP!$A$44:$IV$44,[55]BOP!$A$59:$IV$59,[55]BOP!#REF!,[55]BOP!#REF!,[55]BOP!$A$79:$IV$79</definedName>
    <definedName name="Z_112039DD_FF0B_11D1_98B3_00C04FC96ABD_.wvu.Rows" localSheetId="48" hidden="1">[55]BOP!$A$36:$IV$36,[55]BOP!$A$44:$IV$44,[55]BOP!$A$59:$IV$59,[55]BOP!#REF!,[55]BOP!#REF!,[55]BOP!$A$79:$IV$79</definedName>
    <definedName name="Z_112039DD_FF0B_11D1_98B3_00C04FC96ABD_.wvu.Rows" localSheetId="49" hidden="1">[55]BOP!$A$36:$IV$36,[55]BOP!$A$44:$IV$44,[55]BOP!$A$59:$IV$59,[55]BOP!#REF!,[55]BOP!#REF!,[55]BOP!$A$79:$IV$79</definedName>
    <definedName name="Z_112039DD_FF0B_11D1_98B3_00C04FC96ABD_.wvu.Rows" localSheetId="50" hidden="1">[55]BOP!$A$36:$IV$36,[55]BOP!$A$44:$IV$44,[55]BOP!$A$59:$IV$59,[55]BOP!#REF!,[55]BOP!#REF!,[55]BOP!$A$79:$IV$79</definedName>
    <definedName name="Z_112039DD_FF0B_11D1_98B3_00C04FC96ABD_.wvu.Rows" localSheetId="52" hidden="1">[55]BOP!$A$36:$IV$36,[55]BOP!$A$44:$IV$44,[55]BOP!$A$59:$IV$59,[55]BOP!#REF!,[55]BOP!#REF!,[55]BOP!$A$79:$IV$79</definedName>
    <definedName name="Z_112039DD_FF0B_11D1_98B3_00C04FC96ABD_.wvu.Rows" localSheetId="53" hidden="1">[55]BOP!$A$36:$IV$36,[55]BOP!$A$44:$IV$44,[55]BOP!$A$59:$IV$59,[55]BOP!#REF!,[55]BOP!#REF!,[55]BOP!$A$79:$IV$79</definedName>
    <definedName name="Z_112039DD_FF0B_11D1_98B3_00C04FC96ABD_.wvu.Rows" localSheetId="54" hidden="1">[55]BOP!$A$36:$IV$36,[55]BOP!$A$44:$IV$44,[55]BOP!$A$59:$IV$59,[55]BOP!#REF!,[55]BOP!#REF!,[55]BOP!$A$79:$IV$79</definedName>
    <definedName name="Z_112039DD_FF0B_11D1_98B3_00C04FC96ABD_.wvu.Rows" localSheetId="55" hidden="1">[55]BOP!$A$36:$IV$36,[55]BOP!$A$44:$IV$44,[55]BOP!$A$59:$IV$59,[55]BOP!#REF!,[55]BOP!#REF!,[55]BOP!$A$79:$IV$79</definedName>
    <definedName name="Z_112039DD_FF0B_11D1_98B3_00C04FC96ABD_.wvu.Rows" localSheetId="56" hidden="1">[55]BOP!$A$36:$IV$36,[55]BOP!$A$44:$IV$44,[55]BOP!$A$59:$IV$59,[55]BOP!#REF!,[55]BOP!#REF!,[55]BOP!$A$79:$IV$79</definedName>
    <definedName name="Z_112039DD_FF0B_11D1_98B3_00C04FC96ABD_.wvu.Rows" localSheetId="57" hidden="1">[55]BOP!$A$36:$IV$36,[55]BOP!$A$44:$IV$44,[55]BOP!$A$59:$IV$59,[55]BOP!#REF!,[55]BOP!#REF!,[55]BOP!$A$79:$IV$79</definedName>
    <definedName name="Z_112039DD_FF0B_11D1_98B3_00C04FC96ABD_.wvu.Rows" localSheetId="58" hidden="1">[55]BOP!$A$36:$IV$36,[55]BOP!$A$44:$IV$44,[55]BOP!$A$59:$IV$59,[55]BOP!#REF!,[55]BOP!#REF!,[55]BOP!$A$79:$IV$79</definedName>
    <definedName name="Z_112039DD_FF0B_11D1_98B3_00C04FC96ABD_.wvu.Rows" localSheetId="59" hidden="1">[55]BOP!$A$36:$IV$36,[55]BOP!$A$44:$IV$44,[55]BOP!$A$59:$IV$59,[55]BOP!#REF!,[55]BOP!#REF!,[55]BOP!$A$79:$IV$79</definedName>
    <definedName name="Z_112039DD_FF0B_11D1_98B3_00C04FC96ABD_.wvu.Rows" localSheetId="60" hidden="1">[55]BOP!$A$36:$IV$36,[55]BOP!$A$44:$IV$44,[55]BOP!$A$59:$IV$59,[55]BOP!#REF!,[55]BOP!#REF!,[55]BOP!$A$79:$IV$79</definedName>
    <definedName name="Z_112039DD_FF0B_11D1_98B3_00C04FC96ABD_.wvu.Rows" localSheetId="70" hidden="1">[55]BOP!$A$36:$IV$36,[55]BOP!$A$44:$IV$44,[55]BOP!$A$59:$IV$59,[55]BOP!#REF!,[55]BOP!#REF!,[55]BOP!$A$79:$IV$79</definedName>
    <definedName name="Z_112039DD_FF0B_11D1_98B3_00C04FC96ABD_.wvu.Rows" hidden="1">[55]BOP!$A$36:$IV$36,[55]BOP!$A$44:$IV$44,[55]BOP!$A$59:$IV$59,[55]BOP!#REF!,[55]BOP!#REF!,[55]BOP!$A$79:$IV$79</definedName>
    <definedName name="Z_1A87067C_7102_4E77_BC8D_D9D9112AA17F_.wvu.Cols" localSheetId="1" hidden="1">#REF!</definedName>
    <definedName name="Z_1A87067C_7102_4E77_BC8D_D9D9112AA17F_.wvu.Cols" localSheetId="17" hidden="1">#REF!</definedName>
    <definedName name="Z_1A87067C_7102_4E77_BC8D_D9D9112AA17F_.wvu.Cols" localSheetId="18" hidden="1">#REF!</definedName>
    <definedName name="Z_1A87067C_7102_4E77_BC8D_D9D9112AA17F_.wvu.Cols" localSheetId="19" hidden="1">#REF!</definedName>
    <definedName name="Z_1A87067C_7102_4E77_BC8D_D9D9112AA17F_.wvu.Cols" localSheetId="24" hidden="1">#REF!</definedName>
    <definedName name="Z_1A87067C_7102_4E77_BC8D_D9D9112AA17F_.wvu.Cols" localSheetId="25" hidden="1">#REF!</definedName>
    <definedName name="Z_1A87067C_7102_4E77_BC8D_D9D9112AA17F_.wvu.Cols" localSheetId="37" hidden="1">#REF!</definedName>
    <definedName name="Z_1A87067C_7102_4E77_BC8D_D9D9112AA17F_.wvu.Cols" localSheetId="38" hidden="1">#REF!</definedName>
    <definedName name="Z_1A87067C_7102_4E77_BC8D_D9D9112AA17F_.wvu.Cols" localSheetId="39" hidden="1">#REF!</definedName>
    <definedName name="Z_1A87067C_7102_4E77_BC8D_D9D9112AA17F_.wvu.Cols" localSheetId="40" hidden="1">#REF!</definedName>
    <definedName name="Z_1A87067C_7102_4E77_BC8D_D9D9112AA17F_.wvu.Cols" localSheetId="41" hidden="1">#REF!</definedName>
    <definedName name="Z_1A87067C_7102_4E77_BC8D_D9D9112AA17F_.wvu.Cols" localSheetId="42" hidden="1">#REF!</definedName>
    <definedName name="Z_1A87067C_7102_4E77_BC8D_D9D9112AA17F_.wvu.Cols" localSheetId="43" hidden="1">#REF!</definedName>
    <definedName name="Z_1A87067C_7102_4E77_BC8D_D9D9112AA17F_.wvu.Cols" localSheetId="44" hidden="1">#REF!</definedName>
    <definedName name="Z_1A87067C_7102_4E77_BC8D_D9D9112AA17F_.wvu.Cols" localSheetId="45" hidden="1">#REF!</definedName>
    <definedName name="Z_1A87067C_7102_4E77_BC8D_D9D9112AA17F_.wvu.Cols" localSheetId="46" hidden="1">#REF!</definedName>
    <definedName name="Z_1A87067C_7102_4E77_BC8D_D9D9112AA17F_.wvu.Cols" localSheetId="47" hidden="1">#REF!</definedName>
    <definedName name="Z_1A87067C_7102_4E77_BC8D_D9D9112AA17F_.wvu.Cols" localSheetId="48" hidden="1">#REF!</definedName>
    <definedName name="Z_1A87067C_7102_4E77_BC8D_D9D9112AA17F_.wvu.Cols" localSheetId="49" hidden="1">#REF!</definedName>
    <definedName name="Z_1A87067C_7102_4E77_BC8D_D9D9112AA17F_.wvu.Cols" localSheetId="50" hidden="1">#REF!</definedName>
    <definedName name="Z_1A87067C_7102_4E77_BC8D_D9D9112AA17F_.wvu.Cols" localSheetId="52" hidden="1">#REF!</definedName>
    <definedName name="Z_1A87067C_7102_4E77_BC8D_D9D9112AA17F_.wvu.Cols" localSheetId="53" hidden="1">#REF!</definedName>
    <definedName name="Z_1A87067C_7102_4E77_BC8D_D9D9112AA17F_.wvu.Cols" localSheetId="54" hidden="1">#REF!</definedName>
    <definedName name="Z_1A87067C_7102_4E77_BC8D_D9D9112AA17F_.wvu.Cols" localSheetId="55" hidden="1">#REF!</definedName>
    <definedName name="Z_1A87067C_7102_4E77_BC8D_D9D9112AA17F_.wvu.Cols" localSheetId="56" hidden="1">#REF!</definedName>
    <definedName name="Z_1A87067C_7102_4E77_BC8D_D9D9112AA17F_.wvu.Cols" localSheetId="57" hidden="1">#REF!</definedName>
    <definedName name="Z_1A87067C_7102_4E77_BC8D_D9D9112AA17F_.wvu.Cols" localSheetId="58" hidden="1">#REF!</definedName>
    <definedName name="Z_1A87067C_7102_4E77_BC8D_D9D9112AA17F_.wvu.Cols" localSheetId="59" hidden="1">#REF!</definedName>
    <definedName name="Z_1A87067C_7102_4E77_BC8D_D9D9112AA17F_.wvu.Cols" localSheetId="60" hidden="1">#REF!</definedName>
    <definedName name="Z_1A87067C_7102_4E77_BC8D_D9D9112AA17F_.wvu.Cols" localSheetId="70" hidden="1">#REF!</definedName>
    <definedName name="Z_1A87067C_7102_4E77_BC8D_D9D9112AA17F_.wvu.Cols" localSheetId="0" hidden="1">#REF!</definedName>
    <definedName name="Z_1A87067C_7102_4E77_BC8D_D9D9112AA17F_.wvu.Cols" hidden="1">#REF!</definedName>
    <definedName name="Z_1A87067C_7102_4E77_BC8D_D9D9112AA17F_.wvu.PrintArea" localSheetId="1" hidden="1">#REF!</definedName>
    <definedName name="Z_1A87067C_7102_4E77_BC8D_D9D9112AA17F_.wvu.PrintArea" localSheetId="17" hidden="1">#REF!</definedName>
    <definedName name="Z_1A87067C_7102_4E77_BC8D_D9D9112AA17F_.wvu.PrintArea" localSheetId="18" hidden="1">#REF!</definedName>
    <definedName name="Z_1A87067C_7102_4E77_BC8D_D9D9112AA17F_.wvu.PrintArea" localSheetId="19" hidden="1">#REF!</definedName>
    <definedName name="Z_1A87067C_7102_4E77_BC8D_D9D9112AA17F_.wvu.PrintArea" localSheetId="24" hidden="1">#REF!</definedName>
    <definedName name="Z_1A87067C_7102_4E77_BC8D_D9D9112AA17F_.wvu.PrintArea" localSheetId="25" hidden="1">#REF!</definedName>
    <definedName name="Z_1A87067C_7102_4E77_BC8D_D9D9112AA17F_.wvu.PrintArea" localSheetId="37" hidden="1">#REF!</definedName>
    <definedName name="Z_1A87067C_7102_4E77_BC8D_D9D9112AA17F_.wvu.PrintArea" localSheetId="38" hidden="1">#REF!</definedName>
    <definedName name="Z_1A87067C_7102_4E77_BC8D_D9D9112AA17F_.wvu.PrintArea" localSheetId="39" hidden="1">#REF!</definedName>
    <definedName name="Z_1A87067C_7102_4E77_BC8D_D9D9112AA17F_.wvu.PrintArea" localSheetId="40" hidden="1">#REF!</definedName>
    <definedName name="Z_1A87067C_7102_4E77_BC8D_D9D9112AA17F_.wvu.PrintArea" localSheetId="41" hidden="1">#REF!</definedName>
    <definedName name="Z_1A87067C_7102_4E77_BC8D_D9D9112AA17F_.wvu.PrintArea" localSheetId="42" hidden="1">#REF!</definedName>
    <definedName name="Z_1A87067C_7102_4E77_BC8D_D9D9112AA17F_.wvu.PrintArea" localSheetId="43" hidden="1">#REF!</definedName>
    <definedName name="Z_1A87067C_7102_4E77_BC8D_D9D9112AA17F_.wvu.PrintArea" localSheetId="44" hidden="1">#REF!</definedName>
    <definedName name="Z_1A87067C_7102_4E77_BC8D_D9D9112AA17F_.wvu.PrintArea" localSheetId="45" hidden="1">#REF!</definedName>
    <definedName name="Z_1A87067C_7102_4E77_BC8D_D9D9112AA17F_.wvu.PrintArea" localSheetId="46" hidden="1">#REF!</definedName>
    <definedName name="Z_1A87067C_7102_4E77_BC8D_D9D9112AA17F_.wvu.PrintArea" localSheetId="47" hidden="1">#REF!</definedName>
    <definedName name="Z_1A87067C_7102_4E77_BC8D_D9D9112AA17F_.wvu.PrintArea" localSheetId="48" hidden="1">#REF!</definedName>
    <definedName name="Z_1A87067C_7102_4E77_BC8D_D9D9112AA17F_.wvu.PrintArea" localSheetId="49" hidden="1">#REF!</definedName>
    <definedName name="Z_1A87067C_7102_4E77_BC8D_D9D9112AA17F_.wvu.PrintArea" localSheetId="50" hidden="1">#REF!</definedName>
    <definedName name="Z_1A87067C_7102_4E77_BC8D_D9D9112AA17F_.wvu.PrintArea" localSheetId="52" hidden="1">#REF!</definedName>
    <definedName name="Z_1A87067C_7102_4E77_BC8D_D9D9112AA17F_.wvu.PrintArea" localSheetId="53" hidden="1">#REF!</definedName>
    <definedName name="Z_1A87067C_7102_4E77_BC8D_D9D9112AA17F_.wvu.PrintArea" localSheetId="54" hidden="1">#REF!</definedName>
    <definedName name="Z_1A87067C_7102_4E77_BC8D_D9D9112AA17F_.wvu.PrintArea" localSheetId="55" hidden="1">#REF!</definedName>
    <definedName name="Z_1A87067C_7102_4E77_BC8D_D9D9112AA17F_.wvu.PrintArea" localSheetId="56" hidden="1">#REF!</definedName>
    <definedName name="Z_1A87067C_7102_4E77_BC8D_D9D9112AA17F_.wvu.PrintArea" localSheetId="57" hidden="1">#REF!</definedName>
    <definedName name="Z_1A87067C_7102_4E77_BC8D_D9D9112AA17F_.wvu.PrintArea" localSheetId="58" hidden="1">#REF!</definedName>
    <definedName name="Z_1A87067C_7102_4E77_BC8D_D9D9112AA17F_.wvu.PrintArea" localSheetId="59" hidden="1">#REF!</definedName>
    <definedName name="Z_1A87067C_7102_4E77_BC8D_D9D9112AA17F_.wvu.PrintArea" localSheetId="60" hidden="1">#REF!</definedName>
    <definedName name="Z_1A87067C_7102_4E77_BC8D_D9D9112AA17F_.wvu.PrintArea" localSheetId="70" hidden="1">#REF!</definedName>
    <definedName name="Z_1A87067C_7102_4E77_BC8D_D9D9112AA17F_.wvu.PrintArea" localSheetId="0" hidden="1">#REF!</definedName>
    <definedName name="Z_1A87067C_7102_4E77_BC8D_D9D9112AA17F_.wvu.PrintArea" hidden="1">#REF!</definedName>
    <definedName name="Z_1A87067C_7102_4E77_BC8D_D9D9112AA17F_.wvu.PrintTitles" localSheetId="1" hidden="1">#REF!</definedName>
    <definedName name="Z_1A87067C_7102_4E77_BC8D_D9D9112AA17F_.wvu.PrintTitles" localSheetId="17" hidden="1">#REF!</definedName>
    <definedName name="Z_1A87067C_7102_4E77_BC8D_D9D9112AA17F_.wvu.PrintTitles" localSheetId="18" hidden="1">#REF!</definedName>
    <definedName name="Z_1A87067C_7102_4E77_BC8D_D9D9112AA17F_.wvu.PrintTitles" localSheetId="19" hidden="1">#REF!</definedName>
    <definedName name="Z_1A87067C_7102_4E77_BC8D_D9D9112AA17F_.wvu.PrintTitles" localSheetId="24" hidden="1">#REF!</definedName>
    <definedName name="Z_1A87067C_7102_4E77_BC8D_D9D9112AA17F_.wvu.PrintTitles" localSheetId="25" hidden="1">#REF!</definedName>
    <definedName name="Z_1A87067C_7102_4E77_BC8D_D9D9112AA17F_.wvu.PrintTitles" localSheetId="37" hidden="1">#REF!</definedName>
    <definedName name="Z_1A87067C_7102_4E77_BC8D_D9D9112AA17F_.wvu.PrintTitles" localSheetId="38" hidden="1">#REF!</definedName>
    <definedName name="Z_1A87067C_7102_4E77_BC8D_D9D9112AA17F_.wvu.PrintTitles" localSheetId="39" hidden="1">#REF!</definedName>
    <definedName name="Z_1A87067C_7102_4E77_BC8D_D9D9112AA17F_.wvu.PrintTitles" localSheetId="40" hidden="1">#REF!</definedName>
    <definedName name="Z_1A87067C_7102_4E77_BC8D_D9D9112AA17F_.wvu.PrintTitles" localSheetId="41" hidden="1">#REF!</definedName>
    <definedName name="Z_1A87067C_7102_4E77_BC8D_D9D9112AA17F_.wvu.PrintTitles" localSheetId="42" hidden="1">#REF!</definedName>
    <definedName name="Z_1A87067C_7102_4E77_BC8D_D9D9112AA17F_.wvu.PrintTitles" localSheetId="43" hidden="1">#REF!</definedName>
    <definedName name="Z_1A87067C_7102_4E77_BC8D_D9D9112AA17F_.wvu.PrintTitles" localSheetId="44" hidden="1">#REF!</definedName>
    <definedName name="Z_1A87067C_7102_4E77_BC8D_D9D9112AA17F_.wvu.PrintTitles" localSheetId="45" hidden="1">#REF!</definedName>
    <definedName name="Z_1A87067C_7102_4E77_BC8D_D9D9112AA17F_.wvu.PrintTitles" localSheetId="46" hidden="1">#REF!</definedName>
    <definedName name="Z_1A87067C_7102_4E77_BC8D_D9D9112AA17F_.wvu.PrintTitles" localSheetId="47" hidden="1">#REF!</definedName>
    <definedName name="Z_1A87067C_7102_4E77_BC8D_D9D9112AA17F_.wvu.PrintTitles" localSheetId="48" hidden="1">#REF!</definedName>
    <definedName name="Z_1A87067C_7102_4E77_BC8D_D9D9112AA17F_.wvu.PrintTitles" localSheetId="49" hidden="1">#REF!</definedName>
    <definedName name="Z_1A87067C_7102_4E77_BC8D_D9D9112AA17F_.wvu.PrintTitles" localSheetId="50" hidden="1">#REF!</definedName>
    <definedName name="Z_1A87067C_7102_4E77_BC8D_D9D9112AA17F_.wvu.PrintTitles" localSheetId="52" hidden="1">#REF!</definedName>
    <definedName name="Z_1A87067C_7102_4E77_BC8D_D9D9112AA17F_.wvu.PrintTitles" localSheetId="53" hidden="1">#REF!</definedName>
    <definedName name="Z_1A87067C_7102_4E77_BC8D_D9D9112AA17F_.wvu.PrintTitles" localSheetId="54" hidden="1">#REF!</definedName>
    <definedName name="Z_1A87067C_7102_4E77_BC8D_D9D9112AA17F_.wvu.PrintTitles" localSheetId="55" hidden="1">#REF!</definedName>
    <definedName name="Z_1A87067C_7102_4E77_BC8D_D9D9112AA17F_.wvu.PrintTitles" localSheetId="56" hidden="1">#REF!</definedName>
    <definedName name="Z_1A87067C_7102_4E77_BC8D_D9D9112AA17F_.wvu.PrintTitles" localSheetId="57" hidden="1">#REF!</definedName>
    <definedName name="Z_1A87067C_7102_4E77_BC8D_D9D9112AA17F_.wvu.PrintTitles" localSheetId="58" hidden="1">#REF!</definedName>
    <definedName name="Z_1A87067C_7102_4E77_BC8D_D9D9112AA17F_.wvu.PrintTitles" localSheetId="59" hidden="1">#REF!</definedName>
    <definedName name="Z_1A87067C_7102_4E77_BC8D_D9D9112AA17F_.wvu.PrintTitles" localSheetId="60" hidden="1">#REF!</definedName>
    <definedName name="Z_1A87067C_7102_4E77_BC8D_D9D9112AA17F_.wvu.PrintTitles" localSheetId="70" hidden="1">#REF!</definedName>
    <definedName name="Z_1A87067C_7102_4E77_BC8D_D9D9112AA17F_.wvu.PrintTitles" localSheetId="0" hidden="1">#REF!</definedName>
    <definedName name="Z_1A87067C_7102_4E77_BC8D_D9D9112AA17F_.wvu.PrintTitles" hidden="1">#REF!</definedName>
    <definedName name="Z_1A87067C_7102_4E77_BC8D_D9D9112AA17F_.wvu.Rows" localSheetId="17" hidden="1">#REF!</definedName>
    <definedName name="Z_1A87067C_7102_4E77_BC8D_D9D9112AA17F_.wvu.Rows" localSheetId="18" hidden="1">#REF!</definedName>
    <definedName name="Z_1A87067C_7102_4E77_BC8D_D9D9112AA17F_.wvu.Rows" localSheetId="19" hidden="1">#REF!</definedName>
    <definedName name="Z_1A87067C_7102_4E77_BC8D_D9D9112AA17F_.wvu.Rows" localSheetId="24" hidden="1">#REF!</definedName>
    <definedName name="Z_1A87067C_7102_4E77_BC8D_D9D9112AA17F_.wvu.Rows" localSheetId="25" hidden="1">#REF!</definedName>
    <definedName name="Z_1A87067C_7102_4E77_BC8D_D9D9112AA17F_.wvu.Rows" localSheetId="37" hidden="1">#REF!</definedName>
    <definedName name="Z_1A87067C_7102_4E77_BC8D_D9D9112AA17F_.wvu.Rows" localSheetId="38" hidden="1">#REF!</definedName>
    <definedName name="Z_1A87067C_7102_4E77_BC8D_D9D9112AA17F_.wvu.Rows" localSheetId="39" hidden="1">#REF!</definedName>
    <definedName name="Z_1A87067C_7102_4E77_BC8D_D9D9112AA17F_.wvu.Rows" localSheetId="40" hidden="1">#REF!</definedName>
    <definedName name="Z_1A87067C_7102_4E77_BC8D_D9D9112AA17F_.wvu.Rows" localSheetId="41" hidden="1">#REF!</definedName>
    <definedName name="Z_1A87067C_7102_4E77_BC8D_D9D9112AA17F_.wvu.Rows" localSheetId="42" hidden="1">#REF!</definedName>
    <definedName name="Z_1A87067C_7102_4E77_BC8D_D9D9112AA17F_.wvu.Rows" localSheetId="43" hidden="1">#REF!</definedName>
    <definedName name="Z_1A87067C_7102_4E77_BC8D_D9D9112AA17F_.wvu.Rows" localSheetId="44" hidden="1">#REF!</definedName>
    <definedName name="Z_1A87067C_7102_4E77_BC8D_D9D9112AA17F_.wvu.Rows" localSheetId="45" hidden="1">#REF!</definedName>
    <definedName name="Z_1A87067C_7102_4E77_BC8D_D9D9112AA17F_.wvu.Rows" localSheetId="46" hidden="1">#REF!</definedName>
    <definedName name="Z_1A87067C_7102_4E77_BC8D_D9D9112AA17F_.wvu.Rows" localSheetId="47" hidden="1">#REF!</definedName>
    <definedName name="Z_1A87067C_7102_4E77_BC8D_D9D9112AA17F_.wvu.Rows" localSheetId="48" hidden="1">#REF!</definedName>
    <definedName name="Z_1A87067C_7102_4E77_BC8D_D9D9112AA17F_.wvu.Rows" localSheetId="49" hidden="1">#REF!</definedName>
    <definedName name="Z_1A87067C_7102_4E77_BC8D_D9D9112AA17F_.wvu.Rows" localSheetId="50" hidden="1">#REF!</definedName>
    <definedName name="Z_1A87067C_7102_4E77_BC8D_D9D9112AA17F_.wvu.Rows" localSheetId="52" hidden="1">#REF!</definedName>
    <definedName name="Z_1A87067C_7102_4E77_BC8D_D9D9112AA17F_.wvu.Rows" localSheetId="53" hidden="1">#REF!</definedName>
    <definedName name="Z_1A87067C_7102_4E77_BC8D_D9D9112AA17F_.wvu.Rows" localSheetId="54" hidden="1">#REF!</definedName>
    <definedName name="Z_1A87067C_7102_4E77_BC8D_D9D9112AA17F_.wvu.Rows" localSheetId="55" hidden="1">#REF!</definedName>
    <definedName name="Z_1A87067C_7102_4E77_BC8D_D9D9112AA17F_.wvu.Rows" localSheetId="56" hidden="1">#REF!</definedName>
    <definedName name="Z_1A87067C_7102_4E77_BC8D_D9D9112AA17F_.wvu.Rows" localSheetId="57" hidden="1">#REF!</definedName>
    <definedName name="Z_1A87067C_7102_4E77_BC8D_D9D9112AA17F_.wvu.Rows" localSheetId="58" hidden="1">#REF!</definedName>
    <definedName name="Z_1A87067C_7102_4E77_BC8D_D9D9112AA17F_.wvu.Rows" localSheetId="59" hidden="1">#REF!</definedName>
    <definedName name="Z_1A87067C_7102_4E77_BC8D_D9D9112AA17F_.wvu.Rows" localSheetId="60" hidden="1">#REF!</definedName>
    <definedName name="Z_1A87067C_7102_4E77_BC8D_D9D9112AA17F_.wvu.Rows" localSheetId="70" hidden="1">#REF!</definedName>
    <definedName name="Z_1A87067C_7102_4E77_BC8D_D9D9112AA17F_.wvu.Rows" localSheetId="0" hidden="1">#REF!</definedName>
    <definedName name="Z_1A87067C_7102_4E77_BC8D_D9D9112AA17F_.wvu.Rows" hidden="1">#REF!</definedName>
    <definedName name="Z_1A8C061B_2301_11D3_BFD1_000039E37209_.wvu.Cols" localSheetId="1" hidden="1">#REF!,#REF!,#REF!</definedName>
    <definedName name="Z_1A8C061B_2301_11D3_BFD1_000039E37209_.wvu.Cols" localSheetId="17" hidden="1">#REF!,#REF!,#REF!</definedName>
    <definedName name="Z_1A8C061B_2301_11D3_BFD1_000039E37209_.wvu.Cols" localSheetId="18" hidden="1">#REF!,#REF!,#REF!</definedName>
    <definedName name="Z_1A8C061B_2301_11D3_BFD1_000039E37209_.wvu.Cols" localSheetId="19" hidden="1">#REF!,#REF!,#REF!</definedName>
    <definedName name="Z_1A8C061B_2301_11D3_BFD1_000039E37209_.wvu.Cols" localSheetId="24" hidden="1">#REF!,#REF!,#REF!</definedName>
    <definedName name="Z_1A8C061B_2301_11D3_BFD1_000039E37209_.wvu.Cols" localSheetId="25" hidden="1">#REF!,#REF!,#REF!</definedName>
    <definedName name="Z_1A8C061B_2301_11D3_BFD1_000039E37209_.wvu.Cols" localSheetId="37" hidden="1">#REF!,#REF!,#REF!</definedName>
    <definedName name="Z_1A8C061B_2301_11D3_BFD1_000039E37209_.wvu.Cols" localSheetId="38" hidden="1">#REF!,#REF!,#REF!</definedName>
    <definedName name="Z_1A8C061B_2301_11D3_BFD1_000039E37209_.wvu.Cols" localSheetId="39" hidden="1">#REF!,#REF!,#REF!</definedName>
    <definedName name="Z_1A8C061B_2301_11D3_BFD1_000039E37209_.wvu.Cols" localSheetId="40" hidden="1">#REF!,#REF!,#REF!</definedName>
    <definedName name="Z_1A8C061B_2301_11D3_BFD1_000039E37209_.wvu.Cols" localSheetId="41" hidden="1">#REF!,#REF!,#REF!</definedName>
    <definedName name="Z_1A8C061B_2301_11D3_BFD1_000039E37209_.wvu.Cols" localSheetId="42" hidden="1">#REF!,#REF!,#REF!</definedName>
    <definedName name="Z_1A8C061B_2301_11D3_BFD1_000039E37209_.wvu.Cols" localSheetId="43" hidden="1">#REF!,#REF!,#REF!</definedName>
    <definedName name="Z_1A8C061B_2301_11D3_BFD1_000039E37209_.wvu.Cols" localSheetId="44" hidden="1">#REF!,#REF!,#REF!</definedName>
    <definedName name="Z_1A8C061B_2301_11D3_BFD1_000039E37209_.wvu.Cols" localSheetId="45" hidden="1">#REF!,#REF!,#REF!</definedName>
    <definedName name="Z_1A8C061B_2301_11D3_BFD1_000039E37209_.wvu.Cols" localSheetId="46" hidden="1">#REF!,#REF!,#REF!</definedName>
    <definedName name="Z_1A8C061B_2301_11D3_BFD1_000039E37209_.wvu.Cols" localSheetId="47" hidden="1">#REF!,#REF!,#REF!</definedName>
    <definedName name="Z_1A8C061B_2301_11D3_BFD1_000039E37209_.wvu.Cols" localSheetId="48" hidden="1">#REF!,#REF!,#REF!</definedName>
    <definedName name="Z_1A8C061B_2301_11D3_BFD1_000039E37209_.wvu.Cols" localSheetId="49" hidden="1">#REF!,#REF!,#REF!</definedName>
    <definedName name="Z_1A8C061B_2301_11D3_BFD1_000039E37209_.wvu.Cols" localSheetId="50" hidden="1">#REF!,#REF!,#REF!</definedName>
    <definedName name="Z_1A8C061B_2301_11D3_BFD1_000039E37209_.wvu.Cols" localSheetId="52" hidden="1">#REF!,#REF!,#REF!</definedName>
    <definedName name="Z_1A8C061B_2301_11D3_BFD1_000039E37209_.wvu.Cols" localSheetId="53" hidden="1">#REF!,#REF!,#REF!</definedName>
    <definedName name="Z_1A8C061B_2301_11D3_BFD1_000039E37209_.wvu.Cols" localSheetId="54" hidden="1">#REF!,#REF!,#REF!</definedName>
    <definedName name="Z_1A8C061B_2301_11D3_BFD1_000039E37209_.wvu.Cols" localSheetId="55" hidden="1">#REF!,#REF!,#REF!</definedName>
    <definedName name="Z_1A8C061B_2301_11D3_BFD1_000039E37209_.wvu.Cols" localSheetId="56" hidden="1">#REF!,#REF!,#REF!</definedName>
    <definedName name="Z_1A8C061B_2301_11D3_BFD1_000039E37209_.wvu.Cols" localSheetId="57" hidden="1">#REF!,#REF!,#REF!</definedName>
    <definedName name="Z_1A8C061B_2301_11D3_BFD1_000039E37209_.wvu.Cols" localSheetId="58" hidden="1">#REF!,#REF!,#REF!</definedName>
    <definedName name="Z_1A8C061B_2301_11D3_BFD1_000039E37209_.wvu.Cols" localSheetId="59" hidden="1">#REF!,#REF!,#REF!</definedName>
    <definedName name="Z_1A8C061B_2301_11D3_BFD1_000039E37209_.wvu.Cols" localSheetId="60" hidden="1">#REF!,#REF!,#REF!</definedName>
    <definedName name="Z_1A8C061B_2301_11D3_BFD1_000039E37209_.wvu.Cols" localSheetId="70" hidden="1">#REF!,#REF!,#REF!</definedName>
    <definedName name="Z_1A8C061B_2301_11D3_BFD1_000039E37209_.wvu.Cols" localSheetId="0" hidden="1">#REF!,#REF!,#REF!</definedName>
    <definedName name="Z_1A8C061B_2301_11D3_BFD1_000039E37209_.wvu.Cols" hidden="1">#REF!,#REF!,#REF!</definedName>
    <definedName name="Z_1A8C061B_2301_11D3_BFD1_000039E37209_.wvu.Rows" localSheetId="1" hidden="1">#REF!,#REF!,#REF!</definedName>
    <definedName name="Z_1A8C061B_2301_11D3_BFD1_000039E37209_.wvu.Rows" localSheetId="17" hidden="1">#REF!,#REF!,#REF!</definedName>
    <definedName name="Z_1A8C061B_2301_11D3_BFD1_000039E37209_.wvu.Rows" localSheetId="18" hidden="1">#REF!,#REF!,#REF!</definedName>
    <definedName name="Z_1A8C061B_2301_11D3_BFD1_000039E37209_.wvu.Rows" localSheetId="19" hidden="1">#REF!,#REF!,#REF!</definedName>
    <definedName name="Z_1A8C061B_2301_11D3_BFD1_000039E37209_.wvu.Rows" localSheetId="24" hidden="1">#REF!,#REF!,#REF!</definedName>
    <definedName name="Z_1A8C061B_2301_11D3_BFD1_000039E37209_.wvu.Rows" localSheetId="25" hidden="1">#REF!,#REF!,#REF!</definedName>
    <definedName name="Z_1A8C061B_2301_11D3_BFD1_000039E37209_.wvu.Rows" localSheetId="37" hidden="1">#REF!,#REF!,#REF!</definedName>
    <definedName name="Z_1A8C061B_2301_11D3_BFD1_000039E37209_.wvu.Rows" localSheetId="38" hidden="1">#REF!,#REF!,#REF!</definedName>
    <definedName name="Z_1A8C061B_2301_11D3_BFD1_000039E37209_.wvu.Rows" localSheetId="39" hidden="1">#REF!,#REF!,#REF!</definedName>
    <definedName name="Z_1A8C061B_2301_11D3_BFD1_000039E37209_.wvu.Rows" localSheetId="40" hidden="1">#REF!,#REF!,#REF!</definedName>
    <definedName name="Z_1A8C061B_2301_11D3_BFD1_000039E37209_.wvu.Rows" localSheetId="41" hidden="1">#REF!,#REF!,#REF!</definedName>
    <definedName name="Z_1A8C061B_2301_11D3_BFD1_000039E37209_.wvu.Rows" localSheetId="42" hidden="1">#REF!,#REF!,#REF!</definedName>
    <definedName name="Z_1A8C061B_2301_11D3_BFD1_000039E37209_.wvu.Rows" localSheetId="43" hidden="1">#REF!,#REF!,#REF!</definedName>
    <definedName name="Z_1A8C061B_2301_11D3_BFD1_000039E37209_.wvu.Rows" localSheetId="44" hidden="1">#REF!,#REF!,#REF!</definedName>
    <definedName name="Z_1A8C061B_2301_11D3_BFD1_000039E37209_.wvu.Rows" localSheetId="45" hidden="1">#REF!,#REF!,#REF!</definedName>
    <definedName name="Z_1A8C061B_2301_11D3_BFD1_000039E37209_.wvu.Rows" localSheetId="46" hidden="1">#REF!,#REF!,#REF!</definedName>
    <definedName name="Z_1A8C061B_2301_11D3_BFD1_000039E37209_.wvu.Rows" localSheetId="47" hidden="1">#REF!,#REF!,#REF!</definedName>
    <definedName name="Z_1A8C061B_2301_11D3_BFD1_000039E37209_.wvu.Rows" localSheetId="48" hidden="1">#REF!,#REF!,#REF!</definedName>
    <definedName name="Z_1A8C061B_2301_11D3_BFD1_000039E37209_.wvu.Rows" localSheetId="49" hidden="1">#REF!,#REF!,#REF!</definedName>
    <definedName name="Z_1A8C061B_2301_11D3_BFD1_000039E37209_.wvu.Rows" localSheetId="50" hidden="1">#REF!,#REF!,#REF!</definedName>
    <definedName name="Z_1A8C061B_2301_11D3_BFD1_000039E37209_.wvu.Rows" localSheetId="52" hidden="1">#REF!,#REF!,#REF!</definedName>
    <definedName name="Z_1A8C061B_2301_11D3_BFD1_000039E37209_.wvu.Rows" localSheetId="53" hidden="1">#REF!,#REF!,#REF!</definedName>
    <definedName name="Z_1A8C061B_2301_11D3_BFD1_000039E37209_.wvu.Rows" localSheetId="54" hidden="1">#REF!,#REF!,#REF!</definedName>
    <definedName name="Z_1A8C061B_2301_11D3_BFD1_000039E37209_.wvu.Rows" localSheetId="55" hidden="1">#REF!,#REF!,#REF!</definedName>
    <definedName name="Z_1A8C061B_2301_11D3_BFD1_000039E37209_.wvu.Rows" localSheetId="56" hidden="1">#REF!,#REF!,#REF!</definedName>
    <definedName name="Z_1A8C061B_2301_11D3_BFD1_000039E37209_.wvu.Rows" localSheetId="57" hidden="1">#REF!,#REF!,#REF!</definedName>
    <definedName name="Z_1A8C061B_2301_11D3_BFD1_000039E37209_.wvu.Rows" localSheetId="58" hidden="1">#REF!,#REF!,#REF!</definedName>
    <definedName name="Z_1A8C061B_2301_11D3_BFD1_000039E37209_.wvu.Rows" localSheetId="59" hidden="1">#REF!,#REF!,#REF!</definedName>
    <definedName name="Z_1A8C061B_2301_11D3_BFD1_000039E37209_.wvu.Rows" localSheetId="60" hidden="1">#REF!,#REF!,#REF!</definedName>
    <definedName name="Z_1A8C061B_2301_11D3_BFD1_000039E37209_.wvu.Rows" localSheetId="70" hidden="1">#REF!,#REF!,#REF!</definedName>
    <definedName name="Z_1A8C061B_2301_11D3_BFD1_000039E37209_.wvu.Rows" localSheetId="0" hidden="1">#REF!,#REF!,#REF!</definedName>
    <definedName name="Z_1A8C061B_2301_11D3_BFD1_000039E37209_.wvu.Rows" hidden="1">#REF!,#REF!,#REF!</definedName>
    <definedName name="Z_1A8C061C_2301_11D3_BFD1_000039E37209_.wvu.Cols" localSheetId="1" hidden="1">#REF!,#REF!,#REF!</definedName>
    <definedName name="Z_1A8C061C_2301_11D3_BFD1_000039E37209_.wvu.Cols" localSheetId="17" hidden="1">#REF!,#REF!,#REF!</definedName>
    <definedName name="Z_1A8C061C_2301_11D3_BFD1_000039E37209_.wvu.Cols" localSheetId="18" hidden="1">#REF!,#REF!,#REF!</definedName>
    <definedName name="Z_1A8C061C_2301_11D3_BFD1_000039E37209_.wvu.Cols" localSheetId="19" hidden="1">#REF!,#REF!,#REF!</definedName>
    <definedName name="Z_1A8C061C_2301_11D3_BFD1_000039E37209_.wvu.Cols" localSheetId="24" hidden="1">#REF!,#REF!,#REF!</definedName>
    <definedName name="Z_1A8C061C_2301_11D3_BFD1_000039E37209_.wvu.Cols" localSheetId="25" hidden="1">#REF!,#REF!,#REF!</definedName>
    <definedName name="Z_1A8C061C_2301_11D3_BFD1_000039E37209_.wvu.Cols" localSheetId="37" hidden="1">#REF!,#REF!,#REF!</definedName>
    <definedName name="Z_1A8C061C_2301_11D3_BFD1_000039E37209_.wvu.Cols" localSheetId="38" hidden="1">#REF!,#REF!,#REF!</definedName>
    <definedName name="Z_1A8C061C_2301_11D3_BFD1_000039E37209_.wvu.Cols" localSheetId="39" hidden="1">#REF!,#REF!,#REF!</definedName>
    <definedName name="Z_1A8C061C_2301_11D3_BFD1_000039E37209_.wvu.Cols" localSheetId="40" hidden="1">#REF!,#REF!,#REF!</definedName>
    <definedName name="Z_1A8C061C_2301_11D3_BFD1_000039E37209_.wvu.Cols" localSheetId="41" hidden="1">#REF!,#REF!,#REF!</definedName>
    <definedName name="Z_1A8C061C_2301_11D3_BFD1_000039E37209_.wvu.Cols" localSheetId="42" hidden="1">#REF!,#REF!,#REF!</definedName>
    <definedName name="Z_1A8C061C_2301_11D3_BFD1_000039E37209_.wvu.Cols" localSheetId="43" hidden="1">#REF!,#REF!,#REF!</definedName>
    <definedName name="Z_1A8C061C_2301_11D3_BFD1_000039E37209_.wvu.Cols" localSheetId="44" hidden="1">#REF!,#REF!,#REF!</definedName>
    <definedName name="Z_1A8C061C_2301_11D3_BFD1_000039E37209_.wvu.Cols" localSheetId="45" hidden="1">#REF!,#REF!,#REF!</definedName>
    <definedName name="Z_1A8C061C_2301_11D3_BFD1_000039E37209_.wvu.Cols" localSheetId="46" hidden="1">#REF!,#REF!,#REF!</definedName>
    <definedName name="Z_1A8C061C_2301_11D3_BFD1_000039E37209_.wvu.Cols" localSheetId="47" hidden="1">#REF!,#REF!,#REF!</definedName>
    <definedName name="Z_1A8C061C_2301_11D3_BFD1_000039E37209_.wvu.Cols" localSheetId="48" hidden="1">#REF!,#REF!,#REF!</definedName>
    <definedName name="Z_1A8C061C_2301_11D3_BFD1_000039E37209_.wvu.Cols" localSheetId="49" hidden="1">#REF!,#REF!,#REF!</definedName>
    <definedName name="Z_1A8C061C_2301_11D3_BFD1_000039E37209_.wvu.Cols" localSheetId="50" hidden="1">#REF!,#REF!,#REF!</definedName>
    <definedName name="Z_1A8C061C_2301_11D3_BFD1_000039E37209_.wvu.Cols" localSheetId="52" hidden="1">#REF!,#REF!,#REF!</definedName>
    <definedName name="Z_1A8C061C_2301_11D3_BFD1_000039E37209_.wvu.Cols" localSheetId="53" hidden="1">#REF!,#REF!,#REF!</definedName>
    <definedName name="Z_1A8C061C_2301_11D3_BFD1_000039E37209_.wvu.Cols" localSheetId="54" hidden="1">#REF!,#REF!,#REF!</definedName>
    <definedName name="Z_1A8C061C_2301_11D3_BFD1_000039E37209_.wvu.Cols" localSheetId="55" hidden="1">#REF!,#REF!,#REF!</definedName>
    <definedName name="Z_1A8C061C_2301_11D3_BFD1_000039E37209_.wvu.Cols" localSheetId="56" hidden="1">#REF!,#REF!,#REF!</definedName>
    <definedName name="Z_1A8C061C_2301_11D3_BFD1_000039E37209_.wvu.Cols" localSheetId="57" hidden="1">#REF!,#REF!,#REF!</definedName>
    <definedName name="Z_1A8C061C_2301_11D3_BFD1_000039E37209_.wvu.Cols" localSheetId="58" hidden="1">#REF!,#REF!,#REF!</definedName>
    <definedName name="Z_1A8C061C_2301_11D3_BFD1_000039E37209_.wvu.Cols" localSheetId="59" hidden="1">#REF!,#REF!,#REF!</definedName>
    <definedName name="Z_1A8C061C_2301_11D3_BFD1_000039E37209_.wvu.Cols" localSheetId="60" hidden="1">#REF!,#REF!,#REF!</definedName>
    <definedName name="Z_1A8C061C_2301_11D3_BFD1_000039E37209_.wvu.Cols" localSheetId="70" hidden="1">#REF!,#REF!,#REF!</definedName>
    <definedName name="Z_1A8C061C_2301_11D3_BFD1_000039E37209_.wvu.Cols" localSheetId="0" hidden="1">#REF!,#REF!,#REF!</definedName>
    <definedName name="Z_1A8C061C_2301_11D3_BFD1_000039E37209_.wvu.Cols" hidden="1">#REF!,#REF!,#REF!</definedName>
    <definedName name="Z_1A8C061C_2301_11D3_BFD1_000039E37209_.wvu.Rows" localSheetId="17" hidden="1">#REF!,#REF!,#REF!</definedName>
    <definedName name="Z_1A8C061C_2301_11D3_BFD1_000039E37209_.wvu.Rows" localSheetId="18" hidden="1">#REF!,#REF!,#REF!</definedName>
    <definedName name="Z_1A8C061C_2301_11D3_BFD1_000039E37209_.wvu.Rows" localSheetId="19" hidden="1">#REF!,#REF!,#REF!</definedName>
    <definedName name="Z_1A8C061C_2301_11D3_BFD1_000039E37209_.wvu.Rows" localSheetId="24" hidden="1">#REF!,#REF!,#REF!</definedName>
    <definedName name="Z_1A8C061C_2301_11D3_BFD1_000039E37209_.wvu.Rows" localSheetId="25" hidden="1">#REF!,#REF!,#REF!</definedName>
    <definedName name="Z_1A8C061C_2301_11D3_BFD1_000039E37209_.wvu.Rows" localSheetId="37" hidden="1">#REF!,#REF!,#REF!</definedName>
    <definedName name="Z_1A8C061C_2301_11D3_BFD1_000039E37209_.wvu.Rows" localSheetId="38" hidden="1">#REF!,#REF!,#REF!</definedName>
    <definedName name="Z_1A8C061C_2301_11D3_BFD1_000039E37209_.wvu.Rows" localSheetId="39" hidden="1">#REF!,#REF!,#REF!</definedName>
    <definedName name="Z_1A8C061C_2301_11D3_BFD1_000039E37209_.wvu.Rows" localSheetId="40" hidden="1">#REF!,#REF!,#REF!</definedName>
    <definedName name="Z_1A8C061C_2301_11D3_BFD1_000039E37209_.wvu.Rows" localSheetId="41" hidden="1">#REF!,#REF!,#REF!</definedName>
    <definedName name="Z_1A8C061C_2301_11D3_BFD1_000039E37209_.wvu.Rows" localSheetId="42" hidden="1">#REF!,#REF!,#REF!</definedName>
    <definedName name="Z_1A8C061C_2301_11D3_BFD1_000039E37209_.wvu.Rows" localSheetId="43" hidden="1">#REF!,#REF!,#REF!</definedName>
    <definedName name="Z_1A8C061C_2301_11D3_BFD1_000039E37209_.wvu.Rows" localSheetId="44" hidden="1">#REF!,#REF!,#REF!</definedName>
    <definedName name="Z_1A8C061C_2301_11D3_BFD1_000039E37209_.wvu.Rows" localSheetId="45" hidden="1">#REF!,#REF!,#REF!</definedName>
    <definedName name="Z_1A8C061C_2301_11D3_BFD1_000039E37209_.wvu.Rows" localSheetId="46" hidden="1">#REF!,#REF!,#REF!</definedName>
    <definedName name="Z_1A8C061C_2301_11D3_BFD1_000039E37209_.wvu.Rows" localSheetId="47" hidden="1">#REF!,#REF!,#REF!</definedName>
    <definedName name="Z_1A8C061C_2301_11D3_BFD1_000039E37209_.wvu.Rows" localSheetId="48" hidden="1">#REF!,#REF!,#REF!</definedName>
    <definedName name="Z_1A8C061C_2301_11D3_BFD1_000039E37209_.wvu.Rows" localSheetId="49" hidden="1">#REF!,#REF!,#REF!</definedName>
    <definedName name="Z_1A8C061C_2301_11D3_BFD1_000039E37209_.wvu.Rows" localSheetId="50" hidden="1">#REF!,#REF!,#REF!</definedName>
    <definedName name="Z_1A8C061C_2301_11D3_BFD1_000039E37209_.wvu.Rows" localSheetId="52" hidden="1">#REF!,#REF!,#REF!</definedName>
    <definedName name="Z_1A8C061C_2301_11D3_BFD1_000039E37209_.wvu.Rows" localSheetId="53" hidden="1">#REF!,#REF!,#REF!</definedName>
    <definedName name="Z_1A8C061C_2301_11D3_BFD1_000039E37209_.wvu.Rows" localSheetId="54" hidden="1">#REF!,#REF!,#REF!</definedName>
    <definedName name="Z_1A8C061C_2301_11D3_BFD1_000039E37209_.wvu.Rows" localSheetId="55" hidden="1">#REF!,#REF!,#REF!</definedName>
    <definedName name="Z_1A8C061C_2301_11D3_BFD1_000039E37209_.wvu.Rows" localSheetId="56" hidden="1">#REF!,#REF!,#REF!</definedName>
    <definedName name="Z_1A8C061C_2301_11D3_BFD1_000039E37209_.wvu.Rows" localSheetId="57" hidden="1">#REF!,#REF!,#REF!</definedName>
    <definedName name="Z_1A8C061C_2301_11D3_BFD1_000039E37209_.wvu.Rows" localSheetId="58" hidden="1">#REF!,#REF!,#REF!</definedName>
    <definedName name="Z_1A8C061C_2301_11D3_BFD1_000039E37209_.wvu.Rows" localSheetId="59" hidden="1">#REF!,#REF!,#REF!</definedName>
    <definedName name="Z_1A8C061C_2301_11D3_BFD1_000039E37209_.wvu.Rows" localSheetId="60" hidden="1">#REF!,#REF!,#REF!</definedName>
    <definedName name="Z_1A8C061C_2301_11D3_BFD1_000039E37209_.wvu.Rows" localSheetId="70" hidden="1">#REF!,#REF!,#REF!</definedName>
    <definedName name="Z_1A8C061C_2301_11D3_BFD1_000039E37209_.wvu.Rows" localSheetId="0" hidden="1">#REF!,#REF!,#REF!</definedName>
    <definedName name="Z_1A8C061C_2301_11D3_BFD1_000039E37209_.wvu.Rows" hidden="1">#REF!,#REF!,#REF!</definedName>
    <definedName name="Z_1A8C061E_2301_11D3_BFD1_000039E37209_.wvu.Cols" localSheetId="17" hidden="1">#REF!,#REF!,#REF!</definedName>
    <definedName name="Z_1A8C061E_2301_11D3_BFD1_000039E37209_.wvu.Cols" localSheetId="18" hidden="1">#REF!,#REF!,#REF!</definedName>
    <definedName name="Z_1A8C061E_2301_11D3_BFD1_000039E37209_.wvu.Cols" localSheetId="19" hidden="1">#REF!,#REF!,#REF!</definedName>
    <definedName name="Z_1A8C061E_2301_11D3_BFD1_000039E37209_.wvu.Cols" localSheetId="24" hidden="1">#REF!,#REF!,#REF!</definedName>
    <definedName name="Z_1A8C061E_2301_11D3_BFD1_000039E37209_.wvu.Cols" localSheetId="25" hidden="1">#REF!,#REF!,#REF!</definedName>
    <definedName name="Z_1A8C061E_2301_11D3_BFD1_000039E37209_.wvu.Cols" localSheetId="37" hidden="1">#REF!,#REF!,#REF!</definedName>
    <definedName name="Z_1A8C061E_2301_11D3_BFD1_000039E37209_.wvu.Cols" localSheetId="38" hidden="1">#REF!,#REF!,#REF!</definedName>
    <definedName name="Z_1A8C061E_2301_11D3_BFD1_000039E37209_.wvu.Cols" localSheetId="39" hidden="1">#REF!,#REF!,#REF!</definedName>
    <definedName name="Z_1A8C061E_2301_11D3_BFD1_000039E37209_.wvu.Cols" localSheetId="40" hidden="1">#REF!,#REF!,#REF!</definedName>
    <definedName name="Z_1A8C061E_2301_11D3_BFD1_000039E37209_.wvu.Cols" localSheetId="41" hidden="1">#REF!,#REF!,#REF!</definedName>
    <definedName name="Z_1A8C061E_2301_11D3_BFD1_000039E37209_.wvu.Cols" localSheetId="42" hidden="1">#REF!,#REF!,#REF!</definedName>
    <definedName name="Z_1A8C061E_2301_11D3_BFD1_000039E37209_.wvu.Cols" localSheetId="43" hidden="1">#REF!,#REF!,#REF!</definedName>
    <definedName name="Z_1A8C061E_2301_11D3_BFD1_000039E37209_.wvu.Cols" localSheetId="44" hidden="1">#REF!,#REF!,#REF!</definedName>
    <definedName name="Z_1A8C061E_2301_11D3_BFD1_000039E37209_.wvu.Cols" localSheetId="45" hidden="1">#REF!,#REF!,#REF!</definedName>
    <definedName name="Z_1A8C061E_2301_11D3_BFD1_000039E37209_.wvu.Cols" localSheetId="46" hidden="1">#REF!,#REF!,#REF!</definedName>
    <definedName name="Z_1A8C061E_2301_11D3_BFD1_000039E37209_.wvu.Cols" localSheetId="47" hidden="1">#REF!,#REF!,#REF!</definedName>
    <definedName name="Z_1A8C061E_2301_11D3_BFD1_000039E37209_.wvu.Cols" localSheetId="48" hidden="1">#REF!,#REF!,#REF!</definedName>
    <definedName name="Z_1A8C061E_2301_11D3_BFD1_000039E37209_.wvu.Cols" localSheetId="49" hidden="1">#REF!,#REF!,#REF!</definedName>
    <definedName name="Z_1A8C061E_2301_11D3_BFD1_000039E37209_.wvu.Cols" localSheetId="50" hidden="1">#REF!,#REF!,#REF!</definedName>
    <definedName name="Z_1A8C061E_2301_11D3_BFD1_000039E37209_.wvu.Cols" localSheetId="52" hidden="1">#REF!,#REF!,#REF!</definedName>
    <definedName name="Z_1A8C061E_2301_11D3_BFD1_000039E37209_.wvu.Cols" localSheetId="53" hidden="1">#REF!,#REF!,#REF!</definedName>
    <definedName name="Z_1A8C061E_2301_11D3_BFD1_000039E37209_.wvu.Cols" localSheetId="54" hidden="1">#REF!,#REF!,#REF!</definedName>
    <definedName name="Z_1A8C061E_2301_11D3_BFD1_000039E37209_.wvu.Cols" localSheetId="55" hidden="1">#REF!,#REF!,#REF!</definedName>
    <definedName name="Z_1A8C061E_2301_11D3_BFD1_000039E37209_.wvu.Cols" localSheetId="56" hidden="1">#REF!,#REF!,#REF!</definedName>
    <definedName name="Z_1A8C061E_2301_11D3_BFD1_000039E37209_.wvu.Cols" localSheetId="57" hidden="1">#REF!,#REF!,#REF!</definedName>
    <definedName name="Z_1A8C061E_2301_11D3_BFD1_000039E37209_.wvu.Cols" localSheetId="58" hidden="1">#REF!,#REF!,#REF!</definedName>
    <definedName name="Z_1A8C061E_2301_11D3_BFD1_000039E37209_.wvu.Cols" localSheetId="59" hidden="1">#REF!,#REF!,#REF!</definedName>
    <definedName name="Z_1A8C061E_2301_11D3_BFD1_000039E37209_.wvu.Cols" localSheetId="60" hidden="1">#REF!,#REF!,#REF!</definedName>
    <definedName name="Z_1A8C061E_2301_11D3_BFD1_000039E37209_.wvu.Cols" localSheetId="70" hidden="1">#REF!,#REF!,#REF!</definedName>
    <definedName name="Z_1A8C061E_2301_11D3_BFD1_000039E37209_.wvu.Cols" localSheetId="0" hidden="1">#REF!,#REF!,#REF!</definedName>
    <definedName name="Z_1A8C061E_2301_11D3_BFD1_000039E37209_.wvu.Cols" hidden="1">#REF!,#REF!,#REF!</definedName>
    <definedName name="Z_1A8C061E_2301_11D3_BFD1_000039E37209_.wvu.Rows" localSheetId="17" hidden="1">#REF!,#REF!,#REF!</definedName>
    <definedName name="Z_1A8C061E_2301_11D3_BFD1_000039E37209_.wvu.Rows" localSheetId="18" hidden="1">#REF!,#REF!,#REF!</definedName>
    <definedName name="Z_1A8C061E_2301_11D3_BFD1_000039E37209_.wvu.Rows" localSheetId="19" hidden="1">#REF!,#REF!,#REF!</definedName>
    <definedName name="Z_1A8C061E_2301_11D3_BFD1_000039E37209_.wvu.Rows" localSheetId="24" hidden="1">#REF!,#REF!,#REF!</definedName>
    <definedName name="Z_1A8C061E_2301_11D3_BFD1_000039E37209_.wvu.Rows" localSheetId="25" hidden="1">#REF!,#REF!,#REF!</definedName>
    <definedName name="Z_1A8C061E_2301_11D3_BFD1_000039E37209_.wvu.Rows" localSheetId="37" hidden="1">#REF!,#REF!,#REF!</definedName>
    <definedName name="Z_1A8C061E_2301_11D3_BFD1_000039E37209_.wvu.Rows" localSheetId="38" hidden="1">#REF!,#REF!,#REF!</definedName>
    <definedName name="Z_1A8C061E_2301_11D3_BFD1_000039E37209_.wvu.Rows" localSheetId="39" hidden="1">#REF!,#REF!,#REF!</definedName>
    <definedName name="Z_1A8C061E_2301_11D3_BFD1_000039E37209_.wvu.Rows" localSheetId="40" hidden="1">#REF!,#REF!,#REF!</definedName>
    <definedName name="Z_1A8C061E_2301_11D3_BFD1_000039E37209_.wvu.Rows" localSheetId="41" hidden="1">#REF!,#REF!,#REF!</definedName>
    <definedName name="Z_1A8C061E_2301_11D3_BFD1_000039E37209_.wvu.Rows" localSheetId="42" hidden="1">#REF!,#REF!,#REF!</definedName>
    <definedName name="Z_1A8C061E_2301_11D3_BFD1_000039E37209_.wvu.Rows" localSheetId="43" hidden="1">#REF!,#REF!,#REF!</definedName>
    <definedName name="Z_1A8C061E_2301_11D3_BFD1_000039E37209_.wvu.Rows" localSheetId="44" hidden="1">#REF!,#REF!,#REF!</definedName>
    <definedName name="Z_1A8C061E_2301_11D3_BFD1_000039E37209_.wvu.Rows" localSheetId="45" hidden="1">#REF!,#REF!,#REF!</definedName>
    <definedName name="Z_1A8C061E_2301_11D3_BFD1_000039E37209_.wvu.Rows" localSheetId="46" hidden="1">#REF!,#REF!,#REF!</definedName>
    <definedName name="Z_1A8C061E_2301_11D3_BFD1_000039E37209_.wvu.Rows" localSheetId="47" hidden="1">#REF!,#REF!,#REF!</definedName>
    <definedName name="Z_1A8C061E_2301_11D3_BFD1_000039E37209_.wvu.Rows" localSheetId="48" hidden="1">#REF!,#REF!,#REF!</definedName>
    <definedName name="Z_1A8C061E_2301_11D3_BFD1_000039E37209_.wvu.Rows" localSheetId="49" hidden="1">#REF!,#REF!,#REF!</definedName>
    <definedName name="Z_1A8C061E_2301_11D3_BFD1_000039E37209_.wvu.Rows" localSheetId="50" hidden="1">#REF!,#REF!,#REF!</definedName>
    <definedName name="Z_1A8C061E_2301_11D3_BFD1_000039E37209_.wvu.Rows" localSheetId="52" hidden="1">#REF!,#REF!,#REF!</definedName>
    <definedName name="Z_1A8C061E_2301_11D3_BFD1_000039E37209_.wvu.Rows" localSheetId="53" hidden="1">#REF!,#REF!,#REF!</definedName>
    <definedName name="Z_1A8C061E_2301_11D3_BFD1_000039E37209_.wvu.Rows" localSheetId="54" hidden="1">#REF!,#REF!,#REF!</definedName>
    <definedName name="Z_1A8C061E_2301_11D3_BFD1_000039E37209_.wvu.Rows" localSheetId="55" hidden="1">#REF!,#REF!,#REF!</definedName>
    <definedName name="Z_1A8C061E_2301_11D3_BFD1_000039E37209_.wvu.Rows" localSheetId="56" hidden="1">#REF!,#REF!,#REF!</definedName>
    <definedName name="Z_1A8C061E_2301_11D3_BFD1_000039E37209_.wvu.Rows" localSheetId="57" hidden="1">#REF!,#REF!,#REF!</definedName>
    <definedName name="Z_1A8C061E_2301_11D3_BFD1_000039E37209_.wvu.Rows" localSheetId="58" hidden="1">#REF!,#REF!,#REF!</definedName>
    <definedName name="Z_1A8C061E_2301_11D3_BFD1_000039E37209_.wvu.Rows" localSheetId="59" hidden="1">#REF!,#REF!,#REF!</definedName>
    <definedName name="Z_1A8C061E_2301_11D3_BFD1_000039E37209_.wvu.Rows" localSheetId="60" hidden="1">#REF!,#REF!,#REF!</definedName>
    <definedName name="Z_1A8C061E_2301_11D3_BFD1_000039E37209_.wvu.Rows" localSheetId="70" hidden="1">#REF!,#REF!,#REF!</definedName>
    <definedName name="Z_1A8C061E_2301_11D3_BFD1_000039E37209_.wvu.Rows" localSheetId="0" hidden="1">#REF!,#REF!,#REF!</definedName>
    <definedName name="Z_1A8C061E_2301_11D3_BFD1_000039E37209_.wvu.Rows" hidden="1">#REF!,#REF!,#REF!</definedName>
    <definedName name="Z_1A8C061F_2301_11D3_BFD1_000039E37209_.wvu.Cols" localSheetId="17" hidden="1">#REF!,#REF!,#REF!</definedName>
    <definedName name="Z_1A8C061F_2301_11D3_BFD1_000039E37209_.wvu.Cols" localSheetId="18" hidden="1">#REF!,#REF!,#REF!</definedName>
    <definedName name="Z_1A8C061F_2301_11D3_BFD1_000039E37209_.wvu.Cols" localSheetId="19" hidden="1">#REF!,#REF!,#REF!</definedName>
    <definedName name="Z_1A8C061F_2301_11D3_BFD1_000039E37209_.wvu.Cols" localSheetId="24" hidden="1">#REF!,#REF!,#REF!</definedName>
    <definedName name="Z_1A8C061F_2301_11D3_BFD1_000039E37209_.wvu.Cols" localSheetId="25" hidden="1">#REF!,#REF!,#REF!</definedName>
    <definedName name="Z_1A8C061F_2301_11D3_BFD1_000039E37209_.wvu.Cols" localSheetId="37" hidden="1">#REF!,#REF!,#REF!</definedName>
    <definedName name="Z_1A8C061F_2301_11D3_BFD1_000039E37209_.wvu.Cols" localSheetId="38" hidden="1">#REF!,#REF!,#REF!</definedName>
    <definedName name="Z_1A8C061F_2301_11D3_BFD1_000039E37209_.wvu.Cols" localSheetId="39" hidden="1">#REF!,#REF!,#REF!</definedName>
    <definedName name="Z_1A8C061F_2301_11D3_BFD1_000039E37209_.wvu.Cols" localSheetId="40" hidden="1">#REF!,#REF!,#REF!</definedName>
    <definedName name="Z_1A8C061F_2301_11D3_BFD1_000039E37209_.wvu.Cols" localSheetId="41" hidden="1">#REF!,#REF!,#REF!</definedName>
    <definedName name="Z_1A8C061F_2301_11D3_BFD1_000039E37209_.wvu.Cols" localSheetId="42" hidden="1">#REF!,#REF!,#REF!</definedName>
    <definedName name="Z_1A8C061F_2301_11D3_BFD1_000039E37209_.wvu.Cols" localSheetId="43" hidden="1">#REF!,#REF!,#REF!</definedName>
    <definedName name="Z_1A8C061F_2301_11D3_BFD1_000039E37209_.wvu.Cols" localSheetId="44" hidden="1">#REF!,#REF!,#REF!</definedName>
    <definedName name="Z_1A8C061F_2301_11D3_BFD1_000039E37209_.wvu.Cols" localSheetId="45" hidden="1">#REF!,#REF!,#REF!</definedName>
    <definedName name="Z_1A8C061F_2301_11D3_BFD1_000039E37209_.wvu.Cols" localSheetId="46" hidden="1">#REF!,#REF!,#REF!</definedName>
    <definedName name="Z_1A8C061F_2301_11D3_BFD1_000039E37209_.wvu.Cols" localSheetId="47" hidden="1">#REF!,#REF!,#REF!</definedName>
    <definedName name="Z_1A8C061F_2301_11D3_BFD1_000039E37209_.wvu.Cols" localSheetId="48" hidden="1">#REF!,#REF!,#REF!</definedName>
    <definedName name="Z_1A8C061F_2301_11D3_BFD1_000039E37209_.wvu.Cols" localSheetId="49" hidden="1">#REF!,#REF!,#REF!</definedName>
    <definedName name="Z_1A8C061F_2301_11D3_BFD1_000039E37209_.wvu.Cols" localSheetId="50" hidden="1">#REF!,#REF!,#REF!</definedName>
    <definedName name="Z_1A8C061F_2301_11D3_BFD1_000039E37209_.wvu.Cols" localSheetId="52" hidden="1">#REF!,#REF!,#REF!</definedName>
    <definedName name="Z_1A8C061F_2301_11D3_BFD1_000039E37209_.wvu.Cols" localSheetId="53" hidden="1">#REF!,#REF!,#REF!</definedName>
    <definedName name="Z_1A8C061F_2301_11D3_BFD1_000039E37209_.wvu.Cols" localSheetId="54" hidden="1">#REF!,#REF!,#REF!</definedName>
    <definedName name="Z_1A8C061F_2301_11D3_BFD1_000039E37209_.wvu.Cols" localSheetId="55" hidden="1">#REF!,#REF!,#REF!</definedName>
    <definedName name="Z_1A8C061F_2301_11D3_BFD1_000039E37209_.wvu.Cols" localSheetId="56" hidden="1">#REF!,#REF!,#REF!</definedName>
    <definedName name="Z_1A8C061F_2301_11D3_BFD1_000039E37209_.wvu.Cols" localSheetId="57" hidden="1">#REF!,#REF!,#REF!</definedName>
    <definedName name="Z_1A8C061F_2301_11D3_BFD1_000039E37209_.wvu.Cols" localSheetId="58" hidden="1">#REF!,#REF!,#REF!</definedName>
    <definedName name="Z_1A8C061F_2301_11D3_BFD1_000039E37209_.wvu.Cols" localSheetId="59" hidden="1">#REF!,#REF!,#REF!</definedName>
    <definedName name="Z_1A8C061F_2301_11D3_BFD1_000039E37209_.wvu.Cols" localSheetId="60" hidden="1">#REF!,#REF!,#REF!</definedName>
    <definedName name="Z_1A8C061F_2301_11D3_BFD1_000039E37209_.wvu.Cols" localSheetId="70" hidden="1">#REF!,#REF!,#REF!</definedName>
    <definedName name="Z_1A8C061F_2301_11D3_BFD1_000039E37209_.wvu.Cols" localSheetId="0" hidden="1">#REF!,#REF!,#REF!</definedName>
    <definedName name="Z_1A8C061F_2301_11D3_BFD1_000039E37209_.wvu.Cols" hidden="1">#REF!,#REF!,#REF!</definedName>
    <definedName name="Z_1A8C061F_2301_11D3_BFD1_000039E37209_.wvu.Rows" localSheetId="17" hidden="1">#REF!,#REF!,#REF!</definedName>
    <definedName name="Z_1A8C061F_2301_11D3_BFD1_000039E37209_.wvu.Rows" localSheetId="18" hidden="1">#REF!,#REF!,#REF!</definedName>
    <definedName name="Z_1A8C061F_2301_11D3_BFD1_000039E37209_.wvu.Rows" localSheetId="19" hidden="1">#REF!,#REF!,#REF!</definedName>
    <definedName name="Z_1A8C061F_2301_11D3_BFD1_000039E37209_.wvu.Rows" localSheetId="24" hidden="1">#REF!,#REF!,#REF!</definedName>
    <definedName name="Z_1A8C061F_2301_11D3_BFD1_000039E37209_.wvu.Rows" localSheetId="25" hidden="1">#REF!,#REF!,#REF!</definedName>
    <definedName name="Z_1A8C061F_2301_11D3_BFD1_000039E37209_.wvu.Rows" localSheetId="37" hidden="1">#REF!,#REF!,#REF!</definedName>
    <definedName name="Z_1A8C061F_2301_11D3_BFD1_000039E37209_.wvu.Rows" localSheetId="38" hidden="1">#REF!,#REF!,#REF!</definedName>
    <definedName name="Z_1A8C061F_2301_11D3_BFD1_000039E37209_.wvu.Rows" localSheetId="39" hidden="1">#REF!,#REF!,#REF!</definedName>
    <definedName name="Z_1A8C061F_2301_11D3_BFD1_000039E37209_.wvu.Rows" localSheetId="40" hidden="1">#REF!,#REF!,#REF!</definedName>
    <definedName name="Z_1A8C061F_2301_11D3_BFD1_000039E37209_.wvu.Rows" localSheetId="41" hidden="1">#REF!,#REF!,#REF!</definedName>
    <definedName name="Z_1A8C061F_2301_11D3_BFD1_000039E37209_.wvu.Rows" localSheetId="42" hidden="1">#REF!,#REF!,#REF!</definedName>
    <definedName name="Z_1A8C061F_2301_11D3_BFD1_000039E37209_.wvu.Rows" localSheetId="43" hidden="1">#REF!,#REF!,#REF!</definedName>
    <definedName name="Z_1A8C061F_2301_11D3_BFD1_000039E37209_.wvu.Rows" localSheetId="44" hidden="1">#REF!,#REF!,#REF!</definedName>
    <definedName name="Z_1A8C061F_2301_11D3_BFD1_000039E37209_.wvu.Rows" localSheetId="45" hidden="1">#REF!,#REF!,#REF!</definedName>
    <definedName name="Z_1A8C061F_2301_11D3_BFD1_000039E37209_.wvu.Rows" localSheetId="46" hidden="1">#REF!,#REF!,#REF!</definedName>
    <definedName name="Z_1A8C061F_2301_11D3_BFD1_000039E37209_.wvu.Rows" localSheetId="47" hidden="1">#REF!,#REF!,#REF!</definedName>
    <definedName name="Z_1A8C061F_2301_11D3_BFD1_000039E37209_.wvu.Rows" localSheetId="48" hidden="1">#REF!,#REF!,#REF!</definedName>
    <definedName name="Z_1A8C061F_2301_11D3_BFD1_000039E37209_.wvu.Rows" localSheetId="49" hidden="1">#REF!,#REF!,#REF!</definedName>
    <definedName name="Z_1A8C061F_2301_11D3_BFD1_000039E37209_.wvu.Rows" localSheetId="50" hidden="1">#REF!,#REF!,#REF!</definedName>
    <definedName name="Z_1A8C061F_2301_11D3_BFD1_000039E37209_.wvu.Rows" localSheetId="52" hidden="1">#REF!,#REF!,#REF!</definedName>
    <definedName name="Z_1A8C061F_2301_11D3_BFD1_000039E37209_.wvu.Rows" localSheetId="53" hidden="1">#REF!,#REF!,#REF!</definedName>
    <definedName name="Z_1A8C061F_2301_11D3_BFD1_000039E37209_.wvu.Rows" localSheetId="54" hidden="1">#REF!,#REF!,#REF!</definedName>
    <definedName name="Z_1A8C061F_2301_11D3_BFD1_000039E37209_.wvu.Rows" localSheetId="55" hidden="1">#REF!,#REF!,#REF!</definedName>
    <definedName name="Z_1A8C061F_2301_11D3_BFD1_000039E37209_.wvu.Rows" localSheetId="56" hidden="1">#REF!,#REF!,#REF!</definedName>
    <definedName name="Z_1A8C061F_2301_11D3_BFD1_000039E37209_.wvu.Rows" localSheetId="57" hidden="1">#REF!,#REF!,#REF!</definedName>
    <definedName name="Z_1A8C061F_2301_11D3_BFD1_000039E37209_.wvu.Rows" localSheetId="58" hidden="1">#REF!,#REF!,#REF!</definedName>
    <definedName name="Z_1A8C061F_2301_11D3_BFD1_000039E37209_.wvu.Rows" localSheetId="59" hidden="1">#REF!,#REF!,#REF!</definedName>
    <definedName name="Z_1A8C061F_2301_11D3_BFD1_000039E37209_.wvu.Rows" localSheetId="60" hidden="1">#REF!,#REF!,#REF!</definedName>
    <definedName name="Z_1A8C061F_2301_11D3_BFD1_000039E37209_.wvu.Rows" localSheetId="70" hidden="1">#REF!,#REF!,#REF!</definedName>
    <definedName name="Z_1A8C061F_2301_11D3_BFD1_000039E37209_.wvu.Rows" localSheetId="0" hidden="1">#REF!,#REF!,#REF!</definedName>
    <definedName name="Z_1A8C061F_2301_11D3_BFD1_000039E37209_.wvu.Rows" hidden="1">#REF!,#REF!,#REF!</definedName>
    <definedName name="Z_1F4C2007_FFA7_11D1_98B6_00C04FC96ABD_.wvu.Rows" localSheetId="19" hidden="1">[55]BOP!$A$36:$IV$36,[55]BOP!$A$44:$IV$44,[55]BOP!$A$59:$IV$59,[55]BOP!#REF!,[55]BOP!#REF!,[55]BOP!$A$81:$IV$88</definedName>
    <definedName name="Z_1F4C2007_FFA7_11D1_98B6_00C04FC96ABD_.wvu.Rows" localSheetId="37" hidden="1">[55]BOP!$A$36:$IV$36,[55]BOP!$A$44:$IV$44,[55]BOP!$A$59:$IV$59,[55]BOP!#REF!,[55]BOP!#REF!,[55]BOP!$A$81:$IV$88</definedName>
    <definedName name="Z_1F4C2007_FFA7_11D1_98B6_00C04FC96ABD_.wvu.Rows" localSheetId="38" hidden="1">[55]BOP!$A$36:$IV$36,[55]BOP!$A$44:$IV$44,[55]BOP!$A$59:$IV$59,[55]BOP!#REF!,[55]BOP!#REF!,[55]BOP!$A$81:$IV$88</definedName>
    <definedName name="Z_1F4C2007_FFA7_11D1_98B6_00C04FC96ABD_.wvu.Rows" localSheetId="39" hidden="1">[55]BOP!$A$36:$IV$36,[55]BOP!$A$44:$IV$44,[55]BOP!$A$59:$IV$59,[55]BOP!#REF!,[55]BOP!#REF!,[55]BOP!$A$81:$IV$88</definedName>
    <definedName name="Z_1F4C2007_FFA7_11D1_98B6_00C04FC96ABD_.wvu.Rows" localSheetId="40" hidden="1">[55]BOP!$A$36:$IV$36,[55]BOP!$A$44:$IV$44,[55]BOP!$A$59:$IV$59,[55]BOP!#REF!,[55]BOP!#REF!,[55]BOP!$A$81:$IV$88</definedName>
    <definedName name="Z_1F4C2007_FFA7_11D1_98B6_00C04FC96ABD_.wvu.Rows" localSheetId="41" hidden="1">[55]BOP!$A$36:$IV$36,[55]BOP!$A$44:$IV$44,[55]BOP!$A$59:$IV$59,[55]BOP!#REF!,[55]BOP!#REF!,[55]BOP!$A$81:$IV$88</definedName>
    <definedName name="Z_1F4C2007_FFA7_11D1_98B6_00C04FC96ABD_.wvu.Rows" localSheetId="42" hidden="1">[55]BOP!$A$36:$IV$36,[55]BOP!$A$44:$IV$44,[55]BOP!$A$59:$IV$59,[55]BOP!#REF!,[55]BOP!#REF!,[55]BOP!$A$81:$IV$88</definedName>
    <definedName name="Z_1F4C2007_FFA7_11D1_98B6_00C04FC96ABD_.wvu.Rows" localSheetId="43" hidden="1">[55]BOP!$A$36:$IV$36,[55]BOP!$A$44:$IV$44,[55]BOP!$A$59:$IV$59,[55]BOP!#REF!,[55]BOP!#REF!,[55]BOP!$A$81:$IV$88</definedName>
    <definedName name="Z_1F4C2007_FFA7_11D1_98B6_00C04FC96ABD_.wvu.Rows" localSheetId="45" hidden="1">[55]BOP!$A$36:$IV$36,[55]BOP!$A$44:$IV$44,[55]BOP!$A$59:$IV$59,[55]BOP!#REF!,[55]BOP!#REF!,[55]BOP!$A$81:$IV$88</definedName>
    <definedName name="Z_1F4C2007_FFA7_11D1_98B6_00C04FC96ABD_.wvu.Rows" localSheetId="46" hidden="1">[55]BOP!$A$36:$IV$36,[55]BOP!$A$44:$IV$44,[55]BOP!$A$59:$IV$59,[55]BOP!#REF!,[55]BOP!#REF!,[55]BOP!$A$81:$IV$88</definedName>
    <definedName name="Z_1F4C2007_FFA7_11D1_98B6_00C04FC96ABD_.wvu.Rows" localSheetId="48" hidden="1">[55]BOP!$A$36:$IV$36,[55]BOP!$A$44:$IV$44,[55]BOP!$A$59:$IV$59,[55]BOP!#REF!,[55]BOP!#REF!,[55]BOP!$A$81:$IV$88</definedName>
    <definedName name="Z_1F4C2007_FFA7_11D1_98B6_00C04FC96ABD_.wvu.Rows" localSheetId="49" hidden="1">[55]BOP!$A$36:$IV$36,[55]BOP!$A$44:$IV$44,[55]BOP!$A$59:$IV$59,[55]BOP!#REF!,[55]BOP!#REF!,[55]BOP!$A$81:$IV$88</definedName>
    <definedName name="Z_1F4C2007_FFA7_11D1_98B6_00C04FC96ABD_.wvu.Rows" localSheetId="50" hidden="1">[55]BOP!$A$36:$IV$36,[55]BOP!$A$44:$IV$44,[55]BOP!$A$59:$IV$59,[55]BOP!#REF!,[55]BOP!#REF!,[55]BOP!$A$81:$IV$88</definedName>
    <definedName name="Z_1F4C2007_FFA7_11D1_98B6_00C04FC96ABD_.wvu.Rows" localSheetId="52" hidden="1">[55]BOP!$A$36:$IV$36,[55]BOP!$A$44:$IV$44,[55]BOP!$A$59:$IV$59,[55]BOP!#REF!,[55]BOP!#REF!,[55]BOP!$A$81:$IV$88</definedName>
    <definedName name="Z_1F4C2007_FFA7_11D1_98B6_00C04FC96ABD_.wvu.Rows" localSheetId="53" hidden="1">[55]BOP!$A$36:$IV$36,[55]BOP!$A$44:$IV$44,[55]BOP!$A$59:$IV$59,[55]BOP!#REF!,[55]BOP!#REF!,[55]BOP!$A$81:$IV$88</definedName>
    <definedName name="Z_1F4C2007_FFA7_11D1_98B6_00C04FC96ABD_.wvu.Rows" localSheetId="54" hidden="1">[55]BOP!$A$36:$IV$36,[55]BOP!$A$44:$IV$44,[55]BOP!$A$59:$IV$59,[55]BOP!#REF!,[55]BOP!#REF!,[55]BOP!$A$81:$IV$88</definedName>
    <definedName name="Z_1F4C2007_FFA7_11D1_98B6_00C04FC96ABD_.wvu.Rows" localSheetId="55" hidden="1">[55]BOP!$A$36:$IV$36,[55]BOP!$A$44:$IV$44,[55]BOP!$A$59:$IV$59,[55]BOP!#REF!,[55]BOP!#REF!,[55]BOP!$A$81:$IV$88</definedName>
    <definedName name="Z_1F4C2007_FFA7_11D1_98B6_00C04FC96ABD_.wvu.Rows" localSheetId="56" hidden="1">[55]BOP!$A$36:$IV$36,[55]BOP!$A$44:$IV$44,[55]BOP!$A$59:$IV$59,[55]BOP!#REF!,[55]BOP!#REF!,[55]BOP!$A$81:$IV$88</definedName>
    <definedName name="Z_1F4C2007_FFA7_11D1_98B6_00C04FC96ABD_.wvu.Rows" localSheetId="57" hidden="1">[55]BOP!$A$36:$IV$36,[55]BOP!$A$44:$IV$44,[55]BOP!$A$59:$IV$59,[55]BOP!#REF!,[55]BOP!#REF!,[55]BOP!$A$81:$IV$88</definedName>
    <definedName name="Z_1F4C2007_FFA7_11D1_98B6_00C04FC96ABD_.wvu.Rows" localSheetId="58" hidden="1">[55]BOP!$A$36:$IV$36,[55]BOP!$A$44:$IV$44,[55]BOP!$A$59:$IV$59,[55]BOP!#REF!,[55]BOP!#REF!,[55]BOP!$A$81:$IV$88</definedName>
    <definedName name="Z_1F4C2007_FFA7_11D1_98B6_00C04FC96ABD_.wvu.Rows" localSheetId="59" hidden="1">[55]BOP!$A$36:$IV$36,[55]BOP!$A$44:$IV$44,[55]BOP!$A$59:$IV$59,[55]BOP!#REF!,[55]BOP!#REF!,[55]BOP!$A$81:$IV$88</definedName>
    <definedName name="Z_1F4C2007_FFA7_11D1_98B6_00C04FC96ABD_.wvu.Rows" localSheetId="60" hidden="1">[55]BOP!$A$36:$IV$36,[55]BOP!$A$44:$IV$44,[55]BOP!$A$59:$IV$59,[55]BOP!#REF!,[55]BOP!#REF!,[55]BOP!$A$81:$IV$88</definedName>
    <definedName name="Z_1F4C2007_FFA7_11D1_98B6_00C04FC96ABD_.wvu.Rows" localSheetId="70" hidden="1">[55]BOP!$A$36:$IV$36,[55]BOP!$A$44:$IV$44,[55]BOP!$A$59:$IV$59,[55]BOP!#REF!,[55]BOP!#REF!,[55]BOP!$A$81:$IV$88</definedName>
    <definedName name="Z_1F4C2007_FFA7_11D1_98B6_00C04FC96ABD_.wvu.Rows" hidden="1">[55]BOP!$A$36:$IV$36,[55]BOP!$A$44:$IV$44,[55]BOP!$A$59:$IV$59,[55]BOP!#REF!,[55]BOP!#REF!,[55]BOP!$A$81:$IV$88</definedName>
    <definedName name="Z_1F4C2008_FFA7_11D1_98B6_00C04FC96ABD_.wvu.Rows" localSheetId="19" hidden="1">[55]BOP!$A$36:$IV$36,[55]BOP!$A$44:$IV$44,[55]BOP!$A$59:$IV$59,[55]BOP!#REF!,[55]BOP!#REF!,[55]BOP!$A$81:$IV$88</definedName>
    <definedName name="Z_1F4C2008_FFA7_11D1_98B6_00C04FC96ABD_.wvu.Rows" localSheetId="37" hidden="1">[55]BOP!$A$36:$IV$36,[55]BOP!$A$44:$IV$44,[55]BOP!$A$59:$IV$59,[55]BOP!#REF!,[55]BOP!#REF!,[55]BOP!$A$81:$IV$88</definedName>
    <definedName name="Z_1F4C2008_FFA7_11D1_98B6_00C04FC96ABD_.wvu.Rows" localSheetId="38" hidden="1">[55]BOP!$A$36:$IV$36,[55]BOP!$A$44:$IV$44,[55]BOP!$A$59:$IV$59,[55]BOP!#REF!,[55]BOP!#REF!,[55]BOP!$A$81:$IV$88</definedName>
    <definedName name="Z_1F4C2008_FFA7_11D1_98B6_00C04FC96ABD_.wvu.Rows" localSheetId="39" hidden="1">[55]BOP!$A$36:$IV$36,[55]BOP!$A$44:$IV$44,[55]BOP!$A$59:$IV$59,[55]BOP!#REF!,[55]BOP!#REF!,[55]BOP!$A$81:$IV$88</definedName>
    <definedName name="Z_1F4C2008_FFA7_11D1_98B6_00C04FC96ABD_.wvu.Rows" localSheetId="40" hidden="1">[55]BOP!$A$36:$IV$36,[55]BOP!$A$44:$IV$44,[55]BOP!$A$59:$IV$59,[55]BOP!#REF!,[55]BOP!#REF!,[55]BOP!$A$81:$IV$88</definedName>
    <definedName name="Z_1F4C2008_FFA7_11D1_98B6_00C04FC96ABD_.wvu.Rows" localSheetId="41" hidden="1">[55]BOP!$A$36:$IV$36,[55]BOP!$A$44:$IV$44,[55]BOP!$A$59:$IV$59,[55]BOP!#REF!,[55]BOP!#REF!,[55]BOP!$A$81:$IV$88</definedName>
    <definedName name="Z_1F4C2008_FFA7_11D1_98B6_00C04FC96ABD_.wvu.Rows" localSheetId="42" hidden="1">[55]BOP!$A$36:$IV$36,[55]BOP!$A$44:$IV$44,[55]BOP!$A$59:$IV$59,[55]BOP!#REF!,[55]BOP!#REF!,[55]BOP!$A$81:$IV$88</definedName>
    <definedName name="Z_1F4C2008_FFA7_11D1_98B6_00C04FC96ABD_.wvu.Rows" localSheetId="43" hidden="1">[55]BOP!$A$36:$IV$36,[55]BOP!$A$44:$IV$44,[55]BOP!$A$59:$IV$59,[55]BOP!#REF!,[55]BOP!#REF!,[55]BOP!$A$81:$IV$88</definedName>
    <definedName name="Z_1F4C2008_FFA7_11D1_98B6_00C04FC96ABD_.wvu.Rows" localSheetId="45" hidden="1">[55]BOP!$A$36:$IV$36,[55]BOP!$A$44:$IV$44,[55]BOP!$A$59:$IV$59,[55]BOP!#REF!,[55]BOP!#REF!,[55]BOP!$A$81:$IV$88</definedName>
    <definedName name="Z_1F4C2008_FFA7_11D1_98B6_00C04FC96ABD_.wvu.Rows" localSheetId="46" hidden="1">[55]BOP!$A$36:$IV$36,[55]BOP!$A$44:$IV$44,[55]BOP!$A$59:$IV$59,[55]BOP!#REF!,[55]BOP!#REF!,[55]BOP!$A$81:$IV$88</definedName>
    <definedName name="Z_1F4C2008_FFA7_11D1_98B6_00C04FC96ABD_.wvu.Rows" localSheetId="48" hidden="1">[55]BOP!$A$36:$IV$36,[55]BOP!$A$44:$IV$44,[55]BOP!$A$59:$IV$59,[55]BOP!#REF!,[55]BOP!#REF!,[55]BOP!$A$81:$IV$88</definedName>
    <definedName name="Z_1F4C2008_FFA7_11D1_98B6_00C04FC96ABD_.wvu.Rows" localSheetId="49" hidden="1">[55]BOP!$A$36:$IV$36,[55]BOP!$A$44:$IV$44,[55]BOP!$A$59:$IV$59,[55]BOP!#REF!,[55]BOP!#REF!,[55]BOP!$A$81:$IV$88</definedName>
    <definedName name="Z_1F4C2008_FFA7_11D1_98B6_00C04FC96ABD_.wvu.Rows" localSheetId="50" hidden="1">[55]BOP!$A$36:$IV$36,[55]BOP!$A$44:$IV$44,[55]BOP!$A$59:$IV$59,[55]BOP!#REF!,[55]BOP!#REF!,[55]BOP!$A$81:$IV$88</definedName>
    <definedName name="Z_1F4C2008_FFA7_11D1_98B6_00C04FC96ABD_.wvu.Rows" localSheetId="52" hidden="1">[55]BOP!$A$36:$IV$36,[55]BOP!$A$44:$IV$44,[55]BOP!$A$59:$IV$59,[55]BOP!#REF!,[55]BOP!#REF!,[55]BOP!$A$81:$IV$88</definedName>
    <definedName name="Z_1F4C2008_FFA7_11D1_98B6_00C04FC96ABD_.wvu.Rows" localSheetId="53" hidden="1">[55]BOP!$A$36:$IV$36,[55]BOP!$A$44:$IV$44,[55]BOP!$A$59:$IV$59,[55]BOP!#REF!,[55]BOP!#REF!,[55]BOP!$A$81:$IV$88</definedName>
    <definedName name="Z_1F4C2008_FFA7_11D1_98B6_00C04FC96ABD_.wvu.Rows" localSheetId="54" hidden="1">[55]BOP!$A$36:$IV$36,[55]BOP!$A$44:$IV$44,[55]BOP!$A$59:$IV$59,[55]BOP!#REF!,[55]BOP!#REF!,[55]BOP!$A$81:$IV$88</definedName>
    <definedName name="Z_1F4C2008_FFA7_11D1_98B6_00C04FC96ABD_.wvu.Rows" localSheetId="55" hidden="1">[55]BOP!$A$36:$IV$36,[55]BOP!$A$44:$IV$44,[55]BOP!$A$59:$IV$59,[55]BOP!#REF!,[55]BOP!#REF!,[55]BOP!$A$81:$IV$88</definedName>
    <definedName name="Z_1F4C2008_FFA7_11D1_98B6_00C04FC96ABD_.wvu.Rows" localSheetId="56" hidden="1">[55]BOP!$A$36:$IV$36,[55]BOP!$A$44:$IV$44,[55]BOP!$A$59:$IV$59,[55]BOP!#REF!,[55]BOP!#REF!,[55]BOP!$A$81:$IV$88</definedName>
    <definedName name="Z_1F4C2008_FFA7_11D1_98B6_00C04FC96ABD_.wvu.Rows" localSheetId="57" hidden="1">[55]BOP!$A$36:$IV$36,[55]BOP!$A$44:$IV$44,[55]BOP!$A$59:$IV$59,[55]BOP!#REF!,[55]BOP!#REF!,[55]BOP!$A$81:$IV$88</definedName>
    <definedName name="Z_1F4C2008_FFA7_11D1_98B6_00C04FC96ABD_.wvu.Rows" localSheetId="58" hidden="1">[55]BOP!$A$36:$IV$36,[55]BOP!$A$44:$IV$44,[55]BOP!$A$59:$IV$59,[55]BOP!#REF!,[55]BOP!#REF!,[55]BOP!$A$81:$IV$88</definedName>
    <definedName name="Z_1F4C2008_FFA7_11D1_98B6_00C04FC96ABD_.wvu.Rows" localSheetId="59" hidden="1">[55]BOP!$A$36:$IV$36,[55]BOP!$A$44:$IV$44,[55]BOP!$A$59:$IV$59,[55]BOP!#REF!,[55]BOP!#REF!,[55]BOP!$A$81:$IV$88</definedName>
    <definedName name="Z_1F4C2008_FFA7_11D1_98B6_00C04FC96ABD_.wvu.Rows" localSheetId="60" hidden="1">[55]BOP!$A$36:$IV$36,[55]BOP!$A$44:$IV$44,[55]BOP!$A$59:$IV$59,[55]BOP!#REF!,[55]BOP!#REF!,[55]BOP!$A$81:$IV$88</definedName>
    <definedName name="Z_1F4C2008_FFA7_11D1_98B6_00C04FC96ABD_.wvu.Rows" localSheetId="70" hidden="1">[55]BOP!$A$36:$IV$36,[55]BOP!$A$44:$IV$44,[55]BOP!$A$59:$IV$59,[55]BOP!#REF!,[55]BOP!#REF!,[55]BOP!$A$81:$IV$88</definedName>
    <definedName name="Z_1F4C2008_FFA7_11D1_98B6_00C04FC96ABD_.wvu.Rows" hidden="1">[55]BOP!$A$36:$IV$36,[55]BOP!$A$44:$IV$44,[55]BOP!$A$59:$IV$59,[55]BOP!#REF!,[55]BOP!#REF!,[55]BOP!$A$81:$IV$88</definedName>
    <definedName name="Z_1F4C2009_FFA7_11D1_98B6_00C04FC96ABD_.wvu.Rows" localSheetId="19" hidden="1">[55]BOP!$A$36:$IV$36,[55]BOP!$A$44:$IV$44,[55]BOP!$A$59:$IV$59,[55]BOP!#REF!,[55]BOP!#REF!,[55]BOP!$A$81:$IV$88</definedName>
    <definedName name="Z_1F4C2009_FFA7_11D1_98B6_00C04FC96ABD_.wvu.Rows" localSheetId="37" hidden="1">[55]BOP!$A$36:$IV$36,[55]BOP!$A$44:$IV$44,[55]BOP!$A$59:$IV$59,[55]BOP!#REF!,[55]BOP!#REF!,[55]BOP!$A$81:$IV$88</definedName>
    <definedName name="Z_1F4C2009_FFA7_11D1_98B6_00C04FC96ABD_.wvu.Rows" localSheetId="38" hidden="1">[55]BOP!$A$36:$IV$36,[55]BOP!$A$44:$IV$44,[55]BOP!$A$59:$IV$59,[55]BOP!#REF!,[55]BOP!#REF!,[55]BOP!$A$81:$IV$88</definedName>
    <definedName name="Z_1F4C2009_FFA7_11D1_98B6_00C04FC96ABD_.wvu.Rows" localSheetId="39" hidden="1">[55]BOP!$A$36:$IV$36,[55]BOP!$A$44:$IV$44,[55]BOP!$A$59:$IV$59,[55]BOP!#REF!,[55]BOP!#REF!,[55]BOP!$A$81:$IV$88</definedName>
    <definedName name="Z_1F4C2009_FFA7_11D1_98B6_00C04FC96ABD_.wvu.Rows" localSheetId="40" hidden="1">[55]BOP!$A$36:$IV$36,[55]BOP!$A$44:$IV$44,[55]BOP!$A$59:$IV$59,[55]BOP!#REF!,[55]BOP!#REF!,[55]BOP!$A$81:$IV$88</definedName>
    <definedName name="Z_1F4C2009_FFA7_11D1_98B6_00C04FC96ABD_.wvu.Rows" localSheetId="41" hidden="1">[55]BOP!$A$36:$IV$36,[55]BOP!$A$44:$IV$44,[55]BOP!$A$59:$IV$59,[55]BOP!#REF!,[55]BOP!#REF!,[55]BOP!$A$81:$IV$88</definedName>
    <definedName name="Z_1F4C2009_FFA7_11D1_98B6_00C04FC96ABD_.wvu.Rows" localSheetId="42" hidden="1">[55]BOP!$A$36:$IV$36,[55]BOP!$A$44:$IV$44,[55]BOP!$A$59:$IV$59,[55]BOP!#REF!,[55]BOP!#REF!,[55]BOP!$A$81:$IV$88</definedName>
    <definedName name="Z_1F4C2009_FFA7_11D1_98B6_00C04FC96ABD_.wvu.Rows" localSheetId="43" hidden="1">[55]BOP!$A$36:$IV$36,[55]BOP!$A$44:$IV$44,[55]BOP!$A$59:$IV$59,[55]BOP!#REF!,[55]BOP!#REF!,[55]BOP!$A$81:$IV$88</definedName>
    <definedName name="Z_1F4C2009_FFA7_11D1_98B6_00C04FC96ABD_.wvu.Rows" localSheetId="45" hidden="1">[55]BOP!$A$36:$IV$36,[55]BOP!$A$44:$IV$44,[55]BOP!$A$59:$IV$59,[55]BOP!#REF!,[55]BOP!#REF!,[55]BOP!$A$81:$IV$88</definedName>
    <definedName name="Z_1F4C2009_FFA7_11D1_98B6_00C04FC96ABD_.wvu.Rows" localSheetId="46" hidden="1">[55]BOP!$A$36:$IV$36,[55]BOP!$A$44:$IV$44,[55]BOP!$A$59:$IV$59,[55]BOP!#REF!,[55]BOP!#REF!,[55]BOP!$A$81:$IV$88</definedName>
    <definedName name="Z_1F4C2009_FFA7_11D1_98B6_00C04FC96ABD_.wvu.Rows" localSheetId="48" hidden="1">[55]BOP!$A$36:$IV$36,[55]BOP!$A$44:$IV$44,[55]BOP!$A$59:$IV$59,[55]BOP!#REF!,[55]BOP!#REF!,[55]BOP!$A$81:$IV$88</definedName>
    <definedName name="Z_1F4C2009_FFA7_11D1_98B6_00C04FC96ABD_.wvu.Rows" localSheetId="49" hidden="1">[55]BOP!$A$36:$IV$36,[55]BOP!$A$44:$IV$44,[55]BOP!$A$59:$IV$59,[55]BOP!#REF!,[55]BOP!#REF!,[55]BOP!$A$81:$IV$88</definedName>
    <definedName name="Z_1F4C2009_FFA7_11D1_98B6_00C04FC96ABD_.wvu.Rows" localSheetId="50" hidden="1">[55]BOP!$A$36:$IV$36,[55]BOP!$A$44:$IV$44,[55]BOP!$A$59:$IV$59,[55]BOP!#REF!,[55]BOP!#REF!,[55]BOP!$A$81:$IV$88</definedName>
    <definedName name="Z_1F4C2009_FFA7_11D1_98B6_00C04FC96ABD_.wvu.Rows" localSheetId="52" hidden="1">[55]BOP!$A$36:$IV$36,[55]BOP!$A$44:$IV$44,[55]BOP!$A$59:$IV$59,[55]BOP!#REF!,[55]BOP!#REF!,[55]BOP!$A$81:$IV$88</definedName>
    <definedName name="Z_1F4C2009_FFA7_11D1_98B6_00C04FC96ABD_.wvu.Rows" localSheetId="53" hidden="1">[55]BOP!$A$36:$IV$36,[55]BOP!$A$44:$IV$44,[55]BOP!$A$59:$IV$59,[55]BOP!#REF!,[55]BOP!#REF!,[55]BOP!$A$81:$IV$88</definedName>
    <definedName name="Z_1F4C2009_FFA7_11D1_98B6_00C04FC96ABD_.wvu.Rows" localSheetId="54" hidden="1">[55]BOP!$A$36:$IV$36,[55]BOP!$A$44:$IV$44,[55]BOP!$A$59:$IV$59,[55]BOP!#REF!,[55]BOP!#REF!,[55]BOP!$A$81:$IV$88</definedName>
    <definedName name="Z_1F4C2009_FFA7_11D1_98B6_00C04FC96ABD_.wvu.Rows" localSheetId="55" hidden="1">[55]BOP!$A$36:$IV$36,[55]BOP!$A$44:$IV$44,[55]BOP!$A$59:$IV$59,[55]BOP!#REF!,[55]BOP!#REF!,[55]BOP!$A$81:$IV$88</definedName>
    <definedName name="Z_1F4C2009_FFA7_11D1_98B6_00C04FC96ABD_.wvu.Rows" localSheetId="56" hidden="1">[55]BOP!$A$36:$IV$36,[55]BOP!$A$44:$IV$44,[55]BOP!$A$59:$IV$59,[55]BOP!#REF!,[55]BOP!#REF!,[55]BOP!$A$81:$IV$88</definedName>
    <definedName name="Z_1F4C2009_FFA7_11D1_98B6_00C04FC96ABD_.wvu.Rows" localSheetId="57" hidden="1">[55]BOP!$A$36:$IV$36,[55]BOP!$A$44:$IV$44,[55]BOP!$A$59:$IV$59,[55]BOP!#REF!,[55]BOP!#REF!,[55]BOP!$A$81:$IV$88</definedName>
    <definedName name="Z_1F4C2009_FFA7_11D1_98B6_00C04FC96ABD_.wvu.Rows" localSheetId="58" hidden="1">[55]BOP!$A$36:$IV$36,[55]BOP!$A$44:$IV$44,[55]BOP!$A$59:$IV$59,[55]BOP!#REF!,[55]BOP!#REF!,[55]BOP!$A$81:$IV$88</definedName>
    <definedName name="Z_1F4C2009_FFA7_11D1_98B6_00C04FC96ABD_.wvu.Rows" localSheetId="59" hidden="1">[55]BOP!$A$36:$IV$36,[55]BOP!$A$44:$IV$44,[55]BOP!$A$59:$IV$59,[55]BOP!#REF!,[55]BOP!#REF!,[55]BOP!$A$81:$IV$88</definedName>
    <definedName name="Z_1F4C2009_FFA7_11D1_98B6_00C04FC96ABD_.wvu.Rows" localSheetId="60" hidden="1">[55]BOP!$A$36:$IV$36,[55]BOP!$A$44:$IV$44,[55]BOP!$A$59:$IV$59,[55]BOP!#REF!,[55]BOP!#REF!,[55]BOP!$A$81:$IV$88</definedName>
    <definedName name="Z_1F4C2009_FFA7_11D1_98B6_00C04FC96ABD_.wvu.Rows" localSheetId="70" hidden="1">[55]BOP!$A$36:$IV$36,[55]BOP!$A$44:$IV$44,[55]BOP!$A$59:$IV$59,[55]BOP!#REF!,[55]BOP!#REF!,[55]BOP!$A$81:$IV$88</definedName>
    <definedName name="Z_1F4C2009_FFA7_11D1_98B6_00C04FC96ABD_.wvu.Rows" hidden="1">[55]BOP!$A$36:$IV$36,[55]BOP!$A$44:$IV$44,[55]BOP!$A$59:$IV$59,[55]BOP!#REF!,[55]BOP!#REF!,[55]BOP!$A$81:$IV$88</definedName>
    <definedName name="Z_1F4C200A_FFA7_11D1_98B6_00C04FC96ABD_.wvu.Rows" localSheetId="19" hidden="1">[55]BOP!$A$36:$IV$36,[55]BOP!$A$44:$IV$44,[55]BOP!$A$59:$IV$59,[55]BOP!#REF!,[55]BOP!#REF!,[55]BOP!$A$81:$IV$88</definedName>
    <definedName name="Z_1F4C200A_FFA7_11D1_98B6_00C04FC96ABD_.wvu.Rows" localSheetId="37" hidden="1">[55]BOP!$A$36:$IV$36,[55]BOP!$A$44:$IV$44,[55]BOP!$A$59:$IV$59,[55]BOP!#REF!,[55]BOP!#REF!,[55]BOP!$A$81:$IV$88</definedName>
    <definedName name="Z_1F4C200A_FFA7_11D1_98B6_00C04FC96ABD_.wvu.Rows" localSheetId="38" hidden="1">[55]BOP!$A$36:$IV$36,[55]BOP!$A$44:$IV$44,[55]BOP!$A$59:$IV$59,[55]BOP!#REF!,[55]BOP!#REF!,[55]BOP!$A$81:$IV$88</definedName>
    <definedName name="Z_1F4C200A_FFA7_11D1_98B6_00C04FC96ABD_.wvu.Rows" localSheetId="39" hidden="1">[55]BOP!$A$36:$IV$36,[55]BOP!$A$44:$IV$44,[55]BOP!$A$59:$IV$59,[55]BOP!#REF!,[55]BOP!#REF!,[55]BOP!$A$81:$IV$88</definedName>
    <definedName name="Z_1F4C200A_FFA7_11D1_98B6_00C04FC96ABD_.wvu.Rows" localSheetId="40" hidden="1">[55]BOP!$A$36:$IV$36,[55]BOP!$A$44:$IV$44,[55]BOP!$A$59:$IV$59,[55]BOP!#REF!,[55]BOP!#REF!,[55]BOP!$A$81:$IV$88</definedName>
    <definedName name="Z_1F4C200A_FFA7_11D1_98B6_00C04FC96ABD_.wvu.Rows" localSheetId="41" hidden="1">[55]BOP!$A$36:$IV$36,[55]BOP!$A$44:$IV$44,[55]BOP!$A$59:$IV$59,[55]BOP!#REF!,[55]BOP!#REF!,[55]BOP!$A$81:$IV$88</definedName>
    <definedName name="Z_1F4C200A_FFA7_11D1_98B6_00C04FC96ABD_.wvu.Rows" localSheetId="42" hidden="1">[55]BOP!$A$36:$IV$36,[55]BOP!$A$44:$IV$44,[55]BOP!$A$59:$IV$59,[55]BOP!#REF!,[55]BOP!#REF!,[55]BOP!$A$81:$IV$88</definedName>
    <definedName name="Z_1F4C200A_FFA7_11D1_98B6_00C04FC96ABD_.wvu.Rows" localSheetId="43" hidden="1">[55]BOP!$A$36:$IV$36,[55]BOP!$A$44:$IV$44,[55]BOP!$A$59:$IV$59,[55]BOP!#REF!,[55]BOP!#REF!,[55]BOP!$A$81:$IV$88</definedName>
    <definedName name="Z_1F4C200A_FFA7_11D1_98B6_00C04FC96ABD_.wvu.Rows" localSheetId="45" hidden="1">[55]BOP!$A$36:$IV$36,[55]BOP!$A$44:$IV$44,[55]BOP!$A$59:$IV$59,[55]BOP!#REF!,[55]BOP!#REF!,[55]BOP!$A$81:$IV$88</definedName>
    <definedName name="Z_1F4C200A_FFA7_11D1_98B6_00C04FC96ABD_.wvu.Rows" localSheetId="46" hidden="1">[55]BOP!$A$36:$IV$36,[55]BOP!$A$44:$IV$44,[55]BOP!$A$59:$IV$59,[55]BOP!#REF!,[55]BOP!#REF!,[55]BOP!$A$81:$IV$88</definedName>
    <definedName name="Z_1F4C200A_FFA7_11D1_98B6_00C04FC96ABD_.wvu.Rows" localSheetId="48" hidden="1">[55]BOP!$A$36:$IV$36,[55]BOP!$A$44:$IV$44,[55]BOP!$A$59:$IV$59,[55]BOP!#REF!,[55]BOP!#REF!,[55]BOP!$A$81:$IV$88</definedName>
    <definedName name="Z_1F4C200A_FFA7_11D1_98B6_00C04FC96ABD_.wvu.Rows" localSheetId="49" hidden="1">[55]BOP!$A$36:$IV$36,[55]BOP!$A$44:$IV$44,[55]BOP!$A$59:$IV$59,[55]BOP!#REF!,[55]BOP!#REF!,[55]BOP!$A$81:$IV$88</definedName>
    <definedName name="Z_1F4C200A_FFA7_11D1_98B6_00C04FC96ABD_.wvu.Rows" localSheetId="50" hidden="1">[55]BOP!$A$36:$IV$36,[55]BOP!$A$44:$IV$44,[55]BOP!$A$59:$IV$59,[55]BOP!#REF!,[55]BOP!#REF!,[55]BOP!$A$81:$IV$88</definedName>
    <definedName name="Z_1F4C200A_FFA7_11D1_98B6_00C04FC96ABD_.wvu.Rows" localSheetId="52" hidden="1">[55]BOP!$A$36:$IV$36,[55]BOP!$A$44:$IV$44,[55]BOP!$A$59:$IV$59,[55]BOP!#REF!,[55]BOP!#REF!,[55]BOP!$A$81:$IV$88</definedName>
    <definedName name="Z_1F4C200A_FFA7_11D1_98B6_00C04FC96ABD_.wvu.Rows" localSheetId="53" hidden="1">[55]BOP!$A$36:$IV$36,[55]BOP!$A$44:$IV$44,[55]BOP!$A$59:$IV$59,[55]BOP!#REF!,[55]BOP!#REF!,[55]BOP!$A$81:$IV$88</definedName>
    <definedName name="Z_1F4C200A_FFA7_11D1_98B6_00C04FC96ABD_.wvu.Rows" localSheetId="54" hidden="1">[55]BOP!$A$36:$IV$36,[55]BOP!$A$44:$IV$44,[55]BOP!$A$59:$IV$59,[55]BOP!#REF!,[55]BOP!#REF!,[55]BOP!$A$81:$IV$88</definedName>
    <definedName name="Z_1F4C200A_FFA7_11D1_98B6_00C04FC96ABD_.wvu.Rows" localSheetId="55" hidden="1">[55]BOP!$A$36:$IV$36,[55]BOP!$A$44:$IV$44,[55]BOP!$A$59:$IV$59,[55]BOP!#REF!,[55]BOP!#REF!,[55]BOP!$A$81:$IV$88</definedName>
    <definedName name="Z_1F4C200A_FFA7_11D1_98B6_00C04FC96ABD_.wvu.Rows" localSheetId="56" hidden="1">[55]BOP!$A$36:$IV$36,[55]BOP!$A$44:$IV$44,[55]BOP!$A$59:$IV$59,[55]BOP!#REF!,[55]BOP!#REF!,[55]BOP!$A$81:$IV$88</definedName>
    <definedName name="Z_1F4C200A_FFA7_11D1_98B6_00C04FC96ABD_.wvu.Rows" localSheetId="57" hidden="1">[55]BOP!$A$36:$IV$36,[55]BOP!$A$44:$IV$44,[55]BOP!$A$59:$IV$59,[55]BOP!#REF!,[55]BOP!#REF!,[55]BOP!$A$81:$IV$88</definedName>
    <definedName name="Z_1F4C200A_FFA7_11D1_98B6_00C04FC96ABD_.wvu.Rows" localSheetId="58" hidden="1">[55]BOP!$A$36:$IV$36,[55]BOP!$A$44:$IV$44,[55]BOP!$A$59:$IV$59,[55]BOP!#REF!,[55]BOP!#REF!,[55]BOP!$A$81:$IV$88</definedName>
    <definedName name="Z_1F4C200A_FFA7_11D1_98B6_00C04FC96ABD_.wvu.Rows" localSheetId="59" hidden="1">[55]BOP!$A$36:$IV$36,[55]BOP!$A$44:$IV$44,[55]BOP!$A$59:$IV$59,[55]BOP!#REF!,[55]BOP!#REF!,[55]BOP!$A$81:$IV$88</definedName>
    <definedName name="Z_1F4C200A_FFA7_11D1_98B6_00C04FC96ABD_.wvu.Rows" localSheetId="60" hidden="1">[55]BOP!$A$36:$IV$36,[55]BOP!$A$44:$IV$44,[55]BOP!$A$59:$IV$59,[55]BOP!#REF!,[55]BOP!#REF!,[55]BOP!$A$81:$IV$88</definedName>
    <definedName name="Z_1F4C200A_FFA7_11D1_98B6_00C04FC96ABD_.wvu.Rows" localSheetId="70" hidden="1">[55]BOP!$A$36:$IV$36,[55]BOP!$A$44:$IV$44,[55]BOP!$A$59:$IV$59,[55]BOP!#REF!,[55]BOP!#REF!,[55]BOP!$A$81:$IV$88</definedName>
    <definedName name="Z_1F4C200A_FFA7_11D1_98B6_00C04FC96ABD_.wvu.Rows" hidden="1">[55]BOP!$A$36:$IV$36,[55]BOP!$A$44:$IV$44,[55]BOP!$A$59:$IV$59,[55]BOP!#REF!,[55]BOP!#REF!,[55]BOP!$A$81:$IV$88</definedName>
    <definedName name="Z_1F4C200B_FFA7_11D1_98B6_00C04FC96ABD_.wvu.Rows" localSheetId="19" hidden="1">[55]BOP!$A$36:$IV$36,[55]BOP!$A$44:$IV$44,[55]BOP!$A$59:$IV$59,[55]BOP!#REF!,[55]BOP!#REF!,[55]BOP!$A$79:$IV$79,[55]BOP!$A$81:$IV$88,[55]BOP!#REF!</definedName>
    <definedName name="Z_1F4C200B_FFA7_11D1_98B6_00C04FC96ABD_.wvu.Rows" localSheetId="37" hidden="1">[55]BOP!$A$36:$IV$36,[55]BOP!$A$44:$IV$44,[55]BOP!$A$59:$IV$59,[55]BOP!#REF!,[55]BOP!#REF!,[55]BOP!$A$79:$IV$79,[55]BOP!$A$81:$IV$88,[55]BOP!#REF!</definedName>
    <definedName name="Z_1F4C200B_FFA7_11D1_98B6_00C04FC96ABD_.wvu.Rows" localSheetId="38" hidden="1">[55]BOP!$A$36:$IV$36,[55]BOP!$A$44:$IV$44,[55]BOP!$A$59:$IV$59,[55]BOP!#REF!,[55]BOP!#REF!,[55]BOP!$A$79:$IV$79,[55]BOP!$A$81:$IV$88,[55]BOP!#REF!</definedName>
    <definedName name="Z_1F4C200B_FFA7_11D1_98B6_00C04FC96ABD_.wvu.Rows" localSheetId="39" hidden="1">[55]BOP!$A$36:$IV$36,[55]BOP!$A$44:$IV$44,[55]BOP!$A$59:$IV$59,[55]BOP!#REF!,[55]BOP!#REF!,[55]BOP!$A$79:$IV$79,[55]BOP!$A$81:$IV$88,[55]BOP!#REF!</definedName>
    <definedName name="Z_1F4C200B_FFA7_11D1_98B6_00C04FC96ABD_.wvu.Rows" localSheetId="40" hidden="1">[55]BOP!$A$36:$IV$36,[55]BOP!$A$44:$IV$44,[55]BOP!$A$59:$IV$59,[55]BOP!#REF!,[55]BOP!#REF!,[55]BOP!$A$79:$IV$79,[55]BOP!$A$81:$IV$88,[55]BOP!#REF!</definedName>
    <definedName name="Z_1F4C200B_FFA7_11D1_98B6_00C04FC96ABD_.wvu.Rows" localSheetId="41" hidden="1">[55]BOP!$A$36:$IV$36,[55]BOP!$A$44:$IV$44,[55]BOP!$A$59:$IV$59,[55]BOP!#REF!,[55]BOP!#REF!,[55]BOP!$A$79:$IV$79,[55]BOP!$A$81:$IV$88,[55]BOP!#REF!</definedName>
    <definedName name="Z_1F4C200B_FFA7_11D1_98B6_00C04FC96ABD_.wvu.Rows" localSheetId="42" hidden="1">[55]BOP!$A$36:$IV$36,[55]BOP!$A$44:$IV$44,[55]BOP!$A$59:$IV$59,[55]BOP!#REF!,[55]BOP!#REF!,[55]BOP!$A$79:$IV$79,[55]BOP!$A$81:$IV$88,[55]BOP!#REF!</definedName>
    <definedName name="Z_1F4C200B_FFA7_11D1_98B6_00C04FC96ABD_.wvu.Rows" localSheetId="43" hidden="1">[55]BOP!$A$36:$IV$36,[55]BOP!$A$44:$IV$44,[55]BOP!$A$59:$IV$59,[55]BOP!#REF!,[55]BOP!#REF!,[55]BOP!$A$79:$IV$79,[55]BOP!$A$81:$IV$88,[55]BOP!#REF!</definedName>
    <definedName name="Z_1F4C200B_FFA7_11D1_98B6_00C04FC96ABD_.wvu.Rows" localSheetId="45" hidden="1">[55]BOP!$A$36:$IV$36,[55]BOP!$A$44:$IV$44,[55]BOP!$A$59:$IV$59,[55]BOP!#REF!,[55]BOP!#REF!,[55]BOP!$A$79:$IV$79,[55]BOP!$A$81:$IV$88,[55]BOP!#REF!</definedName>
    <definedName name="Z_1F4C200B_FFA7_11D1_98B6_00C04FC96ABD_.wvu.Rows" localSheetId="46" hidden="1">[55]BOP!$A$36:$IV$36,[55]BOP!$A$44:$IV$44,[55]BOP!$A$59:$IV$59,[55]BOP!#REF!,[55]BOP!#REF!,[55]BOP!$A$79:$IV$79,[55]BOP!$A$81:$IV$88,[55]BOP!#REF!</definedName>
    <definedName name="Z_1F4C200B_FFA7_11D1_98B6_00C04FC96ABD_.wvu.Rows" localSheetId="48" hidden="1">[55]BOP!$A$36:$IV$36,[55]BOP!$A$44:$IV$44,[55]BOP!$A$59:$IV$59,[55]BOP!#REF!,[55]BOP!#REF!,[55]BOP!$A$79:$IV$79,[55]BOP!$A$81:$IV$88,[55]BOP!#REF!</definedName>
    <definedName name="Z_1F4C200B_FFA7_11D1_98B6_00C04FC96ABD_.wvu.Rows" localSheetId="49" hidden="1">[55]BOP!$A$36:$IV$36,[55]BOP!$A$44:$IV$44,[55]BOP!$A$59:$IV$59,[55]BOP!#REF!,[55]BOP!#REF!,[55]BOP!$A$79:$IV$79,[55]BOP!$A$81:$IV$88,[55]BOP!#REF!</definedName>
    <definedName name="Z_1F4C200B_FFA7_11D1_98B6_00C04FC96ABD_.wvu.Rows" localSheetId="50" hidden="1">[55]BOP!$A$36:$IV$36,[55]BOP!$A$44:$IV$44,[55]BOP!$A$59:$IV$59,[55]BOP!#REF!,[55]BOP!#REF!,[55]BOP!$A$79:$IV$79,[55]BOP!$A$81:$IV$88,[55]BOP!#REF!</definedName>
    <definedName name="Z_1F4C200B_FFA7_11D1_98B6_00C04FC96ABD_.wvu.Rows" localSheetId="52" hidden="1">[55]BOP!$A$36:$IV$36,[55]BOP!$A$44:$IV$44,[55]BOP!$A$59:$IV$59,[55]BOP!#REF!,[55]BOP!#REF!,[55]BOP!$A$79:$IV$79,[55]BOP!$A$81:$IV$88,[55]BOP!#REF!</definedName>
    <definedName name="Z_1F4C200B_FFA7_11D1_98B6_00C04FC96ABD_.wvu.Rows" localSheetId="53" hidden="1">[55]BOP!$A$36:$IV$36,[55]BOP!$A$44:$IV$44,[55]BOP!$A$59:$IV$59,[55]BOP!#REF!,[55]BOP!#REF!,[55]BOP!$A$79:$IV$79,[55]BOP!$A$81:$IV$88,[55]BOP!#REF!</definedName>
    <definedName name="Z_1F4C200B_FFA7_11D1_98B6_00C04FC96ABD_.wvu.Rows" localSheetId="54" hidden="1">[55]BOP!$A$36:$IV$36,[55]BOP!$A$44:$IV$44,[55]BOP!$A$59:$IV$59,[55]BOP!#REF!,[55]BOP!#REF!,[55]BOP!$A$79:$IV$79,[55]BOP!$A$81:$IV$88,[55]BOP!#REF!</definedName>
    <definedName name="Z_1F4C200B_FFA7_11D1_98B6_00C04FC96ABD_.wvu.Rows" localSheetId="55" hidden="1">[55]BOP!$A$36:$IV$36,[55]BOP!$A$44:$IV$44,[55]BOP!$A$59:$IV$59,[55]BOP!#REF!,[55]BOP!#REF!,[55]BOP!$A$79:$IV$79,[55]BOP!$A$81:$IV$88,[55]BOP!#REF!</definedName>
    <definedName name="Z_1F4C200B_FFA7_11D1_98B6_00C04FC96ABD_.wvu.Rows" localSheetId="56" hidden="1">[55]BOP!$A$36:$IV$36,[55]BOP!$A$44:$IV$44,[55]BOP!$A$59:$IV$59,[55]BOP!#REF!,[55]BOP!#REF!,[55]BOP!$A$79:$IV$79,[55]BOP!$A$81:$IV$88,[55]BOP!#REF!</definedName>
    <definedName name="Z_1F4C200B_FFA7_11D1_98B6_00C04FC96ABD_.wvu.Rows" localSheetId="57" hidden="1">[55]BOP!$A$36:$IV$36,[55]BOP!$A$44:$IV$44,[55]BOP!$A$59:$IV$59,[55]BOP!#REF!,[55]BOP!#REF!,[55]BOP!$A$79:$IV$79,[55]BOP!$A$81:$IV$88,[55]BOP!#REF!</definedName>
    <definedName name="Z_1F4C200B_FFA7_11D1_98B6_00C04FC96ABD_.wvu.Rows" localSheetId="58" hidden="1">[55]BOP!$A$36:$IV$36,[55]BOP!$A$44:$IV$44,[55]BOP!$A$59:$IV$59,[55]BOP!#REF!,[55]BOP!#REF!,[55]BOP!$A$79:$IV$79,[55]BOP!$A$81:$IV$88,[55]BOP!#REF!</definedName>
    <definedName name="Z_1F4C200B_FFA7_11D1_98B6_00C04FC96ABD_.wvu.Rows" localSheetId="59" hidden="1">[55]BOP!$A$36:$IV$36,[55]BOP!$A$44:$IV$44,[55]BOP!$A$59:$IV$59,[55]BOP!#REF!,[55]BOP!#REF!,[55]BOP!$A$79:$IV$79,[55]BOP!$A$81:$IV$88,[55]BOP!#REF!</definedName>
    <definedName name="Z_1F4C200B_FFA7_11D1_98B6_00C04FC96ABD_.wvu.Rows" localSheetId="60" hidden="1">[55]BOP!$A$36:$IV$36,[55]BOP!$A$44:$IV$44,[55]BOP!$A$59:$IV$59,[55]BOP!#REF!,[55]BOP!#REF!,[55]BOP!$A$79:$IV$79,[55]BOP!$A$81:$IV$88,[55]BOP!#REF!</definedName>
    <definedName name="Z_1F4C200B_FFA7_11D1_98B6_00C04FC96ABD_.wvu.Rows" localSheetId="70" hidden="1">[55]BOP!$A$36:$IV$36,[55]BOP!$A$44:$IV$44,[55]BOP!$A$59:$IV$59,[55]BOP!#REF!,[55]BOP!#REF!,[55]BOP!$A$79:$IV$79,[55]BOP!$A$81:$IV$88,[55]BOP!#REF!</definedName>
    <definedName name="Z_1F4C200B_FFA7_11D1_98B6_00C04FC96ABD_.wvu.Rows" hidden="1">[55]BOP!$A$36:$IV$36,[55]BOP!$A$44:$IV$44,[55]BOP!$A$59:$IV$59,[55]BOP!#REF!,[55]BOP!#REF!,[55]BOP!$A$79:$IV$79,[55]BOP!$A$81:$IV$88,[55]BOP!#REF!</definedName>
    <definedName name="Z_1F4C200C_FFA7_11D1_98B6_00C04FC96ABD_.wvu.Rows" localSheetId="19" hidden="1">[55]BOP!$A$36:$IV$36,[55]BOP!$A$44:$IV$44,[55]BOP!$A$59:$IV$59,[55]BOP!#REF!,[55]BOP!#REF!,[55]BOP!$A$79:$IV$79,[55]BOP!$A$81:$IV$88</definedName>
    <definedName name="Z_1F4C200C_FFA7_11D1_98B6_00C04FC96ABD_.wvu.Rows" localSheetId="37" hidden="1">[55]BOP!$A$36:$IV$36,[55]BOP!$A$44:$IV$44,[55]BOP!$A$59:$IV$59,[55]BOP!#REF!,[55]BOP!#REF!,[55]BOP!$A$79:$IV$79,[55]BOP!$A$81:$IV$88</definedName>
    <definedName name="Z_1F4C200C_FFA7_11D1_98B6_00C04FC96ABD_.wvu.Rows" localSheetId="38" hidden="1">[55]BOP!$A$36:$IV$36,[55]BOP!$A$44:$IV$44,[55]BOP!$A$59:$IV$59,[55]BOP!#REF!,[55]BOP!#REF!,[55]BOP!$A$79:$IV$79,[55]BOP!$A$81:$IV$88</definedName>
    <definedName name="Z_1F4C200C_FFA7_11D1_98B6_00C04FC96ABD_.wvu.Rows" localSheetId="39" hidden="1">[55]BOP!$A$36:$IV$36,[55]BOP!$A$44:$IV$44,[55]BOP!$A$59:$IV$59,[55]BOP!#REF!,[55]BOP!#REF!,[55]BOP!$A$79:$IV$79,[55]BOP!$A$81:$IV$88</definedName>
    <definedName name="Z_1F4C200C_FFA7_11D1_98B6_00C04FC96ABD_.wvu.Rows" localSheetId="40" hidden="1">[55]BOP!$A$36:$IV$36,[55]BOP!$A$44:$IV$44,[55]BOP!$A$59:$IV$59,[55]BOP!#REF!,[55]BOP!#REF!,[55]BOP!$A$79:$IV$79,[55]BOP!$A$81:$IV$88</definedName>
    <definedName name="Z_1F4C200C_FFA7_11D1_98B6_00C04FC96ABD_.wvu.Rows" localSheetId="41" hidden="1">[55]BOP!$A$36:$IV$36,[55]BOP!$A$44:$IV$44,[55]BOP!$A$59:$IV$59,[55]BOP!#REF!,[55]BOP!#REF!,[55]BOP!$A$79:$IV$79,[55]BOP!$A$81:$IV$88</definedName>
    <definedName name="Z_1F4C200C_FFA7_11D1_98B6_00C04FC96ABD_.wvu.Rows" localSheetId="42" hidden="1">[55]BOP!$A$36:$IV$36,[55]BOP!$A$44:$IV$44,[55]BOP!$A$59:$IV$59,[55]BOP!#REF!,[55]BOP!#REF!,[55]BOP!$A$79:$IV$79,[55]BOP!$A$81:$IV$88</definedName>
    <definedName name="Z_1F4C200C_FFA7_11D1_98B6_00C04FC96ABD_.wvu.Rows" localSheetId="43" hidden="1">[55]BOP!$A$36:$IV$36,[55]BOP!$A$44:$IV$44,[55]BOP!$A$59:$IV$59,[55]BOP!#REF!,[55]BOP!#REF!,[55]BOP!$A$79:$IV$79,[55]BOP!$A$81:$IV$88</definedName>
    <definedName name="Z_1F4C200C_FFA7_11D1_98B6_00C04FC96ABD_.wvu.Rows" localSheetId="45" hidden="1">[55]BOP!$A$36:$IV$36,[55]BOP!$A$44:$IV$44,[55]BOP!$A$59:$IV$59,[55]BOP!#REF!,[55]BOP!#REF!,[55]BOP!$A$79:$IV$79,[55]BOP!$A$81:$IV$88</definedName>
    <definedName name="Z_1F4C200C_FFA7_11D1_98B6_00C04FC96ABD_.wvu.Rows" localSheetId="46" hidden="1">[55]BOP!$A$36:$IV$36,[55]BOP!$A$44:$IV$44,[55]BOP!$A$59:$IV$59,[55]BOP!#REF!,[55]BOP!#REF!,[55]BOP!$A$79:$IV$79,[55]BOP!$A$81:$IV$88</definedName>
    <definedName name="Z_1F4C200C_FFA7_11D1_98B6_00C04FC96ABD_.wvu.Rows" localSheetId="48" hidden="1">[55]BOP!$A$36:$IV$36,[55]BOP!$A$44:$IV$44,[55]BOP!$A$59:$IV$59,[55]BOP!#REF!,[55]BOP!#REF!,[55]BOP!$A$79:$IV$79,[55]BOP!$A$81:$IV$88</definedName>
    <definedName name="Z_1F4C200C_FFA7_11D1_98B6_00C04FC96ABD_.wvu.Rows" localSheetId="49" hidden="1">[55]BOP!$A$36:$IV$36,[55]BOP!$A$44:$IV$44,[55]BOP!$A$59:$IV$59,[55]BOP!#REF!,[55]BOP!#REF!,[55]BOP!$A$79:$IV$79,[55]BOP!$A$81:$IV$88</definedName>
    <definedName name="Z_1F4C200C_FFA7_11D1_98B6_00C04FC96ABD_.wvu.Rows" localSheetId="50" hidden="1">[55]BOP!$A$36:$IV$36,[55]BOP!$A$44:$IV$44,[55]BOP!$A$59:$IV$59,[55]BOP!#REF!,[55]BOP!#REF!,[55]BOP!$A$79:$IV$79,[55]BOP!$A$81:$IV$88</definedName>
    <definedName name="Z_1F4C200C_FFA7_11D1_98B6_00C04FC96ABD_.wvu.Rows" localSheetId="52" hidden="1">[55]BOP!$A$36:$IV$36,[55]BOP!$A$44:$IV$44,[55]BOP!$A$59:$IV$59,[55]BOP!#REF!,[55]BOP!#REF!,[55]BOP!$A$79:$IV$79,[55]BOP!$A$81:$IV$88</definedName>
    <definedName name="Z_1F4C200C_FFA7_11D1_98B6_00C04FC96ABD_.wvu.Rows" localSheetId="53" hidden="1">[55]BOP!$A$36:$IV$36,[55]BOP!$A$44:$IV$44,[55]BOP!$A$59:$IV$59,[55]BOP!#REF!,[55]BOP!#REF!,[55]BOP!$A$79:$IV$79,[55]BOP!$A$81:$IV$88</definedName>
    <definedName name="Z_1F4C200C_FFA7_11D1_98B6_00C04FC96ABD_.wvu.Rows" localSheetId="54" hidden="1">[55]BOP!$A$36:$IV$36,[55]BOP!$A$44:$IV$44,[55]BOP!$A$59:$IV$59,[55]BOP!#REF!,[55]BOP!#REF!,[55]BOP!$A$79:$IV$79,[55]BOP!$A$81:$IV$88</definedName>
    <definedName name="Z_1F4C200C_FFA7_11D1_98B6_00C04FC96ABD_.wvu.Rows" localSheetId="55" hidden="1">[55]BOP!$A$36:$IV$36,[55]BOP!$A$44:$IV$44,[55]BOP!$A$59:$IV$59,[55]BOP!#REF!,[55]BOP!#REF!,[55]BOP!$A$79:$IV$79,[55]BOP!$A$81:$IV$88</definedName>
    <definedName name="Z_1F4C200C_FFA7_11D1_98B6_00C04FC96ABD_.wvu.Rows" localSheetId="56" hidden="1">[55]BOP!$A$36:$IV$36,[55]BOP!$A$44:$IV$44,[55]BOP!$A$59:$IV$59,[55]BOP!#REF!,[55]BOP!#REF!,[55]BOP!$A$79:$IV$79,[55]BOP!$A$81:$IV$88</definedName>
    <definedName name="Z_1F4C200C_FFA7_11D1_98B6_00C04FC96ABD_.wvu.Rows" localSheetId="57" hidden="1">[55]BOP!$A$36:$IV$36,[55]BOP!$A$44:$IV$44,[55]BOP!$A$59:$IV$59,[55]BOP!#REF!,[55]BOP!#REF!,[55]BOP!$A$79:$IV$79,[55]BOP!$A$81:$IV$88</definedName>
    <definedName name="Z_1F4C200C_FFA7_11D1_98B6_00C04FC96ABD_.wvu.Rows" localSheetId="58" hidden="1">[55]BOP!$A$36:$IV$36,[55]BOP!$A$44:$IV$44,[55]BOP!$A$59:$IV$59,[55]BOP!#REF!,[55]BOP!#REF!,[55]BOP!$A$79:$IV$79,[55]BOP!$A$81:$IV$88</definedName>
    <definedName name="Z_1F4C200C_FFA7_11D1_98B6_00C04FC96ABD_.wvu.Rows" localSheetId="59" hidden="1">[55]BOP!$A$36:$IV$36,[55]BOP!$A$44:$IV$44,[55]BOP!$A$59:$IV$59,[55]BOP!#REF!,[55]BOP!#REF!,[55]BOP!$A$79:$IV$79,[55]BOP!$A$81:$IV$88</definedName>
    <definedName name="Z_1F4C200C_FFA7_11D1_98B6_00C04FC96ABD_.wvu.Rows" localSheetId="60" hidden="1">[55]BOP!$A$36:$IV$36,[55]BOP!$A$44:$IV$44,[55]BOP!$A$59:$IV$59,[55]BOP!#REF!,[55]BOP!#REF!,[55]BOP!$A$79:$IV$79,[55]BOP!$A$81:$IV$88</definedName>
    <definedName name="Z_1F4C200C_FFA7_11D1_98B6_00C04FC96ABD_.wvu.Rows" localSheetId="70" hidden="1">[55]BOP!$A$36:$IV$36,[55]BOP!$A$44:$IV$44,[55]BOP!$A$59:$IV$59,[55]BOP!#REF!,[55]BOP!#REF!,[55]BOP!$A$79:$IV$79,[55]BOP!$A$81:$IV$88</definedName>
    <definedName name="Z_1F4C200C_FFA7_11D1_98B6_00C04FC96ABD_.wvu.Rows" hidden="1">[55]BOP!$A$36:$IV$36,[55]BOP!$A$44:$IV$44,[55]BOP!$A$59:$IV$59,[55]BOP!#REF!,[55]BOP!#REF!,[55]BOP!$A$79:$IV$79,[55]BOP!$A$81:$IV$88</definedName>
    <definedName name="Z_1F4C200D_FFA7_11D1_98B6_00C04FC96ABD_.wvu.Rows" localSheetId="1" hidden="1">[55]BOP!$A$36:$IV$36,[55]BOP!$A$44:$IV$44,[55]BOP!$A$59:$IV$59,[55]BOP!#REF!,[55]BOP!#REF!,[55]BOP!$A$79:$IV$79,[55]BOP!#REF!</definedName>
    <definedName name="Z_1F4C200D_FFA7_11D1_98B6_00C04FC96ABD_.wvu.Rows" localSheetId="17" hidden="1">[55]BOP!$A$36:$IV$36,[55]BOP!$A$44:$IV$44,[55]BOP!$A$59:$IV$59,[55]BOP!#REF!,[55]BOP!#REF!,[55]BOP!$A$79:$IV$79,[55]BOP!#REF!</definedName>
    <definedName name="Z_1F4C200D_FFA7_11D1_98B6_00C04FC96ABD_.wvu.Rows" localSheetId="18" hidden="1">[55]BOP!$A$36:$IV$36,[55]BOP!$A$44:$IV$44,[55]BOP!$A$59:$IV$59,[55]BOP!#REF!,[55]BOP!#REF!,[55]BOP!$A$79:$IV$79,[55]BOP!#REF!</definedName>
    <definedName name="Z_1F4C200D_FFA7_11D1_98B6_00C04FC96ABD_.wvu.Rows" localSheetId="19" hidden="1">[55]BOP!$A$36:$IV$36,[55]BOP!$A$44:$IV$44,[55]BOP!$A$59:$IV$59,[55]BOP!#REF!,[55]BOP!#REF!,[55]BOP!$A$79:$IV$79,[55]BOP!#REF!</definedName>
    <definedName name="Z_1F4C200D_FFA7_11D1_98B6_00C04FC96ABD_.wvu.Rows" localSheetId="24" hidden="1">[55]BOP!$A$36:$IV$36,[55]BOP!$A$44:$IV$44,[55]BOP!$A$59:$IV$59,[55]BOP!#REF!,[55]BOP!#REF!,[55]BOP!$A$79:$IV$79,[55]BOP!#REF!</definedName>
    <definedName name="Z_1F4C200D_FFA7_11D1_98B6_00C04FC96ABD_.wvu.Rows" localSheetId="25" hidden="1">[55]BOP!$A$36:$IV$36,[55]BOP!$A$44:$IV$44,[55]BOP!$A$59:$IV$59,[55]BOP!#REF!,[55]BOP!#REF!,[55]BOP!$A$79:$IV$79,[55]BOP!#REF!</definedName>
    <definedName name="Z_1F4C200D_FFA7_11D1_98B6_00C04FC96ABD_.wvu.Rows" localSheetId="3" hidden="1">[55]BOP!$A$36:$IV$36,[55]BOP!$A$44:$IV$44,[55]BOP!$A$59:$IV$59,[55]BOP!#REF!,[55]BOP!#REF!,[55]BOP!$A$79:$IV$79,[55]BOP!#REF!</definedName>
    <definedName name="Z_1F4C200D_FFA7_11D1_98B6_00C04FC96ABD_.wvu.Rows" localSheetId="37" hidden="1">[55]BOP!$A$36:$IV$36,[55]BOP!$A$44:$IV$44,[55]BOP!$A$59:$IV$59,[55]BOP!#REF!,[55]BOP!#REF!,[55]BOP!$A$79:$IV$79,[55]BOP!#REF!</definedName>
    <definedName name="Z_1F4C200D_FFA7_11D1_98B6_00C04FC96ABD_.wvu.Rows" localSheetId="38" hidden="1">[55]BOP!$A$36:$IV$36,[55]BOP!$A$44:$IV$44,[55]BOP!$A$59:$IV$59,[55]BOP!#REF!,[55]BOP!#REF!,[55]BOP!$A$79:$IV$79,[55]BOP!#REF!</definedName>
    <definedName name="Z_1F4C200D_FFA7_11D1_98B6_00C04FC96ABD_.wvu.Rows" localSheetId="39" hidden="1">[55]BOP!$A$36:$IV$36,[55]BOP!$A$44:$IV$44,[55]BOP!$A$59:$IV$59,[55]BOP!#REF!,[55]BOP!#REF!,[55]BOP!$A$79:$IV$79,[55]BOP!#REF!</definedName>
    <definedName name="Z_1F4C200D_FFA7_11D1_98B6_00C04FC96ABD_.wvu.Rows" localSheetId="40" hidden="1">[55]BOP!$A$36:$IV$36,[55]BOP!$A$44:$IV$44,[55]BOP!$A$59:$IV$59,[55]BOP!#REF!,[55]BOP!#REF!,[55]BOP!$A$79:$IV$79,[55]BOP!#REF!</definedName>
    <definedName name="Z_1F4C200D_FFA7_11D1_98B6_00C04FC96ABD_.wvu.Rows" localSheetId="41" hidden="1">[55]BOP!$A$36:$IV$36,[55]BOP!$A$44:$IV$44,[55]BOP!$A$59:$IV$59,[55]BOP!#REF!,[55]BOP!#REF!,[55]BOP!$A$79:$IV$79,[55]BOP!#REF!</definedName>
    <definedName name="Z_1F4C200D_FFA7_11D1_98B6_00C04FC96ABD_.wvu.Rows" localSheetId="42" hidden="1">[55]BOP!$A$36:$IV$36,[55]BOP!$A$44:$IV$44,[55]BOP!$A$59:$IV$59,[55]BOP!#REF!,[55]BOP!#REF!,[55]BOP!$A$79:$IV$79,[55]BOP!#REF!</definedName>
    <definedName name="Z_1F4C200D_FFA7_11D1_98B6_00C04FC96ABD_.wvu.Rows" localSheetId="43" hidden="1">[55]BOP!$A$36:$IV$36,[55]BOP!$A$44:$IV$44,[55]BOP!$A$59:$IV$59,[55]BOP!#REF!,[55]BOP!#REF!,[55]BOP!$A$79:$IV$79,[55]BOP!#REF!</definedName>
    <definedName name="Z_1F4C200D_FFA7_11D1_98B6_00C04FC96ABD_.wvu.Rows" localSheetId="44" hidden="1">[55]BOP!$A$36:$IV$36,[55]BOP!$A$44:$IV$44,[55]BOP!$A$59:$IV$59,[55]BOP!#REF!,[55]BOP!#REF!,[55]BOP!$A$79:$IV$79,[55]BOP!#REF!</definedName>
    <definedName name="Z_1F4C200D_FFA7_11D1_98B6_00C04FC96ABD_.wvu.Rows" localSheetId="45" hidden="1">[55]BOP!$A$36:$IV$36,[55]BOP!$A$44:$IV$44,[55]BOP!$A$59:$IV$59,[55]BOP!#REF!,[55]BOP!#REF!,[55]BOP!$A$79:$IV$79,[55]BOP!#REF!</definedName>
    <definedName name="Z_1F4C200D_FFA7_11D1_98B6_00C04FC96ABD_.wvu.Rows" localSheetId="46" hidden="1">[55]BOP!$A$36:$IV$36,[55]BOP!$A$44:$IV$44,[55]BOP!$A$59:$IV$59,[55]BOP!#REF!,[55]BOP!#REF!,[55]BOP!$A$79:$IV$79,[55]BOP!#REF!</definedName>
    <definedName name="Z_1F4C200D_FFA7_11D1_98B6_00C04FC96ABD_.wvu.Rows" localSheetId="47" hidden="1">[55]BOP!$A$36:$IV$36,[55]BOP!$A$44:$IV$44,[55]BOP!$A$59:$IV$59,[55]BOP!#REF!,[55]BOP!#REF!,[55]BOP!$A$79:$IV$79,[55]BOP!#REF!</definedName>
    <definedName name="Z_1F4C200D_FFA7_11D1_98B6_00C04FC96ABD_.wvu.Rows" localSheetId="48" hidden="1">[55]BOP!$A$36:$IV$36,[55]BOP!$A$44:$IV$44,[55]BOP!$A$59:$IV$59,[55]BOP!#REF!,[55]BOP!#REF!,[55]BOP!$A$79:$IV$79,[55]BOP!#REF!</definedName>
    <definedName name="Z_1F4C200D_FFA7_11D1_98B6_00C04FC96ABD_.wvu.Rows" localSheetId="49" hidden="1">[55]BOP!$A$36:$IV$36,[55]BOP!$A$44:$IV$44,[55]BOP!$A$59:$IV$59,[55]BOP!#REF!,[55]BOP!#REF!,[55]BOP!$A$79:$IV$79,[55]BOP!#REF!</definedName>
    <definedName name="Z_1F4C200D_FFA7_11D1_98B6_00C04FC96ABD_.wvu.Rows" localSheetId="50" hidden="1">[55]BOP!$A$36:$IV$36,[55]BOP!$A$44:$IV$44,[55]BOP!$A$59:$IV$59,[55]BOP!#REF!,[55]BOP!#REF!,[55]BOP!$A$79:$IV$79,[55]BOP!#REF!</definedName>
    <definedName name="Z_1F4C200D_FFA7_11D1_98B6_00C04FC96ABD_.wvu.Rows" localSheetId="52" hidden="1">[55]BOP!$A$36:$IV$36,[55]BOP!$A$44:$IV$44,[55]BOP!$A$59:$IV$59,[55]BOP!#REF!,[55]BOP!#REF!,[55]BOP!$A$79:$IV$79,[55]BOP!#REF!</definedName>
    <definedName name="Z_1F4C200D_FFA7_11D1_98B6_00C04FC96ABD_.wvu.Rows" localSheetId="53" hidden="1">[55]BOP!$A$36:$IV$36,[55]BOP!$A$44:$IV$44,[55]BOP!$A$59:$IV$59,[55]BOP!#REF!,[55]BOP!#REF!,[55]BOP!$A$79:$IV$79,[55]BOP!#REF!</definedName>
    <definedName name="Z_1F4C200D_FFA7_11D1_98B6_00C04FC96ABD_.wvu.Rows" localSheetId="54" hidden="1">[55]BOP!$A$36:$IV$36,[55]BOP!$A$44:$IV$44,[55]BOP!$A$59:$IV$59,[55]BOP!#REF!,[55]BOP!#REF!,[55]BOP!$A$79:$IV$79,[55]BOP!#REF!</definedName>
    <definedName name="Z_1F4C200D_FFA7_11D1_98B6_00C04FC96ABD_.wvu.Rows" localSheetId="55" hidden="1">[55]BOP!$A$36:$IV$36,[55]BOP!$A$44:$IV$44,[55]BOP!$A$59:$IV$59,[55]BOP!#REF!,[55]BOP!#REF!,[55]BOP!$A$79:$IV$79,[55]BOP!#REF!</definedName>
    <definedName name="Z_1F4C200D_FFA7_11D1_98B6_00C04FC96ABD_.wvu.Rows" localSheetId="56" hidden="1">[55]BOP!$A$36:$IV$36,[55]BOP!$A$44:$IV$44,[55]BOP!$A$59:$IV$59,[55]BOP!#REF!,[55]BOP!#REF!,[55]BOP!$A$79:$IV$79,[55]BOP!#REF!</definedName>
    <definedName name="Z_1F4C200D_FFA7_11D1_98B6_00C04FC96ABD_.wvu.Rows" localSheetId="57" hidden="1">[55]BOP!$A$36:$IV$36,[55]BOP!$A$44:$IV$44,[55]BOP!$A$59:$IV$59,[55]BOP!#REF!,[55]BOP!#REF!,[55]BOP!$A$79:$IV$79,[55]BOP!#REF!</definedName>
    <definedName name="Z_1F4C200D_FFA7_11D1_98B6_00C04FC96ABD_.wvu.Rows" localSheetId="58" hidden="1">[55]BOP!$A$36:$IV$36,[55]BOP!$A$44:$IV$44,[55]BOP!$A$59:$IV$59,[55]BOP!#REF!,[55]BOP!#REF!,[55]BOP!$A$79:$IV$79,[55]BOP!#REF!</definedName>
    <definedName name="Z_1F4C200D_FFA7_11D1_98B6_00C04FC96ABD_.wvu.Rows" localSheetId="59" hidden="1">[55]BOP!$A$36:$IV$36,[55]BOP!$A$44:$IV$44,[55]BOP!$A$59:$IV$59,[55]BOP!#REF!,[55]BOP!#REF!,[55]BOP!$A$79:$IV$79,[55]BOP!#REF!</definedName>
    <definedName name="Z_1F4C200D_FFA7_11D1_98B6_00C04FC96ABD_.wvu.Rows" localSheetId="60" hidden="1">[55]BOP!$A$36:$IV$36,[55]BOP!$A$44:$IV$44,[55]BOP!$A$59:$IV$59,[55]BOP!#REF!,[55]BOP!#REF!,[55]BOP!$A$79:$IV$79,[55]BOP!#REF!</definedName>
    <definedName name="Z_1F4C200D_FFA7_11D1_98B6_00C04FC96ABD_.wvu.Rows" localSheetId="70" hidden="1">[55]BOP!$A$36:$IV$36,[55]BOP!$A$44:$IV$44,[55]BOP!$A$59:$IV$59,[55]BOP!#REF!,[55]BOP!#REF!,[55]BOP!$A$79:$IV$79,[55]BOP!#REF!</definedName>
    <definedName name="Z_1F4C200D_FFA7_11D1_98B6_00C04FC96ABD_.wvu.Rows" localSheetId="0" hidden="1">[55]BOP!$A$36:$IV$36,[55]BOP!$A$44:$IV$44,[55]BOP!$A$59:$IV$59,[55]BOP!#REF!,[55]BOP!#REF!,[55]BOP!$A$79:$IV$79,[55]BOP!#REF!</definedName>
    <definedName name="Z_1F4C200D_FFA7_11D1_98B6_00C04FC96ABD_.wvu.Rows" hidden="1">[55]BOP!$A$36:$IV$36,[55]BOP!$A$44:$IV$44,[55]BOP!$A$59:$IV$59,[55]BOP!#REF!,[55]BOP!#REF!,[55]BOP!$A$79:$IV$79,[55]BOP!#REF!</definedName>
    <definedName name="Z_1F4C200E_FFA7_11D1_98B6_00C04FC96ABD_.wvu.Rows" localSheetId="19" hidden="1">[55]BOP!$A$36:$IV$36,[55]BOP!$A$44:$IV$44,[55]BOP!$A$59:$IV$59,[55]BOP!#REF!,[55]BOP!#REF!,[55]BOP!$A$79:$IV$79,[55]BOP!$A$81:$IV$88,[55]BOP!#REF!</definedName>
    <definedName name="Z_1F4C200E_FFA7_11D1_98B6_00C04FC96ABD_.wvu.Rows" localSheetId="37" hidden="1">[55]BOP!$A$36:$IV$36,[55]BOP!$A$44:$IV$44,[55]BOP!$A$59:$IV$59,[55]BOP!#REF!,[55]BOP!#REF!,[55]BOP!$A$79:$IV$79,[55]BOP!$A$81:$IV$88,[55]BOP!#REF!</definedName>
    <definedName name="Z_1F4C200E_FFA7_11D1_98B6_00C04FC96ABD_.wvu.Rows" localSheetId="38" hidden="1">[55]BOP!$A$36:$IV$36,[55]BOP!$A$44:$IV$44,[55]BOP!$A$59:$IV$59,[55]BOP!#REF!,[55]BOP!#REF!,[55]BOP!$A$79:$IV$79,[55]BOP!$A$81:$IV$88,[55]BOP!#REF!</definedName>
    <definedName name="Z_1F4C200E_FFA7_11D1_98B6_00C04FC96ABD_.wvu.Rows" localSheetId="39" hidden="1">[55]BOP!$A$36:$IV$36,[55]BOP!$A$44:$IV$44,[55]BOP!$A$59:$IV$59,[55]BOP!#REF!,[55]BOP!#REF!,[55]BOP!$A$79:$IV$79,[55]BOP!$A$81:$IV$88,[55]BOP!#REF!</definedName>
    <definedName name="Z_1F4C200E_FFA7_11D1_98B6_00C04FC96ABD_.wvu.Rows" localSheetId="40" hidden="1">[55]BOP!$A$36:$IV$36,[55]BOP!$A$44:$IV$44,[55]BOP!$A$59:$IV$59,[55]BOP!#REF!,[55]BOP!#REF!,[55]BOP!$A$79:$IV$79,[55]BOP!$A$81:$IV$88,[55]BOP!#REF!</definedName>
    <definedName name="Z_1F4C200E_FFA7_11D1_98B6_00C04FC96ABD_.wvu.Rows" localSheetId="41" hidden="1">[55]BOP!$A$36:$IV$36,[55]BOP!$A$44:$IV$44,[55]BOP!$A$59:$IV$59,[55]BOP!#REF!,[55]BOP!#REF!,[55]BOP!$A$79:$IV$79,[55]BOP!$A$81:$IV$88,[55]BOP!#REF!</definedName>
    <definedName name="Z_1F4C200E_FFA7_11D1_98B6_00C04FC96ABD_.wvu.Rows" localSheetId="42" hidden="1">[55]BOP!$A$36:$IV$36,[55]BOP!$A$44:$IV$44,[55]BOP!$A$59:$IV$59,[55]BOP!#REF!,[55]BOP!#REF!,[55]BOP!$A$79:$IV$79,[55]BOP!$A$81:$IV$88,[55]BOP!#REF!</definedName>
    <definedName name="Z_1F4C200E_FFA7_11D1_98B6_00C04FC96ABD_.wvu.Rows" localSheetId="43" hidden="1">[55]BOP!$A$36:$IV$36,[55]BOP!$A$44:$IV$44,[55]BOP!$A$59:$IV$59,[55]BOP!#REF!,[55]BOP!#REF!,[55]BOP!$A$79:$IV$79,[55]BOP!$A$81:$IV$88,[55]BOP!#REF!</definedName>
    <definedName name="Z_1F4C200E_FFA7_11D1_98B6_00C04FC96ABD_.wvu.Rows" localSheetId="45" hidden="1">[55]BOP!$A$36:$IV$36,[55]BOP!$A$44:$IV$44,[55]BOP!$A$59:$IV$59,[55]BOP!#REF!,[55]BOP!#REF!,[55]BOP!$A$79:$IV$79,[55]BOP!$A$81:$IV$88,[55]BOP!#REF!</definedName>
    <definedName name="Z_1F4C200E_FFA7_11D1_98B6_00C04FC96ABD_.wvu.Rows" localSheetId="46" hidden="1">[55]BOP!$A$36:$IV$36,[55]BOP!$A$44:$IV$44,[55]BOP!$A$59:$IV$59,[55]BOP!#REF!,[55]BOP!#REF!,[55]BOP!$A$79:$IV$79,[55]BOP!$A$81:$IV$88,[55]BOP!#REF!</definedName>
    <definedName name="Z_1F4C200E_FFA7_11D1_98B6_00C04FC96ABD_.wvu.Rows" localSheetId="48" hidden="1">[55]BOP!$A$36:$IV$36,[55]BOP!$A$44:$IV$44,[55]BOP!$A$59:$IV$59,[55]BOP!#REF!,[55]BOP!#REF!,[55]BOP!$A$79:$IV$79,[55]BOP!$A$81:$IV$88,[55]BOP!#REF!</definedName>
    <definedName name="Z_1F4C200E_FFA7_11D1_98B6_00C04FC96ABD_.wvu.Rows" localSheetId="49" hidden="1">[55]BOP!$A$36:$IV$36,[55]BOP!$A$44:$IV$44,[55]BOP!$A$59:$IV$59,[55]BOP!#REF!,[55]BOP!#REF!,[55]BOP!$A$79:$IV$79,[55]BOP!$A$81:$IV$88,[55]BOP!#REF!</definedName>
    <definedName name="Z_1F4C200E_FFA7_11D1_98B6_00C04FC96ABD_.wvu.Rows" localSheetId="50" hidden="1">[55]BOP!$A$36:$IV$36,[55]BOP!$A$44:$IV$44,[55]BOP!$A$59:$IV$59,[55]BOP!#REF!,[55]BOP!#REF!,[55]BOP!$A$79:$IV$79,[55]BOP!$A$81:$IV$88,[55]BOP!#REF!</definedName>
    <definedName name="Z_1F4C200E_FFA7_11D1_98B6_00C04FC96ABD_.wvu.Rows" localSheetId="52" hidden="1">[55]BOP!$A$36:$IV$36,[55]BOP!$A$44:$IV$44,[55]BOP!$A$59:$IV$59,[55]BOP!#REF!,[55]BOP!#REF!,[55]BOP!$A$79:$IV$79,[55]BOP!$A$81:$IV$88,[55]BOP!#REF!</definedName>
    <definedName name="Z_1F4C200E_FFA7_11D1_98B6_00C04FC96ABD_.wvu.Rows" localSheetId="53" hidden="1">[55]BOP!$A$36:$IV$36,[55]BOP!$A$44:$IV$44,[55]BOP!$A$59:$IV$59,[55]BOP!#REF!,[55]BOP!#REF!,[55]BOP!$A$79:$IV$79,[55]BOP!$A$81:$IV$88,[55]BOP!#REF!</definedName>
    <definedName name="Z_1F4C200E_FFA7_11D1_98B6_00C04FC96ABD_.wvu.Rows" localSheetId="54" hidden="1">[55]BOP!$A$36:$IV$36,[55]BOP!$A$44:$IV$44,[55]BOP!$A$59:$IV$59,[55]BOP!#REF!,[55]BOP!#REF!,[55]BOP!$A$79:$IV$79,[55]BOP!$A$81:$IV$88,[55]BOP!#REF!</definedName>
    <definedName name="Z_1F4C200E_FFA7_11D1_98B6_00C04FC96ABD_.wvu.Rows" localSheetId="55" hidden="1">[55]BOP!$A$36:$IV$36,[55]BOP!$A$44:$IV$44,[55]BOP!$A$59:$IV$59,[55]BOP!#REF!,[55]BOP!#REF!,[55]BOP!$A$79:$IV$79,[55]BOP!$A$81:$IV$88,[55]BOP!#REF!</definedName>
    <definedName name="Z_1F4C200E_FFA7_11D1_98B6_00C04FC96ABD_.wvu.Rows" localSheetId="56" hidden="1">[55]BOP!$A$36:$IV$36,[55]BOP!$A$44:$IV$44,[55]BOP!$A$59:$IV$59,[55]BOP!#REF!,[55]BOP!#REF!,[55]BOP!$A$79:$IV$79,[55]BOP!$A$81:$IV$88,[55]BOP!#REF!</definedName>
    <definedName name="Z_1F4C200E_FFA7_11D1_98B6_00C04FC96ABD_.wvu.Rows" localSheetId="57" hidden="1">[55]BOP!$A$36:$IV$36,[55]BOP!$A$44:$IV$44,[55]BOP!$A$59:$IV$59,[55]BOP!#REF!,[55]BOP!#REF!,[55]BOP!$A$79:$IV$79,[55]BOP!$A$81:$IV$88,[55]BOP!#REF!</definedName>
    <definedName name="Z_1F4C200E_FFA7_11D1_98B6_00C04FC96ABD_.wvu.Rows" localSheetId="58" hidden="1">[55]BOP!$A$36:$IV$36,[55]BOP!$A$44:$IV$44,[55]BOP!$A$59:$IV$59,[55]BOP!#REF!,[55]BOP!#REF!,[55]BOP!$A$79:$IV$79,[55]BOP!$A$81:$IV$88,[55]BOP!#REF!</definedName>
    <definedName name="Z_1F4C200E_FFA7_11D1_98B6_00C04FC96ABD_.wvu.Rows" localSheetId="59" hidden="1">[55]BOP!$A$36:$IV$36,[55]BOP!$A$44:$IV$44,[55]BOP!$A$59:$IV$59,[55]BOP!#REF!,[55]BOP!#REF!,[55]BOP!$A$79:$IV$79,[55]BOP!$A$81:$IV$88,[55]BOP!#REF!</definedName>
    <definedName name="Z_1F4C200E_FFA7_11D1_98B6_00C04FC96ABD_.wvu.Rows" localSheetId="60" hidden="1">[55]BOP!$A$36:$IV$36,[55]BOP!$A$44:$IV$44,[55]BOP!$A$59:$IV$59,[55]BOP!#REF!,[55]BOP!#REF!,[55]BOP!$A$79:$IV$79,[55]BOP!$A$81:$IV$88,[55]BOP!#REF!</definedName>
    <definedName name="Z_1F4C200E_FFA7_11D1_98B6_00C04FC96ABD_.wvu.Rows" localSheetId="70" hidden="1">[55]BOP!$A$36:$IV$36,[55]BOP!$A$44:$IV$44,[55]BOP!$A$59:$IV$59,[55]BOP!#REF!,[55]BOP!#REF!,[55]BOP!$A$79:$IV$79,[55]BOP!$A$81:$IV$88,[55]BOP!#REF!</definedName>
    <definedName name="Z_1F4C200E_FFA7_11D1_98B6_00C04FC96ABD_.wvu.Rows" hidden="1">[55]BOP!$A$36:$IV$36,[55]BOP!$A$44:$IV$44,[55]BOP!$A$59:$IV$59,[55]BOP!#REF!,[55]BOP!#REF!,[55]BOP!$A$79:$IV$79,[55]BOP!$A$81:$IV$88,[55]BOP!#REF!</definedName>
    <definedName name="Z_1F4C200F_FFA7_11D1_98B6_00C04FC96ABD_.wvu.Rows" localSheetId="19" hidden="1">[55]BOP!$A$36:$IV$36,[55]BOP!$A$44:$IV$44,[55]BOP!$A$59:$IV$59,[55]BOP!#REF!,[55]BOP!#REF!,[55]BOP!$A$79:$IV$79,[55]BOP!$A$81:$IV$88,[55]BOP!#REF!</definedName>
    <definedName name="Z_1F4C200F_FFA7_11D1_98B6_00C04FC96ABD_.wvu.Rows" localSheetId="37" hidden="1">[55]BOP!$A$36:$IV$36,[55]BOP!$A$44:$IV$44,[55]BOP!$A$59:$IV$59,[55]BOP!#REF!,[55]BOP!#REF!,[55]BOP!$A$79:$IV$79,[55]BOP!$A$81:$IV$88,[55]BOP!#REF!</definedName>
    <definedName name="Z_1F4C200F_FFA7_11D1_98B6_00C04FC96ABD_.wvu.Rows" localSheetId="38" hidden="1">[55]BOP!$A$36:$IV$36,[55]BOP!$A$44:$IV$44,[55]BOP!$A$59:$IV$59,[55]BOP!#REF!,[55]BOP!#REF!,[55]BOP!$A$79:$IV$79,[55]BOP!$A$81:$IV$88,[55]BOP!#REF!</definedName>
    <definedName name="Z_1F4C200F_FFA7_11D1_98B6_00C04FC96ABD_.wvu.Rows" localSheetId="39" hidden="1">[55]BOP!$A$36:$IV$36,[55]BOP!$A$44:$IV$44,[55]BOP!$A$59:$IV$59,[55]BOP!#REF!,[55]BOP!#REF!,[55]BOP!$A$79:$IV$79,[55]BOP!$A$81:$IV$88,[55]BOP!#REF!</definedName>
    <definedName name="Z_1F4C200F_FFA7_11D1_98B6_00C04FC96ABD_.wvu.Rows" localSheetId="40" hidden="1">[55]BOP!$A$36:$IV$36,[55]BOP!$A$44:$IV$44,[55]BOP!$A$59:$IV$59,[55]BOP!#REF!,[55]BOP!#REF!,[55]BOP!$A$79:$IV$79,[55]BOP!$A$81:$IV$88,[55]BOP!#REF!</definedName>
    <definedName name="Z_1F4C200F_FFA7_11D1_98B6_00C04FC96ABD_.wvu.Rows" localSheetId="41" hidden="1">[55]BOP!$A$36:$IV$36,[55]BOP!$A$44:$IV$44,[55]BOP!$A$59:$IV$59,[55]BOP!#REF!,[55]BOP!#REF!,[55]BOP!$A$79:$IV$79,[55]BOP!$A$81:$IV$88,[55]BOP!#REF!</definedName>
    <definedName name="Z_1F4C200F_FFA7_11D1_98B6_00C04FC96ABD_.wvu.Rows" localSheetId="42" hidden="1">[55]BOP!$A$36:$IV$36,[55]BOP!$A$44:$IV$44,[55]BOP!$A$59:$IV$59,[55]BOP!#REF!,[55]BOP!#REF!,[55]BOP!$A$79:$IV$79,[55]BOP!$A$81:$IV$88,[55]BOP!#REF!</definedName>
    <definedName name="Z_1F4C200F_FFA7_11D1_98B6_00C04FC96ABD_.wvu.Rows" localSheetId="43" hidden="1">[55]BOP!$A$36:$IV$36,[55]BOP!$A$44:$IV$44,[55]BOP!$A$59:$IV$59,[55]BOP!#REF!,[55]BOP!#REF!,[55]BOP!$A$79:$IV$79,[55]BOP!$A$81:$IV$88,[55]BOP!#REF!</definedName>
    <definedName name="Z_1F4C200F_FFA7_11D1_98B6_00C04FC96ABD_.wvu.Rows" localSheetId="45" hidden="1">[55]BOP!$A$36:$IV$36,[55]BOP!$A$44:$IV$44,[55]BOP!$A$59:$IV$59,[55]BOP!#REF!,[55]BOP!#REF!,[55]BOP!$A$79:$IV$79,[55]BOP!$A$81:$IV$88,[55]BOP!#REF!</definedName>
    <definedName name="Z_1F4C200F_FFA7_11D1_98B6_00C04FC96ABD_.wvu.Rows" localSheetId="46" hidden="1">[55]BOP!$A$36:$IV$36,[55]BOP!$A$44:$IV$44,[55]BOP!$A$59:$IV$59,[55]BOP!#REF!,[55]BOP!#REF!,[55]BOP!$A$79:$IV$79,[55]BOP!$A$81:$IV$88,[55]BOP!#REF!</definedName>
    <definedName name="Z_1F4C200F_FFA7_11D1_98B6_00C04FC96ABD_.wvu.Rows" localSheetId="48" hidden="1">[55]BOP!$A$36:$IV$36,[55]BOP!$A$44:$IV$44,[55]BOP!$A$59:$IV$59,[55]BOP!#REF!,[55]BOP!#REF!,[55]BOP!$A$79:$IV$79,[55]BOP!$A$81:$IV$88,[55]BOP!#REF!</definedName>
    <definedName name="Z_1F4C200F_FFA7_11D1_98B6_00C04FC96ABD_.wvu.Rows" localSheetId="49" hidden="1">[55]BOP!$A$36:$IV$36,[55]BOP!$A$44:$IV$44,[55]BOP!$A$59:$IV$59,[55]BOP!#REF!,[55]BOP!#REF!,[55]BOP!$A$79:$IV$79,[55]BOP!$A$81:$IV$88,[55]BOP!#REF!</definedName>
    <definedName name="Z_1F4C200F_FFA7_11D1_98B6_00C04FC96ABD_.wvu.Rows" localSheetId="50" hidden="1">[55]BOP!$A$36:$IV$36,[55]BOP!$A$44:$IV$44,[55]BOP!$A$59:$IV$59,[55]BOP!#REF!,[55]BOP!#REF!,[55]BOP!$A$79:$IV$79,[55]BOP!$A$81:$IV$88,[55]BOP!#REF!</definedName>
    <definedName name="Z_1F4C200F_FFA7_11D1_98B6_00C04FC96ABD_.wvu.Rows" localSheetId="52" hidden="1">[55]BOP!$A$36:$IV$36,[55]BOP!$A$44:$IV$44,[55]BOP!$A$59:$IV$59,[55]BOP!#REF!,[55]BOP!#REF!,[55]BOP!$A$79:$IV$79,[55]BOP!$A$81:$IV$88,[55]BOP!#REF!</definedName>
    <definedName name="Z_1F4C200F_FFA7_11D1_98B6_00C04FC96ABD_.wvu.Rows" localSheetId="53" hidden="1">[55]BOP!$A$36:$IV$36,[55]BOP!$A$44:$IV$44,[55]BOP!$A$59:$IV$59,[55]BOP!#REF!,[55]BOP!#REF!,[55]BOP!$A$79:$IV$79,[55]BOP!$A$81:$IV$88,[55]BOP!#REF!</definedName>
    <definedName name="Z_1F4C200F_FFA7_11D1_98B6_00C04FC96ABD_.wvu.Rows" localSheetId="54" hidden="1">[55]BOP!$A$36:$IV$36,[55]BOP!$A$44:$IV$44,[55]BOP!$A$59:$IV$59,[55]BOP!#REF!,[55]BOP!#REF!,[55]BOP!$A$79:$IV$79,[55]BOP!$A$81:$IV$88,[55]BOP!#REF!</definedName>
    <definedName name="Z_1F4C200F_FFA7_11D1_98B6_00C04FC96ABD_.wvu.Rows" localSheetId="55" hidden="1">[55]BOP!$A$36:$IV$36,[55]BOP!$A$44:$IV$44,[55]BOP!$A$59:$IV$59,[55]BOP!#REF!,[55]BOP!#REF!,[55]BOP!$A$79:$IV$79,[55]BOP!$A$81:$IV$88,[55]BOP!#REF!</definedName>
    <definedName name="Z_1F4C200F_FFA7_11D1_98B6_00C04FC96ABD_.wvu.Rows" localSheetId="56" hidden="1">[55]BOP!$A$36:$IV$36,[55]BOP!$A$44:$IV$44,[55]BOP!$A$59:$IV$59,[55]BOP!#REF!,[55]BOP!#REF!,[55]BOP!$A$79:$IV$79,[55]BOP!$A$81:$IV$88,[55]BOP!#REF!</definedName>
    <definedName name="Z_1F4C200F_FFA7_11D1_98B6_00C04FC96ABD_.wvu.Rows" localSheetId="57" hidden="1">[55]BOP!$A$36:$IV$36,[55]BOP!$A$44:$IV$44,[55]BOP!$A$59:$IV$59,[55]BOP!#REF!,[55]BOP!#REF!,[55]BOP!$A$79:$IV$79,[55]BOP!$A$81:$IV$88,[55]BOP!#REF!</definedName>
    <definedName name="Z_1F4C200F_FFA7_11D1_98B6_00C04FC96ABD_.wvu.Rows" localSheetId="58" hidden="1">[55]BOP!$A$36:$IV$36,[55]BOP!$A$44:$IV$44,[55]BOP!$A$59:$IV$59,[55]BOP!#REF!,[55]BOP!#REF!,[55]BOP!$A$79:$IV$79,[55]BOP!$A$81:$IV$88,[55]BOP!#REF!</definedName>
    <definedName name="Z_1F4C200F_FFA7_11D1_98B6_00C04FC96ABD_.wvu.Rows" localSheetId="59" hidden="1">[55]BOP!$A$36:$IV$36,[55]BOP!$A$44:$IV$44,[55]BOP!$A$59:$IV$59,[55]BOP!#REF!,[55]BOP!#REF!,[55]BOP!$A$79:$IV$79,[55]BOP!$A$81:$IV$88,[55]BOP!#REF!</definedName>
    <definedName name="Z_1F4C200F_FFA7_11D1_98B6_00C04FC96ABD_.wvu.Rows" localSheetId="60" hidden="1">[55]BOP!$A$36:$IV$36,[55]BOP!$A$44:$IV$44,[55]BOP!$A$59:$IV$59,[55]BOP!#REF!,[55]BOP!#REF!,[55]BOP!$A$79:$IV$79,[55]BOP!$A$81:$IV$88,[55]BOP!#REF!</definedName>
    <definedName name="Z_1F4C200F_FFA7_11D1_98B6_00C04FC96ABD_.wvu.Rows" localSheetId="70" hidden="1">[55]BOP!$A$36:$IV$36,[55]BOP!$A$44:$IV$44,[55]BOP!$A$59:$IV$59,[55]BOP!#REF!,[55]BOP!#REF!,[55]BOP!$A$79:$IV$79,[55]BOP!$A$81:$IV$88,[55]BOP!#REF!</definedName>
    <definedName name="Z_1F4C200F_FFA7_11D1_98B6_00C04FC96ABD_.wvu.Rows" hidden="1">[55]BOP!$A$36:$IV$36,[55]BOP!$A$44:$IV$44,[55]BOP!$A$59:$IV$59,[55]BOP!#REF!,[55]BOP!#REF!,[55]BOP!$A$79:$IV$79,[55]BOP!$A$81:$IV$88,[55]BOP!#REF!</definedName>
    <definedName name="Z_1F4C2010_FFA7_11D1_98B6_00C04FC96ABD_.wvu.Rows" localSheetId="19" hidden="1">[55]BOP!$A$36:$IV$36,[55]BOP!$A$44:$IV$44,[55]BOP!$A$59:$IV$59,[55]BOP!#REF!,[55]BOP!#REF!,[55]BOP!$A$79:$IV$79,[55]BOP!$A$81:$IV$88,[55]BOP!#REF!</definedName>
    <definedName name="Z_1F4C2010_FFA7_11D1_98B6_00C04FC96ABD_.wvu.Rows" localSheetId="37" hidden="1">[55]BOP!$A$36:$IV$36,[55]BOP!$A$44:$IV$44,[55]BOP!$A$59:$IV$59,[55]BOP!#REF!,[55]BOP!#REF!,[55]BOP!$A$79:$IV$79,[55]BOP!$A$81:$IV$88,[55]BOP!#REF!</definedName>
    <definedName name="Z_1F4C2010_FFA7_11D1_98B6_00C04FC96ABD_.wvu.Rows" localSheetId="38" hidden="1">[55]BOP!$A$36:$IV$36,[55]BOP!$A$44:$IV$44,[55]BOP!$A$59:$IV$59,[55]BOP!#REF!,[55]BOP!#REF!,[55]BOP!$A$79:$IV$79,[55]BOP!$A$81:$IV$88,[55]BOP!#REF!</definedName>
    <definedName name="Z_1F4C2010_FFA7_11D1_98B6_00C04FC96ABD_.wvu.Rows" localSheetId="39" hidden="1">[55]BOP!$A$36:$IV$36,[55]BOP!$A$44:$IV$44,[55]BOP!$A$59:$IV$59,[55]BOP!#REF!,[55]BOP!#REF!,[55]BOP!$A$79:$IV$79,[55]BOP!$A$81:$IV$88,[55]BOP!#REF!</definedName>
    <definedName name="Z_1F4C2010_FFA7_11D1_98B6_00C04FC96ABD_.wvu.Rows" localSheetId="40" hidden="1">[55]BOP!$A$36:$IV$36,[55]BOP!$A$44:$IV$44,[55]BOP!$A$59:$IV$59,[55]BOP!#REF!,[55]BOP!#REF!,[55]BOP!$A$79:$IV$79,[55]BOP!$A$81:$IV$88,[55]BOP!#REF!</definedName>
    <definedName name="Z_1F4C2010_FFA7_11D1_98B6_00C04FC96ABD_.wvu.Rows" localSheetId="41" hidden="1">[55]BOP!$A$36:$IV$36,[55]BOP!$A$44:$IV$44,[55]BOP!$A$59:$IV$59,[55]BOP!#REF!,[55]BOP!#REF!,[55]BOP!$A$79:$IV$79,[55]BOP!$A$81:$IV$88,[55]BOP!#REF!</definedName>
    <definedName name="Z_1F4C2010_FFA7_11D1_98B6_00C04FC96ABD_.wvu.Rows" localSheetId="42" hidden="1">[55]BOP!$A$36:$IV$36,[55]BOP!$A$44:$IV$44,[55]BOP!$A$59:$IV$59,[55]BOP!#REF!,[55]BOP!#REF!,[55]BOP!$A$79:$IV$79,[55]BOP!$A$81:$IV$88,[55]BOP!#REF!</definedName>
    <definedName name="Z_1F4C2010_FFA7_11D1_98B6_00C04FC96ABD_.wvu.Rows" localSheetId="43" hidden="1">[55]BOP!$A$36:$IV$36,[55]BOP!$A$44:$IV$44,[55]BOP!$A$59:$IV$59,[55]BOP!#REF!,[55]BOP!#REF!,[55]BOP!$A$79:$IV$79,[55]BOP!$A$81:$IV$88,[55]BOP!#REF!</definedName>
    <definedName name="Z_1F4C2010_FFA7_11D1_98B6_00C04FC96ABD_.wvu.Rows" localSheetId="45" hidden="1">[55]BOP!$A$36:$IV$36,[55]BOP!$A$44:$IV$44,[55]BOP!$A$59:$IV$59,[55]BOP!#REF!,[55]BOP!#REF!,[55]BOP!$A$79:$IV$79,[55]BOP!$A$81:$IV$88,[55]BOP!#REF!</definedName>
    <definedName name="Z_1F4C2010_FFA7_11D1_98B6_00C04FC96ABD_.wvu.Rows" localSheetId="46" hidden="1">[55]BOP!$A$36:$IV$36,[55]BOP!$A$44:$IV$44,[55]BOP!$A$59:$IV$59,[55]BOP!#REF!,[55]BOP!#REF!,[55]BOP!$A$79:$IV$79,[55]BOP!$A$81:$IV$88,[55]BOP!#REF!</definedName>
    <definedName name="Z_1F4C2010_FFA7_11D1_98B6_00C04FC96ABD_.wvu.Rows" localSheetId="48" hidden="1">[55]BOP!$A$36:$IV$36,[55]BOP!$A$44:$IV$44,[55]BOP!$A$59:$IV$59,[55]BOP!#REF!,[55]BOP!#REF!,[55]BOP!$A$79:$IV$79,[55]BOP!$A$81:$IV$88,[55]BOP!#REF!</definedName>
    <definedName name="Z_1F4C2010_FFA7_11D1_98B6_00C04FC96ABD_.wvu.Rows" localSheetId="49" hidden="1">[55]BOP!$A$36:$IV$36,[55]BOP!$A$44:$IV$44,[55]BOP!$A$59:$IV$59,[55]BOP!#REF!,[55]BOP!#REF!,[55]BOP!$A$79:$IV$79,[55]BOP!$A$81:$IV$88,[55]BOP!#REF!</definedName>
    <definedName name="Z_1F4C2010_FFA7_11D1_98B6_00C04FC96ABD_.wvu.Rows" localSheetId="50" hidden="1">[55]BOP!$A$36:$IV$36,[55]BOP!$A$44:$IV$44,[55]BOP!$A$59:$IV$59,[55]BOP!#REF!,[55]BOP!#REF!,[55]BOP!$A$79:$IV$79,[55]BOP!$A$81:$IV$88,[55]BOP!#REF!</definedName>
    <definedName name="Z_1F4C2010_FFA7_11D1_98B6_00C04FC96ABD_.wvu.Rows" localSheetId="52" hidden="1">[55]BOP!$A$36:$IV$36,[55]BOP!$A$44:$IV$44,[55]BOP!$A$59:$IV$59,[55]BOP!#REF!,[55]BOP!#REF!,[55]BOP!$A$79:$IV$79,[55]BOP!$A$81:$IV$88,[55]BOP!#REF!</definedName>
    <definedName name="Z_1F4C2010_FFA7_11D1_98B6_00C04FC96ABD_.wvu.Rows" localSheetId="53" hidden="1">[55]BOP!$A$36:$IV$36,[55]BOP!$A$44:$IV$44,[55]BOP!$A$59:$IV$59,[55]BOP!#REF!,[55]BOP!#REF!,[55]BOP!$A$79:$IV$79,[55]BOP!$A$81:$IV$88,[55]BOP!#REF!</definedName>
    <definedName name="Z_1F4C2010_FFA7_11D1_98B6_00C04FC96ABD_.wvu.Rows" localSheetId="54" hidden="1">[55]BOP!$A$36:$IV$36,[55]BOP!$A$44:$IV$44,[55]BOP!$A$59:$IV$59,[55]BOP!#REF!,[55]BOP!#REF!,[55]BOP!$A$79:$IV$79,[55]BOP!$A$81:$IV$88,[55]BOP!#REF!</definedName>
    <definedName name="Z_1F4C2010_FFA7_11D1_98B6_00C04FC96ABD_.wvu.Rows" localSheetId="55" hidden="1">[55]BOP!$A$36:$IV$36,[55]BOP!$A$44:$IV$44,[55]BOP!$A$59:$IV$59,[55]BOP!#REF!,[55]BOP!#REF!,[55]BOP!$A$79:$IV$79,[55]BOP!$A$81:$IV$88,[55]BOP!#REF!</definedName>
    <definedName name="Z_1F4C2010_FFA7_11D1_98B6_00C04FC96ABD_.wvu.Rows" localSheetId="56" hidden="1">[55]BOP!$A$36:$IV$36,[55]BOP!$A$44:$IV$44,[55]BOP!$A$59:$IV$59,[55]BOP!#REF!,[55]BOP!#REF!,[55]BOP!$A$79:$IV$79,[55]BOP!$A$81:$IV$88,[55]BOP!#REF!</definedName>
    <definedName name="Z_1F4C2010_FFA7_11D1_98B6_00C04FC96ABD_.wvu.Rows" localSheetId="57" hidden="1">[55]BOP!$A$36:$IV$36,[55]BOP!$A$44:$IV$44,[55]BOP!$A$59:$IV$59,[55]BOP!#REF!,[55]BOP!#REF!,[55]BOP!$A$79:$IV$79,[55]BOP!$A$81:$IV$88,[55]BOP!#REF!</definedName>
    <definedName name="Z_1F4C2010_FFA7_11D1_98B6_00C04FC96ABD_.wvu.Rows" localSheetId="58" hidden="1">[55]BOP!$A$36:$IV$36,[55]BOP!$A$44:$IV$44,[55]BOP!$A$59:$IV$59,[55]BOP!#REF!,[55]BOP!#REF!,[55]BOP!$A$79:$IV$79,[55]BOP!$A$81:$IV$88,[55]BOP!#REF!</definedName>
    <definedName name="Z_1F4C2010_FFA7_11D1_98B6_00C04FC96ABD_.wvu.Rows" localSheetId="59" hidden="1">[55]BOP!$A$36:$IV$36,[55]BOP!$A$44:$IV$44,[55]BOP!$A$59:$IV$59,[55]BOP!#REF!,[55]BOP!#REF!,[55]BOP!$A$79:$IV$79,[55]BOP!$A$81:$IV$88,[55]BOP!#REF!</definedName>
    <definedName name="Z_1F4C2010_FFA7_11D1_98B6_00C04FC96ABD_.wvu.Rows" localSheetId="60" hidden="1">[55]BOP!$A$36:$IV$36,[55]BOP!$A$44:$IV$44,[55]BOP!$A$59:$IV$59,[55]BOP!#REF!,[55]BOP!#REF!,[55]BOP!$A$79:$IV$79,[55]BOP!$A$81:$IV$88,[55]BOP!#REF!</definedName>
    <definedName name="Z_1F4C2010_FFA7_11D1_98B6_00C04FC96ABD_.wvu.Rows" localSheetId="70" hidden="1">[55]BOP!$A$36:$IV$36,[55]BOP!$A$44:$IV$44,[55]BOP!$A$59:$IV$59,[55]BOP!#REF!,[55]BOP!#REF!,[55]BOP!$A$79:$IV$79,[55]BOP!$A$81:$IV$88,[55]BOP!#REF!</definedName>
    <definedName name="Z_1F4C2010_FFA7_11D1_98B6_00C04FC96ABD_.wvu.Rows" hidden="1">[55]BOP!$A$36:$IV$36,[55]BOP!$A$44:$IV$44,[55]BOP!$A$59:$IV$59,[55]BOP!#REF!,[55]BOP!#REF!,[55]BOP!$A$79:$IV$79,[55]BOP!$A$81:$IV$88,[55]BOP!#REF!</definedName>
    <definedName name="Z_1F4C2012_FFA7_11D1_98B6_00C04FC96ABD_.wvu.Rows" localSheetId="19" hidden="1">[55]BOP!$A$36:$IV$36,[55]BOP!$A$44:$IV$44,[55]BOP!$A$59:$IV$59,[55]BOP!#REF!,[55]BOP!#REF!,[55]BOP!$A$79:$IV$79,[55]BOP!$A$81:$IV$88,[55]BOP!#REF!,[55]BOP!#REF!</definedName>
    <definedName name="Z_1F4C2012_FFA7_11D1_98B6_00C04FC96ABD_.wvu.Rows" localSheetId="37" hidden="1">[55]BOP!$A$36:$IV$36,[55]BOP!$A$44:$IV$44,[55]BOP!$A$59:$IV$59,[55]BOP!#REF!,[55]BOP!#REF!,[55]BOP!$A$79:$IV$79,[55]BOP!$A$81:$IV$88,[55]BOP!#REF!,[55]BOP!#REF!</definedName>
    <definedName name="Z_1F4C2012_FFA7_11D1_98B6_00C04FC96ABD_.wvu.Rows" localSheetId="38" hidden="1">[55]BOP!$A$36:$IV$36,[55]BOP!$A$44:$IV$44,[55]BOP!$A$59:$IV$59,[55]BOP!#REF!,[55]BOP!#REF!,[55]BOP!$A$79:$IV$79,[55]BOP!$A$81:$IV$88,[55]BOP!#REF!,[55]BOP!#REF!</definedName>
    <definedName name="Z_1F4C2012_FFA7_11D1_98B6_00C04FC96ABD_.wvu.Rows" localSheetId="39" hidden="1">[55]BOP!$A$36:$IV$36,[55]BOP!$A$44:$IV$44,[55]BOP!$A$59:$IV$59,[55]BOP!#REF!,[55]BOP!#REF!,[55]BOP!$A$79:$IV$79,[55]BOP!$A$81:$IV$88,[55]BOP!#REF!,[55]BOP!#REF!</definedName>
    <definedName name="Z_1F4C2012_FFA7_11D1_98B6_00C04FC96ABD_.wvu.Rows" localSheetId="40" hidden="1">[55]BOP!$A$36:$IV$36,[55]BOP!$A$44:$IV$44,[55]BOP!$A$59:$IV$59,[55]BOP!#REF!,[55]BOP!#REF!,[55]BOP!$A$79:$IV$79,[55]BOP!$A$81:$IV$88,[55]BOP!#REF!,[55]BOP!#REF!</definedName>
    <definedName name="Z_1F4C2012_FFA7_11D1_98B6_00C04FC96ABD_.wvu.Rows" localSheetId="41" hidden="1">[55]BOP!$A$36:$IV$36,[55]BOP!$A$44:$IV$44,[55]BOP!$A$59:$IV$59,[55]BOP!#REF!,[55]BOP!#REF!,[55]BOP!$A$79:$IV$79,[55]BOP!$A$81:$IV$88,[55]BOP!#REF!,[55]BOP!#REF!</definedName>
    <definedName name="Z_1F4C2012_FFA7_11D1_98B6_00C04FC96ABD_.wvu.Rows" localSheetId="42" hidden="1">[55]BOP!$A$36:$IV$36,[55]BOP!$A$44:$IV$44,[55]BOP!$A$59:$IV$59,[55]BOP!#REF!,[55]BOP!#REF!,[55]BOP!$A$79:$IV$79,[55]BOP!$A$81:$IV$88,[55]BOP!#REF!,[55]BOP!#REF!</definedName>
    <definedName name="Z_1F4C2012_FFA7_11D1_98B6_00C04FC96ABD_.wvu.Rows" localSheetId="43" hidden="1">[55]BOP!$A$36:$IV$36,[55]BOP!$A$44:$IV$44,[55]BOP!$A$59:$IV$59,[55]BOP!#REF!,[55]BOP!#REF!,[55]BOP!$A$79:$IV$79,[55]BOP!$A$81:$IV$88,[55]BOP!#REF!,[55]BOP!#REF!</definedName>
    <definedName name="Z_1F4C2012_FFA7_11D1_98B6_00C04FC96ABD_.wvu.Rows" localSheetId="45" hidden="1">[55]BOP!$A$36:$IV$36,[55]BOP!$A$44:$IV$44,[55]BOP!$A$59:$IV$59,[55]BOP!#REF!,[55]BOP!#REF!,[55]BOP!$A$79:$IV$79,[55]BOP!$A$81:$IV$88,[55]BOP!#REF!,[55]BOP!#REF!</definedName>
    <definedName name="Z_1F4C2012_FFA7_11D1_98B6_00C04FC96ABD_.wvu.Rows" localSheetId="46" hidden="1">[55]BOP!$A$36:$IV$36,[55]BOP!$A$44:$IV$44,[55]BOP!$A$59:$IV$59,[55]BOP!#REF!,[55]BOP!#REF!,[55]BOP!$A$79:$IV$79,[55]BOP!$A$81:$IV$88,[55]BOP!#REF!,[55]BOP!#REF!</definedName>
    <definedName name="Z_1F4C2012_FFA7_11D1_98B6_00C04FC96ABD_.wvu.Rows" localSheetId="48" hidden="1">[55]BOP!$A$36:$IV$36,[55]BOP!$A$44:$IV$44,[55]BOP!$A$59:$IV$59,[55]BOP!#REF!,[55]BOP!#REF!,[55]BOP!$A$79:$IV$79,[55]BOP!$A$81:$IV$88,[55]BOP!#REF!,[55]BOP!#REF!</definedName>
    <definedName name="Z_1F4C2012_FFA7_11D1_98B6_00C04FC96ABD_.wvu.Rows" localSheetId="49" hidden="1">[55]BOP!$A$36:$IV$36,[55]BOP!$A$44:$IV$44,[55]BOP!$A$59:$IV$59,[55]BOP!#REF!,[55]BOP!#REF!,[55]BOP!$A$79:$IV$79,[55]BOP!$A$81:$IV$88,[55]BOP!#REF!,[55]BOP!#REF!</definedName>
    <definedName name="Z_1F4C2012_FFA7_11D1_98B6_00C04FC96ABD_.wvu.Rows" localSheetId="50" hidden="1">[55]BOP!$A$36:$IV$36,[55]BOP!$A$44:$IV$44,[55]BOP!$A$59:$IV$59,[55]BOP!#REF!,[55]BOP!#REF!,[55]BOP!$A$79:$IV$79,[55]BOP!$A$81:$IV$88,[55]BOP!#REF!,[55]BOP!#REF!</definedName>
    <definedName name="Z_1F4C2012_FFA7_11D1_98B6_00C04FC96ABD_.wvu.Rows" localSheetId="52" hidden="1">[55]BOP!$A$36:$IV$36,[55]BOP!$A$44:$IV$44,[55]BOP!$A$59:$IV$59,[55]BOP!#REF!,[55]BOP!#REF!,[55]BOP!$A$79:$IV$79,[55]BOP!$A$81:$IV$88,[55]BOP!#REF!,[55]BOP!#REF!</definedName>
    <definedName name="Z_1F4C2012_FFA7_11D1_98B6_00C04FC96ABD_.wvu.Rows" localSheetId="53" hidden="1">[55]BOP!$A$36:$IV$36,[55]BOP!$A$44:$IV$44,[55]BOP!$A$59:$IV$59,[55]BOP!#REF!,[55]BOP!#REF!,[55]BOP!$A$79:$IV$79,[55]BOP!$A$81:$IV$88,[55]BOP!#REF!,[55]BOP!#REF!</definedName>
    <definedName name="Z_1F4C2012_FFA7_11D1_98B6_00C04FC96ABD_.wvu.Rows" localSheetId="54" hidden="1">[55]BOP!$A$36:$IV$36,[55]BOP!$A$44:$IV$44,[55]BOP!$A$59:$IV$59,[55]BOP!#REF!,[55]BOP!#REF!,[55]BOP!$A$79:$IV$79,[55]BOP!$A$81:$IV$88,[55]BOP!#REF!,[55]BOP!#REF!</definedName>
    <definedName name="Z_1F4C2012_FFA7_11D1_98B6_00C04FC96ABD_.wvu.Rows" localSheetId="55" hidden="1">[55]BOP!$A$36:$IV$36,[55]BOP!$A$44:$IV$44,[55]BOP!$A$59:$IV$59,[55]BOP!#REF!,[55]BOP!#REF!,[55]BOP!$A$79:$IV$79,[55]BOP!$A$81:$IV$88,[55]BOP!#REF!,[55]BOP!#REF!</definedName>
    <definedName name="Z_1F4C2012_FFA7_11D1_98B6_00C04FC96ABD_.wvu.Rows" localSheetId="56" hidden="1">[55]BOP!$A$36:$IV$36,[55]BOP!$A$44:$IV$44,[55]BOP!$A$59:$IV$59,[55]BOP!#REF!,[55]BOP!#REF!,[55]BOP!$A$79:$IV$79,[55]BOP!$A$81:$IV$88,[55]BOP!#REF!,[55]BOP!#REF!</definedName>
    <definedName name="Z_1F4C2012_FFA7_11D1_98B6_00C04FC96ABD_.wvu.Rows" localSheetId="57" hidden="1">[55]BOP!$A$36:$IV$36,[55]BOP!$A$44:$IV$44,[55]BOP!$A$59:$IV$59,[55]BOP!#REF!,[55]BOP!#REF!,[55]BOP!$A$79:$IV$79,[55]BOP!$A$81:$IV$88,[55]BOP!#REF!,[55]BOP!#REF!</definedName>
    <definedName name="Z_1F4C2012_FFA7_11D1_98B6_00C04FC96ABD_.wvu.Rows" localSheetId="58" hidden="1">[55]BOP!$A$36:$IV$36,[55]BOP!$A$44:$IV$44,[55]BOP!$A$59:$IV$59,[55]BOP!#REF!,[55]BOP!#REF!,[55]BOP!$A$79:$IV$79,[55]BOP!$A$81:$IV$88,[55]BOP!#REF!,[55]BOP!#REF!</definedName>
    <definedName name="Z_1F4C2012_FFA7_11D1_98B6_00C04FC96ABD_.wvu.Rows" localSheetId="59" hidden="1">[55]BOP!$A$36:$IV$36,[55]BOP!$A$44:$IV$44,[55]BOP!$A$59:$IV$59,[55]BOP!#REF!,[55]BOP!#REF!,[55]BOP!$A$79:$IV$79,[55]BOP!$A$81:$IV$88,[55]BOP!#REF!,[55]BOP!#REF!</definedName>
    <definedName name="Z_1F4C2012_FFA7_11D1_98B6_00C04FC96ABD_.wvu.Rows" localSheetId="60" hidden="1">[55]BOP!$A$36:$IV$36,[55]BOP!$A$44:$IV$44,[55]BOP!$A$59:$IV$59,[55]BOP!#REF!,[55]BOP!#REF!,[55]BOP!$A$79:$IV$79,[55]BOP!$A$81:$IV$88,[55]BOP!#REF!,[55]BOP!#REF!</definedName>
    <definedName name="Z_1F4C2012_FFA7_11D1_98B6_00C04FC96ABD_.wvu.Rows" localSheetId="70" hidden="1">[55]BOP!$A$36:$IV$36,[55]BOP!$A$44:$IV$44,[55]BOP!$A$59:$IV$59,[55]BOP!#REF!,[55]BOP!#REF!,[55]BOP!$A$79:$IV$79,[55]BOP!$A$81:$IV$88,[55]BOP!#REF!,[55]BOP!#REF!</definedName>
    <definedName name="Z_1F4C2012_FFA7_11D1_98B6_00C04FC96ABD_.wvu.Rows" hidden="1">[55]BOP!$A$36:$IV$36,[55]BOP!$A$44:$IV$44,[55]BOP!$A$59:$IV$59,[55]BOP!#REF!,[55]BOP!#REF!,[55]BOP!$A$79:$IV$79,[55]BOP!$A$81:$IV$88,[55]BOP!#REF!,[55]BOP!#REF!</definedName>
    <definedName name="Z_1F4C2013_FFA7_11D1_98B6_00C04FC96ABD_.wvu.Rows" localSheetId="19" hidden="1">[55]BOP!$A$36:$IV$36,[55]BOP!$A$44:$IV$44,[55]BOP!$A$59:$IV$59,[55]BOP!#REF!,[55]BOP!#REF!,[55]BOP!$A$79:$IV$79,[55]BOP!$A$81:$IV$88,[55]BOP!#REF!,[55]BOP!#REF!</definedName>
    <definedName name="Z_1F4C2013_FFA7_11D1_98B6_00C04FC96ABD_.wvu.Rows" localSheetId="37" hidden="1">[55]BOP!$A$36:$IV$36,[55]BOP!$A$44:$IV$44,[55]BOP!$A$59:$IV$59,[55]BOP!#REF!,[55]BOP!#REF!,[55]BOP!$A$79:$IV$79,[55]BOP!$A$81:$IV$88,[55]BOP!#REF!,[55]BOP!#REF!</definedName>
    <definedName name="Z_1F4C2013_FFA7_11D1_98B6_00C04FC96ABD_.wvu.Rows" localSheetId="38" hidden="1">[55]BOP!$A$36:$IV$36,[55]BOP!$A$44:$IV$44,[55]BOP!$A$59:$IV$59,[55]BOP!#REF!,[55]BOP!#REF!,[55]BOP!$A$79:$IV$79,[55]BOP!$A$81:$IV$88,[55]BOP!#REF!,[55]BOP!#REF!</definedName>
    <definedName name="Z_1F4C2013_FFA7_11D1_98B6_00C04FC96ABD_.wvu.Rows" localSheetId="39" hidden="1">[55]BOP!$A$36:$IV$36,[55]BOP!$A$44:$IV$44,[55]BOP!$A$59:$IV$59,[55]BOP!#REF!,[55]BOP!#REF!,[55]BOP!$A$79:$IV$79,[55]BOP!$A$81:$IV$88,[55]BOP!#REF!,[55]BOP!#REF!</definedName>
    <definedName name="Z_1F4C2013_FFA7_11D1_98B6_00C04FC96ABD_.wvu.Rows" localSheetId="40" hidden="1">[55]BOP!$A$36:$IV$36,[55]BOP!$A$44:$IV$44,[55]BOP!$A$59:$IV$59,[55]BOP!#REF!,[55]BOP!#REF!,[55]BOP!$A$79:$IV$79,[55]BOP!$A$81:$IV$88,[55]BOP!#REF!,[55]BOP!#REF!</definedName>
    <definedName name="Z_1F4C2013_FFA7_11D1_98B6_00C04FC96ABD_.wvu.Rows" localSheetId="41" hidden="1">[55]BOP!$A$36:$IV$36,[55]BOP!$A$44:$IV$44,[55]BOP!$A$59:$IV$59,[55]BOP!#REF!,[55]BOP!#REF!,[55]BOP!$A$79:$IV$79,[55]BOP!$A$81:$IV$88,[55]BOP!#REF!,[55]BOP!#REF!</definedName>
    <definedName name="Z_1F4C2013_FFA7_11D1_98B6_00C04FC96ABD_.wvu.Rows" localSheetId="42" hidden="1">[55]BOP!$A$36:$IV$36,[55]BOP!$A$44:$IV$44,[55]BOP!$A$59:$IV$59,[55]BOP!#REF!,[55]BOP!#REF!,[55]BOP!$A$79:$IV$79,[55]BOP!$A$81:$IV$88,[55]BOP!#REF!,[55]BOP!#REF!</definedName>
    <definedName name="Z_1F4C2013_FFA7_11D1_98B6_00C04FC96ABD_.wvu.Rows" localSheetId="43" hidden="1">[55]BOP!$A$36:$IV$36,[55]BOP!$A$44:$IV$44,[55]BOP!$A$59:$IV$59,[55]BOP!#REF!,[55]BOP!#REF!,[55]BOP!$A$79:$IV$79,[55]BOP!$A$81:$IV$88,[55]BOP!#REF!,[55]BOP!#REF!</definedName>
    <definedName name="Z_1F4C2013_FFA7_11D1_98B6_00C04FC96ABD_.wvu.Rows" localSheetId="45" hidden="1">[55]BOP!$A$36:$IV$36,[55]BOP!$A$44:$IV$44,[55]BOP!$A$59:$IV$59,[55]BOP!#REF!,[55]BOP!#REF!,[55]BOP!$A$79:$IV$79,[55]BOP!$A$81:$IV$88,[55]BOP!#REF!,[55]BOP!#REF!</definedName>
    <definedName name="Z_1F4C2013_FFA7_11D1_98B6_00C04FC96ABD_.wvu.Rows" localSheetId="46" hidden="1">[55]BOP!$A$36:$IV$36,[55]BOP!$A$44:$IV$44,[55]BOP!$A$59:$IV$59,[55]BOP!#REF!,[55]BOP!#REF!,[55]BOP!$A$79:$IV$79,[55]BOP!$A$81:$IV$88,[55]BOP!#REF!,[55]BOP!#REF!</definedName>
    <definedName name="Z_1F4C2013_FFA7_11D1_98B6_00C04FC96ABD_.wvu.Rows" localSheetId="48" hidden="1">[55]BOP!$A$36:$IV$36,[55]BOP!$A$44:$IV$44,[55]BOP!$A$59:$IV$59,[55]BOP!#REF!,[55]BOP!#REF!,[55]BOP!$A$79:$IV$79,[55]BOP!$A$81:$IV$88,[55]BOP!#REF!,[55]BOP!#REF!</definedName>
    <definedName name="Z_1F4C2013_FFA7_11D1_98B6_00C04FC96ABD_.wvu.Rows" localSheetId="49" hidden="1">[55]BOP!$A$36:$IV$36,[55]BOP!$A$44:$IV$44,[55]BOP!$A$59:$IV$59,[55]BOP!#REF!,[55]BOP!#REF!,[55]BOP!$A$79:$IV$79,[55]BOP!$A$81:$IV$88,[55]BOP!#REF!,[55]BOP!#REF!</definedName>
    <definedName name="Z_1F4C2013_FFA7_11D1_98B6_00C04FC96ABD_.wvu.Rows" localSheetId="50" hidden="1">[55]BOP!$A$36:$IV$36,[55]BOP!$A$44:$IV$44,[55]BOP!$A$59:$IV$59,[55]BOP!#REF!,[55]BOP!#REF!,[55]BOP!$A$79:$IV$79,[55]BOP!$A$81:$IV$88,[55]BOP!#REF!,[55]BOP!#REF!</definedName>
    <definedName name="Z_1F4C2013_FFA7_11D1_98B6_00C04FC96ABD_.wvu.Rows" localSheetId="52" hidden="1">[55]BOP!$A$36:$IV$36,[55]BOP!$A$44:$IV$44,[55]BOP!$A$59:$IV$59,[55]BOP!#REF!,[55]BOP!#REF!,[55]BOP!$A$79:$IV$79,[55]BOP!$A$81:$IV$88,[55]BOP!#REF!,[55]BOP!#REF!</definedName>
    <definedName name="Z_1F4C2013_FFA7_11D1_98B6_00C04FC96ABD_.wvu.Rows" localSheetId="53" hidden="1">[55]BOP!$A$36:$IV$36,[55]BOP!$A$44:$IV$44,[55]BOP!$A$59:$IV$59,[55]BOP!#REF!,[55]BOP!#REF!,[55]BOP!$A$79:$IV$79,[55]BOP!$A$81:$IV$88,[55]BOP!#REF!,[55]BOP!#REF!</definedName>
    <definedName name="Z_1F4C2013_FFA7_11D1_98B6_00C04FC96ABD_.wvu.Rows" localSheetId="54" hidden="1">[55]BOP!$A$36:$IV$36,[55]BOP!$A$44:$IV$44,[55]BOP!$A$59:$IV$59,[55]BOP!#REF!,[55]BOP!#REF!,[55]BOP!$A$79:$IV$79,[55]BOP!$A$81:$IV$88,[55]BOP!#REF!,[55]BOP!#REF!</definedName>
    <definedName name="Z_1F4C2013_FFA7_11D1_98B6_00C04FC96ABD_.wvu.Rows" localSheetId="55" hidden="1">[55]BOP!$A$36:$IV$36,[55]BOP!$A$44:$IV$44,[55]BOP!$A$59:$IV$59,[55]BOP!#REF!,[55]BOP!#REF!,[55]BOP!$A$79:$IV$79,[55]BOP!$A$81:$IV$88,[55]BOP!#REF!,[55]BOP!#REF!</definedName>
    <definedName name="Z_1F4C2013_FFA7_11D1_98B6_00C04FC96ABD_.wvu.Rows" localSheetId="56" hidden="1">[55]BOP!$A$36:$IV$36,[55]BOP!$A$44:$IV$44,[55]BOP!$A$59:$IV$59,[55]BOP!#REF!,[55]BOP!#REF!,[55]BOP!$A$79:$IV$79,[55]BOP!$A$81:$IV$88,[55]BOP!#REF!,[55]BOP!#REF!</definedName>
    <definedName name="Z_1F4C2013_FFA7_11D1_98B6_00C04FC96ABD_.wvu.Rows" localSheetId="57" hidden="1">[55]BOP!$A$36:$IV$36,[55]BOP!$A$44:$IV$44,[55]BOP!$A$59:$IV$59,[55]BOP!#REF!,[55]BOP!#REF!,[55]BOP!$A$79:$IV$79,[55]BOP!$A$81:$IV$88,[55]BOP!#REF!,[55]BOP!#REF!</definedName>
    <definedName name="Z_1F4C2013_FFA7_11D1_98B6_00C04FC96ABD_.wvu.Rows" localSheetId="58" hidden="1">[55]BOP!$A$36:$IV$36,[55]BOP!$A$44:$IV$44,[55]BOP!$A$59:$IV$59,[55]BOP!#REF!,[55]BOP!#REF!,[55]BOP!$A$79:$IV$79,[55]BOP!$A$81:$IV$88,[55]BOP!#REF!,[55]BOP!#REF!</definedName>
    <definedName name="Z_1F4C2013_FFA7_11D1_98B6_00C04FC96ABD_.wvu.Rows" localSheetId="59" hidden="1">[55]BOP!$A$36:$IV$36,[55]BOP!$A$44:$IV$44,[55]BOP!$A$59:$IV$59,[55]BOP!#REF!,[55]BOP!#REF!,[55]BOP!$A$79:$IV$79,[55]BOP!$A$81:$IV$88,[55]BOP!#REF!,[55]BOP!#REF!</definedName>
    <definedName name="Z_1F4C2013_FFA7_11D1_98B6_00C04FC96ABD_.wvu.Rows" localSheetId="60" hidden="1">[55]BOP!$A$36:$IV$36,[55]BOP!$A$44:$IV$44,[55]BOP!$A$59:$IV$59,[55]BOP!#REF!,[55]BOP!#REF!,[55]BOP!$A$79:$IV$79,[55]BOP!$A$81:$IV$88,[55]BOP!#REF!,[55]BOP!#REF!</definedName>
    <definedName name="Z_1F4C2013_FFA7_11D1_98B6_00C04FC96ABD_.wvu.Rows" localSheetId="70" hidden="1">[55]BOP!$A$36:$IV$36,[55]BOP!$A$44:$IV$44,[55]BOP!$A$59:$IV$59,[55]BOP!#REF!,[55]BOP!#REF!,[55]BOP!$A$79:$IV$79,[55]BOP!$A$81:$IV$88,[55]BOP!#REF!,[55]BOP!#REF!</definedName>
    <definedName name="Z_1F4C2013_FFA7_11D1_98B6_00C04FC96ABD_.wvu.Rows" hidden="1">[55]BOP!$A$36:$IV$36,[55]BOP!$A$44:$IV$44,[55]BOP!$A$59:$IV$59,[55]BOP!#REF!,[55]BOP!#REF!,[55]BOP!$A$79:$IV$79,[55]BOP!$A$81:$IV$88,[55]BOP!#REF!,[55]BOP!#REF!</definedName>
    <definedName name="Z_1F4C2014_FFA7_11D1_98B6_00C04FC96ABD_.wvu.Rows" localSheetId="19" hidden="1">[55]BOP!$A$36:$IV$36,[55]BOP!$A$44:$IV$44,[55]BOP!$A$59:$IV$59,[55]BOP!#REF!,[55]BOP!#REF!,[55]BOP!$A$79:$IV$79</definedName>
    <definedName name="Z_1F4C2014_FFA7_11D1_98B6_00C04FC96ABD_.wvu.Rows" localSheetId="37" hidden="1">[55]BOP!$A$36:$IV$36,[55]BOP!$A$44:$IV$44,[55]BOP!$A$59:$IV$59,[55]BOP!#REF!,[55]BOP!#REF!,[55]BOP!$A$79:$IV$79</definedName>
    <definedName name="Z_1F4C2014_FFA7_11D1_98B6_00C04FC96ABD_.wvu.Rows" localSheetId="38" hidden="1">[55]BOP!$A$36:$IV$36,[55]BOP!$A$44:$IV$44,[55]BOP!$A$59:$IV$59,[55]BOP!#REF!,[55]BOP!#REF!,[55]BOP!$A$79:$IV$79</definedName>
    <definedName name="Z_1F4C2014_FFA7_11D1_98B6_00C04FC96ABD_.wvu.Rows" localSheetId="39" hidden="1">[55]BOP!$A$36:$IV$36,[55]BOP!$A$44:$IV$44,[55]BOP!$A$59:$IV$59,[55]BOP!#REF!,[55]BOP!#REF!,[55]BOP!$A$79:$IV$79</definedName>
    <definedName name="Z_1F4C2014_FFA7_11D1_98B6_00C04FC96ABD_.wvu.Rows" localSheetId="40" hidden="1">[55]BOP!$A$36:$IV$36,[55]BOP!$A$44:$IV$44,[55]BOP!$A$59:$IV$59,[55]BOP!#REF!,[55]BOP!#REF!,[55]BOP!$A$79:$IV$79</definedName>
    <definedName name="Z_1F4C2014_FFA7_11D1_98B6_00C04FC96ABD_.wvu.Rows" localSheetId="41" hidden="1">[55]BOP!$A$36:$IV$36,[55]BOP!$A$44:$IV$44,[55]BOP!$A$59:$IV$59,[55]BOP!#REF!,[55]BOP!#REF!,[55]BOP!$A$79:$IV$79</definedName>
    <definedName name="Z_1F4C2014_FFA7_11D1_98B6_00C04FC96ABD_.wvu.Rows" localSheetId="42" hidden="1">[55]BOP!$A$36:$IV$36,[55]BOP!$A$44:$IV$44,[55]BOP!$A$59:$IV$59,[55]BOP!#REF!,[55]BOP!#REF!,[55]BOP!$A$79:$IV$79</definedName>
    <definedName name="Z_1F4C2014_FFA7_11D1_98B6_00C04FC96ABD_.wvu.Rows" localSheetId="43" hidden="1">[55]BOP!$A$36:$IV$36,[55]BOP!$A$44:$IV$44,[55]BOP!$A$59:$IV$59,[55]BOP!#REF!,[55]BOP!#REF!,[55]BOP!$A$79:$IV$79</definedName>
    <definedName name="Z_1F4C2014_FFA7_11D1_98B6_00C04FC96ABD_.wvu.Rows" localSheetId="45" hidden="1">[55]BOP!$A$36:$IV$36,[55]BOP!$A$44:$IV$44,[55]BOP!$A$59:$IV$59,[55]BOP!#REF!,[55]BOP!#REF!,[55]BOP!$A$79:$IV$79</definedName>
    <definedName name="Z_1F4C2014_FFA7_11D1_98B6_00C04FC96ABD_.wvu.Rows" localSheetId="46" hidden="1">[55]BOP!$A$36:$IV$36,[55]BOP!$A$44:$IV$44,[55]BOP!$A$59:$IV$59,[55]BOP!#REF!,[55]BOP!#REF!,[55]BOP!$A$79:$IV$79</definedName>
    <definedName name="Z_1F4C2014_FFA7_11D1_98B6_00C04FC96ABD_.wvu.Rows" localSheetId="48" hidden="1">[55]BOP!$A$36:$IV$36,[55]BOP!$A$44:$IV$44,[55]BOP!$A$59:$IV$59,[55]BOP!#REF!,[55]BOP!#REF!,[55]BOP!$A$79:$IV$79</definedName>
    <definedName name="Z_1F4C2014_FFA7_11D1_98B6_00C04FC96ABD_.wvu.Rows" localSheetId="49" hidden="1">[55]BOP!$A$36:$IV$36,[55]BOP!$A$44:$IV$44,[55]BOP!$A$59:$IV$59,[55]BOP!#REF!,[55]BOP!#REF!,[55]BOP!$A$79:$IV$79</definedName>
    <definedName name="Z_1F4C2014_FFA7_11D1_98B6_00C04FC96ABD_.wvu.Rows" localSheetId="50" hidden="1">[55]BOP!$A$36:$IV$36,[55]BOP!$A$44:$IV$44,[55]BOP!$A$59:$IV$59,[55]BOP!#REF!,[55]BOP!#REF!,[55]BOP!$A$79:$IV$79</definedName>
    <definedName name="Z_1F4C2014_FFA7_11D1_98B6_00C04FC96ABD_.wvu.Rows" localSheetId="52" hidden="1">[55]BOP!$A$36:$IV$36,[55]BOP!$A$44:$IV$44,[55]BOP!$A$59:$IV$59,[55]BOP!#REF!,[55]BOP!#REF!,[55]BOP!$A$79:$IV$79</definedName>
    <definedName name="Z_1F4C2014_FFA7_11D1_98B6_00C04FC96ABD_.wvu.Rows" localSheetId="53" hidden="1">[55]BOP!$A$36:$IV$36,[55]BOP!$A$44:$IV$44,[55]BOP!$A$59:$IV$59,[55]BOP!#REF!,[55]BOP!#REF!,[55]BOP!$A$79:$IV$79</definedName>
    <definedName name="Z_1F4C2014_FFA7_11D1_98B6_00C04FC96ABD_.wvu.Rows" localSheetId="54" hidden="1">[55]BOP!$A$36:$IV$36,[55]BOP!$A$44:$IV$44,[55]BOP!$A$59:$IV$59,[55]BOP!#REF!,[55]BOP!#REF!,[55]BOP!$A$79:$IV$79</definedName>
    <definedName name="Z_1F4C2014_FFA7_11D1_98B6_00C04FC96ABD_.wvu.Rows" localSheetId="55" hidden="1">[55]BOP!$A$36:$IV$36,[55]BOP!$A$44:$IV$44,[55]BOP!$A$59:$IV$59,[55]BOP!#REF!,[55]BOP!#REF!,[55]BOP!$A$79:$IV$79</definedName>
    <definedName name="Z_1F4C2014_FFA7_11D1_98B6_00C04FC96ABD_.wvu.Rows" localSheetId="56" hidden="1">[55]BOP!$A$36:$IV$36,[55]BOP!$A$44:$IV$44,[55]BOP!$A$59:$IV$59,[55]BOP!#REF!,[55]BOP!#REF!,[55]BOP!$A$79:$IV$79</definedName>
    <definedName name="Z_1F4C2014_FFA7_11D1_98B6_00C04FC96ABD_.wvu.Rows" localSheetId="57" hidden="1">[55]BOP!$A$36:$IV$36,[55]BOP!$A$44:$IV$44,[55]BOP!$A$59:$IV$59,[55]BOP!#REF!,[55]BOP!#REF!,[55]BOP!$A$79:$IV$79</definedName>
    <definedName name="Z_1F4C2014_FFA7_11D1_98B6_00C04FC96ABD_.wvu.Rows" localSheetId="58" hidden="1">[55]BOP!$A$36:$IV$36,[55]BOP!$A$44:$IV$44,[55]BOP!$A$59:$IV$59,[55]BOP!#REF!,[55]BOP!#REF!,[55]BOP!$A$79:$IV$79</definedName>
    <definedName name="Z_1F4C2014_FFA7_11D1_98B6_00C04FC96ABD_.wvu.Rows" localSheetId="59" hidden="1">[55]BOP!$A$36:$IV$36,[55]BOP!$A$44:$IV$44,[55]BOP!$A$59:$IV$59,[55]BOP!#REF!,[55]BOP!#REF!,[55]BOP!$A$79:$IV$79</definedName>
    <definedName name="Z_1F4C2014_FFA7_11D1_98B6_00C04FC96ABD_.wvu.Rows" localSheetId="60" hidden="1">[55]BOP!$A$36:$IV$36,[55]BOP!$A$44:$IV$44,[55]BOP!$A$59:$IV$59,[55]BOP!#REF!,[55]BOP!#REF!,[55]BOP!$A$79:$IV$79</definedName>
    <definedName name="Z_1F4C2014_FFA7_11D1_98B6_00C04FC96ABD_.wvu.Rows" localSheetId="70" hidden="1">[55]BOP!$A$36:$IV$36,[55]BOP!$A$44:$IV$44,[55]BOP!$A$59:$IV$59,[55]BOP!#REF!,[55]BOP!#REF!,[55]BOP!$A$79:$IV$79</definedName>
    <definedName name="Z_1F4C2014_FFA7_11D1_98B6_00C04FC96ABD_.wvu.Rows" hidden="1">[55]BOP!$A$36:$IV$36,[55]BOP!$A$44:$IV$44,[55]BOP!$A$59:$IV$59,[55]BOP!#REF!,[55]BOP!#REF!,[55]BOP!$A$79:$IV$79</definedName>
    <definedName name="Z_49B0A4B0_963B_11D1_BFD1_00A02466B680_.wvu.Rows" localSheetId="19" hidden="1">[55]BOP!$A$36:$IV$36,[55]BOP!$A$44:$IV$44,[55]BOP!$A$59:$IV$59,[55]BOP!#REF!,[55]BOP!#REF!,[55]BOP!$A$81:$IV$88</definedName>
    <definedName name="Z_49B0A4B0_963B_11D1_BFD1_00A02466B680_.wvu.Rows" localSheetId="37" hidden="1">[55]BOP!$A$36:$IV$36,[55]BOP!$A$44:$IV$44,[55]BOP!$A$59:$IV$59,[55]BOP!#REF!,[55]BOP!#REF!,[55]BOP!$A$81:$IV$88</definedName>
    <definedName name="Z_49B0A4B0_963B_11D1_BFD1_00A02466B680_.wvu.Rows" localSheetId="38" hidden="1">[55]BOP!$A$36:$IV$36,[55]BOP!$A$44:$IV$44,[55]BOP!$A$59:$IV$59,[55]BOP!#REF!,[55]BOP!#REF!,[55]BOP!$A$81:$IV$88</definedName>
    <definedName name="Z_49B0A4B0_963B_11D1_BFD1_00A02466B680_.wvu.Rows" localSheetId="39" hidden="1">[55]BOP!$A$36:$IV$36,[55]BOP!$A$44:$IV$44,[55]BOP!$A$59:$IV$59,[55]BOP!#REF!,[55]BOP!#REF!,[55]BOP!$A$81:$IV$88</definedName>
    <definedName name="Z_49B0A4B0_963B_11D1_BFD1_00A02466B680_.wvu.Rows" localSheetId="40" hidden="1">[55]BOP!$A$36:$IV$36,[55]BOP!$A$44:$IV$44,[55]BOP!$A$59:$IV$59,[55]BOP!#REF!,[55]BOP!#REF!,[55]BOP!$A$81:$IV$88</definedName>
    <definedName name="Z_49B0A4B0_963B_11D1_BFD1_00A02466B680_.wvu.Rows" localSheetId="41" hidden="1">[55]BOP!$A$36:$IV$36,[55]BOP!$A$44:$IV$44,[55]BOP!$A$59:$IV$59,[55]BOP!#REF!,[55]BOP!#REF!,[55]BOP!$A$81:$IV$88</definedName>
    <definedName name="Z_49B0A4B0_963B_11D1_BFD1_00A02466B680_.wvu.Rows" localSheetId="42" hidden="1">[55]BOP!$A$36:$IV$36,[55]BOP!$A$44:$IV$44,[55]BOP!$A$59:$IV$59,[55]BOP!#REF!,[55]BOP!#REF!,[55]BOP!$A$81:$IV$88</definedName>
    <definedName name="Z_49B0A4B0_963B_11D1_BFD1_00A02466B680_.wvu.Rows" localSheetId="43" hidden="1">[55]BOP!$A$36:$IV$36,[55]BOP!$A$44:$IV$44,[55]BOP!$A$59:$IV$59,[55]BOP!#REF!,[55]BOP!#REF!,[55]BOP!$A$81:$IV$88</definedName>
    <definedName name="Z_49B0A4B0_963B_11D1_BFD1_00A02466B680_.wvu.Rows" localSheetId="45" hidden="1">[55]BOP!$A$36:$IV$36,[55]BOP!$A$44:$IV$44,[55]BOP!$A$59:$IV$59,[55]BOP!#REF!,[55]BOP!#REF!,[55]BOP!$A$81:$IV$88</definedName>
    <definedName name="Z_49B0A4B0_963B_11D1_BFD1_00A02466B680_.wvu.Rows" localSheetId="46" hidden="1">[55]BOP!$A$36:$IV$36,[55]BOP!$A$44:$IV$44,[55]BOP!$A$59:$IV$59,[55]BOP!#REF!,[55]BOP!#REF!,[55]BOP!$A$81:$IV$88</definedName>
    <definedName name="Z_49B0A4B0_963B_11D1_BFD1_00A02466B680_.wvu.Rows" localSheetId="48" hidden="1">[55]BOP!$A$36:$IV$36,[55]BOP!$A$44:$IV$44,[55]BOP!$A$59:$IV$59,[55]BOP!#REF!,[55]BOP!#REF!,[55]BOP!$A$81:$IV$88</definedName>
    <definedName name="Z_49B0A4B0_963B_11D1_BFD1_00A02466B680_.wvu.Rows" localSheetId="49" hidden="1">[55]BOP!$A$36:$IV$36,[55]BOP!$A$44:$IV$44,[55]BOP!$A$59:$IV$59,[55]BOP!#REF!,[55]BOP!#REF!,[55]BOP!$A$81:$IV$88</definedName>
    <definedName name="Z_49B0A4B0_963B_11D1_BFD1_00A02466B680_.wvu.Rows" localSheetId="50" hidden="1">[55]BOP!$A$36:$IV$36,[55]BOP!$A$44:$IV$44,[55]BOP!$A$59:$IV$59,[55]BOP!#REF!,[55]BOP!#REF!,[55]BOP!$A$81:$IV$88</definedName>
    <definedName name="Z_49B0A4B0_963B_11D1_BFD1_00A02466B680_.wvu.Rows" localSheetId="52" hidden="1">[55]BOP!$A$36:$IV$36,[55]BOP!$A$44:$IV$44,[55]BOP!$A$59:$IV$59,[55]BOP!#REF!,[55]BOP!#REF!,[55]BOP!$A$81:$IV$88</definedName>
    <definedName name="Z_49B0A4B0_963B_11D1_BFD1_00A02466B680_.wvu.Rows" localSheetId="53" hidden="1">[55]BOP!$A$36:$IV$36,[55]BOP!$A$44:$IV$44,[55]BOP!$A$59:$IV$59,[55]BOP!#REF!,[55]BOP!#REF!,[55]BOP!$A$81:$IV$88</definedName>
    <definedName name="Z_49B0A4B0_963B_11D1_BFD1_00A02466B680_.wvu.Rows" localSheetId="54" hidden="1">[55]BOP!$A$36:$IV$36,[55]BOP!$A$44:$IV$44,[55]BOP!$A$59:$IV$59,[55]BOP!#REF!,[55]BOP!#REF!,[55]BOP!$A$81:$IV$88</definedName>
    <definedName name="Z_49B0A4B0_963B_11D1_BFD1_00A02466B680_.wvu.Rows" localSheetId="55" hidden="1">[55]BOP!$A$36:$IV$36,[55]BOP!$A$44:$IV$44,[55]BOP!$A$59:$IV$59,[55]BOP!#REF!,[55]BOP!#REF!,[55]BOP!$A$81:$IV$88</definedName>
    <definedName name="Z_49B0A4B0_963B_11D1_BFD1_00A02466B680_.wvu.Rows" localSheetId="56" hidden="1">[55]BOP!$A$36:$IV$36,[55]BOP!$A$44:$IV$44,[55]BOP!$A$59:$IV$59,[55]BOP!#REF!,[55]BOP!#REF!,[55]BOP!$A$81:$IV$88</definedName>
    <definedName name="Z_49B0A4B0_963B_11D1_BFD1_00A02466B680_.wvu.Rows" localSheetId="57" hidden="1">[55]BOP!$A$36:$IV$36,[55]BOP!$A$44:$IV$44,[55]BOP!$A$59:$IV$59,[55]BOP!#REF!,[55]BOP!#REF!,[55]BOP!$A$81:$IV$88</definedName>
    <definedName name="Z_49B0A4B0_963B_11D1_BFD1_00A02466B680_.wvu.Rows" localSheetId="58" hidden="1">[55]BOP!$A$36:$IV$36,[55]BOP!$A$44:$IV$44,[55]BOP!$A$59:$IV$59,[55]BOP!#REF!,[55]BOP!#REF!,[55]BOP!$A$81:$IV$88</definedName>
    <definedName name="Z_49B0A4B0_963B_11D1_BFD1_00A02466B680_.wvu.Rows" localSheetId="59" hidden="1">[55]BOP!$A$36:$IV$36,[55]BOP!$A$44:$IV$44,[55]BOP!$A$59:$IV$59,[55]BOP!#REF!,[55]BOP!#REF!,[55]BOP!$A$81:$IV$88</definedName>
    <definedName name="Z_49B0A4B0_963B_11D1_BFD1_00A02466B680_.wvu.Rows" localSheetId="60" hidden="1">[55]BOP!$A$36:$IV$36,[55]BOP!$A$44:$IV$44,[55]BOP!$A$59:$IV$59,[55]BOP!#REF!,[55]BOP!#REF!,[55]BOP!$A$81:$IV$88</definedName>
    <definedName name="Z_49B0A4B0_963B_11D1_BFD1_00A02466B680_.wvu.Rows" localSheetId="70" hidden="1">[55]BOP!$A$36:$IV$36,[55]BOP!$A$44:$IV$44,[55]BOP!$A$59:$IV$59,[55]BOP!#REF!,[55]BOP!#REF!,[55]BOP!$A$81:$IV$88</definedName>
    <definedName name="Z_49B0A4B0_963B_11D1_BFD1_00A02466B680_.wvu.Rows" hidden="1">[55]BOP!$A$36:$IV$36,[55]BOP!$A$44:$IV$44,[55]BOP!$A$59:$IV$59,[55]BOP!#REF!,[55]BOP!#REF!,[55]BOP!$A$81:$IV$88</definedName>
    <definedName name="Z_49B0A4B1_963B_11D1_BFD1_00A02466B680_.wvu.Rows" localSheetId="19" hidden="1">[55]BOP!$A$36:$IV$36,[55]BOP!$A$44:$IV$44,[55]BOP!$A$59:$IV$59,[55]BOP!#REF!,[55]BOP!#REF!,[55]BOP!$A$81:$IV$88</definedName>
    <definedName name="Z_49B0A4B1_963B_11D1_BFD1_00A02466B680_.wvu.Rows" localSheetId="37" hidden="1">[55]BOP!$A$36:$IV$36,[55]BOP!$A$44:$IV$44,[55]BOP!$A$59:$IV$59,[55]BOP!#REF!,[55]BOP!#REF!,[55]BOP!$A$81:$IV$88</definedName>
    <definedName name="Z_49B0A4B1_963B_11D1_BFD1_00A02466B680_.wvu.Rows" localSheetId="38" hidden="1">[55]BOP!$A$36:$IV$36,[55]BOP!$A$44:$IV$44,[55]BOP!$A$59:$IV$59,[55]BOP!#REF!,[55]BOP!#REF!,[55]BOP!$A$81:$IV$88</definedName>
    <definedName name="Z_49B0A4B1_963B_11D1_BFD1_00A02466B680_.wvu.Rows" localSheetId="39" hidden="1">[55]BOP!$A$36:$IV$36,[55]BOP!$A$44:$IV$44,[55]BOP!$A$59:$IV$59,[55]BOP!#REF!,[55]BOP!#REF!,[55]BOP!$A$81:$IV$88</definedName>
    <definedName name="Z_49B0A4B1_963B_11D1_BFD1_00A02466B680_.wvu.Rows" localSheetId="40" hidden="1">[55]BOP!$A$36:$IV$36,[55]BOP!$A$44:$IV$44,[55]BOP!$A$59:$IV$59,[55]BOP!#REF!,[55]BOP!#REF!,[55]BOP!$A$81:$IV$88</definedName>
    <definedName name="Z_49B0A4B1_963B_11D1_BFD1_00A02466B680_.wvu.Rows" localSheetId="41" hidden="1">[55]BOP!$A$36:$IV$36,[55]BOP!$A$44:$IV$44,[55]BOP!$A$59:$IV$59,[55]BOP!#REF!,[55]BOP!#REF!,[55]BOP!$A$81:$IV$88</definedName>
    <definedName name="Z_49B0A4B1_963B_11D1_BFD1_00A02466B680_.wvu.Rows" localSheetId="42" hidden="1">[55]BOP!$A$36:$IV$36,[55]BOP!$A$44:$IV$44,[55]BOP!$A$59:$IV$59,[55]BOP!#REF!,[55]BOP!#REF!,[55]BOP!$A$81:$IV$88</definedName>
    <definedName name="Z_49B0A4B1_963B_11D1_BFD1_00A02466B680_.wvu.Rows" localSheetId="43" hidden="1">[55]BOP!$A$36:$IV$36,[55]BOP!$A$44:$IV$44,[55]BOP!$A$59:$IV$59,[55]BOP!#REF!,[55]BOP!#REF!,[55]BOP!$A$81:$IV$88</definedName>
    <definedName name="Z_49B0A4B1_963B_11D1_BFD1_00A02466B680_.wvu.Rows" localSheetId="45" hidden="1">[55]BOP!$A$36:$IV$36,[55]BOP!$A$44:$IV$44,[55]BOP!$A$59:$IV$59,[55]BOP!#REF!,[55]BOP!#REF!,[55]BOP!$A$81:$IV$88</definedName>
    <definedName name="Z_49B0A4B1_963B_11D1_BFD1_00A02466B680_.wvu.Rows" localSheetId="46" hidden="1">[55]BOP!$A$36:$IV$36,[55]BOP!$A$44:$IV$44,[55]BOP!$A$59:$IV$59,[55]BOP!#REF!,[55]BOP!#REF!,[55]BOP!$A$81:$IV$88</definedName>
    <definedName name="Z_49B0A4B1_963B_11D1_BFD1_00A02466B680_.wvu.Rows" localSheetId="48" hidden="1">[55]BOP!$A$36:$IV$36,[55]BOP!$A$44:$IV$44,[55]BOP!$A$59:$IV$59,[55]BOP!#REF!,[55]BOP!#REF!,[55]BOP!$A$81:$IV$88</definedName>
    <definedName name="Z_49B0A4B1_963B_11D1_BFD1_00A02466B680_.wvu.Rows" localSheetId="49" hidden="1">[55]BOP!$A$36:$IV$36,[55]BOP!$A$44:$IV$44,[55]BOP!$A$59:$IV$59,[55]BOP!#REF!,[55]BOP!#REF!,[55]BOP!$A$81:$IV$88</definedName>
    <definedName name="Z_49B0A4B1_963B_11D1_BFD1_00A02466B680_.wvu.Rows" localSheetId="50" hidden="1">[55]BOP!$A$36:$IV$36,[55]BOP!$A$44:$IV$44,[55]BOP!$A$59:$IV$59,[55]BOP!#REF!,[55]BOP!#REF!,[55]BOP!$A$81:$IV$88</definedName>
    <definedName name="Z_49B0A4B1_963B_11D1_BFD1_00A02466B680_.wvu.Rows" localSheetId="52" hidden="1">[55]BOP!$A$36:$IV$36,[55]BOP!$A$44:$IV$44,[55]BOP!$A$59:$IV$59,[55]BOP!#REF!,[55]BOP!#REF!,[55]BOP!$A$81:$IV$88</definedName>
    <definedName name="Z_49B0A4B1_963B_11D1_BFD1_00A02466B680_.wvu.Rows" localSheetId="53" hidden="1">[55]BOP!$A$36:$IV$36,[55]BOP!$A$44:$IV$44,[55]BOP!$A$59:$IV$59,[55]BOP!#REF!,[55]BOP!#REF!,[55]BOP!$A$81:$IV$88</definedName>
    <definedName name="Z_49B0A4B1_963B_11D1_BFD1_00A02466B680_.wvu.Rows" localSheetId="54" hidden="1">[55]BOP!$A$36:$IV$36,[55]BOP!$A$44:$IV$44,[55]BOP!$A$59:$IV$59,[55]BOP!#REF!,[55]BOP!#REF!,[55]BOP!$A$81:$IV$88</definedName>
    <definedName name="Z_49B0A4B1_963B_11D1_BFD1_00A02466B680_.wvu.Rows" localSheetId="55" hidden="1">[55]BOP!$A$36:$IV$36,[55]BOP!$A$44:$IV$44,[55]BOP!$A$59:$IV$59,[55]BOP!#REF!,[55]BOP!#REF!,[55]BOP!$A$81:$IV$88</definedName>
    <definedName name="Z_49B0A4B1_963B_11D1_BFD1_00A02466B680_.wvu.Rows" localSheetId="56" hidden="1">[55]BOP!$A$36:$IV$36,[55]BOP!$A$44:$IV$44,[55]BOP!$A$59:$IV$59,[55]BOP!#REF!,[55]BOP!#REF!,[55]BOP!$A$81:$IV$88</definedName>
    <definedName name="Z_49B0A4B1_963B_11D1_BFD1_00A02466B680_.wvu.Rows" localSheetId="57" hidden="1">[55]BOP!$A$36:$IV$36,[55]BOP!$A$44:$IV$44,[55]BOP!$A$59:$IV$59,[55]BOP!#REF!,[55]BOP!#REF!,[55]BOP!$A$81:$IV$88</definedName>
    <definedName name="Z_49B0A4B1_963B_11D1_BFD1_00A02466B680_.wvu.Rows" localSheetId="58" hidden="1">[55]BOP!$A$36:$IV$36,[55]BOP!$A$44:$IV$44,[55]BOP!$A$59:$IV$59,[55]BOP!#REF!,[55]BOP!#REF!,[55]BOP!$A$81:$IV$88</definedName>
    <definedName name="Z_49B0A4B1_963B_11D1_BFD1_00A02466B680_.wvu.Rows" localSheetId="59" hidden="1">[55]BOP!$A$36:$IV$36,[55]BOP!$A$44:$IV$44,[55]BOP!$A$59:$IV$59,[55]BOP!#REF!,[55]BOP!#REF!,[55]BOP!$A$81:$IV$88</definedName>
    <definedName name="Z_49B0A4B1_963B_11D1_BFD1_00A02466B680_.wvu.Rows" localSheetId="60" hidden="1">[55]BOP!$A$36:$IV$36,[55]BOP!$A$44:$IV$44,[55]BOP!$A$59:$IV$59,[55]BOP!#REF!,[55]BOP!#REF!,[55]BOP!$A$81:$IV$88</definedName>
    <definedName name="Z_49B0A4B1_963B_11D1_BFD1_00A02466B680_.wvu.Rows" localSheetId="70" hidden="1">[55]BOP!$A$36:$IV$36,[55]BOP!$A$44:$IV$44,[55]BOP!$A$59:$IV$59,[55]BOP!#REF!,[55]BOP!#REF!,[55]BOP!$A$81:$IV$88</definedName>
    <definedName name="Z_49B0A4B1_963B_11D1_BFD1_00A02466B680_.wvu.Rows" hidden="1">[55]BOP!$A$36:$IV$36,[55]BOP!$A$44:$IV$44,[55]BOP!$A$59:$IV$59,[55]BOP!#REF!,[55]BOP!#REF!,[55]BOP!$A$81:$IV$88</definedName>
    <definedName name="Z_49B0A4B4_963B_11D1_BFD1_00A02466B680_.wvu.Rows" localSheetId="19" hidden="1">[55]BOP!$A$36:$IV$36,[55]BOP!$A$44:$IV$44,[55]BOP!$A$59:$IV$59,[55]BOP!#REF!,[55]BOP!#REF!,[55]BOP!$A$79:$IV$79,[55]BOP!$A$81:$IV$88,[55]BOP!#REF!</definedName>
    <definedName name="Z_49B0A4B4_963B_11D1_BFD1_00A02466B680_.wvu.Rows" localSheetId="37" hidden="1">[55]BOP!$A$36:$IV$36,[55]BOP!$A$44:$IV$44,[55]BOP!$A$59:$IV$59,[55]BOP!#REF!,[55]BOP!#REF!,[55]BOP!$A$79:$IV$79,[55]BOP!$A$81:$IV$88,[55]BOP!#REF!</definedName>
    <definedName name="Z_49B0A4B4_963B_11D1_BFD1_00A02466B680_.wvu.Rows" localSheetId="38" hidden="1">[55]BOP!$A$36:$IV$36,[55]BOP!$A$44:$IV$44,[55]BOP!$A$59:$IV$59,[55]BOP!#REF!,[55]BOP!#REF!,[55]BOP!$A$79:$IV$79,[55]BOP!$A$81:$IV$88,[55]BOP!#REF!</definedName>
    <definedName name="Z_49B0A4B4_963B_11D1_BFD1_00A02466B680_.wvu.Rows" localSheetId="39" hidden="1">[55]BOP!$A$36:$IV$36,[55]BOP!$A$44:$IV$44,[55]BOP!$A$59:$IV$59,[55]BOP!#REF!,[55]BOP!#REF!,[55]BOP!$A$79:$IV$79,[55]BOP!$A$81:$IV$88,[55]BOP!#REF!</definedName>
    <definedName name="Z_49B0A4B4_963B_11D1_BFD1_00A02466B680_.wvu.Rows" localSheetId="40" hidden="1">[55]BOP!$A$36:$IV$36,[55]BOP!$A$44:$IV$44,[55]BOP!$A$59:$IV$59,[55]BOP!#REF!,[55]BOP!#REF!,[55]BOP!$A$79:$IV$79,[55]BOP!$A$81:$IV$88,[55]BOP!#REF!</definedName>
    <definedName name="Z_49B0A4B4_963B_11D1_BFD1_00A02466B680_.wvu.Rows" localSheetId="41" hidden="1">[55]BOP!$A$36:$IV$36,[55]BOP!$A$44:$IV$44,[55]BOP!$A$59:$IV$59,[55]BOP!#REF!,[55]BOP!#REF!,[55]BOP!$A$79:$IV$79,[55]BOP!$A$81:$IV$88,[55]BOP!#REF!</definedName>
    <definedName name="Z_49B0A4B4_963B_11D1_BFD1_00A02466B680_.wvu.Rows" localSheetId="42" hidden="1">[55]BOP!$A$36:$IV$36,[55]BOP!$A$44:$IV$44,[55]BOP!$A$59:$IV$59,[55]BOP!#REF!,[55]BOP!#REF!,[55]BOP!$A$79:$IV$79,[55]BOP!$A$81:$IV$88,[55]BOP!#REF!</definedName>
    <definedName name="Z_49B0A4B4_963B_11D1_BFD1_00A02466B680_.wvu.Rows" localSheetId="43" hidden="1">[55]BOP!$A$36:$IV$36,[55]BOP!$A$44:$IV$44,[55]BOP!$A$59:$IV$59,[55]BOP!#REF!,[55]BOP!#REF!,[55]BOP!$A$79:$IV$79,[55]BOP!$A$81:$IV$88,[55]BOP!#REF!</definedName>
    <definedName name="Z_49B0A4B4_963B_11D1_BFD1_00A02466B680_.wvu.Rows" localSheetId="45" hidden="1">[55]BOP!$A$36:$IV$36,[55]BOP!$A$44:$IV$44,[55]BOP!$A$59:$IV$59,[55]BOP!#REF!,[55]BOP!#REF!,[55]BOP!$A$79:$IV$79,[55]BOP!$A$81:$IV$88,[55]BOP!#REF!</definedName>
    <definedName name="Z_49B0A4B4_963B_11D1_BFD1_00A02466B680_.wvu.Rows" localSheetId="46" hidden="1">[55]BOP!$A$36:$IV$36,[55]BOP!$A$44:$IV$44,[55]BOP!$A$59:$IV$59,[55]BOP!#REF!,[55]BOP!#REF!,[55]BOP!$A$79:$IV$79,[55]BOP!$A$81:$IV$88,[55]BOP!#REF!</definedName>
    <definedName name="Z_49B0A4B4_963B_11D1_BFD1_00A02466B680_.wvu.Rows" localSheetId="48" hidden="1">[55]BOP!$A$36:$IV$36,[55]BOP!$A$44:$IV$44,[55]BOP!$A$59:$IV$59,[55]BOP!#REF!,[55]BOP!#REF!,[55]BOP!$A$79:$IV$79,[55]BOP!$A$81:$IV$88,[55]BOP!#REF!</definedName>
    <definedName name="Z_49B0A4B4_963B_11D1_BFD1_00A02466B680_.wvu.Rows" localSheetId="49" hidden="1">[55]BOP!$A$36:$IV$36,[55]BOP!$A$44:$IV$44,[55]BOP!$A$59:$IV$59,[55]BOP!#REF!,[55]BOP!#REF!,[55]BOP!$A$79:$IV$79,[55]BOP!$A$81:$IV$88,[55]BOP!#REF!</definedName>
    <definedName name="Z_49B0A4B4_963B_11D1_BFD1_00A02466B680_.wvu.Rows" localSheetId="50" hidden="1">[55]BOP!$A$36:$IV$36,[55]BOP!$A$44:$IV$44,[55]BOP!$A$59:$IV$59,[55]BOP!#REF!,[55]BOP!#REF!,[55]BOP!$A$79:$IV$79,[55]BOP!$A$81:$IV$88,[55]BOP!#REF!</definedName>
    <definedName name="Z_49B0A4B4_963B_11D1_BFD1_00A02466B680_.wvu.Rows" localSheetId="52" hidden="1">[55]BOP!$A$36:$IV$36,[55]BOP!$A$44:$IV$44,[55]BOP!$A$59:$IV$59,[55]BOP!#REF!,[55]BOP!#REF!,[55]BOP!$A$79:$IV$79,[55]BOP!$A$81:$IV$88,[55]BOP!#REF!</definedName>
    <definedName name="Z_49B0A4B4_963B_11D1_BFD1_00A02466B680_.wvu.Rows" localSheetId="53" hidden="1">[55]BOP!$A$36:$IV$36,[55]BOP!$A$44:$IV$44,[55]BOP!$A$59:$IV$59,[55]BOP!#REF!,[55]BOP!#REF!,[55]BOP!$A$79:$IV$79,[55]BOP!$A$81:$IV$88,[55]BOP!#REF!</definedName>
    <definedName name="Z_49B0A4B4_963B_11D1_BFD1_00A02466B680_.wvu.Rows" localSheetId="54" hidden="1">[55]BOP!$A$36:$IV$36,[55]BOP!$A$44:$IV$44,[55]BOP!$A$59:$IV$59,[55]BOP!#REF!,[55]BOP!#REF!,[55]BOP!$A$79:$IV$79,[55]BOP!$A$81:$IV$88,[55]BOP!#REF!</definedName>
    <definedName name="Z_49B0A4B4_963B_11D1_BFD1_00A02466B680_.wvu.Rows" localSheetId="55" hidden="1">[55]BOP!$A$36:$IV$36,[55]BOP!$A$44:$IV$44,[55]BOP!$A$59:$IV$59,[55]BOP!#REF!,[55]BOP!#REF!,[55]BOP!$A$79:$IV$79,[55]BOP!$A$81:$IV$88,[55]BOP!#REF!</definedName>
    <definedName name="Z_49B0A4B4_963B_11D1_BFD1_00A02466B680_.wvu.Rows" localSheetId="56" hidden="1">[55]BOP!$A$36:$IV$36,[55]BOP!$A$44:$IV$44,[55]BOP!$A$59:$IV$59,[55]BOP!#REF!,[55]BOP!#REF!,[55]BOP!$A$79:$IV$79,[55]BOP!$A$81:$IV$88,[55]BOP!#REF!</definedName>
    <definedName name="Z_49B0A4B4_963B_11D1_BFD1_00A02466B680_.wvu.Rows" localSheetId="57" hidden="1">[55]BOP!$A$36:$IV$36,[55]BOP!$A$44:$IV$44,[55]BOP!$A$59:$IV$59,[55]BOP!#REF!,[55]BOP!#REF!,[55]BOP!$A$79:$IV$79,[55]BOP!$A$81:$IV$88,[55]BOP!#REF!</definedName>
    <definedName name="Z_49B0A4B4_963B_11D1_BFD1_00A02466B680_.wvu.Rows" localSheetId="58" hidden="1">[55]BOP!$A$36:$IV$36,[55]BOP!$A$44:$IV$44,[55]BOP!$A$59:$IV$59,[55]BOP!#REF!,[55]BOP!#REF!,[55]BOP!$A$79:$IV$79,[55]BOP!$A$81:$IV$88,[55]BOP!#REF!</definedName>
    <definedName name="Z_49B0A4B4_963B_11D1_BFD1_00A02466B680_.wvu.Rows" localSheetId="59" hidden="1">[55]BOP!$A$36:$IV$36,[55]BOP!$A$44:$IV$44,[55]BOP!$A$59:$IV$59,[55]BOP!#REF!,[55]BOP!#REF!,[55]BOP!$A$79:$IV$79,[55]BOP!$A$81:$IV$88,[55]BOP!#REF!</definedName>
    <definedName name="Z_49B0A4B4_963B_11D1_BFD1_00A02466B680_.wvu.Rows" localSheetId="60" hidden="1">[55]BOP!$A$36:$IV$36,[55]BOP!$A$44:$IV$44,[55]BOP!$A$59:$IV$59,[55]BOP!#REF!,[55]BOP!#REF!,[55]BOP!$A$79:$IV$79,[55]BOP!$A$81:$IV$88,[55]BOP!#REF!</definedName>
    <definedName name="Z_49B0A4B4_963B_11D1_BFD1_00A02466B680_.wvu.Rows" localSheetId="70" hidden="1">[55]BOP!$A$36:$IV$36,[55]BOP!$A$44:$IV$44,[55]BOP!$A$59:$IV$59,[55]BOP!#REF!,[55]BOP!#REF!,[55]BOP!$A$79:$IV$79,[55]BOP!$A$81:$IV$88,[55]BOP!#REF!</definedName>
    <definedName name="Z_49B0A4B4_963B_11D1_BFD1_00A02466B680_.wvu.Rows" hidden="1">[55]BOP!$A$36:$IV$36,[55]BOP!$A$44:$IV$44,[55]BOP!$A$59:$IV$59,[55]BOP!#REF!,[55]BOP!#REF!,[55]BOP!$A$79:$IV$79,[55]BOP!$A$81:$IV$88,[55]BOP!#REF!</definedName>
    <definedName name="Z_49B0A4B5_963B_11D1_BFD1_00A02466B680_.wvu.Rows" localSheetId="19" hidden="1">[55]BOP!$A$36:$IV$36,[55]BOP!$A$44:$IV$44,[55]BOP!$A$59:$IV$59,[55]BOP!#REF!,[55]BOP!#REF!,[55]BOP!$A$79:$IV$79,[55]BOP!$A$81:$IV$88</definedName>
    <definedName name="Z_49B0A4B5_963B_11D1_BFD1_00A02466B680_.wvu.Rows" localSheetId="37" hidden="1">[55]BOP!$A$36:$IV$36,[55]BOP!$A$44:$IV$44,[55]BOP!$A$59:$IV$59,[55]BOP!#REF!,[55]BOP!#REF!,[55]BOP!$A$79:$IV$79,[55]BOP!$A$81:$IV$88</definedName>
    <definedName name="Z_49B0A4B5_963B_11D1_BFD1_00A02466B680_.wvu.Rows" localSheetId="38" hidden="1">[55]BOP!$A$36:$IV$36,[55]BOP!$A$44:$IV$44,[55]BOP!$A$59:$IV$59,[55]BOP!#REF!,[55]BOP!#REF!,[55]BOP!$A$79:$IV$79,[55]BOP!$A$81:$IV$88</definedName>
    <definedName name="Z_49B0A4B5_963B_11D1_BFD1_00A02466B680_.wvu.Rows" localSheetId="39" hidden="1">[55]BOP!$A$36:$IV$36,[55]BOP!$A$44:$IV$44,[55]BOP!$A$59:$IV$59,[55]BOP!#REF!,[55]BOP!#REF!,[55]BOP!$A$79:$IV$79,[55]BOP!$A$81:$IV$88</definedName>
    <definedName name="Z_49B0A4B5_963B_11D1_BFD1_00A02466B680_.wvu.Rows" localSheetId="40" hidden="1">[55]BOP!$A$36:$IV$36,[55]BOP!$A$44:$IV$44,[55]BOP!$A$59:$IV$59,[55]BOP!#REF!,[55]BOP!#REF!,[55]BOP!$A$79:$IV$79,[55]BOP!$A$81:$IV$88</definedName>
    <definedName name="Z_49B0A4B5_963B_11D1_BFD1_00A02466B680_.wvu.Rows" localSheetId="41" hidden="1">[55]BOP!$A$36:$IV$36,[55]BOP!$A$44:$IV$44,[55]BOP!$A$59:$IV$59,[55]BOP!#REF!,[55]BOP!#REF!,[55]BOP!$A$79:$IV$79,[55]BOP!$A$81:$IV$88</definedName>
    <definedName name="Z_49B0A4B5_963B_11D1_BFD1_00A02466B680_.wvu.Rows" localSheetId="42" hidden="1">[55]BOP!$A$36:$IV$36,[55]BOP!$A$44:$IV$44,[55]BOP!$A$59:$IV$59,[55]BOP!#REF!,[55]BOP!#REF!,[55]BOP!$A$79:$IV$79,[55]BOP!$A$81:$IV$88</definedName>
    <definedName name="Z_49B0A4B5_963B_11D1_BFD1_00A02466B680_.wvu.Rows" localSheetId="43" hidden="1">[55]BOP!$A$36:$IV$36,[55]BOP!$A$44:$IV$44,[55]BOP!$A$59:$IV$59,[55]BOP!#REF!,[55]BOP!#REF!,[55]BOP!$A$79:$IV$79,[55]BOP!$A$81:$IV$88</definedName>
    <definedName name="Z_49B0A4B5_963B_11D1_BFD1_00A02466B680_.wvu.Rows" localSheetId="45" hidden="1">[55]BOP!$A$36:$IV$36,[55]BOP!$A$44:$IV$44,[55]BOP!$A$59:$IV$59,[55]BOP!#REF!,[55]BOP!#REF!,[55]BOP!$A$79:$IV$79,[55]BOP!$A$81:$IV$88</definedName>
    <definedName name="Z_49B0A4B5_963B_11D1_BFD1_00A02466B680_.wvu.Rows" localSheetId="46" hidden="1">[55]BOP!$A$36:$IV$36,[55]BOP!$A$44:$IV$44,[55]BOP!$A$59:$IV$59,[55]BOP!#REF!,[55]BOP!#REF!,[55]BOP!$A$79:$IV$79,[55]BOP!$A$81:$IV$88</definedName>
    <definedName name="Z_49B0A4B5_963B_11D1_BFD1_00A02466B680_.wvu.Rows" localSheetId="48" hidden="1">[55]BOP!$A$36:$IV$36,[55]BOP!$A$44:$IV$44,[55]BOP!$A$59:$IV$59,[55]BOP!#REF!,[55]BOP!#REF!,[55]BOP!$A$79:$IV$79,[55]BOP!$A$81:$IV$88</definedName>
    <definedName name="Z_49B0A4B5_963B_11D1_BFD1_00A02466B680_.wvu.Rows" localSheetId="49" hidden="1">[55]BOP!$A$36:$IV$36,[55]BOP!$A$44:$IV$44,[55]BOP!$A$59:$IV$59,[55]BOP!#REF!,[55]BOP!#REF!,[55]BOP!$A$79:$IV$79,[55]BOP!$A$81:$IV$88</definedName>
    <definedName name="Z_49B0A4B5_963B_11D1_BFD1_00A02466B680_.wvu.Rows" localSheetId="50" hidden="1">[55]BOP!$A$36:$IV$36,[55]BOP!$A$44:$IV$44,[55]BOP!$A$59:$IV$59,[55]BOP!#REF!,[55]BOP!#REF!,[55]BOP!$A$79:$IV$79,[55]BOP!$A$81:$IV$88</definedName>
    <definedName name="Z_49B0A4B5_963B_11D1_BFD1_00A02466B680_.wvu.Rows" localSheetId="52" hidden="1">[55]BOP!$A$36:$IV$36,[55]BOP!$A$44:$IV$44,[55]BOP!$A$59:$IV$59,[55]BOP!#REF!,[55]BOP!#REF!,[55]BOP!$A$79:$IV$79,[55]BOP!$A$81:$IV$88</definedName>
    <definedName name="Z_49B0A4B5_963B_11D1_BFD1_00A02466B680_.wvu.Rows" localSheetId="53" hidden="1">[55]BOP!$A$36:$IV$36,[55]BOP!$A$44:$IV$44,[55]BOP!$A$59:$IV$59,[55]BOP!#REF!,[55]BOP!#REF!,[55]BOP!$A$79:$IV$79,[55]BOP!$A$81:$IV$88</definedName>
    <definedName name="Z_49B0A4B5_963B_11D1_BFD1_00A02466B680_.wvu.Rows" localSheetId="54" hidden="1">[55]BOP!$A$36:$IV$36,[55]BOP!$A$44:$IV$44,[55]BOP!$A$59:$IV$59,[55]BOP!#REF!,[55]BOP!#REF!,[55]BOP!$A$79:$IV$79,[55]BOP!$A$81:$IV$88</definedName>
    <definedName name="Z_49B0A4B5_963B_11D1_BFD1_00A02466B680_.wvu.Rows" localSheetId="55" hidden="1">[55]BOP!$A$36:$IV$36,[55]BOP!$A$44:$IV$44,[55]BOP!$A$59:$IV$59,[55]BOP!#REF!,[55]BOP!#REF!,[55]BOP!$A$79:$IV$79,[55]BOP!$A$81:$IV$88</definedName>
    <definedName name="Z_49B0A4B5_963B_11D1_BFD1_00A02466B680_.wvu.Rows" localSheetId="56" hidden="1">[55]BOP!$A$36:$IV$36,[55]BOP!$A$44:$IV$44,[55]BOP!$A$59:$IV$59,[55]BOP!#REF!,[55]BOP!#REF!,[55]BOP!$A$79:$IV$79,[55]BOP!$A$81:$IV$88</definedName>
    <definedName name="Z_49B0A4B5_963B_11D1_BFD1_00A02466B680_.wvu.Rows" localSheetId="57" hidden="1">[55]BOP!$A$36:$IV$36,[55]BOP!$A$44:$IV$44,[55]BOP!$A$59:$IV$59,[55]BOP!#REF!,[55]BOP!#REF!,[55]BOP!$A$79:$IV$79,[55]BOP!$A$81:$IV$88</definedName>
    <definedName name="Z_49B0A4B5_963B_11D1_BFD1_00A02466B680_.wvu.Rows" localSheetId="58" hidden="1">[55]BOP!$A$36:$IV$36,[55]BOP!$A$44:$IV$44,[55]BOP!$A$59:$IV$59,[55]BOP!#REF!,[55]BOP!#REF!,[55]BOP!$A$79:$IV$79,[55]BOP!$A$81:$IV$88</definedName>
    <definedName name="Z_49B0A4B5_963B_11D1_BFD1_00A02466B680_.wvu.Rows" localSheetId="59" hidden="1">[55]BOP!$A$36:$IV$36,[55]BOP!$A$44:$IV$44,[55]BOP!$A$59:$IV$59,[55]BOP!#REF!,[55]BOP!#REF!,[55]BOP!$A$79:$IV$79,[55]BOP!$A$81:$IV$88</definedName>
    <definedName name="Z_49B0A4B5_963B_11D1_BFD1_00A02466B680_.wvu.Rows" localSheetId="60" hidden="1">[55]BOP!$A$36:$IV$36,[55]BOP!$A$44:$IV$44,[55]BOP!$A$59:$IV$59,[55]BOP!#REF!,[55]BOP!#REF!,[55]BOP!$A$79:$IV$79,[55]BOP!$A$81:$IV$88</definedName>
    <definedName name="Z_49B0A4B5_963B_11D1_BFD1_00A02466B680_.wvu.Rows" localSheetId="70" hidden="1">[55]BOP!$A$36:$IV$36,[55]BOP!$A$44:$IV$44,[55]BOP!$A$59:$IV$59,[55]BOP!#REF!,[55]BOP!#REF!,[55]BOP!$A$79:$IV$79,[55]BOP!$A$81:$IV$88</definedName>
    <definedName name="Z_49B0A4B5_963B_11D1_BFD1_00A02466B680_.wvu.Rows" hidden="1">[55]BOP!$A$36:$IV$36,[55]BOP!$A$44:$IV$44,[55]BOP!$A$59:$IV$59,[55]BOP!#REF!,[55]BOP!#REF!,[55]BOP!$A$79:$IV$79,[55]BOP!$A$81:$IV$88</definedName>
    <definedName name="Z_49B0A4B6_963B_11D1_BFD1_00A02466B680_.wvu.Rows" localSheetId="1" hidden="1">[55]BOP!$A$36:$IV$36,[55]BOP!$A$44:$IV$44,[55]BOP!$A$59:$IV$59,[55]BOP!#REF!,[55]BOP!#REF!,[55]BOP!$A$79:$IV$79,[55]BOP!#REF!</definedName>
    <definedName name="Z_49B0A4B6_963B_11D1_BFD1_00A02466B680_.wvu.Rows" localSheetId="17" hidden="1">[55]BOP!$A$36:$IV$36,[55]BOP!$A$44:$IV$44,[55]BOP!$A$59:$IV$59,[55]BOP!#REF!,[55]BOP!#REF!,[55]BOP!$A$79:$IV$79,[55]BOP!#REF!</definedName>
    <definedName name="Z_49B0A4B6_963B_11D1_BFD1_00A02466B680_.wvu.Rows" localSheetId="18" hidden="1">[55]BOP!$A$36:$IV$36,[55]BOP!$A$44:$IV$44,[55]BOP!$A$59:$IV$59,[55]BOP!#REF!,[55]BOP!#REF!,[55]BOP!$A$79:$IV$79,[55]BOP!#REF!</definedName>
    <definedName name="Z_49B0A4B6_963B_11D1_BFD1_00A02466B680_.wvu.Rows" localSheetId="19" hidden="1">[55]BOP!$A$36:$IV$36,[55]BOP!$A$44:$IV$44,[55]BOP!$A$59:$IV$59,[55]BOP!#REF!,[55]BOP!#REF!,[55]BOP!$A$79:$IV$79,[55]BOP!#REF!</definedName>
    <definedName name="Z_49B0A4B6_963B_11D1_BFD1_00A02466B680_.wvu.Rows" localSheetId="24" hidden="1">[55]BOP!$A$36:$IV$36,[55]BOP!$A$44:$IV$44,[55]BOP!$A$59:$IV$59,[55]BOP!#REF!,[55]BOP!#REF!,[55]BOP!$A$79:$IV$79,[55]BOP!#REF!</definedName>
    <definedName name="Z_49B0A4B6_963B_11D1_BFD1_00A02466B680_.wvu.Rows" localSheetId="25" hidden="1">[55]BOP!$A$36:$IV$36,[55]BOP!$A$44:$IV$44,[55]BOP!$A$59:$IV$59,[55]BOP!#REF!,[55]BOP!#REF!,[55]BOP!$A$79:$IV$79,[55]BOP!#REF!</definedName>
    <definedName name="Z_49B0A4B6_963B_11D1_BFD1_00A02466B680_.wvu.Rows" localSheetId="3" hidden="1">[55]BOP!$A$36:$IV$36,[55]BOP!$A$44:$IV$44,[55]BOP!$A$59:$IV$59,[55]BOP!#REF!,[55]BOP!#REF!,[55]BOP!$A$79:$IV$79,[55]BOP!#REF!</definedName>
    <definedName name="Z_49B0A4B6_963B_11D1_BFD1_00A02466B680_.wvu.Rows" localSheetId="37" hidden="1">[55]BOP!$A$36:$IV$36,[55]BOP!$A$44:$IV$44,[55]BOP!$A$59:$IV$59,[55]BOP!#REF!,[55]BOP!#REF!,[55]BOP!$A$79:$IV$79,[55]BOP!#REF!</definedName>
    <definedName name="Z_49B0A4B6_963B_11D1_BFD1_00A02466B680_.wvu.Rows" localSheetId="38" hidden="1">[55]BOP!$A$36:$IV$36,[55]BOP!$A$44:$IV$44,[55]BOP!$A$59:$IV$59,[55]BOP!#REF!,[55]BOP!#REF!,[55]BOP!$A$79:$IV$79,[55]BOP!#REF!</definedName>
    <definedName name="Z_49B0A4B6_963B_11D1_BFD1_00A02466B680_.wvu.Rows" localSheetId="39" hidden="1">[55]BOP!$A$36:$IV$36,[55]BOP!$A$44:$IV$44,[55]BOP!$A$59:$IV$59,[55]BOP!#REF!,[55]BOP!#REF!,[55]BOP!$A$79:$IV$79,[55]BOP!#REF!</definedName>
    <definedName name="Z_49B0A4B6_963B_11D1_BFD1_00A02466B680_.wvu.Rows" localSheetId="40" hidden="1">[55]BOP!$A$36:$IV$36,[55]BOP!$A$44:$IV$44,[55]BOP!$A$59:$IV$59,[55]BOP!#REF!,[55]BOP!#REF!,[55]BOP!$A$79:$IV$79,[55]BOP!#REF!</definedName>
    <definedName name="Z_49B0A4B6_963B_11D1_BFD1_00A02466B680_.wvu.Rows" localSheetId="41" hidden="1">[55]BOP!$A$36:$IV$36,[55]BOP!$A$44:$IV$44,[55]BOP!$A$59:$IV$59,[55]BOP!#REF!,[55]BOP!#REF!,[55]BOP!$A$79:$IV$79,[55]BOP!#REF!</definedName>
    <definedName name="Z_49B0A4B6_963B_11D1_BFD1_00A02466B680_.wvu.Rows" localSheetId="42" hidden="1">[55]BOP!$A$36:$IV$36,[55]BOP!$A$44:$IV$44,[55]BOP!$A$59:$IV$59,[55]BOP!#REF!,[55]BOP!#REF!,[55]BOP!$A$79:$IV$79,[55]BOP!#REF!</definedName>
    <definedName name="Z_49B0A4B6_963B_11D1_BFD1_00A02466B680_.wvu.Rows" localSheetId="43" hidden="1">[55]BOP!$A$36:$IV$36,[55]BOP!$A$44:$IV$44,[55]BOP!$A$59:$IV$59,[55]BOP!#REF!,[55]BOP!#REF!,[55]BOP!$A$79:$IV$79,[55]BOP!#REF!</definedName>
    <definedName name="Z_49B0A4B6_963B_11D1_BFD1_00A02466B680_.wvu.Rows" localSheetId="44" hidden="1">[55]BOP!$A$36:$IV$36,[55]BOP!$A$44:$IV$44,[55]BOP!$A$59:$IV$59,[55]BOP!#REF!,[55]BOP!#REF!,[55]BOP!$A$79:$IV$79,[55]BOP!#REF!</definedName>
    <definedName name="Z_49B0A4B6_963B_11D1_BFD1_00A02466B680_.wvu.Rows" localSheetId="45" hidden="1">[55]BOP!$A$36:$IV$36,[55]BOP!$A$44:$IV$44,[55]BOP!$A$59:$IV$59,[55]BOP!#REF!,[55]BOP!#REF!,[55]BOP!$A$79:$IV$79,[55]BOP!#REF!</definedName>
    <definedName name="Z_49B0A4B6_963B_11D1_BFD1_00A02466B680_.wvu.Rows" localSheetId="46" hidden="1">[55]BOP!$A$36:$IV$36,[55]BOP!$A$44:$IV$44,[55]BOP!$A$59:$IV$59,[55]BOP!#REF!,[55]BOP!#REF!,[55]BOP!$A$79:$IV$79,[55]BOP!#REF!</definedName>
    <definedName name="Z_49B0A4B6_963B_11D1_BFD1_00A02466B680_.wvu.Rows" localSheetId="47" hidden="1">[55]BOP!$A$36:$IV$36,[55]BOP!$A$44:$IV$44,[55]BOP!$A$59:$IV$59,[55]BOP!#REF!,[55]BOP!#REF!,[55]BOP!$A$79:$IV$79,[55]BOP!#REF!</definedName>
    <definedName name="Z_49B0A4B6_963B_11D1_BFD1_00A02466B680_.wvu.Rows" localSheetId="48" hidden="1">[55]BOP!$A$36:$IV$36,[55]BOP!$A$44:$IV$44,[55]BOP!$A$59:$IV$59,[55]BOP!#REF!,[55]BOP!#REF!,[55]BOP!$A$79:$IV$79,[55]BOP!#REF!</definedName>
    <definedName name="Z_49B0A4B6_963B_11D1_BFD1_00A02466B680_.wvu.Rows" localSheetId="49" hidden="1">[55]BOP!$A$36:$IV$36,[55]BOP!$A$44:$IV$44,[55]BOP!$A$59:$IV$59,[55]BOP!#REF!,[55]BOP!#REF!,[55]BOP!$A$79:$IV$79,[55]BOP!#REF!</definedName>
    <definedName name="Z_49B0A4B6_963B_11D1_BFD1_00A02466B680_.wvu.Rows" localSheetId="50" hidden="1">[55]BOP!$A$36:$IV$36,[55]BOP!$A$44:$IV$44,[55]BOP!$A$59:$IV$59,[55]BOP!#REF!,[55]BOP!#REF!,[55]BOP!$A$79:$IV$79,[55]BOP!#REF!</definedName>
    <definedName name="Z_49B0A4B6_963B_11D1_BFD1_00A02466B680_.wvu.Rows" localSheetId="52" hidden="1">[55]BOP!$A$36:$IV$36,[55]BOP!$A$44:$IV$44,[55]BOP!$A$59:$IV$59,[55]BOP!#REF!,[55]BOP!#REF!,[55]BOP!$A$79:$IV$79,[55]BOP!#REF!</definedName>
    <definedName name="Z_49B0A4B6_963B_11D1_BFD1_00A02466B680_.wvu.Rows" localSheetId="53" hidden="1">[55]BOP!$A$36:$IV$36,[55]BOP!$A$44:$IV$44,[55]BOP!$A$59:$IV$59,[55]BOP!#REF!,[55]BOP!#REF!,[55]BOP!$A$79:$IV$79,[55]BOP!#REF!</definedName>
    <definedName name="Z_49B0A4B6_963B_11D1_BFD1_00A02466B680_.wvu.Rows" localSheetId="54" hidden="1">[55]BOP!$A$36:$IV$36,[55]BOP!$A$44:$IV$44,[55]BOP!$A$59:$IV$59,[55]BOP!#REF!,[55]BOP!#REF!,[55]BOP!$A$79:$IV$79,[55]BOP!#REF!</definedName>
    <definedName name="Z_49B0A4B6_963B_11D1_BFD1_00A02466B680_.wvu.Rows" localSheetId="55" hidden="1">[55]BOP!$A$36:$IV$36,[55]BOP!$A$44:$IV$44,[55]BOP!$A$59:$IV$59,[55]BOP!#REF!,[55]BOP!#REF!,[55]BOP!$A$79:$IV$79,[55]BOP!#REF!</definedName>
    <definedName name="Z_49B0A4B6_963B_11D1_BFD1_00A02466B680_.wvu.Rows" localSheetId="56" hidden="1">[55]BOP!$A$36:$IV$36,[55]BOP!$A$44:$IV$44,[55]BOP!$A$59:$IV$59,[55]BOP!#REF!,[55]BOP!#REF!,[55]BOP!$A$79:$IV$79,[55]BOP!#REF!</definedName>
    <definedName name="Z_49B0A4B6_963B_11D1_BFD1_00A02466B680_.wvu.Rows" localSheetId="57" hidden="1">[55]BOP!$A$36:$IV$36,[55]BOP!$A$44:$IV$44,[55]BOP!$A$59:$IV$59,[55]BOP!#REF!,[55]BOP!#REF!,[55]BOP!$A$79:$IV$79,[55]BOP!#REF!</definedName>
    <definedName name="Z_49B0A4B6_963B_11D1_BFD1_00A02466B680_.wvu.Rows" localSheetId="58" hidden="1">[55]BOP!$A$36:$IV$36,[55]BOP!$A$44:$IV$44,[55]BOP!$A$59:$IV$59,[55]BOP!#REF!,[55]BOP!#REF!,[55]BOP!$A$79:$IV$79,[55]BOP!#REF!</definedName>
    <definedName name="Z_49B0A4B6_963B_11D1_BFD1_00A02466B680_.wvu.Rows" localSheetId="59" hidden="1">[55]BOP!$A$36:$IV$36,[55]BOP!$A$44:$IV$44,[55]BOP!$A$59:$IV$59,[55]BOP!#REF!,[55]BOP!#REF!,[55]BOP!$A$79:$IV$79,[55]BOP!#REF!</definedName>
    <definedName name="Z_49B0A4B6_963B_11D1_BFD1_00A02466B680_.wvu.Rows" localSheetId="60" hidden="1">[55]BOP!$A$36:$IV$36,[55]BOP!$A$44:$IV$44,[55]BOP!$A$59:$IV$59,[55]BOP!#REF!,[55]BOP!#REF!,[55]BOP!$A$79:$IV$79,[55]BOP!#REF!</definedName>
    <definedName name="Z_49B0A4B6_963B_11D1_BFD1_00A02466B680_.wvu.Rows" localSheetId="70" hidden="1">[55]BOP!$A$36:$IV$36,[55]BOP!$A$44:$IV$44,[55]BOP!$A$59:$IV$59,[55]BOP!#REF!,[55]BOP!#REF!,[55]BOP!$A$79:$IV$79,[55]BOP!#REF!</definedName>
    <definedName name="Z_49B0A4B6_963B_11D1_BFD1_00A02466B680_.wvu.Rows" localSheetId="0" hidden="1">[55]BOP!$A$36:$IV$36,[55]BOP!$A$44:$IV$44,[55]BOP!$A$59:$IV$59,[55]BOP!#REF!,[55]BOP!#REF!,[55]BOP!$A$79:$IV$79,[55]BOP!#REF!</definedName>
    <definedName name="Z_49B0A4B6_963B_11D1_BFD1_00A02466B680_.wvu.Rows" hidden="1">[55]BOP!$A$36:$IV$36,[55]BOP!$A$44:$IV$44,[55]BOP!$A$59:$IV$59,[55]BOP!#REF!,[55]BOP!#REF!,[55]BOP!$A$79:$IV$79,[55]BOP!#REF!</definedName>
    <definedName name="Z_49B0A4B7_963B_11D1_BFD1_00A02466B680_.wvu.Rows" localSheetId="19" hidden="1">[55]BOP!$A$36:$IV$36,[55]BOP!$A$44:$IV$44,[55]BOP!$A$59:$IV$59,[55]BOP!#REF!,[55]BOP!#REF!,[55]BOP!$A$79:$IV$79,[55]BOP!$A$81:$IV$88,[55]BOP!#REF!</definedName>
    <definedName name="Z_49B0A4B7_963B_11D1_BFD1_00A02466B680_.wvu.Rows" localSheetId="37" hidden="1">[55]BOP!$A$36:$IV$36,[55]BOP!$A$44:$IV$44,[55]BOP!$A$59:$IV$59,[55]BOP!#REF!,[55]BOP!#REF!,[55]BOP!$A$79:$IV$79,[55]BOP!$A$81:$IV$88,[55]BOP!#REF!</definedName>
    <definedName name="Z_49B0A4B7_963B_11D1_BFD1_00A02466B680_.wvu.Rows" localSheetId="38" hidden="1">[55]BOP!$A$36:$IV$36,[55]BOP!$A$44:$IV$44,[55]BOP!$A$59:$IV$59,[55]BOP!#REF!,[55]BOP!#REF!,[55]BOP!$A$79:$IV$79,[55]BOP!$A$81:$IV$88,[55]BOP!#REF!</definedName>
    <definedName name="Z_49B0A4B7_963B_11D1_BFD1_00A02466B680_.wvu.Rows" localSheetId="39" hidden="1">[55]BOP!$A$36:$IV$36,[55]BOP!$A$44:$IV$44,[55]BOP!$A$59:$IV$59,[55]BOP!#REF!,[55]BOP!#REF!,[55]BOP!$A$79:$IV$79,[55]BOP!$A$81:$IV$88,[55]BOP!#REF!</definedName>
    <definedName name="Z_49B0A4B7_963B_11D1_BFD1_00A02466B680_.wvu.Rows" localSheetId="40" hidden="1">[55]BOP!$A$36:$IV$36,[55]BOP!$A$44:$IV$44,[55]BOP!$A$59:$IV$59,[55]BOP!#REF!,[55]BOP!#REF!,[55]BOP!$A$79:$IV$79,[55]BOP!$A$81:$IV$88,[55]BOP!#REF!</definedName>
    <definedName name="Z_49B0A4B7_963B_11D1_BFD1_00A02466B680_.wvu.Rows" localSheetId="41" hidden="1">[55]BOP!$A$36:$IV$36,[55]BOP!$A$44:$IV$44,[55]BOP!$A$59:$IV$59,[55]BOP!#REF!,[55]BOP!#REF!,[55]BOP!$A$79:$IV$79,[55]BOP!$A$81:$IV$88,[55]BOP!#REF!</definedName>
    <definedName name="Z_49B0A4B7_963B_11D1_BFD1_00A02466B680_.wvu.Rows" localSheetId="42" hidden="1">[55]BOP!$A$36:$IV$36,[55]BOP!$A$44:$IV$44,[55]BOP!$A$59:$IV$59,[55]BOP!#REF!,[55]BOP!#REF!,[55]BOP!$A$79:$IV$79,[55]BOP!$A$81:$IV$88,[55]BOP!#REF!</definedName>
    <definedName name="Z_49B0A4B7_963B_11D1_BFD1_00A02466B680_.wvu.Rows" localSheetId="43" hidden="1">[55]BOP!$A$36:$IV$36,[55]BOP!$A$44:$IV$44,[55]BOP!$A$59:$IV$59,[55]BOP!#REF!,[55]BOP!#REF!,[55]BOP!$A$79:$IV$79,[55]BOP!$A$81:$IV$88,[55]BOP!#REF!</definedName>
    <definedName name="Z_49B0A4B7_963B_11D1_BFD1_00A02466B680_.wvu.Rows" localSheetId="45" hidden="1">[55]BOP!$A$36:$IV$36,[55]BOP!$A$44:$IV$44,[55]BOP!$A$59:$IV$59,[55]BOP!#REF!,[55]BOP!#REF!,[55]BOP!$A$79:$IV$79,[55]BOP!$A$81:$IV$88,[55]BOP!#REF!</definedName>
    <definedName name="Z_49B0A4B7_963B_11D1_BFD1_00A02466B680_.wvu.Rows" localSheetId="46" hidden="1">[55]BOP!$A$36:$IV$36,[55]BOP!$A$44:$IV$44,[55]BOP!$A$59:$IV$59,[55]BOP!#REF!,[55]BOP!#REF!,[55]BOP!$A$79:$IV$79,[55]BOP!$A$81:$IV$88,[55]BOP!#REF!</definedName>
    <definedName name="Z_49B0A4B7_963B_11D1_BFD1_00A02466B680_.wvu.Rows" localSheetId="48" hidden="1">[55]BOP!$A$36:$IV$36,[55]BOP!$A$44:$IV$44,[55]BOP!$A$59:$IV$59,[55]BOP!#REF!,[55]BOP!#REF!,[55]BOP!$A$79:$IV$79,[55]BOP!$A$81:$IV$88,[55]BOP!#REF!</definedName>
    <definedName name="Z_49B0A4B7_963B_11D1_BFD1_00A02466B680_.wvu.Rows" localSheetId="49" hidden="1">[55]BOP!$A$36:$IV$36,[55]BOP!$A$44:$IV$44,[55]BOP!$A$59:$IV$59,[55]BOP!#REF!,[55]BOP!#REF!,[55]BOP!$A$79:$IV$79,[55]BOP!$A$81:$IV$88,[55]BOP!#REF!</definedName>
    <definedName name="Z_49B0A4B7_963B_11D1_BFD1_00A02466B680_.wvu.Rows" localSheetId="50" hidden="1">[55]BOP!$A$36:$IV$36,[55]BOP!$A$44:$IV$44,[55]BOP!$A$59:$IV$59,[55]BOP!#REF!,[55]BOP!#REF!,[55]BOP!$A$79:$IV$79,[55]BOP!$A$81:$IV$88,[55]BOP!#REF!</definedName>
    <definedName name="Z_49B0A4B7_963B_11D1_BFD1_00A02466B680_.wvu.Rows" localSheetId="52" hidden="1">[55]BOP!$A$36:$IV$36,[55]BOP!$A$44:$IV$44,[55]BOP!$A$59:$IV$59,[55]BOP!#REF!,[55]BOP!#REF!,[55]BOP!$A$79:$IV$79,[55]BOP!$A$81:$IV$88,[55]BOP!#REF!</definedName>
    <definedName name="Z_49B0A4B7_963B_11D1_BFD1_00A02466B680_.wvu.Rows" localSheetId="53" hidden="1">[55]BOP!$A$36:$IV$36,[55]BOP!$A$44:$IV$44,[55]BOP!$A$59:$IV$59,[55]BOP!#REF!,[55]BOP!#REF!,[55]BOP!$A$79:$IV$79,[55]BOP!$A$81:$IV$88,[55]BOP!#REF!</definedName>
    <definedName name="Z_49B0A4B7_963B_11D1_BFD1_00A02466B680_.wvu.Rows" localSheetId="54" hidden="1">[55]BOP!$A$36:$IV$36,[55]BOP!$A$44:$IV$44,[55]BOP!$A$59:$IV$59,[55]BOP!#REF!,[55]BOP!#REF!,[55]BOP!$A$79:$IV$79,[55]BOP!$A$81:$IV$88,[55]BOP!#REF!</definedName>
    <definedName name="Z_49B0A4B7_963B_11D1_BFD1_00A02466B680_.wvu.Rows" localSheetId="55" hidden="1">[55]BOP!$A$36:$IV$36,[55]BOP!$A$44:$IV$44,[55]BOP!$A$59:$IV$59,[55]BOP!#REF!,[55]BOP!#REF!,[55]BOP!$A$79:$IV$79,[55]BOP!$A$81:$IV$88,[55]BOP!#REF!</definedName>
    <definedName name="Z_49B0A4B7_963B_11D1_BFD1_00A02466B680_.wvu.Rows" localSheetId="56" hidden="1">[55]BOP!$A$36:$IV$36,[55]BOP!$A$44:$IV$44,[55]BOP!$A$59:$IV$59,[55]BOP!#REF!,[55]BOP!#REF!,[55]BOP!$A$79:$IV$79,[55]BOP!$A$81:$IV$88,[55]BOP!#REF!</definedName>
    <definedName name="Z_49B0A4B7_963B_11D1_BFD1_00A02466B680_.wvu.Rows" localSheetId="57" hidden="1">[55]BOP!$A$36:$IV$36,[55]BOP!$A$44:$IV$44,[55]BOP!$A$59:$IV$59,[55]BOP!#REF!,[55]BOP!#REF!,[55]BOP!$A$79:$IV$79,[55]BOP!$A$81:$IV$88,[55]BOP!#REF!</definedName>
    <definedName name="Z_49B0A4B7_963B_11D1_BFD1_00A02466B680_.wvu.Rows" localSheetId="58" hidden="1">[55]BOP!$A$36:$IV$36,[55]BOP!$A$44:$IV$44,[55]BOP!$A$59:$IV$59,[55]BOP!#REF!,[55]BOP!#REF!,[55]BOP!$A$79:$IV$79,[55]BOP!$A$81:$IV$88,[55]BOP!#REF!</definedName>
    <definedName name="Z_49B0A4B7_963B_11D1_BFD1_00A02466B680_.wvu.Rows" localSheetId="59" hidden="1">[55]BOP!$A$36:$IV$36,[55]BOP!$A$44:$IV$44,[55]BOP!$A$59:$IV$59,[55]BOP!#REF!,[55]BOP!#REF!,[55]BOP!$A$79:$IV$79,[55]BOP!$A$81:$IV$88,[55]BOP!#REF!</definedName>
    <definedName name="Z_49B0A4B7_963B_11D1_BFD1_00A02466B680_.wvu.Rows" localSheetId="60" hidden="1">[55]BOP!$A$36:$IV$36,[55]BOP!$A$44:$IV$44,[55]BOP!$A$59:$IV$59,[55]BOP!#REF!,[55]BOP!#REF!,[55]BOP!$A$79:$IV$79,[55]BOP!$A$81:$IV$88,[55]BOP!#REF!</definedName>
    <definedName name="Z_49B0A4B7_963B_11D1_BFD1_00A02466B680_.wvu.Rows" localSheetId="70" hidden="1">[55]BOP!$A$36:$IV$36,[55]BOP!$A$44:$IV$44,[55]BOP!$A$59:$IV$59,[55]BOP!#REF!,[55]BOP!#REF!,[55]BOP!$A$79:$IV$79,[55]BOP!$A$81:$IV$88,[55]BOP!#REF!</definedName>
    <definedName name="Z_49B0A4B7_963B_11D1_BFD1_00A02466B680_.wvu.Rows" hidden="1">[55]BOP!$A$36:$IV$36,[55]BOP!$A$44:$IV$44,[55]BOP!$A$59:$IV$59,[55]BOP!#REF!,[55]BOP!#REF!,[55]BOP!$A$79:$IV$79,[55]BOP!$A$81:$IV$88,[55]BOP!#REF!</definedName>
    <definedName name="Z_49B0A4B8_963B_11D1_BFD1_00A02466B680_.wvu.Rows" localSheetId="19" hidden="1">[55]BOP!$A$36:$IV$36,[55]BOP!$A$44:$IV$44,[55]BOP!$A$59:$IV$59,[55]BOP!#REF!,[55]BOP!#REF!,[55]BOP!$A$79:$IV$79,[55]BOP!$A$81:$IV$88,[55]BOP!#REF!</definedName>
    <definedName name="Z_49B0A4B8_963B_11D1_BFD1_00A02466B680_.wvu.Rows" localSheetId="37" hidden="1">[55]BOP!$A$36:$IV$36,[55]BOP!$A$44:$IV$44,[55]BOP!$A$59:$IV$59,[55]BOP!#REF!,[55]BOP!#REF!,[55]BOP!$A$79:$IV$79,[55]BOP!$A$81:$IV$88,[55]BOP!#REF!</definedName>
    <definedName name="Z_49B0A4B8_963B_11D1_BFD1_00A02466B680_.wvu.Rows" localSheetId="38" hidden="1">[55]BOP!$A$36:$IV$36,[55]BOP!$A$44:$IV$44,[55]BOP!$A$59:$IV$59,[55]BOP!#REF!,[55]BOP!#REF!,[55]BOP!$A$79:$IV$79,[55]BOP!$A$81:$IV$88,[55]BOP!#REF!</definedName>
    <definedName name="Z_49B0A4B8_963B_11D1_BFD1_00A02466B680_.wvu.Rows" localSheetId="39" hidden="1">[55]BOP!$A$36:$IV$36,[55]BOP!$A$44:$IV$44,[55]BOP!$A$59:$IV$59,[55]BOP!#REF!,[55]BOP!#REF!,[55]BOP!$A$79:$IV$79,[55]BOP!$A$81:$IV$88,[55]BOP!#REF!</definedName>
    <definedName name="Z_49B0A4B8_963B_11D1_BFD1_00A02466B680_.wvu.Rows" localSheetId="40" hidden="1">[55]BOP!$A$36:$IV$36,[55]BOP!$A$44:$IV$44,[55]BOP!$A$59:$IV$59,[55]BOP!#REF!,[55]BOP!#REF!,[55]BOP!$A$79:$IV$79,[55]BOP!$A$81:$IV$88,[55]BOP!#REF!</definedName>
    <definedName name="Z_49B0A4B8_963B_11D1_BFD1_00A02466B680_.wvu.Rows" localSheetId="41" hidden="1">[55]BOP!$A$36:$IV$36,[55]BOP!$A$44:$IV$44,[55]BOP!$A$59:$IV$59,[55]BOP!#REF!,[55]BOP!#REF!,[55]BOP!$A$79:$IV$79,[55]BOP!$A$81:$IV$88,[55]BOP!#REF!</definedName>
    <definedName name="Z_49B0A4B8_963B_11D1_BFD1_00A02466B680_.wvu.Rows" localSheetId="42" hidden="1">[55]BOP!$A$36:$IV$36,[55]BOP!$A$44:$IV$44,[55]BOP!$A$59:$IV$59,[55]BOP!#REF!,[55]BOP!#REF!,[55]BOP!$A$79:$IV$79,[55]BOP!$A$81:$IV$88,[55]BOP!#REF!</definedName>
    <definedName name="Z_49B0A4B8_963B_11D1_BFD1_00A02466B680_.wvu.Rows" localSheetId="43" hidden="1">[55]BOP!$A$36:$IV$36,[55]BOP!$A$44:$IV$44,[55]BOP!$A$59:$IV$59,[55]BOP!#REF!,[55]BOP!#REF!,[55]BOP!$A$79:$IV$79,[55]BOP!$A$81:$IV$88,[55]BOP!#REF!</definedName>
    <definedName name="Z_49B0A4B8_963B_11D1_BFD1_00A02466B680_.wvu.Rows" localSheetId="45" hidden="1">[55]BOP!$A$36:$IV$36,[55]BOP!$A$44:$IV$44,[55]BOP!$A$59:$IV$59,[55]BOP!#REF!,[55]BOP!#REF!,[55]BOP!$A$79:$IV$79,[55]BOP!$A$81:$IV$88,[55]BOP!#REF!</definedName>
    <definedName name="Z_49B0A4B8_963B_11D1_BFD1_00A02466B680_.wvu.Rows" localSheetId="46" hidden="1">[55]BOP!$A$36:$IV$36,[55]BOP!$A$44:$IV$44,[55]BOP!$A$59:$IV$59,[55]BOP!#REF!,[55]BOP!#REF!,[55]BOP!$A$79:$IV$79,[55]BOP!$A$81:$IV$88,[55]BOP!#REF!</definedName>
    <definedName name="Z_49B0A4B8_963B_11D1_BFD1_00A02466B680_.wvu.Rows" localSheetId="48" hidden="1">[55]BOP!$A$36:$IV$36,[55]BOP!$A$44:$IV$44,[55]BOP!$A$59:$IV$59,[55]BOP!#REF!,[55]BOP!#REF!,[55]BOP!$A$79:$IV$79,[55]BOP!$A$81:$IV$88,[55]BOP!#REF!</definedName>
    <definedName name="Z_49B0A4B8_963B_11D1_BFD1_00A02466B680_.wvu.Rows" localSheetId="49" hidden="1">[55]BOP!$A$36:$IV$36,[55]BOP!$A$44:$IV$44,[55]BOP!$A$59:$IV$59,[55]BOP!#REF!,[55]BOP!#REF!,[55]BOP!$A$79:$IV$79,[55]BOP!$A$81:$IV$88,[55]BOP!#REF!</definedName>
    <definedName name="Z_49B0A4B8_963B_11D1_BFD1_00A02466B680_.wvu.Rows" localSheetId="50" hidden="1">[55]BOP!$A$36:$IV$36,[55]BOP!$A$44:$IV$44,[55]BOP!$A$59:$IV$59,[55]BOP!#REF!,[55]BOP!#REF!,[55]BOP!$A$79:$IV$79,[55]BOP!$A$81:$IV$88,[55]BOP!#REF!</definedName>
    <definedName name="Z_49B0A4B8_963B_11D1_BFD1_00A02466B680_.wvu.Rows" localSheetId="52" hidden="1">[55]BOP!$A$36:$IV$36,[55]BOP!$A$44:$IV$44,[55]BOP!$A$59:$IV$59,[55]BOP!#REF!,[55]BOP!#REF!,[55]BOP!$A$79:$IV$79,[55]BOP!$A$81:$IV$88,[55]BOP!#REF!</definedName>
    <definedName name="Z_49B0A4B8_963B_11D1_BFD1_00A02466B680_.wvu.Rows" localSheetId="53" hidden="1">[55]BOP!$A$36:$IV$36,[55]BOP!$A$44:$IV$44,[55]BOP!$A$59:$IV$59,[55]BOP!#REF!,[55]BOP!#REF!,[55]BOP!$A$79:$IV$79,[55]BOP!$A$81:$IV$88,[55]BOP!#REF!</definedName>
    <definedName name="Z_49B0A4B8_963B_11D1_BFD1_00A02466B680_.wvu.Rows" localSheetId="54" hidden="1">[55]BOP!$A$36:$IV$36,[55]BOP!$A$44:$IV$44,[55]BOP!$A$59:$IV$59,[55]BOP!#REF!,[55]BOP!#REF!,[55]BOP!$A$79:$IV$79,[55]BOP!$A$81:$IV$88,[55]BOP!#REF!</definedName>
    <definedName name="Z_49B0A4B8_963B_11D1_BFD1_00A02466B680_.wvu.Rows" localSheetId="55" hidden="1">[55]BOP!$A$36:$IV$36,[55]BOP!$A$44:$IV$44,[55]BOP!$A$59:$IV$59,[55]BOP!#REF!,[55]BOP!#REF!,[55]BOP!$A$79:$IV$79,[55]BOP!$A$81:$IV$88,[55]BOP!#REF!</definedName>
    <definedName name="Z_49B0A4B8_963B_11D1_BFD1_00A02466B680_.wvu.Rows" localSheetId="56" hidden="1">[55]BOP!$A$36:$IV$36,[55]BOP!$A$44:$IV$44,[55]BOP!$A$59:$IV$59,[55]BOP!#REF!,[55]BOP!#REF!,[55]BOP!$A$79:$IV$79,[55]BOP!$A$81:$IV$88,[55]BOP!#REF!</definedName>
    <definedName name="Z_49B0A4B8_963B_11D1_BFD1_00A02466B680_.wvu.Rows" localSheetId="57" hidden="1">[55]BOP!$A$36:$IV$36,[55]BOP!$A$44:$IV$44,[55]BOP!$A$59:$IV$59,[55]BOP!#REF!,[55]BOP!#REF!,[55]BOP!$A$79:$IV$79,[55]BOP!$A$81:$IV$88,[55]BOP!#REF!</definedName>
    <definedName name="Z_49B0A4B8_963B_11D1_BFD1_00A02466B680_.wvu.Rows" localSheetId="58" hidden="1">[55]BOP!$A$36:$IV$36,[55]BOP!$A$44:$IV$44,[55]BOP!$A$59:$IV$59,[55]BOP!#REF!,[55]BOP!#REF!,[55]BOP!$A$79:$IV$79,[55]BOP!$A$81:$IV$88,[55]BOP!#REF!</definedName>
    <definedName name="Z_49B0A4B8_963B_11D1_BFD1_00A02466B680_.wvu.Rows" localSheetId="59" hidden="1">[55]BOP!$A$36:$IV$36,[55]BOP!$A$44:$IV$44,[55]BOP!$A$59:$IV$59,[55]BOP!#REF!,[55]BOP!#REF!,[55]BOP!$A$79:$IV$79,[55]BOP!$A$81:$IV$88,[55]BOP!#REF!</definedName>
    <definedName name="Z_49B0A4B8_963B_11D1_BFD1_00A02466B680_.wvu.Rows" localSheetId="60" hidden="1">[55]BOP!$A$36:$IV$36,[55]BOP!$A$44:$IV$44,[55]BOP!$A$59:$IV$59,[55]BOP!#REF!,[55]BOP!#REF!,[55]BOP!$A$79:$IV$79,[55]BOP!$A$81:$IV$88,[55]BOP!#REF!</definedName>
    <definedName name="Z_49B0A4B8_963B_11D1_BFD1_00A02466B680_.wvu.Rows" localSheetId="70" hidden="1">[55]BOP!$A$36:$IV$36,[55]BOP!$A$44:$IV$44,[55]BOP!$A$59:$IV$59,[55]BOP!#REF!,[55]BOP!#REF!,[55]BOP!$A$79:$IV$79,[55]BOP!$A$81:$IV$88,[55]BOP!#REF!</definedName>
    <definedName name="Z_49B0A4B8_963B_11D1_BFD1_00A02466B680_.wvu.Rows" hidden="1">[55]BOP!$A$36:$IV$36,[55]BOP!$A$44:$IV$44,[55]BOP!$A$59:$IV$59,[55]BOP!#REF!,[55]BOP!#REF!,[55]BOP!$A$79:$IV$79,[55]BOP!$A$81:$IV$88,[55]BOP!#REF!</definedName>
    <definedName name="Z_49B0A4B9_963B_11D1_BFD1_00A02466B680_.wvu.Rows" localSheetId="19" hidden="1">[55]BOP!$A$36:$IV$36,[55]BOP!$A$44:$IV$44,[55]BOP!$A$59:$IV$59,[55]BOP!#REF!,[55]BOP!#REF!,[55]BOP!$A$79:$IV$79,[55]BOP!$A$81:$IV$88,[55]BOP!#REF!</definedName>
    <definedName name="Z_49B0A4B9_963B_11D1_BFD1_00A02466B680_.wvu.Rows" localSheetId="37" hidden="1">[55]BOP!$A$36:$IV$36,[55]BOP!$A$44:$IV$44,[55]BOP!$A$59:$IV$59,[55]BOP!#REF!,[55]BOP!#REF!,[55]BOP!$A$79:$IV$79,[55]BOP!$A$81:$IV$88,[55]BOP!#REF!</definedName>
    <definedName name="Z_49B0A4B9_963B_11D1_BFD1_00A02466B680_.wvu.Rows" localSheetId="38" hidden="1">[55]BOP!$A$36:$IV$36,[55]BOP!$A$44:$IV$44,[55]BOP!$A$59:$IV$59,[55]BOP!#REF!,[55]BOP!#REF!,[55]BOP!$A$79:$IV$79,[55]BOP!$A$81:$IV$88,[55]BOP!#REF!</definedName>
    <definedName name="Z_49B0A4B9_963B_11D1_BFD1_00A02466B680_.wvu.Rows" localSheetId="39" hidden="1">[55]BOP!$A$36:$IV$36,[55]BOP!$A$44:$IV$44,[55]BOP!$A$59:$IV$59,[55]BOP!#REF!,[55]BOP!#REF!,[55]BOP!$A$79:$IV$79,[55]BOP!$A$81:$IV$88,[55]BOP!#REF!</definedName>
    <definedName name="Z_49B0A4B9_963B_11D1_BFD1_00A02466B680_.wvu.Rows" localSheetId="40" hidden="1">[55]BOP!$A$36:$IV$36,[55]BOP!$A$44:$IV$44,[55]BOP!$A$59:$IV$59,[55]BOP!#REF!,[55]BOP!#REF!,[55]BOP!$A$79:$IV$79,[55]BOP!$A$81:$IV$88,[55]BOP!#REF!</definedName>
    <definedName name="Z_49B0A4B9_963B_11D1_BFD1_00A02466B680_.wvu.Rows" localSheetId="41" hidden="1">[55]BOP!$A$36:$IV$36,[55]BOP!$A$44:$IV$44,[55]BOP!$A$59:$IV$59,[55]BOP!#REF!,[55]BOP!#REF!,[55]BOP!$A$79:$IV$79,[55]BOP!$A$81:$IV$88,[55]BOP!#REF!</definedName>
    <definedName name="Z_49B0A4B9_963B_11D1_BFD1_00A02466B680_.wvu.Rows" localSheetId="42" hidden="1">[55]BOP!$A$36:$IV$36,[55]BOP!$A$44:$IV$44,[55]BOP!$A$59:$IV$59,[55]BOP!#REF!,[55]BOP!#REF!,[55]BOP!$A$79:$IV$79,[55]BOP!$A$81:$IV$88,[55]BOP!#REF!</definedName>
    <definedName name="Z_49B0A4B9_963B_11D1_BFD1_00A02466B680_.wvu.Rows" localSheetId="43" hidden="1">[55]BOP!$A$36:$IV$36,[55]BOP!$A$44:$IV$44,[55]BOP!$A$59:$IV$59,[55]BOP!#REF!,[55]BOP!#REF!,[55]BOP!$A$79:$IV$79,[55]BOP!$A$81:$IV$88,[55]BOP!#REF!</definedName>
    <definedName name="Z_49B0A4B9_963B_11D1_BFD1_00A02466B680_.wvu.Rows" localSheetId="45" hidden="1">[55]BOP!$A$36:$IV$36,[55]BOP!$A$44:$IV$44,[55]BOP!$A$59:$IV$59,[55]BOP!#REF!,[55]BOP!#REF!,[55]BOP!$A$79:$IV$79,[55]BOP!$A$81:$IV$88,[55]BOP!#REF!</definedName>
    <definedName name="Z_49B0A4B9_963B_11D1_BFD1_00A02466B680_.wvu.Rows" localSheetId="46" hidden="1">[55]BOP!$A$36:$IV$36,[55]BOP!$A$44:$IV$44,[55]BOP!$A$59:$IV$59,[55]BOP!#REF!,[55]BOP!#REF!,[55]BOP!$A$79:$IV$79,[55]BOP!$A$81:$IV$88,[55]BOP!#REF!</definedName>
    <definedName name="Z_49B0A4B9_963B_11D1_BFD1_00A02466B680_.wvu.Rows" localSheetId="48" hidden="1">[55]BOP!$A$36:$IV$36,[55]BOP!$A$44:$IV$44,[55]BOP!$A$59:$IV$59,[55]BOP!#REF!,[55]BOP!#REF!,[55]BOP!$A$79:$IV$79,[55]BOP!$A$81:$IV$88,[55]BOP!#REF!</definedName>
    <definedName name="Z_49B0A4B9_963B_11D1_BFD1_00A02466B680_.wvu.Rows" localSheetId="49" hidden="1">[55]BOP!$A$36:$IV$36,[55]BOP!$A$44:$IV$44,[55]BOP!$A$59:$IV$59,[55]BOP!#REF!,[55]BOP!#REF!,[55]BOP!$A$79:$IV$79,[55]BOP!$A$81:$IV$88,[55]BOP!#REF!</definedName>
    <definedName name="Z_49B0A4B9_963B_11D1_BFD1_00A02466B680_.wvu.Rows" localSheetId="50" hidden="1">[55]BOP!$A$36:$IV$36,[55]BOP!$A$44:$IV$44,[55]BOP!$A$59:$IV$59,[55]BOP!#REF!,[55]BOP!#REF!,[55]BOP!$A$79:$IV$79,[55]BOP!$A$81:$IV$88,[55]BOP!#REF!</definedName>
    <definedName name="Z_49B0A4B9_963B_11D1_BFD1_00A02466B680_.wvu.Rows" localSheetId="52" hidden="1">[55]BOP!$A$36:$IV$36,[55]BOP!$A$44:$IV$44,[55]BOP!$A$59:$IV$59,[55]BOP!#REF!,[55]BOP!#REF!,[55]BOP!$A$79:$IV$79,[55]BOP!$A$81:$IV$88,[55]BOP!#REF!</definedName>
    <definedName name="Z_49B0A4B9_963B_11D1_BFD1_00A02466B680_.wvu.Rows" localSheetId="53" hidden="1">[55]BOP!$A$36:$IV$36,[55]BOP!$A$44:$IV$44,[55]BOP!$A$59:$IV$59,[55]BOP!#REF!,[55]BOP!#REF!,[55]BOP!$A$79:$IV$79,[55]BOP!$A$81:$IV$88,[55]BOP!#REF!</definedName>
    <definedName name="Z_49B0A4B9_963B_11D1_BFD1_00A02466B680_.wvu.Rows" localSheetId="54" hidden="1">[55]BOP!$A$36:$IV$36,[55]BOP!$A$44:$IV$44,[55]BOP!$A$59:$IV$59,[55]BOP!#REF!,[55]BOP!#REF!,[55]BOP!$A$79:$IV$79,[55]BOP!$A$81:$IV$88,[55]BOP!#REF!</definedName>
    <definedName name="Z_49B0A4B9_963B_11D1_BFD1_00A02466B680_.wvu.Rows" localSheetId="55" hidden="1">[55]BOP!$A$36:$IV$36,[55]BOP!$A$44:$IV$44,[55]BOP!$A$59:$IV$59,[55]BOP!#REF!,[55]BOP!#REF!,[55]BOP!$A$79:$IV$79,[55]BOP!$A$81:$IV$88,[55]BOP!#REF!</definedName>
    <definedName name="Z_49B0A4B9_963B_11D1_BFD1_00A02466B680_.wvu.Rows" localSheetId="56" hidden="1">[55]BOP!$A$36:$IV$36,[55]BOP!$A$44:$IV$44,[55]BOP!$A$59:$IV$59,[55]BOP!#REF!,[55]BOP!#REF!,[55]BOP!$A$79:$IV$79,[55]BOP!$A$81:$IV$88,[55]BOP!#REF!</definedName>
    <definedName name="Z_49B0A4B9_963B_11D1_BFD1_00A02466B680_.wvu.Rows" localSheetId="57" hidden="1">[55]BOP!$A$36:$IV$36,[55]BOP!$A$44:$IV$44,[55]BOP!$A$59:$IV$59,[55]BOP!#REF!,[55]BOP!#REF!,[55]BOP!$A$79:$IV$79,[55]BOP!$A$81:$IV$88,[55]BOP!#REF!</definedName>
    <definedName name="Z_49B0A4B9_963B_11D1_BFD1_00A02466B680_.wvu.Rows" localSheetId="58" hidden="1">[55]BOP!$A$36:$IV$36,[55]BOP!$A$44:$IV$44,[55]BOP!$A$59:$IV$59,[55]BOP!#REF!,[55]BOP!#REF!,[55]BOP!$A$79:$IV$79,[55]BOP!$A$81:$IV$88,[55]BOP!#REF!</definedName>
    <definedName name="Z_49B0A4B9_963B_11D1_BFD1_00A02466B680_.wvu.Rows" localSheetId="59" hidden="1">[55]BOP!$A$36:$IV$36,[55]BOP!$A$44:$IV$44,[55]BOP!$A$59:$IV$59,[55]BOP!#REF!,[55]BOP!#REF!,[55]BOP!$A$79:$IV$79,[55]BOP!$A$81:$IV$88,[55]BOP!#REF!</definedName>
    <definedName name="Z_49B0A4B9_963B_11D1_BFD1_00A02466B680_.wvu.Rows" localSheetId="60" hidden="1">[55]BOP!$A$36:$IV$36,[55]BOP!$A$44:$IV$44,[55]BOP!$A$59:$IV$59,[55]BOP!#REF!,[55]BOP!#REF!,[55]BOP!$A$79:$IV$79,[55]BOP!$A$81:$IV$88,[55]BOP!#REF!</definedName>
    <definedName name="Z_49B0A4B9_963B_11D1_BFD1_00A02466B680_.wvu.Rows" localSheetId="70" hidden="1">[55]BOP!$A$36:$IV$36,[55]BOP!$A$44:$IV$44,[55]BOP!$A$59:$IV$59,[55]BOP!#REF!,[55]BOP!#REF!,[55]BOP!$A$79:$IV$79,[55]BOP!$A$81:$IV$88,[55]BOP!#REF!</definedName>
    <definedName name="Z_49B0A4B9_963B_11D1_BFD1_00A02466B680_.wvu.Rows" hidden="1">[55]BOP!$A$36:$IV$36,[55]BOP!$A$44:$IV$44,[55]BOP!$A$59:$IV$59,[55]BOP!#REF!,[55]BOP!#REF!,[55]BOP!$A$79:$IV$79,[55]BOP!$A$81:$IV$88,[55]BOP!#REF!</definedName>
    <definedName name="Z_49B0A4BB_963B_11D1_BFD1_00A02466B680_.wvu.Rows" localSheetId="19" hidden="1">[55]BOP!$A$36:$IV$36,[55]BOP!$A$44:$IV$44,[55]BOP!$A$59:$IV$59,[55]BOP!#REF!,[55]BOP!#REF!,[55]BOP!$A$79:$IV$79,[55]BOP!$A$81:$IV$88,[55]BOP!#REF!,[55]BOP!#REF!</definedName>
    <definedName name="Z_49B0A4BB_963B_11D1_BFD1_00A02466B680_.wvu.Rows" localSheetId="37" hidden="1">[55]BOP!$A$36:$IV$36,[55]BOP!$A$44:$IV$44,[55]BOP!$A$59:$IV$59,[55]BOP!#REF!,[55]BOP!#REF!,[55]BOP!$A$79:$IV$79,[55]BOP!$A$81:$IV$88,[55]BOP!#REF!,[55]BOP!#REF!</definedName>
    <definedName name="Z_49B0A4BB_963B_11D1_BFD1_00A02466B680_.wvu.Rows" localSheetId="38" hidden="1">[55]BOP!$A$36:$IV$36,[55]BOP!$A$44:$IV$44,[55]BOP!$A$59:$IV$59,[55]BOP!#REF!,[55]BOP!#REF!,[55]BOP!$A$79:$IV$79,[55]BOP!$A$81:$IV$88,[55]BOP!#REF!,[55]BOP!#REF!</definedName>
    <definedName name="Z_49B0A4BB_963B_11D1_BFD1_00A02466B680_.wvu.Rows" localSheetId="39" hidden="1">[55]BOP!$A$36:$IV$36,[55]BOP!$A$44:$IV$44,[55]BOP!$A$59:$IV$59,[55]BOP!#REF!,[55]BOP!#REF!,[55]BOP!$A$79:$IV$79,[55]BOP!$A$81:$IV$88,[55]BOP!#REF!,[55]BOP!#REF!</definedName>
    <definedName name="Z_49B0A4BB_963B_11D1_BFD1_00A02466B680_.wvu.Rows" localSheetId="40" hidden="1">[55]BOP!$A$36:$IV$36,[55]BOP!$A$44:$IV$44,[55]BOP!$A$59:$IV$59,[55]BOP!#REF!,[55]BOP!#REF!,[55]BOP!$A$79:$IV$79,[55]BOP!$A$81:$IV$88,[55]BOP!#REF!,[55]BOP!#REF!</definedName>
    <definedName name="Z_49B0A4BB_963B_11D1_BFD1_00A02466B680_.wvu.Rows" localSheetId="41" hidden="1">[55]BOP!$A$36:$IV$36,[55]BOP!$A$44:$IV$44,[55]BOP!$A$59:$IV$59,[55]BOP!#REF!,[55]BOP!#REF!,[55]BOP!$A$79:$IV$79,[55]BOP!$A$81:$IV$88,[55]BOP!#REF!,[55]BOP!#REF!</definedName>
    <definedName name="Z_49B0A4BB_963B_11D1_BFD1_00A02466B680_.wvu.Rows" localSheetId="42" hidden="1">[55]BOP!$A$36:$IV$36,[55]BOP!$A$44:$IV$44,[55]BOP!$A$59:$IV$59,[55]BOP!#REF!,[55]BOP!#REF!,[55]BOP!$A$79:$IV$79,[55]BOP!$A$81:$IV$88,[55]BOP!#REF!,[55]BOP!#REF!</definedName>
    <definedName name="Z_49B0A4BB_963B_11D1_BFD1_00A02466B680_.wvu.Rows" localSheetId="43" hidden="1">[55]BOP!$A$36:$IV$36,[55]BOP!$A$44:$IV$44,[55]BOP!$A$59:$IV$59,[55]BOP!#REF!,[55]BOP!#REF!,[55]BOP!$A$79:$IV$79,[55]BOP!$A$81:$IV$88,[55]BOP!#REF!,[55]BOP!#REF!</definedName>
    <definedName name="Z_49B0A4BB_963B_11D1_BFD1_00A02466B680_.wvu.Rows" localSheetId="45" hidden="1">[55]BOP!$A$36:$IV$36,[55]BOP!$A$44:$IV$44,[55]BOP!$A$59:$IV$59,[55]BOP!#REF!,[55]BOP!#REF!,[55]BOP!$A$79:$IV$79,[55]BOP!$A$81:$IV$88,[55]BOP!#REF!,[55]BOP!#REF!</definedName>
    <definedName name="Z_49B0A4BB_963B_11D1_BFD1_00A02466B680_.wvu.Rows" localSheetId="46" hidden="1">[55]BOP!$A$36:$IV$36,[55]BOP!$A$44:$IV$44,[55]BOP!$A$59:$IV$59,[55]BOP!#REF!,[55]BOP!#REF!,[55]BOP!$A$79:$IV$79,[55]BOP!$A$81:$IV$88,[55]BOP!#REF!,[55]BOP!#REF!</definedName>
    <definedName name="Z_49B0A4BB_963B_11D1_BFD1_00A02466B680_.wvu.Rows" localSheetId="48" hidden="1">[55]BOP!$A$36:$IV$36,[55]BOP!$A$44:$IV$44,[55]BOP!$A$59:$IV$59,[55]BOP!#REF!,[55]BOP!#REF!,[55]BOP!$A$79:$IV$79,[55]BOP!$A$81:$IV$88,[55]BOP!#REF!,[55]BOP!#REF!</definedName>
    <definedName name="Z_49B0A4BB_963B_11D1_BFD1_00A02466B680_.wvu.Rows" localSheetId="49" hidden="1">[55]BOP!$A$36:$IV$36,[55]BOP!$A$44:$IV$44,[55]BOP!$A$59:$IV$59,[55]BOP!#REF!,[55]BOP!#REF!,[55]BOP!$A$79:$IV$79,[55]BOP!$A$81:$IV$88,[55]BOP!#REF!,[55]BOP!#REF!</definedName>
    <definedName name="Z_49B0A4BB_963B_11D1_BFD1_00A02466B680_.wvu.Rows" localSheetId="50" hidden="1">[55]BOP!$A$36:$IV$36,[55]BOP!$A$44:$IV$44,[55]BOP!$A$59:$IV$59,[55]BOP!#REF!,[55]BOP!#REF!,[55]BOP!$A$79:$IV$79,[55]BOP!$A$81:$IV$88,[55]BOP!#REF!,[55]BOP!#REF!</definedName>
    <definedName name="Z_49B0A4BB_963B_11D1_BFD1_00A02466B680_.wvu.Rows" localSheetId="52" hidden="1">[55]BOP!$A$36:$IV$36,[55]BOP!$A$44:$IV$44,[55]BOP!$A$59:$IV$59,[55]BOP!#REF!,[55]BOP!#REF!,[55]BOP!$A$79:$IV$79,[55]BOP!$A$81:$IV$88,[55]BOP!#REF!,[55]BOP!#REF!</definedName>
    <definedName name="Z_49B0A4BB_963B_11D1_BFD1_00A02466B680_.wvu.Rows" localSheetId="53" hidden="1">[55]BOP!$A$36:$IV$36,[55]BOP!$A$44:$IV$44,[55]BOP!$A$59:$IV$59,[55]BOP!#REF!,[55]BOP!#REF!,[55]BOP!$A$79:$IV$79,[55]BOP!$A$81:$IV$88,[55]BOP!#REF!,[55]BOP!#REF!</definedName>
    <definedName name="Z_49B0A4BB_963B_11D1_BFD1_00A02466B680_.wvu.Rows" localSheetId="54" hidden="1">[55]BOP!$A$36:$IV$36,[55]BOP!$A$44:$IV$44,[55]BOP!$A$59:$IV$59,[55]BOP!#REF!,[55]BOP!#REF!,[55]BOP!$A$79:$IV$79,[55]BOP!$A$81:$IV$88,[55]BOP!#REF!,[55]BOP!#REF!</definedName>
    <definedName name="Z_49B0A4BB_963B_11D1_BFD1_00A02466B680_.wvu.Rows" localSheetId="55" hidden="1">[55]BOP!$A$36:$IV$36,[55]BOP!$A$44:$IV$44,[55]BOP!$A$59:$IV$59,[55]BOP!#REF!,[55]BOP!#REF!,[55]BOP!$A$79:$IV$79,[55]BOP!$A$81:$IV$88,[55]BOP!#REF!,[55]BOP!#REF!</definedName>
    <definedName name="Z_49B0A4BB_963B_11D1_BFD1_00A02466B680_.wvu.Rows" localSheetId="56" hidden="1">[55]BOP!$A$36:$IV$36,[55]BOP!$A$44:$IV$44,[55]BOP!$A$59:$IV$59,[55]BOP!#REF!,[55]BOP!#REF!,[55]BOP!$A$79:$IV$79,[55]BOP!$A$81:$IV$88,[55]BOP!#REF!,[55]BOP!#REF!</definedName>
    <definedName name="Z_49B0A4BB_963B_11D1_BFD1_00A02466B680_.wvu.Rows" localSheetId="57" hidden="1">[55]BOP!$A$36:$IV$36,[55]BOP!$A$44:$IV$44,[55]BOP!$A$59:$IV$59,[55]BOP!#REF!,[55]BOP!#REF!,[55]BOP!$A$79:$IV$79,[55]BOP!$A$81:$IV$88,[55]BOP!#REF!,[55]BOP!#REF!</definedName>
    <definedName name="Z_49B0A4BB_963B_11D1_BFD1_00A02466B680_.wvu.Rows" localSheetId="58" hidden="1">[55]BOP!$A$36:$IV$36,[55]BOP!$A$44:$IV$44,[55]BOP!$A$59:$IV$59,[55]BOP!#REF!,[55]BOP!#REF!,[55]BOP!$A$79:$IV$79,[55]BOP!$A$81:$IV$88,[55]BOP!#REF!,[55]BOP!#REF!</definedName>
    <definedName name="Z_49B0A4BB_963B_11D1_BFD1_00A02466B680_.wvu.Rows" localSheetId="59" hidden="1">[55]BOP!$A$36:$IV$36,[55]BOP!$A$44:$IV$44,[55]BOP!$A$59:$IV$59,[55]BOP!#REF!,[55]BOP!#REF!,[55]BOP!$A$79:$IV$79,[55]BOP!$A$81:$IV$88,[55]BOP!#REF!,[55]BOP!#REF!</definedName>
    <definedName name="Z_49B0A4BB_963B_11D1_BFD1_00A02466B680_.wvu.Rows" localSheetId="60" hidden="1">[55]BOP!$A$36:$IV$36,[55]BOP!$A$44:$IV$44,[55]BOP!$A$59:$IV$59,[55]BOP!#REF!,[55]BOP!#REF!,[55]BOP!$A$79:$IV$79,[55]BOP!$A$81:$IV$88,[55]BOP!#REF!,[55]BOP!#REF!</definedName>
    <definedName name="Z_49B0A4BB_963B_11D1_BFD1_00A02466B680_.wvu.Rows" localSheetId="70" hidden="1">[55]BOP!$A$36:$IV$36,[55]BOP!$A$44:$IV$44,[55]BOP!$A$59:$IV$59,[55]BOP!#REF!,[55]BOP!#REF!,[55]BOP!$A$79:$IV$79,[55]BOP!$A$81:$IV$88,[55]BOP!#REF!,[55]BOP!#REF!</definedName>
    <definedName name="Z_49B0A4BB_963B_11D1_BFD1_00A02466B680_.wvu.Rows" hidden="1">[55]BOP!$A$36:$IV$36,[55]BOP!$A$44:$IV$44,[55]BOP!$A$59:$IV$59,[55]BOP!#REF!,[55]BOP!#REF!,[55]BOP!$A$79:$IV$79,[55]BOP!$A$81:$IV$88,[55]BOP!#REF!,[55]BOP!#REF!</definedName>
    <definedName name="Z_49B0A4BC_963B_11D1_BFD1_00A02466B680_.wvu.Rows" localSheetId="19" hidden="1">[55]BOP!$A$36:$IV$36,[55]BOP!$A$44:$IV$44,[55]BOP!$A$59:$IV$59,[55]BOP!#REF!,[55]BOP!#REF!,[55]BOP!$A$79:$IV$79,[55]BOP!$A$81:$IV$88,[55]BOP!#REF!,[55]BOP!#REF!</definedName>
    <definedName name="Z_49B0A4BC_963B_11D1_BFD1_00A02466B680_.wvu.Rows" localSheetId="37" hidden="1">[55]BOP!$A$36:$IV$36,[55]BOP!$A$44:$IV$44,[55]BOP!$A$59:$IV$59,[55]BOP!#REF!,[55]BOP!#REF!,[55]BOP!$A$79:$IV$79,[55]BOP!$A$81:$IV$88,[55]BOP!#REF!,[55]BOP!#REF!</definedName>
    <definedName name="Z_49B0A4BC_963B_11D1_BFD1_00A02466B680_.wvu.Rows" localSheetId="38" hidden="1">[55]BOP!$A$36:$IV$36,[55]BOP!$A$44:$IV$44,[55]BOP!$A$59:$IV$59,[55]BOP!#REF!,[55]BOP!#REF!,[55]BOP!$A$79:$IV$79,[55]BOP!$A$81:$IV$88,[55]BOP!#REF!,[55]BOP!#REF!</definedName>
    <definedName name="Z_49B0A4BC_963B_11D1_BFD1_00A02466B680_.wvu.Rows" localSheetId="39" hidden="1">[55]BOP!$A$36:$IV$36,[55]BOP!$A$44:$IV$44,[55]BOP!$A$59:$IV$59,[55]BOP!#REF!,[55]BOP!#REF!,[55]BOP!$A$79:$IV$79,[55]BOP!$A$81:$IV$88,[55]BOP!#REF!,[55]BOP!#REF!</definedName>
    <definedName name="Z_49B0A4BC_963B_11D1_BFD1_00A02466B680_.wvu.Rows" localSheetId="40" hidden="1">[55]BOP!$A$36:$IV$36,[55]BOP!$A$44:$IV$44,[55]BOP!$A$59:$IV$59,[55]BOP!#REF!,[55]BOP!#REF!,[55]BOP!$A$79:$IV$79,[55]BOP!$A$81:$IV$88,[55]BOP!#REF!,[55]BOP!#REF!</definedName>
    <definedName name="Z_49B0A4BC_963B_11D1_BFD1_00A02466B680_.wvu.Rows" localSheetId="41" hidden="1">[55]BOP!$A$36:$IV$36,[55]BOP!$A$44:$IV$44,[55]BOP!$A$59:$IV$59,[55]BOP!#REF!,[55]BOP!#REF!,[55]BOP!$A$79:$IV$79,[55]BOP!$A$81:$IV$88,[55]BOP!#REF!,[55]BOP!#REF!</definedName>
    <definedName name="Z_49B0A4BC_963B_11D1_BFD1_00A02466B680_.wvu.Rows" localSheetId="42" hidden="1">[55]BOP!$A$36:$IV$36,[55]BOP!$A$44:$IV$44,[55]BOP!$A$59:$IV$59,[55]BOP!#REF!,[55]BOP!#REF!,[55]BOP!$A$79:$IV$79,[55]BOP!$A$81:$IV$88,[55]BOP!#REF!,[55]BOP!#REF!</definedName>
    <definedName name="Z_49B0A4BC_963B_11D1_BFD1_00A02466B680_.wvu.Rows" localSheetId="43" hidden="1">[55]BOP!$A$36:$IV$36,[55]BOP!$A$44:$IV$44,[55]BOP!$A$59:$IV$59,[55]BOP!#REF!,[55]BOP!#REF!,[55]BOP!$A$79:$IV$79,[55]BOP!$A$81:$IV$88,[55]BOP!#REF!,[55]BOP!#REF!</definedName>
    <definedName name="Z_49B0A4BC_963B_11D1_BFD1_00A02466B680_.wvu.Rows" localSheetId="45" hidden="1">[55]BOP!$A$36:$IV$36,[55]BOP!$A$44:$IV$44,[55]BOP!$A$59:$IV$59,[55]BOP!#REF!,[55]BOP!#REF!,[55]BOP!$A$79:$IV$79,[55]BOP!$A$81:$IV$88,[55]BOP!#REF!,[55]BOP!#REF!</definedName>
    <definedName name="Z_49B0A4BC_963B_11D1_BFD1_00A02466B680_.wvu.Rows" localSheetId="46" hidden="1">[55]BOP!$A$36:$IV$36,[55]BOP!$A$44:$IV$44,[55]BOP!$A$59:$IV$59,[55]BOP!#REF!,[55]BOP!#REF!,[55]BOP!$A$79:$IV$79,[55]BOP!$A$81:$IV$88,[55]BOP!#REF!,[55]BOP!#REF!</definedName>
    <definedName name="Z_49B0A4BC_963B_11D1_BFD1_00A02466B680_.wvu.Rows" localSheetId="48" hidden="1">[55]BOP!$A$36:$IV$36,[55]BOP!$A$44:$IV$44,[55]BOP!$A$59:$IV$59,[55]BOP!#REF!,[55]BOP!#REF!,[55]BOP!$A$79:$IV$79,[55]BOP!$A$81:$IV$88,[55]BOP!#REF!,[55]BOP!#REF!</definedName>
    <definedName name="Z_49B0A4BC_963B_11D1_BFD1_00A02466B680_.wvu.Rows" localSheetId="49" hidden="1">[55]BOP!$A$36:$IV$36,[55]BOP!$A$44:$IV$44,[55]BOP!$A$59:$IV$59,[55]BOP!#REF!,[55]BOP!#REF!,[55]BOP!$A$79:$IV$79,[55]BOP!$A$81:$IV$88,[55]BOP!#REF!,[55]BOP!#REF!</definedName>
    <definedName name="Z_49B0A4BC_963B_11D1_BFD1_00A02466B680_.wvu.Rows" localSheetId="50" hidden="1">[55]BOP!$A$36:$IV$36,[55]BOP!$A$44:$IV$44,[55]BOP!$A$59:$IV$59,[55]BOP!#REF!,[55]BOP!#REF!,[55]BOP!$A$79:$IV$79,[55]BOP!$A$81:$IV$88,[55]BOP!#REF!,[55]BOP!#REF!</definedName>
    <definedName name="Z_49B0A4BC_963B_11D1_BFD1_00A02466B680_.wvu.Rows" localSheetId="52" hidden="1">[55]BOP!$A$36:$IV$36,[55]BOP!$A$44:$IV$44,[55]BOP!$A$59:$IV$59,[55]BOP!#REF!,[55]BOP!#REF!,[55]BOP!$A$79:$IV$79,[55]BOP!$A$81:$IV$88,[55]BOP!#REF!,[55]BOP!#REF!</definedName>
    <definedName name="Z_49B0A4BC_963B_11D1_BFD1_00A02466B680_.wvu.Rows" localSheetId="53" hidden="1">[55]BOP!$A$36:$IV$36,[55]BOP!$A$44:$IV$44,[55]BOP!$A$59:$IV$59,[55]BOP!#REF!,[55]BOP!#REF!,[55]BOP!$A$79:$IV$79,[55]BOP!$A$81:$IV$88,[55]BOP!#REF!,[55]BOP!#REF!</definedName>
    <definedName name="Z_49B0A4BC_963B_11D1_BFD1_00A02466B680_.wvu.Rows" localSheetId="54" hidden="1">[55]BOP!$A$36:$IV$36,[55]BOP!$A$44:$IV$44,[55]BOP!$A$59:$IV$59,[55]BOP!#REF!,[55]BOP!#REF!,[55]BOP!$A$79:$IV$79,[55]BOP!$A$81:$IV$88,[55]BOP!#REF!,[55]BOP!#REF!</definedName>
    <definedName name="Z_49B0A4BC_963B_11D1_BFD1_00A02466B680_.wvu.Rows" localSheetId="55" hidden="1">[55]BOP!$A$36:$IV$36,[55]BOP!$A$44:$IV$44,[55]BOP!$A$59:$IV$59,[55]BOP!#REF!,[55]BOP!#REF!,[55]BOP!$A$79:$IV$79,[55]BOP!$A$81:$IV$88,[55]BOP!#REF!,[55]BOP!#REF!</definedName>
    <definedName name="Z_49B0A4BC_963B_11D1_BFD1_00A02466B680_.wvu.Rows" localSheetId="56" hidden="1">[55]BOP!$A$36:$IV$36,[55]BOP!$A$44:$IV$44,[55]BOP!$A$59:$IV$59,[55]BOP!#REF!,[55]BOP!#REF!,[55]BOP!$A$79:$IV$79,[55]BOP!$A$81:$IV$88,[55]BOP!#REF!,[55]BOP!#REF!</definedName>
    <definedName name="Z_49B0A4BC_963B_11D1_BFD1_00A02466B680_.wvu.Rows" localSheetId="57" hidden="1">[55]BOP!$A$36:$IV$36,[55]BOP!$A$44:$IV$44,[55]BOP!$A$59:$IV$59,[55]BOP!#REF!,[55]BOP!#REF!,[55]BOP!$A$79:$IV$79,[55]BOP!$A$81:$IV$88,[55]BOP!#REF!,[55]BOP!#REF!</definedName>
    <definedName name="Z_49B0A4BC_963B_11D1_BFD1_00A02466B680_.wvu.Rows" localSheetId="58" hidden="1">[55]BOP!$A$36:$IV$36,[55]BOP!$A$44:$IV$44,[55]BOP!$A$59:$IV$59,[55]BOP!#REF!,[55]BOP!#REF!,[55]BOP!$A$79:$IV$79,[55]BOP!$A$81:$IV$88,[55]BOP!#REF!,[55]BOP!#REF!</definedName>
    <definedName name="Z_49B0A4BC_963B_11D1_BFD1_00A02466B680_.wvu.Rows" localSheetId="59" hidden="1">[55]BOP!$A$36:$IV$36,[55]BOP!$A$44:$IV$44,[55]BOP!$A$59:$IV$59,[55]BOP!#REF!,[55]BOP!#REF!,[55]BOP!$A$79:$IV$79,[55]BOP!$A$81:$IV$88,[55]BOP!#REF!,[55]BOP!#REF!</definedName>
    <definedName name="Z_49B0A4BC_963B_11D1_BFD1_00A02466B680_.wvu.Rows" localSheetId="60" hidden="1">[55]BOP!$A$36:$IV$36,[55]BOP!$A$44:$IV$44,[55]BOP!$A$59:$IV$59,[55]BOP!#REF!,[55]BOP!#REF!,[55]BOP!$A$79:$IV$79,[55]BOP!$A$81:$IV$88,[55]BOP!#REF!,[55]BOP!#REF!</definedName>
    <definedName name="Z_49B0A4BC_963B_11D1_BFD1_00A02466B680_.wvu.Rows" localSheetId="70" hidden="1">[55]BOP!$A$36:$IV$36,[55]BOP!$A$44:$IV$44,[55]BOP!$A$59:$IV$59,[55]BOP!#REF!,[55]BOP!#REF!,[55]BOP!$A$79:$IV$79,[55]BOP!$A$81:$IV$88,[55]BOP!#REF!,[55]BOP!#REF!</definedName>
    <definedName name="Z_49B0A4BC_963B_11D1_BFD1_00A02466B680_.wvu.Rows" hidden="1">[55]BOP!$A$36:$IV$36,[55]BOP!$A$44:$IV$44,[55]BOP!$A$59:$IV$59,[55]BOP!#REF!,[55]BOP!#REF!,[55]BOP!$A$79:$IV$79,[55]BOP!$A$81:$IV$88,[55]BOP!#REF!,[55]BOP!#REF!</definedName>
    <definedName name="Z_49B0A4BD_963B_11D1_BFD1_00A02466B680_.wvu.Rows" localSheetId="19" hidden="1">[55]BOP!$A$36:$IV$36,[55]BOP!$A$44:$IV$44,[55]BOP!$A$59:$IV$59,[55]BOP!#REF!,[55]BOP!#REF!,[55]BOP!$A$79:$IV$79</definedName>
    <definedName name="Z_49B0A4BD_963B_11D1_BFD1_00A02466B680_.wvu.Rows" localSheetId="37" hidden="1">[55]BOP!$A$36:$IV$36,[55]BOP!$A$44:$IV$44,[55]BOP!$A$59:$IV$59,[55]BOP!#REF!,[55]BOP!#REF!,[55]BOP!$A$79:$IV$79</definedName>
    <definedName name="Z_49B0A4BD_963B_11D1_BFD1_00A02466B680_.wvu.Rows" localSheetId="38" hidden="1">[55]BOP!$A$36:$IV$36,[55]BOP!$A$44:$IV$44,[55]BOP!$A$59:$IV$59,[55]BOP!#REF!,[55]BOP!#REF!,[55]BOP!$A$79:$IV$79</definedName>
    <definedName name="Z_49B0A4BD_963B_11D1_BFD1_00A02466B680_.wvu.Rows" localSheetId="39" hidden="1">[55]BOP!$A$36:$IV$36,[55]BOP!$A$44:$IV$44,[55]BOP!$A$59:$IV$59,[55]BOP!#REF!,[55]BOP!#REF!,[55]BOP!$A$79:$IV$79</definedName>
    <definedName name="Z_49B0A4BD_963B_11D1_BFD1_00A02466B680_.wvu.Rows" localSheetId="40" hidden="1">[55]BOP!$A$36:$IV$36,[55]BOP!$A$44:$IV$44,[55]BOP!$A$59:$IV$59,[55]BOP!#REF!,[55]BOP!#REF!,[55]BOP!$A$79:$IV$79</definedName>
    <definedName name="Z_49B0A4BD_963B_11D1_BFD1_00A02466B680_.wvu.Rows" localSheetId="41" hidden="1">[55]BOP!$A$36:$IV$36,[55]BOP!$A$44:$IV$44,[55]BOP!$A$59:$IV$59,[55]BOP!#REF!,[55]BOP!#REF!,[55]BOP!$A$79:$IV$79</definedName>
    <definedName name="Z_49B0A4BD_963B_11D1_BFD1_00A02466B680_.wvu.Rows" localSheetId="42" hidden="1">[55]BOP!$A$36:$IV$36,[55]BOP!$A$44:$IV$44,[55]BOP!$A$59:$IV$59,[55]BOP!#REF!,[55]BOP!#REF!,[55]BOP!$A$79:$IV$79</definedName>
    <definedName name="Z_49B0A4BD_963B_11D1_BFD1_00A02466B680_.wvu.Rows" localSheetId="43" hidden="1">[55]BOP!$A$36:$IV$36,[55]BOP!$A$44:$IV$44,[55]BOP!$A$59:$IV$59,[55]BOP!#REF!,[55]BOP!#REF!,[55]BOP!$A$79:$IV$79</definedName>
    <definedName name="Z_49B0A4BD_963B_11D1_BFD1_00A02466B680_.wvu.Rows" localSheetId="45" hidden="1">[55]BOP!$A$36:$IV$36,[55]BOP!$A$44:$IV$44,[55]BOP!$A$59:$IV$59,[55]BOP!#REF!,[55]BOP!#REF!,[55]BOP!$A$79:$IV$79</definedName>
    <definedName name="Z_49B0A4BD_963B_11D1_BFD1_00A02466B680_.wvu.Rows" localSheetId="46" hidden="1">[55]BOP!$A$36:$IV$36,[55]BOP!$A$44:$IV$44,[55]BOP!$A$59:$IV$59,[55]BOP!#REF!,[55]BOP!#REF!,[55]BOP!$A$79:$IV$79</definedName>
    <definedName name="Z_49B0A4BD_963B_11D1_BFD1_00A02466B680_.wvu.Rows" localSheetId="48" hidden="1">[55]BOP!$A$36:$IV$36,[55]BOP!$A$44:$IV$44,[55]BOP!$A$59:$IV$59,[55]BOP!#REF!,[55]BOP!#REF!,[55]BOP!$A$79:$IV$79</definedName>
    <definedName name="Z_49B0A4BD_963B_11D1_BFD1_00A02466B680_.wvu.Rows" localSheetId="49" hidden="1">[55]BOP!$A$36:$IV$36,[55]BOP!$A$44:$IV$44,[55]BOP!$A$59:$IV$59,[55]BOP!#REF!,[55]BOP!#REF!,[55]BOP!$A$79:$IV$79</definedName>
    <definedName name="Z_49B0A4BD_963B_11D1_BFD1_00A02466B680_.wvu.Rows" localSheetId="50" hidden="1">[55]BOP!$A$36:$IV$36,[55]BOP!$A$44:$IV$44,[55]BOP!$A$59:$IV$59,[55]BOP!#REF!,[55]BOP!#REF!,[55]BOP!$A$79:$IV$79</definedName>
    <definedName name="Z_49B0A4BD_963B_11D1_BFD1_00A02466B680_.wvu.Rows" localSheetId="52" hidden="1">[55]BOP!$A$36:$IV$36,[55]BOP!$A$44:$IV$44,[55]BOP!$A$59:$IV$59,[55]BOP!#REF!,[55]BOP!#REF!,[55]BOP!$A$79:$IV$79</definedName>
    <definedName name="Z_49B0A4BD_963B_11D1_BFD1_00A02466B680_.wvu.Rows" localSheetId="53" hidden="1">[55]BOP!$A$36:$IV$36,[55]BOP!$A$44:$IV$44,[55]BOP!$A$59:$IV$59,[55]BOP!#REF!,[55]BOP!#REF!,[55]BOP!$A$79:$IV$79</definedName>
    <definedName name="Z_49B0A4BD_963B_11D1_BFD1_00A02466B680_.wvu.Rows" localSheetId="54" hidden="1">[55]BOP!$A$36:$IV$36,[55]BOP!$A$44:$IV$44,[55]BOP!$A$59:$IV$59,[55]BOP!#REF!,[55]BOP!#REF!,[55]BOP!$A$79:$IV$79</definedName>
    <definedName name="Z_49B0A4BD_963B_11D1_BFD1_00A02466B680_.wvu.Rows" localSheetId="55" hidden="1">[55]BOP!$A$36:$IV$36,[55]BOP!$A$44:$IV$44,[55]BOP!$A$59:$IV$59,[55]BOP!#REF!,[55]BOP!#REF!,[55]BOP!$A$79:$IV$79</definedName>
    <definedName name="Z_49B0A4BD_963B_11D1_BFD1_00A02466B680_.wvu.Rows" localSheetId="56" hidden="1">[55]BOP!$A$36:$IV$36,[55]BOP!$A$44:$IV$44,[55]BOP!$A$59:$IV$59,[55]BOP!#REF!,[55]BOP!#REF!,[55]BOP!$A$79:$IV$79</definedName>
    <definedName name="Z_49B0A4BD_963B_11D1_BFD1_00A02466B680_.wvu.Rows" localSheetId="57" hidden="1">[55]BOP!$A$36:$IV$36,[55]BOP!$A$44:$IV$44,[55]BOP!$A$59:$IV$59,[55]BOP!#REF!,[55]BOP!#REF!,[55]BOP!$A$79:$IV$79</definedName>
    <definedName name="Z_49B0A4BD_963B_11D1_BFD1_00A02466B680_.wvu.Rows" localSheetId="58" hidden="1">[55]BOP!$A$36:$IV$36,[55]BOP!$A$44:$IV$44,[55]BOP!$A$59:$IV$59,[55]BOP!#REF!,[55]BOP!#REF!,[55]BOP!$A$79:$IV$79</definedName>
    <definedName name="Z_49B0A4BD_963B_11D1_BFD1_00A02466B680_.wvu.Rows" localSheetId="59" hidden="1">[55]BOP!$A$36:$IV$36,[55]BOP!$A$44:$IV$44,[55]BOP!$A$59:$IV$59,[55]BOP!#REF!,[55]BOP!#REF!,[55]BOP!$A$79:$IV$79</definedName>
    <definedName name="Z_49B0A4BD_963B_11D1_BFD1_00A02466B680_.wvu.Rows" localSheetId="60" hidden="1">[55]BOP!$A$36:$IV$36,[55]BOP!$A$44:$IV$44,[55]BOP!$A$59:$IV$59,[55]BOP!#REF!,[55]BOP!#REF!,[55]BOP!$A$79:$IV$79</definedName>
    <definedName name="Z_49B0A4BD_963B_11D1_BFD1_00A02466B680_.wvu.Rows" localSheetId="70" hidden="1">[55]BOP!$A$36:$IV$36,[55]BOP!$A$44:$IV$44,[55]BOP!$A$59:$IV$59,[55]BOP!#REF!,[55]BOP!#REF!,[55]BOP!$A$79:$IV$79</definedName>
    <definedName name="Z_49B0A4BD_963B_11D1_BFD1_00A02466B680_.wvu.Rows" hidden="1">[55]BOP!$A$36:$IV$36,[55]BOP!$A$44:$IV$44,[55]BOP!$A$59:$IV$59,[55]BOP!#REF!,[55]BOP!#REF!,[55]BOP!$A$79:$IV$79</definedName>
    <definedName name="Z_5F3A46A2_1A22_4FA5_A3C5_1DEBD8BB3B53_.wvu.Cols" localSheetId="1" hidden="1">#REF!</definedName>
    <definedName name="Z_5F3A46A2_1A22_4FA5_A3C5_1DEBD8BB3B53_.wvu.Cols" localSheetId="17" hidden="1">#REF!</definedName>
    <definedName name="Z_5F3A46A2_1A22_4FA5_A3C5_1DEBD8BB3B53_.wvu.Cols" localSheetId="18" hidden="1">#REF!</definedName>
    <definedName name="Z_5F3A46A2_1A22_4FA5_A3C5_1DEBD8BB3B53_.wvu.Cols" localSheetId="19" hidden="1">#REF!</definedName>
    <definedName name="Z_5F3A46A2_1A22_4FA5_A3C5_1DEBD8BB3B53_.wvu.Cols" localSheetId="24" hidden="1">#REF!</definedName>
    <definedName name="Z_5F3A46A2_1A22_4FA5_A3C5_1DEBD8BB3B53_.wvu.Cols" localSheetId="25" hidden="1">#REF!</definedName>
    <definedName name="Z_5F3A46A2_1A22_4FA5_A3C5_1DEBD8BB3B53_.wvu.Cols" localSheetId="37" hidden="1">#REF!</definedName>
    <definedName name="Z_5F3A46A2_1A22_4FA5_A3C5_1DEBD8BB3B53_.wvu.Cols" localSheetId="38" hidden="1">#REF!</definedName>
    <definedName name="Z_5F3A46A2_1A22_4FA5_A3C5_1DEBD8BB3B53_.wvu.Cols" localSheetId="39" hidden="1">#REF!</definedName>
    <definedName name="Z_5F3A46A2_1A22_4FA5_A3C5_1DEBD8BB3B53_.wvu.Cols" localSheetId="40" hidden="1">#REF!</definedName>
    <definedName name="Z_5F3A46A2_1A22_4FA5_A3C5_1DEBD8BB3B53_.wvu.Cols" localSheetId="41" hidden="1">#REF!</definedName>
    <definedName name="Z_5F3A46A2_1A22_4FA5_A3C5_1DEBD8BB3B53_.wvu.Cols" localSheetId="42" hidden="1">#REF!</definedName>
    <definedName name="Z_5F3A46A2_1A22_4FA5_A3C5_1DEBD8BB3B53_.wvu.Cols" localSheetId="43" hidden="1">#REF!</definedName>
    <definedName name="Z_5F3A46A2_1A22_4FA5_A3C5_1DEBD8BB3B53_.wvu.Cols" localSheetId="44" hidden="1">#REF!</definedName>
    <definedName name="Z_5F3A46A2_1A22_4FA5_A3C5_1DEBD8BB3B53_.wvu.Cols" localSheetId="45" hidden="1">#REF!</definedName>
    <definedName name="Z_5F3A46A2_1A22_4FA5_A3C5_1DEBD8BB3B53_.wvu.Cols" localSheetId="46" hidden="1">#REF!</definedName>
    <definedName name="Z_5F3A46A2_1A22_4FA5_A3C5_1DEBD8BB3B53_.wvu.Cols" localSheetId="47" hidden="1">#REF!</definedName>
    <definedName name="Z_5F3A46A2_1A22_4FA5_A3C5_1DEBD8BB3B53_.wvu.Cols" localSheetId="48" hidden="1">#REF!</definedName>
    <definedName name="Z_5F3A46A2_1A22_4FA5_A3C5_1DEBD8BB3B53_.wvu.Cols" localSheetId="49" hidden="1">#REF!</definedName>
    <definedName name="Z_5F3A46A2_1A22_4FA5_A3C5_1DEBD8BB3B53_.wvu.Cols" localSheetId="50" hidden="1">#REF!</definedName>
    <definedName name="Z_5F3A46A2_1A22_4FA5_A3C5_1DEBD8BB3B53_.wvu.Cols" localSheetId="52" hidden="1">#REF!</definedName>
    <definedName name="Z_5F3A46A2_1A22_4FA5_A3C5_1DEBD8BB3B53_.wvu.Cols" localSheetId="53" hidden="1">#REF!</definedName>
    <definedName name="Z_5F3A46A2_1A22_4FA5_A3C5_1DEBD8BB3B53_.wvu.Cols" localSheetId="54" hidden="1">#REF!</definedName>
    <definedName name="Z_5F3A46A2_1A22_4FA5_A3C5_1DEBD8BB3B53_.wvu.Cols" localSheetId="55" hidden="1">#REF!</definedName>
    <definedName name="Z_5F3A46A2_1A22_4FA5_A3C5_1DEBD8BB3B53_.wvu.Cols" localSheetId="56" hidden="1">#REF!</definedName>
    <definedName name="Z_5F3A46A2_1A22_4FA5_A3C5_1DEBD8BB3B53_.wvu.Cols" localSheetId="57" hidden="1">#REF!</definedName>
    <definedName name="Z_5F3A46A2_1A22_4FA5_A3C5_1DEBD8BB3B53_.wvu.Cols" localSheetId="58" hidden="1">#REF!</definedName>
    <definedName name="Z_5F3A46A2_1A22_4FA5_A3C5_1DEBD8BB3B53_.wvu.Cols" localSheetId="59" hidden="1">#REF!</definedName>
    <definedName name="Z_5F3A46A2_1A22_4FA5_A3C5_1DEBD8BB3B53_.wvu.Cols" localSheetId="60" hidden="1">#REF!</definedName>
    <definedName name="Z_5F3A46A2_1A22_4FA5_A3C5_1DEBD8BB3B53_.wvu.Cols" localSheetId="70" hidden="1">#REF!</definedName>
    <definedName name="Z_5F3A46A2_1A22_4FA5_A3C5_1DEBD8BB3B53_.wvu.Cols" localSheetId="0" hidden="1">#REF!</definedName>
    <definedName name="Z_5F3A46A2_1A22_4FA5_A3C5_1DEBD8BB3B53_.wvu.Cols" hidden="1">#REF!</definedName>
    <definedName name="Z_5F3A46A2_1A22_4FA5_A3C5_1DEBD8BB3B53_.wvu.PrintArea" localSheetId="1" hidden="1">#REF!</definedName>
    <definedName name="Z_5F3A46A2_1A22_4FA5_A3C5_1DEBD8BB3B53_.wvu.PrintArea" localSheetId="17" hidden="1">#REF!</definedName>
    <definedName name="Z_5F3A46A2_1A22_4FA5_A3C5_1DEBD8BB3B53_.wvu.PrintArea" localSheetId="18" hidden="1">#REF!</definedName>
    <definedName name="Z_5F3A46A2_1A22_4FA5_A3C5_1DEBD8BB3B53_.wvu.PrintArea" localSheetId="19" hidden="1">#REF!</definedName>
    <definedName name="Z_5F3A46A2_1A22_4FA5_A3C5_1DEBD8BB3B53_.wvu.PrintArea" localSheetId="24" hidden="1">#REF!</definedName>
    <definedName name="Z_5F3A46A2_1A22_4FA5_A3C5_1DEBD8BB3B53_.wvu.PrintArea" localSheetId="25" hidden="1">#REF!</definedName>
    <definedName name="Z_5F3A46A2_1A22_4FA5_A3C5_1DEBD8BB3B53_.wvu.PrintArea" localSheetId="37" hidden="1">#REF!</definedName>
    <definedName name="Z_5F3A46A2_1A22_4FA5_A3C5_1DEBD8BB3B53_.wvu.PrintArea" localSheetId="38" hidden="1">#REF!</definedName>
    <definedName name="Z_5F3A46A2_1A22_4FA5_A3C5_1DEBD8BB3B53_.wvu.PrintArea" localSheetId="39" hidden="1">#REF!</definedName>
    <definedName name="Z_5F3A46A2_1A22_4FA5_A3C5_1DEBD8BB3B53_.wvu.PrintArea" localSheetId="40" hidden="1">#REF!</definedName>
    <definedName name="Z_5F3A46A2_1A22_4FA5_A3C5_1DEBD8BB3B53_.wvu.PrintArea" localSheetId="41" hidden="1">#REF!</definedName>
    <definedName name="Z_5F3A46A2_1A22_4FA5_A3C5_1DEBD8BB3B53_.wvu.PrintArea" localSheetId="42" hidden="1">#REF!</definedName>
    <definedName name="Z_5F3A46A2_1A22_4FA5_A3C5_1DEBD8BB3B53_.wvu.PrintArea" localSheetId="43" hidden="1">#REF!</definedName>
    <definedName name="Z_5F3A46A2_1A22_4FA5_A3C5_1DEBD8BB3B53_.wvu.PrintArea" localSheetId="44" hidden="1">#REF!</definedName>
    <definedName name="Z_5F3A46A2_1A22_4FA5_A3C5_1DEBD8BB3B53_.wvu.PrintArea" localSheetId="45" hidden="1">#REF!</definedName>
    <definedName name="Z_5F3A46A2_1A22_4FA5_A3C5_1DEBD8BB3B53_.wvu.PrintArea" localSheetId="46" hidden="1">#REF!</definedName>
    <definedName name="Z_5F3A46A2_1A22_4FA5_A3C5_1DEBD8BB3B53_.wvu.PrintArea" localSheetId="47" hidden="1">#REF!</definedName>
    <definedName name="Z_5F3A46A2_1A22_4FA5_A3C5_1DEBD8BB3B53_.wvu.PrintArea" localSheetId="48" hidden="1">#REF!</definedName>
    <definedName name="Z_5F3A46A2_1A22_4FA5_A3C5_1DEBD8BB3B53_.wvu.PrintArea" localSheetId="49" hidden="1">#REF!</definedName>
    <definedName name="Z_5F3A46A2_1A22_4FA5_A3C5_1DEBD8BB3B53_.wvu.PrintArea" localSheetId="50" hidden="1">#REF!</definedName>
    <definedName name="Z_5F3A46A2_1A22_4FA5_A3C5_1DEBD8BB3B53_.wvu.PrintArea" localSheetId="52" hidden="1">#REF!</definedName>
    <definedName name="Z_5F3A46A2_1A22_4FA5_A3C5_1DEBD8BB3B53_.wvu.PrintArea" localSheetId="53" hidden="1">#REF!</definedName>
    <definedName name="Z_5F3A46A2_1A22_4FA5_A3C5_1DEBD8BB3B53_.wvu.PrintArea" localSheetId="54" hidden="1">#REF!</definedName>
    <definedName name="Z_5F3A46A2_1A22_4FA5_A3C5_1DEBD8BB3B53_.wvu.PrintArea" localSheetId="55" hidden="1">#REF!</definedName>
    <definedName name="Z_5F3A46A2_1A22_4FA5_A3C5_1DEBD8BB3B53_.wvu.PrintArea" localSheetId="56" hidden="1">#REF!</definedName>
    <definedName name="Z_5F3A46A2_1A22_4FA5_A3C5_1DEBD8BB3B53_.wvu.PrintArea" localSheetId="57" hidden="1">#REF!</definedName>
    <definedName name="Z_5F3A46A2_1A22_4FA5_A3C5_1DEBD8BB3B53_.wvu.PrintArea" localSheetId="58" hidden="1">#REF!</definedName>
    <definedName name="Z_5F3A46A2_1A22_4FA5_A3C5_1DEBD8BB3B53_.wvu.PrintArea" localSheetId="59" hidden="1">#REF!</definedName>
    <definedName name="Z_5F3A46A2_1A22_4FA5_A3C5_1DEBD8BB3B53_.wvu.PrintArea" localSheetId="60" hidden="1">#REF!</definedName>
    <definedName name="Z_5F3A46A2_1A22_4FA5_A3C5_1DEBD8BB3B53_.wvu.PrintArea" localSheetId="70" hidden="1">#REF!</definedName>
    <definedName name="Z_5F3A46A2_1A22_4FA5_A3C5_1DEBD8BB3B53_.wvu.PrintArea" localSheetId="0" hidden="1">#REF!</definedName>
    <definedName name="Z_5F3A46A2_1A22_4FA5_A3C5_1DEBD8BB3B53_.wvu.PrintArea" hidden="1">#REF!</definedName>
    <definedName name="Z_5F3A46A2_1A22_4FA5_A3C5_1DEBD8BB3B53_.wvu.PrintTitles" localSheetId="1" hidden="1">#REF!</definedName>
    <definedName name="Z_5F3A46A2_1A22_4FA5_A3C5_1DEBD8BB3B53_.wvu.PrintTitles" localSheetId="17" hidden="1">#REF!</definedName>
    <definedName name="Z_5F3A46A2_1A22_4FA5_A3C5_1DEBD8BB3B53_.wvu.PrintTitles" localSheetId="18" hidden="1">#REF!</definedName>
    <definedName name="Z_5F3A46A2_1A22_4FA5_A3C5_1DEBD8BB3B53_.wvu.PrintTitles" localSheetId="19" hidden="1">#REF!</definedName>
    <definedName name="Z_5F3A46A2_1A22_4FA5_A3C5_1DEBD8BB3B53_.wvu.PrintTitles" localSheetId="24" hidden="1">#REF!</definedName>
    <definedName name="Z_5F3A46A2_1A22_4FA5_A3C5_1DEBD8BB3B53_.wvu.PrintTitles" localSheetId="25" hidden="1">#REF!</definedName>
    <definedName name="Z_5F3A46A2_1A22_4FA5_A3C5_1DEBD8BB3B53_.wvu.PrintTitles" localSheetId="37" hidden="1">#REF!</definedName>
    <definedName name="Z_5F3A46A2_1A22_4FA5_A3C5_1DEBD8BB3B53_.wvu.PrintTitles" localSheetId="38" hidden="1">#REF!</definedName>
    <definedName name="Z_5F3A46A2_1A22_4FA5_A3C5_1DEBD8BB3B53_.wvu.PrintTitles" localSheetId="39" hidden="1">#REF!</definedName>
    <definedName name="Z_5F3A46A2_1A22_4FA5_A3C5_1DEBD8BB3B53_.wvu.PrintTitles" localSheetId="40" hidden="1">#REF!</definedName>
    <definedName name="Z_5F3A46A2_1A22_4FA5_A3C5_1DEBD8BB3B53_.wvu.PrintTitles" localSheetId="41" hidden="1">#REF!</definedName>
    <definedName name="Z_5F3A46A2_1A22_4FA5_A3C5_1DEBD8BB3B53_.wvu.PrintTitles" localSheetId="42" hidden="1">#REF!</definedName>
    <definedName name="Z_5F3A46A2_1A22_4FA5_A3C5_1DEBD8BB3B53_.wvu.PrintTitles" localSheetId="43" hidden="1">#REF!</definedName>
    <definedName name="Z_5F3A46A2_1A22_4FA5_A3C5_1DEBD8BB3B53_.wvu.PrintTitles" localSheetId="44" hidden="1">#REF!</definedName>
    <definedName name="Z_5F3A46A2_1A22_4FA5_A3C5_1DEBD8BB3B53_.wvu.PrintTitles" localSheetId="45" hidden="1">#REF!</definedName>
    <definedName name="Z_5F3A46A2_1A22_4FA5_A3C5_1DEBD8BB3B53_.wvu.PrintTitles" localSheetId="46" hidden="1">#REF!</definedName>
    <definedName name="Z_5F3A46A2_1A22_4FA5_A3C5_1DEBD8BB3B53_.wvu.PrintTitles" localSheetId="47" hidden="1">#REF!</definedName>
    <definedName name="Z_5F3A46A2_1A22_4FA5_A3C5_1DEBD8BB3B53_.wvu.PrintTitles" localSheetId="48" hidden="1">#REF!</definedName>
    <definedName name="Z_5F3A46A2_1A22_4FA5_A3C5_1DEBD8BB3B53_.wvu.PrintTitles" localSheetId="49" hidden="1">#REF!</definedName>
    <definedName name="Z_5F3A46A2_1A22_4FA5_A3C5_1DEBD8BB3B53_.wvu.PrintTitles" localSheetId="50" hidden="1">#REF!</definedName>
    <definedName name="Z_5F3A46A2_1A22_4FA5_A3C5_1DEBD8BB3B53_.wvu.PrintTitles" localSheetId="52" hidden="1">#REF!</definedName>
    <definedName name="Z_5F3A46A2_1A22_4FA5_A3C5_1DEBD8BB3B53_.wvu.PrintTitles" localSheetId="53" hidden="1">#REF!</definedName>
    <definedName name="Z_5F3A46A2_1A22_4FA5_A3C5_1DEBD8BB3B53_.wvu.PrintTitles" localSheetId="54" hidden="1">#REF!</definedName>
    <definedName name="Z_5F3A46A2_1A22_4FA5_A3C5_1DEBD8BB3B53_.wvu.PrintTitles" localSheetId="55" hidden="1">#REF!</definedName>
    <definedName name="Z_5F3A46A2_1A22_4FA5_A3C5_1DEBD8BB3B53_.wvu.PrintTitles" localSheetId="56" hidden="1">#REF!</definedName>
    <definedName name="Z_5F3A46A2_1A22_4FA5_A3C5_1DEBD8BB3B53_.wvu.PrintTitles" localSheetId="57" hidden="1">#REF!</definedName>
    <definedName name="Z_5F3A46A2_1A22_4FA5_A3C5_1DEBD8BB3B53_.wvu.PrintTitles" localSheetId="58" hidden="1">#REF!</definedName>
    <definedName name="Z_5F3A46A2_1A22_4FA5_A3C5_1DEBD8BB3B53_.wvu.PrintTitles" localSheetId="59" hidden="1">#REF!</definedName>
    <definedName name="Z_5F3A46A2_1A22_4FA5_A3C5_1DEBD8BB3B53_.wvu.PrintTitles" localSheetId="60" hidden="1">#REF!</definedName>
    <definedName name="Z_5F3A46A2_1A22_4FA5_A3C5_1DEBD8BB3B53_.wvu.PrintTitles" localSheetId="70" hidden="1">#REF!</definedName>
    <definedName name="Z_5F3A46A2_1A22_4FA5_A3C5_1DEBD8BB3B53_.wvu.PrintTitles" localSheetId="0" hidden="1">#REF!</definedName>
    <definedName name="Z_5F3A46A2_1A22_4FA5_A3C5_1DEBD8BB3B53_.wvu.PrintTitles" hidden="1">#REF!</definedName>
    <definedName name="Z_5F3A46A2_1A22_4FA5_A3C5_1DEBD8BB3B53_.wvu.Rows" localSheetId="17" hidden="1">#REF!</definedName>
    <definedName name="Z_5F3A46A2_1A22_4FA5_A3C5_1DEBD8BB3B53_.wvu.Rows" localSheetId="18" hidden="1">#REF!</definedName>
    <definedName name="Z_5F3A46A2_1A22_4FA5_A3C5_1DEBD8BB3B53_.wvu.Rows" localSheetId="19" hidden="1">#REF!</definedName>
    <definedName name="Z_5F3A46A2_1A22_4FA5_A3C5_1DEBD8BB3B53_.wvu.Rows" localSheetId="24" hidden="1">#REF!</definedName>
    <definedName name="Z_5F3A46A2_1A22_4FA5_A3C5_1DEBD8BB3B53_.wvu.Rows" localSheetId="25" hidden="1">#REF!</definedName>
    <definedName name="Z_5F3A46A2_1A22_4FA5_A3C5_1DEBD8BB3B53_.wvu.Rows" localSheetId="37" hidden="1">#REF!</definedName>
    <definedName name="Z_5F3A46A2_1A22_4FA5_A3C5_1DEBD8BB3B53_.wvu.Rows" localSheetId="38" hidden="1">#REF!</definedName>
    <definedName name="Z_5F3A46A2_1A22_4FA5_A3C5_1DEBD8BB3B53_.wvu.Rows" localSheetId="39" hidden="1">#REF!</definedName>
    <definedName name="Z_5F3A46A2_1A22_4FA5_A3C5_1DEBD8BB3B53_.wvu.Rows" localSheetId="40" hidden="1">#REF!</definedName>
    <definedName name="Z_5F3A46A2_1A22_4FA5_A3C5_1DEBD8BB3B53_.wvu.Rows" localSheetId="41" hidden="1">#REF!</definedName>
    <definedName name="Z_5F3A46A2_1A22_4FA5_A3C5_1DEBD8BB3B53_.wvu.Rows" localSheetId="42" hidden="1">#REF!</definedName>
    <definedName name="Z_5F3A46A2_1A22_4FA5_A3C5_1DEBD8BB3B53_.wvu.Rows" localSheetId="43" hidden="1">#REF!</definedName>
    <definedName name="Z_5F3A46A2_1A22_4FA5_A3C5_1DEBD8BB3B53_.wvu.Rows" localSheetId="44" hidden="1">#REF!</definedName>
    <definedName name="Z_5F3A46A2_1A22_4FA5_A3C5_1DEBD8BB3B53_.wvu.Rows" localSheetId="45" hidden="1">#REF!</definedName>
    <definedName name="Z_5F3A46A2_1A22_4FA5_A3C5_1DEBD8BB3B53_.wvu.Rows" localSheetId="46" hidden="1">#REF!</definedName>
    <definedName name="Z_5F3A46A2_1A22_4FA5_A3C5_1DEBD8BB3B53_.wvu.Rows" localSheetId="47" hidden="1">#REF!</definedName>
    <definedName name="Z_5F3A46A2_1A22_4FA5_A3C5_1DEBD8BB3B53_.wvu.Rows" localSheetId="48" hidden="1">#REF!</definedName>
    <definedName name="Z_5F3A46A2_1A22_4FA5_A3C5_1DEBD8BB3B53_.wvu.Rows" localSheetId="49" hidden="1">#REF!</definedName>
    <definedName name="Z_5F3A46A2_1A22_4FA5_A3C5_1DEBD8BB3B53_.wvu.Rows" localSheetId="50" hidden="1">#REF!</definedName>
    <definedName name="Z_5F3A46A2_1A22_4FA5_A3C5_1DEBD8BB3B53_.wvu.Rows" localSheetId="52" hidden="1">#REF!</definedName>
    <definedName name="Z_5F3A46A2_1A22_4FA5_A3C5_1DEBD8BB3B53_.wvu.Rows" localSheetId="53" hidden="1">#REF!</definedName>
    <definedName name="Z_5F3A46A2_1A22_4FA5_A3C5_1DEBD8BB3B53_.wvu.Rows" localSheetId="54" hidden="1">#REF!</definedName>
    <definedName name="Z_5F3A46A2_1A22_4FA5_A3C5_1DEBD8BB3B53_.wvu.Rows" localSheetId="55" hidden="1">#REF!</definedName>
    <definedName name="Z_5F3A46A2_1A22_4FA5_A3C5_1DEBD8BB3B53_.wvu.Rows" localSheetId="56" hidden="1">#REF!</definedName>
    <definedName name="Z_5F3A46A2_1A22_4FA5_A3C5_1DEBD8BB3B53_.wvu.Rows" localSheetId="57" hidden="1">#REF!</definedName>
    <definedName name="Z_5F3A46A2_1A22_4FA5_A3C5_1DEBD8BB3B53_.wvu.Rows" localSheetId="58" hidden="1">#REF!</definedName>
    <definedName name="Z_5F3A46A2_1A22_4FA5_A3C5_1DEBD8BB3B53_.wvu.Rows" localSheetId="59" hidden="1">#REF!</definedName>
    <definedName name="Z_5F3A46A2_1A22_4FA5_A3C5_1DEBD8BB3B53_.wvu.Rows" localSheetId="60" hidden="1">#REF!</definedName>
    <definedName name="Z_5F3A46A2_1A22_4FA5_A3C5_1DEBD8BB3B53_.wvu.Rows" localSheetId="70" hidden="1">#REF!</definedName>
    <definedName name="Z_5F3A46A2_1A22_4FA5_A3C5_1DEBD8BB3B53_.wvu.Rows" localSheetId="0" hidden="1">#REF!</definedName>
    <definedName name="Z_5F3A46A2_1A22_4FA5_A3C5_1DEBD8BB3B53_.wvu.Rows"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4" hidden="1">#REF!</definedName>
    <definedName name="Z_95224721_0485_11D4_BFD1_00508B5F4DA4_.wvu.Cols" localSheetId="25" hidden="1">#REF!</definedName>
    <definedName name="Z_95224721_0485_11D4_BFD1_00508B5F4DA4_.wvu.Cols" localSheetId="37" hidden="1">#REF!</definedName>
    <definedName name="Z_95224721_0485_11D4_BFD1_00508B5F4DA4_.wvu.Cols" localSheetId="38" hidden="1">#REF!</definedName>
    <definedName name="Z_95224721_0485_11D4_BFD1_00508B5F4DA4_.wvu.Cols" localSheetId="39" hidden="1">#REF!</definedName>
    <definedName name="Z_95224721_0485_11D4_BFD1_00508B5F4DA4_.wvu.Cols" localSheetId="40" hidden="1">#REF!</definedName>
    <definedName name="Z_95224721_0485_11D4_BFD1_00508B5F4DA4_.wvu.Cols" localSheetId="41" hidden="1">#REF!</definedName>
    <definedName name="Z_95224721_0485_11D4_BFD1_00508B5F4DA4_.wvu.Cols" localSheetId="42" hidden="1">#REF!</definedName>
    <definedName name="Z_95224721_0485_11D4_BFD1_00508B5F4DA4_.wvu.Cols" localSheetId="43" hidden="1">#REF!</definedName>
    <definedName name="Z_95224721_0485_11D4_BFD1_00508B5F4DA4_.wvu.Cols" localSheetId="44" hidden="1">#REF!</definedName>
    <definedName name="Z_95224721_0485_11D4_BFD1_00508B5F4DA4_.wvu.Cols" localSheetId="45" hidden="1">#REF!</definedName>
    <definedName name="Z_95224721_0485_11D4_BFD1_00508B5F4DA4_.wvu.Cols" localSheetId="46" hidden="1">#REF!</definedName>
    <definedName name="Z_95224721_0485_11D4_BFD1_00508B5F4DA4_.wvu.Cols" localSheetId="47" hidden="1">#REF!</definedName>
    <definedName name="Z_95224721_0485_11D4_BFD1_00508B5F4DA4_.wvu.Cols" localSheetId="48" hidden="1">#REF!</definedName>
    <definedName name="Z_95224721_0485_11D4_BFD1_00508B5F4DA4_.wvu.Cols" localSheetId="49" hidden="1">#REF!</definedName>
    <definedName name="Z_95224721_0485_11D4_BFD1_00508B5F4DA4_.wvu.Cols" localSheetId="50" hidden="1">#REF!</definedName>
    <definedName name="Z_95224721_0485_11D4_BFD1_00508B5F4DA4_.wvu.Cols" localSheetId="52" hidden="1">#REF!</definedName>
    <definedName name="Z_95224721_0485_11D4_BFD1_00508B5F4DA4_.wvu.Cols" localSheetId="53" hidden="1">#REF!</definedName>
    <definedName name="Z_95224721_0485_11D4_BFD1_00508B5F4DA4_.wvu.Cols" localSheetId="54" hidden="1">#REF!</definedName>
    <definedName name="Z_95224721_0485_11D4_BFD1_00508B5F4DA4_.wvu.Cols" localSheetId="55" hidden="1">#REF!</definedName>
    <definedName name="Z_95224721_0485_11D4_BFD1_00508B5F4DA4_.wvu.Cols" localSheetId="56" hidden="1">#REF!</definedName>
    <definedName name="Z_95224721_0485_11D4_BFD1_00508B5F4DA4_.wvu.Cols" localSheetId="57" hidden="1">#REF!</definedName>
    <definedName name="Z_95224721_0485_11D4_BFD1_00508B5F4DA4_.wvu.Cols" localSheetId="58" hidden="1">#REF!</definedName>
    <definedName name="Z_95224721_0485_11D4_BFD1_00508B5F4DA4_.wvu.Cols" localSheetId="59" hidden="1">#REF!</definedName>
    <definedName name="Z_95224721_0485_11D4_BFD1_00508B5F4DA4_.wvu.Cols" localSheetId="60" hidden="1">#REF!</definedName>
    <definedName name="Z_95224721_0485_11D4_BFD1_00508B5F4DA4_.wvu.Cols" localSheetId="70" hidden="1">#REF!</definedName>
    <definedName name="Z_95224721_0485_11D4_BFD1_00508B5F4DA4_.wvu.Cols" localSheetId="0" hidden="1">#REF!</definedName>
    <definedName name="Z_95224721_0485_11D4_BFD1_00508B5F4DA4_.wvu.Cols" hidden="1">#REF!</definedName>
    <definedName name="Z_9E0C48F8_FFCC_11D1_98BA_00C04FC96ABD_.wvu.Rows" localSheetId="19" hidden="1">[55]BOP!$A$36:$IV$36,[55]BOP!$A$44:$IV$44,[55]BOP!$A$59:$IV$59,[55]BOP!#REF!,[55]BOP!#REF!,[55]BOP!$A$81:$IV$88</definedName>
    <definedName name="Z_9E0C48F8_FFCC_11D1_98BA_00C04FC96ABD_.wvu.Rows" localSheetId="37" hidden="1">[55]BOP!$A$36:$IV$36,[55]BOP!$A$44:$IV$44,[55]BOP!$A$59:$IV$59,[55]BOP!#REF!,[55]BOP!#REF!,[55]BOP!$A$81:$IV$88</definedName>
    <definedName name="Z_9E0C48F8_FFCC_11D1_98BA_00C04FC96ABD_.wvu.Rows" localSheetId="38" hidden="1">[55]BOP!$A$36:$IV$36,[55]BOP!$A$44:$IV$44,[55]BOP!$A$59:$IV$59,[55]BOP!#REF!,[55]BOP!#REF!,[55]BOP!$A$81:$IV$88</definedName>
    <definedName name="Z_9E0C48F8_FFCC_11D1_98BA_00C04FC96ABD_.wvu.Rows" localSheetId="39" hidden="1">[55]BOP!$A$36:$IV$36,[55]BOP!$A$44:$IV$44,[55]BOP!$A$59:$IV$59,[55]BOP!#REF!,[55]BOP!#REF!,[55]BOP!$A$81:$IV$88</definedName>
    <definedName name="Z_9E0C48F8_FFCC_11D1_98BA_00C04FC96ABD_.wvu.Rows" localSheetId="40" hidden="1">[55]BOP!$A$36:$IV$36,[55]BOP!$A$44:$IV$44,[55]BOP!$A$59:$IV$59,[55]BOP!#REF!,[55]BOP!#REF!,[55]BOP!$A$81:$IV$88</definedName>
    <definedName name="Z_9E0C48F8_FFCC_11D1_98BA_00C04FC96ABD_.wvu.Rows" localSheetId="41" hidden="1">[55]BOP!$A$36:$IV$36,[55]BOP!$A$44:$IV$44,[55]BOP!$A$59:$IV$59,[55]BOP!#REF!,[55]BOP!#REF!,[55]BOP!$A$81:$IV$88</definedName>
    <definedName name="Z_9E0C48F8_FFCC_11D1_98BA_00C04FC96ABD_.wvu.Rows" localSheetId="42" hidden="1">[55]BOP!$A$36:$IV$36,[55]BOP!$A$44:$IV$44,[55]BOP!$A$59:$IV$59,[55]BOP!#REF!,[55]BOP!#REF!,[55]BOP!$A$81:$IV$88</definedName>
    <definedName name="Z_9E0C48F8_FFCC_11D1_98BA_00C04FC96ABD_.wvu.Rows" localSheetId="43" hidden="1">[55]BOP!$A$36:$IV$36,[55]BOP!$A$44:$IV$44,[55]BOP!$A$59:$IV$59,[55]BOP!#REF!,[55]BOP!#REF!,[55]BOP!$A$81:$IV$88</definedName>
    <definedName name="Z_9E0C48F8_FFCC_11D1_98BA_00C04FC96ABD_.wvu.Rows" localSheetId="45" hidden="1">[55]BOP!$A$36:$IV$36,[55]BOP!$A$44:$IV$44,[55]BOP!$A$59:$IV$59,[55]BOP!#REF!,[55]BOP!#REF!,[55]BOP!$A$81:$IV$88</definedName>
    <definedName name="Z_9E0C48F8_FFCC_11D1_98BA_00C04FC96ABD_.wvu.Rows" localSheetId="46" hidden="1">[55]BOP!$A$36:$IV$36,[55]BOP!$A$44:$IV$44,[55]BOP!$A$59:$IV$59,[55]BOP!#REF!,[55]BOP!#REF!,[55]BOP!$A$81:$IV$88</definedName>
    <definedName name="Z_9E0C48F8_FFCC_11D1_98BA_00C04FC96ABD_.wvu.Rows" localSheetId="48" hidden="1">[55]BOP!$A$36:$IV$36,[55]BOP!$A$44:$IV$44,[55]BOP!$A$59:$IV$59,[55]BOP!#REF!,[55]BOP!#REF!,[55]BOP!$A$81:$IV$88</definedName>
    <definedName name="Z_9E0C48F8_FFCC_11D1_98BA_00C04FC96ABD_.wvu.Rows" localSheetId="49" hidden="1">[55]BOP!$A$36:$IV$36,[55]BOP!$A$44:$IV$44,[55]BOP!$A$59:$IV$59,[55]BOP!#REF!,[55]BOP!#REF!,[55]BOP!$A$81:$IV$88</definedName>
    <definedName name="Z_9E0C48F8_FFCC_11D1_98BA_00C04FC96ABD_.wvu.Rows" localSheetId="50" hidden="1">[55]BOP!$A$36:$IV$36,[55]BOP!$A$44:$IV$44,[55]BOP!$A$59:$IV$59,[55]BOP!#REF!,[55]BOP!#REF!,[55]BOP!$A$81:$IV$88</definedName>
    <definedName name="Z_9E0C48F8_FFCC_11D1_98BA_00C04FC96ABD_.wvu.Rows" localSheetId="52" hidden="1">[55]BOP!$A$36:$IV$36,[55]BOP!$A$44:$IV$44,[55]BOP!$A$59:$IV$59,[55]BOP!#REF!,[55]BOP!#REF!,[55]BOP!$A$81:$IV$88</definedName>
    <definedName name="Z_9E0C48F8_FFCC_11D1_98BA_00C04FC96ABD_.wvu.Rows" localSheetId="53" hidden="1">[55]BOP!$A$36:$IV$36,[55]BOP!$A$44:$IV$44,[55]BOP!$A$59:$IV$59,[55]BOP!#REF!,[55]BOP!#REF!,[55]BOP!$A$81:$IV$88</definedName>
    <definedName name="Z_9E0C48F8_FFCC_11D1_98BA_00C04FC96ABD_.wvu.Rows" localSheetId="54" hidden="1">[55]BOP!$A$36:$IV$36,[55]BOP!$A$44:$IV$44,[55]BOP!$A$59:$IV$59,[55]BOP!#REF!,[55]BOP!#REF!,[55]BOP!$A$81:$IV$88</definedName>
    <definedName name="Z_9E0C48F8_FFCC_11D1_98BA_00C04FC96ABD_.wvu.Rows" localSheetId="55" hidden="1">[55]BOP!$A$36:$IV$36,[55]BOP!$A$44:$IV$44,[55]BOP!$A$59:$IV$59,[55]BOP!#REF!,[55]BOP!#REF!,[55]BOP!$A$81:$IV$88</definedName>
    <definedName name="Z_9E0C48F8_FFCC_11D1_98BA_00C04FC96ABD_.wvu.Rows" localSheetId="56" hidden="1">[55]BOP!$A$36:$IV$36,[55]BOP!$A$44:$IV$44,[55]BOP!$A$59:$IV$59,[55]BOP!#REF!,[55]BOP!#REF!,[55]BOP!$A$81:$IV$88</definedName>
    <definedName name="Z_9E0C48F8_FFCC_11D1_98BA_00C04FC96ABD_.wvu.Rows" localSheetId="57" hidden="1">[55]BOP!$A$36:$IV$36,[55]BOP!$A$44:$IV$44,[55]BOP!$A$59:$IV$59,[55]BOP!#REF!,[55]BOP!#REF!,[55]BOP!$A$81:$IV$88</definedName>
    <definedName name="Z_9E0C48F8_FFCC_11D1_98BA_00C04FC96ABD_.wvu.Rows" localSheetId="58" hidden="1">[55]BOP!$A$36:$IV$36,[55]BOP!$A$44:$IV$44,[55]BOP!$A$59:$IV$59,[55]BOP!#REF!,[55]BOP!#REF!,[55]BOP!$A$81:$IV$88</definedName>
    <definedName name="Z_9E0C48F8_FFCC_11D1_98BA_00C04FC96ABD_.wvu.Rows" localSheetId="59" hidden="1">[55]BOP!$A$36:$IV$36,[55]BOP!$A$44:$IV$44,[55]BOP!$A$59:$IV$59,[55]BOP!#REF!,[55]BOP!#REF!,[55]BOP!$A$81:$IV$88</definedName>
    <definedName name="Z_9E0C48F8_FFCC_11D1_98BA_00C04FC96ABD_.wvu.Rows" localSheetId="60" hidden="1">[55]BOP!$A$36:$IV$36,[55]BOP!$A$44:$IV$44,[55]BOP!$A$59:$IV$59,[55]BOP!#REF!,[55]BOP!#REF!,[55]BOP!$A$81:$IV$88</definedName>
    <definedName name="Z_9E0C48F8_FFCC_11D1_98BA_00C04FC96ABD_.wvu.Rows" localSheetId="70" hidden="1">[55]BOP!$A$36:$IV$36,[55]BOP!$A$44:$IV$44,[55]BOP!$A$59:$IV$59,[55]BOP!#REF!,[55]BOP!#REF!,[55]BOP!$A$81:$IV$88</definedName>
    <definedName name="Z_9E0C48F8_FFCC_11D1_98BA_00C04FC96ABD_.wvu.Rows" hidden="1">[55]BOP!$A$36:$IV$36,[55]BOP!$A$44:$IV$44,[55]BOP!$A$59:$IV$59,[55]BOP!#REF!,[55]BOP!#REF!,[55]BOP!$A$81:$IV$88</definedName>
    <definedName name="Z_9E0C48F9_FFCC_11D1_98BA_00C04FC96ABD_.wvu.Rows" localSheetId="19" hidden="1">[55]BOP!$A$36:$IV$36,[55]BOP!$A$44:$IV$44,[55]BOP!$A$59:$IV$59,[55]BOP!#REF!,[55]BOP!#REF!,[55]BOP!$A$81:$IV$88</definedName>
    <definedName name="Z_9E0C48F9_FFCC_11D1_98BA_00C04FC96ABD_.wvu.Rows" localSheetId="37" hidden="1">[55]BOP!$A$36:$IV$36,[55]BOP!$A$44:$IV$44,[55]BOP!$A$59:$IV$59,[55]BOP!#REF!,[55]BOP!#REF!,[55]BOP!$A$81:$IV$88</definedName>
    <definedName name="Z_9E0C48F9_FFCC_11D1_98BA_00C04FC96ABD_.wvu.Rows" localSheetId="38" hidden="1">[55]BOP!$A$36:$IV$36,[55]BOP!$A$44:$IV$44,[55]BOP!$A$59:$IV$59,[55]BOP!#REF!,[55]BOP!#REF!,[55]BOP!$A$81:$IV$88</definedName>
    <definedName name="Z_9E0C48F9_FFCC_11D1_98BA_00C04FC96ABD_.wvu.Rows" localSheetId="39" hidden="1">[55]BOP!$A$36:$IV$36,[55]BOP!$A$44:$IV$44,[55]BOP!$A$59:$IV$59,[55]BOP!#REF!,[55]BOP!#REF!,[55]BOP!$A$81:$IV$88</definedName>
    <definedName name="Z_9E0C48F9_FFCC_11D1_98BA_00C04FC96ABD_.wvu.Rows" localSheetId="40" hidden="1">[55]BOP!$A$36:$IV$36,[55]BOP!$A$44:$IV$44,[55]BOP!$A$59:$IV$59,[55]BOP!#REF!,[55]BOP!#REF!,[55]BOP!$A$81:$IV$88</definedName>
    <definedName name="Z_9E0C48F9_FFCC_11D1_98BA_00C04FC96ABD_.wvu.Rows" localSheetId="41" hidden="1">[55]BOP!$A$36:$IV$36,[55]BOP!$A$44:$IV$44,[55]BOP!$A$59:$IV$59,[55]BOP!#REF!,[55]BOP!#REF!,[55]BOP!$A$81:$IV$88</definedName>
    <definedName name="Z_9E0C48F9_FFCC_11D1_98BA_00C04FC96ABD_.wvu.Rows" localSheetId="42" hidden="1">[55]BOP!$A$36:$IV$36,[55]BOP!$A$44:$IV$44,[55]BOP!$A$59:$IV$59,[55]BOP!#REF!,[55]BOP!#REF!,[55]BOP!$A$81:$IV$88</definedName>
    <definedName name="Z_9E0C48F9_FFCC_11D1_98BA_00C04FC96ABD_.wvu.Rows" localSheetId="43" hidden="1">[55]BOP!$A$36:$IV$36,[55]BOP!$A$44:$IV$44,[55]BOP!$A$59:$IV$59,[55]BOP!#REF!,[55]BOP!#REF!,[55]BOP!$A$81:$IV$88</definedName>
    <definedName name="Z_9E0C48F9_FFCC_11D1_98BA_00C04FC96ABD_.wvu.Rows" localSheetId="45" hidden="1">[55]BOP!$A$36:$IV$36,[55]BOP!$A$44:$IV$44,[55]BOP!$A$59:$IV$59,[55]BOP!#REF!,[55]BOP!#REF!,[55]BOP!$A$81:$IV$88</definedName>
    <definedName name="Z_9E0C48F9_FFCC_11D1_98BA_00C04FC96ABD_.wvu.Rows" localSheetId="46" hidden="1">[55]BOP!$A$36:$IV$36,[55]BOP!$A$44:$IV$44,[55]BOP!$A$59:$IV$59,[55]BOP!#REF!,[55]BOP!#REF!,[55]BOP!$A$81:$IV$88</definedName>
    <definedName name="Z_9E0C48F9_FFCC_11D1_98BA_00C04FC96ABD_.wvu.Rows" localSheetId="48" hidden="1">[55]BOP!$A$36:$IV$36,[55]BOP!$A$44:$IV$44,[55]BOP!$A$59:$IV$59,[55]BOP!#REF!,[55]BOP!#REF!,[55]BOP!$A$81:$IV$88</definedName>
    <definedName name="Z_9E0C48F9_FFCC_11D1_98BA_00C04FC96ABD_.wvu.Rows" localSheetId="49" hidden="1">[55]BOP!$A$36:$IV$36,[55]BOP!$A$44:$IV$44,[55]BOP!$A$59:$IV$59,[55]BOP!#REF!,[55]BOP!#REF!,[55]BOP!$A$81:$IV$88</definedName>
    <definedName name="Z_9E0C48F9_FFCC_11D1_98BA_00C04FC96ABD_.wvu.Rows" localSheetId="50" hidden="1">[55]BOP!$A$36:$IV$36,[55]BOP!$A$44:$IV$44,[55]BOP!$A$59:$IV$59,[55]BOP!#REF!,[55]BOP!#REF!,[55]BOP!$A$81:$IV$88</definedName>
    <definedName name="Z_9E0C48F9_FFCC_11D1_98BA_00C04FC96ABD_.wvu.Rows" localSheetId="52" hidden="1">[55]BOP!$A$36:$IV$36,[55]BOP!$A$44:$IV$44,[55]BOP!$A$59:$IV$59,[55]BOP!#REF!,[55]BOP!#REF!,[55]BOP!$A$81:$IV$88</definedName>
    <definedName name="Z_9E0C48F9_FFCC_11D1_98BA_00C04FC96ABD_.wvu.Rows" localSheetId="53" hidden="1">[55]BOP!$A$36:$IV$36,[55]BOP!$A$44:$IV$44,[55]BOP!$A$59:$IV$59,[55]BOP!#REF!,[55]BOP!#REF!,[55]BOP!$A$81:$IV$88</definedName>
    <definedName name="Z_9E0C48F9_FFCC_11D1_98BA_00C04FC96ABD_.wvu.Rows" localSheetId="54" hidden="1">[55]BOP!$A$36:$IV$36,[55]BOP!$A$44:$IV$44,[55]BOP!$A$59:$IV$59,[55]BOP!#REF!,[55]BOP!#REF!,[55]BOP!$A$81:$IV$88</definedName>
    <definedName name="Z_9E0C48F9_FFCC_11D1_98BA_00C04FC96ABD_.wvu.Rows" localSheetId="55" hidden="1">[55]BOP!$A$36:$IV$36,[55]BOP!$A$44:$IV$44,[55]BOP!$A$59:$IV$59,[55]BOP!#REF!,[55]BOP!#REF!,[55]BOP!$A$81:$IV$88</definedName>
    <definedName name="Z_9E0C48F9_FFCC_11D1_98BA_00C04FC96ABD_.wvu.Rows" localSheetId="56" hidden="1">[55]BOP!$A$36:$IV$36,[55]BOP!$A$44:$IV$44,[55]BOP!$A$59:$IV$59,[55]BOP!#REF!,[55]BOP!#REF!,[55]BOP!$A$81:$IV$88</definedName>
    <definedName name="Z_9E0C48F9_FFCC_11D1_98BA_00C04FC96ABD_.wvu.Rows" localSheetId="57" hidden="1">[55]BOP!$A$36:$IV$36,[55]BOP!$A$44:$IV$44,[55]BOP!$A$59:$IV$59,[55]BOP!#REF!,[55]BOP!#REF!,[55]BOP!$A$81:$IV$88</definedName>
    <definedName name="Z_9E0C48F9_FFCC_11D1_98BA_00C04FC96ABD_.wvu.Rows" localSheetId="58" hidden="1">[55]BOP!$A$36:$IV$36,[55]BOP!$A$44:$IV$44,[55]BOP!$A$59:$IV$59,[55]BOP!#REF!,[55]BOP!#REF!,[55]BOP!$A$81:$IV$88</definedName>
    <definedName name="Z_9E0C48F9_FFCC_11D1_98BA_00C04FC96ABD_.wvu.Rows" localSheetId="59" hidden="1">[55]BOP!$A$36:$IV$36,[55]BOP!$A$44:$IV$44,[55]BOP!$A$59:$IV$59,[55]BOP!#REF!,[55]BOP!#REF!,[55]BOP!$A$81:$IV$88</definedName>
    <definedName name="Z_9E0C48F9_FFCC_11D1_98BA_00C04FC96ABD_.wvu.Rows" localSheetId="60" hidden="1">[55]BOP!$A$36:$IV$36,[55]BOP!$A$44:$IV$44,[55]BOP!$A$59:$IV$59,[55]BOP!#REF!,[55]BOP!#REF!,[55]BOP!$A$81:$IV$88</definedName>
    <definedName name="Z_9E0C48F9_FFCC_11D1_98BA_00C04FC96ABD_.wvu.Rows" localSheetId="70" hidden="1">[55]BOP!$A$36:$IV$36,[55]BOP!$A$44:$IV$44,[55]BOP!$A$59:$IV$59,[55]BOP!#REF!,[55]BOP!#REF!,[55]BOP!$A$81:$IV$88</definedName>
    <definedName name="Z_9E0C48F9_FFCC_11D1_98BA_00C04FC96ABD_.wvu.Rows" hidden="1">[55]BOP!$A$36:$IV$36,[55]BOP!$A$44:$IV$44,[55]BOP!$A$59:$IV$59,[55]BOP!#REF!,[55]BOP!#REF!,[55]BOP!$A$81:$IV$88</definedName>
    <definedName name="Z_9E0C48FA_FFCC_11D1_98BA_00C04FC96ABD_.wvu.Rows" localSheetId="19" hidden="1">[55]BOP!$A$36:$IV$36,[55]BOP!$A$44:$IV$44,[55]BOP!$A$59:$IV$59,[55]BOP!#REF!,[55]BOP!#REF!,[55]BOP!$A$81:$IV$88</definedName>
    <definedName name="Z_9E0C48FA_FFCC_11D1_98BA_00C04FC96ABD_.wvu.Rows" localSheetId="37" hidden="1">[55]BOP!$A$36:$IV$36,[55]BOP!$A$44:$IV$44,[55]BOP!$A$59:$IV$59,[55]BOP!#REF!,[55]BOP!#REF!,[55]BOP!$A$81:$IV$88</definedName>
    <definedName name="Z_9E0C48FA_FFCC_11D1_98BA_00C04FC96ABD_.wvu.Rows" localSheetId="38" hidden="1">[55]BOP!$A$36:$IV$36,[55]BOP!$A$44:$IV$44,[55]BOP!$A$59:$IV$59,[55]BOP!#REF!,[55]BOP!#REF!,[55]BOP!$A$81:$IV$88</definedName>
    <definedName name="Z_9E0C48FA_FFCC_11D1_98BA_00C04FC96ABD_.wvu.Rows" localSheetId="39" hidden="1">[55]BOP!$A$36:$IV$36,[55]BOP!$A$44:$IV$44,[55]BOP!$A$59:$IV$59,[55]BOP!#REF!,[55]BOP!#REF!,[55]BOP!$A$81:$IV$88</definedName>
    <definedName name="Z_9E0C48FA_FFCC_11D1_98BA_00C04FC96ABD_.wvu.Rows" localSheetId="40" hidden="1">[55]BOP!$A$36:$IV$36,[55]BOP!$A$44:$IV$44,[55]BOP!$A$59:$IV$59,[55]BOP!#REF!,[55]BOP!#REF!,[55]BOP!$A$81:$IV$88</definedName>
    <definedName name="Z_9E0C48FA_FFCC_11D1_98BA_00C04FC96ABD_.wvu.Rows" localSheetId="41" hidden="1">[55]BOP!$A$36:$IV$36,[55]BOP!$A$44:$IV$44,[55]BOP!$A$59:$IV$59,[55]BOP!#REF!,[55]BOP!#REF!,[55]BOP!$A$81:$IV$88</definedName>
    <definedName name="Z_9E0C48FA_FFCC_11D1_98BA_00C04FC96ABD_.wvu.Rows" localSheetId="42" hidden="1">[55]BOP!$A$36:$IV$36,[55]BOP!$A$44:$IV$44,[55]BOP!$A$59:$IV$59,[55]BOP!#REF!,[55]BOP!#REF!,[55]BOP!$A$81:$IV$88</definedName>
    <definedName name="Z_9E0C48FA_FFCC_11D1_98BA_00C04FC96ABD_.wvu.Rows" localSheetId="43" hidden="1">[55]BOP!$A$36:$IV$36,[55]BOP!$A$44:$IV$44,[55]BOP!$A$59:$IV$59,[55]BOP!#REF!,[55]BOP!#REF!,[55]BOP!$A$81:$IV$88</definedName>
    <definedName name="Z_9E0C48FA_FFCC_11D1_98BA_00C04FC96ABD_.wvu.Rows" localSheetId="45" hidden="1">[55]BOP!$A$36:$IV$36,[55]BOP!$A$44:$IV$44,[55]BOP!$A$59:$IV$59,[55]BOP!#REF!,[55]BOP!#REF!,[55]BOP!$A$81:$IV$88</definedName>
    <definedName name="Z_9E0C48FA_FFCC_11D1_98BA_00C04FC96ABD_.wvu.Rows" localSheetId="46" hidden="1">[55]BOP!$A$36:$IV$36,[55]BOP!$A$44:$IV$44,[55]BOP!$A$59:$IV$59,[55]BOP!#REF!,[55]BOP!#REF!,[55]BOP!$A$81:$IV$88</definedName>
    <definedName name="Z_9E0C48FA_FFCC_11D1_98BA_00C04FC96ABD_.wvu.Rows" localSheetId="48" hidden="1">[55]BOP!$A$36:$IV$36,[55]BOP!$A$44:$IV$44,[55]BOP!$A$59:$IV$59,[55]BOP!#REF!,[55]BOP!#REF!,[55]BOP!$A$81:$IV$88</definedName>
    <definedName name="Z_9E0C48FA_FFCC_11D1_98BA_00C04FC96ABD_.wvu.Rows" localSheetId="49" hidden="1">[55]BOP!$A$36:$IV$36,[55]BOP!$A$44:$IV$44,[55]BOP!$A$59:$IV$59,[55]BOP!#REF!,[55]BOP!#REF!,[55]BOP!$A$81:$IV$88</definedName>
    <definedName name="Z_9E0C48FA_FFCC_11D1_98BA_00C04FC96ABD_.wvu.Rows" localSheetId="50" hidden="1">[55]BOP!$A$36:$IV$36,[55]BOP!$A$44:$IV$44,[55]BOP!$A$59:$IV$59,[55]BOP!#REF!,[55]BOP!#REF!,[55]BOP!$A$81:$IV$88</definedName>
    <definedName name="Z_9E0C48FA_FFCC_11D1_98BA_00C04FC96ABD_.wvu.Rows" localSheetId="52" hidden="1">[55]BOP!$A$36:$IV$36,[55]BOP!$A$44:$IV$44,[55]BOP!$A$59:$IV$59,[55]BOP!#REF!,[55]BOP!#REF!,[55]BOP!$A$81:$IV$88</definedName>
    <definedName name="Z_9E0C48FA_FFCC_11D1_98BA_00C04FC96ABD_.wvu.Rows" localSheetId="53" hidden="1">[55]BOP!$A$36:$IV$36,[55]BOP!$A$44:$IV$44,[55]BOP!$A$59:$IV$59,[55]BOP!#REF!,[55]BOP!#REF!,[55]BOP!$A$81:$IV$88</definedName>
    <definedName name="Z_9E0C48FA_FFCC_11D1_98BA_00C04FC96ABD_.wvu.Rows" localSheetId="54" hidden="1">[55]BOP!$A$36:$IV$36,[55]BOP!$A$44:$IV$44,[55]BOP!$A$59:$IV$59,[55]BOP!#REF!,[55]BOP!#REF!,[55]BOP!$A$81:$IV$88</definedName>
    <definedName name="Z_9E0C48FA_FFCC_11D1_98BA_00C04FC96ABD_.wvu.Rows" localSheetId="55" hidden="1">[55]BOP!$A$36:$IV$36,[55]BOP!$A$44:$IV$44,[55]BOP!$A$59:$IV$59,[55]BOP!#REF!,[55]BOP!#REF!,[55]BOP!$A$81:$IV$88</definedName>
    <definedName name="Z_9E0C48FA_FFCC_11D1_98BA_00C04FC96ABD_.wvu.Rows" localSheetId="56" hidden="1">[55]BOP!$A$36:$IV$36,[55]BOP!$A$44:$IV$44,[55]BOP!$A$59:$IV$59,[55]BOP!#REF!,[55]BOP!#REF!,[55]BOP!$A$81:$IV$88</definedName>
    <definedName name="Z_9E0C48FA_FFCC_11D1_98BA_00C04FC96ABD_.wvu.Rows" localSheetId="57" hidden="1">[55]BOP!$A$36:$IV$36,[55]BOP!$A$44:$IV$44,[55]BOP!$A$59:$IV$59,[55]BOP!#REF!,[55]BOP!#REF!,[55]BOP!$A$81:$IV$88</definedName>
    <definedName name="Z_9E0C48FA_FFCC_11D1_98BA_00C04FC96ABD_.wvu.Rows" localSheetId="58" hidden="1">[55]BOP!$A$36:$IV$36,[55]BOP!$A$44:$IV$44,[55]BOP!$A$59:$IV$59,[55]BOP!#REF!,[55]BOP!#REF!,[55]BOP!$A$81:$IV$88</definedName>
    <definedName name="Z_9E0C48FA_FFCC_11D1_98BA_00C04FC96ABD_.wvu.Rows" localSheetId="59" hidden="1">[55]BOP!$A$36:$IV$36,[55]BOP!$A$44:$IV$44,[55]BOP!$A$59:$IV$59,[55]BOP!#REF!,[55]BOP!#REF!,[55]BOP!$A$81:$IV$88</definedName>
    <definedName name="Z_9E0C48FA_FFCC_11D1_98BA_00C04FC96ABD_.wvu.Rows" localSheetId="60" hidden="1">[55]BOP!$A$36:$IV$36,[55]BOP!$A$44:$IV$44,[55]BOP!$A$59:$IV$59,[55]BOP!#REF!,[55]BOP!#REF!,[55]BOP!$A$81:$IV$88</definedName>
    <definedName name="Z_9E0C48FA_FFCC_11D1_98BA_00C04FC96ABD_.wvu.Rows" localSheetId="70" hidden="1">[55]BOP!$A$36:$IV$36,[55]BOP!$A$44:$IV$44,[55]BOP!$A$59:$IV$59,[55]BOP!#REF!,[55]BOP!#REF!,[55]BOP!$A$81:$IV$88</definedName>
    <definedName name="Z_9E0C48FA_FFCC_11D1_98BA_00C04FC96ABD_.wvu.Rows" hidden="1">[55]BOP!$A$36:$IV$36,[55]BOP!$A$44:$IV$44,[55]BOP!$A$59:$IV$59,[55]BOP!#REF!,[55]BOP!#REF!,[55]BOP!$A$81:$IV$88</definedName>
    <definedName name="Z_9E0C48FB_FFCC_11D1_98BA_00C04FC96ABD_.wvu.Rows" localSheetId="19" hidden="1">[55]BOP!$A$36:$IV$36,[55]BOP!$A$44:$IV$44,[55]BOP!$A$59:$IV$59,[55]BOP!#REF!,[55]BOP!#REF!,[55]BOP!$A$81:$IV$88</definedName>
    <definedName name="Z_9E0C48FB_FFCC_11D1_98BA_00C04FC96ABD_.wvu.Rows" localSheetId="37" hidden="1">[55]BOP!$A$36:$IV$36,[55]BOP!$A$44:$IV$44,[55]BOP!$A$59:$IV$59,[55]BOP!#REF!,[55]BOP!#REF!,[55]BOP!$A$81:$IV$88</definedName>
    <definedName name="Z_9E0C48FB_FFCC_11D1_98BA_00C04FC96ABD_.wvu.Rows" localSheetId="38" hidden="1">[55]BOP!$A$36:$IV$36,[55]BOP!$A$44:$IV$44,[55]BOP!$A$59:$IV$59,[55]BOP!#REF!,[55]BOP!#REF!,[55]BOP!$A$81:$IV$88</definedName>
    <definedName name="Z_9E0C48FB_FFCC_11D1_98BA_00C04FC96ABD_.wvu.Rows" localSheetId="39" hidden="1">[55]BOP!$A$36:$IV$36,[55]BOP!$A$44:$IV$44,[55]BOP!$A$59:$IV$59,[55]BOP!#REF!,[55]BOP!#REF!,[55]BOP!$A$81:$IV$88</definedName>
    <definedName name="Z_9E0C48FB_FFCC_11D1_98BA_00C04FC96ABD_.wvu.Rows" localSheetId="40" hidden="1">[55]BOP!$A$36:$IV$36,[55]BOP!$A$44:$IV$44,[55]BOP!$A$59:$IV$59,[55]BOP!#REF!,[55]BOP!#REF!,[55]BOP!$A$81:$IV$88</definedName>
    <definedName name="Z_9E0C48FB_FFCC_11D1_98BA_00C04FC96ABD_.wvu.Rows" localSheetId="41" hidden="1">[55]BOP!$A$36:$IV$36,[55]BOP!$A$44:$IV$44,[55]BOP!$A$59:$IV$59,[55]BOP!#REF!,[55]BOP!#REF!,[55]BOP!$A$81:$IV$88</definedName>
    <definedName name="Z_9E0C48FB_FFCC_11D1_98BA_00C04FC96ABD_.wvu.Rows" localSheetId="42" hidden="1">[55]BOP!$A$36:$IV$36,[55]BOP!$A$44:$IV$44,[55]BOP!$A$59:$IV$59,[55]BOP!#REF!,[55]BOP!#REF!,[55]BOP!$A$81:$IV$88</definedName>
    <definedName name="Z_9E0C48FB_FFCC_11D1_98BA_00C04FC96ABD_.wvu.Rows" localSheetId="43" hidden="1">[55]BOP!$A$36:$IV$36,[55]BOP!$A$44:$IV$44,[55]BOP!$A$59:$IV$59,[55]BOP!#REF!,[55]BOP!#REF!,[55]BOP!$A$81:$IV$88</definedName>
    <definedName name="Z_9E0C48FB_FFCC_11D1_98BA_00C04FC96ABD_.wvu.Rows" localSheetId="45" hidden="1">[55]BOP!$A$36:$IV$36,[55]BOP!$A$44:$IV$44,[55]BOP!$A$59:$IV$59,[55]BOP!#REF!,[55]BOP!#REF!,[55]BOP!$A$81:$IV$88</definedName>
    <definedName name="Z_9E0C48FB_FFCC_11D1_98BA_00C04FC96ABD_.wvu.Rows" localSheetId="46" hidden="1">[55]BOP!$A$36:$IV$36,[55]BOP!$A$44:$IV$44,[55]BOP!$A$59:$IV$59,[55]BOP!#REF!,[55]BOP!#REF!,[55]BOP!$A$81:$IV$88</definedName>
    <definedName name="Z_9E0C48FB_FFCC_11D1_98BA_00C04FC96ABD_.wvu.Rows" localSheetId="48" hidden="1">[55]BOP!$A$36:$IV$36,[55]BOP!$A$44:$IV$44,[55]BOP!$A$59:$IV$59,[55]BOP!#REF!,[55]BOP!#REF!,[55]BOP!$A$81:$IV$88</definedName>
    <definedName name="Z_9E0C48FB_FFCC_11D1_98BA_00C04FC96ABD_.wvu.Rows" localSheetId="49" hidden="1">[55]BOP!$A$36:$IV$36,[55]BOP!$A$44:$IV$44,[55]BOP!$A$59:$IV$59,[55]BOP!#REF!,[55]BOP!#REF!,[55]BOP!$A$81:$IV$88</definedName>
    <definedName name="Z_9E0C48FB_FFCC_11D1_98BA_00C04FC96ABD_.wvu.Rows" localSheetId="50" hidden="1">[55]BOP!$A$36:$IV$36,[55]BOP!$A$44:$IV$44,[55]BOP!$A$59:$IV$59,[55]BOP!#REF!,[55]BOP!#REF!,[55]BOP!$A$81:$IV$88</definedName>
    <definedName name="Z_9E0C48FB_FFCC_11D1_98BA_00C04FC96ABD_.wvu.Rows" localSheetId="52" hidden="1">[55]BOP!$A$36:$IV$36,[55]BOP!$A$44:$IV$44,[55]BOP!$A$59:$IV$59,[55]BOP!#REF!,[55]BOP!#REF!,[55]BOP!$A$81:$IV$88</definedName>
    <definedName name="Z_9E0C48FB_FFCC_11D1_98BA_00C04FC96ABD_.wvu.Rows" localSheetId="53" hidden="1">[55]BOP!$A$36:$IV$36,[55]BOP!$A$44:$IV$44,[55]BOP!$A$59:$IV$59,[55]BOP!#REF!,[55]BOP!#REF!,[55]BOP!$A$81:$IV$88</definedName>
    <definedName name="Z_9E0C48FB_FFCC_11D1_98BA_00C04FC96ABD_.wvu.Rows" localSheetId="54" hidden="1">[55]BOP!$A$36:$IV$36,[55]BOP!$A$44:$IV$44,[55]BOP!$A$59:$IV$59,[55]BOP!#REF!,[55]BOP!#REF!,[55]BOP!$A$81:$IV$88</definedName>
    <definedName name="Z_9E0C48FB_FFCC_11D1_98BA_00C04FC96ABD_.wvu.Rows" localSheetId="55" hidden="1">[55]BOP!$A$36:$IV$36,[55]BOP!$A$44:$IV$44,[55]BOP!$A$59:$IV$59,[55]BOP!#REF!,[55]BOP!#REF!,[55]BOP!$A$81:$IV$88</definedName>
    <definedName name="Z_9E0C48FB_FFCC_11D1_98BA_00C04FC96ABD_.wvu.Rows" localSheetId="56" hidden="1">[55]BOP!$A$36:$IV$36,[55]BOP!$A$44:$IV$44,[55]BOP!$A$59:$IV$59,[55]BOP!#REF!,[55]BOP!#REF!,[55]BOP!$A$81:$IV$88</definedName>
    <definedName name="Z_9E0C48FB_FFCC_11D1_98BA_00C04FC96ABD_.wvu.Rows" localSheetId="57" hidden="1">[55]BOP!$A$36:$IV$36,[55]BOP!$A$44:$IV$44,[55]BOP!$A$59:$IV$59,[55]BOP!#REF!,[55]BOP!#REF!,[55]BOP!$A$81:$IV$88</definedName>
    <definedName name="Z_9E0C48FB_FFCC_11D1_98BA_00C04FC96ABD_.wvu.Rows" localSheetId="58" hidden="1">[55]BOP!$A$36:$IV$36,[55]BOP!$A$44:$IV$44,[55]BOP!$A$59:$IV$59,[55]BOP!#REF!,[55]BOP!#REF!,[55]BOP!$A$81:$IV$88</definedName>
    <definedName name="Z_9E0C48FB_FFCC_11D1_98BA_00C04FC96ABD_.wvu.Rows" localSheetId="59" hidden="1">[55]BOP!$A$36:$IV$36,[55]BOP!$A$44:$IV$44,[55]BOP!$A$59:$IV$59,[55]BOP!#REF!,[55]BOP!#REF!,[55]BOP!$A$81:$IV$88</definedName>
    <definedName name="Z_9E0C48FB_FFCC_11D1_98BA_00C04FC96ABD_.wvu.Rows" localSheetId="60" hidden="1">[55]BOP!$A$36:$IV$36,[55]BOP!$A$44:$IV$44,[55]BOP!$A$59:$IV$59,[55]BOP!#REF!,[55]BOP!#REF!,[55]BOP!$A$81:$IV$88</definedName>
    <definedName name="Z_9E0C48FB_FFCC_11D1_98BA_00C04FC96ABD_.wvu.Rows" localSheetId="70" hidden="1">[55]BOP!$A$36:$IV$36,[55]BOP!$A$44:$IV$44,[55]BOP!$A$59:$IV$59,[55]BOP!#REF!,[55]BOP!#REF!,[55]BOP!$A$81:$IV$88</definedName>
    <definedName name="Z_9E0C48FB_FFCC_11D1_98BA_00C04FC96ABD_.wvu.Rows" hidden="1">[55]BOP!$A$36:$IV$36,[55]BOP!$A$44:$IV$44,[55]BOP!$A$59:$IV$59,[55]BOP!#REF!,[55]BOP!#REF!,[55]BOP!$A$81:$IV$88</definedName>
    <definedName name="Z_9E0C48FC_FFCC_11D1_98BA_00C04FC96ABD_.wvu.Rows" localSheetId="19" hidden="1">[55]BOP!$A$36:$IV$36,[55]BOP!$A$44:$IV$44,[55]BOP!$A$59:$IV$59,[55]BOP!#REF!,[55]BOP!#REF!,[55]BOP!$A$79:$IV$79,[55]BOP!$A$81:$IV$88,[55]BOP!#REF!</definedName>
    <definedName name="Z_9E0C48FC_FFCC_11D1_98BA_00C04FC96ABD_.wvu.Rows" localSheetId="37" hidden="1">[55]BOP!$A$36:$IV$36,[55]BOP!$A$44:$IV$44,[55]BOP!$A$59:$IV$59,[55]BOP!#REF!,[55]BOP!#REF!,[55]BOP!$A$79:$IV$79,[55]BOP!$A$81:$IV$88,[55]BOP!#REF!</definedName>
    <definedName name="Z_9E0C48FC_FFCC_11D1_98BA_00C04FC96ABD_.wvu.Rows" localSheetId="38" hidden="1">[55]BOP!$A$36:$IV$36,[55]BOP!$A$44:$IV$44,[55]BOP!$A$59:$IV$59,[55]BOP!#REF!,[55]BOP!#REF!,[55]BOP!$A$79:$IV$79,[55]BOP!$A$81:$IV$88,[55]BOP!#REF!</definedName>
    <definedName name="Z_9E0C48FC_FFCC_11D1_98BA_00C04FC96ABD_.wvu.Rows" localSheetId="39" hidden="1">[55]BOP!$A$36:$IV$36,[55]BOP!$A$44:$IV$44,[55]BOP!$A$59:$IV$59,[55]BOP!#REF!,[55]BOP!#REF!,[55]BOP!$A$79:$IV$79,[55]BOP!$A$81:$IV$88,[55]BOP!#REF!</definedName>
    <definedName name="Z_9E0C48FC_FFCC_11D1_98BA_00C04FC96ABD_.wvu.Rows" localSheetId="40" hidden="1">[55]BOP!$A$36:$IV$36,[55]BOP!$A$44:$IV$44,[55]BOP!$A$59:$IV$59,[55]BOP!#REF!,[55]BOP!#REF!,[55]BOP!$A$79:$IV$79,[55]BOP!$A$81:$IV$88,[55]BOP!#REF!</definedName>
    <definedName name="Z_9E0C48FC_FFCC_11D1_98BA_00C04FC96ABD_.wvu.Rows" localSheetId="41" hidden="1">[55]BOP!$A$36:$IV$36,[55]BOP!$A$44:$IV$44,[55]BOP!$A$59:$IV$59,[55]BOP!#REF!,[55]BOP!#REF!,[55]BOP!$A$79:$IV$79,[55]BOP!$A$81:$IV$88,[55]BOP!#REF!</definedName>
    <definedName name="Z_9E0C48FC_FFCC_11D1_98BA_00C04FC96ABD_.wvu.Rows" localSheetId="42" hidden="1">[55]BOP!$A$36:$IV$36,[55]BOP!$A$44:$IV$44,[55]BOP!$A$59:$IV$59,[55]BOP!#REF!,[55]BOP!#REF!,[55]BOP!$A$79:$IV$79,[55]BOP!$A$81:$IV$88,[55]BOP!#REF!</definedName>
    <definedName name="Z_9E0C48FC_FFCC_11D1_98BA_00C04FC96ABD_.wvu.Rows" localSheetId="43" hidden="1">[55]BOP!$A$36:$IV$36,[55]BOP!$A$44:$IV$44,[55]BOP!$A$59:$IV$59,[55]BOP!#REF!,[55]BOP!#REF!,[55]BOP!$A$79:$IV$79,[55]BOP!$A$81:$IV$88,[55]BOP!#REF!</definedName>
    <definedName name="Z_9E0C48FC_FFCC_11D1_98BA_00C04FC96ABD_.wvu.Rows" localSheetId="45" hidden="1">[55]BOP!$A$36:$IV$36,[55]BOP!$A$44:$IV$44,[55]BOP!$A$59:$IV$59,[55]BOP!#REF!,[55]BOP!#REF!,[55]BOP!$A$79:$IV$79,[55]BOP!$A$81:$IV$88,[55]BOP!#REF!</definedName>
    <definedName name="Z_9E0C48FC_FFCC_11D1_98BA_00C04FC96ABD_.wvu.Rows" localSheetId="46" hidden="1">[55]BOP!$A$36:$IV$36,[55]BOP!$A$44:$IV$44,[55]BOP!$A$59:$IV$59,[55]BOP!#REF!,[55]BOP!#REF!,[55]BOP!$A$79:$IV$79,[55]BOP!$A$81:$IV$88,[55]BOP!#REF!</definedName>
    <definedName name="Z_9E0C48FC_FFCC_11D1_98BA_00C04FC96ABD_.wvu.Rows" localSheetId="48" hidden="1">[55]BOP!$A$36:$IV$36,[55]BOP!$A$44:$IV$44,[55]BOP!$A$59:$IV$59,[55]BOP!#REF!,[55]BOP!#REF!,[55]BOP!$A$79:$IV$79,[55]BOP!$A$81:$IV$88,[55]BOP!#REF!</definedName>
    <definedName name="Z_9E0C48FC_FFCC_11D1_98BA_00C04FC96ABD_.wvu.Rows" localSheetId="49" hidden="1">[55]BOP!$A$36:$IV$36,[55]BOP!$A$44:$IV$44,[55]BOP!$A$59:$IV$59,[55]BOP!#REF!,[55]BOP!#REF!,[55]BOP!$A$79:$IV$79,[55]BOP!$A$81:$IV$88,[55]BOP!#REF!</definedName>
    <definedName name="Z_9E0C48FC_FFCC_11D1_98BA_00C04FC96ABD_.wvu.Rows" localSheetId="50" hidden="1">[55]BOP!$A$36:$IV$36,[55]BOP!$A$44:$IV$44,[55]BOP!$A$59:$IV$59,[55]BOP!#REF!,[55]BOP!#REF!,[55]BOP!$A$79:$IV$79,[55]BOP!$A$81:$IV$88,[55]BOP!#REF!</definedName>
    <definedName name="Z_9E0C48FC_FFCC_11D1_98BA_00C04FC96ABD_.wvu.Rows" localSheetId="52" hidden="1">[55]BOP!$A$36:$IV$36,[55]BOP!$A$44:$IV$44,[55]BOP!$A$59:$IV$59,[55]BOP!#REF!,[55]BOP!#REF!,[55]BOP!$A$79:$IV$79,[55]BOP!$A$81:$IV$88,[55]BOP!#REF!</definedName>
    <definedName name="Z_9E0C48FC_FFCC_11D1_98BA_00C04FC96ABD_.wvu.Rows" localSheetId="53" hidden="1">[55]BOP!$A$36:$IV$36,[55]BOP!$A$44:$IV$44,[55]BOP!$A$59:$IV$59,[55]BOP!#REF!,[55]BOP!#REF!,[55]BOP!$A$79:$IV$79,[55]BOP!$A$81:$IV$88,[55]BOP!#REF!</definedName>
    <definedName name="Z_9E0C48FC_FFCC_11D1_98BA_00C04FC96ABD_.wvu.Rows" localSheetId="54" hidden="1">[55]BOP!$A$36:$IV$36,[55]BOP!$A$44:$IV$44,[55]BOP!$A$59:$IV$59,[55]BOP!#REF!,[55]BOP!#REF!,[55]BOP!$A$79:$IV$79,[55]BOP!$A$81:$IV$88,[55]BOP!#REF!</definedName>
    <definedName name="Z_9E0C48FC_FFCC_11D1_98BA_00C04FC96ABD_.wvu.Rows" localSheetId="55" hidden="1">[55]BOP!$A$36:$IV$36,[55]BOP!$A$44:$IV$44,[55]BOP!$A$59:$IV$59,[55]BOP!#REF!,[55]BOP!#REF!,[55]BOP!$A$79:$IV$79,[55]BOP!$A$81:$IV$88,[55]BOP!#REF!</definedName>
    <definedName name="Z_9E0C48FC_FFCC_11D1_98BA_00C04FC96ABD_.wvu.Rows" localSheetId="56" hidden="1">[55]BOP!$A$36:$IV$36,[55]BOP!$A$44:$IV$44,[55]BOP!$A$59:$IV$59,[55]BOP!#REF!,[55]BOP!#REF!,[55]BOP!$A$79:$IV$79,[55]BOP!$A$81:$IV$88,[55]BOP!#REF!</definedName>
    <definedName name="Z_9E0C48FC_FFCC_11D1_98BA_00C04FC96ABD_.wvu.Rows" localSheetId="57" hidden="1">[55]BOP!$A$36:$IV$36,[55]BOP!$A$44:$IV$44,[55]BOP!$A$59:$IV$59,[55]BOP!#REF!,[55]BOP!#REF!,[55]BOP!$A$79:$IV$79,[55]BOP!$A$81:$IV$88,[55]BOP!#REF!</definedName>
    <definedName name="Z_9E0C48FC_FFCC_11D1_98BA_00C04FC96ABD_.wvu.Rows" localSheetId="58" hidden="1">[55]BOP!$A$36:$IV$36,[55]BOP!$A$44:$IV$44,[55]BOP!$A$59:$IV$59,[55]BOP!#REF!,[55]BOP!#REF!,[55]BOP!$A$79:$IV$79,[55]BOP!$A$81:$IV$88,[55]BOP!#REF!</definedName>
    <definedName name="Z_9E0C48FC_FFCC_11D1_98BA_00C04FC96ABD_.wvu.Rows" localSheetId="59" hidden="1">[55]BOP!$A$36:$IV$36,[55]BOP!$A$44:$IV$44,[55]BOP!$A$59:$IV$59,[55]BOP!#REF!,[55]BOP!#REF!,[55]BOP!$A$79:$IV$79,[55]BOP!$A$81:$IV$88,[55]BOP!#REF!</definedName>
    <definedName name="Z_9E0C48FC_FFCC_11D1_98BA_00C04FC96ABD_.wvu.Rows" localSheetId="60" hidden="1">[55]BOP!$A$36:$IV$36,[55]BOP!$A$44:$IV$44,[55]BOP!$A$59:$IV$59,[55]BOP!#REF!,[55]BOP!#REF!,[55]BOP!$A$79:$IV$79,[55]BOP!$A$81:$IV$88,[55]BOP!#REF!</definedName>
    <definedName name="Z_9E0C48FC_FFCC_11D1_98BA_00C04FC96ABD_.wvu.Rows" localSheetId="70" hidden="1">[55]BOP!$A$36:$IV$36,[55]BOP!$A$44:$IV$44,[55]BOP!$A$59:$IV$59,[55]BOP!#REF!,[55]BOP!#REF!,[55]BOP!$A$79:$IV$79,[55]BOP!$A$81:$IV$88,[55]BOP!#REF!</definedName>
    <definedName name="Z_9E0C48FC_FFCC_11D1_98BA_00C04FC96ABD_.wvu.Rows" hidden="1">[55]BOP!$A$36:$IV$36,[55]BOP!$A$44:$IV$44,[55]BOP!$A$59:$IV$59,[55]BOP!#REF!,[55]BOP!#REF!,[55]BOP!$A$79:$IV$79,[55]BOP!$A$81:$IV$88,[55]BOP!#REF!</definedName>
    <definedName name="Z_9E0C48FD_FFCC_11D1_98BA_00C04FC96ABD_.wvu.Rows" localSheetId="19" hidden="1">[55]BOP!$A$36:$IV$36,[55]BOP!$A$44:$IV$44,[55]BOP!$A$59:$IV$59,[55]BOP!#REF!,[55]BOP!#REF!,[55]BOP!$A$79:$IV$79,[55]BOP!$A$81:$IV$88</definedName>
    <definedName name="Z_9E0C48FD_FFCC_11D1_98BA_00C04FC96ABD_.wvu.Rows" localSheetId="37" hidden="1">[55]BOP!$A$36:$IV$36,[55]BOP!$A$44:$IV$44,[55]BOP!$A$59:$IV$59,[55]BOP!#REF!,[55]BOP!#REF!,[55]BOP!$A$79:$IV$79,[55]BOP!$A$81:$IV$88</definedName>
    <definedName name="Z_9E0C48FD_FFCC_11D1_98BA_00C04FC96ABD_.wvu.Rows" localSheetId="38" hidden="1">[55]BOP!$A$36:$IV$36,[55]BOP!$A$44:$IV$44,[55]BOP!$A$59:$IV$59,[55]BOP!#REF!,[55]BOP!#REF!,[55]BOP!$A$79:$IV$79,[55]BOP!$A$81:$IV$88</definedName>
    <definedName name="Z_9E0C48FD_FFCC_11D1_98BA_00C04FC96ABD_.wvu.Rows" localSheetId="39" hidden="1">[55]BOP!$A$36:$IV$36,[55]BOP!$A$44:$IV$44,[55]BOP!$A$59:$IV$59,[55]BOP!#REF!,[55]BOP!#REF!,[55]BOP!$A$79:$IV$79,[55]BOP!$A$81:$IV$88</definedName>
    <definedName name="Z_9E0C48FD_FFCC_11D1_98BA_00C04FC96ABD_.wvu.Rows" localSheetId="40" hidden="1">[55]BOP!$A$36:$IV$36,[55]BOP!$A$44:$IV$44,[55]BOP!$A$59:$IV$59,[55]BOP!#REF!,[55]BOP!#REF!,[55]BOP!$A$79:$IV$79,[55]BOP!$A$81:$IV$88</definedName>
    <definedName name="Z_9E0C48FD_FFCC_11D1_98BA_00C04FC96ABD_.wvu.Rows" localSheetId="41" hidden="1">[55]BOP!$A$36:$IV$36,[55]BOP!$A$44:$IV$44,[55]BOP!$A$59:$IV$59,[55]BOP!#REF!,[55]BOP!#REF!,[55]BOP!$A$79:$IV$79,[55]BOP!$A$81:$IV$88</definedName>
    <definedName name="Z_9E0C48FD_FFCC_11D1_98BA_00C04FC96ABD_.wvu.Rows" localSheetId="42" hidden="1">[55]BOP!$A$36:$IV$36,[55]BOP!$A$44:$IV$44,[55]BOP!$A$59:$IV$59,[55]BOP!#REF!,[55]BOP!#REF!,[55]BOP!$A$79:$IV$79,[55]BOP!$A$81:$IV$88</definedName>
    <definedName name="Z_9E0C48FD_FFCC_11D1_98BA_00C04FC96ABD_.wvu.Rows" localSheetId="43" hidden="1">[55]BOP!$A$36:$IV$36,[55]BOP!$A$44:$IV$44,[55]BOP!$A$59:$IV$59,[55]BOP!#REF!,[55]BOP!#REF!,[55]BOP!$A$79:$IV$79,[55]BOP!$A$81:$IV$88</definedName>
    <definedName name="Z_9E0C48FD_FFCC_11D1_98BA_00C04FC96ABD_.wvu.Rows" localSheetId="45" hidden="1">[55]BOP!$A$36:$IV$36,[55]BOP!$A$44:$IV$44,[55]BOP!$A$59:$IV$59,[55]BOP!#REF!,[55]BOP!#REF!,[55]BOP!$A$79:$IV$79,[55]BOP!$A$81:$IV$88</definedName>
    <definedName name="Z_9E0C48FD_FFCC_11D1_98BA_00C04FC96ABD_.wvu.Rows" localSheetId="46" hidden="1">[55]BOP!$A$36:$IV$36,[55]BOP!$A$44:$IV$44,[55]BOP!$A$59:$IV$59,[55]BOP!#REF!,[55]BOP!#REF!,[55]BOP!$A$79:$IV$79,[55]BOP!$A$81:$IV$88</definedName>
    <definedName name="Z_9E0C48FD_FFCC_11D1_98BA_00C04FC96ABD_.wvu.Rows" localSheetId="48" hidden="1">[55]BOP!$A$36:$IV$36,[55]BOP!$A$44:$IV$44,[55]BOP!$A$59:$IV$59,[55]BOP!#REF!,[55]BOP!#REF!,[55]BOP!$A$79:$IV$79,[55]BOP!$A$81:$IV$88</definedName>
    <definedName name="Z_9E0C48FD_FFCC_11D1_98BA_00C04FC96ABD_.wvu.Rows" localSheetId="49" hidden="1">[55]BOP!$A$36:$IV$36,[55]BOP!$A$44:$IV$44,[55]BOP!$A$59:$IV$59,[55]BOP!#REF!,[55]BOP!#REF!,[55]BOP!$A$79:$IV$79,[55]BOP!$A$81:$IV$88</definedName>
    <definedName name="Z_9E0C48FD_FFCC_11D1_98BA_00C04FC96ABD_.wvu.Rows" localSheetId="50" hidden="1">[55]BOP!$A$36:$IV$36,[55]BOP!$A$44:$IV$44,[55]BOP!$A$59:$IV$59,[55]BOP!#REF!,[55]BOP!#REF!,[55]BOP!$A$79:$IV$79,[55]BOP!$A$81:$IV$88</definedName>
    <definedName name="Z_9E0C48FD_FFCC_11D1_98BA_00C04FC96ABD_.wvu.Rows" localSheetId="52" hidden="1">[55]BOP!$A$36:$IV$36,[55]BOP!$A$44:$IV$44,[55]BOP!$A$59:$IV$59,[55]BOP!#REF!,[55]BOP!#REF!,[55]BOP!$A$79:$IV$79,[55]BOP!$A$81:$IV$88</definedName>
    <definedName name="Z_9E0C48FD_FFCC_11D1_98BA_00C04FC96ABD_.wvu.Rows" localSheetId="53" hidden="1">[55]BOP!$A$36:$IV$36,[55]BOP!$A$44:$IV$44,[55]BOP!$A$59:$IV$59,[55]BOP!#REF!,[55]BOP!#REF!,[55]BOP!$A$79:$IV$79,[55]BOP!$A$81:$IV$88</definedName>
    <definedName name="Z_9E0C48FD_FFCC_11D1_98BA_00C04FC96ABD_.wvu.Rows" localSheetId="54" hidden="1">[55]BOP!$A$36:$IV$36,[55]BOP!$A$44:$IV$44,[55]BOP!$A$59:$IV$59,[55]BOP!#REF!,[55]BOP!#REF!,[55]BOP!$A$79:$IV$79,[55]BOP!$A$81:$IV$88</definedName>
    <definedName name="Z_9E0C48FD_FFCC_11D1_98BA_00C04FC96ABD_.wvu.Rows" localSheetId="55" hidden="1">[55]BOP!$A$36:$IV$36,[55]BOP!$A$44:$IV$44,[55]BOP!$A$59:$IV$59,[55]BOP!#REF!,[55]BOP!#REF!,[55]BOP!$A$79:$IV$79,[55]BOP!$A$81:$IV$88</definedName>
    <definedName name="Z_9E0C48FD_FFCC_11D1_98BA_00C04FC96ABD_.wvu.Rows" localSheetId="56" hidden="1">[55]BOP!$A$36:$IV$36,[55]BOP!$A$44:$IV$44,[55]BOP!$A$59:$IV$59,[55]BOP!#REF!,[55]BOP!#REF!,[55]BOP!$A$79:$IV$79,[55]BOP!$A$81:$IV$88</definedName>
    <definedName name="Z_9E0C48FD_FFCC_11D1_98BA_00C04FC96ABD_.wvu.Rows" localSheetId="57" hidden="1">[55]BOP!$A$36:$IV$36,[55]BOP!$A$44:$IV$44,[55]BOP!$A$59:$IV$59,[55]BOP!#REF!,[55]BOP!#REF!,[55]BOP!$A$79:$IV$79,[55]BOP!$A$81:$IV$88</definedName>
    <definedName name="Z_9E0C48FD_FFCC_11D1_98BA_00C04FC96ABD_.wvu.Rows" localSheetId="58" hidden="1">[55]BOP!$A$36:$IV$36,[55]BOP!$A$44:$IV$44,[55]BOP!$A$59:$IV$59,[55]BOP!#REF!,[55]BOP!#REF!,[55]BOP!$A$79:$IV$79,[55]BOP!$A$81:$IV$88</definedName>
    <definedName name="Z_9E0C48FD_FFCC_11D1_98BA_00C04FC96ABD_.wvu.Rows" localSheetId="59" hidden="1">[55]BOP!$A$36:$IV$36,[55]BOP!$A$44:$IV$44,[55]BOP!$A$59:$IV$59,[55]BOP!#REF!,[55]BOP!#REF!,[55]BOP!$A$79:$IV$79,[55]BOP!$A$81:$IV$88</definedName>
    <definedName name="Z_9E0C48FD_FFCC_11D1_98BA_00C04FC96ABD_.wvu.Rows" localSheetId="60" hidden="1">[55]BOP!$A$36:$IV$36,[55]BOP!$A$44:$IV$44,[55]BOP!$A$59:$IV$59,[55]BOP!#REF!,[55]BOP!#REF!,[55]BOP!$A$79:$IV$79,[55]BOP!$A$81:$IV$88</definedName>
    <definedName name="Z_9E0C48FD_FFCC_11D1_98BA_00C04FC96ABD_.wvu.Rows" localSheetId="70" hidden="1">[55]BOP!$A$36:$IV$36,[55]BOP!$A$44:$IV$44,[55]BOP!$A$59:$IV$59,[55]BOP!#REF!,[55]BOP!#REF!,[55]BOP!$A$79:$IV$79,[55]BOP!$A$81:$IV$88</definedName>
    <definedName name="Z_9E0C48FD_FFCC_11D1_98BA_00C04FC96ABD_.wvu.Rows" hidden="1">[55]BOP!$A$36:$IV$36,[55]BOP!$A$44:$IV$44,[55]BOP!$A$59:$IV$59,[55]BOP!#REF!,[55]BOP!#REF!,[55]BOP!$A$79:$IV$79,[55]BOP!$A$81:$IV$88</definedName>
    <definedName name="Z_9E0C48FE_FFCC_11D1_98BA_00C04FC96ABD_.wvu.Rows" localSheetId="1" hidden="1">[55]BOP!$A$36:$IV$36,[55]BOP!$A$44:$IV$44,[55]BOP!$A$59:$IV$59,[55]BOP!#REF!,[55]BOP!#REF!,[55]BOP!$A$79:$IV$79,[55]BOP!#REF!</definedName>
    <definedName name="Z_9E0C48FE_FFCC_11D1_98BA_00C04FC96ABD_.wvu.Rows" localSheetId="17" hidden="1">[55]BOP!$A$36:$IV$36,[55]BOP!$A$44:$IV$44,[55]BOP!$A$59:$IV$59,[55]BOP!#REF!,[55]BOP!#REF!,[55]BOP!$A$79:$IV$79,[55]BOP!#REF!</definedName>
    <definedName name="Z_9E0C48FE_FFCC_11D1_98BA_00C04FC96ABD_.wvu.Rows" localSheetId="18" hidden="1">[55]BOP!$A$36:$IV$36,[55]BOP!$A$44:$IV$44,[55]BOP!$A$59:$IV$59,[55]BOP!#REF!,[55]BOP!#REF!,[55]BOP!$A$79:$IV$79,[55]BOP!#REF!</definedName>
    <definedName name="Z_9E0C48FE_FFCC_11D1_98BA_00C04FC96ABD_.wvu.Rows" localSheetId="19" hidden="1">[55]BOP!$A$36:$IV$36,[55]BOP!$A$44:$IV$44,[55]BOP!$A$59:$IV$59,[55]BOP!#REF!,[55]BOP!#REF!,[55]BOP!$A$79:$IV$79,[55]BOP!#REF!</definedName>
    <definedName name="Z_9E0C48FE_FFCC_11D1_98BA_00C04FC96ABD_.wvu.Rows" localSheetId="24" hidden="1">[55]BOP!$A$36:$IV$36,[55]BOP!$A$44:$IV$44,[55]BOP!$A$59:$IV$59,[55]BOP!#REF!,[55]BOP!#REF!,[55]BOP!$A$79:$IV$79,[55]BOP!#REF!</definedName>
    <definedName name="Z_9E0C48FE_FFCC_11D1_98BA_00C04FC96ABD_.wvu.Rows" localSheetId="25" hidden="1">[55]BOP!$A$36:$IV$36,[55]BOP!$A$44:$IV$44,[55]BOP!$A$59:$IV$59,[55]BOP!#REF!,[55]BOP!#REF!,[55]BOP!$A$79:$IV$79,[55]BOP!#REF!</definedName>
    <definedName name="Z_9E0C48FE_FFCC_11D1_98BA_00C04FC96ABD_.wvu.Rows" localSheetId="3" hidden="1">[55]BOP!$A$36:$IV$36,[55]BOP!$A$44:$IV$44,[55]BOP!$A$59:$IV$59,[55]BOP!#REF!,[55]BOP!#REF!,[55]BOP!$A$79:$IV$79,[55]BOP!#REF!</definedName>
    <definedName name="Z_9E0C48FE_FFCC_11D1_98BA_00C04FC96ABD_.wvu.Rows" localSheetId="37" hidden="1">[55]BOP!$A$36:$IV$36,[55]BOP!$A$44:$IV$44,[55]BOP!$A$59:$IV$59,[55]BOP!#REF!,[55]BOP!#REF!,[55]BOP!$A$79:$IV$79,[55]BOP!#REF!</definedName>
    <definedName name="Z_9E0C48FE_FFCC_11D1_98BA_00C04FC96ABD_.wvu.Rows" localSheetId="38" hidden="1">[55]BOP!$A$36:$IV$36,[55]BOP!$A$44:$IV$44,[55]BOP!$A$59:$IV$59,[55]BOP!#REF!,[55]BOP!#REF!,[55]BOP!$A$79:$IV$79,[55]BOP!#REF!</definedName>
    <definedName name="Z_9E0C48FE_FFCC_11D1_98BA_00C04FC96ABD_.wvu.Rows" localSheetId="39" hidden="1">[55]BOP!$A$36:$IV$36,[55]BOP!$A$44:$IV$44,[55]BOP!$A$59:$IV$59,[55]BOP!#REF!,[55]BOP!#REF!,[55]BOP!$A$79:$IV$79,[55]BOP!#REF!</definedName>
    <definedName name="Z_9E0C48FE_FFCC_11D1_98BA_00C04FC96ABD_.wvu.Rows" localSheetId="40" hidden="1">[55]BOP!$A$36:$IV$36,[55]BOP!$A$44:$IV$44,[55]BOP!$A$59:$IV$59,[55]BOP!#REF!,[55]BOP!#REF!,[55]BOP!$A$79:$IV$79,[55]BOP!#REF!</definedName>
    <definedName name="Z_9E0C48FE_FFCC_11D1_98BA_00C04FC96ABD_.wvu.Rows" localSheetId="41" hidden="1">[55]BOP!$A$36:$IV$36,[55]BOP!$A$44:$IV$44,[55]BOP!$A$59:$IV$59,[55]BOP!#REF!,[55]BOP!#REF!,[55]BOP!$A$79:$IV$79,[55]BOP!#REF!</definedName>
    <definedName name="Z_9E0C48FE_FFCC_11D1_98BA_00C04FC96ABD_.wvu.Rows" localSheetId="42" hidden="1">[55]BOP!$A$36:$IV$36,[55]BOP!$A$44:$IV$44,[55]BOP!$A$59:$IV$59,[55]BOP!#REF!,[55]BOP!#REF!,[55]BOP!$A$79:$IV$79,[55]BOP!#REF!</definedName>
    <definedName name="Z_9E0C48FE_FFCC_11D1_98BA_00C04FC96ABD_.wvu.Rows" localSheetId="43" hidden="1">[55]BOP!$A$36:$IV$36,[55]BOP!$A$44:$IV$44,[55]BOP!$A$59:$IV$59,[55]BOP!#REF!,[55]BOP!#REF!,[55]BOP!$A$79:$IV$79,[55]BOP!#REF!</definedName>
    <definedName name="Z_9E0C48FE_FFCC_11D1_98BA_00C04FC96ABD_.wvu.Rows" localSheetId="44" hidden="1">[55]BOP!$A$36:$IV$36,[55]BOP!$A$44:$IV$44,[55]BOP!$A$59:$IV$59,[55]BOP!#REF!,[55]BOP!#REF!,[55]BOP!$A$79:$IV$79,[55]BOP!#REF!</definedName>
    <definedName name="Z_9E0C48FE_FFCC_11D1_98BA_00C04FC96ABD_.wvu.Rows" localSheetId="45" hidden="1">[55]BOP!$A$36:$IV$36,[55]BOP!$A$44:$IV$44,[55]BOP!$A$59:$IV$59,[55]BOP!#REF!,[55]BOP!#REF!,[55]BOP!$A$79:$IV$79,[55]BOP!#REF!</definedName>
    <definedName name="Z_9E0C48FE_FFCC_11D1_98BA_00C04FC96ABD_.wvu.Rows" localSheetId="46" hidden="1">[55]BOP!$A$36:$IV$36,[55]BOP!$A$44:$IV$44,[55]BOP!$A$59:$IV$59,[55]BOP!#REF!,[55]BOP!#REF!,[55]BOP!$A$79:$IV$79,[55]BOP!#REF!</definedName>
    <definedName name="Z_9E0C48FE_FFCC_11D1_98BA_00C04FC96ABD_.wvu.Rows" localSheetId="47" hidden="1">[55]BOP!$A$36:$IV$36,[55]BOP!$A$44:$IV$44,[55]BOP!$A$59:$IV$59,[55]BOP!#REF!,[55]BOP!#REF!,[55]BOP!$A$79:$IV$79,[55]BOP!#REF!</definedName>
    <definedName name="Z_9E0C48FE_FFCC_11D1_98BA_00C04FC96ABD_.wvu.Rows" localSheetId="48" hidden="1">[55]BOP!$A$36:$IV$36,[55]BOP!$A$44:$IV$44,[55]BOP!$A$59:$IV$59,[55]BOP!#REF!,[55]BOP!#REF!,[55]BOP!$A$79:$IV$79,[55]BOP!#REF!</definedName>
    <definedName name="Z_9E0C48FE_FFCC_11D1_98BA_00C04FC96ABD_.wvu.Rows" localSheetId="49" hidden="1">[55]BOP!$A$36:$IV$36,[55]BOP!$A$44:$IV$44,[55]BOP!$A$59:$IV$59,[55]BOP!#REF!,[55]BOP!#REF!,[55]BOP!$A$79:$IV$79,[55]BOP!#REF!</definedName>
    <definedName name="Z_9E0C48FE_FFCC_11D1_98BA_00C04FC96ABD_.wvu.Rows" localSheetId="50" hidden="1">[55]BOP!$A$36:$IV$36,[55]BOP!$A$44:$IV$44,[55]BOP!$A$59:$IV$59,[55]BOP!#REF!,[55]BOP!#REF!,[55]BOP!$A$79:$IV$79,[55]BOP!#REF!</definedName>
    <definedName name="Z_9E0C48FE_FFCC_11D1_98BA_00C04FC96ABD_.wvu.Rows" localSheetId="52" hidden="1">[55]BOP!$A$36:$IV$36,[55]BOP!$A$44:$IV$44,[55]BOP!$A$59:$IV$59,[55]BOP!#REF!,[55]BOP!#REF!,[55]BOP!$A$79:$IV$79,[55]BOP!#REF!</definedName>
    <definedName name="Z_9E0C48FE_FFCC_11D1_98BA_00C04FC96ABD_.wvu.Rows" localSheetId="53" hidden="1">[55]BOP!$A$36:$IV$36,[55]BOP!$A$44:$IV$44,[55]BOP!$A$59:$IV$59,[55]BOP!#REF!,[55]BOP!#REF!,[55]BOP!$A$79:$IV$79,[55]BOP!#REF!</definedName>
    <definedName name="Z_9E0C48FE_FFCC_11D1_98BA_00C04FC96ABD_.wvu.Rows" localSheetId="54" hidden="1">[55]BOP!$A$36:$IV$36,[55]BOP!$A$44:$IV$44,[55]BOP!$A$59:$IV$59,[55]BOP!#REF!,[55]BOP!#REF!,[55]BOP!$A$79:$IV$79,[55]BOP!#REF!</definedName>
    <definedName name="Z_9E0C48FE_FFCC_11D1_98BA_00C04FC96ABD_.wvu.Rows" localSheetId="55" hidden="1">[55]BOP!$A$36:$IV$36,[55]BOP!$A$44:$IV$44,[55]BOP!$A$59:$IV$59,[55]BOP!#REF!,[55]BOP!#REF!,[55]BOP!$A$79:$IV$79,[55]BOP!#REF!</definedName>
    <definedName name="Z_9E0C48FE_FFCC_11D1_98BA_00C04FC96ABD_.wvu.Rows" localSheetId="56" hidden="1">[55]BOP!$A$36:$IV$36,[55]BOP!$A$44:$IV$44,[55]BOP!$A$59:$IV$59,[55]BOP!#REF!,[55]BOP!#REF!,[55]BOP!$A$79:$IV$79,[55]BOP!#REF!</definedName>
    <definedName name="Z_9E0C48FE_FFCC_11D1_98BA_00C04FC96ABD_.wvu.Rows" localSheetId="57" hidden="1">[55]BOP!$A$36:$IV$36,[55]BOP!$A$44:$IV$44,[55]BOP!$A$59:$IV$59,[55]BOP!#REF!,[55]BOP!#REF!,[55]BOP!$A$79:$IV$79,[55]BOP!#REF!</definedName>
    <definedName name="Z_9E0C48FE_FFCC_11D1_98BA_00C04FC96ABD_.wvu.Rows" localSheetId="58" hidden="1">[55]BOP!$A$36:$IV$36,[55]BOP!$A$44:$IV$44,[55]BOP!$A$59:$IV$59,[55]BOP!#REF!,[55]BOP!#REF!,[55]BOP!$A$79:$IV$79,[55]BOP!#REF!</definedName>
    <definedName name="Z_9E0C48FE_FFCC_11D1_98BA_00C04FC96ABD_.wvu.Rows" localSheetId="59" hidden="1">[55]BOP!$A$36:$IV$36,[55]BOP!$A$44:$IV$44,[55]BOP!$A$59:$IV$59,[55]BOP!#REF!,[55]BOP!#REF!,[55]BOP!$A$79:$IV$79,[55]BOP!#REF!</definedName>
    <definedName name="Z_9E0C48FE_FFCC_11D1_98BA_00C04FC96ABD_.wvu.Rows" localSheetId="60" hidden="1">[55]BOP!$A$36:$IV$36,[55]BOP!$A$44:$IV$44,[55]BOP!$A$59:$IV$59,[55]BOP!#REF!,[55]BOP!#REF!,[55]BOP!$A$79:$IV$79,[55]BOP!#REF!</definedName>
    <definedName name="Z_9E0C48FE_FFCC_11D1_98BA_00C04FC96ABD_.wvu.Rows" localSheetId="70" hidden="1">[55]BOP!$A$36:$IV$36,[55]BOP!$A$44:$IV$44,[55]BOP!$A$59:$IV$59,[55]BOP!#REF!,[55]BOP!#REF!,[55]BOP!$A$79:$IV$79,[55]BOP!#REF!</definedName>
    <definedName name="Z_9E0C48FE_FFCC_11D1_98BA_00C04FC96ABD_.wvu.Rows" localSheetId="0" hidden="1">[55]BOP!$A$36:$IV$36,[55]BOP!$A$44:$IV$44,[55]BOP!$A$59:$IV$59,[55]BOP!#REF!,[55]BOP!#REF!,[55]BOP!$A$79:$IV$79,[55]BOP!#REF!</definedName>
    <definedName name="Z_9E0C48FE_FFCC_11D1_98BA_00C04FC96ABD_.wvu.Rows" hidden="1">[55]BOP!$A$36:$IV$36,[55]BOP!$A$44:$IV$44,[55]BOP!$A$59:$IV$59,[55]BOP!#REF!,[55]BOP!#REF!,[55]BOP!$A$79:$IV$79,[55]BOP!#REF!</definedName>
    <definedName name="Z_9E0C48FF_FFCC_11D1_98BA_00C04FC96ABD_.wvu.Rows" localSheetId="19" hidden="1">[55]BOP!$A$36:$IV$36,[55]BOP!$A$44:$IV$44,[55]BOP!$A$59:$IV$59,[55]BOP!#REF!,[55]BOP!#REF!,[55]BOP!$A$79:$IV$79,[55]BOP!$A$81:$IV$88,[55]BOP!#REF!</definedName>
    <definedName name="Z_9E0C48FF_FFCC_11D1_98BA_00C04FC96ABD_.wvu.Rows" localSheetId="37" hidden="1">[55]BOP!$A$36:$IV$36,[55]BOP!$A$44:$IV$44,[55]BOP!$A$59:$IV$59,[55]BOP!#REF!,[55]BOP!#REF!,[55]BOP!$A$79:$IV$79,[55]BOP!$A$81:$IV$88,[55]BOP!#REF!</definedName>
    <definedName name="Z_9E0C48FF_FFCC_11D1_98BA_00C04FC96ABD_.wvu.Rows" localSheetId="38" hidden="1">[55]BOP!$A$36:$IV$36,[55]BOP!$A$44:$IV$44,[55]BOP!$A$59:$IV$59,[55]BOP!#REF!,[55]BOP!#REF!,[55]BOP!$A$79:$IV$79,[55]BOP!$A$81:$IV$88,[55]BOP!#REF!</definedName>
    <definedName name="Z_9E0C48FF_FFCC_11D1_98BA_00C04FC96ABD_.wvu.Rows" localSheetId="39" hidden="1">[55]BOP!$A$36:$IV$36,[55]BOP!$A$44:$IV$44,[55]BOP!$A$59:$IV$59,[55]BOP!#REF!,[55]BOP!#REF!,[55]BOP!$A$79:$IV$79,[55]BOP!$A$81:$IV$88,[55]BOP!#REF!</definedName>
    <definedName name="Z_9E0C48FF_FFCC_11D1_98BA_00C04FC96ABD_.wvu.Rows" localSheetId="40" hidden="1">[55]BOP!$A$36:$IV$36,[55]BOP!$A$44:$IV$44,[55]BOP!$A$59:$IV$59,[55]BOP!#REF!,[55]BOP!#REF!,[55]BOP!$A$79:$IV$79,[55]BOP!$A$81:$IV$88,[55]BOP!#REF!</definedName>
    <definedName name="Z_9E0C48FF_FFCC_11D1_98BA_00C04FC96ABD_.wvu.Rows" localSheetId="41" hidden="1">[55]BOP!$A$36:$IV$36,[55]BOP!$A$44:$IV$44,[55]BOP!$A$59:$IV$59,[55]BOP!#REF!,[55]BOP!#REF!,[55]BOP!$A$79:$IV$79,[55]BOP!$A$81:$IV$88,[55]BOP!#REF!</definedName>
    <definedName name="Z_9E0C48FF_FFCC_11D1_98BA_00C04FC96ABD_.wvu.Rows" localSheetId="42" hidden="1">[55]BOP!$A$36:$IV$36,[55]BOP!$A$44:$IV$44,[55]BOP!$A$59:$IV$59,[55]BOP!#REF!,[55]BOP!#REF!,[55]BOP!$A$79:$IV$79,[55]BOP!$A$81:$IV$88,[55]BOP!#REF!</definedName>
    <definedName name="Z_9E0C48FF_FFCC_11D1_98BA_00C04FC96ABD_.wvu.Rows" localSheetId="43" hidden="1">[55]BOP!$A$36:$IV$36,[55]BOP!$A$44:$IV$44,[55]BOP!$A$59:$IV$59,[55]BOP!#REF!,[55]BOP!#REF!,[55]BOP!$A$79:$IV$79,[55]BOP!$A$81:$IV$88,[55]BOP!#REF!</definedName>
    <definedName name="Z_9E0C48FF_FFCC_11D1_98BA_00C04FC96ABD_.wvu.Rows" localSheetId="45" hidden="1">[55]BOP!$A$36:$IV$36,[55]BOP!$A$44:$IV$44,[55]BOP!$A$59:$IV$59,[55]BOP!#REF!,[55]BOP!#REF!,[55]BOP!$A$79:$IV$79,[55]BOP!$A$81:$IV$88,[55]BOP!#REF!</definedName>
    <definedName name="Z_9E0C48FF_FFCC_11D1_98BA_00C04FC96ABD_.wvu.Rows" localSheetId="46" hidden="1">[55]BOP!$A$36:$IV$36,[55]BOP!$A$44:$IV$44,[55]BOP!$A$59:$IV$59,[55]BOP!#REF!,[55]BOP!#REF!,[55]BOP!$A$79:$IV$79,[55]BOP!$A$81:$IV$88,[55]BOP!#REF!</definedName>
    <definedName name="Z_9E0C48FF_FFCC_11D1_98BA_00C04FC96ABD_.wvu.Rows" localSheetId="48" hidden="1">[55]BOP!$A$36:$IV$36,[55]BOP!$A$44:$IV$44,[55]BOP!$A$59:$IV$59,[55]BOP!#REF!,[55]BOP!#REF!,[55]BOP!$A$79:$IV$79,[55]BOP!$A$81:$IV$88,[55]BOP!#REF!</definedName>
    <definedName name="Z_9E0C48FF_FFCC_11D1_98BA_00C04FC96ABD_.wvu.Rows" localSheetId="49" hidden="1">[55]BOP!$A$36:$IV$36,[55]BOP!$A$44:$IV$44,[55]BOP!$A$59:$IV$59,[55]BOP!#REF!,[55]BOP!#REF!,[55]BOP!$A$79:$IV$79,[55]BOP!$A$81:$IV$88,[55]BOP!#REF!</definedName>
    <definedName name="Z_9E0C48FF_FFCC_11D1_98BA_00C04FC96ABD_.wvu.Rows" localSheetId="50" hidden="1">[55]BOP!$A$36:$IV$36,[55]BOP!$A$44:$IV$44,[55]BOP!$A$59:$IV$59,[55]BOP!#REF!,[55]BOP!#REF!,[55]BOP!$A$79:$IV$79,[55]BOP!$A$81:$IV$88,[55]BOP!#REF!</definedName>
    <definedName name="Z_9E0C48FF_FFCC_11D1_98BA_00C04FC96ABD_.wvu.Rows" localSheetId="52" hidden="1">[55]BOP!$A$36:$IV$36,[55]BOP!$A$44:$IV$44,[55]BOP!$A$59:$IV$59,[55]BOP!#REF!,[55]BOP!#REF!,[55]BOP!$A$79:$IV$79,[55]BOP!$A$81:$IV$88,[55]BOP!#REF!</definedName>
    <definedName name="Z_9E0C48FF_FFCC_11D1_98BA_00C04FC96ABD_.wvu.Rows" localSheetId="53" hidden="1">[55]BOP!$A$36:$IV$36,[55]BOP!$A$44:$IV$44,[55]BOP!$A$59:$IV$59,[55]BOP!#REF!,[55]BOP!#REF!,[55]BOP!$A$79:$IV$79,[55]BOP!$A$81:$IV$88,[55]BOP!#REF!</definedName>
    <definedName name="Z_9E0C48FF_FFCC_11D1_98BA_00C04FC96ABD_.wvu.Rows" localSheetId="54" hidden="1">[55]BOP!$A$36:$IV$36,[55]BOP!$A$44:$IV$44,[55]BOP!$A$59:$IV$59,[55]BOP!#REF!,[55]BOP!#REF!,[55]BOP!$A$79:$IV$79,[55]BOP!$A$81:$IV$88,[55]BOP!#REF!</definedName>
    <definedName name="Z_9E0C48FF_FFCC_11D1_98BA_00C04FC96ABD_.wvu.Rows" localSheetId="55" hidden="1">[55]BOP!$A$36:$IV$36,[55]BOP!$A$44:$IV$44,[55]BOP!$A$59:$IV$59,[55]BOP!#REF!,[55]BOP!#REF!,[55]BOP!$A$79:$IV$79,[55]BOP!$A$81:$IV$88,[55]BOP!#REF!</definedName>
    <definedName name="Z_9E0C48FF_FFCC_11D1_98BA_00C04FC96ABD_.wvu.Rows" localSheetId="56" hidden="1">[55]BOP!$A$36:$IV$36,[55]BOP!$A$44:$IV$44,[55]BOP!$A$59:$IV$59,[55]BOP!#REF!,[55]BOP!#REF!,[55]BOP!$A$79:$IV$79,[55]BOP!$A$81:$IV$88,[55]BOP!#REF!</definedName>
    <definedName name="Z_9E0C48FF_FFCC_11D1_98BA_00C04FC96ABD_.wvu.Rows" localSheetId="57" hidden="1">[55]BOP!$A$36:$IV$36,[55]BOP!$A$44:$IV$44,[55]BOP!$A$59:$IV$59,[55]BOP!#REF!,[55]BOP!#REF!,[55]BOP!$A$79:$IV$79,[55]BOP!$A$81:$IV$88,[55]BOP!#REF!</definedName>
    <definedName name="Z_9E0C48FF_FFCC_11D1_98BA_00C04FC96ABD_.wvu.Rows" localSheetId="58" hidden="1">[55]BOP!$A$36:$IV$36,[55]BOP!$A$44:$IV$44,[55]BOP!$A$59:$IV$59,[55]BOP!#REF!,[55]BOP!#REF!,[55]BOP!$A$79:$IV$79,[55]BOP!$A$81:$IV$88,[55]BOP!#REF!</definedName>
    <definedName name="Z_9E0C48FF_FFCC_11D1_98BA_00C04FC96ABD_.wvu.Rows" localSheetId="59" hidden="1">[55]BOP!$A$36:$IV$36,[55]BOP!$A$44:$IV$44,[55]BOP!$A$59:$IV$59,[55]BOP!#REF!,[55]BOP!#REF!,[55]BOP!$A$79:$IV$79,[55]BOP!$A$81:$IV$88,[55]BOP!#REF!</definedName>
    <definedName name="Z_9E0C48FF_FFCC_11D1_98BA_00C04FC96ABD_.wvu.Rows" localSheetId="60" hidden="1">[55]BOP!$A$36:$IV$36,[55]BOP!$A$44:$IV$44,[55]BOP!$A$59:$IV$59,[55]BOP!#REF!,[55]BOP!#REF!,[55]BOP!$A$79:$IV$79,[55]BOP!$A$81:$IV$88,[55]BOP!#REF!</definedName>
    <definedName name="Z_9E0C48FF_FFCC_11D1_98BA_00C04FC96ABD_.wvu.Rows" localSheetId="70" hidden="1">[55]BOP!$A$36:$IV$36,[55]BOP!$A$44:$IV$44,[55]BOP!$A$59:$IV$59,[55]BOP!#REF!,[55]BOP!#REF!,[55]BOP!$A$79:$IV$79,[55]BOP!$A$81:$IV$88,[55]BOP!#REF!</definedName>
    <definedName name="Z_9E0C48FF_FFCC_11D1_98BA_00C04FC96ABD_.wvu.Rows" hidden="1">[55]BOP!$A$36:$IV$36,[55]BOP!$A$44:$IV$44,[55]BOP!$A$59:$IV$59,[55]BOP!#REF!,[55]BOP!#REF!,[55]BOP!$A$79:$IV$79,[55]BOP!$A$81:$IV$88,[55]BOP!#REF!</definedName>
    <definedName name="Z_9E0C4900_FFCC_11D1_98BA_00C04FC96ABD_.wvu.Rows" localSheetId="19" hidden="1">[55]BOP!$A$36:$IV$36,[55]BOP!$A$44:$IV$44,[55]BOP!$A$59:$IV$59,[55]BOP!#REF!,[55]BOP!#REF!,[55]BOP!$A$79:$IV$79,[55]BOP!$A$81:$IV$88,[55]BOP!#REF!</definedName>
    <definedName name="Z_9E0C4900_FFCC_11D1_98BA_00C04FC96ABD_.wvu.Rows" localSheetId="37" hidden="1">[55]BOP!$A$36:$IV$36,[55]BOP!$A$44:$IV$44,[55]BOP!$A$59:$IV$59,[55]BOP!#REF!,[55]BOP!#REF!,[55]BOP!$A$79:$IV$79,[55]BOP!$A$81:$IV$88,[55]BOP!#REF!</definedName>
    <definedName name="Z_9E0C4900_FFCC_11D1_98BA_00C04FC96ABD_.wvu.Rows" localSheetId="38" hidden="1">[55]BOP!$A$36:$IV$36,[55]BOP!$A$44:$IV$44,[55]BOP!$A$59:$IV$59,[55]BOP!#REF!,[55]BOP!#REF!,[55]BOP!$A$79:$IV$79,[55]BOP!$A$81:$IV$88,[55]BOP!#REF!</definedName>
    <definedName name="Z_9E0C4900_FFCC_11D1_98BA_00C04FC96ABD_.wvu.Rows" localSheetId="39" hidden="1">[55]BOP!$A$36:$IV$36,[55]BOP!$A$44:$IV$44,[55]BOP!$A$59:$IV$59,[55]BOP!#REF!,[55]BOP!#REF!,[55]BOP!$A$79:$IV$79,[55]BOP!$A$81:$IV$88,[55]BOP!#REF!</definedName>
    <definedName name="Z_9E0C4900_FFCC_11D1_98BA_00C04FC96ABD_.wvu.Rows" localSheetId="40" hidden="1">[55]BOP!$A$36:$IV$36,[55]BOP!$A$44:$IV$44,[55]BOP!$A$59:$IV$59,[55]BOP!#REF!,[55]BOP!#REF!,[55]BOP!$A$79:$IV$79,[55]BOP!$A$81:$IV$88,[55]BOP!#REF!</definedName>
    <definedName name="Z_9E0C4900_FFCC_11D1_98BA_00C04FC96ABD_.wvu.Rows" localSheetId="41" hidden="1">[55]BOP!$A$36:$IV$36,[55]BOP!$A$44:$IV$44,[55]BOP!$A$59:$IV$59,[55]BOP!#REF!,[55]BOP!#REF!,[55]BOP!$A$79:$IV$79,[55]BOP!$A$81:$IV$88,[55]BOP!#REF!</definedName>
    <definedName name="Z_9E0C4900_FFCC_11D1_98BA_00C04FC96ABD_.wvu.Rows" localSheetId="42" hidden="1">[55]BOP!$A$36:$IV$36,[55]BOP!$A$44:$IV$44,[55]BOP!$A$59:$IV$59,[55]BOP!#REF!,[55]BOP!#REF!,[55]BOP!$A$79:$IV$79,[55]BOP!$A$81:$IV$88,[55]BOP!#REF!</definedName>
    <definedName name="Z_9E0C4900_FFCC_11D1_98BA_00C04FC96ABD_.wvu.Rows" localSheetId="43" hidden="1">[55]BOP!$A$36:$IV$36,[55]BOP!$A$44:$IV$44,[55]BOP!$A$59:$IV$59,[55]BOP!#REF!,[55]BOP!#REF!,[55]BOP!$A$79:$IV$79,[55]BOP!$A$81:$IV$88,[55]BOP!#REF!</definedName>
    <definedName name="Z_9E0C4900_FFCC_11D1_98BA_00C04FC96ABD_.wvu.Rows" localSheetId="45" hidden="1">[55]BOP!$A$36:$IV$36,[55]BOP!$A$44:$IV$44,[55]BOP!$A$59:$IV$59,[55]BOP!#REF!,[55]BOP!#REF!,[55]BOP!$A$79:$IV$79,[55]BOP!$A$81:$IV$88,[55]BOP!#REF!</definedName>
    <definedName name="Z_9E0C4900_FFCC_11D1_98BA_00C04FC96ABD_.wvu.Rows" localSheetId="46" hidden="1">[55]BOP!$A$36:$IV$36,[55]BOP!$A$44:$IV$44,[55]BOP!$A$59:$IV$59,[55]BOP!#REF!,[55]BOP!#REF!,[55]BOP!$A$79:$IV$79,[55]BOP!$A$81:$IV$88,[55]BOP!#REF!</definedName>
    <definedName name="Z_9E0C4900_FFCC_11D1_98BA_00C04FC96ABD_.wvu.Rows" localSheetId="48" hidden="1">[55]BOP!$A$36:$IV$36,[55]BOP!$A$44:$IV$44,[55]BOP!$A$59:$IV$59,[55]BOP!#REF!,[55]BOP!#REF!,[55]BOP!$A$79:$IV$79,[55]BOP!$A$81:$IV$88,[55]BOP!#REF!</definedName>
    <definedName name="Z_9E0C4900_FFCC_11D1_98BA_00C04FC96ABD_.wvu.Rows" localSheetId="49" hidden="1">[55]BOP!$A$36:$IV$36,[55]BOP!$A$44:$IV$44,[55]BOP!$A$59:$IV$59,[55]BOP!#REF!,[55]BOP!#REF!,[55]BOP!$A$79:$IV$79,[55]BOP!$A$81:$IV$88,[55]BOP!#REF!</definedName>
    <definedName name="Z_9E0C4900_FFCC_11D1_98BA_00C04FC96ABD_.wvu.Rows" localSheetId="50" hidden="1">[55]BOP!$A$36:$IV$36,[55]BOP!$A$44:$IV$44,[55]BOP!$A$59:$IV$59,[55]BOP!#REF!,[55]BOP!#REF!,[55]BOP!$A$79:$IV$79,[55]BOP!$A$81:$IV$88,[55]BOP!#REF!</definedName>
    <definedName name="Z_9E0C4900_FFCC_11D1_98BA_00C04FC96ABD_.wvu.Rows" localSheetId="52" hidden="1">[55]BOP!$A$36:$IV$36,[55]BOP!$A$44:$IV$44,[55]BOP!$A$59:$IV$59,[55]BOP!#REF!,[55]BOP!#REF!,[55]BOP!$A$79:$IV$79,[55]BOP!$A$81:$IV$88,[55]BOP!#REF!</definedName>
    <definedName name="Z_9E0C4900_FFCC_11D1_98BA_00C04FC96ABD_.wvu.Rows" localSheetId="53" hidden="1">[55]BOP!$A$36:$IV$36,[55]BOP!$A$44:$IV$44,[55]BOP!$A$59:$IV$59,[55]BOP!#REF!,[55]BOP!#REF!,[55]BOP!$A$79:$IV$79,[55]BOP!$A$81:$IV$88,[55]BOP!#REF!</definedName>
    <definedName name="Z_9E0C4900_FFCC_11D1_98BA_00C04FC96ABD_.wvu.Rows" localSheetId="54" hidden="1">[55]BOP!$A$36:$IV$36,[55]BOP!$A$44:$IV$44,[55]BOP!$A$59:$IV$59,[55]BOP!#REF!,[55]BOP!#REF!,[55]BOP!$A$79:$IV$79,[55]BOP!$A$81:$IV$88,[55]BOP!#REF!</definedName>
    <definedName name="Z_9E0C4900_FFCC_11D1_98BA_00C04FC96ABD_.wvu.Rows" localSheetId="55" hidden="1">[55]BOP!$A$36:$IV$36,[55]BOP!$A$44:$IV$44,[55]BOP!$A$59:$IV$59,[55]BOP!#REF!,[55]BOP!#REF!,[55]BOP!$A$79:$IV$79,[55]BOP!$A$81:$IV$88,[55]BOP!#REF!</definedName>
    <definedName name="Z_9E0C4900_FFCC_11D1_98BA_00C04FC96ABD_.wvu.Rows" localSheetId="56" hidden="1">[55]BOP!$A$36:$IV$36,[55]BOP!$A$44:$IV$44,[55]BOP!$A$59:$IV$59,[55]BOP!#REF!,[55]BOP!#REF!,[55]BOP!$A$79:$IV$79,[55]BOP!$A$81:$IV$88,[55]BOP!#REF!</definedName>
    <definedName name="Z_9E0C4900_FFCC_11D1_98BA_00C04FC96ABD_.wvu.Rows" localSheetId="57" hidden="1">[55]BOP!$A$36:$IV$36,[55]BOP!$A$44:$IV$44,[55]BOP!$A$59:$IV$59,[55]BOP!#REF!,[55]BOP!#REF!,[55]BOP!$A$79:$IV$79,[55]BOP!$A$81:$IV$88,[55]BOP!#REF!</definedName>
    <definedName name="Z_9E0C4900_FFCC_11D1_98BA_00C04FC96ABD_.wvu.Rows" localSheetId="58" hidden="1">[55]BOP!$A$36:$IV$36,[55]BOP!$A$44:$IV$44,[55]BOP!$A$59:$IV$59,[55]BOP!#REF!,[55]BOP!#REF!,[55]BOP!$A$79:$IV$79,[55]BOP!$A$81:$IV$88,[55]BOP!#REF!</definedName>
    <definedName name="Z_9E0C4900_FFCC_11D1_98BA_00C04FC96ABD_.wvu.Rows" localSheetId="59" hidden="1">[55]BOP!$A$36:$IV$36,[55]BOP!$A$44:$IV$44,[55]BOP!$A$59:$IV$59,[55]BOP!#REF!,[55]BOP!#REF!,[55]BOP!$A$79:$IV$79,[55]BOP!$A$81:$IV$88,[55]BOP!#REF!</definedName>
    <definedName name="Z_9E0C4900_FFCC_11D1_98BA_00C04FC96ABD_.wvu.Rows" localSheetId="60" hidden="1">[55]BOP!$A$36:$IV$36,[55]BOP!$A$44:$IV$44,[55]BOP!$A$59:$IV$59,[55]BOP!#REF!,[55]BOP!#REF!,[55]BOP!$A$79:$IV$79,[55]BOP!$A$81:$IV$88,[55]BOP!#REF!</definedName>
    <definedName name="Z_9E0C4900_FFCC_11D1_98BA_00C04FC96ABD_.wvu.Rows" localSheetId="70" hidden="1">[55]BOP!$A$36:$IV$36,[55]BOP!$A$44:$IV$44,[55]BOP!$A$59:$IV$59,[55]BOP!#REF!,[55]BOP!#REF!,[55]BOP!$A$79:$IV$79,[55]BOP!$A$81:$IV$88,[55]BOP!#REF!</definedName>
    <definedName name="Z_9E0C4900_FFCC_11D1_98BA_00C04FC96ABD_.wvu.Rows" hidden="1">[55]BOP!$A$36:$IV$36,[55]BOP!$A$44:$IV$44,[55]BOP!$A$59:$IV$59,[55]BOP!#REF!,[55]BOP!#REF!,[55]BOP!$A$79:$IV$79,[55]BOP!$A$81:$IV$88,[55]BOP!#REF!</definedName>
    <definedName name="Z_9E0C4901_FFCC_11D1_98BA_00C04FC96ABD_.wvu.Rows" localSheetId="19" hidden="1">[55]BOP!$A$36:$IV$36,[55]BOP!$A$44:$IV$44,[55]BOP!$A$59:$IV$59,[55]BOP!#REF!,[55]BOP!#REF!,[55]BOP!$A$79:$IV$79,[55]BOP!$A$81:$IV$88,[55]BOP!#REF!</definedName>
    <definedName name="Z_9E0C4901_FFCC_11D1_98BA_00C04FC96ABD_.wvu.Rows" localSheetId="37" hidden="1">[55]BOP!$A$36:$IV$36,[55]BOP!$A$44:$IV$44,[55]BOP!$A$59:$IV$59,[55]BOP!#REF!,[55]BOP!#REF!,[55]BOP!$A$79:$IV$79,[55]BOP!$A$81:$IV$88,[55]BOP!#REF!</definedName>
    <definedName name="Z_9E0C4901_FFCC_11D1_98BA_00C04FC96ABD_.wvu.Rows" localSheetId="38" hidden="1">[55]BOP!$A$36:$IV$36,[55]BOP!$A$44:$IV$44,[55]BOP!$A$59:$IV$59,[55]BOP!#REF!,[55]BOP!#REF!,[55]BOP!$A$79:$IV$79,[55]BOP!$A$81:$IV$88,[55]BOP!#REF!</definedName>
    <definedName name="Z_9E0C4901_FFCC_11D1_98BA_00C04FC96ABD_.wvu.Rows" localSheetId="39" hidden="1">[55]BOP!$A$36:$IV$36,[55]BOP!$A$44:$IV$44,[55]BOP!$A$59:$IV$59,[55]BOP!#REF!,[55]BOP!#REF!,[55]BOP!$A$79:$IV$79,[55]BOP!$A$81:$IV$88,[55]BOP!#REF!</definedName>
    <definedName name="Z_9E0C4901_FFCC_11D1_98BA_00C04FC96ABD_.wvu.Rows" localSheetId="40" hidden="1">[55]BOP!$A$36:$IV$36,[55]BOP!$A$44:$IV$44,[55]BOP!$A$59:$IV$59,[55]BOP!#REF!,[55]BOP!#REF!,[55]BOP!$A$79:$IV$79,[55]BOP!$A$81:$IV$88,[55]BOP!#REF!</definedName>
    <definedName name="Z_9E0C4901_FFCC_11D1_98BA_00C04FC96ABD_.wvu.Rows" localSheetId="41" hidden="1">[55]BOP!$A$36:$IV$36,[55]BOP!$A$44:$IV$44,[55]BOP!$A$59:$IV$59,[55]BOP!#REF!,[55]BOP!#REF!,[55]BOP!$A$79:$IV$79,[55]BOP!$A$81:$IV$88,[55]BOP!#REF!</definedName>
    <definedName name="Z_9E0C4901_FFCC_11D1_98BA_00C04FC96ABD_.wvu.Rows" localSheetId="42" hidden="1">[55]BOP!$A$36:$IV$36,[55]BOP!$A$44:$IV$44,[55]BOP!$A$59:$IV$59,[55]BOP!#REF!,[55]BOP!#REF!,[55]BOP!$A$79:$IV$79,[55]BOP!$A$81:$IV$88,[55]BOP!#REF!</definedName>
    <definedName name="Z_9E0C4901_FFCC_11D1_98BA_00C04FC96ABD_.wvu.Rows" localSheetId="43" hidden="1">[55]BOP!$A$36:$IV$36,[55]BOP!$A$44:$IV$44,[55]BOP!$A$59:$IV$59,[55]BOP!#REF!,[55]BOP!#REF!,[55]BOP!$A$79:$IV$79,[55]BOP!$A$81:$IV$88,[55]BOP!#REF!</definedName>
    <definedName name="Z_9E0C4901_FFCC_11D1_98BA_00C04FC96ABD_.wvu.Rows" localSheetId="45" hidden="1">[55]BOP!$A$36:$IV$36,[55]BOP!$A$44:$IV$44,[55]BOP!$A$59:$IV$59,[55]BOP!#REF!,[55]BOP!#REF!,[55]BOP!$A$79:$IV$79,[55]BOP!$A$81:$IV$88,[55]BOP!#REF!</definedName>
    <definedName name="Z_9E0C4901_FFCC_11D1_98BA_00C04FC96ABD_.wvu.Rows" localSheetId="46" hidden="1">[55]BOP!$A$36:$IV$36,[55]BOP!$A$44:$IV$44,[55]BOP!$A$59:$IV$59,[55]BOP!#REF!,[55]BOP!#REF!,[55]BOP!$A$79:$IV$79,[55]BOP!$A$81:$IV$88,[55]BOP!#REF!</definedName>
    <definedName name="Z_9E0C4901_FFCC_11D1_98BA_00C04FC96ABD_.wvu.Rows" localSheetId="48" hidden="1">[55]BOP!$A$36:$IV$36,[55]BOP!$A$44:$IV$44,[55]BOP!$A$59:$IV$59,[55]BOP!#REF!,[55]BOP!#REF!,[55]BOP!$A$79:$IV$79,[55]BOP!$A$81:$IV$88,[55]BOP!#REF!</definedName>
    <definedName name="Z_9E0C4901_FFCC_11D1_98BA_00C04FC96ABD_.wvu.Rows" localSheetId="49" hidden="1">[55]BOP!$A$36:$IV$36,[55]BOP!$A$44:$IV$44,[55]BOP!$A$59:$IV$59,[55]BOP!#REF!,[55]BOP!#REF!,[55]BOP!$A$79:$IV$79,[55]BOP!$A$81:$IV$88,[55]BOP!#REF!</definedName>
    <definedName name="Z_9E0C4901_FFCC_11D1_98BA_00C04FC96ABD_.wvu.Rows" localSheetId="50" hidden="1">[55]BOP!$A$36:$IV$36,[55]BOP!$A$44:$IV$44,[55]BOP!$A$59:$IV$59,[55]BOP!#REF!,[55]BOP!#REF!,[55]BOP!$A$79:$IV$79,[55]BOP!$A$81:$IV$88,[55]BOP!#REF!</definedName>
    <definedName name="Z_9E0C4901_FFCC_11D1_98BA_00C04FC96ABD_.wvu.Rows" localSheetId="52" hidden="1">[55]BOP!$A$36:$IV$36,[55]BOP!$A$44:$IV$44,[55]BOP!$A$59:$IV$59,[55]BOP!#REF!,[55]BOP!#REF!,[55]BOP!$A$79:$IV$79,[55]BOP!$A$81:$IV$88,[55]BOP!#REF!</definedName>
    <definedName name="Z_9E0C4901_FFCC_11D1_98BA_00C04FC96ABD_.wvu.Rows" localSheetId="53" hidden="1">[55]BOP!$A$36:$IV$36,[55]BOP!$A$44:$IV$44,[55]BOP!$A$59:$IV$59,[55]BOP!#REF!,[55]BOP!#REF!,[55]BOP!$A$79:$IV$79,[55]BOP!$A$81:$IV$88,[55]BOP!#REF!</definedName>
    <definedName name="Z_9E0C4901_FFCC_11D1_98BA_00C04FC96ABD_.wvu.Rows" localSheetId="54" hidden="1">[55]BOP!$A$36:$IV$36,[55]BOP!$A$44:$IV$44,[55]BOP!$A$59:$IV$59,[55]BOP!#REF!,[55]BOP!#REF!,[55]BOP!$A$79:$IV$79,[55]BOP!$A$81:$IV$88,[55]BOP!#REF!</definedName>
    <definedName name="Z_9E0C4901_FFCC_11D1_98BA_00C04FC96ABD_.wvu.Rows" localSheetId="55" hidden="1">[55]BOP!$A$36:$IV$36,[55]BOP!$A$44:$IV$44,[55]BOP!$A$59:$IV$59,[55]BOP!#REF!,[55]BOP!#REF!,[55]BOP!$A$79:$IV$79,[55]BOP!$A$81:$IV$88,[55]BOP!#REF!</definedName>
    <definedName name="Z_9E0C4901_FFCC_11D1_98BA_00C04FC96ABD_.wvu.Rows" localSheetId="56" hidden="1">[55]BOP!$A$36:$IV$36,[55]BOP!$A$44:$IV$44,[55]BOP!$A$59:$IV$59,[55]BOP!#REF!,[55]BOP!#REF!,[55]BOP!$A$79:$IV$79,[55]BOP!$A$81:$IV$88,[55]BOP!#REF!</definedName>
    <definedName name="Z_9E0C4901_FFCC_11D1_98BA_00C04FC96ABD_.wvu.Rows" localSheetId="57" hidden="1">[55]BOP!$A$36:$IV$36,[55]BOP!$A$44:$IV$44,[55]BOP!$A$59:$IV$59,[55]BOP!#REF!,[55]BOP!#REF!,[55]BOP!$A$79:$IV$79,[55]BOP!$A$81:$IV$88,[55]BOP!#REF!</definedName>
    <definedName name="Z_9E0C4901_FFCC_11D1_98BA_00C04FC96ABD_.wvu.Rows" localSheetId="58" hidden="1">[55]BOP!$A$36:$IV$36,[55]BOP!$A$44:$IV$44,[55]BOP!$A$59:$IV$59,[55]BOP!#REF!,[55]BOP!#REF!,[55]BOP!$A$79:$IV$79,[55]BOP!$A$81:$IV$88,[55]BOP!#REF!</definedName>
    <definedName name="Z_9E0C4901_FFCC_11D1_98BA_00C04FC96ABD_.wvu.Rows" localSheetId="59" hidden="1">[55]BOP!$A$36:$IV$36,[55]BOP!$A$44:$IV$44,[55]BOP!$A$59:$IV$59,[55]BOP!#REF!,[55]BOP!#REF!,[55]BOP!$A$79:$IV$79,[55]BOP!$A$81:$IV$88,[55]BOP!#REF!</definedName>
    <definedName name="Z_9E0C4901_FFCC_11D1_98BA_00C04FC96ABD_.wvu.Rows" localSheetId="60" hidden="1">[55]BOP!$A$36:$IV$36,[55]BOP!$A$44:$IV$44,[55]BOP!$A$59:$IV$59,[55]BOP!#REF!,[55]BOP!#REF!,[55]BOP!$A$79:$IV$79,[55]BOP!$A$81:$IV$88,[55]BOP!#REF!</definedName>
    <definedName name="Z_9E0C4901_FFCC_11D1_98BA_00C04FC96ABD_.wvu.Rows" localSheetId="70" hidden="1">[55]BOP!$A$36:$IV$36,[55]BOP!$A$44:$IV$44,[55]BOP!$A$59:$IV$59,[55]BOP!#REF!,[55]BOP!#REF!,[55]BOP!$A$79:$IV$79,[55]BOP!$A$81:$IV$88,[55]BOP!#REF!</definedName>
    <definedName name="Z_9E0C4901_FFCC_11D1_98BA_00C04FC96ABD_.wvu.Rows" hidden="1">[55]BOP!$A$36:$IV$36,[55]BOP!$A$44:$IV$44,[55]BOP!$A$59:$IV$59,[55]BOP!#REF!,[55]BOP!#REF!,[55]BOP!$A$79:$IV$79,[55]BOP!$A$81:$IV$88,[55]BOP!#REF!</definedName>
    <definedName name="Z_9E0C4903_FFCC_11D1_98BA_00C04FC96ABD_.wvu.Rows" localSheetId="19" hidden="1">[55]BOP!$A$36:$IV$36,[55]BOP!$A$44:$IV$44,[55]BOP!$A$59:$IV$59,[55]BOP!#REF!,[55]BOP!#REF!,[55]BOP!$A$79:$IV$79,[55]BOP!$A$81:$IV$88,[55]BOP!#REF!,[55]BOP!#REF!</definedName>
    <definedName name="Z_9E0C4903_FFCC_11D1_98BA_00C04FC96ABD_.wvu.Rows" localSheetId="37" hidden="1">[55]BOP!$A$36:$IV$36,[55]BOP!$A$44:$IV$44,[55]BOP!$A$59:$IV$59,[55]BOP!#REF!,[55]BOP!#REF!,[55]BOP!$A$79:$IV$79,[55]BOP!$A$81:$IV$88,[55]BOP!#REF!,[55]BOP!#REF!</definedName>
    <definedName name="Z_9E0C4903_FFCC_11D1_98BA_00C04FC96ABD_.wvu.Rows" localSheetId="38" hidden="1">[55]BOP!$A$36:$IV$36,[55]BOP!$A$44:$IV$44,[55]BOP!$A$59:$IV$59,[55]BOP!#REF!,[55]BOP!#REF!,[55]BOP!$A$79:$IV$79,[55]BOP!$A$81:$IV$88,[55]BOP!#REF!,[55]BOP!#REF!</definedName>
    <definedName name="Z_9E0C4903_FFCC_11D1_98BA_00C04FC96ABD_.wvu.Rows" localSheetId="39" hidden="1">[55]BOP!$A$36:$IV$36,[55]BOP!$A$44:$IV$44,[55]BOP!$A$59:$IV$59,[55]BOP!#REF!,[55]BOP!#REF!,[55]BOP!$A$79:$IV$79,[55]BOP!$A$81:$IV$88,[55]BOP!#REF!,[55]BOP!#REF!</definedName>
    <definedName name="Z_9E0C4903_FFCC_11D1_98BA_00C04FC96ABD_.wvu.Rows" localSheetId="40" hidden="1">[55]BOP!$A$36:$IV$36,[55]BOP!$A$44:$IV$44,[55]BOP!$A$59:$IV$59,[55]BOP!#REF!,[55]BOP!#REF!,[55]BOP!$A$79:$IV$79,[55]BOP!$A$81:$IV$88,[55]BOP!#REF!,[55]BOP!#REF!</definedName>
    <definedName name="Z_9E0C4903_FFCC_11D1_98BA_00C04FC96ABD_.wvu.Rows" localSheetId="41" hidden="1">[55]BOP!$A$36:$IV$36,[55]BOP!$A$44:$IV$44,[55]BOP!$A$59:$IV$59,[55]BOP!#REF!,[55]BOP!#REF!,[55]BOP!$A$79:$IV$79,[55]BOP!$A$81:$IV$88,[55]BOP!#REF!,[55]BOP!#REF!</definedName>
    <definedName name="Z_9E0C4903_FFCC_11D1_98BA_00C04FC96ABD_.wvu.Rows" localSheetId="42" hidden="1">[55]BOP!$A$36:$IV$36,[55]BOP!$A$44:$IV$44,[55]BOP!$A$59:$IV$59,[55]BOP!#REF!,[55]BOP!#REF!,[55]BOP!$A$79:$IV$79,[55]BOP!$A$81:$IV$88,[55]BOP!#REF!,[55]BOP!#REF!</definedName>
    <definedName name="Z_9E0C4903_FFCC_11D1_98BA_00C04FC96ABD_.wvu.Rows" localSheetId="43" hidden="1">[55]BOP!$A$36:$IV$36,[55]BOP!$A$44:$IV$44,[55]BOP!$A$59:$IV$59,[55]BOP!#REF!,[55]BOP!#REF!,[55]BOP!$A$79:$IV$79,[55]BOP!$A$81:$IV$88,[55]BOP!#REF!,[55]BOP!#REF!</definedName>
    <definedName name="Z_9E0C4903_FFCC_11D1_98BA_00C04FC96ABD_.wvu.Rows" localSheetId="45" hidden="1">[55]BOP!$A$36:$IV$36,[55]BOP!$A$44:$IV$44,[55]BOP!$A$59:$IV$59,[55]BOP!#REF!,[55]BOP!#REF!,[55]BOP!$A$79:$IV$79,[55]BOP!$A$81:$IV$88,[55]BOP!#REF!,[55]BOP!#REF!</definedName>
    <definedName name="Z_9E0C4903_FFCC_11D1_98BA_00C04FC96ABD_.wvu.Rows" localSheetId="46" hidden="1">[55]BOP!$A$36:$IV$36,[55]BOP!$A$44:$IV$44,[55]BOP!$A$59:$IV$59,[55]BOP!#REF!,[55]BOP!#REF!,[55]BOP!$A$79:$IV$79,[55]BOP!$A$81:$IV$88,[55]BOP!#REF!,[55]BOP!#REF!</definedName>
    <definedName name="Z_9E0C4903_FFCC_11D1_98BA_00C04FC96ABD_.wvu.Rows" localSheetId="48" hidden="1">[55]BOP!$A$36:$IV$36,[55]BOP!$A$44:$IV$44,[55]BOP!$A$59:$IV$59,[55]BOP!#REF!,[55]BOP!#REF!,[55]BOP!$A$79:$IV$79,[55]BOP!$A$81:$IV$88,[55]BOP!#REF!,[55]BOP!#REF!</definedName>
    <definedName name="Z_9E0C4903_FFCC_11D1_98BA_00C04FC96ABD_.wvu.Rows" localSheetId="49" hidden="1">[55]BOP!$A$36:$IV$36,[55]BOP!$A$44:$IV$44,[55]BOP!$A$59:$IV$59,[55]BOP!#REF!,[55]BOP!#REF!,[55]BOP!$A$79:$IV$79,[55]BOP!$A$81:$IV$88,[55]BOP!#REF!,[55]BOP!#REF!</definedName>
    <definedName name="Z_9E0C4903_FFCC_11D1_98BA_00C04FC96ABD_.wvu.Rows" localSheetId="50" hidden="1">[55]BOP!$A$36:$IV$36,[55]BOP!$A$44:$IV$44,[55]BOP!$A$59:$IV$59,[55]BOP!#REF!,[55]BOP!#REF!,[55]BOP!$A$79:$IV$79,[55]BOP!$A$81:$IV$88,[55]BOP!#REF!,[55]BOP!#REF!</definedName>
    <definedName name="Z_9E0C4903_FFCC_11D1_98BA_00C04FC96ABD_.wvu.Rows" localSheetId="52" hidden="1">[55]BOP!$A$36:$IV$36,[55]BOP!$A$44:$IV$44,[55]BOP!$A$59:$IV$59,[55]BOP!#REF!,[55]BOP!#REF!,[55]BOP!$A$79:$IV$79,[55]BOP!$A$81:$IV$88,[55]BOP!#REF!,[55]BOP!#REF!</definedName>
    <definedName name="Z_9E0C4903_FFCC_11D1_98BA_00C04FC96ABD_.wvu.Rows" localSheetId="53" hidden="1">[55]BOP!$A$36:$IV$36,[55]BOP!$A$44:$IV$44,[55]BOP!$A$59:$IV$59,[55]BOP!#REF!,[55]BOP!#REF!,[55]BOP!$A$79:$IV$79,[55]BOP!$A$81:$IV$88,[55]BOP!#REF!,[55]BOP!#REF!</definedName>
    <definedName name="Z_9E0C4903_FFCC_11D1_98BA_00C04FC96ABD_.wvu.Rows" localSheetId="54" hidden="1">[55]BOP!$A$36:$IV$36,[55]BOP!$A$44:$IV$44,[55]BOP!$A$59:$IV$59,[55]BOP!#REF!,[55]BOP!#REF!,[55]BOP!$A$79:$IV$79,[55]BOP!$A$81:$IV$88,[55]BOP!#REF!,[55]BOP!#REF!</definedName>
    <definedName name="Z_9E0C4903_FFCC_11D1_98BA_00C04FC96ABD_.wvu.Rows" localSheetId="55" hidden="1">[55]BOP!$A$36:$IV$36,[55]BOP!$A$44:$IV$44,[55]BOP!$A$59:$IV$59,[55]BOP!#REF!,[55]BOP!#REF!,[55]BOP!$A$79:$IV$79,[55]BOP!$A$81:$IV$88,[55]BOP!#REF!,[55]BOP!#REF!</definedName>
    <definedName name="Z_9E0C4903_FFCC_11D1_98BA_00C04FC96ABD_.wvu.Rows" localSheetId="56" hidden="1">[55]BOP!$A$36:$IV$36,[55]BOP!$A$44:$IV$44,[55]BOP!$A$59:$IV$59,[55]BOP!#REF!,[55]BOP!#REF!,[55]BOP!$A$79:$IV$79,[55]BOP!$A$81:$IV$88,[55]BOP!#REF!,[55]BOP!#REF!</definedName>
    <definedName name="Z_9E0C4903_FFCC_11D1_98BA_00C04FC96ABD_.wvu.Rows" localSheetId="57" hidden="1">[55]BOP!$A$36:$IV$36,[55]BOP!$A$44:$IV$44,[55]BOP!$A$59:$IV$59,[55]BOP!#REF!,[55]BOP!#REF!,[55]BOP!$A$79:$IV$79,[55]BOP!$A$81:$IV$88,[55]BOP!#REF!,[55]BOP!#REF!</definedName>
    <definedName name="Z_9E0C4903_FFCC_11D1_98BA_00C04FC96ABD_.wvu.Rows" localSheetId="58" hidden="1">[55]BOP!$A$36:$IV$36,[55]BOP!$A$44:$IV$44,[55]BOP!$A$59:$IV$59,[55]BOP!#REF!,[55]BOP!#REF!,[55]BOP!$A$79:$IV$79,[55]BOP!$A$81:$IV$88,[55]BOP!#REF!,[55]BOP!#REF!</definedName>
    <definedName name="Z_9E0C4903_FFCC_11D1_98BA_00C04FC96ABD_.wvu.Rows" localSheetId="59" hidden="1">[55]BOP!$A$36:$IV$36,[55]BOP!$A$44:$IV$44,[55]BOP!$A$59:$IV$59,[55]BOP!#REF!,[55]BOP!#REF!,[55]BOP!$A$79:$IV$79,[55]BOP!$A$81:$IV$88,[55]BOP!#REF!,[55]BOP!#REF!</definedName>
    <definedName name="Z_9E0C4903_FFCC_11D1_98BA_00C04FC96ABD_.wvu.Rows" localSheetId="60" hidden="1">[55]BOP!$A$36:$IV$36,[55]BOP!$A$44:$IV$44,[55]BOP!$A$59:$IV$59,[55]BOP!#REF!,[55]BOP!#REF!,[55]BOP!$A$79:$IV$79,[55]BOP!$A$81:$IV$88,[55]BOP!#REF!,[55]BOP!#REF!</definedName>
    <definedName name="Z_9E0C4903_FFCC_11D1_98BA_00C04FC96ABD_.wvu.Rows" localSheetId="70" hidden="1">[55]BOP!$A$36:$IV$36,[55]BOP!$A$44:$IV$44,[55]BOP!$A$59:$IV$59,[55]BOP!#REF!,[55]BOP!#REF!,[55]BOP!$A$79:$IV$79,[55]BOP!$A$81:$IV$88,[55]BOP!#REF!,[55]BOP!#REF!</definedName>
    <definedName name="Z_9E0C4903_FFCC_11D1_98BA_00C04FC96ABD_.wvu.Rows" hidden="1">[55]BOP!$A$36:$IV$36,[55]BOP!$A$44:$IV$44,[55]BOP!$A$59:$IV$59,[55]BOP!#REF!,[55]BOP!#REF!,[55]BOP!$A$79:$IV$79,[55]BOP!$A$81:$IV$88,[55]BOP!#REF!,[55]BOP!#REF!</definedName>
    <definedName name="Z_9E0C4904_FFCC_11D1_98BA_00C04FC96ABD_.wvu.Rows" localSheetId="19" hidden="1">[55]BOP!$A$36:$IV$36,[55]BOP!$A$44:$IV$44,[55]BOP!$A$59:$IV$59,[55]BOP!#REF!,[55]BOP!#REF!,[55]BOP!$A$79:$IV$79,[55]BOP!$A$81:$IV$88,[55]BOP!#REF!,[55]BOP!#REF!</definedName>
    <definedName name="Z_9E0C4904_FFCC_11D1_98BA_00C04FC96ABD_.wvu.Rows" localSheetId="37" hidden="1">[55]BOP!$A$36:$IV$36,[55]BOP!$A$44:$IV$44,[55]BOP!$A$59:$IV$59,[55]BOP!#REF!,[55]BOP!#REF!,[55]BOP!$A$79:$IV$79,[55]BOP!$A$81:$IV$88,[55]BOP!#REF!,[55]BOP!#REF!</definedName>
    <definedName name="Z_9E0C4904_FFCC_11D1_98BA_00C04FC96ABD_.wvu.Rows" localSheetId="38" hidden="1">[55]BOP!$A$36:$IV$36,[55]BOP!$A$44:$IV$44,[55]BOP!$A$59:$IV$59,[55]BOP!#REF!,[55]BOP!#REF!,[55]BOP!$A$79:$IV$79,[55]BOP!$A$81:$IV$88,[55]BOP!#REF!,[55]BOP!#REF!</definedName>
    <definedName name="Z_9E0C4904_FFCC_11D1_98BA_00C04FC96ABD_.wvu.Rows" localSheetId="39" hidden="1">[55]BOP!$A$36:$IV$36,[55]BOP!$A$44:$IV$44,[55]BOP!$A$59:$IV$59,[55]BOP!#REF!,[55]BOP!#REF!,[55]BOP!$A$79:$IV$79,[55]BOP!$A$81:$IV$88,[55]BOP!#REF!,[55]BOP!#REF!</definedName>
    <definedName name="Z_9E0C4904_FFCC_11D1_98BA_00C04FC96ABD_.wvu.Rows" localSheetId="40" hidden="1">[55]BOP!$A$36:$IV$36,[55]BOP!$A$44:$IV$44,[55]BOP!$A$59:$IV$59,[55]BOP!#REF!,[55]BOP!#REF!,[55]BOP!$A$79:$IV$79,[55]BOP!$A$81:$IV$88,[55]BOP!#REF!,[55]BOP!#REF!</definedName>
    <definedName name="Z_9E0C4904_FFCC_11D1_98BA_00C04FC96ABD_.wvu.Rows" localSheetId="41" hidden="1">[55]BOP!$A$36:$IV$36,[55]BOP!$A$44:$IV$44,[55]BOP!$A$59:$IV$59,[55]BOP!#REF!,[55]BOP!#REF!,[55]BOP!$A$79:$IV$79,[55]BOP!$A$81:$IV$88,[55]BOP!#REF!,[55]BOP!#REF!</definedName>
    <definedName name="Z_9E0C4904_FFCC_11D1_98BA_00C04FC96ABD_.wvu.Rows" localSheetId="42" hidden="1">[55]BOP!$A$36:$IV$36,[55]BOP!$A$44:$IV$44,[55]BOP!$A$59:$IV$59,[55]BOP!#REF!,[55]BOP!#REF!,[55]BOP!$A$79:$IV$79,[55]BOP!$A$81:$IV$88,[55]BOP!#REF!,[55]BOP!#REF!</definedName>
    <definedName name="Z_9E0C4904_FFCC_11D1_98BA_00C04FC96ABD_.wvu.Rows" localSheetId="43" hidden="1">[55]BOP!$A$36:$IV$36,[55]BOP!$A$44:$IV$44,[55]BOP!$A$59:$IV$59,[55]BOP!#REF!,[55]BOP!#REF!,[55]BOP!$A$79:$IV$79,[55]BOP!$A$81:$IV$88,[55]BOP!#REF!,[55]BOP!#REF!</definedName>
    <definedName name="Z_9E0C4904_FFCC_11D1_98BA_00C04FC96ABD_.wvu.Rows" localSheetId="45" hidden="1">[55]BOP!$A$36:$IV$36,[55]BOP!$A$44:$IV$44,[55]BOP!$A$59:$IV$59,[55]BOP!#REF!,[55]BOP!#REF!,[55]BOP!$A$79:$IV$79,[55]BOP!$A$81:$IV$88,[55]BOP!#REF!,[55]BOP!#REF!</definedName>
    <definedName name="Z_9E0C4904_FFCC_11D1_98BA_00C04FC96ABD_.wvu.Rows" localSheetId="46" hidden="1">[55]BOP!$A$36:$IV$36,[55]BOP!$A$44:$IV$44,[55]BOP!$A$59:$IV$59,[55]BOP!#REF!,[55]BOP!#REF!,[55]BOP!$A$79:$IV$79,[55]BOP!$A$81:$IV$88,[55]BOP!#REF!,[55]BOP!#REF!</definedName>
    <definedName name="Z_9E0C4904_FFCC_11D1_98BA_00C04FC96ABD_.wvu.Rows" localSheetId="48" hidden="1">[55]BOP!$A$36:$IV$36,[55]BOP!$A$44:$IV$44,[55]BOP!$A$59:$IV$59,[55]BOP!#REF!,[55]BOP!#REF!,[55]BOP!$A$79:$IV$79,[55]BOP!$A$81:$IV$88,[55]BOP!#REF!,[55]BOP!#REF!</definedName>
    <definedName name="Z_9E0C4904_FFCC_11D1_98BA_00C04FC96ABD_.wvu.Rows" localSheetId="49" hidden="1">[55]BOP!$A$36:$IV$36,[55]BOP!$A$44:$IV$44,[55]BOP!$A$59:$IV$59,[55]BOP!#REF!,[55]BOP!#REF!,[55]BOP!$A$79:$IV$79,[55]BOP!$A$81:$IV$88,[55]BOP!#REF!,[55]BOP!#REF!</definedName>
    <definedName name="Z_9E0C4904_FFCC_11D1_98BA_00C04FC96ABD_.wvu.Rows" localSheetId="50" hidden="1">[55]BOP!$A$36:$IV$36,[55]BOP!$A$44:$IV$44,[55]BOP!$A$59:$IV$59,[55]BOP!#REF!,[55]BOP!#REF!,[55]BOP!$A$79:$IV$79,[55]BOP!$A$81:$IV$88,[55]BOP!#REF!,[55]BOP!#REF!</definedName>
    <definedName name="Z_9E0C4904_FFCC_11D1_98BA_00C04FC96ABD_.wvu.Rows" localSheetId="52" hidden="1">[55]BOP!$A$36:$IV$36,[55]BOP!$A$44:$IV$44,[55]BOP!$A$59:$IV$59,[55]BOP!#REF!,[55]BOP!#REF!,[55]BOP!$A$79:$IV$79,[55]BOP!$A$81:$IV$88,[55]BOP!#REF!,[55]BOP!#REF!</definedName>
    <definedName name="Z_9E0C4904_FFCC_11D1_98BA_00C04FC96ABD_.wvu.Rows" localSheetId="53" hidden="1">[55]BOP!$A$36:$IV$36,[55]BOP!$A$44:$IV$44,[55]BOP!$A$59:$IV$59,[55]BOP!#REF!,[55]BOP!#REF!,[55]BOP!$A$79:$IV$79,[55]BOP!$A$81:$IV$88,[55]BOP!#REF!,[55]BOP!#REF!</definedName>
    <definedName name="Z_9E0C4904_FFCC_11D1_98BA_00C04FC96ABD_.wvu.Rows" localSheetId="54" hidden="1">[55]BOP!$A$36:$IV$36,[55]BOP!$A$44:$IV$44,[55]BOP!$A$59:$IV$59,[55]BOP!#REF!,[55]BOP!#REF!,[55]BOP!$A$79:$IV$79,[55]BOP!$A$81:$IV$88,[55]BOP!#REF!,[55]BOP!#REF!</definedName>
    <definedName name="Z_9E0C4904_FFCC_11D1_98BA_00C04FC96ABD_.wvu.Rows" localSheetId="55" hidden="1">[55]BOP!$A$36:$IV$36,[55]BOP!$A$44:$IV$44,[55]BOP!$A$59:$IV$59,[55]BOP!#REF!,[55]BOP!#REF!,[55]BOP!$A$79:$IV$79,[55]BOP!$A$81:$IV$88,[55]BOP!#REF!,[55]BOP!#REF!</definedName>
    <definedName name="Z_9E0C4904_FFCC_11D1_98BA_00C04FC96ABD_.wvu.Rows" localSheetId="56" hidden="1">[55]BOP!$A$36:$IV$36,[55]BOP!$A$44:$IV$44,[55]BOP!$A$59:$IV$59,[55]BOP!#REF!,[55]BOP!#REF!,[55]BOP!$A$79:$IV$79,[55]BOP!$A$81:$IV$88,[55]BOP!#REF!,[55]BOP!#REF!</definedName>
    <definedName name="Z_9E0C4904_FFCC_11D1_98BA_00C04FC96ABD_.wvu.Rows" localSheetId="57" hidden="1">[55]BOP!$A$36:$IV$36,[55]BOP!$A$44:$IV$44,[55]BOP!$A$59:$IV$59,[55]BOP!#REF!,[55]BOP!#REF!,[55]BOP!$A$79:$IV$79,[55]BOP!$A$81:$IV$88,[55]BOP!#REF!,[55]BOP!#REF!</definedName>
    <definedName name="Z_9E0C4904_FFCC_11D1_98BA_00C04FC96ABD_.wvu.Rows" localSheetId="58" hidden="1">[55]BOP!$A$36:$IV$36,[55]BOP!$A$44:$IV$44,[55]BOP!$A$59:$IV$59,[55]BOP!#REF!,[55]BOP!#REF!,[55]BOP!$A$79:$IV$79,[55]BOP!$A$81:$IV$88,[55]BOP!#REF!,[55]BOP!#REF!</definedName>
    <definedName name="Z_9E0C4904_FFCC_11D1_98BA_00C04FC96ABD_.wvu.Rows" localSheetId="59" hidden="1">[55]BOP!$A$36:$IV$36,[55]BOP!$A$44:$IV$44,[55]BOP!$A$59:$IV$59,[55]BOP!#REF!,[55]BOP!#REF!,[55]BOP!$A$79:$IV$79,[55]BOP!$A$81:$IV$88,[55]BOP!#REF!,[55]BOP!#REF!</definedName>
    <definedName name="Z_9E0C4904_FFCC_11D1_98BA_00C04FC96ABD_.wvu.Rows" localSheetId="60" hidden="1">[55]BOP!$A$36:$IV$36,[55]BOP!$A$44:$IV$44,[55]BOP!$A$59:$IV$59,[55]BOP!#REF!,[55]BOP!#REF!,[55]BOP!$A$79:$IV$79,[55]BOP!$A$81:$IV$88,[55]BOP!#REF!,[55]BOP!#REF!</definedName>
    <definedName name="Z_9E0C4904_FFCC_11D1_98BA_00C04FC96ABD_.wvu.Rows" localSheetId="70" hidden="1">[55]BOP!$A$36:$IV$36,[55]BOP!$A$44:$IV$44,[55]BOP!$A$59:$IV$59,[55]BOP!#REF!,[55]BOP!#REF!,[55]BOP!$A$79:$IV$79,[55]BOP!$A$81:$IV$88,[55]BOP!#REF!,[55]BOP!#REF!</definedName>
    <definedName name="Z_9E0C4904_FFCC_11D1_98BA_00C04FC96ABD_.wvu.Rows" hidden="1">[55]BOP!$A$36:$IV$36,[55]BOP!$A$44:$IV$44,[55]BOP!$A$59:$IV$59,[55]BOP!#REF!,[55]BOP!#REF!,[55]BOP!$A$79:$IV$79,[55]BOP!$A$81:$IV$88,[55]BOP!#REF!,[55]BOP!#REF!</definedName>
    <definedName name="Z_9E0C4905_FFCC_11D1_98BA_00C04FC96ABD_.wvu.Rows" localSheetId="19" hidden="1">[55]BOP!$A$36:$IV$36,[55]BOP!$A$44:$IV$44,[55]BOP!$A$59:$IV$59,[55]BOP!#REF!,[55]BOP!#REF!,[55]BOP!$A$79:$IV$79</definedName>
    <definedName name="Z_9E0C4905_FFCC_11D1_98BA_00C04FC96ABD_.wvu.Rows" localSheetId="37" hidden="1">[55]BOP!$A$36:$IV$36,[55]BOP!$A$44:$IV$44,[55]BOP!$A$59:$IV$59,[55]BOP!#REF!,[55]BOP!#REF!,[55]BOP!$A$79:$IV$79</definedName>
    <definedName name="Z_9E0C4905_FFCC_11D1_98BA_00C04FC96ABD_.wvu.Rows" localSheetId="38" hidden="1">[55]BOP!$A$36:$IV$36,[55]BOP!$A$44:$IV$44,[55]BOP!$A$59:$IV$59,[55]BOP!#REF!,[55]BOP!#REF!,[55]BOP!$A$79:$IV$79</definedName>
    <definedName name="Z_9E0C4905_FFCC_11D1_98BA_00C04FC96ABD_.wvu.Rows" localSheetId="39" hidden="1">[55]BOP!$A$36:$IV$36,[55]BOP!$A$44:$IV$44,[55]BOP!$A$59:$IV$59,[55]BOP!#REF!,[55]BOP!#REF!,[55]BOP!$A$79:$IV$79</definedName>
    <definedName name="Z_9E0C4905_FFCC_11D1_98BA_00C04FC96ABD_.wvu.Rows" localSheetId="40" hidden="1">[55]BOP!$A$36:$IV$36,[55]BOP!$A$44:$IV$44,[55]BOP!$A$59:$IV$59,[55]BOP!#REF!,[55]BOP!#REF!,[55]BOP!$A$79:$IV$79</definedName>
    <definedName name="Z_9E0C4905_FFCC_11D1_98BA_00C04FC96ABD_.wvu.Rows" localSheetId="41" hidden="1">[55]BOP!$A$36:$IV$36,[55]BOP!$A$44:$IV$44,[55]BOP!$A$59:$IV$59,[55]BOP!#REF!,[55]BOP!#REF!,[55]BOP!$A$79:$IV$79</definedName>
    <definedName name="Z_9E0C4905_FFCC_11D1_98BA_00C04FC96ABD_.wvu.Rows" localSheetId="42" hidden="1">[55]BOP!$A$36:$IV$36,[55]BOP!$A$44:$IV$44,[55]BOP!$A$59:$IV$59,[55]BOP!#REF!,[55]BOP!#REF!,[55]BOP!$A$79:$IV$79</definedName>
    <definedName name="Z_9E0C4905_FFCC_11D1_98BA_00C04FC96ABD_.wvu.Rows" localSheetId="43" hidden="1">[55]BOP!$A$36:$IV$36,[55]BOP!$A$44:$IV$44,[55]BOP!$A$59:$IV$59,[55]BOP!#REF!,[55]BOP!#REF!,[55]BOP!$A$79:$IV$79</definedName>
    <definedName name="Z_9E0C4905_FFCC_11D1_98BA_00C04FC96ABD_.wvu.Rows" localSheetId="45" hidden="1">[55]BOP!$A$36:$IV$36,[55]BOP!$A$44:$IV$44,[55]BOP!$A$59:$IV$59,[55]BOP!#REF!,[55]BOP!#REF!,[55]BOP!$A$79:$IV$79</definedName>
    <definedName name="Z_9E0C4905_FFCC_11D1_98BA_00C04FC96ABD_.wvu.Rows" localSheetId="46" hidden="1">[55]BOP!$A$36:$IV$36,[55]BOP!$A$44:$IV$44,[55]BOP!$A$59:$IV$59,[55]BOP!#REF!,[55]BOP!#REF!,[55]BOP!$A$79:$IV$79</definedName>
    <definedName name="Z_9E0C4905_FFCC_11D1_98BA_00C04FC96ABD_.wvu.Rows" localSheetId="48" hidden="1">[55]BOP!$A$36:$IV$36,[55]BOP!$A$44:$IV$44,[55]BOP!$A$59:$IV$59,[55]BOP!#REF!,[55]BOP!#REF!,[55]BOP!$A$79:$IV$79</definedName>
    <definedName name="Z_9E0C4905_FFCC_11D1_98BA_00C04FC96ABD_.wvu.Rows" localSheetId="49" hidden="1">[55]BOP!$A$36:$IV$36,[55]BOP!$A$44:$IV$44,[55]BOP!$A$59:$IV$59,[55]BOP!#REF!,[55]BOP!#REF!,[55]BOP!$A$79:$IV$79</definedName>
    <definedName name="Z_9E0C4905_FFCC_11D1_98BA_00C04FC96ABD_.wvu.Rows" localSheetId="50" hidden="1">[55]BOP!$A$36:$IV$36,[55]BOP!$A$44:$IV$44,[55]BOP!$A$59:$IV$59,[55]BOP!#REF!,[55]BOP!#REF!,[55]BOP!$A$79:$IV$79</definedName>
    <definedName name="Z_9E0C4905_FFCC_11D1_98BA_00C04FC96ABD_.wvu.Rows" localSheetId="52" hidden="1">[55]BOP!$A$36:$IV$36,[55]BOP!$A$44:$IV$44,[55]BOP!$A$59:$IV$59,[55]BOP!#REF!,[55]BOP!#REF!,[55]BOP!$A$79:$IV$79</definedName>
    <definedName name="Z_9E0C4905_FFCC_11D1_98BA_00C04FC96ABD_.wvu.Rows" localSheetId="53" hidden="1">[55]BOP!$A$36:$IV$36,[55]BOP!$A$44:$IV$44,[55]BOP!$A$59:$IV$59,[55]BOP!#REF!,[55]BOP!#REF!,[55]BOP!$A$79:$IV$79</definedName>
    <definedName name="Z_9E0C4905_FFCC_11D1_98BA_00C04FC96ABD_.wvu.Rows" localSheetId="54" hidden="1">[55]BOP!$A$36:$IV$36,[55]BOP!$A$44:$IV$44,[55]BOP!$A$59:$IV$59,[55]BOP!#REF!,[55]BOP!#REF!,[55]BOP!$A$79:$IV$79</definedName>
    <definedName name="Z_9E0C4905_FFCC_11D1_98BA_00C04FC96ABD_.wvu.Rows" localSheetId="55" hidden="1">[55]BOP!$A$36:$IV$36,[55]BOP!$A$44:$IV$44,[55]BOP!$A$59:$IV$59,[55]BOP!#REF!,[55]BOP!#REF!,[55]BOP!$A$79:$IV$79</definedName>
    <definedName name="Z_9E0C4905_FFCC_11D1_98BA_00C04FC96ABD_.wvu.Rows" localSheetId="56" hidden="1">[55]BOP!$A$36:$IV$36,[55]BOP!$A$44:$IV$44,[55]BOP!$A$59:$IV$59,[55]BOP!#REF!,[55]BOP!#REF!,[55]BOP!$A$79:$IV$79</definedName>
    <definedName name="Z_9E0C4905_FFCC_11D1_98BA_00C04FC96ABD_.wvu.Rows" localSheetId="57" hidden="1">[55]BOP!$A$36:$IV$36,[55]BOP!$A$44:$IV$44,[55]BOP!$A$59:$IV$59,[55]BOP!#REF!,[55]BOP!#REF!,[55]BOP!$A$79:$IV$79</definedName>
    <definedName name="Z_9E0C4905_FFCC_11D1_98BA_00C04FC96ABD_.wvu.Rows" localSheetId="58" hidden="1">[55]BOP!$A$36:$IV$36,[55]BOP!$A$44:$IV$44,[55]BOP!$A$59:$IV$59,[55]BOP!#REF!,[55]BOP!#REF!,[55]BOP!$A$79:$IV$79</definedName>
    <definedName name="Z_9E0C4905_FFCC_11D1_98BA_00C04FC96ABD_.wvu.Rows" localSheetId="59" hidden="1">[55]BOP!$A$36:$IV$36,[55]BOP!$A$44:$IV$44,[55]BOP!$A$59:$IV$59,[55]BOP!#REF!,[55]BOP!#REF!,[55]BOP!$A$79:$IV$79</definedName>
    <definedName name="Z_9E0C4905_FFCC_11D1_98BA_00C04FC96ABD_.wvu.Rows" localSheetId="60" hidden="1">[55]BOP!$A$36:$IV$36,[55]BOP!$A$44:$IV$44,[55]BOP!$A$59:$IV$59,[55]BOP!#REF!,[55]BOP!#REF!,[55]BOP!$A$79:$IV$79</definedName>
    <definedName name="Z_9E0C4905_FFCC_11D1_98BA_00C04FC96ABD_.wvu.Rows" localSheetId="70" hidden="1">[55]BOP!$A$36:$IV$36,[55]BOP!$A$44:$IV$44,[55]BOP!$A$59:$IV$59,[55]BOP!#REF!,[55]BOP!#REF!,[55]BOP!$A$79:$IV$79</definedName>
    <definedName name="Z_9E0C4905_FFCC_11D1_98BA_00C04FC96ABD_.wvu.Rows" hidden="1">[55]BOP!$A$36:$IV$36,[55]BOP!$A$44:$IV$44,[55]BOP!$A$59:$IV$59,[55]BOP!#REF!,[55]BOP!#REF!,[55]BOP!$A$79:$IV$79</definedName>
    <definedName name="Z_C21FAE85_013A_11D2_98BD_00C04FC96ABD_.wvu.Rows" localSheetId="19" hidden="1">[55]BOP!$A$36:$IV$36,[55]BOP!$A$44:$IV$44,[55]BOP!$A$59:$IV$59,[55]BOP!#REF!,[55]BOP!#REF!,[55]BOP!$A$81:$IV$88</definedName>
    <definedName name="Z_C21FAE85_013A_11D2_98BD_00C04FC96ABD_.wvu.Rows" localSheetId="37" hidden="1">[55]BOP!$A$36:$IV$36,[55]BOP!$A$44:$IV$44,[55]BOP!$A$59:$IV$59,[55]BOP!#REF!,[55]BOP!#REF!,[55]BOP!$A$81:$IV$88</definedName>
    <definedName name="Z_C21FAE85_013A_11D2_98BD_00C04FC96ABD_.wvu.Rows" localSheetId="38" hidden="1">[55]BOP!$A$36:$IV$36,[55]BOP!$A$44:$IV$44,[55]BOP!$A$59:$IV$59,[55]BOP!#REF!,[55]BOP!#REF!,[55]BOP!$A$81:$IV$88</definedName>
    <definedName name="Z_C21FAE85_013A_11D2_98BD_00C04FC96ABD_.wvu.Rows" localSheetId="39" hidden="1">[55]BOP!$A$36:$IV$36,[55]BOP!$A$44:$IV$44,[55]BOP!$A$59:$IV$59,[55]BOP!#REF!,[55]BOP!#REF!,[55]BOP!$A$81:$IV$88</definedName>
    <definedName name="Z_C21FAE85_013A_11D2_98BD_00C04FC96ABD_.wvu.Rows" localSheetId="40" hidden="1">[55]BOP!$A$36:$IV$36,[55]BOP!$A$44:$IV$44,[55]BOP!$A$59:$IV$59,[55]BOP!#REF!,[55]BOP!#REF!,[55]BOP!$A$81:$IV$88</definedName>
    <definedName name="Z_C21FAE85_013A_11D2_98BD_00C04FC96ABD_.wvu.Rows" localSheetId="41" hidden="1">[55]BOP!$A$36:$IV$36,[55]BOP!$A$44:$IV$44,[55]BOP!$A$59:$IV$59,[55]BOP!#REF!,[55]BOP!#REF!,[55]BOP!$A$81:$IV$88</definedName>
    <definedName name="Z_C21FAE85_013A_11D2_98BD_00C04FC96ABD_.wvu.Rows" localSheetId="42" hidden="1">[55]BOP!$A$36:$IV$36,[55]BOP!$A$44:$IV$44,[55]BOP!$A$59:$IV$59,[55]BOP!#REF!,[55]BOP!#REF!,[55]BOP!$A$81:$IV$88</definedName>
    <definedName name="Z_C21FAE85_013A_11D2_98BD_00C04FC96ABD_.wvu.Rows" localSheetId="43" hidden="1">[55]BOP!$A$36:$IV$36,[55]BOP!$A$44:$IV$44,[55]BOP!$A$59:$IV$59,[55]BOP!#REF!,[55]BOP!#REF!,[55]BOP!$A$81:$IV$88</definedName>
    <definedName name="Z_C21FAE85_013A_11D2_98BD_00C04FC96ABD_.wvu.Rows" localSheetId="45" hidden="1">[55]BOP!$A$36:$IV$36,[55]BOP!$A$44:$IV$44,[55]BOP!$A$59:$IV$59,[55]BOP!#REF!,[55]BOP!#REF!,[55]BOP!$A$81:$IV$88</definedName>
    <definedName name="Z_C21FAE85_013A_11D2_98BD_00C04FC96ABD_.wvu.Rows" localSheetId="46" hidden="1">[55]BOP!$A$36:$IV$36,[55]BOP!$A$44:$IV$44,[55]BOP!$A$59:$IV$59,[55]BOP!#REF!,[55]BOP!#REF!,[55]BOP!$A$81:$IV$88</definedName>
    <definedName name="Z_C21FAE85_013A_11D2_98BD_00C04FC96ABD_.wvu.Rows" localSheetId="48" hidden="1">[55]BOP!$A$36:$IV$36,[55]BOP!$A$44:$IV$44,[55]BOP!$A$59:$IV$59,[55]BOP!#REF!,[55]BOP!#REF!,[55]BOP!$A$81:$IV$88</definedName>
    <definedName name="Z_C21FAE85_013A_11D2_98BD_00C04FC96ABD_.wvu.Rows" localSheetId="49" hidden="1">[55]BOP!$A$36:$IV$36,[55]BOP!$A$44:$IV$44,[55]BOP!$A$59:$IV$59,[55]BOP!#REF!,[55]BOP!#REF!,[55]BOP!$A$81:$IV$88</definedName>
    <definedName name="Z_C21FAE85_013A_11D2_98BD_00C04FC96ABD_.wvu.Rows" localSheetId="50" hidden="1">[55]BOP!$A$36:$IV$36,[55]BOP!$A$44:$IV$44,[55]BOP!$A$59:$IV$59,[55]BOP!#REF!,[55]BOP!#REF!,[55]BOP!$A$81:$IV$88</definedName>
    <definedName name="Z_C21FAE85_013A_11D2_98BD_00C04FC96ABD_.wvu.Rows" localSheetId="52" hidden="1">[55]BOP!$A$36:$IV$36,[55]BOP!$A$44:$IV$44,[55]BOP!$A$59:$IV$59,[55]BOP!#REF!,[55]BOP!#REF!,[55]BOP!$A$81:$IV$88</definedName>
    <definedName name="Z_C21FAE85_013A_11D2_98BD_00C04FC96ABD_.wvu.Rows" localSheetId="53" hidden="1">[55]BOP!$A$36:$IV$36,[55]BOP!$A$44:$IV$44,[55]BOP!$A$59:$IV$59,[55]BOP!#REF!,[55]BOP!#REF!,[55]BOP!$A$81:$IV$88</definedName>
    <definedName name="Z_C21FAE85_013A_11D2_98BD_00C04FC96ABD_.wvu.Rows" localSheetId="54" hidden="1">[55]BOP!$A$36:$IV$36,[55]BOP!$A$44:$IV$44,[55]BOP!$A$59:$IV$59,[55]BOP!#REF!,[55]BOP!#REF!,[55]BOP!$A$81:$IV$88</definedName>
    <definedName name="Z_C21FAE85_013A_11D2_98BD_00C04FC96ABD_.wvu.Rows" localSheetId="55" hidden="1">[55]BOP!$A$36:$IV$36,[55]BOP!$A$44:$IV$44,[55]BOP!$A$59:$IV$59,[55]BOP!#REF!,[55]BOP!#REF!,[55]BOP!$A$81:$IV$88</definedName>
    <definedName name="Z_C21FAE85_013A_11D2_98BD_00C04FC96ABD_.wvu.Rows" localSheetId="56" hidden="1">[55]BOP!$A$36:$IV$36,[55]BOP!$A$44:$IV$44,[55]BOP!$A$59:$IV$59,[55]BOP!#REF!,[55]BOP!#REF!,[55]BOP!$A$81:$IV$88</definedName>
    <definedName name="Z_C21FAE85_013A_11D2_98BD_00C04FC96ABD_.wvu.Rows" localSheetId="57" hidden="1">[55]BOP!$A$36:$IV$36,[55]BOP!$A$44:$IV$44,[55]BOP!$A$59:$IV$59,[55]BOP!#REF!,[55]BOP!#REF!,[55]BOP!$A$81:$IV$88</definedName>
    <definedName name="Z_C21FAE85_013A_11D2_98BD_00C04FC96ABD_.wvu.Rows" localSheetId="58" hidden="1">[55]BOP!$A$36:$IV$36,[55]BOP!$A$44:$IV$44,[55]BOP!$A$59:$IV$59,[55]BOP!#REF!,[55]BOP!#REF!,[55]BOP!$A$81:$IV$88</definedName>
    <definedName name="Z_C21FAE85_013A_11D2_98BD_00C04FC96ABD_.wvu.Rows" localSheetId="59" hidden="1">[55]BOP!$A$36:$IV$36,[55]BOP!$A$44:$IV$44,[55]BOP!$A$59:$IV$59,[55]BOP!#REF!,[55]BOP!#REF!,[55]BOP!$A$81:$IV$88</definedName>
    <definedName name="Z_C21FAE85_013A_11D2_98BD_00C04FC96ABD_.wvu.Rows" localSheetId="60" hidden="1">[55]BOP!$A$36:$IV$36,[55]BOP!$A$44:$IV$44,[55]BOP!$A$59:$IV$59,[55]BOP!#REF!,[55]BOP!#REF!,[55]BOP!$A$81:$IV$88</definedName>
    <definedName name="Z_C21FAE85_013A_11D2_98BD_00C04FC96ABD_.wvu.Rows" localSheetId="70" hidden="1">[55]BOP!$A$36:$IV$36,[55]BOP!$A$44:$IV$44,[55]BOP!$A$59:$IV$59,[55]BOP!#REF!,[55]BOP!#REF!,[55]BOP!$A$81:$IV$88</definedName>
    <definedName name="Z_C21FAE85_013A_11D2_98BD_00C04FC96ABD_.wvu.Rows" hidden="1">[55]BOP!$A$36:$IV$36,[55]BOP!$A$44:$IV$44,[55]BOP!$A$59:$IV$59,[55]BOP!#REF!,[55]BOP!#REF!,[55]BOP!$A$81:$IV$88</definedName>
    <definedName name="Z_C21FAE86_013A_11D2_98BD_00C04FC96ABD_.wvu.Rows" localSheetId="19" hidden="1">[55]BOP!$A$36:$IV$36,[55]BOP!$A$44:$IV$44,[55]BOP!$A$59:$IV$59,[55]BOP!#REF!,[55]BOP!#REF!,[55]BOP!$A$81:$IV$88</definedName>
    <definedName name="Z_C21FAE86_013A_11D2_98BD_00C04FC96ABD_.wvu.Rows" localSheetId="37" hidden="1">[55]BOP!$A$36:$IV$36,[55]BOP!$A$44:$IV$44,[55]BOP!$A$59:$IV$59,[55]BOP!#REF!,[55]BOP!#REF!,[55]BOP!$A$81:$IV$88</definedName>
    <definedName name="Z_C21FAE86_013A_11D2_98BD_00C04FC96ABD_.wvu.Rows" localSheetId="38" hidden="1">[55]BOP!$A$36:$IV$36,[55]BOP!$A$44:$IV$44,[55]BOP!$A$59:$IV$59,[55]BOP!#REF!,[55]BOP!#REF!,[55]BOP!$A$81:$IV$88</definedName>
    <definedName name="Z_C21FAE86_013A_11D2_98BD_00C04FC96ABD_.wvu.Rows" localSheetId="39" hidden="1">[55]BOP!$A$36:$IV$36,[55]BOP!$A$44:$IV$44,[55]BOP!$A$59:$IV$59,[55]BOP!#REF!,[55]BOP!#REF!,[55]BOP!$A$81:$IV$88</definedName>
    <definedName name="Z_C21FAE86_013A_11D2_98BD_00C04FC96ABD_.wvu.Rows" localSheetId="40" hidden="1">[55]BOP!$A$36:$IV$36,[55]BOP!$A$44:$IV$44,[55]BOP!$A$59:$IV$59,[55]BOP!#REF!,[55]BOP!#REF!,[55]BOP!$A$81:$IV$88</definedName>
    <definedName name="Z_C21FAE86_013A_11D2_98BD_00C04FC96ABD_.wvu.Rows" localSheetId="41" hidden="1">[55]BOP!$A$36:$IV$36,[55]BOP!$A$44:$IV$44,[55]BOP!$A$59:$IV$59,[55]BOP!#REF!,[55]BOP!#REF!,[55]BOP!$A$81:$IV$88</definedName>
    <definedName name="Z_C21FAE86_013A_11D2_98BD_00C04FC96ABD_.wvu.Rows" localSheetId="42" hidden="1">[55]BOP!$A$36:$IV$36,[55]BOP!$A$44:$IV$44,[55]BOP!$A$59:$IV$59,[55]BOP!#REF!,[55]BOP!#REF!,[55]BOP!$A$81:$IV$88</definedName>
    <definedName name="Z_C21FAE86_013A_11D2_98BD_00C04FC96ABD_.wvu.Rows" localSheetId="43" hidden="1">[55]BOP!$A$36:$IV$36,[55]BOP!$A$44:$IV$44,[55]BOP!$A$59:$IV$59,[55]BOP!#REF!,[55]BOP!#REF!,[55]BOP!$A$81:$IV$88</definedName>
    <definedName name="Z_C21FAE86_013A_11D2_98BD_00C04FC96ABD_.wvu.Rows" localSheetId="45" hidden="1">[55]BOP!$A$36:$IV$36,[55]BOP!$A$44:$IV$44,[55]BOP!$A$59:$IV$59,[55]BOP!#REF!,[55]BOP!#REF!,[55]BOP!$A$81:$IV$88</definedName>
    <definedName name="Z_C21FAE86_013A_11D2_98BD_00C04FC96ABD_.wvu.Rows" localSheetId="46" hidden="1">[55]BOP!$A$36:$IV$36,[55]BOP!$A$44:$IV$44,[55]BOP!$A$59:$IV$59,[55]BOP!#REF!,[55]BOP!#REF!,[55]BOP!$A$81:$IV$88</definedName>
    <definedName name="Z_C21FAE86_013A_11D2_98BD_00C04FC96ABD_.wvu.Rows" localSheetId="48" hidden="1">[55]BOP!$A$36:$IV$36,[55]BOP!$A$44:$IV$44,[55]BOP!$A$59:$IV$59,[55]BOP!#REF!,[55]BOP!#REF!,[55]BOP!$A$81:$IV$88</definedName>
    <definedName name="Z_C21FAE86_013A_11D2_98BD_00C04FC96ABD_.wvu.Rows" localSheetId="49" hidden="1">[55]BOP!$A$36:$IV$36,[55]BOP!$A$44:$IV$44,[55]BOP!$A$59:$IV$59,[55]BOP!#REF!,[55]BOP!#REF!,[55]BOP!$A$81:$IV$88</definedName>
    <definedName name="Z_C21FAE86_013A_11D2_98BD_00C04FC96ABD_.wvu.Rows" localSheetId="50" hidden="1">[55]BOP!$A$36:$IV$36,[55]BOP!$A$44:$IV$44,[55]BOP!$A$59:$IV$59,[55]BOP!#REF!,[55]BOP!#REF!,[55]BOP!$A$81:$IV$88</definedName>
    <definedName name="Z_C21FAE86_013A_11D2_98BD_00C04FC96ABD_.wvu.Rows" localSheetId="52" hidden="1">[55]BOP!$A$36:$IV$36,[55]BOP!$A$44:$IV$44,[55]BOP!$A$59:$IV$59,[55]BOP!#REF!,[55]BOP!#REF!,[55]BOP!$A$81:$IV$88</definedName>
    <definedName name="Z_C21FAE86_013A_11D2_98BD_00C04FC96ABD_.wvu.Rows" localSheetId="53" hidden="1">[55]BOP!$A$36:$IV$36,[55]BOP!$A$44:$IV$44,[55]BOP!$A$59:$IV$59,[55]BOP!#REF!,[55]BOP!#REF!,[55]BOP!$A$81:$IV$88</definedName>
    <definedName name="Z_C21FAE86_013A_11D2_98BD_00C04FC96ABD_.wvu.Rows" localSheetId="54" hidden="1">[55]BOP!$A$36:$IV$36,[55]BOP!$A$44:$IV$44,[55]BOP!$A$59:$IV$59,[55]BOP!#REF!,[55]BOP!#REF!,[55]BOP!$A$81:$IV$88</definedName>
    <definedName name="Z_C21FAE86_013A_11D2_98BD_00C04FC96ABD_.wvu.Rows" localSheetId="55" hidden="1">[55]BOP!$A$36:$IV$36,[55]BOP!$A$44:$IV$44,[55]BOP!$A$59:$IV$59,[55]BOP!#REF!,[55]BOP!#REF!,[55]BOP!$A$81:$IV$88</definedName>
    <definedName name="Z_C21FAE86_013A_11D2_98BD_00C04FC96ABD_.wvu.Rows" localSheetId="56" hidden="1">[55]BOP!$A$36:$IV$36,[55]BOP!$A$44:$IV$44,[55]BOP!$A$59:$IV$59,[55]BOP!#REF!,[55]BOP!#REF!,[55]BOP!$A$81:$IV$88</definedName>
    <definedName name="Z_C21FAE86_013A_11D2_98BD_00C04FC96ABD_.wvu.Rows" localSheetId="57" hidden="1">[55]BOP!$A$36:$IV$36,[55]BOP!$A$44:$IV$44,[55]BOP!$A$59:$IV$59,[55]BOP!#REF!,[55]BOP!#REF!,[55]BOP!$A$81:$IV$88</definedName>
    <definedName name="Z_C21FAE86_013A_11D2_98BD_00C04FC96ABD_.wvu.Rows" localSheetId="58" hidden="1">[55]BOP!$A$36:$IV$36,[55]BOP!$A$44:$IV$44,[55]BOP!$A$59:$IV$59,[55]BOP!#REF!,[55]BOP!#REF!,[55]BOP!$A$81:$IV$88</definedName>
    <definedName name="Z_C21FAE86_013A_11D2_98BD_00C04FC96ABD_.wvu.Rows" localSheetId="59" hidden="1">[55]BOP!$A$36:$IV$36,[55]BOP!$A$44:$IV$44,[55]BOP!$A$59:$IV$59,[55]BOP!#REF!,[55]BOP!#REF!,[55]BOP!$A$81:$IV$88</definedName>
    <definedName name="Z_C21FAE86_013A_11D2_98BD_00C04FC96ABD_.wvu.Rows" localSheetId="60" hidden="1">[55]BOP!$A$36:$IV$36,[55]BOP!$A$44:$IV$44,[55]BOP!$A$59:$IV$59,[55]BOP!#REF!,[55]BOP!#REF!,[55]BOP!$A$81:$IV$88</definedName>
    <definedName name="Z_C21FAE86_013A_11D2_98BD_00C04FC96ABD_.wvu.Rows" localSheetId="70" hidden="1">[55]BOP!$A$36:$IV$36,[55]BOP!$A$44:$IV$44,[55]BOP!$A$59:$IV$59,[55]BOP!#REF!,[55]BOP!#REF!,[55]BOP!$A$81:$IV$88</definedName>
    <definedName name="Z_C21FAE86_013A_11D2_98BD_00C04FC96ABD_.wvu.Rows" hidden="1">[55]BOP!$A$36:$IV$36,[55]BOP!$A$44:$IV$44,[55]BOP!$A$59:$IV$59,[55]BOP!#REF!,[55]BOP!#REF!,[55]BOP!$A$81:$IV$88</definedName>
    <definedName name="Z_C21FAE87_013A_11D2_98BD_00C04FC96ABD_.wvu.Rows" localSheetId="19" hidden="1">[55]BOP!$A$36:$IV$36,[55]BOP!$A$44:$IV$44,[55]BOP!$A$59:$IV$59,[55]BOP!#REF!,[55]BOP!#REF!,[55]BOP!$A$81:$IV$88</definedName>
    <definedName name="Z_C21FAE87_013A_11D2_98BD_00C04FC96ABD_.wvu.Rows" localSheetId="37" hidden="1">[55]BOP!$A$36:$IV$36,[55]BOP!$A$44:$IV$44,[55]BOP!$A$59:$IV$59,[55]BOP!#REF!,[55]BOP!#REF!,[55]BOP!$A$81:$IV$88</definedName>
    <definedName name="Z_C21FAE87_013A_11D2_98BD_00C04FC96ABD_.wvu.Rows" localSheetId="38" hidden="1">[55]BOP!$A$36:$IV$36,[55]BOP!$A$44:$IV$44,[55]BOP!$A$59:$IV$59,[55]BOP!#REF!,[55]BOP!#REF!,[55]BOP!$A$81:$IV$88</definedName>
    <definedName name="Z_C21FAE87_013A_11D2_98BD_00C04FC96ABD_.wvu.Rows" localSheetId="39" hidden="1">[55]BOP!$A$36:$IV$36,[55]BOP!$A$44:$IV$44,[55]BOP!$A$59:$IV$59,[55]BOP!#REF!,[55]BOP!#REF!,[55]BOP!$A$81:$IV$88</definedName>
    <definedName name="Z_C21FAE87_013A_11D2_98BD_00C04FC96ABD_.wvu.Rows" localSheetId="40" hidden="1">[55]BOP!$A$36:$IV$36,[55]BOP!$A$44:$IV$44,[55]BOP!$A$59:$IV$59,[55]BOP!#REF!,[55]BOP!#REF!,[55]BOP!$A$81:$IV$88</definedName>
    <definedName name="Z_C21FAE87_013A_11D2_98BD_00C04FC96ABD_.wvu.Rows" localSheetId="41" hidden="1">[55]BOP!$A$36:$IV$36,[55]BOP!$A$44:$IV$44,[55]BOP!$A$59:$IV$59,[55]BOP!#REF!,[55]BOP!#REF!,[55]BOP!$A$81:$IV$88</definedName>
    <definedName name="Z_C21FAE87_013A_11D2_98BD_00C04FC96ABD_.wvu.Rows" localSheetId="42" hidden="1">[55]BOP!$A$36:$IV$36,[55]BOP!$A$44:$IV$44,[55]BOP!$A$59:$IV$59,[55]BOP!#REF!,[55]BOP!#REF!,[55]BOP!$A$81:$IV$88</definedName>
    <definedName name="Z_C21FAE87_013A_11D2_98BD_00C04FC96ABD_.wvu.Rows" localSheetId="43" hidden="1">[55]BOP!$A$36:$IV$36,[55]BOP!$A$44:$IV$44,[55]BOP!$A$59:$IV$59,[55]BOP!#REF!,[55]BOP!#REF!,[55]BOP!$A$81:$IV$88</definedName>
    <definedName name="Z_C21FAE87_013A_11D2_98BD_00C04FC96ABD_.wvu.Rows" localSheetId="45" hidden="1">[55]BOP!$A$36:$IV$36,[55]BOP!$A$44:$IV$44,[55]BOP!$A$59:$IV$59,[55]BOP!#REF!,[55]BOP!#REF!,[55]BOP!$A$81:$IV$88</definedName>
    <definedName name="Z_C21FAE87_013A_11D2_98BD_00C04FC96ABD_.wvu.Rows" localSheetId="46" hidden="1">[55]BOP!$A$36:$IV$36,[55]BOP!$A$44:$IV$44,[55]BOP!$A$59:$IV$59,[55]BOP!#REF!,[55]BOP!#REF!,[55]BOP!$A$81:$IV$88</definedName>
    <definedName name="Z_C21FAE87_013A_11D2_98BD_00C04FC96ABD_.wvu.Rows" localSheetId="48" hidden="1">[55]BOP!$A$36:$IV$36,[55]BOP!$A$44:$IV$44,[55]BOP!$A$59:$IV$59,[55]BOP!#REF!,[55]BOP!#REF!,[55]BOP!$A$81:$IV$88</definedName>
    <definedName name="Z_C21FAE87_013A_11D2_98BD_00C04FC96ABD_.wvu.Rows" localSheetId="49" hidden="1">[55]BOP!$A$36:$IV$36,[55]BOP!$A$44:$IV$44,[55]BOP!$A$59:$IV$59,[55]BOP!#REF!,[55]BOP!#REF!,[55]BOP!$A$81:$IV$88</definedName>
    <definedName name="Z_C21FAE87_013A_11D2_98BD_00C04FC96ABD_.wvu.Rows" localSheetId="50" hidden="1">[55]BOP!$A$36:$IV$36,[55]BOP!$A$44:$IV$44,[55]BOP!$A$59:$IV$59,[55]BOP!#REF!,[55]BOP!#REF!,[55]BOP!$A$81:$IV$88</definedName>
    <definedName name="Z_C21FAE87_013A_11D2_98BD_00C04FC96ABD_.wvu.Rows" localSheetId="52" hidden="1">[55]BOP!$A$36:$IV$36,[55]BOP!$A$44:$IV$44,[55]BOP!$A$59:$IV$59,[55]BOP!#REF!,[55]BOP!#REF!,[55]BOP!$A$81:$IV$88</definedName>
    <definedName name="Z_C21FAE87_013A_11D2_98BD_00C04FC96ABD_.wvu.Rows" localSheetId="53" hidden="1">[55]BOP!$A$36:$IV$36,[55]BOP!$A$44:$IV$44,[55]BOP!$A$59:$IV$59,[55]BOP!#REF!,[55]BOP!#REF!,[55]BOP!$A$81:$IV$88</definedName>
    <definedName name="Z_C21FAE87_013A_11D2_98BD_00C04FC96ABD_.wvu.Rows" localSheetId="54" hidden="1">[55]BOP!$A$36:$IV$36,[55]BOP!$A$44:$IV$44,[55]BOP!$A$59:$IV$59,[55]BOP!#REF!,[55]BOP!#REF!,[55]BOP!$A$81:$IV$88</definedName>
    <definedName name="Z_C21FAE87_013A_11D2_98BD_00C04FC96ABD_.wvu.Rows" localSheetId="55" hidden="1">[55]BOP!$A$36:$IV$36,[55]BOP!$A$44:$IV$44,[55]BOP!$A$59:$IV$59,[55]BOP!#REF!,[55]BOP!#REF!,[55]BOP!$A$81:$IV$88</definedName>
    <definedName name="Z_C21FAE87_013A_11D2_98BD_00C04FC96ABD_.wvu.Rows" localSheetId="56" hidden="1">[55]BOP!$A$36:$IV$36,[55]BOP!$A$44:$IV$44,[55]BOP!$A$59:$IV$59,[55]BOP!#REF!,[55]BOP!#REF!,[55]BOP!$A$81:$IV$88</definedName>
    <definedName name="Z_C21FAE87_013A_11D2_98BD_00C04FC96ABD_.wvu.Rows" localSheetId="57" hidden="1">[55]BOP!$A$36:$IV$36,[55]BOP!$A$44:$IV$44,[55]BOP!$A$59:$IV$59,[55]BOP!#REF!,[55]BOP!#REF!,[55]BOP!$A$81:$IV$88</definedName>
    <definedName name="Z_C21FAE87_013A_11D2_98BD_00C04FC96ABD_.wvu.Rows" localSheetId="58" hidden="1">[55]BOP!$A$36:$IV$36,[55]BOP!$A$44:$IV$44,[55]BOP!$A$59:$IV$59,[55]BOP!#REF!,[55]BOP!#REF!,[55]BOP!$A$81:$IV$88</definedName>
    <definedName name="Z_C21FAE87_013A_11D2_98BD_00C04FC96ABD_.wvu.Rows" localSheetId="59" hidden="1">[55]BOP!$A$36:$IV$36,[55]BOP!$A$44:$IV$44,[55]BOP!$A$59:$IV$59,[55]BOP!#REF!,[55]BOP!#REF!,[55]BOP!$A$81:$IV$88</definedName>
    <definedName name="Z_C21FAE87_013A_11D2_98BD_00C04FC96ABD_.wvu.Rows" localSheetId="60" hidden="1">[55]BOP!$A$36:$IV$36,[55]BOP!$A$44:$IV$44,[55]BOP!$A$59:$IV$59,[55]BOP!#REF!,[55]BOP!#REF!,[55]BOP!$A$81:$IV$88</definedName>
    <definedName name="Z_C21FAE87_013A_11D2_98BD_00C04FC96ABD_.wvu.Rows" localSheetId="70" hidden="1">[55]BOP!$A$36:$IV$36,[55]BOP!$A$44:$IV$44,[55]BOP!$A$59:$IV$59,[55]BOP!#REF!,[55]BOP!#REF!,[55]BOP!$A$81:$IV$88</definedName>
    <definedName name="Z_C21FAE87_013A_11D2_98BD_00C04FC96ABD_.wvu.Rows" hidden="1">[55]BOP!$A$36:$IV$36,[55]BOP!$A$44:$IV$44,[55]BOP!$A$59:$IV$59,[55]BOP!#REF!,[55]BOP!#REF!,[55]BOP!$A$81:$IV$88</definedName>
    <definedName name="Z_C21FAE88_013A_11D2_98BD_00C04FC96ABD_.wvu.Rows" localSheetId="19" hidden="1">[55]BOP!$A$36:$IV$36,[55]BOP!$A$44:$IV$44,[55]BOP!$A$59:$IV$59,[55]BOP!#REF!,[55]BOP!#REF!,[55]BOP!$A$81:$IV$88</definedName>
    <definedName name="Z_C21FAE88_013A_11D2_98BD_00C04FC96ABD_.wvu.Rows" localSheetId="37" hidden="1">[55]BOP!$A$36:$IV$36,[55]BOP!$A$44:$IV$44,[55]BOP!$A$59:$IV$59,[55]BOP!#REF!,[55]BOP!#REF!,[55]BOP!$A$81:$IV$88</definedName>
    <definedName name="Z_C21FAE88_013A_11D2_98BD_00C04FC96ABD_.wvu.Rows" localSheetId="38" hidden="1">[55]BOP!$A$36:$IV$36,[55]BOP!$A$44:$IV$44,[55]BOP!$A$59:$IV$59,[55]BOP!#REF!,[55]BOP!#REF!,[55]BOP!$A$81:$IV$88</definedName>
    <definedName name="Z_C21FAE88_013A_11D2_98BD_00C04FC96ABD_.wvu.Rows" localSheetId="39" hidden="1">[55]BOP!$A$36:$IV$36,[55]BOP!$A$44:$IV$44,[55]BOP!$A$59:$IV$59,[55]BOP!#REF!,[55]BOP!#REF!,[55]BOP!$A$81:$IV$88</definedName>
    <definedName name="Z_C21FAE88_013A_11D2_98BD_00C04FC96ABD_.wvu.Rows" localSheetId="40" hidden="1">[55]BOP!$A$36:$IV$36,[55]BOP!$A$44:$IV$44,[55]BOP!$A$59:$IV$59,[55]BOP!#REF!,[55]BOP!#REF!,[55]BOP!$A$81:$IV$88</definedName>
    <definedName name="Z_C21FAE88_013A_11D2_98BD_00C04FC96ABD_.wvu.Rows" localSheetId="41" hidden="1">[55]BOP!$A$36:$IV$36,[55]BOP!$A$44:$IV$44,[55]BOP!$A$59:$IV$59,[55]BOP!#REF!,[55]BOP!#REF!,[55]BOP!$A$81:$IV$88</definedName>
    <definedName name="Z_C21FAE88_013A_11D2_98BD_00C04FC96ABD_.wvu.Rows" localSheetId="42" hidden="1">[55]BOP!$A$36:$IV$36,[55]BOP!$A$44:$IV$44,[55]BOP!$A$59:$IV$59,[55]BOP!#REF!,[55]BOP!#REF!,[55]BOP!$A$81:$IV$88</definedName>
    <definedName name="Z_C21FAE88_013A_11D2_98BD_00C04FC96ABD_.wvu.Rows" localSheetId="43" hidden="1">[55]BOP!$A$36:$IV$36,[55]BOP!$A$44:$IV$44,[55]BOP!$A$59:$IV$59,[55]BOP!#REF!,[55]BOP!#REF!,[55]BOP!$A$81:$IV$88</definedName>
    <definedName name="Z_C21FAE88_013A_11D2_98BD_00C04FC96ABD_.wvu.Rows" localSheetId="45" hidden="1">[55]BOP!$A$36:$IV$36,[55]BOP!$A$44:$IV$44,[55]BOP!$A$59:$IV$59,[55]BOP!#REF!,[55]BOP!#REF!,[55]BOP!$A$81:$IV$88</definedName>
    <definedName name="Z_C21FAE88_013A_11D2_98BD_00C04FC96ABD_.wvu.Rows" localSheetId="46" hidden="1">[55]BOP!$A$36:$IV$36,[55]BOP!$A$44:$IV$44,[55]BOP!$A$59:$IV$59,[55]BOP!#REF!,[55]BOP!#REF!,[55]BOP!$A$81:$IV$88</definedName>
    <definedName name="Z_C21FAE88_013A_11D2_98BD_00C04FC96ABD_.wvu.Rows" localSheetId="48" hidden="1">[55]BOP!$A$36:$IV$36,[55]BOP!$A$44:$IV$44,[55]BOP!$A$59:$IV$59,[55]BOP!#REF!,[55]BOP!#REF!,[55]BOP!$A$81:$IV$88</definedName>
    <definedName name="Z_C21FAE88_013A_11D2_98BD_00C04FC96ABD_.wvu.Rows" localSheetId="49" hidden="1">[55]BOP!$A$36:$IV$36,[55]BOP!$A$44:$IV$44,[55]BOP!$A$59:$IV$59,[55]BOP!#REF!,[55]BOP!#REF!,[55]BOP!$A$81:$IV$88</definedName>
    <definedName name="Z_C21FAE88_013A_11D2_98BD_00C04FC96ABD_.wvu.Rows" localSheetId="50" hidden="1">[55]BOP!$A$36:$IV$36,[55]BOP!$A$44:$IV$44,[55]BOP!$A$59:$IV$59,[55]BOP!#REF!,[55]BOP!#REF!,[55]BOP!$A$81:$IV$88</definedName>
    <definedName name="Z_C21FAE88_013A_11D2_98BD_00C04FC96ABD_.wvu.Rows" localSheetId="52" hidden="1">[55]BOP!$A$36:$IV$36,[55]BOP!$A$44:$IV$44,[55]BOP!$A$59:$IV$59,[55]BOP!#REF!,[55]BOP!#REF!,[55]BOP!$A$81:$IV$88</definedName>
    <definedName name="Z_C21FAE88_013A_11D2_98BD_00C04FC96ABD_.wvu.Rows" localSheetId="53" hidden="1">[55]BOP!$A$36:$IV$36,[55]BOP!$A$44:$IV$44,[55]BOP!$A$59:$IV$59,[55]BOP!#REF!,[55]BOP!#REF!,[55]BOP!$A$81:$IV$88</definedName>
    <definedName name="Z_C21FAE88_013A_11D2_98BD_00C04FC96ABD_.wvu.Rows" localSheetId="54" hidden="1">[55]BOP!$A$36:$IV$36,[55]BOP!$A$44:$IV$44,[55]BOP!$A$59:$IV$59,[55]BOP!#REF!,[55]BOP!#REF!,[55]BOP!$A$81:$IV$88</definedName>
    <definedName name="Z_C21FAE88_013A_11D2_98BD_00C04FC96ABD_.wvu.Rows" localSheetId="55" hidden="1">[55]BOP!$A$36:$IV$36,[55]BOP!$A$44:$IV$44,[55]BOP!$A$59:$IV$59,[55]BOP!#REF!,[55]BOP!#REF!,[55]BOP!$A$81:$IV$88</definedName>
    <definedName name="Z_C21FAE88_013A_11D2_98BD_00C04FC96ABD_.wvu.Rows" localSheetId="56" hidden="1">[55]BOP!$A$36:$IV$36,[55]BOP!$A$44:$IV$44,[55]BOP!$A$59:$IV$59,[55]BOP!#REF!,[55]BOP!#REF!,[55]BOP!$A$81:$IV$88</definedName>
    <definedName name="Z_C21FAE88_013A_11D2_98BD_00C04FC96ABD_.wvu.Rows" localSheetId="57" hidden="1">[55]BOP!$A$36:$IV$36,[55]BOP!$A$44:$IV$44,[55]BOP!$A$59:$IV$59,[55]BOP!#REF!,[55]BOP!#REF!,[55]BOP!$A$81:$IV$88</definedName>
    <definedName name="Z_C21FAE88_013A_11D2_98BD_00C04FC96ABD_.wvu.Rows" localSheetId="58" hidden="1">[55]BOP!$A$36:$IV$36,[55]BOP!$A$44:$IV$44,[55]BOP!$A$59:$IV$59,[55]BOP!#REF!,[55]BOP!#REF!,[55]BOP!$A$81:$IV$88</definedName>
    <definedName name="Z_C21FAE88_013A_11D2_98BD_00C04FC96ABD_.wvu.Rows" localSheetId="59" hidden="1">[55]BOP!$A$36:$IV$36,[55]BOP!$A$44:$IV$44,[55]BOP!$A$59:$IV$59,[55]BOP!#REF!,[55]BOP!#REF!,[55]BOP!$A$81:$IV$88</definedName>
    <definedName name="Z_C21FAE88_013A_11D2_98BD_00C04FC96ABD_.wvu.Rows" localSheetId="60" hidden="1">[55]BOP!$A$36:$IV$36,[55]BOP!$A$44:$IV$44,[55]BOP!$A$59:$IV$59,[55]BOP!#REF!,[55]BOP!#REF!,[55]BOP!$A$81:$IV$88</definedName>
    <definedName name="Z_C21FAE88_013A_11D2_98BD_00C04FC96ABD_.wvu.Rows" localSheetId="70" hidden="1">[55]BOP!$A$36:$IV$36,[55]BOP!$A$44:$IV$44,[55]BOP!$A$59:$IV$59,[55]BOP!#REF!,[55]BOP!#REF!,[55]BOP!$A$81:$IV$88</definedName>
    <definedName name="Z_C21FAE88_013A_11D2_98BD_00C04FC96ABD_.wvu.Rows" hidden="1">[55]BOP!$A$36:$IV$36,[55]BOP!$A$44:$IV$44,[55]BOP!$A$59:$IV$59,[55]BOP!#REF!,[55]BOP!#REF!,[55]BOP!$A$81:$IV$88</definedName>
    <definedName name="Z_C21FAE89_013A_11D2_98BD_00C04FC96ABD_.wvu.Rows" localSheetId="19" hidden="1">[55]BOP!$A$36:$IV$36,[55]BOP!$A$44:$IV$44,[55]BOP!$A$59:$IV$59,[55]BOP!#REF!,[55]BOP!#REF!,[55]BOP!$A$79:$IV$79,[55]BOP!$A$81:$IV$88,[55]BOP!#REF!</definedName>
    <definedName name="Z_C21FAE89_013A_11D2_98BD_00C04FC96ABD_.wvu.Rows" localSheetId="37" hidden="1">[55]BOP!$A$36:$IV$36,[55]BOP!$A$44:$IV$44,[55]BOP!$A$59:$IV$59,[55]BOP!#REF!,[55]BOP!#REF!,[55]BOP!$A$79:$IV$79,[55]BOP!$A$81:$IV$88,[55]BOP!#REF!</definedName>
    <definedName name="Z_C21FAE89_013A_11D2_98BD_00C04FC96ABD_.wvu.Rows" localSheetId="38" hidden="1">[55]BOP!$A$36:$IV$36,[55]BOP!$A$44:$IV$44,[55]BOP!$A$59:$IV$59,[55]BOP!#REF!,[55]BOP!#REF!,[55]BOP!$A$79:$IV$79,[55]BOP!$A$81:$IV$88,[55]BOP!#REF!</definedName>
    <definedName name="Z_C21FAE89_013A_11D2_98BD_00C04FC96ABD_.wvu.Rows" localSheetId="39" hidden="1">[55]BOP!$A$36:$IV$36,[55]BOP!$A$44:$IV$44,[55]BOP!$A$59:$IV$59,[55]BOP!#REF!,[55]BOP!#REF!,[55]BOP!$A$79:$IV$79,[55]BOP!$A$81:$IV$88,[55]BOP!#REF!</definedName>
    <definedName name="Z_C21FAE89_013A_11D2_98BD_00C04FC96ABD_.wvu.Rows" localSheetId="40" hidden="1">[55]BOP!$A$36:$IV$36,[55]BOP!$A$44:$IV$44,[55]BOP!$A$59:$IV$59,[55]BOP!#REF!,[55]BOP!#REF!,[55]BOP!$A$79:$IV$79,[55]BOP!$A$81:$IV$88,[55]BOP!#REF!</definedName>
    <definedName name="Z_C21FAE89_013A_11D2_98BD_00C04FC96ABD_.wvu.Rows" localSheetId="41" hidden="1">[55]BOP!$A$36:$IV$36,[55]BOP!$A$44:$IV$44,[55]BOP!$A$59:$IV$59,[55]BOP!#REF!,[55]BOP!#REF!,[55]BOP!$A$79:$IV$79,[55]BOP!$A$81:$IV$88,[55]BOP!#REF!</definedName>
    <definedName name="Z_C21FAE89_013A_11D2_98BD_00C04FC96ABD_.wvu.Rows" localSheetId="42" hidden="1">[55]BOP!$A$36:$IV$36,[55]BOP!$A$44:$IV$44,[55]BOP!$A$59:$IV$59,[55]BOP!#REF!,[55]BOP!#REF!,[55]BOP!$A$79:$IV$79,[55]BOP!$A$81:$IV$88,[55]BOP!#REF!</definedName>
    <definedName name="Z_C21FAE89_013A_11D2_98BD_00C04FC96ABD_.wvu.Rows" localSheetId="43" hidden="1">[55]BOP!$A$36:$IV$36,[55]BOP!$A$44:$IV$44,[55]BOP!$A$59:$IV$59,[55]BOP!#REF!,[55]BOP!#REF!,[55]BOP!$A$79:$IV$79,[55]BOP!$A$81:$IV$88,[55]BOP!#REF!</definedName>
    <definedName name="Z_C21FAE89_013A_11D2_98BD_00C04FC96ABD_.wvu.Rows" localSheetId="45" hidden="1">[55]BOP!$A$36:$IV$36,[55]BOP!$A$44:$IV$44,[55]BOP!$A$59:$IV$59,[55]BOP!#REF!,[55]BOP!#REF!,[55]BOP!$A$79:$IV$79,[55]BOP!$A$81:$IV$88,[55]BOP!#REF!</definedName>
    <definedName name="Z_C21FAE89_013A_11D2_98BD_00C04FC96ABD_.wvu.Rows" localSheetId="46" hidden="1">[55]BOP!$A$36:$IV$36,[55]BOP!$A$44:$IV$44,[55]BOP!$A$59:$IV$59,[55]BOP!#REF!,[55]BOP!#REF!,[55]BOP!$A$79:$IV$79,[55]BOP!$A$81:$IV$88,[55]BOP!#REF!</definedName>
    <definedName name="Z_C21FAE89_013A_11D2_98BD_00C04FC96ABD_.wvu.Rows" localSheetId="48" hidden="1">[55]BOP!$A$36:$IV$36,[55]BOP!$A$44:$IV$44,[55]BOP!$A$59:$IV$59,[55]BOP!#REF!,[55]BOP!#REF!,[55]BOP!$A$79:$IV$79,[55]BOP!$A$81:$IV$88,[55]BOP!#REF!</definedName>
    <definedName name="Z_C21FAE89_013A_11D2_98BD_00C04FC96ABD_.wvu.Rows" localSheetId="49" hidden="1">[55]BOP!$A$36:$IV$36,[55]BOP!$A$44:$IV$44,[55]BOP!$A$59:$IV$59,[55]BOP!#REF!,[55]BOP!#REF!,[55]BOP!$A$79:$IV$79,[55]BOP!$A$81:$IV$88,[55]BOP!#REF!</definedName>
    <definedName name="Z_C21FAE89_013A_11D2_98BD_00C04FC96ABD_.wvu.Rows" localSheetId="50" hidden="1">[55]BOP!$A$36:$IV$36,[55]BOP!$A$44:$IV$44,[55]BOP!$A$59:$IV$59,[55]BOP!#REF!,[55]BOP!#REF!,[55]BOP!$A$79:$IV$79,[55]BOP!$A$81:$IV$88,[55]BOP!#REF!</definedName>
    <definedName name="Z_C21FAE89_013A_11D2_98BD_00C04FC96ABD_.wvu.Rows" localSheetId="52" hidden="1">[55]BOP!$A$36:$IV$36,[55]BOP!$A$44:$IV$44,[55]BOP!$A$59:$IV$59,[55]BOP!#REF!,[55]BOP!#REF!,[55]BOP!$A$79:$IV$79,[55]BOP!$A$81:$IV$88,[55]BOP!#REF!</definedName>
    <definedName name="Z_C21FAE89_013A_11D2_98BD_00C04FC96ABD_.wvu.Rows" localSheetId="53" hidden="1">[55]BOP!$A$36:$IV$36,[55]BOP!$A$44:$IV$44,[55]BOP!$A$59:$IV$59,[55]BOP!#REF!,[55]BOP!#REF!,[55]BOP!$A$79:$IV$79,[55]BOP!$A$81:$IV$88,[55]BOP!#REF!</definedName>
    <definedName name="Z_C21FAE89_013A_11D2_98BD_00C04FC96ABD_.wvu.Rows" localSheetId="54" hidden="1">[55]BOP!$A$36:$IV$36,[55]BOP!$A$44:$IV$44,[55]BOP!$A$59:$IV$59,[55]BOP!#REF!,[55]BOP!#REF!,[55]BOP!$A$79:$IV$79,[55]BOP!$A$81:$IV$88,[55]BOP!#REF!</definedName>
    <definedName name="Z_C21FAE89_013A_11D2_98BD_00C04FC96ABD_.wvu.Rows" localSheetId="55" hidden="1">[55]BOP!$A$36:$IV$36,[55]BOP!$A$44:$IV$44,[55]BOP!$A$59:$IV$59,[55]BOP!#REF!,[55]BOP!#REF!,[55]BOP!$A$79:$IV$79,[55]BOP!$A$81:$IV$88,[55]BOP!#REF!</definedName>
    <definedName name="Z_C21FAE89_013A_11D2_98BD_00C04FC96ABD_.wvu.Rows" localSheetId="56" hidden="1">[55]BOP!$A$36:$IV$36,[55]BOP!$A$44:$IV$44,[55]BOP!$A$59:$IV$59,[55]BOP!#REF!,[55]BOP!#REF!,[55]BOP!$A$79:$IV$79,[55]BOP!$A$81:$IV$88,[55]BOP!#REF!</definedName>
    <definedName name="Z_C21FAE89_013A_11D2_98BD_00C04FC96ABD_.wvu.Rows" localSheetId="57" hidden="1">[55]BOP!$A$36:$IV$36,[55]BOP!$A$44:$IV$44,[55]BOP!$A$59:$IV$59,[55]BOP!#REF!,[55]BOP!#REF!,[55]BOP!$A$79:$IV$79,[55]BOP!$A$81:$IV$88,[55]BOP!#REF!</definedName>
    <definedName name="Z_C21FAE89_013A_11D2_98BD_00C04FC96ABD_.wvu.Rows" localSheetId="58" hidden="1">[55]BOP!$A$36:$IV$36,[55]BOP!$A$44:$IV$44,[55]BOP!$A$59:$IV$59,[55]BOP!#REF!,[55]BOP!#REF!,[55]BOP!$A$79:$IV$79,[55]BOP!$A$81:$IV$88,[55]BOP!#REF!</definedName>
    <definedName name="Z_C21FAE89_013A_11D2_98BD_00C04FC96ABD_.wvu.Rows" localSheetId="59" hidden="1">[55]BOP!$A$36:$IV$36,[55]BOP!$A$44:$IV$44,[55]BOP!$A$59:$IV$59,[55]BOP!#REF!,[55]BOP!#REF!,[55]BOP!$A$79:$IV$79,[55]BOP!$A$81:$IV$88,[55]BOP!#REF!</definedName>
    <definedName name="Z_C21FAE89_013A_11D2_98BD_00C04FC96ABD_.wvu.Rows" localSheetId="60" hidden="1">[55]BOP!$A$36:$IV$36,[55]BOP!$A$44:$IV$44,[55]BOP!$A$59:$IV$59,[55]BOP!#REF!,[55]BOP!#REF!,[55]BOP!$A$79:$IV$79,[55]BOP!$A$81:$IV$88,[55]BOP!#REF!</definedName>
    <definedName name="Z_C21FAE89_013A_11D2_98BD_00C04FC96ABD_.wvu.Rows" localSheetId="70" hidden="1">[55]BOP!$A$36:$IV$36,[55]BOP!$A$44:$IV$44,[55]BOP!$A$59:$IV$59,[55]BOP!#REF!,[55]BOP!#REF!,[55]BOP!$A$79:$IV$79,[55]BOP!$A$81:$IV$88,[55]BOP!#REF!</definedName>
    <definedName name="Z_C21FAE89_013A_11D2_98BD_00C04FC96ABD_.wvu.Rows" hidden="1">[55]BOP!$A$36:$IV$36,[55]BOP!$A$44:$IV$44,[55]BOP!$A$59:$IV$59,[55]BOP!#REF!,[55]BOP!#REF!,[55]BOP!$A$79:$IV$79,[55]BOP!$A$81:$IV$88,[55]BOP!#REF!</definedName>
    <definedName name="Z_C21FAE8A_013A_11D2_98BD_00C04FC96ABD_.wvu.Rows" localSheetId="19" hidden="1">[55]BOP!$A$36:$IV$36,[55]BOP!$A$44:$IV$44,[55]BOP!$A$59:$IV$59,[55]BOP!#REF!,[55]BOP!#REF!,[55]BOP!$A$79:$IV$79,[55]BOP!$A$81:$IV$88</definedName>
    <definedName name="Z_C21FAE8A_013A_11D2_98BD_00C04FC96ABD_.wvu.Rows" localSheetId="37" hidden="1">[55]BOP!$A$36:$IV$36,[55]BOP!$A$44:$IV$44,[55]BOP!$A$59:$IV$59,[55]BOP!#REF!,[55]BOP!#REF!,[55]BOP!$A$79:$IV$79,[55]BOP!$A$81:$IV$88</definedName>
    <definedName name="Z_C21FAE8A_013A_11D2_98BD_00C04FC96ABD_.wvu.Rows" localSheetId="38" hidden="1">[55]BOP!$A$36:$IV$36,[55]BOP!$A$44:$IV$44,[55]BOP!$A$59:$IV$59,[55]BOP!#REF!,[55]BOP!#REF!,[55]BOP!$A$79:$IV$79,[55]BOP!$A$81:$IV$88</definedName>
    <definedName name="Z_C21FAE8A_013A_11D2_98BD_00C04FC96ABD_.wvu.Rows" localSheetId="39" hidden="1">[55]BOP!$A$36:$IV$36,[55]BOP!$A$44:$IV$44,[55]BOP!$A$59:$IV$59,[55]BOP!#REF!,[55]BOP!#REF!,[55]BOP!$A$79:$IV$79,[55]BOP!$A$81:$IV$88</definedName>
    <definedName name="Z_C21FAE8A_013A_11D2_98BD_00C04FC96ABD_.wvu.Rows" localSheetId="40" hidden="1">[55]BOP!$A$36:$IV$36,[55]BOP!$A$44:$IV$44,[55]BOP!$A$59:$IV$59,[55]BOP!#REF!,[55]BOP!#REF!,[55]BOP!$A$79:$IV$79,[55]BOP!$A$81:$IV$88</definedName>
    <definedName name="Z_C21FAE8A_013A_11D2_98BD_00C04FC96ABD_.wvu.Rows" localSheetId="41" hidden="1">[55]BOP!$A$36:$IV$36,[55]BOP!$A$44:$IV$44,[55]BOP!$A$59:$IV$59,[55]BOP!#REF!,[55]BOP!#REF!,[55]BOP!$A$79:$IV$79,[55]BOP!$A$81:$IV$88</definedName>
    <definedName name="Z_C21FAE8A_013A_11D2_98BD_00C04FC96ABD_.wvu.Rows" localSheetId="42" hidden="1">[55]BOP!$A$36:$IV$36,[55]BOP!$A$44:$IV$44,[55]BOP!$A$59:$IV$59,[55]BOP!#REF!,[55]BOP!#REF!,[55]BOP!$A$79:$IV$79,[55]BOP!$A$81:$IV$88</definedName>
    <definedName name="Z_C21FAE8A_013A_11D2_98BD_00C04FC96ABD_.wvu.Rows" localSheetId="43" hidden="1">[55]BOP!$A$36:$IV$36,[55]BOP!$A$44:$IV$44,[55]BOP!$A$59:$IV$59,[55]BOP!#REF!,[55]BOP!#REF!,[55]BOP!$A$79:$IV$79,[55]BOP!$A$81:$IV$88</definedName>
    <definedName name="Z_C21FAE8A_013A_11D2_98BD_00C04FC96ABD_.wvu.Rows" localSheetId="45" hidden="1">[55]BOP!$A$36:$IV$36,[55]BOP!$A$44:$IV$44,[55]BOP!$A$59:$IV$59,[55]BOP!#REF!,[55]BOP!#REF!,[55]BOP!$A$79:$IV$79,[55]BOP!$A$81:$IV$88</definedName>
    <definedName name="Z_C21FAE8A_013A_11D2_98BD_00C04FC96ABD_.wvu.Rows" localSheetId="46" hidden="1">[55]BOP!$A$36:$IV$36,[55]BOP!$A$44:$IV$44,[55]BOP!$A$59:$IV$59,[55]BOP!#REF!,[55]BOP!#REF!,[55]BOP!$A$79:$IV$79,[55]BOP!$A$81:$IV$88</definedName>
    <definedName name="Z_C21FAE8A_013A_11D2_98BD_00C04FC96ABD_.wvu.Rows" localSheetId="48" hidden="1">[55]BOP!$A$36:$IV$36,[55]BOP!$A$44:$IV$44,[55]BOP!$A$59:$IV$59,[55]BOP!#REF!,[55]BOP!#REF!,[55]BOP!$A$79:$IV$79,[55]BOP!$A$81:$IV$88</definedName>
    <definedName name="Z_C21FAE8A_013A_11D2_98BD_00C04FC96ABD_.wvu.Rows" localSheetId="49" hidden="1">[55]BOP!$A$36:$IV$36,[55]BOP!$A$44:$IV$44,[55]BOP!$A$59:$IV$59,[55]BOP!#REF!,[55]BOP!#REF!,[55]BOP!$A$79:$IV$79,[55]BOP!$A$81:$IV$88</definedName>
    <definedName name="Z_C21FAE8A_013A_11D2_98BD_00C04FC96ABD_.wvu.Rows" localSheetId="50" hidden="1">[55]BOP!$A$36:$IV$36,[55]BOP!$A$44:$IV$44,[55]BOP!$A$59:$IV$59,[55]BOP!#REF!,[55]BOP!#REF!,[55]BOP!$A$79:$IV$79,[55]BOP!$A$81:$IV$88</definedName>
    <definedName name="Z_C21FAE8A_013A_11D2_98BD_00C04FC96ABD_.wvu.Rows" localSheetId="52" hidden="1">[55]BOP!$A$36:$IV$36,[55]BOP!$A$44:$IV$44,[55]BOP!$A$59:$IV$59,[55]BOP!#REF!,[55]BOP!#REF!,[55]BOP!$A$79:$IV$79,[55]BOP!$A$81:$IV$88</definedName>
    <definedName name="Z_C21FAE8A_013A_11D2_98BD_00C04FC96ABD_.wvu.Rows" localSheetId="53" hidden="1">[55]BOP!$A$36:$IV$36,[55]BOP!$A$44:$IV$44,[55]BOP!$A$59:$IV$59,[55]BOP!#REF!,[55]BOP!#REF!,[55]BOP!$A$79:$IV$79,[55]BOP!$A$81:$IV$88</definedName>
    <definedName name="Z_C21FAE8A_013A_11D2_98BD_00C04FC96ABD_.wvu.Rows" localSheetId="54" hidden="1">[55]BOP!$A$36:$IV$36,[55]BOP!$A$44:$IV$44,[55]BOP!$A$59:$IV$59,[55]BOP!#REF!,[55]BOP!#REF!,[55]BOP!$A$79:$IV$79,[55]BOP!$A$81:$IV$88</definedName>
    <definedName name="Z_C21FAE8A_013A_11D2_98BD_00C04FC96ABD_.wvu.Rows" localSheetId="55" hidden="1">[55]BOP!$A$36:$IV$36,[55]BOP!$A$44:$IV$44,[55]BOP!$A$59:$IV$59,[55]BOP!#REF!,[55]BOP!#REF!,[55]BOP!$A$79:$IV$79,[55]BOP!$A$81:$IV$88</definedName>
    <definedName name="Z_C21FAE8A_013A_11D2_98BD_00C04FC96ABD_.wvu.Rows" localSheetId="56" hidden="1">[55]BOP!$A$36:$IV$36,[55]BOP!$A$44:$IV$44,[55]BOP!$A$59:$IV$59,[55]BOP!#REF!,[55]BOP!#REF!,[55]BOP!$A$79:$IV$79,[55]BOP!$A$81:$IV$88</definedName>
    <definedName name="Z_C21FAE8A_013A_11D2_98BD_00C04FC96ABD_.wvu.Rows" localSheetId="57" hidden="1">[55]BOP!$A$36:$IV$36,[55]BOP!$A$44:$IV$44,[55]BOP!$A$59:$IV$59,[55]BOP!#REF!,[55]BOP!#REF!,[55]BOP!$A$79:$IV$79,[55]BOP!$A$81:$IV$88</definedName>
    <definedName name="Z_C21FAE8A_013A_11D2_98BD_00C04FC96ABD_.wvu.Rows" localSheetId="58" hidden="1">[55]BOP!$A$36:$IV$36,[55]BOP!$A$44:$IV$44,[55]BOP!$A$59:$IV$59,[55]BOP!#REF!,[55]BOP!#REF!,[55]BOP!$A$79:$IV$79,[55]BOP!$A$81:$IV$88</definedName>
    <definedName name="Z_C21FAE8A_013A_11D2_98BD_00C04FC96ABD_.wvu.Rows" localSheetId="59" hidden="1">[55]BOP!$A$36:$IV$36,[55]BOP!$A$44:$IV$44,[55]BOP!$A$59:$IV$59,[55]BOP!#REF!,[55]BOP!#REF!,[55]BOP!$A$79:$IV$79,[55]BOP!$A$81:$IV$88</definedName>
    <definedName name="Z_C21FAE8A_013A_11D2_98BD_00C04FC96ABD_.wvu.Rows" localSheetId="60" hidden="1">[55]BOP!$A$36:$IV$36,[55]BOP!$A$44:$IV$44,[55]BOP!$A$59:$IV$59,[55]BOP!#REF!,[55]BOP!#REF!,[55]BOP!$A$79:$IV$79,[55]BOP!$A$81:$IV$88</definedName>
    <definedName name="Z_C21FAE8A_013A_11D2_98BD_00C04FC96ABD_.wvu.Rows" localSheetId="70" hidden="1">[55]BOP!$A$36:$IV$36,[55]BOP!$A$44:$IV$44,[55]BOP!$A$59:$IV$59,[55]BOP!#REF!,[55]BOP!#REF!,[55]BOP!$A$79:$IV$79,[55]BOP!$A$81:$IV$88</definedName>
    <definedName name="Z_C21FAE8A_013A_11D2_98BD_00C04FC96ABD_.wvu.Rows" hidden="1">[55]BOP!$A$36:$IV$36,[55]BOP!$A$44:$IV$44,[55]BOP!$A$59:$IV$59,[55]BOP!#REF!,[55]BOP!#REF!,[55]BOP!$A$79:$IV$79,[55]BOP!$A$81:$IV$88</definedName>
    <definedName name="Z_C21FAE8B_013A_11D2_98BD_00C04FC96ABD_.wvu.Rows" localSheetId="1" hidden="1">[55]BOP!$A$36:$IV$36,[55]BOP!$A$44:$IV$44,[55]BOP!$A$59:$IV$59,[55]BOP!#REF!,[55]BOP!#REF!,[55]BOP!$A$79:$IV$79,[55]BOP!#REF!</definedName>
    <definedName name="Z_C21FAE8B_013A_11D2_98BD_00C04FC96ABD_.wvu.Rows" localSheetId="17" hidden="1">[55]BOP!$A$36:$IV$36,[55]BOP!$A$44:$IV$44,[55]BOP!$A$59:$IV$59,[55]BOP!#REF!,[55]BOP!#REF!,[55]BOP!$A$79:$IV$79,[55]BOP!#REF!</definedName>
    <definedName name="Z_C21FAE8B_013A_11D2_98BD_00C04FC96ABD_.wvu.Rows" localSheetId="18" hidden="1">[55]BOP!$A$36:$IV$36,[55]BOP!$A$44:$IV$44,[55]BOP!$A$59:$IV$59,[55]BOP!#REF!,[55]BOP!#REF!,[55]BOP!$A$79:$IV$79,[55]BOP!#REF!</definedName>
    <definedName name="Z_C21FAE8B_013A_11D2_98BD_00C04FC96ABD_.wvu.Rows" localSheetId="19" hidden="1">[55]BOP!$A$36:$IV$36,[55]BOP!$A$44:$IV$44,[55]BOP!$A$59:$IV$59,[55]BOP!#REF!,[55]BOP!#REF!,[55]BOP!$A$79:$IV$79,[55]BOP!#REF!</definedName>
    <definedName name="Z_C21FAE8B_013A_11D2_98BD_00C04FC96ABD_.wvu.Rows" localSheetId="24" hidden="1">[55]BOP!$A$36:$IV$36,[55]BOP!$A$44:$IV$44,[55]BOP!$A$59:$IV$59,[55]BOP!#REF!,[55]BOP!#REF!,[55]BOP!$A$79:$IV$79,[55]BOP!#REF!</definedName>
    <definedName name="Z_C21FAE8B_013A_11D2_98BD_00C04FC96ABD_.wvu.Rows" localSheetId="25" hidden="1">[55]BOP!$A$36:$IV$36,[55]BOP!$A$44:$IV$44,[55]BOP!$A$59:$IV$59,[55]BOP!#REF!,[55]BOP!#REF!,[55]BOP!$A$79:$IV$79,[55]BOP!#REF!</definedName>
    <definedName name="Z_C21FAE8B_013A_11D2_98BD_00C04FC96ABD_.wvu.Rows" localSheetId="3" hidden="1">[55]BOP!$A$36:$IV$36,[55]BOP!$A$44:$IV$44,[55]BOP!$A$59:$IV$59,[55]BOP!#REF!,[55]BOP!#REF!,[55]BOP!$A$79:$IV$79,[55]BOP!#REF!</definedName>
    <definedName name="Z_C21FAE8B_013A_11D2_98BD_00C04FC96ABD_.wvu.Rows" localSheetId="37" hidden="1">[55]BOP!$A$36:$IV$36,[55]BOP!$A$44:$IV$44,[55]BOP!$A$59:$IV$59,[55]BOP!#REF!,[55]BOP!#REF!,[55]BOP!$A$79:$IV$79,[55]BOP!#REF!</definedName>
    <definedName name="Z_C21FAE8B_013A_11D2_98BD_00C04FC96ABD_.wvu.Rows" localSheetId="38" hidden="1">[55]BOP!$A$36:$IV$36,[55]BOP!$A$44:$IV$44,[55]BOP!$A$59:$IV$59,[55]BOP!#REF!,[55]BOP!#REF!,[55]BOP!$A$79:$IV$79,[55]BOP!#REF!</definedName>
    <definedName name="Z_C21FAE8B_013A_11D2_98BD_00C04FC96ABD_.wvu.Rows" localSheetId="39" hidden="1">[55]BOP!$A$36:$IV$36,[55]BOP!$A$44:$IV$44,[55]BOP!$A$59:$IV$59,[55]BOP!#REF!,[55]BOP!#REF!,[55]BOP!$A$79:$IV$79,[55]BOP!#REF!</definedName>
    <definedName name="Z_C21FAE8B_013A_11D2_98BD_00C04FC96ABD_.wvu.Rows" localSheetId="40" hidden="1">[55]BOP!$A$36:$IV$36,[55]BOP!$A$44:$IV$44,[55]BOP!$A$59:$IV$59,[55]BOP!#REF!,[55]BOP!#REF!,[55]BOP!$A$79:$IV$79,[55]BOP!#REF!</definedName>
    <definedName name="Z_C21FAE8B_013A_11D2_98BD_00C04FC96ABD_.wvu.Rows" localSheetId="41" hidden="1">[55]BOP!$A$36:$IV$36,[55]BOP!$A$44:$IV$44,[55]BOP!$A$59:$IV$59,[55]BOP!#REF!,[55]BOP!#REF!,[55]BOP!$A$79:$IV$79,[55]BOP!#REF!</definedName>
    <definedName name="Z_C21FAE8B_013A_11D2_98BD_00C04FC96ABD_.wvu.Rows" localSheetId="42" hidden="1">[55]BOP!$A$36:$IV$36,[55]BOP!$A$44:$IV$44,[55]BOP!$A$59:$IV$59,[55]BOP!#REF!,[55]BOP!#REF!,[55]BOP!$A$79:$IV$79,[55]BOP!#REF!</definedName>
    <definedName name="Z_C21FAE8B_013A_11D2_98BD_00C04FC96ABD_.wvu.Rows" localSheetId="43" hidden="1">[55]BOP!$A$36:$IV$36,[55]BOP!$A$44:$IV$44,[55]BOP!$A$59:$IV$59,[55]BOP!#REF!,[55]BOP!#REF!,[55]BOP!$A$79:$IV$79,[55]BOP!#REF!</definedName>
    <definedName name="Z_C21FAE8B_013A_11D2_98BD_00C04FC96ABD_.wvu.Rows" localSheetId="44" hidden="1">[55]BOP!$A$36:$IV$36,[55]BOP!$A$44:$IV$44,[55]BOP!$A$59:$IV$59,[55]BOP!#REF!,[55]BOP!#REF!,[55]BOP!$A$79:$IV$79,[55]BOP!#REF!</definedName>
    <definedName name="Z_C21FAE8B_013A_11D2_98BD_00C04FC96ABD_.wvu.Rows" localSheetId="45" hidden="1">[55]BOP!$A$36:$IV$36,[55]BOP!$A$44:$IV$44,[55]BOP!$A$59:$IV$59,[55]BOP!#REF!,[55]BOP!#REF!,[55]BOP!$A$79:$IV$79,[55]BOP!#REF!</definedName>
    <definedName name="Z_C21FAE8B_013A_11D2_98BD_00C04FC96ABD_.wvu.Rows" localSheetId="46" hidden="1">[55]BOP!$A$36:$IV$36,[55]BOP!$A$44:$IV$44,[55]BOP!$A$59:$IV$59,[55]BOP!#REF!,[55]BOP!#REF!,[55]BOP!$A$79:$IV$79,[55]BOP!#REF!</definedName>
    <definedName name="Z_C21FAE8B_013A_11D2_98BD_00C04FC96ABD_.wvu.Rows" localSheetId="47" hidden="1">[55]BOP!$A$36:$IV$36,[55]BOP!$A$44:$IV$44,[55]BOP!$A$59:$IV$59,[55]BOP!#REF!,[55]BOP!#REF!,[55]BOP!$A$79:$IV$79,[55]BOP!#REF!</definedName>
    <definedName name="Z_C21FAE8B_013A_11D2_98BD_00C04FC96ABD_.wvu.Rows" localSheetId="48" hidden="1">[55]BOP!$A$36:$IV$36,[55]BOP!$A$44:$IV$44,[55]BOP!$A$59:$IV$59,[55]BOP!#REF!,[55]BOP!#REF!,[55]BOP!$A$79:$IV$79,[55]BOP!#REF!</definedName>
    <definedName name="Z_C21FAE8B_013A_11D2_98BD_00C04FC96ABD_.wvu.Rows" localSheetId="49" hidden="1">[55]BOP!$A$36:$IV$36,[55]BOP!$A$44:$IV$44,[55]BOP!$A$59:$IV$59,[55]BOP!#REF!,[55]BOP!#REF!,[55]BOP!$A$79:$IV$79,[55]BOP!#REF!</definedName>
    <definedName name="Z_C21FAE8B_013A_11D2_98BD_00C04FC96ABD_.wvu.Rows" localSheetId="50" hidden="1">[55]BOP!$A$36:$IV$36,[55]BOP!$A$44:$IV$44,[55]BOP!$A$59:$IV$59,[55]BOP!#REF!,[55]BOP!#REF!,[55]BOP!$A$79:$IV$79,[55]BOP!#REF!</definedName>
    <definedName name="Z_C21FAE8B_013A_11D2_98BD_00C04FC96ABD_.wvu.Rows" localSheetId="52" hidden="1">[55]BOP!$A$36:$IV$36,[55]BOP!$A$44:$IV$44,[55]BOP!$A$59:$IV$59,[55]BOP!#REF!,[55]BOP!#REF!,[55]BOP!$A$79:$IV$79,[55]BOP!#REF!</definedName>
    <definedName name="Z_C21FAE8B_013A_11D2_98BD_00C04FC96ABD_.wvu.Rows" localSheetId="53" hidden="1">[55]BOP!$A$36:$IV$36,[55]BOP!$A$44:$IV$44,[55]BOP!$A$59:$IV$59,[55]BOP!#REF!,[55]BOP!#REF!,[55]BOP!$A$79:$IV$79,[55]BOP!#REF!</definedName>
    <definedName name="Z_C21FAE8B_013A_11D2_98BD_00C04FC96ABD_.wvu.Rows" localSheetId="54" hidden="1">[55]BOP!$A$36:$IV$36,[55]BOP!$A$44:$IV$44,[55]BOP!$A$59:$IV$59,[55]BOP!#REF!,[55]BOP!#REF!,[55]BOP!$A$79:$IV$79,[55]BOP!#REF!</definedName>
    <definedName name="Z_C21FAE8B_013A_11D2_98BD_00C04FC96ABD_.wvu.Rows" localSheetId="55" hidden="1">[55]BOP!$A$36:$IV$36,[55]BOP!$A$44:$IV$44,[55]BOP!$A$59:$IV$59,[55]BOP!#REF!,[55]BOP!#REF!,[55]BOP!$A$79:$IV$79,[55]BOP!#REF!</definedName>
    <definedName name="Z_C21FAE8B_013A_11D2_98BD_00C04FC96ABD_.wvu.Rows" localSheetId="56" hidden="1">[55]BOP!$A$36:$IV$36,[55]BOP!$A$44:$IV$44,[55]BOP!$A$59:$IV$59,[55]BOP!#REF!,[55]BOP!#REF!,[55]BOP!$A$79:$IV$79,[55]BOP!#REF!</definedName>
    <definedName name="Z_C21FAE8B_013A_11D2_98BD_00C04FC96ABD_.wvu.Rows" localSheetId="57" hidden="1">[55]BOP!$A$36:$IV$36,[55]BOP!$A$44:$IV$44,[55]BOP!$A$59:$IV$59,[55]BOP!#REF!,[55]BOP!#REF!,[55]BOP!$A$79:$IV$79,[55]BOP!#REF!</definedName>
    <definedName name="Z_C21FAE8B_013A_11D2_98BD_00C04FC96ABD_.wvu.Rows" localSheetId="58" hidden="1">[55]BOP!$A$36:$IV$36,[55]BOP!$A$44:$IV$44,[55]BOP!$A$59:$IV$59,[55]BOP!#REF!,[55]BOP!#REF!,[55]BOP!$A$79:$IV$79,[55]BOP!#REF!</definedName>
    <definedName name="Z_C21FAE8B_013A_11D2_98BD_00C04FC96ABD_.wvu.Rows" localSheetId="59" hidden="1">[55]BOP!$A$36:$IV$36,[55]BOP!$A$44:$IV$44,[55]BOP!$A$59:$IV$59,[55]BOP!#REF!,[55]BOP!#REF!,[55]BOP!$A$79:$IV$79,[55]BOP!#REF!</definedName>
    <definedName name="Z_C21FAE8B_013A_11D2_98BD_00C04FC96ABD_.wvu.Rows" localSheetId="60" hidden="1">[55]BOP!$A$36:$IV$36,[55]BOP!$A$44:$IV$44,[55]BOP!$A$59:$IV$59,[55]BOP!#REF!,[55]BOP!#REF!,[55]BOP!$A$79:$IV$79,[55]BOP!#REF!</definedName>
    <definedName name="Z_C21FAE8B_013A_11D2_98BD_00C04FC96ABD_.wvu.Rows" localSheetId="70" hidden="1">[55]BOP!$A$36:$IV$36,[55]BOP!$A$44:$IV$44,[55]BOP!$A$59:$IV$59,[55]BOP!#REF!,[55]BOP!#REF!,[55]BOP!$A$79:$IV$79,[55]BOP!#REF!</definedName>
    <definedName name="Z_C21FAE8B_013A_11D2_98BD_00C04FC96ABD_.wvu.Rows" localSheetId="0" hidden="1">[55]BOP!$A$36:$IV$36,[55]BOP!$A$44:$IV$44,[55]BOP!$A$59:$IV$59,[55]BOP!#REF!,[55]BOP!#REF!,[55]BOP!$A$79:$IV$79,[55]BOP!#REF!</definedName>
    <definedName name="Z_C21FAE8B_013A_11D2_98BD_00C04FC96ABD_.wvu.Rows" hidden="1">[55]BOP!$A$36:$IV$36,[55]BOP!$A$44:$IV$44,[55]BOP!$A$59:$IV$59,[55]BOP!#REF!,[55]BOP!#REF!,[55]BOP!$A$79:$IV$79,[55]BOP!#REF!</definedName>
    <definedName name="Z_C21FAE8C_013A_11D2_98BD_00C04FC96ABD_.wvu.Rows" localSheetId="19" hidden="1">[55]BOP!$A$36:$IV$36,[55]BOP!$A$44:$IV$44,[55]BOP!$A$59:$IV$59,[55]BOP!#REF!,[55]BOP!#REF!,[55]BOP!$A$79:$IV$79,[55]BOP!$A$81:$IV$88,[55]BOP!#REF!</definedName>
    <definedName name="Z_C21FAE8C_013A_11D2_98BD_00C04FC96ABD_.wvu.Rows" localSheetId="37" hidden="1">[55]BOP!$A$36:$IV$36,[55]BOP!$A$44:$IV$44,[55]BOP!$A$59:$IV$59,[55]BOP!#REF!,[55]BOP!#REF!,[55]BOP!$A$79:$IV$79,[55]BOP!$A$81:$IV$88,[55]BOP!#REF!</definedName>
    <definedName name="Z_C21FAE8C_013A_11D2_98BD_00C04FC96ABD_.wvu.Rows" localSheetId="38" hidden="1">[55]BOP!$A$36:$IV$36,[55]BOP!$A$44:$IV$44,[55]BOP!$A$59:$IV$59,[55]BOP!#REF!,[55]BOP!#REF!,[55]BOP!$A$79:$IV$79,[55]BOP!$A$81:$IV$88,[55]BOP!#REF!</definedName>
    <definedName name="Z_C21FAE8C_013A_11D2_98BD_00C04FC96ABD_.wvu.Rows" localSheetId="39" hidden="1">[55]BOP!$A$36:$IV$36,[55]BOP!$A$44:$IV$44,[55]BOP!$A$59:$IV$59,[55]BOP!#REF!,[55]BOP!#REF!,[55]BOP!$A$79:$IV$79,[55]BOP!$A$81:$IV$88,[55]BOP!#REF!</definedName>
    <definedName name="Z_C21FAE8C_013A_11D2_98BD_00C04FC96ABD_.wvu.Rows" localSheetId="40" hidden="1">[55]BOP!$A$36:$IV$36,[55]BOP!$A$44:$IV$44,[55]BOP!$A$59:$IV$59,[55]BOP!#REF!,[55]BOP!#REF!,[55]BOP!$A$79:$IV$79,[55]BOP!$A$81:$IV$88,[55]BOP!#REF!</definedName>
    <definedName name="Z_C21FAE8C_013A_11D2_98BD_00C04FC96ABD_.wvu.Rows" localSheetId="41" hidden="1">[55]BOP!$A$36:$IV$36,[55]BOP!$A$44:$IV$44,[55]BOP!$A$59:$IV$59,[55]BOP!#REF!,[55]BOP!#REF!,[55]BOP!$A$79:$IV$79,[55]BOP!$A$81:$IV$88,[55]BOP!#REF!</definedName>
    <definedName name="Z_C21FAE8C_013A_11D2_98BD_00C04FC96ABD_.wvu.Rows" localSheetId="42" hidden="1">[55]BOP!$A$36:$IV$36,[55]BOP!$A$44:$IV$44,[55]BOP!$A$59:$IV$59,[55]BOP!#REF!,[55]BOP!#REF!,[55]BOP!$A$79:$IV$79,[55]BOP!$A$81:$IV$88,[55]BOP!#REF!</definedName>
    <definedName name="Z_C21FAE8C_013A_11D2_98BD_00C04FC96ABD_.wvu.Rows" localSheetId="43" hidden="1">[55]BOP!$A$36:$IV$36,[55]BOP!$A$44:$IV$44,[55]BOP!$A$59:$IV$59,[55]BOP!#REF!,[55]BOP!#REF!,[55]BOP!$A$79:$IV$79,[55]BOP!$A$81:$IV$88,[55]BOP!#REF!</definedName>
    <definedName name="Z_C21FAE8C_013A_11D2_98BD_00C04FC96ABD_.wvu.Rows" localSheetId="45" hidden="1">[55]BOP!$A$36:$IV$36,[55]BOP!$A$44:$IV$44,[55]BOP!$A$59:$IV$59,[55]BOP!#REF!,[55]BOP!#REF!,[55]BOP!$A$79:$IV$79,[55]BOP!$A$81:$IV$88,[55]BOP!#REF!</definedName>
    <definedName name="Z_C21FAE8C_013A_11D2_98BD_00C04FC96ABD_.wvu.Rows" localSheetId="46" hidden="1">[55]BOP!$A$36:$IV$36,[55]BOP!$A$44:$IV$44,[55]BOP!$A$59:$IV$59,[55]BOP!#REF!,[55]BOP!#REF!,[55]BOP!$A$79:$IV$79,[55]BOP!$A$81:$IV$88,[55]BOP!#REF!</definedName>
    <definedName name="Z_C21FAE8C_013A_11D2_98BD_00C04FC96ABD_.wvu.Rows" localSheetId="48" hidden="1">[55]BOP!$A$36:$IV$36,[55]BOP!$A$44:$IV$44,[55]BOP!$A$59:$IV$59,[55]BOP!#REF!,[55]BOP!#REF!,[55]BOP!$A$79:$IV$79,[55]BOP!$A$81:$IV$88,[55]BOP!#REF!</definedName>
    <definedName name="Z_C21FAE8C_013A_11D2_98BD_00C04FC96ABD_.wvu.Rows" localSheetId="49" hidden="1">[55]BOP!$A$36:$IV$36,[55]BOP!$A$44:$IV$44,[55]BOP!$A$59:$IV$59,[55]BOP!#REF!,[55]BOP!#REF!,[55]BOP!$A$79:$IV$79,[55]BOP!$A$81:$IV$88,[55]BOP!#REF!</definedName>
    <definedName name="Z_C21FAE8C_013A_11D2_98BD_00C04FC96ABD_.wvu.Rows" localSheetId="50" hidden="1">[55]BOP!$A$36:$IV$36,[55]BOP!$A$44:$IV$44,[55]BOP!$A$59:$IV$59,[55]BOP!#REF!,[55]BOP!#REF!,[55]BOP!$A$79:$IV$79,[55]BOP!$A$81:$IV$88,[55]BOP!#REF!</definedName>
    <definedName name="Z_C21FAE8C_013A_11D2_98BD_00C04FC96ABD_.wvu.Rows" localSheetId="52" hidden="1">[55]BOP!$A$36:$IV$36,[55]BOP!$A$44:$IV$44,[55]BOP!$A$59:$IV$59,[55]BOP!#REF!,[55]BOP!#REF!,[55]BOP!$A$79:$IV$79,[55]BOP!$A$81:$IV$88,[55]BOP!#REF!</definedName>
    <definedName name="Z_C21FAE8C_013A_11D2_98BD_00C04FC96ABD_.wvu.Rows" localSheetId="53" hidden="1">[55]BOP!$A$36:$IV$36,[55]BOP!$A$44:$IV$44,[55]BOP!$A$59:$IV$59,[55]BOP!#REF!,[55]BOP!#REF!,[55]BOP!$A$79:$IV$79,[55]BOP!$A$81:$IV$88,[55]BOP!#REF!</definedName>
    <definedName name="Z_C21FAE8C_013A_11D2_98BD_00C04FC96ABD_.wvu.Rows" localSheetId="54" hidden="1">[55]BOP!$A$36:$IV$36,[55]BOP!$A$44:$IV$44,[55]BOP!$A$59:$IV$59,[55]BOP!#REF!,[55]BOP!#REF!,[55]BOP!$A$79:$IV$79,[55]BOP!$A$81:$IV$88,[55]BOP!#REF!</definedName>
    <definedName name="Z_C21FAE8C_013A_11D2_98BD_00C04FC96ABD_.wvu.Rows" localSheetId="55" hidden="1">[55]BOP!$A$36:$IV$36,[55]BOP!$A$44:$IV$44,[55]BOP!$A$59:$IV$59,[55]BOP!#REF!,[55]BOP!#REF!,[55]BOP!$A$79:$IV$79,[55]BOP!$A$81:$IV$88,[55]BOP!#REF!</definedName>
    <definedName name="Z_C21FAE8C_013A_11D2_98BD_00C04FC96ABD_.wvu.Rows" localSheetId="56" hidden="1">[55]BOP!$A$36:$IV$36,[55]BOP!$A$44:$IV$44,[55]BOP!$A$59:$IV$59,[55]BOP!#REF!,[55]BOP!#REF!,[55]BOP!$A$79:$IV$79,[55]BOP!$A$81:$IV$88,[55]BOP!#REF!</definedName>
    <definedName name="Z_C21FAE8C_013A_11D2_98BD_00C04FC96ABD_.wvu.Rows" localSheetId="57" hidden="1">[55]BOP!$A$36:$IV$36,[55]BOP!$A$44:$IV$44,[55]BOP!$A$59:$IV$59,[55]BOP!#REF!,[55]BOP!#REF!,[55]BOP!$A$79:$IV$79,[55]BOP!$A$81:$IV$88,[55]BOP!#REF!</definedName>
    <definedName name="Z_C21FAE8C_013A_11D2_98BD_00C04FC96ABD_.wvu.Rows" localSheetId="58" hidden="1">[55]BOP!$A$36:$IV$36,[55]BOP!$A$44:$IV$44,[55]BOP!$A$59:$IV$59,[55]BOP!#REF!,[55]BOP!#REF!,[55]BOP!$A$79:$IV$79,[55]BOP!$A$81:$IV$88,[55]BOP!#REF!</definedName>
    <definedName name="Z_C21FAE8C_013A_11D2_98BD_00C04FC96ABD_.wvu.Rows" localSheetId="59" hidden="1">[55]BOP!$A$36:$IV$36,[55]BOP!$A$44:$IV$44,[55]BOP!$A$59:$IV$59,[55]BOP!#REF!,[55]BOP!#REF!,[55]BOP!$A$79:$IV$79,[55]BOP!$A$81:$IV$88,[55]BOP!#REF!</definedName>
    <definedName name="Z_C21FAE8C_013A_11D2_98BD_00C04FC96ABD_.wvu.Rows" localSheetId="60" hidden="1">[55]BOP!$A$36:$IV$36,[55]BOP!$A$44:$IV$44,[55]BOP!$A$59:$IV$59,[55]BOP!#REF!,[55]BOP!#REF!,[55]BOP!$A$79:$IV$79,[55]BOP!$A$81:$IV$88,[55]BOP!#REF!</definedName>
    <definedName name="Z_C21FAE8C_013A_11D2_98BD_00C04FC96ABD_.wvu.Rows" localSheetId="70" hidden="1">[55]BOP!$A$36:$IV$36,[55]BOP!$A$44:$IV$44,[55]BOP!$A$59:$IV$59,[55]BOP!#REF!,[55]BOP!#REF!,[55]BOP!$A$79:$IV$79,[55]BOP!$A$81:$IV$88,[55]BOP!#REF!</definedName>
    <definedName name="Z_C21FAE8C_013A_11D2_98BD_00C04FC96ABD_.wvu.Rows" hidden="1">[55]BOP!$A$36:$IV$36,[55]BOP!$A$44:$IV$44,[55]BOP!$A$59:$IV$59,[55]BOP!#REF!,[55]BOP!#REF!,[55]BOP!$A$79:$IV$79,[55]BOP!$A$81:$IV$88,[55]BOP!#REF!</definedName>
    <definedName name="Z_C21FAE8D_013A_11D2_98BD_00C04FC96ABD_.wvu.Rows" localSheetId="19" hidden="1">[55]BOP!$A$36:$IV$36,[55]BOP!$A$44:$IV$44,[55]BOP!$A$59:$IV$59,[55]BOP!#REF!,[55]BOP!#REF!,[55]BOP!$A$79:$IV$79,[55]BOP!$A$81:$IV$88,[55]BOP!#REF!</definedName>
    <definedName name="Z_C21FAE8D_013A_11D2_98BD_00C04FC96ABD_.wvu.Rows" localSheetId="37" hidden="1">[55]BOP!$A$36:$IV$36,[55]BOP!$A$44:$IV$44,[55]BOP!$A$59:$IV$59,[55]BOP!#REF!,[55]BOP!#REF!,[55]BOP!$A$79:$IV$79,[55]BOP!$A$81:$IV$88,[55]BOP!#REF!</definedName>
    <definedName name="Z_C21FAE8D_013A_11D2_98BD_00C04FC96ABD_.wvu.Rows" localSheetId="38" hidden="1">[55]BOP!$A$36:$IV$36,[55]BOP!$A$44:$IV$44,[55]BOP!$A$59:$IV$59,[55]BOP!#REF!,[55]BOP!#REF!,[55]BOP!$A$79:$IV$79,[55]BOP!$A$81:$IV$88,[55]BOP!#REF!</definedName>
    <definedName name="Z_C21FAE8D_013A_11D2_98BD_00C04FC96ABD_.wvu.Rows" localSheetId="39" hidden="1">[55]BOP!$A$36:$IV$36,[55]BOP!$A$44:$IV$44,[55]BOP!$A$59:$IV$59,[55]BOP!#REF!,[55]BOP!#REF!,[55]BOP!$A$79:$IV$79,[55]BOP!$A$81:$IV$88,[55]BOP!#REF!</definedName>
    <definedName name="Z_C21FAE8D_013A_11D2_98BD_00C04FC96ABD_.wvu.Rows" localSheetId="40" hidden="1">[55]BOP!$A$36:$IV$36,[55]BOP!$A$44:$IV$44,[55]BOP!$A$59:$IV$59,[55]BOP!#REF!,[55]BOP!#REF!,[55]BOP!$A$79:$IV$79,[55]BOP!$A$81:$IV$88,[55]BOP!#REF!</definedName>
    <definedName name="Z_C21FAE8D_013A_11D2_98BD_00C04FC96ABD_.wvu.Rows" localSheetId="41" hidden="1">[55]BOP!$A$36:$IV$36,[55]BOP!$A$44:$IV$44,[55]BOP!$A$59:$IV$59,[55]BOP!#REF!,[55]BOP!#REF!,[55]BOP!$A$79:$IV$79,[55]BOP!$A$81:$IV$88,[55]BOP!#REF!</definedName>
    <definedName name="Z_C21FAE8D_013A_11D2_98BD_00C04FC96ABD_.wvu.Rows" localSheetId="42" hidden="1">[55]BOP!$A$36:$IV$36,[55]BOP!$A$44:$IV$44,[55]BOP!$A$59:$IV$59,[55]BOP!#REF!,[55]BOP!#REF!,[55]BOP!$A$79:$IV$79,[55]BOP!$A$81:$IV$88,[55]BOP!#REF!</definedName>
    <definedName name="Z_C21FAE8D_013A_11D2_98BD_00C04FC96ABD_.wvu.Rows" localSheetId="43" hidden="1">[55]BOP!$A$36:$IV$36,[55]BOP!$A$44:$IV$44,[55]BOP!$A$59:$IV$59,[55]BOP!#REF!,[55]BOP!#REF!,[55]BOP!$A$79:$IV$79,[55]BOP!$A$81:$IV$88,[55]BOP!#REF!</definedName>
    <definedName name="Z_C21FAE8D_013A_11D2_98BD_00C04FC96ABD_.wvu.Rows" localSheetId="45" hidden="1">[55]BOP!$A$36:$IV$36,[55]BOP!$A$44:$IV$44,[55]BOP!$A$59:$IV$59,[55]BOP!#REF!,[55]BOP!#REF!,[55]BOP!$A$79:$IV$79,[55]BOP!$A$81:$IV$88,[55]BOP!#REF!</definedName>
    <definedName name="Z_C21FAE8D_013A_11D2_98BD_00C04FC96ABD_.wvu.Rows" localSheetId="46" hidden="1">[55]BOP!$A$36:$IV$36,[55]BOP!$A$44:$IV$44,[55]BOP!$A$59:$IV$59,[55]BOP!#REF!,[55]BOP!#REF!,[55]BOP!$A$79:$IV$79,[55]BOP!$A$81:$IV$88,[55]BOP!#REF!</definedName>
    <definedName name="Z_C21FAE8D_013A_11D2_98BD_00C04FC96ABD_.wvu.Rows" localSheetId="48" hidden="1">[55]BOP!$A$36:$IV$36,[55]BOP!$A$44:$IV$44,[55]BOP!$A$59:$IV$59,[55]BOP!#REF!,[55]BOP!#REF!,[55]BOP!$A$79:$IV$79,[55]BOP!$A$81:$IV$88,[55]BOP!#REF!</definedName>
    <definedName name="Z_C21FAE8D_013A_11D2_98BD_00C04FC96ABD_.wvu.Rows" localSheetId="49" hidden="1">[55]BOP!$A$36:$IV$36,[55]BOP!$A$44:$IV$44,[55]BOP!$A$59:$IV$59,[55]BOP!#REF!,[55]BOP!#REF!,[55]BOP!$A$79:$IV$79,[55]BOP!$A$81:$IV$88,[55]BOP!#REF!</definedName>
    <definedName name="Z_C21FAE8D_013A_11D2_98BD_00C04FC96ABD_.wvu.Rows" localSheetId="50" hidden="1">[55]BOP!$A$36:$IV$36,[55]BOP!$A$44:$IV$44,[55]BOP!$A$59:$IV$59,[55]BOP!#REF!,[55]BOP!#REF!,[55]BOP!$A$79:$IV$79,[55]BOP!$A$81:$IV$88,[55]BOP!#REF!</definedName>
    <definedName name="Z_C21FAE8D_013A_11D2_98BD_00C04FC96ABD_.wvu.Rows" localSheetId="52" hidden="1">[55]BOP!$A$36:$IV$36,[55]BOP!$A$44:$IV$44,[55]BOP!$A$59:$IV$59,[55]BOP!#REF!,[55]BOP!#REF!,[55]BOP!$A$79:$IV$79,[55]BOP!$A$81:$IV$88,[55]BOP!#REF!</definedName>
    <definedName name="Z_C21FAE8D_013A_11D2_98BD_00C04FC96ABD_.wvu.Rows" localSheetId="53" hidden="1">[55]BOP!$A$36:$IV$36,[55]BOP!$A$44:$IV$44,[55]BOP!$A$59:$IV$59,[55]BOP!#REF!,[55]BOP!#REF!,[55]BOP!$A$79:$IV$79,[55]BOP!$A$81:$IV$88,[55]BOP!#REF!</definedName>
    <definedName name="Z_C21FAE8D_013A_11D2_98BD_00C04FC96ABD_.wvu.Rows" localSheetId="54" hidden="1">[55]BOP!$A$36:$IV$36,[55]BOP!$A$44:$IV$44,[55]BOP!$A$59:$IV$59,[55]BOP!#REF!,[55]BOP!#REF!,[55]BOP!$A$79:$IV$79,[55]BOP!$A$81:$IV$88,[55]BOP!#REF!</definedName>
    <definedName name="Z_C21FAE8D_013A_11D2_98BD_00C04FC96ABD_.wvu.Rows" localSheetId="55" hidden="1">[55]BOP!$A$36:$IV$36,[55]BOP!$A$44:$IV$44,[55]BOP!$A$59:$IV$59,[55]BOP!#REF!,[55]BOP!#REF!,[55]BOP!$A$79:$IV$79,[55]BOP!$A$81:$IV$88,[55]BOP!#REF!</definedName>
    <definedName name="Z_C21FAE8D_013A_11D2_98BD_00C04FC96ABD_.wvu.Rows" localSheetId="56" hidden="1">[55]BOP!$A$36:$IV$36,[55]BOP!$A$44:$IV$44,[55]BOP!$A$59:$IV$59,[55]BOP!#REF!,[55]BOP!#REF!,[55]BOP!$A$79:$IV$79,[55]BOP!$A$81:$IV$88,[55]BOP!#REF!</definedName>
    <definedName name="Z_C21FAE8D_013A_11D2_98BD_00C04FC96ABD_.wvu.Rows" localSheetId="57" hidden="1">[55]BOP!$A$36:$IV$36,[55]BOP!$A$44:$IV$44,[55]BOP!$A$59:$IV$59,[55]BOP!#REF!,[55]BOP!#REF!,[55]BOP!$A$79:$IV$79,[55]BOP!$A$81:$IV$88,[55]BOP!#REF!</definedName>
    <definedName name="Z_C21FAE8D_013A_11D2_98BD_00C04FC96ABD_.wvu.Rows" localSheetId="58" hidden="1">[55]BOP!$A$36:$IV$36,[55]BOP!$A$44:$IV$44,[55]BOP!$A$59:$IV$59,[55]BOP!#REF!,[55]BOP!#REF!,[55]BOP!$A$79:$IV$79,[55]BOP!$A$81:$IV$88,[55]BOP!#REF!</definedName>
    <definedName name="Z_C21FAE8D_013A_11D2_98BD_00C04FC96ABD_.wvu.Rows" localSheetId="59" hidden="1">[55]BOP!$A$36:$IV$36,[55]BOP!$A$44:$IV$44,[55]BOP!$A$59:$IV$59,[55]BOP!#REF!,[55]BOP!#REF!,[55]BOP!$A$79:$IV$79,[55]BOP!$A$81:$IV$88,[55]BOP!#REF!</definedName>
    <definedName name="Z_C21FAE8D_013A_11D2_98BD_00C04FC96ABD_.wvu.Rows" localSheetId="60" hidden="1">[55]BOP!$A$36:$IV$36,[55]BOP!$A$44:$IV$44,[55]BOP!$A$59:$IV$59,[55]BOP!#REF!,[55]BOP!#REF!,[55]BOP!$A$79:$IV$79,[55]BOP!$A$81:$IV$88,[55]BOP!#REF!</definedName>
    <definedName name="Z_C21FAE8D_013A_11D2_98BD_00C04FC96ABD_.wvu.Rows" localSheetId="70" hidden="1">[55]BOP!$A$36:$IV$36,[55]BOP!$A$44:$IV$44,[55]BOP!$A$59:$IV$59,[55]BOP!#REF!,[55]BOP!#REF!,[55]BOP!$A$79:$IV$79,[55]BOP!$A$81:$IV$88,[55]BOP!#REF!</definedName>
    <definedName name="Z_C21FAE8D_013A_11D2_98BD_00C04FC96ABD_.wvu.Rows" hidden="1">[55]BOP!$A$36:$IV$36,[55]BOP!$A$44:$IV$44,[55]BOP!$A$59:$IV$59,[55]BOP!#REF!,[55]BOP!#REF!,[55]BOP!$A$79:$IV$79,[55]BOP!$A$81:$IV$88,[55]BOP!#REF!</definedName>
    <definedName name="Z_C21FAE8E_013A_11D2_98BD_00C04FC96ABD_.wvu.Rows" localSheetId="19" hidden="1">[55]BOP!$A$36:$IV$36,[55]BOP!$A$44:$IV$44,[55]BOP!$A$59:$IV$59,[55]BOP!#REF!,[55]BOP!#REF!,[55]BOP!$A$79:$IV$79,[55]BOP!$A$81:$IV$88,[55]BOP!#REF!</definedName>
    <definedName name="Z_C21FAE8E_013A_11D2_98BD_00C04FC96ABD_.wvu.Rows" localSheetId="37" hidden="1">[55]BOP!$A$36:$IV$36,[55]BOP!$A$44:$IV$44,[55]BOP!$A$59:$IV$59,[55]BOP!#REF!,[55]BOP!#REF!,[55]BOP!$A$79:$IV$79,[55]BOP!$A$81:$IV$88,[55]BOP!#REF!</definedName>
    <definedName name="Z_C21FAE8E_013A_11D2_98BD_00C04FC96ABD_.wvu.Rows" localSheetId="38" hidden="1">[55]BOP!$A$36:$IV$36,[55]BOP!$A$44:$IV$44,[55]BOP!$A$59:$IV$59,[55]BOP!#REF!,[55]BOP!#REF!,[55]BOP!$A$79:$IV$79,[55]BOP!$A$81:$IV$88,[55]BOP!#REF!</definedName>
    <definedName name="Z_C21FAE8E_013A_11D2_98BD_00C04FC96ABD_.wvu.Rows" localSheetId="39" hidden="1">[55]BOP!$A$36:$IV$36,[55]BOP!$A$44:$IV$44,[55]BOP!$A$59:$IV$59,[55]BOP!#REF!,[55]BOP!#REF!,[55]BOP!$A$79:$IV$79,[55]BOP!$A$81:$IV$88,[55]BOP!#REF!</definedName>
    <definedName name="Z_C21FAE8E_013A_11D2_98BD_00C04FC96ABD_.wvu.Rows" localSheetId="40" hidden="1">[55]BOP!$A$36:$IV$36,[55]BOP!$A$44:$IV$44,[55]BOP!$A$59:$IV$59,[55]BOP!#REF!,[55]BOP!#REF!,[55]BOP!$A$79:$IV$79,[55]BOP!$A$81:$IV$88,[55]BOP!#REF!</definedName>
    <definedName name="Z_C21FAE8E_013A_11D2_98BD_00C04FC96ABD_.wvu.Rows" localSheetId="41" hidden="1">[55]BOP!$A$36:$IV$36,[55]BOP!$A$44:$IV$44,[55]BOP!$A$59:$IV$59,[55]BOP!#REF!,[55]BOP!#REF!,[55]BOP!$A$79:$IV$79,[55]BOP!$A$81:$IV$88,[55]BOP!#REF!</definedName>
    <definedName name="Z_C21FAE8E_013A_11D2_98BD_00C04FC96ABD_.wvu.Rows" localSheetId="42" hidden="1">[55]BOP!$A$36:$IV$36,[55]BOP!$A$44:$IV$44,[55]BOP!$A$59:$IV$59,[55]BOP!#REF!,[55]BOP!#REF!,[55]BOP!$A$79:$IV$79,[55]BOP!$A$81:$IV$88,[55]BOP!#REF!</definedName>
    <definedName name="Z_C21FAE8E_013A_11D2_98BD_00C04FC96ABD_.wvu.Rows" localSheetId="43" hidden="1">[55]BOP!$A$36:$IV$36,[55]BOP!$A$44:$IV$44,[55]BOP!$A$59:$IV$59,[55]BOP!#REF!,[55]BOP!#REF!,[55]BOP!$A$79:$IV$79,[55]BOP!$A$81:$IV$88,[55]BOP!#REF!</definedName>
    <definedName name="Z_C21FAE8E_013A_11D2_98BD_00C04FC96ABD_.wvu.Rows" localSheetId="45" hidden="1">[55]BOP!$A$36:$IV$36,[55]BOP!$A$44:$IV$44,[55]BOP!$A$59:$IV$59,[55]BOP!#REF!,[55]BOP!#REF!,[55]BOP!$A$79:$IV$79,[55]BOP!$A$81:$IV$88,[55]BOP!#REF!</definedName>
    <definedName name="Z_C21FAE8E_013A_11D2_98BD_00C04FC96ABD_.wvu.Rows" localSheetId="46" hidden="1">[55]BOP!$A$36:$IV$36,[55]BOP!$A$44:$IV$44,[55]BOP!$A$59:$IV$59,[55]BOP!#REF!,[55]BOP!#REF!,[55]BOP!$A$79:$IV$79,[55]BOP!$A$81:$IV$88,[55]BOP!#REF!</definedName>
    <definedName name="Z_C21FAE8E_013A_11D2_98BD_00C04FC96ABD_.wvu.Rows" localSheetId="48" hidden="1">[55]BOP!$A$36:$IV$36,[55]BOP!$A$44:$IV$44,[55]BOP!$A$59:$IV$59,[55]BOP!#REF!,[55]BOP!#REF!,[55]BOP!$A$79:$IV$79,[55]BOP!$A$81:$IV$88,[55]BOP!#REF!</definedName>
    <definedName name="Z_C21FAE8E_013A_11D2_98BD_00C04FC96ABD_.wvu.Rows" localSheetId="49" hidden="1">[55]BOP!$A$36:$IV$36,[55]BOP!$A$44:$IV$44,[55]BOP!$A$59:$IV$59,[55]BOP!#REF!,[55]BOP!#REF!,[55]BOP!$A$79:$IV$79,[55]BOP!$A$81:$IV$88,[55]BOP!#REF!</definedName>
    <definedName name="Z_C21FAE8E_013A_11D2_98BD_00C04FC96ABD_.wvu.Rows" localSheetId="50" hidden="1">[55]BOP!$A$36:$IV$36,[55]BOP!$A$44:$IV$44,[55]BOP!$A$59:$IV$59,[55]BOP!#REF!,[55]BOP!#REF!,[55]BOP!$A$79:$IV$79,[55]BOP!$A$81:$IV$88,[55]BOP!#REF!</definedName>
    <definedName name="Z_C21FAE8E_013A_11D2_98BD_00C04FC96ABD_.wvu.Rows" localSheetId="52" hidden="1">[55]BOP!$A$36:$IV$36,[55]BOP!$A$44:$IV$44,[55]BOP!$A$59:$IV$59,[55]BOP!#REF!,[55]BOP!#REF!,[55]BOP!$A$79:$IV$79,[55]BOP!$A$81:$IV$88,[55]BOP!#REF!</definedName>
    <definedName name="Z_C21FAE8E_013A_11D2_98BD_00C04FC96ABD_.wvu.Rows" localSheetId="53" hidden="1">[55]BOP!$A$36:$IV$36,[55]BOP!$A$44:$IV$44,[55]BOP!$A$59:$IV$59,[55]BOP!#REF!,[55]BOP!#REF!,[55]BOP!$A$79:$IV$79,[55]BOP!$A$81:$IV$88,[55]BOP!#REF!</definedName>
    <definedName name="Z_C21FAE8E_013A_11D2_98BD_00C04FC96ABD_.wvu.Rows" localSheetId="54" hidden="1">[55]BOP!$A$36:$IV$36,[55]BOP!$A$44:$IV$44,[55]BOP!$A$59:$IV$59,[55]BOP!#REF!,[55]BOP!#REF!,[55]BOP!$A$79:$IV$79,[55]BOP!$A$81:$IV$88,[55]BOP!#REF!</definedName>
    <definedName name="Z_C21FAE8E_013A_11D2_98BD_00C04FC96ABD_.wvu.Rows" localSheetId="55" hidden="1">[55]BOP!$A$36:$IV$36,[55]BOP!$A$44:$IV$44,[55]BOP!$A$59:$IV$59,[55]BOP!#REF!,[55]BOP!#REF!,[55]BOP!$A$79:$IV$79,[55]BOP!$A$81:$IV$88,[55]BOP!#REF!</definedName>
    <definedName name="Z_C21FAE8E_013A_11D2_98BD_00C04FC96ABD_.wvu.Rows" localSheetId="56" hidden="1">[55]BOP!$A$36:$IV$36,[55]BOP!$A$44:$IV$44,[55]BOP!$A$59:$IV$59,[55]BOP!#REF!,[55]BOP!#REF!,[55]BOP!$A$79:$IV$79,[55]BOP!$A$81:$IV$88,[55]BOP!#REF!</definedName>
    <definedName name="Z_C21FAE8E_013A_11D2_98BD_00C04FC96ABD_.wvu.Rows" localSheetId="57" hidden="1">[55]BOP!$A$36:$IV$36,[55]BOP!$A$44:$IV$44,[55]BOP!$A$59:$IV$59,[55]BOP!#REF!,[55]BOP!#REF!,[55]BOP!$A$79:$IV$79,[55]BOP!$A$81:$IV$88,[55]BOP!#REF!</definedName>
    <definedName name="Z_C21FAE8E_013A_11D2_98BD_00C04FC96ABD_.wvu.Rows" localSheetId="58" hidden="1">[55]BOP!$A$36:$IV$36,[55]BOP!$A$44:$IV$44,[55]BOP!$A$59:$IV$59,[55]BOP!#REF!,[55]BOP!#REF!,[55]BOP!$A$79:$IV$79,[55]BOP!$A$81:$IV$88,[55]BOP!#REF!</definedName>
    <definedName name="Z_C21FAE8E_013A_11D2_98BD_00C04FC96ABD_.wvu.Rows" localSheetId="59" hidden="1">[55]BOP!$A$36:$IV$36,[55]BOP!$A$44:$IV$44,[55]BOP!$A$59:$IV$59,[55]BOP!#REF!,[55]BOP!#REF!,[55]BOP!$A$79:$IV$79,[55]BOP!$A$81:$IV$88,[55]BOP!#REF!</definedName>
    <definedName name="Z_C21FAE8E_013A_11D2_98BD_00C04FC96ABD_.wvu.Rows" localSheetId="60" hidden="1">[55]BOP!$A$36:$IV$36,[55]BOP!$A$44:$IV$44,[55]BOP!$A$59:$IV$59,[55]BOP!#REF!,[55]BOP!#REF!,[55]BOP!$A$79:$IV$79,[55]BOP!$A$81:$IV$88,[55]BOP!#REF!</definedName>
    <definedName name="Z_C21FAE8E_013A_11D2_98BD_00C04FC96ABD_.wvu.Rows" localSheetId="70" hidden="1">[55]BOP!$A$36:$IV$36,[55]BOP!$A$44:$IV$44,[55]BOP!$A$59:$IV$59,[55]BOP!#REF!,[55]BOP!#REF!,[55]BOP!$A$79:$IV$79,[55]BOP!$A$81:$IV$88,[55]BOP!#REF!</definedName>
    <definedName name="Z_C21FAE8E_013A_11D2_98BD_00C04FC96ABD_.wvu.Rows" hidden="1">[55]BOP!$A$36:$IV$36,[55]BOP!$A$44:$IV$44,[55]BOP!$A$59:$IV$59,[55]BOP!#REF!,[55]BOP!#REF!,[55]BOP!$A$79:$IV$79,[55]BOP!$A$81:$IV$88,[55]BOP!#REF!</definedName>
    <definedName name="Z_C21FAE90_013A_11D2_98BD_00C04FC96ABD_.wvu.Rows" localSheetId="19" hidden="1">[55]BOP!$A$36:$IV$36,[55]BOP!$A$44:$IV$44,[55]BOP!$A$59:$IV$59,[55]BOP!#REF!,[55]BOP!#REF!,[55]BOP!$A$79:$IV$79,[55]BOP!$A$81:$IV$88,[55]BOP!#REF!,[55]BOP!#REF!</definedName>
    <definedName name="Z_C21FAE90_013A_11D2_98BD_00C04FC96ABD_.wvu.Rows" localSheetId="37" hidden="1">[55]BOP!$A$36:$IV$36,[55]BOP!$A$44:$IV$44,[55]BOP!$A$59:$IV$59,[55]BOP!#REF!,[55]BOP!#REF!,[55]BOP!$A$79:$IV$79,[55]BOP!$A$81:$IV$88,[55]BOP!#REF!,[55]BOP!#REF!</definedName>
    <definedName name="Z_C21FAE90_013A_11D2_98BD_00C04FC96ABD_.wvu.Rows" localSheetId="38" hidden="1">[55]BOP!$A$36:$IV$36,[55]BOP!$A$44:$IV$44,[55]BOP!$A$59:$IV$59,[55]BOP!#REF!,[55]BOP!#REF!,[55]BOP!$A$79:$IV$79,[55]BOP!$A$81:$IV$88,[55]BOP!#REF!,[55]BOP!#REF!</definedName>
    <definedName name="Z_C21FAE90_013A_11D2_98BD_00C04FC96ABD_.wvu.Rows" localSheetId="39" hidden="1">[55]BOP!$A$36:$IV$36,[55]BOP!$A$44:$IV$44,[55]BOP!$A$59:$IV$59,[55]BOP!#REF!,[55]BOP!#REF!,[55]BOP!$A$79:$IV$79,[55]BOP!$A$81:$IV$88,[55]BOP!#REF!,[55]BOP!#REF!</definedName>
    <definedName name="Z_C21FAE90_013A_11D2_98BD_00C04FC96ABD_.wvu.Rows" localSheetId="40" hidden="1">[55]BOP!$A$36:$IV$36,[55]BOP!$A$44:$IV$44,[55]BOP!$A$59:$IV$59,[55]BOP!#REF!,[55]BOP!#REF!,[55]BOP!$A$79:$IV$79,[55]BOP!$A$81:$IV$88,[55]BOP!#REF!,[55]BOP!#REF!</definedName>
    <definedName name="Z_C21FAE90_013A_11D2_98BD_00C04FC96ABD_.wvu.Rows" localSheetId="41" hidden="1">[55]BOP!$A$36:$IV$36,[55]BOP!$A$44:$IV$44,[55]BOP!$A$59:$IV$59,[55]BOP!#REF!,[55]BOP!#REF!,[55]BOP!$A$79:$IV$79,[55]BOP!$A$81:$IV$88,[55]BOP!#REF!,[55]BOP!#REF!</definedName>
    <definedName name="Z_C21FAE90_013A_11D2_98BD_00C04FC96ABD_.wvu.Rows" localSheetId="42" hidden="1">[55]BOP!$A$36:$IV$36,[55]BOP!$A$44:$IV$44,[55]BOP!$A$59:$IV$59,[55]BOP!#REF!,[55]BOP!#REF!,[55]BOP!$A$79:$IV$79,[55]BOP!$A$81:$IV$88,[55]BOP!#REF!,[55]BOP!#REF!</definedName>
    <definedName name="Z_C21FAE90_013A_11D2_98BD_00C04FC96ABD_.wvu.Rows" localSheetId="43" hidden="1">[55]BOP!$A$36:$IV$36,[55]BOP!$A$44:$IV$44,[55]BOP!$A$59:$IV$59,[55]BOP!#REF!,[55]BOP!#REF!,[55]BOP!$A$79:$IV$79,[55]BOP!$A$81:$IV$88,[55]BOP!#REF!,[55]BOP!#REF!</definedName>
    <definedName name="Z_C21FAE90_013A_11D2_98BD_00C04FC96ABD_.wvu.Rows" localSheetId="45" hidden="1">[55]BOP!$A$36:$IV$36,[55]BOP!$A$44:$IV$44,[55]BOP!$A$59:$IV$59,[55]BOP!#REF!,[55]BOP!#REF!,[55]BOP!$A$79:$IV$79,[55]BOP!$A$81:$IV$88,[55]BOP!#REF!,[55]BOP!#REF!</definedName>
    <definedName name="Z_C21FAE90_013A_11D2_98BD_00C04FC96ABD_.wvu.Rows" localSheetId="46" hidden="1">[55]BOP!$A$36:$IV$36,[55]BOP!$A$44:$IV$44,[55]BOP!$A$59:$IV$59,[55]BOP!#REF!,[55]BOP!#REF!,[55]BOP!$A$79:$IV$79,[55]BOP!$A$81:$IV$88,[55]BOP!#REF!,[55]BOP!#REF!</definedName>
    <definedName name="Z_C21FAE90_013A_11D2_98BD_00C04FC96ABD_.wvu.Rows" localSheetId="48" hidden="1">[55]BOP!$A$36:$IV$36,[55]BOP!$A$44:$IV$44,[55]BOP!$A$59:$IV$59,[55]BOP!#REF!,[55]BOP!#REF!,[55]BOP!$A$79:$IV$79,[55]BOP!$A$81:$IV$88,[55]BOP!#REF!,[55]BOP!#REF!</definedName>
    <definedName name="Z_C21FAE90_013A_11D2_98BD_00C04FC96ABD_.wvu.Rows" localSheetId="49" hidden="1">[55]BOP!$A$36:$IV$36,[55]BOP!$A$44:$IV$44,[55]BOP!$A$59:$IV$59,[55]BOP!#REF!,[55]BOP!#REF!,[55]BOP!$A$79:$IV$79,[55]BOP!$A$81:$IV$88,[55]BOP!#REF!,[55]BOP!#REF!</definedName>
    <definedName name="Z_C21FAE90_013A_11D2_98BD_00C04FC96ABD_.wvu.Rows" localSheetId="50" hidden="1">[55]BOP!$A$36:$IV$36,[55]BOP!$A$44:$IV$44,[55]BOP!$A$59:$IV$59,[55]BOP!#REF!,[55]BOP!#REF!,[55]BOP!$A$79:$IV$79,[55]BOP!$A$81:$IV$88,[55]BOP!#REF!,[55]BOP!#REF!</definedName>
    <definedName name="Z_C21FAE90_013A_11D2_98BD_00C04FC96ABD_.wvu.Rows" localSheetId="52" hidden="1">[55]BOP!$A$36:$IV$36,[55]BOP!$A$44:$IV$44,[55]BOP!$A$59:$IV$59,[55]BOP!#REF!,[55]BOP!#REF!,[55]BOP!$A$79:$IV$79,[55]BOP!$A$81:$IV$88,[55]BOP!#REF!,[55]BOP!#REF!</definedName>
    <definedName name="Z_C21FAE90_013A_11D2_98BD_00C04FC96ABD_.wvu.Rows" localSheetId="53" hidden="1">[55]BOP!$A$36:$IV$36,[55]BOP!$A$44:$IV$44,[55]BOP!$A$59:$IV$59,[55]BOP!#REF!,[55]BOP!#REF!,[55]BOP!$A$79:$IV$79,[55]BOP!$A$81:$IV$88,[55]BOP!#REF!,[55]BOP!#REF!</definedName>
    <definedName name="Z_C21FAE90_013A_11D2_98BD_00C04FC96ABD_.wvu.Rows" localSheetId="54" hidden="1">[55]BOP!$A$36:$IV$36,[55]BOP!$A$44:$IV$44,[55]BOP!$A$59:$IV$59,[55]BOP!#REF!,[55]BOP!#REF!,[55]BOP!$A$79:$IV$79,[55]BOP!$A$81:$IV$88,[55]BOP!#REF!,[55]BOP!#REF!</definedName>
    <definedName name="Z_C21FAE90_013A_11D2_98BD_00C04FC96ABD_.wvu.Rows" localSheetId="55" hidden="1">[55]BOP!$A$36:$IV$36,[55]BOP!$A$44:$IV$44,[55]BOP!$A$59:$IV$59,[55]BOP!#REF!,[55]BOP!#REF!,[55]BOP!$A$79:$IV$79,[55]BOP!$A$81:$IV$88,[55]BOP!#REF!,[55]BOP!#REF!</definedName>
    <definedName name="Z_C21FAE90_013A_11D2_98BD_00C04FC96ABD_.wvu.Rows" localSheetId="56" hidden="1">[55]BOP!$A$36:$IV$36,[55]BOP!$A$44:$IV$44,[55]BOP!$A$59:$IV$59,[55]BOP!#REF!,[55]BOP!#REF!,[55]BOP!$A$79:$IV$79,[55]BOP!$A$81:$IV$88,[55]BOP!#REF!,[55]BOP!#REF!</definedName>
    <definedName name="Z_C21FAE90_013A_11D2_98BD_00C04FC96ABD_.wvu.Rows" localSheetId="57" hidden="1">[55]BOP!$A$36:$IV$36,[55]BOP!$A$44:$IV$44,[55]BOP!$A$59:$IV$59,[55]BOP!#REF!,[55]BOP!#REF!,[55]BOP!$A$79:$IV$79,[55]BOP!$A$81:$IV$88,[55]BOP!#REF!,[55]BOP!#REF!</definedName>
    <definedName name="Z_C21FAE90_013A_11D2_98BD_00C04FC96ABD_.wvu.Rows" localSheetId="58" hidden="1">[55]BOP!$A$36:$IV$36,[55]BOP!$A$44:$IV$44,[55]BOP!$A$59:$IV$59,[55]BOP!#REF!,[55]BOP!#REF!,[55]BOP!$A$79:$IV$79,[55]BOP!$A$81:$IV$88,[55]BOP!#REF!,[55]BOP!#REF!</definedName>
    <definedName name="Z_C21FAE90_013A_11D2_98BD_00C04FC96ABD_.wvu.Rows" localSheetId="59" hidden="1">[55]BOP!$A$36:$IV$36,[55]BOP!$A$44:$IV$44,[55]BOP!$A$59:$IV$59,[55]BOP!#REF!,[55]BOP!#REF!,[55]BOP!$A$79:$IV$79,[55]BOP!$A$81:$IV$88,[55]BOP!#REF!,[55]BOP!#REF!</definedName>
    <definedName name="Z_C21FAE90_013A_11D2_98BD_00C04FC96ABD_.wvu.Rows" localSheetId="60" hidden="1">[55]BOP!$A$36:$IV$36,[55]BOP!$A$44:$IV$44,[55]BOP!$A$59:$IV$59,[55]BOP!#REF!,[55]BOP!#REF!,[55]BOP!$A$79:$IV$79,[55]BOP!$A$81:$IV$88,[55]BOP!#REF!,[55]BOP!#REF!</definedName>
    <definedName name="Z_C21FAE90_013A_11D2_98BD_00C04FC96ABD_.wvu.Rows" localSheetId="70" hidden="1">[55]BOP!$A$36:$IV$36,[55]BOP!$A$44:$IV$44,[55]BOP!$A$59:$IV$59,[55]BOP!#REF!,[55]BOP!#REF!,[55]BOP!$A$79:$IV$79,[55]BOP!$A$81:$IV$88,[55]BOP!#REF!,[55]BOP!#REF!</definedName>
    <definedName name="Z_C21FAE90_013A_11D2_98BD_00C04FC96ABD_.wvu.Rows" hidden="1">[55]BOP!$A$36:$IV$36,[55]BOP!$A$44:$IV$44,[55]BOP!$A$59:$IV$59,[55]BOP!#REF!,[55]BOP!#REF!,[55]BOP!$A$79:$IV$79,[55]BOP!$A$81:$IV$88,[55]BOP!#REF!,[55]BOP!#REF!</definedName>
    <definedName name="Z_C21FAE91_013A_11D2_98BD_00C04FC96ABD_.wvu.Rows" localSheetId="19" hidden="1">[55]BOP!$A$36:$IV$36,[55]BOP!$A$44:$IV$44,[55]BOP!$A$59:$IV$59,[55]BOP!#REF!,[55]BOP!#REF!,[55]BOP!$A$79:$IV$79,[55]BOP!$A$81:$IV$88,[55]BOP!#REF!,[55]BOP!#REF!</definedName>
    <definedName name="Z_C21FAE91_013A_11D2_98BD_00C04FC96ABD_.wvu.Rows" localSheetId="37" hidden="1">[55]BOP!$A$36:$IV$36,[55]BOP!$A$44:$IV$44,[55]BOP!$A$59:$IV$59,[55]BOP!#REF!,[55]BOP!#REF!,[55]BOP!$A$79:$IV$79,[55]BOP!$A$81:$IV$88,[55]BOP!#REF!,[55]BOP!#REF!</definedName>
    <definedName name="Z_C21FAE91_013A_11D2_98BD_00C04FC96ABD_.wvu.Rows" localSheetId="38" hidden="1">[55]BOP!$A$36:$IV$36,[55]BOP!$A$44:$IV$44,[55]BOP!$A$59:$IV$59,[55]BOP!#REF!,[55]BOP!#REF!,[55]BOP!$A$79:$IV$79,[55]BOP!$A$81:$IV$88,[55]BOP!#REF!,[55]BOP!#REF!</definedName>
    <definedName name="Z_C21FAE91_013A_11D2_98BD_00C04FC96ABD_.wvu.Rows" localSheetId="39" hidden="1">[55]BOP!$A$36:$IV$36,[55]BOP!$A$44:$IV$44,[55]BOP!$A$59:$IV$59,[55]BOP!#REF!,[55]BOP!#REF!,[55]BOP!$A$79:$IV$79,[55]BOP!$A$81:$IV$88,[55]BOP!#REF!,[55]BOP!#REF!</definedName>
    <definedName name="Z_C21FAE91_013A_11D2_98BD_00C04FC96ABD_.wvu.Rows" localSheetId="40" hidden="1">[55]BOP!$A$36:$IV$36,[55]BOP!$A$44:$IV$44,[55]BOP!$A$59:$IV$59,[55]BOP!#REF!,[55]BOP!#REF!,[55]BOP!$A$79:$IV$79,[55]BOP!$A$81:$IV$88,[55]BOP!#REF!,[55]BOP!#REF!</definedName>
    <definedName name="Z_C21FAE91_013A_11D2_98BD_00C04FC96ABD_.wvu.Rows" localSheetId="41" hidden="1">[55]BOP!$A$36:$IV$36,[55]BOP!$A$44:$IV$44,[55]BOP!$A$59:$IV$59,[55]BOP!#REF!,[55]BOP!#REF!,[55]BOP!$A$79:$IV$79,[55]BOP!$A$81:$IV$88,[55]BOP!#REF!,[55]BOP!#REF!</definedName>
    <definedName name="Z_C21FAE91_013A_11D2_98BD_00C04FC96ABD_.wvu.Rows" localSheetId="42" hidden="1">[55]BOP!$A$36:$IV$36,[55]BOP!$A$44:$IV$44,[55]BOP!$A$59:$IV$59,[55]BOP!#REF!,[55]BOP!#REF!,[55]BOP!$A$79:$IV$79,[55]BOP!$A$81:$IV$88,[55]BOP!#REF!,[55]BOP!#REF!</definedName>
    <definedName name="Z_C21FAE91_013A_11D2_98BD_00C04FC96ABD_.wvu.Rows" localSheetId="43" hidden="1">[55]BOP!$A$36:$IV$36,[55]BOP!$A$44:$IV$44,[55]BOP!$A$59:$IV$59,[55]BOP!#REF!,[55]BOP!#REF!,[55]BOP!$A$79:$IV$79,[55]BOP!$A$81:$IV$88,[55]BOP!#REF!,[55]BOP!#REF!</definedName>
    <definedName name="Z_C21FAE91_013A_11D2_98BD_00C04FC96ABD_.wvu.Rows" localSheetId="45" hidden="1">[55]BOP!$A$36:$IV$36,[55]BOP!$A$44:$IV$44,[55]BOP!$A$59:$IV$59,[55]BOP!#REF!,[55]BOP!#REF!,[55]BOP!$A$79:$IV$79,[55]BOP!$A$81:$IV$88,[55]BOP!#REF!,[55]BOP!#REF!</definedName>
    <definedName name="Z_C21FAE91_013A_11D2_98BD_00C04FC96ABD_.wvu.Rows" localSheetId="46" hidden="1">[55]BOP!$A$36:$IV$36,[55]BOP!$A$44:$IV$44,[55]BOP!$A$59:$IV$59,[55]BOP!#REF!,[55]BOP!#REF!,[55]BOP!$A$79:$IV$79,[55]BOP!$A$81:$IV$88,[55]BOP!#REF!,[55]BOP!#REF!</definedName>
    <definedName name="Z_C21FAE91_013A_11D2_98BD_00C04FC96ABD_.wvu.Rows" localSheetId="48" hidden="1">[55]BOP!$A$36:$IV$36,[55]BOP!$A$44:$IV$44,[55]BOP!$A$59:$IV$59,[55]BOP!#REF!,[55]BOP!#REF!,[55]BOP!$A$79:$IV$79,[55]BOP!$A$81:$IV$88,[55]BOP!#REF!,[55]BOP!#REF!</definedName>
    <definedName name="Z_C21FAE91_013A_11D2_98BD_00C04FC96ABD_.wvu.Rows" localSheetId="49" hidden="1">[55]BOP!$A$36:$IV$36,[55]BOP!$A$44:$IV$44,[55]BOP!$A$59:$IV$59,[55]BOP!#REF!,[55]BOP!#REF!,[55]BOP!$A$79:$IV$79,[55]BOP!$A$81:$IV$88,[55]BOP!#REF!,[55]BOP!#REF!</definedName>
    <definedName name="Z_C21FAE91_013A_11D2_98BD_00C04FC96ABD_.wvu.Rows" localSheetId="50" hidden="1">[55]BOP!$A$36:$IV$36,[55]BOP!$A$44:$IV$44,[55]BOP!$A$59:$IV$59,[55]BOP!#REF!,[55]BOP!#REF!,[55]BOP!$A$79:$IV$79,[55]BOP!$A$81:$IV$88,[55]BOP!#REF!,[55]BOP!#REF!</definedName>
    <definedName name="Z_C21FAE91_013A_11D2_98BD_00C04FC96ABD_.wvu.Rows" localSheetId="52" hidden="1">[55]BOP!$A$36:$IV$36,[55]BOP!$A$44:$IV$44,[55]BOP!$A$59:$IV$59,[55]BOP!#REF!,[55]BOP!#REF!,[55]BOP!$A$79:$IV$79,[55]BOP!$A$81:$IV$88,[55]BOP!#REF!,[55]BOP!#REF!</definedName>
    <definedName name="Z_C21FAE91_013A_11D2_98BD_00C04FC96ABD_.wvu.Rows" localSheetId="53" hidden="1">[55]BOP!$A$36:$IV$36,[55]BOP!$A$44:$IV$44,[55]BOP!$A$59:$IV$59,[55]BOP!#REF!,[55]BOP!#REF!,[55]BOP!$A$79:$IV$79,[55]BOP!$A$81:$IV$88,[55]BOP!#REF!,[55]BOP!#REF!</definedName>
    <definedName name="Z_C21FAE91_013A_11D2_98BD_00C04FC96ABD_.wvu.Rows" localSheetId="54" hidden="1">[55]BOP!$A$36:$IV$36,[55]BOP!$A$44:$IV$44,[55]BOP!$A$59:$IV$59,[55]BOP!#REF!,[55]BOP!#REF!,[55]BOP!$A$79:$IV$79,[55]BOP!$A$81:$IV$88,[55]BOP!#REF!,[55]BOP!#REF!</definedName>
    <definedName name="Z_C21FAE91_013A_11D2_98BD_00C04FC96ABD_.wvu.Rows" localSheetId="55" hidden="1">[55]BOP!$A$36:$IV$36,[55]BOP!$A$44:$IV$44,[55]BOP!$A$59:$IV$59,[55]BOP!#REF!,[55]BOP!#REF!,[55]BOP!$A$79:$IV$79,[55]BOP!$A$81:$IV$88,[55]BOP!#REF!,[55]BOP!#REF!</definedName>
    <definedName name="Z_C21FAE91_013A_11D2_98BD_00C04FC96ABD_.wvu.Rows" localSheetId="56" hidden="1">[55]BOP!$A$36:$IV$36,[55]BOP!$A$44:$IV$44,[55]BOP!$A$59:$IV$59,[55]BOP!#REF!,[55]BOP!#REF!,[55]BOP!$A$79:$IV$79,[55]BOP!$A$81:$IV$88,[55]BOP!#REF!,[55]BOP!#REF!</definedName>
    <definedName name="Z_C21FAE91_013A_11D2_98BD_00C04FC96ABD_.wvu.Rows" localSheetId="57" hidden="1">[55]BOP!$A$36:$IV$36,[55]BOP!$A$44:$IV$44,[55]BOP!$A$59:$IV$59,[55]BOP!#REF!,[55]BOP!#REF!,[55]BOP!$A$79:$IV$79,[55]BOP!$A$81:$IV$88,[55]BOP!#REF!,[55]BOP!#REF!</definedName>
    <definedName name="Z_C21FAE91_013A_11D2_98BD_00C04FC96ABD_.wvu.Rows" localSheetId="58" hidden="1">[55]BOP!$A$36:$IV$36,[55]BOP!$A$44:$IV$44,[55]BOP!$A$59:$IV$59,[55]BOP!#REF!,[55]BOP!#REF!,[55]BOP!$A$79:$IV$79,[55]BOP!$A$81:$IV$88,[55]BOP!#REF!,[55]BOP!#REF!</definedName>
    <definedName name="Z_C21FAE91_013A_11D2_98BD_00C04FC96ABD_.wvu.Rows" localSheetId="59" hidden="1">[55]BOP!$A$36:$IV$36,[55]BOP!$A$44:$IV$44,[55]BOP!$A$59:$IV$59,[55]BOP!#REF!,[55]BOP!#REF!,[55]BOP!$A$79:$IV$79,[55]BOP!$A$81:$IV$88,[55]BOP!#REF!,[55]BOP!#REF!</definedName>
    <definedName name="Z_C21FAE91_013A_11D2_98BD_00C04FC96ABD_.wvu.Rows" localSheetId="60" hidden="1">[55]BOP!$A$36:$IV$36,[55]BOP!$A$44:$IV$44,[55]BOP!$A$59:$IV$59,[55]BOP!#REF!,[55]BOP!#REF!,[55]BOP!$A$79:$IV$79,[55]BOP!$A$81:$IV$88,[55]BOP!#REF!,[55]BOP!#REF!</definedName>
    <definedName name="Z_C21FAE91_013A_11D2_98BD_00C04FC96ABD_.wvu.Rows" localSheetId="70" hidden="1">[55]BOP!$A$36:$IV$36,[55]BOP!$A$44:$IV$44,[55]BOP!$A$59:$IV$59,[55]BOP!#REF!,[55]BOP!#REF!,[55]BOP!$A$79:$IV$79,[55]BOP!$A$81:$IV$88,[55]BOP!#REF!,[55]BOP!#REF!</definedName>
    <definedName name="Z_C21FAE91_013A_11D2_98BD_00C04FC96ABD_.wvu.Rows" hidden="1">[55]BOP!$A$36:$IV$36,[55]BOP!$A$44:$IV$44,[55]BOP!$A$59:$IV$59,[55]BOP!#REF!,[55]BOP!#REF!,[55]BOP!$A$79:$IV$79,[55]BOP!$A$81:$IV$88,[55]BOP!#REF!,[55]BOP!#REF!</definedName>
    <definedName name="Z_C21FAE92_013A_11D2_98BD_00C04FC96ABD_.wvu.Rows" localSheetId="19" hidden="1">[55]BOP!$A$36:$IV$36,[55]BOP!$A$44:$IV$44,[55]BOP!$A$59:$IV$59,[55]BOP!#REF!,[55]BOP!#REF!,[55]BOP!$A$79:$IV$79</definedName>
    <definedName name="Z_C21FAE92_013A_11D2_98BD_00C04FC96ABD_.wvu.Rows" localSheetId="37" hidden="1">[55]BOP!$A$36:$IV$36,[55]BOP!$A$44:$IV$44,[55]BOP!$A$59:$IV$59,[55]BOP!#REF!,[55]BOP!#REF!,[55]BOP!$A$79:$IV$79</definedName>
    <definedName name="Z_C21FAE92_013A_11D2_98BD_00C04FC96ABD_.wvu.Rows" localSheetId="38" hidden="1">[55]BOP!$A$36:$IV$36,[55]BOP!$A$44:$IV$44,[55]BOP!$A$59:$IV$59,[55]BOP!#REF!,[55]BOP!#REF!,[55]BOP!$A$79:$IV$79</definedName>
    <definedName name="Z_C21FAE92_013A_11D2_98BD_00C04FC96ABD_.wvu.Rows" localSheetId="39" hidden="1">[55]BOP!$A$36:$IV$36,[55]BOP!$A$44:$IV$44,[55]BOP!$A$59:$IV$59,[55]BOP!#REF!,[55]BOP!#REF!,[55]BOP!$A$79:$IV$79</definedName>
    <definedName name="Z_C21FAE92_013A_11D2_98BD_00C04FC96ABD_.wvu.Rows" localSheetId="40" hidden="1">[55]BOP!$A$36:$IV$36,[55]BOP!$A$44:$IV$44,[55]BOP!$A$59:$IV$59,[55]BOP!#REF!,[55]BOP!#REF!,[55]BOP!$A$79:$IV$79</definedName>
    <definedName name="Z_C21FAE92_013A_11D2_98BD_00C04FC96ABD_.wvu.Rows" localSheetId="41" hidden="1">[55]BOP!$A$36:$IV$36,[55]BOP!$A$44:$IV$44,[55]BOP!$A$59:$IV$59,[55]BOP!#REF!,[55]BOP!#REF!,[55]BOP!$A$79:$IV$79</definedName>
    <definedName name="Z_C21FAE92_013A_11D2_98BD_00C04FC96ABD_.wvu.Rows" localSheetId="42" hidden="1">[55]BOP!$A$36:$IV$36,[55]BOP!$A$44:$IV$44,[55]BOP!$A$59:$IV$59,[55]BOP!#REF!,[55]BOP!#REF!,[55]BOP!$A$79:$IV$79</definedName>
    <definedName name="Z_C21FAE92_013A_11D2_98BD_00C04FC96ABD_.wvu.Rows" localSheetId="43" hidden="1">[55]BOP!$A$36:$IV$36,[55]BOP!$A$44:$IV$44,[55]BOP!$A$59:$IV$59,[55]BOP!#REF!,[55]BOP!#REF!,[55]BOP!$A$79:$IV$79</definedName>
    <definedName name="Z_C21FAE92_013A_11D2_98BD_00C04FC96ABD_.wvu.Rows" localSheetId="45" hidden="1">[55]BOP!$A$36:$IV$36,[55]BOP!$A$44:$IV$44,[55]BOP!$A$59:$IV$59,[55]BOP!#REF!,[55]BOP!#REF!,[55]BOP!$A$79:$IV$79</definedName>
    <definedName name="Z_C21FAE92_013A_11D2_98BD_00C04FC96ABD_.wvu.Rows" localSheetId="46" hidden="1">[55]BOP!$A$36:$IV$36,[55]BOP!$A$44:$IV$44,[55]BOP!$A$59:$IV$59,[55]BOP!#REF!,[55]BOP!#REF!,[55]BOP!$A$79:$IV$79</definedName>
    <definedName name="Z_C21FAE92_013A_11D2_98BD_00C04FC96ABD_.wvu.Rows" localSheetId="48" hidden="1">[55]BOP!$A$36:$IV$36,[55]BOP!$A$44:$IV$44,[55]BOP!$A$59:$IV$59,[55]BOP!#REF!,[55]BOP!#REF!,[55]BOP!$A$79:$IV$79</definedName>
    <definedName name="Z_C21FAE92_013A_11D2_98BD_00C04FC96ABD_.wvu.Rows" localSheetId="49" hidden="1">[55]BOP!$A$36:$IV$36,[55]BOP!$A$44:$IV$44,[55]BOP!$A$59:$IV$59,[55]BOP!#REF!,[55]BOP!#REF!,[55]BOP!$A$79:$IV$79</definedName>
    <definedName name="Z_C21FAE92_013A_11D2_98BD_00C04FC96ABD_.wvu.Rows" localSheetId="50" hidden="1">[55]BOP!$A$36:$IV$36,[55]BOP!$A$44:$IV$44,[55]BOP!$A$59:$IV$59,[55]BOP!#REF!,[55]BOP!#REF!,[55]BOP!$A$79:$IV$79</definedName>
    <definedName name="Z_C21FAE92_013A_11D2_98BD_00C04FC96ABD_.wvu.Rows" localSheetId="52" hidden="1">[55]BOP!$A$36:$IV$36,[55]BOP!$A$44:$IV$44,[55]BOP!$A$59:$IV$59,[55]BOP!#REF!,[55]BOP!#REF!,[55]BOP!$A$79:$IV$79</definedName>
    <definedName name="Z_C21FAE92_013A_11D2_98BD_00C04FC96ABD_.wvu.Rows" localSheetId="53" hidden="1">[55]BOP!$A$36:$IV$36,[55]BOP!$A$44:$IV$44,[55]BOP!$A$59:$IV$59,[55]BOP!#REF!,[55]BOP!#REF!,[55]BOP!$A$79:$IV$79</definedName>
    <definedName name="Z_C21FAE92_013A_11D2_98BD_00C04FC96ABD_.wvu.Rows" localSheetId="54" hidden="1">[55]BOP!$A$36:$IV$36,[55]BOP!$A$44:$IV$44,[55]BOP!$A$59:$IV$59,[55]BOP!#REF!,[55]BOP!#REF!,[55]BOP!$A$79:$IV$79</definedName>
    <definedName name="Z_C21FAE92_013A_11D2_98BD_00C04FC96ABD_.wvu.Rows" localSheetId="55" hidden="1">[55]BOP!$A$36:$IV$36,[55]BOP!$A$44:$IV$44,[55]BOP!$A$59:$IV$59,[55]BOP!#REF!,[55]BOP!#REF!,[55]BOP!$A$79:$IV$79</definedName>
    <definedName name="Z_C21FAE92_013A_11D2_98BD_00C04FC96ABD_.wvu.Rows" localSheetId="56" hidden="1">[55]BOP!$A$36:$IV$36,[55]BOP!$A$44:$IV$44,[55]BOP!$A$59:$IV$59,[55]BOP!#REF!,[55]BOP!#REF!,[55]BOP!$A$79:$IV$79</definedName>
    <definedName name="Z_C21FAE92_013A_11D2_98BD_00C04FC96ABD_.wvu.Rows" localSheetId="57" hidden="1">[55]BOP!$A$36:$IV$36,[55]BOP!$A$44:$IV$44,[55]BOP!$A$59:$IV$59,[55]BOP!#REF!,[55]BOP!#REF!,[55]BOP!$A$79:$IV$79</definedName>
    <definedName name="Z_C21FAE92_013A_11D2_98BD_00C04FC96ABD_.wvu.Rows" localSheetId="58" hidden="1">[55]BOP!$A$36:$IV$36,[55]BOP!$A$44:$IV$44,[55]BOP!$A$59:$IV$59,[55]BOP!#REF!,[55]BOP!#REF!,[55]BOP!$A$79:$IV$79</definedName>
    <definedName name="Z_C21FAE92_013A_11D2_98BD_00C04FC96ABD_.wvu.Rows" localSheetId="59" hidden="1">[55]BOP!$A$36:$IV$36,[55]BOP!$A$44:$IV$44,[55]BOP!$A$59:$IV$59,[55]BOP!#REF!,[55]BOP!#REF!,[55]BOP!$A$79:$IV$79</definedName>
    <definedName name="Z_C21FAE92_013A_11D2_98BD_00C04FC96ABD_.wvu.Rows" localSheetId="60" hidden="1">[55]BOP!$A$36:$IV$36,[55]BOP!$A$44:$IV$44,[55]BOP!$A$59:$IV$59,[55]BOP!#REF!,[55]BOP!#REF!,[55]BOP!$A$79:$IV$79</definedName>
    <definedName name="Z_C21FAE92_013A_11D2_98BD_00C04FC96ABD_.wvu.Rows" localSheetId="70" hidden="1">[55]BOP!$A$36:$IV$36,[55]BOP!$A$44:$IV$44,[55]BOP!$A$59:$IV$59,[55]BOP!#REF!,[55]BOP!#REF!,[55]BOP!$A$79:$IV$79</definedName>
    <definedName name="Z_C21FAE92_013A_11D2_98BD_00C04FC96ABD_.wvu.Rows" hidden="1">[55]BOP!$A$36:$IV$36,[55]BOP!$A$44:$IV$44,[55]BOP!$A$59:$IV$59,[55]BOP!#REF!,[55]BOP!#REF!,[55]BOP!$A$79:$IV$79</definedName>
    <definedName name="Z_CF25EF4A_FFAB_11D1_98B7_00C04FC96ABD_.wvu.Rows" localSheetId="19" hidden="1">[55]BOP!$A$36:$IV$36,[55]BOP!$A$44:$IV$44,[55]BOP!$A$59:$IV$59,[55]BOP!#REF!,[55]BOP!#REF!,[55]BOP!$A$81:$IV$88</definedName>
    <definedName name="Z_CF25EF4A_FFAB_11D1_98B7_00C04FC96ABD_.wvu.Rows" localSheetId="37" hidden="1">[55]BOP!$A$36:$IV$36,[55]BOP!$A$44:$IV$44,[55]BOP!$A$59:$IV$59,[55]BOP!#REF!,[55]BOP!#REF!,[55]BOP!$A$81:$IV$88</definedName>
    <definedName name="Z_CF25EF4A_FFAB_11D1_98B7_00C04FC96ABD_.wvu.Rows" localSheetId="38" hidden="1">[55]BOP!$A$36:$IV$36,[55]BOP!$A$44:$IV$44,[55]BOP!$A$59:$IV$59,[55]BOP!#REF!,[55]BOP!#REF!,[55]BOP!$A$81:$IV$88</definedName>
    <definedName name="Z_CF25EF4A_FFAB_11D1_98B7_00C04FC96ABD_.wvu.Rows" localSheetId="39" hidden="1">[55]BOP!$A$36:$IV$36,[55]BOP!$A$44:$IV$44,[55]BOP!$A$59:$IV$59,[55]BOP!#REF!,[55]BOP!#REF!,[55]BOP!$A$81:$IV$88</definedName>
    <definedName name="Z_CF25EF4A_FFAB_11D1_98B7_00C04FC96ABD_.wvu.Rows" localSheetId="40" hidden="1">[55]BOP!$A$36:$IV$36,[55]BOP!$A$44:$IV$44,[55]BOP!$A$59:$IV$59,[55]BOP!#REF!,[55]BOP!#REF!,[55]BOP!$A$81:$IV$88</definedName>
    <definedName name="Z_CF25EF4A_FFAB_11D1_98B7_00C04FC96ABD_.wvu.Rows" localSheetId="41" hidden="1">[55]BOP!$A$36:$IV$36,[55]BOP!$A$44:$IV$44,[55]BOP!$A$59:$IV$59,[55]BOP!#REF!,[55]BOP!#REF!,[55]BOP!$A$81:$IV$88</definedName>
    <definedName name="Z_CF25EF4A_FFAB_11D1_98B7_00C04FC96ABD_.wvu.Rows" localSheetId="42" hidden="1">[55]BOP!$A$36:$IV$36,[55]BOP!$A$44:$IV$44,[55]BOP!$A$59:$IV$59,[55]BOP!#REF!,[55]BOP!#REF!,[55]BOP!$A$81:$IV$88</definedName>
    <definedName name="Z_CF25EF4A_FFAB_11D1_98B7_00C04FC96ABD_.wvu.Rows" localSheetId="43" hidden="1">[55]BOP!$A$36:$IV$36,[55]BOP!$A$44:$IV$44,[55]BOP!$A$59:$IV$59,[55]BOP!#REF!,[55]BOP!#REF!,[55]BOP!$A$81:$IV$88</definedName>
    <definedName name="Z_CF25EF4A_FFAB_11D1_98B7_00C04FC96ABD_.wvu.Rows" localSheetId="45" hidden="1">[55]BOP!$A$36:$IV$36,[55]BOP!$A$44:$IV$44,[55]BOP!$A$59:$IV$59,[55]BOP!#REF!,[55]BOP!#REF!,[55]BOP!$A$81:$IV$88</definedName>
    <definedName name="Z_CF25EF4A_FFAB_11D1_98B7_00C04FC96ABD_.wvu.Rows" localSheetId="46" hidden="1">[55]BOP!$A$36:$IV$36,[55]BOP!$A$44:$IV$44,[55]BOP!$A$59:$IV$59,[55]BOP!#REF!,[55]BOP!#REF!,[55]BOP!$A$81:$IV$88</definedName>
    <definedName name="Z_CF25EF4A_FFAB_11D1_98B7_00C04FC96ABD_.wvu.Rows" localSheetId="48" hidden="1">[55]BOP!$A$36:$IV$36,[55]BOP!$A$44:$IV$44,[55]BOP!$A$59:$IV$59,[55]BOP!#REF!,[55]BOP!#REF!,[55]BOP!$A$81:$IV$88</definedName>
    <definedName name="Z_CF25EF4A_FFAB_11D1_98B7_00C04FC96ABD_.wvu.Rows" localSheetId="49" hidden="1">[55]BOP!$A$36:$IV$36,[55]BOP!$A$44:$IV$44,[55]BOP!$A$59:$IV$59,[55]BOP!#REF!,[55]BOP!#REF!,[55]BOP!$A$81:$IV$88</definedName>
    <definedName name="Z_CF25EF4A_FFAB_11D1_98B7_00C04FC96ABD_.wvu.Rows" localSheetId="50" hidden="1">[55]BOP!$A$36:$IV$36,[55]BOP!$A$44:$IV$44,[55]BOP!$A$59:$IV$59,[55]BOP!#REF!,[55]BOP!#REF!,[55]BOP!$A$81:$IV$88</definedName>
    <definedName name="Z_CF25EF4A_FFAB_11D1_98B7_00C04FC96ABD_.wvu.Rows" localSheetId="52" hidden="1">[55]BOP!$A$36:$IV$36,[55]BOP!$A$44:$IV$44,[55]BOP!$A$59:$IV$59,[55]BOP!#REF!,[55]BOP!#REF!,[55]BOP!$A$81:$IV$88</definedName>
    <definedName name="Z_CF25EF4A_FFAB_11D1_98B7_00C04FC96ABD_.wvu.Rows" localSheetId="53" hidden="1">[55]BOP!$A$36:$IV$36,[55]BOP!$A$44:$IV$44,[55]BOP!$A$59:$IV$59,[55]BOP!#REF!,[55]BOP!#REF!,[55]BOP!$A$81:$IV$88</definedName>
    <definedName name="Z_CF25EF4A_FFAB_11D1_98B7_00C04FC96ABD_.wvu.Rows" localSheetId="54" hidden="1">[55]BOP!$A$36:$IV$36,[55]BOP!$A$44:$IV$44,[55]BOP!$A$59:$IV$59,[55]BOP!#REF!,[55]BOP!#REF!,[55]BOP!$A$81:$IV$88</definedName>
    <definedName name="Z_CF25EF4A_FFAB_11D1_98B7_00C04FC96ABD_.wvu.Rows" localSheetId="55" hidden="1">[55]BOP!$A$36:$IV$36,[55]BOP!$A$44:$IV$44,[55]BOP!$A$59:$IV$59,[55]BOP!#REF!,[55]BOP!#REF!,[55]BOP!$A$81:$IV$88</definedName>
    <definedName name="Z_CF25EF4A_FFAB_11D1_98B7_00C04FC96ABD_.wvu.Rows" localSheetId="56" hidden="1">[55]BOP!$A$36:$IV$36,[55]BOP!$A$44:$IV$44,[55]BOP!$A$59:$IV$59,[55]BOP!#REF!,[55]BOP!#REF!,[55]BOP!$A$81:$IV$88</definedName>
    <definedName name="Z_CF25EF4A_FFAB_11D1_98B7_00C04FC96ABD_.wvu.Rows" localSheetId="57" hidden="1">[55]BOP!$A$36:$IV$36,[55]BOP!$A$44:$IV$44,[55]BOP!$A$59:$IV$59,[55]BOP!#REF!,[55]BOP!#REF!,[55]BOP!$A$81:$IV$88</definedName>
    <definedName name="Z_CF25EF4A_FFAB_11D1_98B7_00C04FC96ABD_.wvu.Rows" localSheetId="58" hidden="1">[55]BOP!$A$36:$IV$36,[55]BOP!$A$44:$IV$44,[55]BOP!$A$59:$IV$59,[55]BOP!#REF!,[55]BOP!#REF!,[55]BOP!$A$81:$IV$88</definedName>
    <definedName name="Z_CF25EF4A_FFAB_11D1_98B7_00C04FC96ABD_.wvu.Rows" localSheetId="59" hidden="1">[55]BOP!$A$36:$IV$36,[55]BOP!$A$44:$IV$44,[55]BOP!$A$59:$IV$59,[55]BOP!#REF!,[55]BOP!#REF!,[55]BOP!$A$81:$IV$88</definedName>
    <definedName name="Z_CF25EF4A_FFAB_11D1_98B7_00C04FC96ABD_.wvu.Rows" localSheetId="60" hidden="1">[55]BOP!$A$36:$IV$36,[55]BOP!$A$44:$IV$44,[55]BOP!$A$59:$IV$59,[55]BOP!#REF!,[55]BOP!#REF!,[55]BOP!$A$81:$IV$88</definedName>
    <definedName name="Z_CF25EF4A_FFAB_11D1_98B7_00C04FC96ABD_.wvu.Rows" localSheetId="70" hidden="1">[55]BOP!$A$36:$IV$36,[55]BOP!$A$44:$IV$44,[55]BOP!$A$59:$IV$59,[55]BOP!#REF!,[55]BOP!#REF!,[55]BOP!$A$81:$IV$88</definedName>
    <definedName name="Z_CF25EF4A_FFAB_11D1_98B7_00C04FC96ABD_.wvu.Rows" hidden="1">[55]BOP!$A$36:$IV$36,[55]BOP!$A$44:$IV$44,[55]BOP!$A$59:$IV$59,[55]BOP!#REF!,[55]BOP!#REF!,[55]BOP!$A$81:$IV$88</definedName>
    <definedName name="Z_CF25EF4B_FFAB_11D1_98B7_00C04FC96ABD_.wvu.Rows" localSheetId="19" hidden="1">[55]BOP!$A$36:$IV$36,[55]BOP!$A$44:$IV$44,[55]BOP!$A$59:$IV$59,[55]BOP!#REF!,[55]BOP!#REF!,[55]BOP!$A$81:$IV$88</definedName>
    <definedName name="Z_CF25EF4B_FFAB_11D1_98B7_00C04FC96ABD_.wvu.Rows" localSheetId="37" hidden="1">[55]BOP!$A$36:$IV$36,[55]BOP!$A$44:$IV$44,[55]BOP!$A$59:$IV$59,[55]BOP!#REF!,[55]BOP!#REF!,[55]BOP!$A$81:$IV$88</definedName>
    <definedName name="Z_CF25EF4B_FFAB_11D1_98B7_00C04FC96ABD_.wvu.Rows" localSheetId="38" hidden="1">[55]BOP!$A$36:$IV$36,[55]BOP!$A$44:$IV$44,[55]BOP!$A$59:$IV$59,[55]BOP!#REF!,[55]BOP!#REF!,[55]BOP!$A$81:$IV$88</definedName>
    <definedName name="Z_CF25EF4B_FFAB_11D1_98B7_00C04FC96ABD_.wvu.Rows" localSheetId="39" hidden="1">[55]BOP!$A$36:$IV$36,[55]BOP!$A$44:$IV$44,[55]BOP!$A$59:$IV$59,[55]BOP!#REF!,[55]BOP!#REF!,[55]BOP!$A$81:$IV$88</definedName>
    <definedName name="Z_CF25EF4B_FFAB_11D1_98B7_00C04FC96ABD_.wvu.Rows" localSheetId="40" hidden="1">[55]BOP!$A$36:$IV$36,[55]BOP!$A$44:$IV$44,[55]BOP!$A$59:$IV$59,[55]BOP!#REF!,[55]BOP!#REF!,[55]BOP!$A$81:$IV$88</definedName>
    <definedName name="Z_CF25EF4B_FFAB_11D1_98B7_00C04FC96ABD_.wvu.Rows" localSheetId="41" hidden="1">[55]BOP!$A$36:$IV$36,[55]BOP!$A$44:$IV$44,[55]BOP!$A$59:$IV$59,[55]BOP!#REF!,[55]BOP!#REF!,[55]BOP!$A$81:$IV$88</definedName>
    <definedName name="Z_CF25EF4B_FFAB_11D1_98B7_00C04FC96ABD_.wvu.Rows" localSheetId="42" hidden="1">[55]BOP!$A$36:$IV$36,[55]BOP!$A$44:$IV$44,[55]BOP!$A$59:$IV$59,[55]BOP!#REF!,[55]BOP!#REF!,[55]BOP!$A$81:$IV$88</definedName>
    <definedName name="Z_CF25EF4B_FFAB_11D1_98B7_00C04FC96ABD_.wvu.Rows" localSheetId="43" hidden="1">[55]BOP!$A$36:$IV$36,[55]BOP!$A$44:$IV$44,[55]BOP!$A$59:$IV$59,[55]BOP!#REF!,[55]BOP!#REF!,[55]BOP!$A$81:$IV$88</definedName>
    <definedName name="Z_CF25EF4B_FFAB_11D1_98B7_00C04FC96ABD_.wvu.Rows" localSheetId="45" hidden="1">[55]BOP!$A$36:$IV$36,[55]BOP!$A$44:$IV$44,[55]BOP!$A$59:$IV$59,[55]BOP!#REF!,[55]BOP!#REF!,[55]BOP!$A$81:$IV$88</definedName>
    <definedName name="Z_CF25EF4B_FFAB_11D1_98B7_00C04FC96ABD_.wvu.Rows" localSheetId="46" hidden="1">[55]BOP!$A$36:$IV$36,[55]BOP!$A$44:$IV$44,[55]BOP!$A$59:$IV$59,[55]BOP!#REF!,[55]BOP!#REF!,[55]BOP!$A$81:$IV$88</definedName>
    <definedName name="Z_CF25EF4B_FFAB_11D1_98B7_00C04FC96ABD_.wvu.Rows" localSheetId="48" hidden="1">[55]BOP!$A$36:$IV$36,[55]BOP!$A$44:$IV$44,[55]BOP!$A$59:$IV$59,[55]BOP!#REF!,[55]BOP!#REF!,[55]BOP!$A$81:$IV$88</definedName>
    <definedName name="Z_CF25EF4B_FFAB_11D1_98B7_00C04FC96ABD_.wvu.Rows" localSheetId="49" hidden="1">[55]BOP!$A$36:$IV$36,[55]BOP!$A$44:$IV$44,[55]BOP!$A$59:$IV$59,[55]BOP!#REF!,[55]BOP!#REF!,[55]BOP!$A$81:$IV$88</definedName>
    <definedName name="Z_CF25EF4B_FFAB_11D1_98B7_00C04FC96ABD_.wvu.Rows" localSheetId="50" hidden="1">[55]BOP!$A$36:$IV$36,[55]BOP!$A$44:$IV$44,[55]BOP!$A$59:$IV$59,[55]BOP!#REF!,[55]BOP!#REF!,[55]BOP!$A$81:$IV$88</definedName>
    <definedName name="Z_CF25EF4B_FFAB_11D1_98B7_00C04FC96ABD_.wvu.Rows" localSheetId="52" hidden="1">[55]BOP!$A$36:$IV$36,[55]BOP!$A$44:$IV$44,[55]BOP!$A$59:$IV$59,[55]BOP!#REF!,[55]BOP!#REF!,[55]BOP!$A$81:$IV$88</definedName>
    <definedName name="Z_CF25EF4B_FFAB_11D1_98B7_00C04FC96ABD_.wvu.Rows" localSheetId="53" hidden="1">[55]BOP!$A$36:$IV$36,[55]BOP!$A$44:$IV$44,[55]BOP!$A$59:$IV$59,[55]BOP!#REF!,[55]BOP!#REF!,[55]BOP!$A$81:$IV$88</definedName>
    <definedName name="Z_CF25EF4B_FFAB_11D1_98B7_00C04FC96ABD_.wvu.Rows" localSheetId="54" hidden="1">[55]BOP!$A$36:$IV$36,[55]BOP!$A$44:$IV$44,[55]BOP!$A$59:$IV$59,[55]BOP!#REF!,[55]BOP!#REF!,[55]BOP!$A$81:$IV$88</definedName>
    <definedName name="Z_CF25EF4B_FFAB_11D1_98B7_00C04FC96ABD_.wvu.Rows" localSheetId="55" hidden="1">[55]BOP!$A$36:$IV$36,[55]BOP!$A$44:$IV$44,[55]BOP!$A$59:$IV$59,[55]BOP!#REF!,[55]BOP!#REF!,[55]BOP!$A$81:$IV$88</definedName>
    <definedName name="Z_CF25EF4B_FFAB_11D1_98B7_00C04FC96ABD_.wvu.Rows" localSheetId="56" hidden="1">[55]BOP!$A$36:$IV$36,[55]BOP!$A$44:$IV$44,[55]BOP!$A$59:$IV$59,[55]BOP!#REF!,[55]BOP!#REF!,[55]BOP!$A$81:$IV$88</definedName>
    <definedName name="Z_CF25EF4B_FFAB_11D1_98B7_00C04FC96ABD_.wvu.Rows" localSheetId="57" hidden="1">[55]BOP!$A$36:$IV$36,[55]BOP!$A$44:$IV$44,[55]BOP!$A$59:$IV$59,[55]BOP!#REF!,[55]BOP!#REF!,[55]BOP!$A$81:$IV$88</definedName>
    <definedName name="Z_CF25EF4B_FFAB_11D1_98B7_00C04FC96ABD_.wvu.Rows" localSheetId="58" hidden="1">[55]BOP!$A$36:$IV$36,[55]BOP!$A$44:$IV$44,[55]BOP!$A$59:$IV$59,[55]BOP!#REF!,[55]BOP!#REF!,[55]BOP!$A$81:$IV$88</definedName>
    <definedName name="Z_CF25EF4B_FFAB_11D1_98B7_00C04FC96ABD_.wvu.Rows" localSheetId="59" hidden="1">[55]BOP!$A$36:$IV$36,[55]BOP!$A$44:$IV$44,[55]BOP!$A$59:$IV$59,[55]BOP!#REF!,[55]BOP!#REF!,[55]BOP!$A$81:$IV$88</definedName>
    <definedName name="Z_CF25EF4B_FFAB_11D1_98B7_00C04FC96ABD_.wvu.Rows" localSheetId="60" hidden="1">[55]BOP!$A$36:$IV$36,[55]BOP!$A$44:$IV$44,[55]BOP!$A$59:$IV$59,[55]BOP!#REF!,[55]BOP!#REF!,[55]BOP!$A$81:$IV$88</definedName>
    <definedName name="Z_CF25EF4B_FFAB_11D1_98B7_00C04FC96ABD_.wvu.Rows" localSheetId="70" hidden="1">[55]BOP!$A$36:$IV$36,[55]BOP!$A$44:$IV$44,[55]BOP!$A$59:$IV$59,[55]BOP!#REF!,[55]BOP!#REF!,[55]BOP!$A$81:$IV$88</definedName>
    <definedName name="Z_CF25EF4B_FFAB_11D1_98B7_00C04FC96ABD_.wvu.Rows" hidden="1">[55]BOP!$A$36:$IV$36,[55]BOP!$A$44:$IV$44,[55]BOP!$A$59:$IV$59,[55]BOP!#REF!,[55]BOP!#REF!,[55]BOP!$A$81:$IV$88</definedName>
    <definedName name="Z_CF25EF4C_FFAB_11D1_98B7_00C04FC96ABD_.wvu.Rows" localSheetId="19" hidden="1">[55]BOP!$A$36:$IV$36,[55]BOP!$A$44:$IV$44,[55]BOP!$A$59:$IV$59,[55]BOP!#REF!,[55]BOP!#REF!,[55]BOP!$A$81:$IV$88</definedName>
    <definedName name="Z_CF25EF4C_FFAB_11D1_98B7_00C04FC96ABD_.wvu.Rows" localSheetId="37" hidden="1">[55]BOP!$A$36:$IV$36,[55]BOP!$A$44:$IV$44,[55]BOP!$A$59:$IV$59,[55]BOP!#REF!,[55]BOP!#REF!,[55]BOP!$A$81:$IV$88</definedName>
    <definedName name="Z_CF25EF4C_FFAB_11D1_98B7_00C04FC96ABD_.wvu.Rows" localSheetId="38" hidden="1">[55]BOP!$A$36:$IV$36,[55]BOP!$A$44:$IV$44,[55]BOP!$A$59:$IV$59,[55]BOP!#REF!,[55]BOP!#REF!,[55]BOP!$A$81:$IV$88</definedName>
    <definedName name="Z_CF25EF4C_FFAB_11D1_98B7_00C04FC96ABD_.wvu.Rows" localSheetId="39" hidden="1">[55]BOP!$A$36:$IV$36,[55]BOP!$A$44:$IV$44,[55]BOP!$A$59:$IV$59,[55]BOP!#REF!,[55]BOP!#REF!,[55]BOP!$A$81:$IV$88</definedName>
    <definedName name="Z_CF25EF4C_FFAB_11D1_98B7_00C04FC96ABD_.wvu.Rows" localSheetId="40" hidden="1">[55]BOP!$A$36:$IV$36,[55]BOP!$A$44:$IV$44,[55]BOP!$A$59:$IV$59,[55]BOP!#REF!,[55]BOP!#REF!,[55]BOP!$A$81:$IV$88</definedName>
    <definedName name="Z_CF25EF4C_FFAB_11D1_98B7_00C04FC96ABD_.wvu.Rows" localSheetId="41" hidden="1">[55]BOP!$A$36:$IV$36,[55]BOP!$A$44:$IV$44,[55]BOP!$A$59:$IV$59,[55]BOP!#REF!,[55]BOP!#REF!,[55]BOP!$A$81:$IV$88</definedName>
    <definedName name="Z_CF25EF4C_FFAB_11D1_98B7_00C04FC96ABD_.wvu.Rows" localSheetId="42" hidden="1">[55]BOP!$A$36:$IV$36,[55]BOP!$A$44:$IV$44,[55]BOP!$A$59:$IV$59,[55]BOP!#REF!,[55]BOP!#REF!,[55]BOP!$A$81:$IV$88</definedName>
    <definedName name="Z_CF25EF4C_FFAB_11D1_98B7_00C04FC96ABD_.wvu.Rows" localSheetId="43" hidden="1">[55]BOP!$A$36:$IV$36,[55]BOP!$A$44:$IV$44,[55]BOP!$A$59:$IV$59,[55]BOP!#REF!,[55]BOP!#REF!,[55]BOP!$A$81:$IV$88</definedName>
    <definedName name="Z_CF25EF4C_FFAB_11D1_98B7_00C04FC96ABD_.wvu.Rows" localSheetId="45" hidden="1">[55]BOP!$A$36:$IV$36,[55]BOP!$A$44:$IV$44,[55]BOP!$A$59:$IV$59,[55]BOP!#REF!,[55]BOP!#REF!,[55]BOP!$A$81:$IV$88</definedName>
    <definedName name="Z_CF25EF4C_FFAB_11D1_98B7_00C04FC96ABD_.wvu.Rows" localSheetId="46" hidden="1">[55]BOP!$A$36:$IV$36,[55]BOP!$A$44:$IV$44,[55]BOP!$A$59:$IV$59,[55]BOP!#REF!,[55]BOP!#REF!,[55]BOP!$A$81:$IV$88</definedName>
    <definedName name="Z_CF25EF4C_FFAB_11D1_98B7_00C04FC96ABD_.wvu.Rows" localSheetId="48" hidden="1">[55]BOP!$A$36:$IV$36,[55]BOP!$A$44:$IV$44,[55]BOP!$A$59:$IV$59,[55]BOP!#REF!,[55]BOP!#REF!,[55]BOP!$A$81:$IV$88</definedName>
    <definedName name="Z_CF25EF4C_FFAB_11D1_98B7_00C04FC96ABD_.wvu.Rows" localSheetId="49" hidden="1">[55]BOP!$A$36:$IV$36,[55]BOP!$A$44:$IV$44,[55]BOP!$A$59:$IV$59,[55]BOP!#REF!,[55]BOP!#REF!,[55]BOP!$A$81:$IV$88</definedName>
    <definedName name="Z_CF25EF4C_FFAB_11D1_98B7_00C04FC96ABD_.wvu.Rows" localSheetId="50" hidden="1">[55]BOP!$A$36:$IV$36,[55]BOP!$A$44:$IV$44,[55]BOP!$A$59:$IV$59,[55]BOP!#REF!,[55]BOP!#REF!,[55]BOP!$A$81:$IV$88</definedName>
    <definedName name="Z_CF25EF4C_FFAB_11D1_98B7_00C04FC96ABD_.wvu.Rows" localSheetId="52" hidden="1">[55]BOP!$A$36:$IV$36,[55]BOP!$A$44:$IV$44,[55]BOP!$A$59:$IV$59,[55]BOP!#REF!,[55]BOP!#REF!,[55]BOP!$A$81:$IV$88</definedName>
    <definedName name="Z_CF25EF4C_FFAB_11D1_98B7_00C04FC96ABD_.wvu.Rows" localSheetId="53" hidden="1">[55]BOP!$A$36:$IV$36,[55]BOP!$A$44:$IV$44,[55]BOP!$A$59:$IV$59,[55]BOP!#REF!,[55]BOP!#REF!,[55]BOP!$A$81:$IV$88</definedName>
    <definedName name="Z_CF25EF4C_FFAB_11D1_98B7_00C04FC96ABD_.wvu.Rows" localSheetId="54" hidden="1">[55]BOP!$A$36:$IV$36,[55]BOP!$A$44:$IV$44,[55]BOP!$A$59:$IV$59,[55]BOP!#REF!,[55]BOP!#REF!,[55]BOP!$A$81:$IV$88</definedName>
    <definedName name="Z_CF25EF4C_FFAB_11D1_98B7_00C04FC96ABD_.wvu.Rows" localSheetId="55" hidden="1">[55]BOP!$A$36:$IV$36,[55]BOP!$A$44:$IV$44,[55]BOP!$A$59:$IV$59,[55]BOP!#REF!,[55]BOP!#REF!,[55]BOP!$A$81:$IV$88</definedName>
    <definedName name="Z_CF25EF4C_FFAB_11D1_98B7_00C04FC96ABD_.wvu.Rows" localSheetId="56" hidden="1">[55]BOP!$A$36:$IV$36,[55]BOP!$A$44:$IV$44,[55]BOP!$A$59:$IV$59,[55]BOP!#REF!,[55]BOP!#REF!,[55]BOP!$A$81:$IV$88</definedName>
    <definedName name="Z_CF25EF4C_FFAB_11D1_98B7_00C04FC96ABD_.wvu.Rows" localSheetId="57" hidden="1">[55]BOP!$A$36:$IV$36,[55]BOP!$A$44:$IV$44,[55]BOP!$A$59:$IV$59,[55]BOP!#REF!,[55]BOP!#REF!,[55]BOP!$A$81:$IV$88</definedName>
    <definedName name="Z_CF25EF4C_FFAB_11D1_98B7_00C04FC96ABD_.wvu.Rows" localSheetId="58" hidden="1">[55]BOP!$A$36:$IV$36,[55]BOP!$A$44:$IV$44,[55]BOP!$A$59:$IV$59,[55]BOP!#REF!,[55]BOP!#REF!,[55]BOP!$A$81:$IV$88</definedName>
    <definedName name="Z_CF25EF4C_FFAB_11D1_98B7_00C04FC96ABD_.wvu.Rows" localSheetId="59" hidden="1">[55]BOP!$A$36:$IV$36,[55]BOP!$A$44:$IV$44,[55]BOP!$A$59:$IV$59,[55]BOP!#REF!,[55]BOP!#REF!,[55]BOP!$A$81:$IV$88</definedName>
    <definedName name="Z_CF25EF4C_FFAB_11D1_98B7_00C04FC96ABD_.wvu.Rows" localSheetId="60" hidden="1">[55]BOP!$A$36:$IV$36,[55]BOP!$A$44:$IV$44,[55]BOP!$A$59:$IV$59,[55]BOP!#REF!,[55]BOP!#REF!,[55]BOP!$A$81:$IV$88</definedName>
    <definedName name="Z_CF25EF4C_FFAB_11D1_98B7_00C04FC96ABD_.wvu.Rows" localSheetId="70" hidden="1">[55]BOP!$A$36:$IV$36,[55]BOP!$A$44:$IV$44,[55]BOP!$A$59:$IV$59,[55]BOP!#REF!,[55]BOP!#REF!,[55]BOP!$A$81:$IV$88</definedName>
    <definedName name="Z_CF25EF4C_FFAB_11D1_98B7_00C04FC96ABD_.wvu.Rows" hidden="1">[55]BOP!$A$36:$IV$36,[55]BOP!$A$44:$IV$44,[55]BOP!$A$59:$IV$59,[55]BOP!#REF!,[55]BOP!#REF!,[55]BOP!$A$81:$IV$88</definedName>
    <definedName name="Z_CF25EF4D_FFAB_11D1_98B7_00C04FC96ABD_.wvu.Rows" localSheetId="19" hidden="1">[55]BOP!$A$36:$IV$36,[55]BOP!$A$44:$IV$44,[55]BOP!$A$59:$IV$59,[55]BOP!#REF!,[55]BOP!#REF!,[55]BOP!$A$81:$IV$88</definedName>
    <definedName name="Z_CF25EF4D_FFAB_11D1_98B7_00C04FC96ABD_.wvu.Rows" localSheetId="37" hidden="1">[55]BOP!$A$36:$IV$36,[55]BOP!$A$44:$IV$44,[55]BOP!$A$59:$IV$59,[55]BOP!#REF!,[55]BOP!#REF!,[55]BOP!$A$81:$IV$88</definedName>
    <definedName name="Z_CF25EF4D_FFAB_11D1_98B7_00C04FC96ABD_.wvu.Rows" localSheetId="38" hidden="1">[55]BOP!$A$36:$IV$36,[55]BOP!$A$44:$IV$44,[55]BOP!$A$59:$IV$59,[55]BOP!#REF!,[55]BOP!#REF!,[55]BOP!$A$81:$IV$88</definedName>
    <definedName name="Z_CF25EF4D_FFAB_11D1_98B7_00C04FC96ABD_.wvu.Rows" localSheetId="39" hidden="1">[55]BOP!$A$36:$IV$36,[55]BOP!$A$44:$IV$44,[55]BOP!$A$59:$IV$59,[55]BOP!#REF!,[55]BOP!#REF!,[55]BOP!$A$81:$IV$88</definedName>
    <definedName name="Z_CF25EF4D_FFAB_11D1_98B7_00C04FC96ABD_.wvu.Rows" localSheetId="40" hidden="1">[55]BOP!$A$36:$IV$36,[55]BOP!$A$44:$IV$44,[55]BOP!$A$59:$IV$59,[55]BOP!#REF!,[55]BOP!#REF!,[55]BOP!$A$81:$IV$88</definedName>
    <definedName name="Z_CF25EF4D_FFAB_11D1_98B7_00C04FC96ABD_.wvu.Rows" localSheetId="41" hidden="1">[55]BOP!$A$36:$IV$36,[55]BOP!$A$44:$IV$44,[55]BOP!$A$59:$IV$59,[55]BOP!#REF!,[55]BOP!#REF!,[55]BOP!$A$81:$IV$88</definedName>
    <definedName name="Z_CF25EF4D_FFAB_11D1_98B7_00C04FC96ABD_.wvu.Rows" localSheetId="42" hidden="1">[55]BOP!$A$36:$IV$36,[55]BOP!$A$44:$IV$44,[55]BOP!$A$59:$IV$59,[55]BOP!#REF!,[55]BOP!#REF!,[55]BOP!$A$81:$IV$88</definedName>
    <definedName name="Z_CF25EF4D_FFAB_11D1_98B7_00C04FC96ABD_.wvu.Rows" localSheetId="43" hidden="1">[55]BOP!$A$36:$IV$36,[55]BOP!$A$44:$IV$44,[55]BOP!$A$59:$IV$59,[55]BOP!#REF!,[55]BOP!#REF!,[55]BOP!$A$81:$IV$88</definedName>
    <definedName name="Z_CF25EF4D_FFAB_11D1_98B7_00C04FC96ABD_.wvu.Rows" localSheetId="45" hidden="1">[55]BOP!$A$36:$IV$36,[55]BOP!$A$44:$IV$44,[55]BOP!$A$59:$IV$59,[55]BOP!#REF!,[55]BOP!#REF!,[55]BOP!$A$81:$IV$88</definedName>
    <definedName name="Z_CF25EF4D_FFAB_11D1_98B7_00C04FC96ABD_.wvu.Rows" localSheetId="46" hidden="1">[55]BOP!$A$36:$IV$36,[55]BOP!$A$44:$IV$44,[55]BOP!$A$59:$IV$59,[55]BOP!#REF!,[55]BOP!#REF!,[55]BOP!$A$81:$IV$88</definedName>
    <definedName name="Z_CF25EF4D_FFAB_11D1_98B7_00C04FC96ABD_.wvu.Rows" localSheetId="48" hidden="1">[55]BOP!$A$36:$IV$36,[55]BOP!$A$44:$IV$44,[55]BOP!$A$59:$IV$59,[55]BOP!#REF!,[55]BOP!#REF!,[55]BOP!$A$81:$IV$88</definedName>
    <definedName name="Z_CF25EF4D_FFAB_11D1_98B7_00C04FC96ABD_.wvu.Rows" localSheetId="49" hidden="1">[55]BOP!$A$36:$IV$36,[55]BOP!$A$44:$IV$44,[55]BOP!$A$59:$IV$59,[55]BOP!#REF!,[55]BOP!#REF!,[55]BOP!$A$81:$IV$88</definedName>
    <definedName name="Z_CF25EF4D_FFAB_11D1_98B7_00C04FC96ABD_.wvu.Rows" localSheetId="50" hidden="1">[55]BOP!$A$36:$IV$36,[55]BOP!$A$44:$IV$44,[55]BOP!$A$59:$IV$59,[55]BOP!#REF!,[55]BOP!#REF!,[55]BOP!$A$81:$IV$88</definedName>
    <definedName name="Z_CF25EF4D_FFAB_11D1_98B7_00C04FC96ABD_.wvu.Rows" localSheetId="52" hidden="1">[55]BOP!$A$36:$IV$36,[55]BOP!$A$44:$IV$44,[55]BOP!$A$59:$IV$59,[55]BOP!#REF!,[55]BOP!#REF!,[55]BOP!$A$81:$IV$88</definedName>
    <definedName name="Z_CF25EF4D_FFAB_11D1_98B7_00C04FC96ABD_.wvu.Rows" localSheetId="53" hidden="1">[55]BOP!$A$36:$IV$36,[55]BOP!$A$44:$IV$44,[55]BOP!$A$59:$IV$59,[55]BOP!#REF!,[55]BOP!#REF!,[55]BOP!$A$81:$IV$88</definedName>
    <definedName name="Z_CF25EF4D_FFAB_11D1_98B7_00C04FC96ABD_.wvu.Rows" localSheetId="54" hidden="1">[55]BOP!$A$36:$IV$36,[55]BOP!$A$44:$IV$44,[55]BOP!$A$59:$IV$59,[55]BOP!#REF!,[55]BOP!#REF!,[55]BOP!$A$81:$IV$88</definedName>
    <definedName name="Z_CF25EF4D_FFAB_11D1_98B7_00C04FC96ABD_.wvu.Rows" localSheetId="55" hidden="1">[55]BOP!$A$36:$IV$36,[55]BOP!$A$44:$IV$44,[55]BOP!$A$59:$IV$59,[55]BOP!#REF!,[55]BOP!#REF!,[55]BOP!$A$81:$IV$88</definedName>
    <definedName name="Z_CF25EF4D_FFAB_11D1_98B7_00C04FC96ABD_.wvu.Rows" localSheetId="56" hidden="1">[55]BOP!$A$36:$IV$36,[55]BOP!$A$44:$IV$44,[55]BOP!$A$59:$IV$59,[55]BOP!#REF!,[55]BOP!#REF!,[55]BOP!$A$81:$IV$88</definedName>
    <definedName name="Z_CF25EF4D_FFAB_11D1_98B7_00C04FC96ABD_.wvu.Rows" localSheetId="57" hidden="1">[55]BOP!$A$36:$IV$36,[55]BOP!$A$44:$IV$44,[55]BOP!$A$59:$IV$59,[55]BOP!#REF!,[55]BOP!#REF!,[55]BOP!$A$81:$IV$88</definedName>
    <definedName name="Z_CF25EF4D_FFAB_11D1_98B7_00C04FC96ABD_.wvu.Rows" localSheetId="58" hidden="1">[55]BOP!$A$36:$IV$36,[55]BOP!$A$44:$IV$44,[55]BOP!$A$59:$IV$59,[55]BOP!#REF!,[55]BOP!#REF!,[55]BOP!$A$81:$IV$88</definedName>
    <definedName name="Z_CF25EF4D_FFAB_11D1_98B7_00C04FC96ABD_.wvu.Rows" localSheetId="59" hidden="1">[55]BOP!$A$36:$IV$36,[55]BOP!$A$44:$IV$44,[55]BOP!$A$59:$IV$59,[55]BOP!#REF!,[55]BOP!#REF!,[55]BOP!$A$81:$IV$88</definedName>
    <definedName name="Z_CF25EF4D_FFAB_11D1_98B7_00C04FC96ABD_.wvu.Rows" localSheetId="60" hidden="1">[55]BOP!$A$36:$IV$36,[55]BOP!$A$44:$IV$44,[55]BOP!$A$59:$IV$59,[55]BOP!#REF!,[55]BOP!#REF!,[55]BOP!$A$81:$IV$88</definedName>
    <definedName name="Z_CF25EF4D_FFAB_11D1_98B7_00C04FC96ABD_.wvu.Rows" localSheetId="70" hidden="1">[55]BOP!$A$36:$IV$36,[55]BOP!$A$44:$IV$44,[55]BOP!$A$59:$IV$59,[55]BOP!#REF!,[55]BOP!#REF!,[55]BOP!$A$81:$IV$88</definedName>
    <definedName name="Z_CF25EF4D_FFAB_11D1_98B7_00C04FC96ABD_.wvu.Rows" hidden="1">[55]BOP!$A$36:$IV$36,[55]BOP!$A$44:$IV$44,[55]BOP!$A$59:$IV$59,[55]BOP!#REF!,[55]BOP!#REF!,[55]BOP!$A$81:$IV$88</definedName>
    <definedName name="Z_CF25EF4E_FFAB_11D1_98B7_00C04FC96ABD_.wvu.Rows" localSheetId="19" hidden="1">[55]BOP!$A$36:$IV$36,[55]BOP!$A$44:$IV$44,[55]BOP!$A$59:$IV$59,[55]BOP!#REF!,[55]BOP!#REF!,[55]BOP!$A$79:$IV$79,[55]BOP!$A$81:$IV$88,[55]BOP!#REF!</definedName>
    <definedName name="Z_CF25EF4E_FFAB_11D1_98B7_00C04FC96ABD_.wvu.Rows" localSheetId="37" hidden="1">[55]BOP!$A$36:$IV$36,[55]BOP!$A$44:$IV$44,[55]BOP!$A$59:$IV$59,[55]BOP!#REF!,[55]BOP!#REF!,[55]BOP!$A$79:$IV$79,[55]BOP!$A$81:$IV$88,[55]BOP!#REF!</definedName>
    <definedName name="Z_CF25EF4E_FFAB_11D1_98B7_00C04FC96ABD_.wvu.Rows" localSheetId="38" hidden="1">[55]BOP!$A$36:$IV$36,[55]BOP!$A$44:$IV$44,[55]BOP!$A$59:$IV$59,[55]BOP!#REF!,[55]BOP!#REF!,[55]BOP!$A$79:$IV$79,[55]BOP!$A$81:$IV$88,[55]BOP!#REF!</definedName>
    <definedName name="Z_CF25EF4E_FFAB_11D1_98B7_00C04FC96ABD_.wvu.Rows" localSheetId="39" hidden="1">[55]BOP!$A$36:$IV$36,[55]BOP!$A$44:$IV$44,[55]BOP!$A$59:$IV$59,[55]BOP!#REF!,[55]BOP!#REF!,[55]BOP!$A$79:$IV$79,[55]BOP!$A$81:$IV$88,[55]BOP!#REF!</definedName>
    <definedName name="Z_CF25EF4E_FFAB_11D1_98B7_00C04FC96ABD_.wvu.Rows" localSheetId="40" hidden="1">[55]BOP!$A$36:$IV$36,[55]BOP!$A$44:$IV$44,[55]BOP!$A$59:$IV$59,[55]BOP!#REF!,[55]BOP!#REF!,[55]BOP!$A$79:$IV$79,[55]BOP!$A$81:$IV$88,[55]BOP!#REF!</definedName>
    <definedName name="Z_CF25EF4E_FFAB_11D1_98B7_00C04FC96ABD_.wvu.Rows" localSheetId="41" hidden="1">[55]BOP!$A$36:$IV$36,[55]BOP!$A$44:$IV$44,[55]BOP!$A$59:$IV$59,[55]BOP!#REF!,[55]BOP!#REF!,[55]BOP!$A$79:$IV$79,[55]BOP!$A$81:$IV$88,[55]BOP!#REF!</definedName>
    <definedName name="Z_CF25EF4E_FFAB_11D1_98B7_00C04FC96ABD_.wvu.Rows" localSheetId="42" hidden="1">[55]BOP!$A$36:$IV$36,[55]BOP!$A$44:$IV$44,[55]BOP!$A$59:$IV$59,[55]BOP!#REF!,[55]BOP!#REF!,[55]BOP!$A$79:$IV$79,[55]BOP!$A$81:$IV$88,[55]BOP!#REF!</definedName>
    <definedName name="Z_CF25EF4E_FFAB_11D1_98B7_00C04FC96ABD_.wvu.Rows" localSheetId="43" hidden="1">[55]BOP!$A$36:$IV$36,[55]BOP!$A$44:$IV$44,[55]BOP!$A$59:$IV$59,[55]BOP!#REF!,[55]BOP!#REF!,[55]BOP!$A$79:$IV$79,[55]BOP!$A$81:$IV$88,[55]BOP!#REF!</definedName>
    <definedName name="Z_CF25EF4E_FFAB_11D1_98B7_00C04FC96ABD_.wvu.Rows" localSheetId="45" hidden="1">[55]BOP!$A$36:$IV$36,[55]BOP!$A$44:$IV$44,[55]BOP!$A$59:$IV$59,[55]BOP!#REF!,[55]BOP!#REF!,[55]BOP!$A$79:$IV$79,[55]BOP!$A$81:$IV$88,[55]BOP!#REF!</definedName>
    <definedName name="Z_CF25EF4E_FFAB_11D1_98B7_00C04FC96ABD_.wvu.Rows" localSheetId="46" hidden="1">[55]BOP!$A$36:$IV$36,[55]BOP!$A$44:$IV$44,[55]BOP!$A$59:$IV$59,[55]BOP!#REF!,[55]BOP!#REF!,[55]BOP!$A$79:$IV$79,[55]BOP!$A$81:$IV$88,[55]BOP!#REF!</definedName>
    <definedName name="Z_CF25EF4E_FFAB_11D1_98B7_00C04FC96ABD_.wvu.Rows" localSheetId="48" hidden="1">[55]BOP!$A$36:$IV$36,[55]BOP!$A$44:$IV$44,[55]BOP!$A$59:$IV$59,[55]BOP!#REF!,[55]BOP!#REF!,[55]BOP!$A$79:$IV$79,[55]BOP!$A$81:$IV$88,[55]BOP!#REF!</definedName>
    <definedName name="Z_CF25EF4E_FFAB_11D1_98B7_00C04FC96ABD_.wvu.Rows" localSheetId="49" hidden="1">[55]BOP!$A$36:$IV$36,[55]BOP!$A$44:$IV$44,[55]BOP!$A$59:$IV$59,[55]BOP!#REF!,[55]BOP!#REF!,[55]BOP!$A$79:$IV$79,[55]BOP!$A$81:$IV$88,[55]BOP!#REF!</definedName>
    <definedName name="Z_CF25EF4E_FFAB_11D1_98B7_00C04FC96ABD_.wvu.Rows" localSheetId="50" hidden="1">[55]BOP!$A$36:$IV$36,[55]BOP!$A$44:$IV$44,[55]BOP!$A$59:$IV$59,[55]BOP!#REF!,[55]BOP!#REF!,[55]BOP!$A$79:$IV$79,[55]BOP!$A$81:$IV$88,[55]BOP!#REF!</definedName>
    <definedName name="Z_CF25EF4E_FFAB_11D1_98B7_00C04FC96ABD_.wvu.Rows" localSheetId="52" hidden="1">[55]BOP!$A$36:$IV$36,[55]BOP!$A$44:$IV$44,[55]BOP!$A$59:$IV$59,[55]BOP!#REF!,[55]BOP!#REF!,[55]BOP!$A$79:$IV$79,[55]BOP!$A$81:$IV$88,[55]BOP!#REF!</definedName>
    <definedName name="Z_CF25EF4E_FFAB_11D1_98B7_00C04FC96ABD_.wvu.Rows" localSheetId="53" hidden="1">[55]BOP!$A$36:$IV$36,[55]BOP!$A$44:$IV$44,[55]BOP!$A$59:$IV$59,[55]BOP!#REF!,[55]BOP!#REF!,[55]BOP!$A$79:$IV$79,[55]BOP!$A$81:$IV$88,[55]BOP!#REF!</definedName>
    <definedName name="Z_CF25EF4E_FFAB_11D1_98B7_00C04FC96ABD_.wvu.Rows" localSheetId="54" hidden="1">[55]BOP!$A$36:$IV$36,[55]BOP!$A$44:$IV$44,[55]BOP!$A$59:$IV$59,[55]BOP!#REF!,[55]BOP!#REF!,[55]BOP!$A$79:$IV$79,[55]BOP!$A$81:$IV$88,[55]BOP!#REF!</definedName>
    <definedName name="Z_CF25EF4E_FFAB_11D1_98B7_00C04FC96ABD_.wvu.Rows" localSheetId="55" hidden="1">[55]BOP!$A$36:$IV$36,[55]BOP!$A$44:$IV$44,[55]BOP!$A$59:$IV$59,[55]BOP!#REF!,[55]BOP!#REF!,[55]BOP!$A$79:$IV$79,[55]BOP!$A$81:$IV$88,[55]BOP!#REF!</definedName>
    <definedName name="Z_CF25EF4E_FFAB_11D1_98B7_00C04FC96ABD_.wvu.Rows" localSheetId="56" hidden="1">[55]BOP!$A$36:$IV$36,[55]BOP!$A$44:$IV$44,[55]BOP!$A$59:$IV$59,[55]BOP!#REF!,[55]BOP!#REF!,[55]BOP!$A$79:$IV$79,[55]BOP!$A$81:$IV$88,[55]BOP!#REF!</definedName>
    <definedName name="Z_CF25EF4E_FFAB_11D1_98B7_00C04FC96ABD_.wvu.Rows" localSheetId="57" hidden="1">[55]BOP!$A$36:$IV$36,[55]BOP!$A$44:$IV$44,[55]BOP!$A$59:$IV$59,[55]BOP!#REF!,[55]BOP!#REF!,[55]BOP!$A$79:$IV$79,[55]BOP!$A$81:$IV$88,[55]BOP!#REF!</definedName>
    <definedName name="Z_CF25EF4E_FFAB_11D1_98B7_00C04FC96ABD_.wvu.Rows" localSheetId="58" hidden="1">[55]BOP!$A$36:$IV$36,[55]BOP!$A$44:$IV$44,[55]BOP!$A$59:$IV$59,[55]BOP!#REF!,[55]BOP!#REF!,[55]BOP!$A$79:$IV$79,[55]BOP!$A$81:$IV$88,[55]BOP!#REF!</definedName>
    <definedName name="Z_CF25EF4E_FFAB_11D1_98B7_00C04FC96ABD_.wvu.Rows" localSheetId="59" hidden="1">[55]BOP!$A$36:$IV$36,[55]BOP!$A$44:$IV$44,[55]BOP!$A$59:$IV$59,[55]BOP!#REF!,[55]BOP!#REF!,[55]BOP!$A$79:$IV$79,[55]BOP!$A$81:$IV$88,[55]BOP!#REF!</definedName>
    <definedName name="Z_CF25EF4E_FFAB_11D1_98B7_00C04FC96ABD_.wvu.Rows" localSheetId="60" hidden="1">[55]BOP!$A$36:$IV$36,[55]BOP!$A$44:$IV$44,[55]BOP!$A$59:$IV$59,[55]BOP!#REF!,[55]BOP!#REF!,[55]BOP!$A$79:$IV$79,[55]BOP!$A$81:$IV$88,[55]BOP!#REF!</definedName>
    <definedName name="Z_CF25EF4E_FFAB_11D1_98B7_00C04FC96ABD_.wvu.Rows" localSheetId="70" hidden="1">[55]BOP!$A$36:$IV$36,[55]BOP!$A$44:$IV$44,[55]BOP!$A$59:$IV$59,[55]BOP!#REF!,[55]BOP!#REF!,[55]BOP!$A$79:$IV$79,[55]BOP!$A$81:$IV$88,[55]BOP!#REF!</definedName>
    <definedName name="Z_CF25EF4E_FFAB_11D1_98B7_00C04FC96ABD_.wvu.Rows" hidden="1">[55]BOP!$A$36:$IV$36,[55]BOP!$A$44:$IV$44,[55]BOP!$A$59:$IV$59,[55]BOP!#REF!,[55]BOP!#REF!,[55]BOP!$A$79:$IV$79,[55]BOP!$A$81:$IV$88,[55]BOP!#REF!</definedName>
    <definedName name="Z_CF25EF4F_FFAB_11D1_98B7_00C04FC96ABD_.wvu.Rows" localSheetId="19" hidden="1">[55]BOP!$A$36:$IV$36,[55]BOP!$A$44:$IV$44,[55]BOP!$A$59:$IV$59,[55]BOP!#REF!,[55]BOP!#REF!,[55]BOP!$A$79:$IV$79,[55]BOP!$A$81:$IV$88</definedName>
    <definedName name="Z_CF25EF4F_FFAB_11D1_98B7_00C04FC96ABD_.wvu.Rows" localSheetId="37" hidden="1">[55]BOP!$A$36:$IV$36,[55]BOP!$A$44:$IV$44,[55]BOP!$A$59:$IV$59,[55]BOP!#REF!,[55]BOP!#REF!,[55]BOP!$A$79:$IV$79,[55]BOP!$A$81:$IV$88</definedName>
    <definedName name="Z_CF25EF4F_FFAB_11D1_98B7_00C04FC96ABD_.wvu.Rows" localSheetId="38" hidden="1">[55]BOP!$A$36:$IV$36,[55]BOP!$A$44:$IV$44,[55]BOP!$A$59:$IV$59,[55]BOP!#REF!,[55]BOP!#REF!,[55]BOP!$A$79:$IV$79,[55]BOP!$A$81:$IV$88</definedName>
    <definedName name="Z_CF25EF4F_FFAB_11D1_98B7_00C04FC96ABD_.wvu.Rows" localSheetId="39" hidden="1">[55]BOP!$A$36:$IV$36,[55]BOP!$A$44:$IV$44,[55]BOP!$A$59:$IV$59,[55]BOP!#REF!,[55]BOP!#REF!,[55]BOP!$A$79:$IV$79,[55]BOP!$A$81:$IV$88</definedName>
    <definedName name="Z_CF25EF4F_FFAB_11D1_98B7_00C04FC96ABD_.wvu.Rows" localSheetId="40" hidden="1">[55]BOP!$A$36:$IV$36,[55]BOP!$A$44:$IV$44,[55]BOP!$A$59:$IV$59,[55]BOP!#REF!,[55]BOP!#REF!,[55]BOP!$A$79:$IV$79,[55]BOP!$A$81:$IV$88</definedName>
    <definedName name="Z_CF25EF4F_FFAB_11D1_98B7_00C04FC96ABD_.wvu.Rows" localSheetId="41" hidden="1">[55]BOP!$A$36:$IV$36,[55]BOP!$A$44:$IV$44,[55]BOP!$A$59:$IV$59,[55]BOP!#REF!,[55]BOP!#REF!,[55]BOP!$A$79:$IV$79,[55]BOP!$A$81:$IV$88</definedName>
    <definedName name="Z_CF25EF4F_FFAB_11D1_98B7_00C04FC96ABD_.wvu.Rows" localSheetId="42" hidden="1">[55]BOP!$A$36:$IV$36,[55]BOP!$A$44:$IV$44,[55]BOP!$A$59:$IV$59,[55]BOP!#REF!,[55]BOP!#REF!,[55]BOP!$A$79:$IV$79,[55]BOP!$A$81:$IV$88</definedName>
    <definedName name="Z_CF25EF4F_FFAB_11D1_98B7_00C04FC96ABD_.wvu.Rows" localSheetId="43" hidden="1">[55]BOP!$A$36:$IV$36,[55]BOP!$A$44:$IV$44,[55]BOP!$A$59:$IV$59,[55]BOP!#REF!,[55]BOP!#REF!,[55]BOP!$A$79:$IV$79,[55]BOP!$A$81:$IV$88</definedName>
    <definedName name="Z_CF25EF4F_FFAB_11D1_98B7_00C04FC96ABD_.wvu.Rows" localSheetId="45" hidden="1">[55]BOP!$A$36:$IV$36,[55]BOP!$A$44:$IV$44,[55]BOP!$A$59:$IV$59,[55]BOP!#REF!,[55]BOP!#REF!,[55]BOP!$A$79:$IV$79,[55]BOP!$A$81:$IV$88</definedName>
    <definedName name="Z_CF25EF4F_FFAB_11D1_98B7_00C04FC96ABD_.wvu.Rows" localSheetId="46" hidden="1">[55]BOP!$A$36:$IV$36,[55]BOP!$A$44:$IV$44,[55]BOP!$A$59:$IV$59,[55]BOP!#REF!,[55]BOP!#REF!,[55]BOP!$A$79:$IV$79,[55]BOP!$A$81:$IV$88</definedName>
    <definedName name="Z_CF25EF4F_FFAB_11D1_98B7_00C04FC96ABD_.wvu.Rows" localSheetId="48" hidden="1">[55]BOP!$A$36:$IV$36,[55]BOP!$A$44:$IV$44,[55]BOP!$A$59:$IV$59,[55]BOP!#REF!,[55]BOP!#REF!,[55]BOP!$A$79:$IV$79,[55]BOP!$A$81:$IV$88</definedName>
    <definedName name="Z_CF25EF4F_FFAB_11D1_98B7_00C04FC96ABD_.wvu.Rows" localSheetId="49" hidden="1">[55]BOP!$A$36:$IV$36,[55]BOP!$A$44:$IV$44,[55]BOP!$A$59:$IV$59,[55]BOP!#REF!,[55]BOP!#REF!,[55]BOP!$A$79:$IV$79,[55]BOP!$A$81:$IV$88</definedName>
    <definedName name="Z_CF25EF4F_FFAB_11D1_98B7_00C04FC96ABD_.wvu.Rows" localSheetId="50" hidden="1">[55]BOP!$A$36:$IV$36,[55]BOP!$A$44:$IV$44,[55]BOP!$A$59:$IV$59,[55]BOP!#REF!,[55]BOP!#REF!,[55]BOP!$A$79:$IV$79,[55]BOP!$A$81:$IV$88</definedName>
    <definedName name="Z_CF25EF4F_FFAB_11D1_98B7_00C04FC96ABD_.wvu.Rows" localSheetId="52" hidden="1">[55]BOP!$A$36:$IV$36,[55]BOP!$A$44:$IV$44,[55]BOP!$A$59:$IV$59,[55]BOP!#REF!,[55]BOP!#REF!,[55]BOP!$A$79:$IV$79,[55]BOP!$A$81:$IV$88</definedName>
    <definedName name="Z_CF25EF4F_FFAB_11D1_98B7_00C04FC96ABD_.wvu.Rows" localSheetId="53" hidden="1">[55]BOP!$A$36:$IV$36,[55]BOP!$A$44:$IV$44,[55]BOP!$A$59:$IV$59,[55]BOP!#REF!,[55]BOP!#REF!,[55]BOP!$A$79:$IV$79,[55]BOP!$A$81:$IV$88</definedName>
    <definedName name="Z_CF25EF4F_FFAB_11D1_98B7_00C04FC96ABD_.wvu.Rows" localSheetId="54" hidden="1">[55]BOP!$A$36:$IV$36,[55]BOP!$A$44:$IV$44,[55]BOP!$A$59:$IV$59,[55]BOP!#REF!,[55]BOP!#REF!,[55]BOP!$A$79:$IV$79,[55]BOP!$A$81:$IV$88</definedName>
    <definedName name="Z_CF25EF4F_FFAB_11D1_98B7_00C04FC96ABD_.wvu.Rows" localSheetId="55" hidden="1">[55]BOP!$A$36:$IV$36,[55]BOP!$A$44:$IV$44,[55]BOP!$A$59:$IV$59,[55]BOP!#REF!,[55]BOP!#REF!,[55]BOP!$A$79:$IV$79,[55]BOP!$A$81:$IV$88</definedName>
    <definedName name="Z_CF25EF4F_FFAB_11D1_98B7_00C04FC96ABD_.wvu.Rows" localSheetId="56" hidden="1">[55]BOP!$A$36:$IV$36,[55]BOP!$A$44:$IV$44,[55]BOP!$A$59:$IV$59,[55]BOP!#REF!,[55]BOP!#REF!,[55]BOP!$A$79:$IV$79,[55]BOP!$A$81:$IV$88</definedName>
    <definedName name="Z_CF25EF4F_FFAB_11D1_98B7_00C04FC96ABD_.wvu.Rows" localSheetId="57" hidden="1">[55]BOP!$A$36:$IV$36,[55]BOP!$A$44:$IV$44,[55]BOP!$A$59:$IV$59,[55]BOP!#REF!,[55]BOP!#REF!,[55]BOP!$A$79:$IV$79,[55]BOP!$A$81:$IV$88</definedName>
    <definedName name="Z_CF25EF4F_FFAB_11D1_98B7_00C04FC96ABD_.wvu.Rows" localSheetId="58" hidden="1">[55]BOP!$A$36:$IV$36,[55]BOP!$A$44:$IV$44,[55]BOP!$A$59:$IV$59,[55]BOP!#REF!,[55]BOP!#REF!,[55]BOP!$A$79:$IV$79,[55]BOP!$A$81:$IV$88</definedName>
    <definedName name="Z_CF25EF4F_FFAB_11D1_98B7_00C04FC96ABD_.wvu.Rows" localSheetId="59" hidden="1">[55]BOP!$A$36:$IV$36,[55]BOP!$A$44:$IV$44,[55]BOP!$A$59:$IV$59,[55]BOP!#REF!,[55]BOP!#REF!,[55]BOP!$A$79:$IV$79,[55]BOP!$A$81:$IV$88</definedName>
    <definedName name="Z_CF25EF4F_FFAB_11D1_98B7_00C04FC96ABD_.wvu.Rows" localSheetId="60" hidden="1">[55]BOP!$A$36:$IV$36,[55]BOP!$A$44:$IV$44,[55]BOP!$A$59:$IV$59,[55]BOP!#REF!,[55]BOP!#REF!,[55]BOP!$A$79:$IV$79,[55]BOP!$A$81:$IV$88</definedName>
    <definedName name="Z_CF25EF4F_FFAB_11D1_98B7_00C04FC96ABD_.wvu.Rows" localSheetId="70" hidden="1">[55]BOP!$A$36:$IV$36,[55]BOP!$A$44:$IV$44,[55]BOP!$A$59:$IV$59,[55]BOP!#REF!,[55]BOP!#REF!,[55]BOP!$A$79:$IV$79,[55]BOP!$A$81:$IV$88</definedName>
    <definedName name="Z_CF25EF4F_FFAB_11D1_98B7_00C04FC96ABD_.wvu.Rows" hidden="1">[55]BOP!$A$36:$IV$36,[55]BOP!$A$44:$IV$44,[55]BOP!$A$59:$IV$59,[55]BOP!#REF!,[55]BOP!#REF!,[55]BOP!$A$79:$IV$79,[55]BOP!$A$81:$IV$88</definedName>
    <definedName name="Z_CF25EF50_FFAB_11D1_98B7_00C04FC96ABD_.wvu.Rows" localSheetId="1" hidden="1">[55]BOP!$A$36:$IV$36,[55]BOP!$A$44:$IV$44,[55]BOP!$A$59:$IV$59,[55]BOP!#REF!,[55]BOP!#REF!,[55]BOP!$A$79:$IV$79,[55]BOP!#REF!</definedName>
    <definedName name="Z_CF25EF50_FFAB_11D1_98B7_00C04FC96ABD_.wvu.Rows" localSheetId="17" hidden="1">[55]BOP!$A$36:$IV$36,[55]BOP!$A$44:$IV$44,[55]BOP!$A$59:$IV$59,[55]BOP!#REF!,[55]BOP!#REF!,[55]BOP!$A$79:$IV$79,[55]BOP!#REF!</definedName>
    <definedName name="Z_CF25EF50_FFAB_11D1_98B7_00C04FC96ABD_.wvu.Rows" localSheetId="18" hidden="1">[55]BOP!$A$36:$IV$36,[55]BOP!$A$44:$IV$44,[55]BOP!$A$59:$IV$59,[55]BOP!#REF!,[55]BOP!#REF!,[55]BOP!$A$79:$IV$79,[55]BOP!#REF!</definedName>
    <definedName name="Z_CF25EF50_FFAB_11D1_98B7_00C04FC96ABD_.wvu.Rows" localSheetId="19" hidden="1">[55]BOP!$A$36:$IV$36,[55]BOP!$A$44:$IV$44,[55]BOP!$A$59:$IV$59,[55]BOP!#REF!,[55]BOP!#REF!,[55]BOP!$A$79:$IV$79,[55]BOP!#REF!</definedName>
    <definedName name="Z_CF25EF50_FFAB_11D1_98B7_00C04FC96ABD_.wvu.Rows" localSheetId="24" hidden="1">[55]BOP!$A$36:$IV$36,[55]BOP!$A$44:$IV$44,[55]BOP!$A$59:$IV$59,[55]BOP!#REF!,[55]BOP!#REF!,[55]BOP!$A$79:$IV$79,[55]BOP!#REF!</definedName>
    <definedName name="Z_CF25EF50_FFAB_11D1_98B7_00C04FC96ABD_.wvu.Rows" localSheetId="25" hidden="1">[55]BOP!$A$36:$IV$36,[55]BOP!$A$44:$IV$44,[55]BOP!$A$59:$IV$59,[55]BOP!#REF!,[55]BOP!#REF!,[55]BOP!$A$79:$IV$79,[55]BOP!#REF!</definedName>
    <definedName name="Z_CF25EF50_FFAB_11D1_98B7_00C04FC96ABD_.wvu.Rows" localSheetId="3" hidden="1">[55]BOP!$A$36:$IV$36,[55]BOP!$A$44:$IV$44,[55]BOP!$A$59:$IV$59,[55]BOP!#REF!,[55]BOP!#REF!,[55]BOP!$A$79:$IV$79,[55]BOP!#REF!</definedName>
    <definedName name="Z_CF25EF50_FFAB_11D1_98B7_00C04FC96ABD_.wvu.Rows" localSheetId="37" hidden="1">[55]BOP!$A$36:$IV$36,[55]BOP!$A$44:$IV$44,[55]BOP!$A$59:$IV$59,[55]BOP!#REF!,[55]BOP!#REF!,[55]BOP!$A$79:$IV$79,[55]BOP!#REF!</definedName>
    <definedName name="Z_CF25EF50_FFAB_11D1_98B7_00C04FC96ABD_.wvu.Rows" localSheetId="38" hidden="1">[55]BOP!$A$36:$IV$36,[55]BOP!$A$44:$IV$44,[55]BOP!$A$59:$IV$59,[55]BOP!#REF!,[55]BOP!#REF!,[55]BOP!$A$79:$IV$79,[55]BOP!#REF!</definedName>
    <definedName name="Z_CF25EF50_FFAB_11D1_98B7_00C04FC96ABD_.wvu.Rows" localSheetId="39" hidden="1">[55]BOP!$A$36:$IV$36,[55]BOP!$A$44:$IV$44,[55]BOP!$A$59:$IV$59,[55]BOP!#REF!,[55]BOP!#REF!,[55]BOP!$A$79:$IV$79,[55]BOP!#REF!</definedName>
    <definedName name="Z_CF25EF50_FFAB_11D1_98B7_00C04FC96ABD_.wvu.Rows" localSheetId="40" hidden="1">[55]BOP!$A$36:$IV$36,[55]BOP!$A$44:$IV$44,[55]BOP!$A$59:$IV$59,[55]BOP!#REF!,[55]BOP!#REF!,[55]BOP!$A$79:$IV$79,[55]BOP!#REF!</definedName>
    <definedName name="Z_CF25EF50_FFAB_11D1_98B7_00C04FC96ABD_.wvu.Rows" localSheetId="41" hidden="1">[55]BOP!$A$36:$IV$36,[55]BOP!$A$44:$IV$44,[55]BOP!$A$59:$IV$59,[55]BOP!#REF!,[55]BOP!#REF!,[55]BOP!$A$79:$IV$79,[55]BOP!#REF!</definedName>
    <definedName name="Z_CF25EF50_FFAB_11D1_98B7_00C04FC96ABD_.wvu.Rows" localSheetId="42" hidden="1">[55]BOP!$A$36:$IV$36,[55]BOP!$A$44:$IV$44,[55]BOP!$A$59:$IV$59,[55]BOP!#REF!,[55]BOP!#REF!,[55]BOP!$A$79:$IV$79,[55]BOP!#REF!</definedName>
    <definedName name="Z_CF25EF50_FFAB_11D1_98B7_00C04FC96ABD_.wvu.Rows" localSheetId="43" hidden="1">[55]BOP!$A$36:$IV$36,[55]BOP!$A$44:$IV$44,[55]BOP!$A$59:$IV$59,[55]BOP!#REF!,[55]BOP!#REF!,[55]BOP!$A$79:$IV$79,[55]BOP!#REF!</definedName>
    <definedName name="Z_CF25EF50_FFAB_11D1_98B7_00C04FC96ABD_.wvu.Rows" localSheetId="44" hidden="1">[55]BOP!$A$36:$IV$36,[55]BOP!$A$44:$IV$44,[55]BOP!$A$59:$IV$59,[55]BOP!#REF!,[55]BOP!#REF!,[55]BOP!$A$79:$IV$79,[55]BOP!#REF!</definedName>
    <definedName name="Z_CF25EF50_FFAB_11D1_98B7_00C04FC96ABD_.wvu.Rows" localSheetId="45" hidden="1">[55]BOP!$A$36:$IV$36,[55]BOP!$A$44:$IV$44,[55]BOP!$A$59:$IV$59,[55]BOP!#REF!,[55]BOP!#REF!,[55]BOP!$A$79:$IV$79,[55]BOP!#REF!</definedName>
    <definedName name="Z_CF25EF50_FFAB_11D1_98B7_00C04FC96ABD_.wvu.Rows" localSheetId="46" hidden="1">[55]BOP!$A$36:$IV$36,[55]BOP!$A$44:$IV$44,[55]BOP!$A$59:$IV$59,[55]BOP!#REF!,[55]BOP!#REF!,[55]BOP!$A$79:$IV$79,[55]BOP!#REF!</definedName>
    <definedName name="Z_CF25EF50_FFAB_11D1_98B7_00C04FC96ABD_.wvu.Rows" localSheetId="47" hidden="1">[55]BOP!$A$36:$IV$36,[55]BOP!$A$44:$IV$44,[55]BOP!$A$59:$IV$59,[55]BOP!#REF!,[55]BOP!#REF!,[55]BOP!$A$79:$IV$79,[55]BOP!#REF!</definedName>
    <definedName name="Z_CF25EF50_FFAB_11D1_98B7_00C04FC96ABD_.wvu.Rows" localSheetId="48" hidden="1">[55]BOP!$A$36:$IV$36,[55]BOP!$A$44:$IV$44,[55]BOP!$A$59:$IV$59,[55]BOP!#REF!,[55]BOP!#REF!,[55]BOP!$A$79:$IV$79,[55]BOP!#REF!</definedName>
    <definedName name="Z_CF25EF50_FFAB_11D1_98B7_00C04FC96ABD_.wvu.Rows" localSheetId="49" hidden="1">[55]BOP!$A$36:$IV$36,[55]BOP!$A$44:$IV$44,[55]BOP!$A$59:$IV$59,[55]BOP!#REF!,[55]BOP!#REF!,[55]BOP!$A$79:$IV$79,[55]BOP!#REF!</definedName>
    <definedName name="Z_CF25EF50_FFAB_11D1_98B7_00C04FC96ABD_.wvu.Rows" localSheetId="50" hidden="1">[55]BOP!$A$36:$IV$36,[55]BOP!$A$44:$IV$44,[55]BOP!$A$59:$IV$59,[55]BOP!#REF!,[55]BOP!#REF!,[55]BOP!$A$79:$IV$79,[55]BOP!#REF!</definedName>
    <definedName name="Z_CF25EF50_FFAB_11D1_98B7_00C04FC96ABD_.wvu.Rows" localSheetId="52" hidden="1">[55]BOP!$A$36:$IV$36,[55]BOP!$A$44:$IV$44,[55]BOP!$A$59:$IV$59,[55]BOP!#REF!,[55]BOP!#REF!,[55]BOP!$A$79:$IV$79,[55]BOP!#REF!</definedName>
    <definedName name="Z_CF25EF50_FFAB_11D1_98B7_00C04FC96ABD_.wvu.Rows" localSheetId="53" hidden="1">[55]BOP!$A$36:$IV$36,[55]BOP!$A$44:$IV$44,[55]BOP!$A$59:$IV$59,[55]BOP!#REF!,[55]BOP!#REF!,[55]BOP!$A$79:$IV$79,[55]BOP!#REF!</definedName>
    <definedName name="Z_CF25EF50_FFAB_11D1_98B7_00C04FC96ABD_.wvu.Rows" localSheetId="54" hidden="1">[55]BOP!$A$36:$IV$36,[55]BOP!$A$44:$IV$44,[55]BOP!$A$59:$IV$59,[55]BOP!#REF!,[55]BOP!#REF!,[55]BOP!$A$79:$IV$79,[55]BOP!#REF!</definedName>
    <definedName name="Z_CF25EF50_FFAB_11D1_98B7_00C04FC96ABD_.wvu.Rows" localSheetId="55" hidden="1">[55]BOP!$A$36:$IV$36,[55]BOP!$A$44:$IV$44,[55]BOP!$A$59:$IV$59,[55]BOP!#REF!,[55]BOP!#REF!,[55]BOP!$A$79:$IV$79,[55]BOP!#REF!</definedName>
    <definedName name="Z_CF25EF50_FFAB_11D1_98B7_00C04FC96ABD_.wvu.Rows" localSheetId="56" hidden="1">[55]BOP!$A$36:$IV$36,[55]BOP!$A$44:$IV$44,[55]BOP!$A$59:$IV$59,[55]BOP!#REF!,[55]BOP!#REF!,[55]BOP!$A$79:$IV$79,[55]BOP!#REF!</definedName>
    <definedName name="Z_CF25EF50_FFAB_11D1_98B7_00C04FC96ABD_.wvu.Rows" localSheetId="57" hidden="1">[55]BOP!$A$36:$IV$36,[55]BOP!$A$44:$IV$44,[55]BOP!$A$59:$IV$59,[55]BOP!#REF!,[55]BOP!#REF!,[55]BOP!$A$79:$IV$79,[55]BOP!#REF!</definedName>
    <definedName name="Z_CF25EF50_FFAB_11D1_98B7_00C04FC96ABD_.wvu.Rows" localSheetId="58" hidden="1">[55]BOP!$A$36:$IV$36,[55]BOP!$A$44:$IV$44,[55]BOP!$A$59:$IV$59,[55]BOP!#REF!,[55]BOP!#REF!,[55]BOP!$A$79:$IV$79,[55]BOP!#REF!</definedName>
    <definedName name="Z_CF25EF50_FFAB_11D1_98B7_00C04FC96ABD_.wvu.Rows" localSheetId="59" hidden="1">[55]BOP!$A$36:$IV$36,[55]BOP!$A$44:$IV$44,[55]BOP!$A$59:$IV$59,[55]BOP!#REF!,[55]BOP!#REF!,[55]BOP!$A$79:$IV$79,[55]BOP!#REF!</definedName>
    <definedName name="Z_CF25EF50_FFAB_11D1_98B7_00C04FC96ABD_.wvu.Rows" localSheetId="60" hidden="1">[55]BOP!$A$36:$IV$36,[55]BOP!$A$44:$IV$44,[55]BOP!$A$59:$IV$59,[55]BOP!#REF!,[55]BOP!#REF!,[55]BOP!$A$79:$IV$79,[55]BOP!#REF!</definedName>
    <definedName name="Z_CF25EF50_FFAB_11D1_98B7_00C04FC96ABD_.wvu.Rows" localSheetId="70" hidden="1">[55]BOP!$A$36:$IV$36,[55]BOP!$A$44:$IV$44,[55]BOP!$A$59:$IV$59,[55]BOP!#REF!,[55]BOP!#REF!,[55]BOP!$A$79:$IV$79,[55]BOP!#REF!</definedName>
    <definedName name="Z_CF25EF50_FFAB_11D1_98B7_00C04FC96ABD_.wvu.Rows" localSheetId="0" hidden="1">[55]BOP!$A$36:$IV$36,[55]BOP!$A$44:$IV$44,[55]BOP!$A$59:$IV$59,[55]BOP!#REF!,[55]BOP!#REF!,[55]BOP!$A$79:$IV$79,[55]BOP!#REF!</definedName>
    <definedName name="Z_CF25EF50_FFAB_11D1_98B7_00C04FC96ABD_.wvu.Rows" hidden="1">[55]BOP!$A$36:$IV$36,[55]BOP!$A$44:$IV$44,[55]BOP!$A$59:$IV$59,[55]BOP!#REF!,[55]BOP!#REF!,[55]BOP!$A$79:$IV$79,[55]BOP!#REF!</definedName>
    <definedName name="Z_CF25EF51_FFAB_11D1_98B7_00C04FC96ABD_.wvu.Rows" localSheetId="19" hidden="1">[55]BOP!$A$36:$IV$36,[55]BOP!$A$44:$IV$44,[55]BOP!$A$59:$IV$59,[55]BOP!#REF!,[55]BOP!#REF!,[55]BOP!$A$79:$IV$79,[55]BOP!$A$81:$IV$88,[55]BOP!#REF!</definedName>
    <definedName name="Z_CF25EF51_FFAB_11D1_98B7_00C04FC96ABD_.wvu.Rows" localSheetId="37" hidden="1">[55]BOP!$A$36:$IV$36,[55]BOP!$A$44:$IV$44,[55]BOP!$A$59:$IV$59,[55]BOP!#REF!,[55]BOP!#REF!,[55]BOP!$A$79:$IV$79,[55]BOP!$A$81:$IV$88,[55]BOP!#REF!</definedName>
    <definedName name="Z_CF25EF51_FFAB_11D1_98B7_00C04FC96ABD_.wvu.Rows" localSheetId="38" hidden="1">[55]BOP!$A$36:$IV$36,[55]BOP!$A$44:$IV$44,[55]BOP!$A$59:$IV$59,[55]BOP!#REF!,[55]BOP!#REF!,[55]BOP!$A$79:$IV$79,[55]BOP!$A$81:$IV$88,[55]BOP!#REF!</definedName>
    <definedName name="Z_CF25EF51_FFAB_11D1_98B7_00C04FC96ABD_.wvu.Rows" localSheetId="39" hidden="1">[55]BOP!$A$36:$IV$36,[55]BOP!$A$44:$IV$44,[55]BOP!$A$59:$IV$59,[55]BOP!#REF!,[55]BOP!#REF!,[55]BOP!$A$79:$IV$79,[55]BOP!$A$81:$IV$88,[55]BOP!#REF!</definedName>
    <definedName name="Z_CF25EF51_FFAB_11D1_98B7_00C04FC96ABD_.wvu.Rows" localSheetId="40" hidden="1">[55]BOP!$A$36:$IV$36,[55]BOP!$A$44:$IV$44,[55]BOP!$A$59:$IV$59,[55]BOP!#REF!,[55]BOP!#REF!,[55]BOP!$A$79:$IV$79,[55]BOP!$A$81:$IV$88,[55]BOP!#REF!</definedName>
    <definedName name="Z_CF25EF51_FFAB_11D1_98B7_00C04FC96ABD_.wvu.Rows" localSheetId="41" hidden="1">[55]BOP!$A$36:$IV$36,[55]BOP!$A$44:$IV$44,[55]BOP!$A$59:$IV$59,[55]BOP!#REF!,[55]BOP!#REF!,[55]BOP!$A$79:$IV$79,[55]BOP!$A$81:$IV$88,[55]BOP!#REF!</definedName>
    <definedName name="Z_CF25EF51_FFAB_11D1_98B7_00C04FC96ABD_.wvu.Rows" localSheetId="42" hidden="1">[55]BOP!$A$36:$IV$36,[55]BOP!$A$44:$IV$44,[55]BOP!$A$59:$IV$59,[55]BOP!#REF!,[55]BOP!#REF!,[55]BOP!$A$79:$IV$79,[55]BOP!$A$81:$IV$88,[55]BOP!#REF!</definedName>
    <definedName name="Z_CF25EF51_FFAB_11D1_98B7_00C04FC96ABD_.wvu.Rows" localSheetId="43" hidden="1">[55]BOP!$A$36:$IV$36,[55]BOP!$A$44:$IV$44,[55]BOP!$A$59:$IV$59,[55]BOP!#REF!,[55]BOP!#REF!,[55]BOP!$A$79:$IV$79,[55]BOP!$A$81:$IV$88,[55]BOP!#REF!</definedName>
    <definedName name="Z_CF25EF51_FFAB_11D1_98B7_00C04FC96ABD_.wvu.Rows" localSheetId="45" hidden="1">[55]BOP!$A$36:$IV$36,[55]BOP!$A$44:$IV$44,[55]BOP!$A$59:$IV$59,[55]BOP!#REF!,[55]BOP!#REF!,[55]BOP!$A$79:$IV$79,[55]BOP!$A$81:$IV$88,[55]BOP!#REF!</definedName>
    <definedName name="Z_CF25EF51_FFAB_11D1_98B7_00C04FC96ABD_.wvu.Rows" localSheetId="46" hidden="1">[55]BOP!$A$36:$IV$36,[55]BOP!$A$44:$IV$44,[55]BOP!$A$59:$IV$59,[55]BOP!#REF!,[55]BOP!#REF!,[55]BOP!$A$79:$IV$79,[55]BOP!$A$81:$IV$88,[55]BOP!#REF!</definedName>
    <definedName name="Z_CF25EF51_FFAB_11D1_98B7_00C04FC96ABD_.wvu.Rows" localSheetId="48" hidden="1">[55]BOP!$A$36:$IV$36,[55]BOP!$A$44:$IV$44,[55]BOP!$A$59:$IV$59,[55]BOP!#REF!,[55]BOP!#REF!,[55]BOP!$A$79:$IV$79,[55]BOP!$A$81:$IV$88,[55]BOP!#REF!</definedName>
    <definedName name="Z_CF25EF51_FFAB_11D1_98B7_00C04FC96ABD_.wvu.Rows" localSheetId="49" hidden="1">[55]BOP!$A$36:$IV$36,[55]BOP!$A$44:$IV$44,[55]BOP!$A$59:$IV$59,[55]BOP!#REF!,[55]BOP!#REF!,[55]BOP!$A$79:$IV$79,[55]BOP!$A$81:$IV$88,[55]BOP!#REF!</definedName>
    <definedName name="Z_CF25EF51_FFAB_11D1_98B7_00C04FC96ABD_.wvu.Rows" localSheetId="50" hidden="1">[55]BOP!$A$36:$IV$36,[55]BOP!$A$44:$IV$44,[55]BOP!$A$59:$IV$59,[55]BOP!#REF!,[55]BOP!#REF!,[55]BOP!$A$79:$IV$79,[55]BOP!$A$81:$IV$88,[55]BOP!#REF!</definedName>
    <definedName name="Z_CF25EF51_FFAB_11D1_98B7_00C04FC96ABD_.wvu.Rows" localSheetId="52" hidden="1">[55]BOP!$A$36:$IV$36,[55]BOP!$A$44:$IV$44,[55]BOP!$A$59:$IV$59,[55]BOP!#REF!,[55]BOP!#REF!,[55]BOP!$A$79:$IV$79,[55]BOP!$A$81:$IV$88,[55]BOP!#REF!</definedName>
    <definedName name="Z_CF25EF51_FFAB_11D1_98B7_00C04FC96ABD_.wvu.Rows" localSheetId="53" hidden="1">[55]BOP!$A$36:$IV$36,[55]BOP!$A$44:$IV$44,[55]BOP!$A$59:$IV$59,[55]BOP!#REF!,[55]BOP!#REF!,[55]BOP!$A$79:$IV$79,[55]BOP!$A$81:$IV$88,[55]BOP!#REF!</definedName>
    <definedName name="Z_CF25EF51_FFAB_11D1_98B7_00C04FC96ABD_.wvu.Rows" localSheetId="54" hidden="1">[55]BOP!$A$36:$IV$36,[55]BOP!$A$44:$IV$44,[55]BOP!$A$59:$IV$59,[55]BOP!#REF!,[55]BOP!#REF!,[55]BOP!$A$79:$IV$79,[55]BOP!$A$81:$IV$88,[55]BOP!#REF!</definedName>
    <definedName name="Z_CF25EF51_FFAB_11D1_98B7_00C04FC96ABD_.wvu.Rows" localSheetId="55" hidden="1">[55]BOP!$A$36:$IV$36,[55]BOP!$A$44:$IV$44,[55]BOP!$A$59:$IV$59,[55]BOP!#REF!,[55]BOP!#REF!,[55]BOP!$A$79:$IV$79,[55]BOP!$A$81:$IV$88,[55]BOP!#REF!</definedName>
    <definedName name="Z_CF25EF51_FFAB_11D1_98B7_00C04FC96ABD_.wvu.Rows" localSheetId="56" hidden="1">[55]BOP!$A$36:$IV$36,[55]BOP!$A$44:$IV$44,[55]BOP!$A$59:$IV$59,[55]BOP!#REF!,[55]BOP!#REF!,[55]BOP!$A$79:$IV$79,[55]BOP!$A$81:$IV$88,[55]BOP!#REF!</definedName>
    <definedName name="Z_CF25EF51_FFAB_11D1_98B7_00C04FC96ABD_.wvu.Rows" localSheetId="57" hidden="1">[55]BOP!$A$36:$IV$36,[55]BOP!$A$44:$IV$44,[55]BOP!$A$59:$IV$59,[55]BOP!#REF!,[55]BOP!#REF!,[55]BOP!$A$79:$IV$79,[55]BOP!$A$81:$IV$88,[55]BOP!#REF!</definedName>
    <definedName name="Z_CF25EF51_FFAB_11D1_98B7_00C04FC96ABD_.wvu.Rows" localSheetId="58" hidden="1">[55]BOP!$A$36:$IV$36,[55]BOP!$A$44:$IV$44,[55]BOP!$A$59:$IV$59,[55]BOP!#REF!,[55]BOP!#REF!,[55]BOP!$A$79:$IV$79,[55]BOP!$A$81:$IV$88,[55]BOP!#REF!</definedName>
    <definedName name="Z_CF25EF51_FFAB_11D1_98B7_00C04FC96ABD_.wvu.Rows" localSheetId="59" hidden="1">[55]BOP!$A$36:$IV$36,[55]BOP!$A$44:$IV$44,[55]BOP!$A$59:$IV$59,[55]BOP!#REF!,[55]BOP!#REF!,[55]BOP!$A$79:$IV$79,[55]BOP!$A$81:$IV$88,[55]BOP!#REF!</definedName>
    <definedName name="Z_CF25EF51_FFAB_11D1_98B7_00C04FC96ABD_.wvu.Rows" localSheetId="60" hidden="1">[55]BOP!$A$36:$IV$36,[55]BOP!$A$44:$IV$44,[55]BOP!$A$59:$IV$59,[55]BOP!#REF!,[55]BOP!#REF!,[55]BOP!$A$79:$IV$79,[55]BOP!$A$81:$IV$88,[55]BOP!#REF!</definedName>
    <definedName name="Z_CF25EF51_FFAB_11D1_98B7_00C04FC96ABD_.wvu.Rows" localSheetId="70" hidden="1">[55]BOP!$A$36:$IV$36,[55]BOP!$A$44:$IV$44,[55]BOP!$A$59:$IV$59,[55]BOP!#REF!,[55]BOP!#REF!,[55]BOP!$A$79:$IV$79,[55]BOP!$A$81:$IV$88,[55]BOP!#REF!</definedName>
    <definedName name="Z_CF25EF51_FFAB_11D1_98B7_00C04FC96ABD_.wvu.Rows" hidden="1">[55]BOP!$A$36:$IV$36,[55]BOP!$A$44:$IV$44,[55]BOP!$A$59:$IV$59,[55]BOP!#REF!,[55]BOP!#REF!,[55]BOP!$A$79:$IV$79,[55]BOP!$A$81:$IV$88,[55]BOP!#REF!</definedName>
    <definedName name="Z_CF25EF52_FFAB_11D1_98B7_00C04FC96ABD_.wvu.Rows" localSheetId="19" hidden="1">[55]BOP!$A$36:$IV$36,[55]BOP!$A$44:$IV$44,[55]BOP!$A$59:$IV$59,[55]BOP!#REF!,[55]BOP!#REF!,[55]BOP!$A$79:$IV$79,[55]BOP!$A$81:$IV$88,[55]BOP!#REF!</definedName>
    <definedName name="Z_CF25EF52_FFAB_11D1_98B7_00C04FC96ABD_.wvu.Rows" localSheetId="37" hidden="1">[55]BOP!$A$36:$IV$36,[55]BOP!$A$44:$IV$44,[55]BOP!$A$59:$IV$59,[55]BOP!#REF!,[55]BOP!#REF!,[55]BOP!$A$79:$IV$79,[55]BOP!$A$81:$IV$88,[55]BOP!#REF!</definedName>
    <definedName name="Z_CF25EF52_FFAB_11D1_98B7_00C04FC96ABD_.wvu.Rows" localSheetId="38" hidden="1">[55]BOP!$A$36:$IV$36,[55]BOP!$A$44:$IV$44,[55]BOP!$A$59:$IV$59,[55]BOP!#REF!,[55]BOP!#REF!,[55]BOP!$A$79:$IV$79,[55]BOP!$A$81:$IV$88,[55]BOP!#REF!</definedName>
    <definedName name="Z_CF25EF52_FFAB_11D1_98B7_00C04FC96ABD_.wvu.Rows" localSheetId="39" hidden="1">[55]BOP!$A$36:$IV$36,[55]BOP!$A$44:$IV$44,[55]BOP!$A$59:$IV$59,[55]BOP!#REF!,[55]BOP!#REF!,[55]BOP!$A$79:$IV$79,[55]BOP!$A$81:$IV$88,[55]BOP!#REF!</definedName>
    <definedName name="Z_CF25EF52_FFAB_11D1_98B7_00C04FC96ABD_.wvu.Rows" localSheetId="40" hidden="1">[55]BOP!$A$36:$IV$36,[55]BOP!$A$44:$IV$44,[55]BOP!$A$59:$IV$59,[55]BOP!#REF!,[55]BOP!#REF!,[55]BOP!$A$79:$IV$79,[55]BOP!$A$81:$IV$88,[55]BOP!#REF!</definedName>
    <definedName name="Z_CF25EF52_FFAB_11D1_98B7_00C04FC96ABD_.wvu.Rows" localSheetId="41" hidden="1">[55]BOP!$A$36:$IV$36,[55]BOP!$A$44:$IV$44,[55]BOP!$A$59:$IV$59,[55]BOP!#REF!,[55]BOP!#REF!,[55]BOP!$A$79:$IV$79,[55]BOP!$A$81:$IV$88,[55]BOP!#REF!</definedName>
    <definedName name="Z_CF25EF52_FFAB_11D1_98B7_00C04FC96ABD_.wvu.Rows" localSheetId="42" hidden="1">[55]BOP!$A$36:$IV$36,[55]BOP!$A$44:$IV$44,[55]BOP!$A$59:$IV$59,[55]BOP!#REF!,[55]BOP!#REF!,[55]BOP!$A$79:$IV$79,[55]BOP!$A$81:$IV$88,[55]BOP!#REF!</definedName>
    <definedName name="Z_CF25EF52_FFAB_11D1_98B7_00C04FC96ABD_.wvu.Rows" localSheetId="43" hidden="1">[55]BOP!$A$36:$IV$36,[55]BOP!$A$44:$IV$44,[55]BOP!$A$59:$IV$59,[55]BOP!#REF!,[55]BOP!#REF!,[55]BOP!$A$79:$IV$79,[55]BOP!$A$81:$IV$88,[55]BOP!#REF!</definedName>
    <definedName name="Z_CF25EF52_FFAB_11D1_98B7_00C04FC96ABD_.wvu.Rows" localSheetId="45" hidden="1">[55]BOP!$A$36:$IV$36,[55]BOP!$A$44:$IV$44,[55]BOP!$A$59:$IV$59,[55]BOP!#REF!,[55]BOP!#REF!,[55]BOP!$A$79:$IV$79,[55]BOP!$A$81:$IV$88,[55]BOP!#REF!</definedName>
    <definedName name="Z_CF25EF52_FFAB_11D1_98B7_00C04FC96ABD_.wvu.Rows" localSheetId="46" hidden="1">[55]BOP!$A$36:$IV$36,[55]BOP!$A$44:$IV$44,[55]BOP!$A$59:$IV$59,[55]BOP!#REF!,[55]BOP!#REF!,[55]BOP!$A$79:$IV$79,[55]BOP!$A$81:$IV$88,[55]BOP!#REF!</definedName>
    <definedName name="Z_CF25EF52_FFAB_11D1_98B7_00C04FC96ABD_.wvu.Rows" localSheetId="48" hidden="1">[55]BOP!$A$36:$IV$36,[55]BOP!$A$44:$IV$44,[55]BOP!$A$59:$IV$59,[55]BOP!#REF!,[55]BOP!#REF!,[55]BOP!$A$79:$IV$79,[55]BOP!$A$81:$IV$88,[55]BOP!#REF!</definedName>
    <definedName name="Z_CF25EF52_FFAB_11D1_98B7_00C04FC96ABD_.wvu.Rows" localSheetId="49" hidden="1">[55]BOP!$A$36:$IV$36,[55]BOP!$A$44:$IV$44,[55]BOP!$A$59:$IV$59,[55]BOP!#REF!,[55]BOP!#REF!,[55]BOP!$A$79:$IV$79,[55]BOP!$A$81:$IV$88,[55]BOP!#REF!</definedName>
    <definedName name="Z_CF25EF52_FFAB_11D1_98B7_00C04FC96ABD_.wvu.Rows" localSheetId="50" hidden="1">[55]BOP!$A$36:$IV$36,[55]BOP!$A$44:$IV$44,[55]BOP!$A$59:$IV$59,[55]BOP!#REF!,[55]BOP!#REF!,[55]BOP!$A$79:$IV$79,[55]BOP!$A$81:$IV$88,[55]BOP!#REF!</definedName>
    <definedName name="Z_CF25EF52_FFAB_11D1_98B7_00C04FC96ABD_.wvu.Rows" localSheetId="52" hidden="1">[55]BOP!$A$36:$IV$36,[55]BOP!$A$44:$IV$44,[55]BOP!$A$59:$IV$59,[55]BOP!#REF!,[55]BOP!#REF!,[55]BOP!$A$79:$IV$79,[55]BOP!$A$81:$IV$88,[55]BOP!#REF!</definedName>
    <definedName name="Z_CF25EF52_FFAB_11D1_98B7_00C04FC96ABD_.wvu.Rows" localSheetId="53" hidden="1">[55]BOP!$A$36:$IV$36,[55]BOP!$A$44:$IV$44,[55]BOP!$A$59:$IV$59,[55]BOP!#REF!,[55]BOP!#REF!,[55]BOP!$A$79:$IV$79,[55]BOP!$A$81:$IV$88,[55]BOP!#REF!</definedName>
    <definedName name="Z_CF25EF52_FFAB_11D1_98B7_00C04FC96ABD_.wvu.Rows" localSheetId="54" hidden="1">[55]BOP!$A$36:$IV$36,[55]BOP!$A$44:$IV$44,[55]BOP!$A$59:$IV$59,[55]BOP!#REF!,[55]BOP!#REF!,[55]BOP!$A$79:$IV$79,[55]BOP!$A$81:$IV$88,[55]BOP!#REF!</definedName>
    <definedName name="Z_CF25EF52_FFAB_11D1_98B7_00C04FC96ABD_.wvu.Rows" localSheetId="55" hidden="1">[55]BOP!$A$36:$IV$36,[55]BOP!$A$44:$IV$44,[55]BOP!$A$59:$IV$59,[55]BOP!#REF!,[55]BOP!#REF!,[55]BOP!$A$79:$IV$79,[55]BOP!$A$81:$IV$88,[55]BOP!#REF!</definedName>
    <definedName name="Z_CF25EF52_FFAB_11D1_98B7_00C04FC96ABD_.wvu.Rows" localSheetId="56" hidden="1">[55]BOP!$A$36:$IV$36,[55]BOP!$A$44:$IV$44,[55]BOP!$A$59:$IV$59,[55]BOP!#REF!,[55]BOP!#REF!,[55]BOP!$A$79:$IV$79,[55]BOP!$A$81:$IV$88,[55]BOP!#REF!</definedName>
    <definedName name="Z_CF25EF52_FFAB_11D1_98B7_00C04FC96ABD_.wvu.Rows" localSheetId="57" hidden="1">[55]BOP!$A$36:$IV$36,[55]BOP!$A$44:$IV$44,[55]BOP!$A$59:$IV$59,[55]BOP!#REF!,[55]BOP!#REF!,[55]BOP!$A$79:$IV$79,[55]BOP!$A$81:$IV$88,[55]BOP!#REF!</definedName>
    <definedName name="Z_CF25EF52_FFAB_11D1_98B7_00C04FC96ABD_.wvu.Rows" localSheetId="58" hidden="1">[55]BOP!$A$36:$IV$36,[55]BOP!$A$44:$IV$44,[55]BOP!$A$59:$IV$59,[55]BOP!#REF!,[55]BOP!#REF!,[55]BOP!$A$79:$IV$79,[55]BOP!$A$81:$IV$88,[55]BOP!#REF!</definedName>
    <definedName name="Z_CF25EF52_FFAB_11D1_98B7_00C04FC96ABD_.wvu.Rows" localSheetId="59" hidden="1">[55]BOP!$A$36:$IV$36,[55]BOP!$A$44:$IV$44,[55]BOP!$A$59:$IV$59,[55]BOP!#REF!,[55]BOP!#REF!,[55]BOP!$A$79:$IV$79,[55]BOP!$A$81:$IV$88,[55]BOP!#REF!</definedName>
    <definedName name="Z_CF25EF52_FFAB_11D1_98B7_00C04FC96ABD_.wvu.Rows" localSheetId="60" hidden="1">[55]BOP!$A$36:$IV$36,[55]BOP!$A$44:$IV$44,[55]BOP!$A$59:$IV$59,[55]BOP!#REF!,[55]BOP!#REF!,[55]BOP!$A$79:$IV$79,[55]BOP!$A$81:$IV$88,[55]BOP!#REF!</definedName>
    <definedName name="Z_CF25EF52_FFAB_11D1_98B7_00C04FC96ABD_.wvu.Rows" localSheetId="70" hidden="1">[55]BOP!$A$36:$IV$36,[55]BOP!$A$44:$IV$44,[55]BOP!$A$59:$IV$59,[55]BOP!#REF!,[55]BOP!#REF!,[55]BOP!$A$79:$IV$79,[55]BOP!$A$81:$IV$88,[55]BOP!#REF!</definedName>
    <definedName name="Z_CF25EF52_FFAB_11D1_98B7_00C04FC96ABD_.wvu.Rows" hidden="1">[55]BOP!$A$36:$IV$36,[55]BOP!$A$44:$IV$44,[55]BOP!$A$59:$IV$59,[55]BOP!#REF!,[55]BOP!#REF!,[55]BOP!$A$79:$IV$79,[55]BOP!$A$81:$IV$88,[55]BOP!#REF!</definedName>
    <definedName name="Z_CF25EF53_FFAB_11D1_98B7_00C04FC96ABD_.wvu.Rows" localSheetId="19" hidden="1">[55]BOP!$A$36:$IV$36,[55]BOP!$A$44:$IV$44,[55]BOP!$A$59:$IV$59,[55]BOP!#REF!,[55]BOP!#REF!,[55]BOP!$A$79:$IV$79,[55]BOP!$A$81:$IV$88,[55]BOP!#REF!</definedName>
    <definedName name="Z_CF25EF53_FFAB_11D1_98B7_00C04FC96ABD_.wvu.Rows" localSheetId="37" hidden="1">[55]BOP!$A$36:$IV$36,[55]BOP!$A$44:$IV$44,[55]BOP!$A$59:$IV$59,[55]BOP!#REF!,[55]BOP!#REF!,[55]BOP!$A$79:$IV$79,[55]BOP!$A$81:$IV$88,[55]BOP!#REF!</definedName>
    <definedName name="Z_CF25EF53_FFAB_11D1_98B7_00C04FC96ABD_.wvu.Rows" localSheetId="38" hidden="1">[55]BOP!$A$36:$IV$36,[55]BOP!$A$44:$IV$44,[55]BOP!$A$59:$IV$59,[55]BOP!#REF!,[55]BOP!#REF!,[55]BOP!$A$79:$IV$79,[55]BOP!$A$81:$IV$88,[55]BOP!#REF!</definedName>
    <definedName name="Z_CF25EF53_FFAB_11D1_98B7_00C04FC96ABD_.wvu.Rows" localSheetId="39" hidden="1">[55]BOP!$A$36:$IV$36,[55]BOP!$A$44:$IV$44,[55]BOP!$A$59:$IV$59,[55]BOP!#REF!,[55]BOP!#REF!,[55]BOP!$A$79:$IV$79,[55]BOP!$A$81:$IV$88,[55]BOP!#REF!</definedName>
    <definedName name="Z_CF25EF53_FFAB_11D1_98B7_00C04FC96ABD_.wvu.Rows" localSheetId="40" hidden="1">[55]BOP!$A$36:$IV$36,[55]BOP!$A$44:$IV$44,[55]BOP!$A$59:$IV$59,[55]BOP!#REF!,[55]BOP!#REF!,[55]BOP!$A$79:$IV$79,[55]BOP!$A$81:$IV$88,[55]BOP!#REF!</definedName>
    <definedName name="Z_CF25EF53_FFAB_11D1_98B7_00C04FC96ABD_.wvu.Rows" localSheetId="41" hidden="1">[55]BOP!$A$36:$IV$36,[55]BOP!$A$44:$IV$44,[55]BOP!$A$59:$IV$59,[55]BOP!#REF!,[55]BOP!#REF!,[55]BOP!$A$79:$IV$79,[55]BOP!$A$81:$IV$88,[55]BOP!#REF!</definedName>
    <definedName name="Z_CF25EF53_FFAB_11D1_98B7_00C04FC96ABD_.wvu.Rows" localSheetId="42" hidden="1">[55]BOP!$A$36:$IV$36,[55]BOP!$A$44:$IV$44,[55]BOP!$A$59:$IV$59,[55]BOP!#REF!,[55]BOP!#REF!,[55]BOP!$A$79:$IV$79,[55]BOP!$A$81:$IV$88,[55]BOP!#REF!</definedName>
    <definedName name="Z_CF25EF53_FFAB_11D1_98B7_00C04FC96ABD_.wvu.Rows" localSheetId="43" hidden="1">[55]BOP!$A$36:$IV$36,[55]BOP!$A$44:$IV$44,[55]BOP!$A$59:$IV$59,[55]BOP!#REF!,[55]BOP!#REF!,[55]BOP!$A$79:$IV$79,[55]BOP!$A$81:$IV$88,[55]BOP!#REF!</definedName>
    <definedName name="Z_CF25EF53_FFAB_11D1_98B7_00C04FC96ABD_.wvu.Rows" localSheetId="45" hidden="1">[55]BOP!$A$36:$IV$36,[55]BOP!$A$44:$IV$44,[55]BOP!$A$59:$IV$59,[55]BOP!#REF!,[55]BOP!#REF!,[55]BOP!$A$79:$IV$79,[55]BOP!$A$81:$IV$88,[55]BOP!#REF!</definedName>
    <definedName name="Z_CF25EF53_FFAB_11D1_98B7_00C04FC96ABD_.wvu.Rows" localSheetId="46" hidden="1">[55]BOP!$A$36:$IV$36,[55]BOP!$A$44:$IV$44,[55]BOP!$A$59:$IV$59,[55]BOP!#REF!,[55]BOP!#REF!,[55]BOP!$A$79:$IV$79,[55]BOP!$A$81:$IV$88,[55]BOP!#REF!</definedName>
    <definedName name="Z_CF25EF53_FFAB_11D1_98B7_00C04FC96ABD_.wvu.Rows" localSheetId="48" hidden="1">[55]BOP!$A$36:$IV$36,[55]BOP!$A$44:$IV$44,[55]BOP!$A$59:$IV$59,[55]BOP!#REF!,[55]BOP!#REF!,[55]BOP!$A$79:$IV$79,[55]BOP!$A$81:$IV$88,[55]BOP!#REF!</definedName>
    <definedName name="Z_CF25EF53_FFAB_11D1_98B7_00C04FC96ABD_.wvu.Rows" localSheetId="49" hidden="1">[55]BOP!$A$36:$IV$36,[55]BOP!$A$44:$IV$44,[55]BOP!$A$59:$IV$59,[55]BOP!#REF!,[55]BOP!#REF!,[55]BOP!$A$79:$IV$79,[55]BOP!$A$81:$IV$88,[55]BOP!#REF!</definedName>
    <definedName name="Z_CF25EF53_FFAB_11D1_98B7_00C04FC96ABD_.wvu.Rows" localSheetId="50" hidden="1">[55]BOP!$A$36:$IV$36,[55]BOP!$A$44:$IV$44,[55]BOP!$A$59:$IV$59,[55]BOP!#REF!,[55]BOP!#REF!,[55]BOP!$A$79:$IV$79,[55]BOP!$A$81:$IV$88,[55]BOP!#REF!</definedName>
    <definedName name="Z_CF25EF53_FFAB_11D1_98B7_00C04FC96ABD_.wvu.Rows" localSheetId="52" hidden="1">[55]BOP!$A$36:$IV$36,[55]BOP!$A$44:$IV$44,[55]BOP!$A$59:$IV$59,[55]BOP!#REF!,[55]BOP!#REF!,[55]BOP!$A$79:$IV$79,[55]BOP!$A$81:$IV$88,[55]BOP!#REF!</definedName>
    <definedName name="Z_CF25EF53_FFAB_11D1_98B7_00C04FC96ABD_.wvu.Rows" localSheetId="53" hidden="1">[55]BOP!$A$36:$IV$36,[55]BOP!$A$44:$IV$44,[55]BOP!$A$59:$IV$59,[55]BOP!#REF!,[55]BOP!#REF!,[55]BOP!$A$79:$IV$79,[55]BOP!$A$81:$IV$88,[55]BOP!#REF!</definedName>
    <definedName name="Z_CF25EF53_FFAB_11D1_98B7_00C04FC96ABD_.wvu.Rows" localSheetId="54" hidden="1">[55]BOP!$A$36:$IV$36,[55]BOP!$A$44:$IV$44,[55]BOP!$A$59:$IV$59,[55]BOP!#REF!,[55]BOP!#REF!,[55]BOP!$A$79:$IV$79,[55]BOP!$A$81:$IV$88,[55]BOP!#REF!</definedName>
    <definedName name="Z_CF25EF53_FFAB_11D1_98B7_00C04FC96ABD_.wvu.Rows" localSheetId="55" hidden="1">[55]BOP!$A$36:$IV$36,[55]BOP!$A$44:$IV$44,[55]BOP!$A$59:$IV$59,[55]BOP!#REF!,[55]BOP!#REF!,[55]BOP!$A$79:$IV$79,[55]BOP!$A$81:$IV$88,[55]BOP!#REF!</definedName>
    <definedName name="Z_CF25EF53_FFAB_11D1_98B7_00C04FC96ABD_.wvu.Rows" localSheetId="56" hidden="1">[55]BOP!$A$36:$IV$36,[55]BOP!$A$44:$IV$44,[55]BOP!$A$59:$IV$59,[55]BOP!#REF!,[55]BOP!#REF!,[55]BOP!$A$79:$IV$79,[55]BOP!$A$81:$IV$88,[55]BOP!#REF!</definedName>
    <definedName name="Z_CF25EF53_FFAB_11D1_98B7_00C04FC96ABD_.wvu.Rows" localSheetId="57" hidden="1">[55]BOP!$A$36:$IV$36,[55]BOP!$A$44:$IV$44,[55]BOP!$A$59:$IV$59,[55]BOP!#REF!,[55]BOP!#REF!,[55]BOP!$A$79:$IV$79,[55]BOP!$A$81:$IV$88,[55]BOP!#REF!</definedName>
    <definedName name="Z_CF25EF53_FFAB_11D1_98B7_00C04FC96ABD_.wvu.Rows" localSheetId="58" hidden="1">[55]BOP!$A$36:$IV$36,[55]BOP!$A$44:$IV$44,[55]BOP!$A$59:$IV$59,[55]BOP!#REF!,[55]BOP!#REF!,[55]BOP!$A$79:$IV$79,[55]BOP!$A$81:$IV$88,[55]BOP!#REF!</definedName>
    <definedName name="Z_CF25EF53_FFAB_11D1_98B7_00C04FC96ABD_.wvu.Rows" localSheetId="59" hidden="1">[55]BOP!$A$36:$IV$36,[55]BOP!$A$44:$IV$44,[55]BOP!$A$59:$IV$59,[55]BOP!#REF!,[55]BOP!#REF!,[55]BOP!$A$79:$IV$79,[55]BOP!$A$81:$IV$88,[55]BOP!#REF!</definedName>
    <definedName name="Z_CF25EF53_FFAB_11D1_98B7_00C04FC96ABD_.wvu.Rows" localSheetId="60" hidden="1">[55]BOP!$A$36:$IV$36,[55]BOP!$A$44:$IV$44,[55]BOP!$A$59:$IV$59,[55]BOP!#REF!,[55]BOP!#REF!,[55]BOP!$A$79:$IV$79,[55]BOP!$A$81:$IV$88,[55]BOP!#REF!</definedName>
    <definedName name="Z_CF25EF53_FFAB_11D1_98B7_00C04FC96ABD_.wvu.Rows" localSheetId="70" hidden="1">[55]BOP!$A$36:$IV$36,[55]BOP!$A$44:$IV$44,[55]BOP!$A$59:$IV$59,[55]BOP!#REF!,[55]BOP!#REF!,[55]BOP!$A$79:$IV$79,[55]BOP!$A$81:$IV$88,[55]BOP!#REF!</definedName>
    <definedName name="Z_CF25EF53_FFAB_11D1_98B7_00C04FC96ABD_.wvu.Rows" hidden="1">[55]BOP!$A$36:$IV$36,[55]BOP!$A$44:$IV$44,[55]BOP!$A$59:$IV$59,[55]BOP!#REF!,[55]BOP!#REF!,[55]BOP!$A$79:$IV$79,[55]BOP!$A$81:$IV$88,[55]BOP!#REF!</definedName>
    <definedName name="Z_CF25EF55_FFAB_11D1_98B7_00C04FC96ABD_.wvu.Rows" localSheetId="19" hidden="1">[55]BOP!$A$36:$IV$36,[55]BOP!$A$44:$IV$44,[55]BOP!$A$59:$IV$59,[55]BOP!#REF!,[55]BOP!#REF!,[55]BOP!$A$79:$IV$79,[55]BOP!$A$81:$IV$88,[55]BOP!#REF!,[55]BOP!#REF!</definedName>
    <definedName name="Z_CF25EF55_FFAB_11D1_98B7_00C04FC96ABD_.wvu.Rows" localSheetId="37" hidden="1">[55]BOP!$A$36:$IV$36,[55]BOP!$A$44:$IV$44,[55]BOP!$A$59:$IV$59,[55]BOP!#REF!,[55]BOP!#REF!,[55]BOP!$A$79:$IV$79,[55]BOP!$A$81:$IV$88,[55]BOP!#REF!,[55]BOP!#REF!</definedName>
    <definedName name="Z_CF25EF55_FFAB_11D1_98B7_00C04FC96ABD_.wvu.Rows" localSheetId="38" hidden="1">[55]BOP!$A$36:$IV$36,[55]BOP!$A$44:$IV$44,[55]BOP!$A$59:$IV$59,[55]BOP!#REF!,[55]BOP!#REF!,[55]BOP!$A$79:$IV$79,[55]BOP!$A$81:$IV$88,[55]BOP!#REF!,[55]BOP!#REF!</definedName>
    <definedName name="Z_CF25EF55_FFAB_11D1_98B7_00C04FC96ABD_.wvu.Rows" localSheetId="39" hidden="1">[55]BOP!$A$36:$IV$36,[55]BOP!$A$44:$IV$44,[55]BOP!$A$59:$IV$59,[55]BOP!#REF!,[55]BOP!#REF!,[55]BOP!$A$79:$IV$79,[55]BOP!$A$81:$IV$88,[55]BOP!#REF!,[55]BOP!#REF!</definedName>
    <definedName name="Z_CF25EF55_FFAB_11D1_98B7_00C04FC96ABD_.wvu.Rows" localSheetId="40" hidden="1">[55]BOP!$A$36:$IV$36,[55]BOP!$A$44:$IV$44,[55]BOP!$A$59:$IV$59,[55]BOP!#REF!,[55]BOP!#REF!,[55]BOP!$A$79:$IV$79,[55]BOP!$A$81:$IV$88,[55]BOP!#REF!,[55]BOP!#REF!</definedName>
    <definedName name="Z_CF25EF55_FFAB_11D1_98B7_00C04FC96ABD_.wvu.Rows" localSheetId="41" hidden="1">[55]BOP!$A$36:$IV$36,[55]BOP!$A$44:$IV$44,[55]BOP!$A$59:$IV$59,[55]BOP!#REF!,[55]BOP!#REF!,[55]BOP!$A$79:$IV$79,[55]BOP!$A$81:$IV$88,[55]BOP!#REF!,[55]BOP!#REF!</definedName>
    <definedName name="Z_CF25EF55_FFAB_11D1_98B7_00C04FC96ABD_.wvu.Rows" localSheetId="42" hidden="1">[55]BOP!$A$36:$IV$36,[55]BOP!$A$44:$IV$44,[55]BOP!$A$59:$IV$59,[55]BOP!#REF!,[55]BOP!#REF!,[55]BOP!$A$79:$IV$79,[55]BOP!$A$81:$IV$88,[55]BOP!#REF!,[55]BOP!#REF!</definedName>
    <definedName name="Z_CF25EF55_FFAB_11D1_98B7_00C04FC96ABD_.wvu.Rows" localSheetId="43" hidden="1">[55]BOP!$A$36:$IV$36,[55]BOP!$A$44:$IV$44,[55]BOP!$A$59:$IV$59,[55]BOP!#REF!,[55]BOP!#REF!,[55]BOP!$A$79:$IV$79,[55]BOP!$A$81:$IV$88,[55]BOP!#REF!,[55]BOP!#REF!</definedName>
    <definedName name="Z_CF25EF55_FFAB_11D1_98B7_00C04FC96ABD_.wvu.Rows" localSheetId="45" hidden="1">[55]BOP!$A$36:$IV$36,[55]BOP!$A$44:$IV$44,[55]BOP!$A$59:$IV$59,[55]BOP!#REF!,[55]BOP!#REF!,[55]BOP!$A$79:$IV$79,[55]BOP!$A$81:$IV$88,[55]BOP!#REF!,[55]BOP!#REF!</definedName>
    <definedName name="Z_CF25EF55_FFAB_11D1_98B7_00C04FC96ABD_.wvu.Rows" localSheetId="46" hidden="1">[55]BOP!$A$36:$IV$36,[55]BOP!$A$44:$IV$44,[55]BOP!$A$59:$IV$59,[55]BOP!#REF!,[55]BOP!#REF!,[55]BOP!$A$79:$IV$79,[55]BOP!$A$81:$IV$88,[55]BOP!#REF!,[55]BOP!#REF!</definedName>
    <definedName name="Z_CF25EF55_FFAB_11D1_98B7_00C04FC96ABD_.wvu.Rows" localSheetId="48" hidden="1">[55]BOP!$A$36:$IV$36,[55]BOP!$A$44:$IV$44,[55]BOP!$A$59:$IV$59,[55]BOP!#REF!,[55]BOP!#REF!,[55]BOP!$A$79:$IV$79,[55]BOP!$A$81:$IV$88,[55]BOP!#REF!,[55]BOP!#REF!</definedName>
    <definedName name="Z_CF25EF55_FFAB_11D1_98B7_00C04FC96ABD_.wvu.Rows" localSheetId="49" hidden="1">[55]BOP!$A$36:$IV$36,[55]BOP!$A$44:$IV$44,[55]BOP!$A$59:$IV$59,[55]BOP!#REF!,[55]BOP!#REF!,[55]BOP!$A$79:$IV$79,[55]BOP!$A$81:$IV$88,[55]BOP!#REF!,[55]BOP!#REF!</definedName>
    <definedName name="Z_CF25EF55_FFAB_11D1_98B7_00C04FC96ABD_.wvu.Rows" localSheetId="50" hidden="1">[55]BOP!$A$36:$IV$36,[55]BOP!$A$44:$IV$44,[55]BOP!$A$59:$IV$59,[55]BOP!#REF!,[55]BOP!#REF!,[55]BOP!$A$79:$IV$79,[55]BOP!$A$81:$IV$88,[55]BOP!#REF!,[55]BOP!#REF!</definedName>
    <definedName name="Z_CF25EF55_FFAB_11D1_98B7_00C04FC96ABD_.wvu.Rows" localSheetId="52" hidden="1">[55]BOP!$A$36:$IV$36,[55]BOP!$A$44:$IV$44,[55]BOP!$A$59:$IV$59,[55]BOP!#REF!,[55]BOP!#REF!,[55]BOP!$A$79:$IV$79,[55]BOP!$A$81:$IV$88,[55]BOP!#REF!,[55]BOP!#REF!</definedName>
    <definedName name="Z_CF25EF55_FFAB_11D1_98B7_00C04FC96ABD_.wvu.Rows" localSheetId="53" hidden="1">[55]BOP!$A$36:$IV$36,[55]BOP!$A$44:$IV$44,[55]BOP!$A$59:$IV$59,[55]BOP!#REF!,[55]BOP!#REF!,[55]BOP!$A$79:$IV$79,[55]BOP!$A$81:$IV$88,[55]BOP!#REF!,[55]BOP!#REF!</definedName>
    <definedName name="Z_CF25EF55_FFAB_11D1_98B7_00C04FC96ABD_.wvu.Rows" localSheetId="54" hidden="1">[55]BOP!$A$36:$IV$36,[55]BOP!$A$44:$IV$44,[55]BOP!$A$59:$IV$59,[55]BOP!#REF!,[55]BOP!#REF!,[55]BOP!$A$79:$IV$79,[55]BOP!$A$81:$IV$88,[55]BOP!#REF!,[55]BOP!#REF!</definedName>
    <definedName name="Z_CF25EF55_FFAB_11D1_98B7_00C04FC96ABD_.wvu.Rows" localSheetId="55" hidden="1">[55]BOP!$A$36:$IV$36,[55]BOP!$A$44:$IV$44,[55]BOP!$A$59:$IV$59,[55]BOP!#REF!,[55]BOP!#REF!,[55]BOP!$A$79:$IV$79,[55]BOP!$A$81:$IV$88,[55]BOP!#REF!,[55]BOP!#REF!</definedName>
    <definedName name="Z_CF25EF55_FFAB_11D1_98B7_00C04FC96ABD_.wvu.Rows" localSheetId="56" hidden="1">[55]BOP!$A$36:$IV$36,[55]BOP!$A$44:$IV$44,[55]BOP!$A$59:$IV$59,[55]BOP!#REF!,[55]BOP!#REF!,[55]BOP!$A$79:$IV$79,[55]BOP!$A$81:$IV$88,[55]BOP!#REF!,[55]BOP!#REF!</definedName>
    <definedName name="Z_CF25EF55_FFAB_11D1_98B7_00C04FC96ABD_.wvu.Rows" localSheetId="57" hidden="1">[55]BOP!$A$36:$IV$36,[55]BOP!$A$44:$IV$44,[55]BOP!$A$59:$IV$59,[55]BOP!#REF!,[55]BOP!#REF!,[55]BOP!$A$79:$IV$79,[55]BOP!$A$81:$IV$88,[55]BOP!#REF!,[55]BOP!#REF!</definedName>
    <definedName name="Z_CF25EF55_FFAB_11D1_98B7_00C04FC96ABD_.wvu.Rows" localSheetId="58" hidden="1">[55]BOP!$A$36:$IV$36,[55]BOP!$A$44:$IV$44,[55]BOP!$A$59:$IV$59,[55]BOP!#REF!,[55]BOP!#REF!,[55]BOP!$A$79:$IV$79,[55]BOP!$A$81:$IV$88,[55]BOP!#REF!,[55]BOP!#REF!</definedName>
    <definedName name="Z_CF25EF55_FFAB_11D1_98B7_00C04FC96ABD_.wvu.Rows" localSheetId="59" hidden="1">[55]BOP!$A$36:$IV$36,[55]BOP!$A$44:$IV$44,[55]BOP!$A$59:$IV$59,[55]BOP!#REF!,[55]BOP!#REF!,[55]BOP!$A$79:$IV$79,[55]BOP!$A$81:$IV$88,[55]BOP!#REF!,[55]BOP!#REF!</definedName>
    <definedName name="Z_CF25EF55_FFAB_11D1_98B7_00C04FC96ABD_.wvu.Rows" localSheetId="60" hidden="1">[55]BOP!$A$36:$IV$36,[55]BOP!$A$44:$IV$44,[55]BOP!$A$59:$IV$59,[55]BOP!#REF!,[55]BOP!#REF!,[55]BOP!$A$79:$IV$79,[55]BOP!$A$81:$IV$88,[55]BOP!#REF!,[55]BOP!#REF!</definedName>
    <definedName name="Z_CF25EF55_FFAB_11D1_98B7_00C04FC96ABD_.wvu.Rows" localSheetId="70" hidden="1">[55]BOP!$A$36:$IV$36,[55]BOP!$A$44:$IV$44,[55]BOP!$A$59:$IV$59,[55]BOP!#REF!,[55]BOP!#REF!,[55]BOP!$A$79:$IV$79,[55]BOP!$A$81:$IV$88,[55]BOP!#REF!,[55]BOP!#REF!</definedName>
    <definedName name="Z_CF25EF55_FFAB_11D1_98B7_00C04FC96ABD_.wvu.Rows" hidden="1">[55]BOP!$A$36:$IV$36,[55]BOP!$A$44:$IV$44,[55]BOP!$A$59:$IV$59,[55]BOP!#REF!,[55]BOP!#REF!,[55]BOP!$A$79:$IV$79,[55]BOP!$A$81:$IV$88,[55]BOP!#REF!,[55]BOP!#REF!</definedName>
    <definedName name="Z_CF25EF56_FFAB_11D1_98B7_00C04FC96ABD_.wvu.Rows" localSheetId="19" hidden="1">[55]BOP!$A$36:$IV$36,[55]BOP!$A$44:$IV$44,[55]BOP!$A$59:$IV$59,[55]BOP!#REF!,[55]BOP!#REF!,[55]BOP!$A$79:$IV$79,[55]BOP!$A$81:$IV$88,[55]BOP!#REF!,[55]BOP!#REF!</definedName>
    <definedName name="Z_CF25EF56_FFAB_11D1_98B7_00C04FC96ABD_.wvu.Rows" localSheetId="37" hidden="1">[55]BOP!$A$36:$IV$36,[55]BOP!$A$44:$IV$44,[55]BOP!$A$59:$IV$59,[55]BOP!#REF!,[55]BOP!#REF!,[55]BOP!$A$79:$IV$79,[55]BOP!$A$81:$IV$88,[55]BOP!#REF!,[55]BOP!#REF!</definedName>
    <definedName name="Z_CF25EF56_FFAB_11D1_98B7_00C04FC96ABD_.wvu.Rows" localSheetId="38" hidden="1">[55]BOP!$A$36:$IV$36,[55]BOP!$A$44:$IV$44,[55]BOP!$A$59:$IV$59,[55]BOP!#REF!,[55]BOP!#REF!,[55]BOP!$A$79:$IV$79,[55]BOP!$A$81:$IV$88,[55]BOP!#REF!,[55]BOP!#REF!</definedName>
    <definedName name="Z_CF25EF56_FFAB_11D1_98B7_00C04FC96ABD_.wvu.Rows" localSheetId="39" hidden="1">[55]BOP!$A$36:$IV$36,[55]BOP!$A$44:$IV$44,[55]BOP!$A$59:$IV$59,[55]BOP!#REF!,[55]BOP!#REF!,[55]BOP!$A$79:$IV$79,[55]BOP!$A$81:$IV$88,[55]BOP!#REF!,[55]BOP!#REF!</definedName>
    <definedName name="Z_CF25EF56_FFAB_11D1_98B7_00C04FC96ABD_.wvu.Rows" localSheetId="40" hidden="1">[55]BOP!$A$36:$IV$36,[55]BOP!$A$44:$IV$44,[55]BOP!$A$59:$IV$59,[55]BOP!#REF!,[55]BOP!#REF!,[55]BOP!$A$79:$IV$79,[55]BOP!$A$81:$IV$88,[55]BOP!#REF!,[55]BOP!#REF!</definedName>
    <definedName name="Z_CF25EF56_FFAB_11D1_98B7_00C04FC96ABD_.wvu.Rows" localSheetId="41" hidden="1">[55]BOP!$A$36:$IV$36,[55]BOP!$A$44:$IV$44,[55]BOP!$A$59:$IV$59,[55]BOP!#REF!,[55]BOP!#REF!,[55]BOP!$A$79:$IV$79,[55]BOP!$A$81:$IV$88,[55]BOP!#REF!,[55]BOP!#REF!</definedName>
    <definedName name="Z_CF25EF56_FFAB_11D1_98B7_00C04FC96ABD_.wvu.Rows" localSheetId="42" hidden="1">[55]BOP!$A$36:$IV$36,[55]BOP!$A$44:$IV$44,[55]BOP!$A$59:$IV$59,[55]BOP!#REF!,[55]BOP!#REF!,[55]BOP!$A$79:$IV$79,[55]BOP!$A$81:$IV$88,[55]BOP!#REF!,[55]BOP!#REF!</definedName>
    <definedName name="Z_CF25EF56_FFAB_11D1_98B7_00C04FC96ABD_.wvu.Rows" localSheetId="43" hidden="1">[55]BOP!$A$36:$IV$36,[55]BOP!$A$44:$IV$44,[55]BOP!$A$59:$IV$59,[55]BOP!#REF!,[55]BOP!#REF!,[55]BOP!$A$79:$IV$79,[55]BOP!$A$81:$IV$88,[55]BOP!#REF!,[55]BOP!#REF!</definedName>
    <definedName name="Z_CF25EF56_FFAB_11D1_98B7_00C04FC96ABD_.wvu.Rows" localSheetId="45" hidden="1">[55]BOP!$A$36:$IV$36,[55]BOP!$A$44:$IV$44,[55]BOP!$A$59:$IV$59,[55]BOP!#REF!,[55]BOP!#REF!,[55]BOP!$A$79:$IV$79,[55]BOP!$A$81:$IV$88,[55]BOP!#REF!,[55]BOP!#REF!</definedName>
    <definedName name="Z_CF25EF56_FFAB_11D1_98B7_00C04FC96ABD_.wvu.Rows" localSheetId="46" hidden="1">[55]BOP!$A$36:$IV$36,[55]BOP!$A$44:$IV$44,[55]BOP!$A$59:$IV$59,[55]BOP!#REF!,[55]BOP!#REF!,[55]BOP!$A$79:$IV$79,[55]BOP!$A$81:$IV$88,[55]BOP!#REF!,[55]BOP!#REF!</definedName>
    <definedName name="Z_CF25EF56_FFAB_11D1_98B7_00C04FC96ABD_.wvu.Rows" localSheetId="48" hidden="1">[55]BOP!$A$36:$IV$36,[55]BOP!$A$44:$IV$44,[55]BOP!$A$59:$IV$59,[55]BOP!#REF!,[55]BOP!#REF!,[55]BOP!$A$79:$IV$79,[55]BOP!$A$81:$IV$88,[55]BOP!#REF!,[55]BOP!#REF!</definedName>
    <definedName name="Z_CF25EF56_FFAB_11D1_98B7_00C04FC96ABD_.wvu.Rows" localSheetId="49" hidden="1">[55]BOP!$A$36:$IV$36,[55]BOP!$A$44:$IV$44,[55]BOP!$A$59:$IV$59,[55]BOP!#REF!,[55]BOP!#REF!,[55]BOP!$A$79:$IV$79,[55]BOP!$A$81:$IV$88,[55]BOP!#REF!,[55]BOP!#REF!</definedName>
    <definedName name="Z_CF25EF56_FFAB_11D1_98B7_00C04FC96ABD_.wvu.Rows" localSheetId="50" hidden="1">[55]BOP!$A$36:$IV$36,[55]BOP!$A$44:$IV$44,[55]BOP!$A$59:$IV$59,[55]BOP!#REF!,[55]BOP!#REF!,[55]BOP!$A$79:$IV$79,[55]BOP!$A$81:$IV$88,[55]BOP!#REF!,[55]BOP!#REF!</definedName>
    <definedName name="Z_CF25EF56_FFAB_11D1_98B7_00C04FC96ABD_.wvu.Rows" localSheetId="52" hidden="1">[55]BOP!$A$36:$IV$36,[55]BOP!$A$44:$IV$44,[55]BOP!$A$59:$IV$59,[55]BOP!#REF!,[55]BOP!#REF!,[55]BOP!$A$79:$IV$79,[55]BOP!$A$81:$IV$88,[55]BOP!#REF!,[55]BOP!#REF!</definedName>
    <definedName name="Z_CF25EF56_FFAB_11D1_98B7_00C04FC96ABD_.wvu.Rows" localSheetId="53" hidden="1">[55]BOP!$A$36:$IV$36,[55]BOP!$A$44:$IV$44,[55]BOP!$A$59:$IV$59,[55]BOP!#REF!,[55]BOP!#REF!,[55]BOP!$A$79:$IV$79,[55]BOP!$A$81:$IV$88,[55]BOP!#REF!,[55]BOP!#REF!</definedName>
    <definedName name="Z_CF25EF56_FFAB_11D1_98B7_00C04FC96ABD_.wvu.Rows" localSheetId="54" hidden="1">[55]BOP!$A$36:$IV$36,[55]BOP!$A$44:$IV$44,[55]BOP!$A$59:$IV$59,[55]BOP!#REF!,[55]BOP!#REF!,[55]BOP!$A$79:$IV$79,[55]BOP!$A$81:$IV$88,[55]BOP!#REF!,[55]BOP!#REF!</definedName>
    <definedName name="Z_CF25EF56_FFAB_11D1_98B7_00C04FC96ABD_.wvu.Rows" localSheetId="55" hidden="1">[55]BOP!$A$36:$IV$36,[55]BOP!$A$44:$IV$44,[55]BOP!$A$59:$IV$59,[55]BOP!#REF!,[55]BOP!#REF!,[55]BOP!$A$79:$IV$79,[55]BOP!$A$81:$IV$88,[55]BOP!#REF!,[55]BOP!#REF!</definedName>
    <definedName name="Z_CF25EF56_FFAB_11D1_98B7_00C04FC96ABD_.wvu.Rows" localSheetId="56" hidden="1">[55]BOP!$A$36:$IV$36,[55]BOP!$A$44:$IV$44,[55]BOP!$A$59:$IV$59,[55]BOP!#REF!,[55]BOP!#REF!,[55]BOP!$A$79:$IV$79,[55]BOP!$A$81:$IV$88,[55]BOP!#REF!,[55]BOP!#REF!</definedName>
    <definedName name="Z_CF25EF56_FFAB_11D1_98B7_00C04FC96ABD_.wvu.Rows" localSheetId="57" hidden="1">[55]BOP!$A$36:$IV$36,[55]BOP!$A$44:$IV$44,[55]BOP!$A$59:$IV$59,[55]BOP!#REF!,[55]BOP!#REF!,[55]BOP!$A$79:$IV$79,[55]BOP!$A$81:$IV$88,[55]BOP!#REF!,[55]BOP!#REF!</definedName>
    <definedName name="Z_CF25EF56_FFAB_11D1_98B7_00C04FC96ABD_.wvu.Rows" localSheetId="58" hidden="1">[55]BOP!$A$36:$IV$36,[55]BOP!$A$44:$IV$44,[55]BOP!$A$59:$IV$59,[55]BOP!#REF!,[55]BOP!#REF!,[55]BOP!$A$79:$IV$79,[55]BOP!$A$81:$IV$88,[55]BOP!#REF!,[55]BOP!#REF!</definedName>
    <definedName name="Z_CF25EF56_FFAB_11D1_98B7_00C04FC96ABD_.wvu.Rows" localSheetId="59" hidden="1">[55]BOP!$A$36:$IV$36,[55]BOP!$A$44:$IV$44,[55]BOP!$A$59:$IV$59,[55]BOP!#REF!,[55]BOP!#REF!,[55]BOP!$A$79:$IV$79,[55]BOP!$A$81:$IV$88,[55]BOP!#REF!,[55]BOP!#REF!</definedName>
    <definedName name="Z_CF25EF56_FFAB_11D1_98B7_00C04FC96ABD_.wvu.Rows" localSheetId="60" hidden="1">[55]BOP!$A$36:$IV$36,[55]BOP!$A$44:$IV$44,[55]BOP!$A$59:$IV$59,[55]BOP!#REF!,[55]BOP!#REF!,[55]BOP!$A$79:$IV$79,[55]BOP!$A$81:$IV$88,[55]BOP!#REF!,[55]BOP!#REF!</definedName>
    <definedName name="Z_CF25EF56_FFAB_11D1_98B7_00C04FC96ABD_.wvu.Rows" localSheetId="70" hidden="1">[55]BOP!$A$36:$IV$36,[55]BOP!$A$44:$IV$44,[55]BOP!$A$59:$IV$59,[55]BOP!#REF!,[55]BOP!#REF!,[55]BOP!$A$79:$IV$79,[55]BOP!$A$81:$IV$88,[55]BOP!#REF!,[55]BOP!#REF!</definedName>
    <definedName name="Z_CF25EF56_FFAB_11D1_98B7_00C04FC96ABD_.wvu.Rows" hidden="1">[55]BOP!$A$36:$IV$36,[55]BOP!$A$44:$IV$44,[55]BOP!$A$59:$IV$59,[55]BOP!#REF!,[55]BOP!#REF!,[55]BOP!$A$79:$IV$79,[55]BOP!$A$81:$IV$88,[55]BOP!#REF!,[55]BOP!#REF!</definedName>
    <definedName name="Z_CF25EF57_FFAB_11D1_98B7_00C04FC96ABD_.wvu.Rows" localSheetId="19" hidden="1">[55]BOP!$A$36:$IV$36,[55]BOP!$A$44:$IV$44,[55]BOP!$A$59:$IV$59,[55]BOP!#REF!,[55]BOP!#REF!,[55]BOP!$A$79:$IV$79</definedName>
    <definedName name="Z_CF25EF57_FFAB_11D1_98B7_00C04FC96ABD_.wvu.Rows" localSheetId="37" hidden="1">[55]BOP!$A$36:$IV$36,[55]BOP!$A$44:$IV$44,[55]BOP!$A$59:$IV$59,[55]BOP!#REF!,[55]BOP!#REF!,[55]BOP!$A$79:$IV$79</definedName>
    <definedName name="Z_CF25EF57_FFAB_11D1_98B7_00C04FC96ABD_.wvu.Rows" localSheetId="38" hidden="1">[55]BOP!$A$36:$IV$36,[55]BOP!$A$44:$IV$44,[55]BOP!$A$59:$IV$59,[55]BOP!#REF!,[55]BOP!#REF!,[55]BOP!$A$79:$IV$79</definedName>
    <definedName name="Z_CF25EF57_FFAB_11D1_98B7_00C04FC96ABD_.wvu.Rows" localSheetId="39" hidden="1">[55]BOP!$A$36:$IV$36,[55]BOP!$A$44:$IV$44,[55]BOP!$A$59:$IV$59,[55]BOP!#REF!,[55]BOP!#REF!,[55]BOP!$A$79:$IV$79</definedName>
    <definedName name="Z_CF25EF57_FFAB_11D1_98B7_00C04FC96ABD_.wvu.Rows" localSheetId="40" hidden="1">[55]BOP!$A$36:$IV$36,[55]BOP!$A$44:$IV$44,[55]BOP!$A$59:$IV$59,[55]BOP!#REF!,[55]BOP!#REF!,[55]BOP!$A$79:$IV$79</definedName>
    <definedName name="Z_CF25EF57_FFAB_11D1_98B7_00C04FC96ABD_.wvu.Rows" localSheetId="41" hidden="1">[55]BOP!$A$36:$IV$36,[55]BOP!$A$44:$IV$44,[55]BOP!$A$59:$IV$59,[55]BOP!#REF!,[55]BOP!#REF!,[55]BOP!$A$79:$IV$79</definedName>
    <definedName name="Z_CF25EF57_FFAB_11D1_98B7_00C04FC96ABD_.wvu.Rows" localSheetId="42" hidden="1">[55]BOP!$A$36:$IV$36,[55]BOP!$A$44:$IV$44,[55]BOP!$A$59:$IV$59,[55]BOP!#REF!,[55]BOP!#REF!,[55]BOP!$A$79:$IV$79</definedName>
    <definedName name="Z_CF25EF57_FFAB_11D1_98B7_00C04FC96ABD_.wvu.Rows" localSheetId="43" hidden="1">[55]BOP!$A$36:$IV$36,[55]BOP!$A$44:$IV$44,[55]BOP!$A$59:$IV$59,[55]BOP!#REF!,[55]BOP!#REF!,[55]BOP!$A$79:$IV$79</definedName>
    <definedName name="Z_CF25EF57_FFAB_11D1_98B7_00C04FC96ABD_.wvu.Rows" localSheetId="45" hidden="1">[55]BOP!$A$36:$IV$36,[55]BOP!$A$44:$IV$44,[55]BOP!$A$59:$IV$59,[55]BOP!#REF!,[55]BOP!#REF!,[55]BOP!$A$79:$IV$79</definedName>
    <definedName name="Z_CF25EF57_FFAB_11D1_98B7_00C04FC96ABD_.wvu.Rows" localSheetId="46" hidden="1">[55]BOP!$A$36:$IV$36,[55]BOP!$A$44:$IV$44,[55]BOP!$A$59:$IV$59,[55]BOP!#REF!,[55]BOP!#REF!,[55]BOP!$A$79:$IV$79</definedName>
    <definedName name="Z_CF25EF57_FFAB_11D1_98B7_00C04FC96ABD_.wvu.Rows" localSheetId="48" hidden="1">[55]BOP!$A$36:$IV$36,[55]BOP!$A$44:$IV$44,[55]BOP!$A$59:$IV$59,[55]BOP!#REF!,[55]BOP!#REF!,[55]BOP!$A$79:$IV$79</definedName>
    <definedName name="Z_CF25EF57_FFAB_11D1_98B7_00C04FC96ABD_.wvu.Rows" localSheetId="49" hidden="1">[55]BOP!$A$36:$IV$36,[55]BOP!$A$44:$IV$44,[55]BOP!$A$59:$IV$59,[55]BOP!#REF!,[55]BOP!#REF!,[55]BOP!$A$79:$IV$79</definedName>
    <definedName name="Z_CF25EF57_FFAB_11D1_98B7_00C04FC96ABD_.wvu.Rows" localSheetId="50" hidden="1">[55]BOP!$A$36:$IV$36,[55]BOP!$A$44:$IV$44,[55]BOP!$A$59:$IV$59,[55]BOP!#REF!,[55]BOP!#REF!,[55]BOP!$A$79:$IV$79</definedName>
    <definedName name="Z_CF25EF57_FFAB_11D1_98B7_00C04FC96ABD_.wvu.Rows" localSheetId="52" hidden="1">[55]BOP!$A$36:$IV$36,[55]BOP!$A$44:$IV$44,[55]BOP!$A$59:$IV$59,[55]BOP!#REF!,[55]BOP!#REF!,[55]BOP!$A$79:$IV$79</definedName>
    <definedName name="Z_CF25EF57_FFAB_11D1_98B7_00C04FC96ABD_.wvu.Rows" localSheetId="53" hidden="1">[55]BOP!$A$36:$IV$36,[55]BOP!$A$44:$IV$44,[55]BOP!$A$59:$IV$59,[55]BOP!#REF!,[55]BOP!#REF!,[55]BOP!$A$79:$IV$79</definedName>
    <definedName name="Z_CF25EF57_FFAB_11D1_98B7_00C04FC96ABD_.wvu.Rows" localSheetId="54" hidden="1">[55]BOP!$A$36:$IV$36,[55]BOP!$A$44:$IV$44,[55]BOP!$A$59:$IV$59,[55]BOP!#REF!,[55]BOP!#REF!,[55]BOP!$A$79:$IV$79</definedName>
    <definedName name="Z_CF25EF57_FFAB_11D1_98B7_00C04FC96ABD_.wvu.Rows" localSheetId="55" hidden="1">[55]BOP!$A$36:$IV$36,[55]BOP!$A$44:$IV$44,[55]BOP!$A$59:$IV$59,[55]BOP!#REF!,[55]BOP!#REF!,[55]BOP!$A$79:$IV$79</definedName>
    <definedName name="Z_CF25EF57_FFAB_11D1_98B7_00C04FC96ABD_.wvu.Rows" localSheetId="56" hidden="1">[55]BOP!$A$36:$IV$36,[55]BOP!$A$44:$IV$44,[55]BOP!$A$59:$IV$59,[55]BOP!#REF!,[55]BOP!#REF!,[55]BOP!$A$79:$IV$79</definedName>
    <definedName name="Z_CF25EF57_FFAB_11D1_98B7_00C04FC96ABD_.wvu.Rows" localSheetId="57" hidden="1">[55]BOP!$A$36:$IV$36,[55]BOP!$A$44:$IV$44,[55]BOP!$A$59:$IV$59,[55]BOP!#REF!,[55]BOP!#REF!,[55]BOP!$A$79:$IV$79</definedName>
    <definedName name="Z_CF25EF57_FFAB_11D1_98B7_00C04FC96ABD_.wvu.Rows" localSheetId="58" hidden="1">[55]BOP!$A$36:$IV$36,[55]BOP!$A$44:$IV$44,[55]BOP!$A$59:$IV$59,[55]BOP!#REF!,[55]BOP!#REF!,[55]BOP!$A$79:$IV$79</definedName>
    <definedName name="Z_CF25EF57_FFAB_11D1_98B7_00C04FC96ABD_.wvu.Rows" localSheetId="59" hidden="1">[55]BOP!$A$36:$IV$36,[55]BOP!$A$44:$IV$44,[55]BOP!$A$59:$IV$59,[55]BOP!#REF!,[55]BOP!#REF!,[55]BOP!$A$79:$IV$79</definedName>
    <definedName name="Z_CF25EF57_FFAB_11D1_98B7_00C04FC96ABD_.wvu.Rows" localSheetId="60" hidden="1">[55]BOP!$A$36:$IV$36,[55]BOP!$A$44:$IV$44,[55]BOP!$A$59:$IV$59,[55]BOP!#REF!,[55]BOP!#REF!,[55]BOP!$A$79:$IV$79</definedName>
    <definedName name="Z_CF25EF57_FFAB_11D1_98B7_00C04FC96ABD_.wvu.Rows" localSheetId="70" hidden="1">[55]BOP!$A$36:$IV$36,[55]BOP!$A$44:$IV$44,[55]BOP!$A$59:$IV$59,[55]BOP!#REF!,[55]BOP!#REF!,[55]BOP!$A$79:$IV$79</definedName>
    <definedName name="Z_CF25EF57_FFAB_11D1_98B7_00C04FC96ABD_.wvu.Rows" hidden="1">[55]BOP!$A$36:$IV$36,[55]BOP!$A$44:$IV$44,[55]BOP!$A$59:$IV$59,[55]BOP!#REF!,[55]BOP!#REF!,[55]BOP!$A$79:$IV$79</definedName>
    <definedName name="Z_EA8011E5_017A_11D2_98BD_00C04FC96ABD_.wvu.Rows" localSheetId="19" hidden="1">[55]BOP!$A$36:$IV$36,[55]BOP!$A$44:$IV$44,[55]BOP!$A$59:$IV$59,[55]BOP!#REF!,[55]BOP!#REF!,[55]BOP!$A$79:$IV$79,[55]BOP!$A$81:$IV$88</definedName>
    <definedName name="Z_EA8011E5_017A_11D2_98BD_00C04FC96ABD_.wvu.Rows" localSheetId="37" hidden="1">[55]BOP!$A$36:$IV$36,[55]BOP!$A$44:$IV$44,[55]BOP!$A$59:$IV$59,[55]BOP!#REF!,[55]BOP!#REF!,[55]BOP!$A$79:$IV$79,[55]BOP!$A$81:$IV$88</definedName>
    <definedName name="Z_EA8011E5_017A_11D2_98BD_00C04FC96ABD_.wvu.Rows" localSheetId="38" hidden="1">[55]BOP!$A$36:$IV$36,[55]BOP!$A$44:$IV$44,[55]BOP!$A$59:$IV$59,[55]BOP!#REF!,[55]BOP!#REF!,[55]BOP!$A$79:$IV$79,[55]BOP!$A$81:$IV$88</definedName>
    <definedName name="Z_EA8011E5_017A_11D2_98BD_00C04FC96ABD_.wvu.Rows" localSheetId="39" hidden="1">[55]BOP!$A$36:$IV$36,[55]BOP!$A$44:$IV$44,[55]BOP!$A$59:$IV$59,[55]BOP!#REF!,[55]BOP!#REF!,[55]BOP!$A$79:$IV$79,[55]BOP!$A$81:$IV$88</definedName>
    <definedName name="Z_EA8011E5_017A_11D2_98BD_00C04FC96ABD_.wvu.Rows" localSheetId="40" hidden="1">[55]BOP!$A$36:$IV$36,[55]BOP!$A$44:$IV$44,[55]BOP!$A$59:$IV$59,[55]BOP!#REF!,[55]BOP!#REF!,[55]BOP!$A$79:$IV$79,[55]BOP!$A$81:$IV$88</definedName>
    <definedName name="Z_EA8011E5_017A_11D2_98BD_00C04FC96ABD_.wvu.Rows" localSheetId="41" hidden="1">[55]BOP!$A$36:$IV$36,[55]BOP!$A$44:$IV$44,[55]BOP!$A$59:$IV$59,[55]BOP!#REF!,[55]BOP!#REF!,[55]BOP!$A$79:$IV$79,[55]BOP!$A$81:$IV$88</definedName>
    <definedName name="Z_EA8011E5_017A_11D2_98BD_00C04FC96ABD_.wvu.Rows" localSheetId="42" hidden="1">[55]BOP!$A$36:$IV$36,[55]BOP!$A$44:$IV$44,[55]BOP!$A$59:$IV$59,[55]BOP!#REF!,[55]BOP!#REF!,[55]BOP!$A$79:$IV$79,[55]BOP!$A$81:$IV$88</definedName>
    <definedName name="Z_EA8011E5_017A_11D2_98BD_00C04FC96ABD_.wvu.Rows" localSheetId="43" hidden="1">[55]BOP!$A$36:$IV$36,[55]BOP!$A$44:$IV$44,[55]BOP!$A$59:$IV$59,[55]BOP!#REF!,[55]BOP!#REF!,[55]BOP!$A$79:$IV$79,[55]BOP!$A$81:$IV$88</definedName>
    <definedName name="Z_EA8011E5_017A_11D2_98BD_00C04FC96ABD_.wvu.Rows" localSheetId="45" hidden="1">[55]BOP!$A$36:$IV$36,[55]BOP!$A$44:$IV$44,[55]BOP!$A$59:$IV$59,[55]BOP!#REF!,[55]BOP!#REF!,[55]BOP!$A$79:$IV$79,[55]BOP!$A$81:$IV$88</definedName>
    <definedName name="Z_EA8011E5_017A_11D2_98BD_00C04FC96ABD_.wvu.Rows" localSheetId="46" hidden="1">[55]BOP!$A$36:$IV$36,[55]BOP!$A$44:$IV$44,[55]BOP!$A$59:$IV$59,[55]BOP!#REF!,[55]BOP!#REF!,[55]BOP!$A$79:$IV$79,[55]BOP!$A$81:$IV$88</definedName>
    <definedName name="Z_EA8011E5_017A_11D2_98BD_00C04FC96ABD_.wvu.Rows" localSheetId="48" hidden="1">[55]BOP!$A$36:$IV$36,[55]BOP!$A$44:$IV$44,[55]BOP!$A$59:$IV$59,[55]BOP!#REF!,[55]BOP!#REF!,[55]BOP!$A$79:$IV$79,[55]BOP!$A$81:$IV$88</definedName>
    <definedName name="Z_EA8011E5_017A_11D2_98BD_00C04FC96ABD_.wvu.Rows" localSheetId="49" hidden="1">[55]BOP!$A$36:$IV$36,[55]BOP!$A$44:$IV$44,[55]BOP!$A$59:$IV$59,[55]BOP!#REF!,[55]BOP!#REF!,[55]BOP!$A$79:$IV$79,[55]BOP!$A$81:$IV$88</definedName>
    <definedName name="Z_EA8011E5_017A_11D2_98BD_00C04FC96ABD_.wvu.Rows" localSheetId="50" hidden="1">[55]BOP!$A$36:$IV$36,[55]BOP!$A$44:$IV$44,[55]BOP!$A$59:$IV$59,[55]BOP!#REF!,[55]BOP!#REF!,[55]BOP!$A$79:$IV$79,[55]BOP!$A$81:$IV$88</definedName>
    <definedName name="Z_EA8011E5_017A_11D2_98BD_00C04FC96ABD_.wvu.Rows" localSheetId="52" hidden="1">[55]BOP!$A$36:$IV$36,[55]BOP!$A$44:$IV$44,[55]BOP!$A$59:$IV$59,[55]BOP!#REF!,[55]BOP!#REF!,[55]BOP!$A$79:$IV$79,[55]BOP!$A$81:$IV$88</definedName>
    <definedName name="Z_EA8011E5_017A_11D2_98BD_00C04FC96ABD_.wvu.Rows" localSheetId="53" hidden="1">[55]BOP!$A$36:$IV$36,[55]BOP!$A$44:$IV$44,[55]BOP!$A$59:$IV$59,[55]BOP!#REF!,[55]BOP!#REF!,[55]BOP!$A$79:$IV$79,[55]BOP!$A$81:$IV$88</definedName>
    <definedName name="Z_EA8011E5_017A_11D2_98BD_00C04FC96ABD_.wvu.Rows" localSheetId="54" hidden="1">[55]BOP!$A$36:$IV$36,[55]BOP!$A$44:$IV$44,[55]BOP!$A$59:$IV$59,[55]BOP!#REF!,[55]BOP!#REF!,[55]BOP!$A$79:$IV$79,[55]BOP!$A$81:$IV$88</definedName>
    <definedName name="Z_EA8011E5_017A_11D2_98BD_00C04FC96ABD_.wvu.Rows" localSheetId="55" hidden="1">[55]BOP!$A$36:$IV$36,[55]BOP!$A$44:$IV$44,[55]BOP!$A$59:$IV$59,[55]BOP!#REF!,[55]BOP!#REF!,[55]BOP!$A$79:$IV$79,[55]BOP!$A$81:$IV$88</definedName>
    <definedName name="Z_EA8011E5_017A_11D2_98BD_00C04FC96ABD_.wvu.Rows" localSheetId="56" hidden="1">[55]BOP!$A$36:$IV$36,[55]BOP!$A$44:$IV$44,[55]BOP!$A$59:$IV$59,[55]BOP!#REF!,[55]BOP!#REF!,[55]BOP!$A$79:$IV$79,[55]BOP!$A$81:$IV$88</definedName>
    <definedName name="Z_EA8011E5_017A_11D2_98BD_00C04FC96ABD_.wvu.Rows" localSheetId="57" hidden="1">[55]BOP!$A$36:$IV$36,[55]BOP!$A$44:$IV$44,[55]BOP!$A$59:$IV$59,[55]BOP!#REF!,[55]BOP!#REF!,[55]BOP!$A$79:$IV$79,[55]BOP!$A$81:$IV$88</definedName>
    <definedName name="Z_EA8011E5_017A_11D2_98BD_00C04FC96ABD_.wvu.Rows" localSheetId="58" hidden="1">[55]BOP!$A$36:$IV$36,[55]BOP!$A$44:$IV$44,[55]BOP!$A$59:$IV$59,[55]BOP!#REF!,[55]BOP!#REF!,[55]BOP!$A$79:$IV$79,[55]BOP!$A$81:$IV$88</definedName>
    <definedName name="Z_EA8011E5_017A_11D2_98BD_00C04FC96ABD_.wvu.Rows" localSheetId="59" hidden="1">[55]BOP!$A$36:$IV$36,[55]BOP!$A$44:$IV$44,[55]BOP!$A$59:$IV$59,[55]BOP!#REF!,[55]BOP!#REF!,[55]BOP!$A$79:$IV$79,[55]BOP!$A$81:$IV$88</definedName>
    <definedName name="Z_EA8011E5_017A_11D2_98BD_00C04FC96ABD_.wvu.Rows" localSheetId="60" hidden="1">[55]BOP!$A$36:$IV$36,[55]BOP!$A$44:$IV$44,[55]BOP!$A$59:$IV$59,[55]BOP!#REF!,[55]BOP!#REF!,[55]BOP!$A$79:$IV$79,[55]BOP!$A$81:$IV$88</definedName>
    <definedName name="Z_EA8011E5_017A_11D2_98BD_00C04FC96ABD_.wvu.Rows" localSheetId="70" hidden="1">[55]BOP!$A$36:$IV$36,[55]BOP!$A$44:$IV$44,[55]BOP!$A$59:$IV$59,[55]BOP!#REF!,[55]BOP!#REF!,[55]BOP!$A$79:$IV$79,[55]BOP!$A$81:$IV$88</definedName>
    <definedName name="Z_EA8011E5_017A_11D2_98BD_00C04FC96ABD_.wvu.Rows" hidden="1">[55]BOP!$A$36:$IV$36,[55]BOP!$A$44:$IV$44,[55]BOP!$A$59:$IV$59,[55]BOP!#REF!,[55]BOP!#REF!,[55]BOP!$A$79:$IV$79,[55]BOP!$A$81:$IV$88</definedName>
    <definedName name="Z_EA8011E6_017A_11D2_98BD_00C04FC96ABD_.wvu.Rows" localSheetId="1" hidden="1">[55]BOP!$A$36:$IV$36,[55]BOP!$A$44:$IV$44,[55]BOP!$A$59:$IV$59,[55]BOP!#REF!,[55]BOP!#REF!,[55]BOP!$A$79:$IV$79,[55]BOP!#REF!</definedName>
    <definedName name="Z_EA8011E6_017A_11D2_98BD_00C04FC96ABD_.wvu.Rows" localSheetId="17" hidden="1">[55]BOP!$A$36:$IV$36,[55]BOP!$A$44:$IV$44,[55]BOP!$A$59:$IV$59,[55]BOP!#REF!,[55]BOP!#REF!,[55]BOP!$A$79:$IV$79,[55]BOP!#REF!</definedName>
    <definedName name="Z_EA8011E6_017A_11D2_98BD_00C04FC96ABD_.wvu.Rows" localSheetId="18" hidden="1">[55]BOP!$A$36:$IV$36,[55]BOP!$A$44:$IV$44,[55]BOP!$A$59:$IV$59,[55]BOP!#REF!,[55]BOP!#REF!,[55]BOP!$A$79:$IV$79,[55]BOP!#REF!</definedName>
    <definedName name="Z_EA8011E6_017A_11D2_98BD_00C04FC96ABD_.wvu.Rows" localSheetId="19" hidden="1">[55]BOP!$A$36:$IV$36,[55]BOP!$A$44:$IV$44,[55]BOP!$A$59:$IV$59,[55]BOP!#REF!,[55]BOP!#REF!,[55]BOP!$A$79:$IV$79,[55]BOP!#REF!</definedName>
    <definedName name="Z_EA8011E6_017A_11D2_98BD_00C04FC96ABD_.wvu.Rows" localSheetId="24" hidden="1">[55]BOP!$A$36:$IV$36,[55]BOP!$A$44:$IV$44,[55]BOP!$A$59:$IV$59,[55]BOP!#REF!,[55]BOP!#REF!,[55]BOP!$A$79:$IV$79,[55]BOP!#REF!</definedName>
    <definedName name="Z_EA8011E6_017A_11D2_98BD_00C04FC96ABD_.wvu.Rows" localSheetId="25" hidden="1">[55]BOP!$A$36:$IV$36,[55]BOP!$A$44:$IV$44,[55]BOP!$A$59:$IV$59,[55]BOP!#REF!,[55]BOP!#REF!,[55]BOP!$A$79:$IV$79,[55]BOP!#REF!</definedName>
    <definedName name="Z_EA8011E6_017A_11D2_98BD_00C04FC96ABD_.wvu.Rows" localSheetId="3" hidden="1">[55]BOP!$A$36:$IV$36,[55]BOP!$A$44:$IV$44,[55]BOP!$A$59:$IV$59,[55]BOP!#REF!,[55]BOP!#REF!,[55]BOP!$A$79:$IV$79,[55]BOP!#REF!</definedName>
    <definedName name="Z_EA8011E6_017A_11D2_98BD_00C04FC96ABD_.wvu.Rows" localSheetId="37" hidden="1">[55]BOP!$A$36:$IV$36,[55]BOP!$A$44:$IV$44,[55]BOP!$A$59:$IV$59,[55]BOP!#REF!,[55]BOP!#REF!,[55]BOP!$A$79:$IV$79,[55]BOP!#REF!</definedName>
    <definedName name="Z_EA8011E6_017A_11D2_98BD_00C04FC96ABD_.wvu.Rows" localSheetId="38" hidden="1">[55]BOP!$A$36:$IV$36,[55]BOP!$A$44:$IV$44,[55]BOP!$A$59:$IV$59,[55]BOP!#REF!,[55]BOP!#REF!,[55]BOP!$A$79:$IV$79,[55]BOP!#REF!</definedName>
    <definedName name="Z_EA8011E6_017A_11D2_98BD_00C04FC96ABD_.wvu.Rows" localSheetId="39" hidden="1">[55]BOP!$A$36:$IV$36,[55]BOP!$A$44:$IV$44,[55]BOP!$A$59:$IV$59,[55]BOP!#REF!,[55]BOP!#REF!,[55]BOP!$A$79:$IV$79,[55]BOP!#REF!</definedName>
    <definedName name="Z_EA8011E6_017A_11D2_98BD_00C04FC96ABD_.wvu.Rows" localSheetId="40" hidden="1">[55]BOP!$A$36:$IV$36,[55]BOP!$A$44:$IV$44,[55]BOP!$A$59:$IV$59,[55]BOP!#REF!,[55]BOP!#REF!,[55]BOP!$A$79:$IV$79,[55]BOP!#REF!</definedName>
    <definedName name="Z_EA8011E6_017A_11D2_98BD_00C04FC96ABD_.wvu.Rows" localSheetId="41" hidden="1">[55]BOP!$A$36:$IV$36,[55]BOP!$A$44:$IV$44,[55]BOP!$A$59:$IV$59,[55]BOP!#REF!,[55]BOP!#REF!,[55]BOP!$A$79:$IV$79,[55]BOP!#REF!</definedName>
    <definedName name="Z_EA8011E6_017A_11D2_98BD_00C04FC96ABD_.wvu.Rows" localSheetId="42" hidden="1">[55]BOP!$A$36:$IV$36,[55]BOP!$A$44:$IV$44,[55]BOP!$A$59:$IV$59,[55]BOP!#REF!,[55]BOP!#REF!,[55]BOP!$A$79:$IV$79,[55]BOP!#REF!</definedName>
    <definedName name="Z_EA8011E6_017A_11D2_98BD_00C04FC96ABD_.wvu.Rows" localSheetId="43" hidden="1">[55]BOP!$A$36:$IV$36,[55]BOP!$A$44:$IV$44,[55]BOP!$A$59:$IV$59,[55]BOP!#REF!,[55]BOP!#REF!,[55]BOP!$A$79:$IV$79,[55]BOP!#REF!</definedName>
    <definedName name="Z_EA8011E6_017A_11D2_98BD_00C04FC96ABD_.wvu.Rows" localSheetId="44" hidden="1">[55]BOP!$A$36:$IV$36,[55]BOP!$A$44:$IV$44,[55]BOP!$A$59:$IV$59,[55]BOP!#REF!,[55]BOP!#REF!,[55]BOP!$A$79:$IV$79,[55]BOP!#REF!</definedName>
    <definedName name="Z_EA8011E6_017A_11D2_98BD_00C04FC96ABD_.wvu.Rows" localSheetId="45" hidden="1">[55]BOP!$A$36:$IV$36,[55]BOP!$A$44:$IV$44,[55]BOP!$A$59:$IV$59,[55]BOP!#REF!,[55]BOP!#REF!,[55]BOP!$A$79:$IV$79,[55]BOP!#REF!</definedName>
    <definedName name="Z_EA8011E6_017A_11D2_98BD_00C04FC96ABD_.wvu.Rows" localSheetId="46" hidden="1">[55]BOP!$A$36:$IV$36,[55]BOP!$A$44:$IV$44,[55]BOP!$A$59:$IV$59,[55]BOP!#REF!,[55]BOP!#REF!,[55]BOP!$A$79:$IV$79,[55]BOP!#REF!</definedName>
    <definedName name="Z_EA8011E6_017A_11D2_98BD_00C04FC96ABD_.wvu.Rows" localSheetId="47" hidden="1">[55]BOP!$A$36:$IV$36,[55]BOP!$A$44:$IV$44,[55]BOP!$A$59:$IV$59,[55]BOP!#REF!,[55]BOP!#REF!,[55]BOP!$A$79:$IV$79,[55]BOP!#REF!</definedName>
    <definedName name="Z_EA8011E6_017A_11D2_98BD_00C04FC96ABD_.wvu.Rows" localSheetId="48" hidden="1">[55]BOP!$A$36:$IV$36,[55]BOP!$A$44:$IV$44,[55]BOP!$A$59:$IV$59,[55]BOP!#REF!,[55]BOP!#REF!,[55]BOP!$A$79:$IV$79,[55]BOP!#REF!</definedName>
    <definedName name="Z_EA8011E6_017A_11D2_98BD_00C04FC96ABD_.wvu.Rows" localSheetId="49" hidden="1">[55]BOP!$A$36:$IV$36,[55]BOP!$A$44:$IV$44,[55]BOP!$A$59:$IV$59,[55]BOP!#REF!,[55]BOP!#REF!,[55]BOP!$A$79:$IV$79,[55]BOP!#REF!</definedName>
    <definedName name="Z_EA8011E6_017A_11D2_98BD_00C04FC96ABD_.wvu.Rows" localSheetId="50" hidden="1">[55]BOP!$A$36:$IV$36,[55]BOP!$A$44:$IV$44,[55]BOP!$A$59:$IV$59,[55]BOP!#REF!,[55]BOP!#REF!,[55]BOP!$A$79:$IV$79,[55]BOP!#REF!</definedName>
    <definedName name="Z_EA8011E6_017A_11D2_98BD_00C04FC96ABD_.wvu.Rows" localSheetId="52" hidden="1">[55]BOP!$A$36:$IV$36,[55]BOP!$A$44:$IV$44,[55]BOP!$A$59:$IV$59,[55]BOP!#REF!,[55]BOP!#REF!,[55]BOP!$A$79:$IV$79,[55]BOP!#REF!</definedName>
    <definedName name="Z_EA8011E6_017A_11D2_98BD_00C04FC96ABD_.wvu.Rows" localSheetId="53" hidden="1">[55]BOP!$A$36:$IV$36,[55]BOP!$A$44:$IV$44,[55]BOP!$A$59:$IV$59,[55]BOP!#REF!,[55]BOP!#REF!,[55]BOP!$A$79:$IV$79,[55]BOP!#REF!</definedName>
    <definedName name="Z_EA8011E6_017A_11D2_98BD_00C04FC96ABD_.wvu.Rows" localSheetId="54" hidden="1">[55]BOP!$A$36:$IV$36,[55]BOP!$A$44:$IV$44,[55]BOP!$A$59:$IV$59,[55]BOP!#REF!,[55]BOP!#REF!,[55]BOP!$A$79:$IV$79,[55]BOP!#REF!</definedName>
    <definedName name="Z_EA8011E6_017A_11D2_98BD_00C04FC96ABD_.wvu.Rows" localSheetId="55" hidden="1">[55]BOP!$A$36:$IV$36,[55]BOP!$A$44:$IV$44,[55]BOP!$A$59:$IV$59,[55]BOP!#REF!,[55]BOP!#REF!,[55]BOP!$A$79:$IV$79,[55]BOP!#REF!</definedName>
    <definedName name="Z_EA8011E6_017A_11D2_98BD_00C04FC96ABD_.wvu.Rows" localSheetId="56" hidden="1">[55]BOP!$A$36:$IV$36,[55]BOP!$A$44:$IV$44,[55]BOP!$A$59:$IV$59,[55]BOP!#REF!,[55]BOP!#REF!,[55]BOP!$A$79:$IV$79,[55]BOP!#REF!</definedName>
    <definedName name="Z_EA8011E6_017A_11D2_98BD_00C04FC96ABD_.wvu.Rows" localSheetId="57" hidden="1">[55]BOP!$A$36:$IV$36,[55]BOP!$A$44:$IV$44,[55]BOP!$A$59:$IV$59,[55]BOP!#REF!,[55]BOP!#REF!,[55]BOP!$A$79:$IV$79,[55]BOP!#REF!</definedName>
    <definedName name="Z_EA8011E6_017A_11D2_98BD_00C04FC96ABD_.wvu.Rows" localSheetId="58" hidden="1">[55]BOP!$A$36:$IV$36,[55]BOP!$A$44:$IV$44,[55]BOP!$A$59:$IV$59,[55]BOP!#REF!,[55]BOP!#REF!,[55]BOP!$A$79:$IV$79,[55]BOP!#REF!</definedName>
    <definedName name="Z_EA8011E6_017A_11D2_98BD_00C04FC96ABD_.wvu.Rows" localSheetId="59" hidden="1">[55]BOP!$A$36:$IV$36,[55]BOP!$A$44:$IV$44,[55]BOP!$A$59:$IV$59,[55]BOP!#REF!,[55]BOP!#REF!,[55]BOP!$A$79:$IV$79,[55]BOP!#REF!</definedName>
    <definedName name="Z_EA8011E6_017A_11D2_98BD_00C04FC96ABD_.wvu.Rows" localSheetId="60" hidden="1">[55]BOP!$A$36:$IV$36,[55]BOP!$A$44:$IV$44,[55]BOP!$A$59:$IV$59,[55]BOP!#REF!,[55]BOP!#REF!,[55]BOP!$A$79:$IV$79,[55]BOP!#REF!</definedName>
    <definedName name="Z_EA8011E6_017A_11D2_98BD_00C04FC96ABD_.wvu.Rows" localSheetId="70" hidden="1">[55]BOP!$A$36:$IV$36,[55]BOP!$A$44:$IV$44,[55]BOP!$A$59:$IV$59,[55]BOP!#REF!,[55]BOP!#REF!,[55]BOP!$A$79:$IV$79,[55]BOP!#REF!</definedName>
    <definedName name="Z_EA8011E6_017A_11D2_98BD_00C04FC96ABD_.wvu.Rows" localSheetId="0" hidden="1">[55]BOP!$A$36:$IV$36,[55]BOP!$A$44:$IV$44,[55]BOP!$A$59:$IV$59,[55]BOP!#REF!,[55]BOP!#REF!,[55]BOP!$A$79:$IV$79,[55]BOP!#REF!</definedName>
    <definedName name="Z_EA8011E6_017A_11D2_98BD_00C04FC96ABD_.wvu.Rows" hidden="1">[55]BOP!$A$36:$IV$36,[55]BOP!$A$44:$IV$44,[55]BOP!$A$59:$IV$59,[55]BOP!#REF!,[55]BOP!#REF!,[55]BOP!$A$79:$IV$79,[55]BOP!#REF!</definedName>
    <definedName name="Z_EA8011E9_017A_11D2_98BD_00C04FC96ABD_.wvu.Rows" localSheetId="19" hidden="1">[55]BOP!$A$36:$IV$36,[55]BOP!$A$44:$IV$44,[55]BOP!$A$59:$IV$59,[55]BOP!#REF!,[55]BOP!#REF!,[55]BOP!$A$79:$IV$79,[55]BOP!$A$81:$IV$88,[55]BOP!#REF!</definedName>
    <definedName name="Z_EA8011E9_017A_11D2_98BD_00C04FC96ABD_.wvu.Rows" localSheetId="37" hidden="1">[55]BOP!$A$36:$IV$36,[55]BOP!$A$44:$IV$44,[55]BOP!$A$59:$IV$59,[55]BOP!#REF!,[55]BOP!#REF!,[55]BOP!$A$79:$IV$79,[55]BOP!$A$81:$IV$88,[55]BOP!#REF!</definedName>
    <definedName name="Z_EA8011E9_017A_11D2_98BD_00C04FC96ABD_.wvu.Rows" localSheetId="38" hidden="1">[55]BOP!$A$36:$IV$36,[55]BOP!$A$44:$IV$44,[55]BOP!$A$59:$IV$59,[55]BOP!#REF!,[55]BOP!#REF!,[55]BOP!$A$79:$IV$79,[55]BOP!$A$81:$IV$88,[55]BOP!#REF!</definedName>
    <definedName name="Z_EA8011E9_017A_11D2_98BD_00C04FC96ABD_.wvu.Rows" localSheetId="39" hidden="1">[55]BOP!$A$36:$IV$36,[55]BOP!$A$44:$IV$44,[55]BOP!$A$59:$IV$59,[55]BOP!#REF!,[55]BOP!#REF!,[55]BOP!$A$79:$IV$79,[55]BOP!$A$81:$IV$88,[55]BOP!#REF!</definedName>
    <definedName name="Z_EA8011E9_017A_11D2_98BD_00C04FC96ABD_.wvu.Rows" localSheetId="40" hidden="1">[55]BOP!$A$36:$IV$36,[55]BOP!$A$44:$IV$44,[55]BOP!$A$59:$IV$59,[55]BOP!#REF!,[55]BOP!#REF!,[55]BOP!$A$79:$IV$79,[55]BOP!$A$81:$IV$88,[55]BOP!#REF!</definedName>
    <definedName name="Z_EA8011E9_017A_11D2_98BD_00C04FC96ABD_.wvu.Rows" localSheetId="41" hidden="1">[55]BOP!$A$36:$IV$36,[55]BOP!$A$44:$IV$44,[55]BOP!$A$59:$IV$59,[55]BOP!#REF!,[55]BOP!#REF!,[55]BOP!$A$79:$IV$79,[55]BOP!$A$81:$IV$88,[55]BOP!#REF!</definedName>
    <definedName name="Z_EA8011E9_017A_11D2_98BD_00C04FC96ABD_.wvu.Rows" localSheetId="42" hidden="1">[55]BOP!$A$36:$IV$36,[55]BOP!$A$44:$IV$44,[55]BOP!$A$59:$IV$59,[55]BOP!#REF!,[55]BOP!#REF!,[55]BOP!$A$79:$IV$79,[55]BOP!$A$81:$IV$88,[55]BOP!#REF!</definedName>
    <definedName name="Z_EA8011E9_017A_11D2_98BD_00C04FC96ABD_.wvu.Rows" localSheetId="43" hidden="1">[55]BOP!$A$36:$IV$36,[55]BOP!$A$44:$IV$44,[55]BOP!$A$59:$IV$59,[55]BOP!#REF!,[55]BOP!#REF!,[55]BOP!$A$79:$IV$79,[55]BOP!$A$81:$IV$88,[55]BOP!#REF!</definedName>
    <definedName name="Z_EA8011E9_017A_11D2_98BD_00C04FC96ABD_.wvu.Rows" localSheetId="45" hidden="1">[55]BOP!$A$36:$IV$36,[55]BOP!$A$44:$IV$44,[55]BOP!$A$59:$IV$59,[55]BOP!#REF!,[55]BOP!#REF!,[55]BOP!$A$79:$IV$79,[55]BOP!$A$81:$IV$88,[55]BOP!#REF!</definedName>
    <definedName name="Z_EA8011E9_017A_11D2_98BD_00C04FC96ABD_.wvu.Rows" localSheetId="46" hidden="1">[55]BOP!$A$36:$IV$36,[55]BOP!$A$44:$IV$44,[55]BOP!$A$59:$IV$59,[55]BOP!#REF!,[55]BOP!#REF!,[55]BOP!$A$79:$IV$79,[55]BOP!$A$81:$IV$88,[55]BOP!#REF!</definedName>
    <definedName name="Z_EA8011E9_017A_11D2_98BD_00C04FC96ABD_.wvu.Rows" localSheetId="48" hidden="1">[55]BOP!$A$36:$IV$36,[55]BOP!$A$44:$IV$44,[55]BOP!$A$59:$IV$59,[55]BOP!#REF!,[55]BOP!#REF!,[55]BOP!$A$79:$IV$79,[55]BOP!$A$81:$IV$88,[55]BOP!#REF!</definedName>
    <definedName name="Z_EA8011E9_017A_11D2_98BD_00C04FC96ABD_.wvu.Rows" localSheetId="49" hidden="1">[55]BOP!$A$36:$IV$36,[55]BOP!$A$44:$IV$44,[55]BOP!$A$59:$IV$59,[55]BOP!#REF!,[55]BOP!#REF!,[55]BOP!$A$79:$IV$79,[55]BOP!$A$81:$IV$88,[55]BOP!#REF!</definedName>
    <definedName name="Z_EA8011E9_017A_11D2_98BD_00C04FC96ABD_.wvu.Rows" localSheetId="50" hidden="1">[55]BOP!$A$36:$IV$36,[55]BOP!$A$44:$IV$44,[55]BOP!$A$59:$IV$59,[55]BOP!#REF!,[55]BOP!#REF!,[55]BOP!$A$79:$IV$79,[55]BOP!$A$81:$IV$88,[55]BOP!#REF!</definedName>
    <definedName name="Z_EA8011E9_017A_11D2_98BD_00C04FC96ABD_.wvu.Rows" localSheetId="52" hidden="1">[55]BOP!$A$36:$IV$36,[55]BOP!$A$44:$IV$44,[55]BOP!$A$59:$IV$59,[55]BOP!#REF!,[55]BOP!#REF!,[55]BOP!$A$79:$IV$79,[55]BOP!$A$81:$IV$88,[55]BOP!#REF!</definedName>
    <definedName name="Z_EA8011E9_017A_11D2_98BD_00C04FC96ABD_.wvu.Rows" localSheetId="53" hidden="1">[55]BOP!$A$36:$IV$36,[55]BOP!$A$44:$IV$44,[55]BOP!$A$59:$IV$59,[55]BOP!#REF!,[55]BOP!#REF!,[55]BOP!$A$79:$IV$79,[55]BOP!$A$81:$IV$88,[55]BOP!#REF!</definedName>
    <definedName name="Z_EA8011E9_017A_11D2_98BD_00C04FC96ABD_.wvu.Rows" localSheetId="54" hidden="1">[55]BOP!$A$36:$IV$36,[55]BOP!$A$44:$IV$44,[55]BOP!$A$59:$IV$59,[55]BOP!#REF!,[55]BOP!#REF!,[55]BOP!$A$79:$IV$79,[55]BOP!$A$81:$IV$88,[55]BOP!#REF!</definedName>
    <definedName name="Z_EA8011E9_017A_11D2_98BD_00C04FC96ABD_.wvu.Rows" localSheetId="55" hidden="1">[55]BOP!$A$36:$IV$36,[55]BOP!$A$44:$IV$44,[55]BOP!$A$59:$IV$59,[55]BOP!#REF!,[55]BOP!#REF!,[55]BOP!$A$79:$IV$79,[55]BOP!$A$81:$IV$88,[55]BOP!#REF!</definedName>
    <definedName name="Z_EA8011E9_017A_11D2_98BD_00C04FC96ABD_.wvu.Rows" localSheetId="56" hidden="1">[55]BOP!$A$36:$IV$36,[55]BOP!$A$44:$IV$44,[55]BOP!$A$59:$IV$59,[55]BOP!#REF!,[55]BOP!#REF!,[55]BOP!$A$79:$IV$79,[55]BOP!$A$81:$IV$88,[55]BOP!#REF!</definedName>
    <definedName name="Z_EA8011E9_017A_11D2_98BD_00C04FC96ABD_.wvu.Rows" localSheetId="57" hidden="1">[55]BOP!$A$36:$IV$36,[55]BOP!$A$44:$IV$44,[55]BOP!$A$59:$IV$59,[55]BOP!#REF!,[55]BOP!#REF!,[55]BOP!$A$79:$IV$79,[55]BOP!$A$81:$IV$88,[55]BOP!#REF!</definedName>
    <definedName name="Z_EA8011E9_017A_11D2_98BD_00C04FC96ABD_.wvu.Rows" localSheetId="58" hidden="1">[55]BOP!$A$36:$IV$36,[55]BOP!$A$44:$IV$44,[55]BOP!$A$59:$IV$59,[55]BOP!#REF!,[55]BOP!#REF!,[55]BOP!$A$79:$IV$79,[55]BOP!$A$81:$IV$88,[55]BOP!#REF!</definedName>
    <definedName name="Z_EA8011E9_017A_11D2_98BD_00C04FC96ABD_.wvu.Rows" localSheetId="59" hidden="1">[55]BOP!$A$36:$IV$36,[55]BOP!$A$44:$IV$44,[55]BOP!$A$59:$IV$59,[55]BOP!#REF!,[55]BOP!#REF!,[55]BOP!$A$79:$IV$79,[55]BOP!$A$81:$IV$88,[55]BOP!#REF!</definedName>
    <definedName name="Z_EA8011E9_017A_11D2_98BD_00C04FC96ABD_.wvu.Rows" localSheetId="60" hidden="1">[55]BOP!$A$36:$IV$36,[55]BOP!$A$44:$IV$44,[55]BOP!$A$59:$IV$59,[55]BOP!#REF!,[55]BOP!#REF!,[55]BOP!$A$79:$IV$79,[55]BOP!$A$81:$IV$88,[55]BOP!#REF!</definedName>
    <definedName name="Z_EA8011E9_017A_11D2_98BD_00C04FC96ABD_.wvu.Rows" localSheetId="70" hidden="1">[55]BOP!$A$36:$IV$36,[55]BOP!$A$44:$IV$44,[55]BOP!$A$59:$IV$59,[55]BOP!#REF!,[55]BOP!#REF!,[55]BOP!$A$79:$IV$79,[55]BOP!$A$81:$IV$88,[55]BOP!#REF!</definedName>
    <definedName name="Z_EA8011E9_017A_11D2_98BD_00C04FC96ABD_.wvu.Rows" hidden="1">[55]BOP!$A$36:$IV$36,[55]BOP!$A$44:$IV$44,[55]BOP!$A$59:$IV$59,[55]BOP!#REF!,[55]BOP!#REF!,[55]BOP!$A$79:$IV$79,[55]BOP!$A$81:$IV$88,[55]BOP!#REF!</definedName>
    <definedName name="Z_EA8011EC_017A_11D2_98BD_00C04FC96ABD_.wvu.Rows" localSheetId="19" hidden="1">[55]BOP!$A$36:$IV$36,[55]BOP!$A$44:$IV$44,[55]BOP!$A$59:$IV$59,[55]BOP!#REF!,[55]BOP!#REF!,[55]BOP!$A$79:$IV$79,[55]BOP!$A$81:$IV$88,[55]BOP!#REF!,[55]BOP!#REF!</definedName>
    <definedName name="Z_EA8011EC_017A_11D2_98BD_00C04FC96ABD_.wvu.Rows" localSheetId="37" hidden="1">[55]BOP!$A$36:$IV$36,[55]BOP!$A$44:$IV$44,[55]BOP!$A$59:$IV$59,[55]BOP!#REF!,[55]BOP!#REF!,[55]BOP!$A$79:$IV$79,[55]BOP!$A$81:$IV$88,[55]BOP!#REF!,[55]BOP!#REF!</definedName>
    <definedName name="Z_EA8011EC_017A_11D2_98BD_00C04FC96ABD_.wvu.Rows" localSheetId="38" hidden="1">[55]BOP!$A$36:$IV$36,[55]BOP!$A$44:$IV$44,[55]BOP!$A$59:$IV$59,[55]BOP!#REF!,[55]BOP!#REF!,[55]BOP!$A$79:$IV$79,[55]BOP!$A$81:$IV$88,[55]BOP!#REF!,[55]BOP!#REF!</definedName>
    <definedName name="Z_EA8011EC_017A_11D2_98BD_00C04FC96ABD_.wvu.Rows" localSheetId="39" hidden="1">[55]BOP!$A$36:$IV$36,[55]BOP!$A$44:$IV$44,[55]BOP!$A$59:$IV$59,[55]BOP!#REF!,[55]BOP!#REF!,[55]BOP!$A$79:$IV$79,[55]BOP!$A$81:$IV$88,[55]BOP!#REF!,[55]BOP!#REF!</definedName>
    <definedName name="Z_EA8011EC_017A_11D2_98BD_00C04FC96ABD_.wvu.Rows" localSheetId="40" hidden="1">[55]BOP!$A$36:$IV$36,[55]BOP!$A$44:$IV$44,[55]BOP!$A$59:$IV$59,[55]BOP!#REF!,[55]BOP!#REF!,[55]BOP!$A$79:$IV$79,[55]BOP!$A$81:$IV$88,[55]BOP!#REF!,[55]BOP!#REF!</definedName>
    <definedName name="Z_EA8011EC_017A_11D2_98BD_00C04FC96ABD_.wvu.Rows" localSheetId="41" hidden="1">[55]BOP!$A$36:$IV$36,[55]BOP!$A$44:$IV$44,[55]BOP!$A$59:$IV$59,[55]BOP!#REF!,[55]BOP!#REF!,[55]BOP!$A$79:$IV$79,[55]BOP!$A$81:$IV$88,[55]BOP!#REF!,[55]BOP!#REF!</definedName>
    <definedName name="Z_EA8011EC_017A_11D2_98BD_00C04FC96ABD_.wvu.Rows" localSheetId="42" hidden="1">[55]BOP!$A$36:$IV$36,[55]BOP!$A$44:$IV$44,[55]BOP!$A$59:$IV$59,[55]BOP!#REF!,[55]BOP!#REF!,[55]BOP!$A$79:$IV$79,[55]BOP!$A$81:$IV$88,[55]BOP!#REF!,[55]BOP!#REF!</definedName>
    <definedName name="Z_EA8011EC_017A_11D2_98BD_00C04FC96ABD_.wvu.Rows" localSheetId="43" hidden="1">[55]BOP!$A$36:$IV$36,[55]BOP!$A$44:$IV$44,[55]BOP!$A$59:$IV$59,[55]BOP!#REF!,[55]BOP!#REF!,[55]BOP!$A$79:$IV$79,[55]BOP!$A$81:$IV$88,[55]BOP!#REF!,[55]BOP!#REF!</definedName>
    <definedName name="Z_EA8011EC_017A_11D2_98BD_00C04FC96ABD_.wvu.Rows" localSheetId="45" hidden="1">[55]BOP!$A$36:$IV$36,[55]BOP!$A$44:$IV$44,[55]BOP!$A$59:$IV$59,[55]BOP!#REF!,[55]BOP!#REF!,[55]BOP!$A$79:$IV$79,[55]BOP!$A$81:$IV$88,[55]BOP!#REF!,[55]BOP!#REF!</definedName>
    <definedName name="Z_EA8011EC_017A_11D2_98BD_00C04FC96ABD_.wvu.Rows" localSheetId="46" hidden="1">[55]BOP!$A$36:$IV$36,[55]BOP!$A$44:$IV$44,[55]BOP!$A$59:$IV$59,[55]BOP!#REF!,[55]BOP!#REF!,[55]BOP!$A$79:$IV$79,[55]BOP!$A$81:$IV$88,[55]BOP!#REF!,[55]BOP!#REF!</definedName>
    <definedName name="Z_EA8011EC_017A_11D2_98BD_00C04FC96ABD_.wvu.Rows" localSheetId="48" hidden="1">[55]BOP!$A$36:$IV$36,[55]BOP!$A$44:$IV$44,[55]BOP!$A$59:$IV$59,[55]BOP!#REF!,[55]BOP!#REF!,[55]BOP!$A$79:$IV$79,[55]BOP!$A$81:$IV$88,[55]BOP!#REF!,[55]BOP!#REF!</definedName>
    <definedName name="Z_EA8011EC_017A_11D2_98BD_00C04FC96ABD_.wvu.Rows" localSheetId="49" hidden="1">[55]BOP!$A$36:$IV$36,[55]BOP!$A$44:$IV$44,[55]BOP!$A$59:$IV$59,[55]BOP!#REF!,[55]BOP!#REF!,[55]BOP!$A$79:$IV$79,[55]BOP!$A$81:$IV$88,[55]BOP!#REF!,[55]BOP!#REF!</definedName>
    <definedName name="Z_EA8011EC_017A_11D2_98BD_00C04FC96ABD_.wvu.Rows" localSheetId="50" hidden="1">[55]BOP!$A$36:$IV$36,[55]BOP!$A$44:$IV$44,[55]BOP!$A$59:$IV$59,[55]BOP!#REF!,[55]BOP!#REF!,[55]BOP!$A$79:$IV$79,[55]BOP!$A$81:$IV$88,[55]BOP!#REF!,[55]BOP!#REF!</definedName>
    <definedName name="Z_EA8011EC_017A_11D2_98BD_00C04FC96ABD_.wvu.Rows" localSheetId="52" hidden="1">[55]BOP!$A$36:$IV$36,[55]BOP!$A$44:$IV$44,[55]BOP!$A$59:$IV$59,[55]BOP!#REF!,[55]BOP!#REF!,[55]BOP!$A$79:$IV$79,[55]BOP!$A$81:$IV$88,[55]BOP!#REF!,[55]BOP!#REF!</definedName>
    <definedName name="Z_EA8011EC_017A_11D2_98BD_00C04FC96ABD_.wvu.Rows" localSheetId="53" hidden="1">[55]BOP!$A$36:$IV$36,[55]BOP!$A$44:$IV$44,[55]BOP!$A$59:$IV$59,[55]BOP!#REF!,[55]BOP!#REF!,[55]BOP!$A$79:$IV$79,[55]BOP!$A$81:$IV$88,[55]BOP!#REF!,[55]BOP!#REF!</definedName>
    <definedName name="Z_EA8011EC_017A_11D2_98BD_00C04FC96ABD_.wvu.Rows" localSheetId="54" hidden="1">[55]BOP!$A$36:$IV$36,[55]BOP!$A$44:$IV$44,[55]BOP!$A$59:$IV$59,[55]BOP!#REF!,[55]BOP!#REF!,[55]BOP!$A$79:$IV$79,[55]BOP!$A$81:$IV$88,[55]BOP!#REF!,[55]BOP!#REF!</definedName>
    <definedName name="Z_EA8011EC_017A_11D2_98BD_00C04FC96ABD_.wvu.Rows" localSheetId="55" hidden="1">[55]BOP!$A$36:$IV$36,[55]BOP!$A$44:$IV$44,[55]BOP!$A$59:$IV$59,[55]BOP!#REF!,[55]BOP!#REF!,[55]BOP!$A$79:$IV$79,[55]BOP!$A$81:$IV$88,[55]BOP!#REF!,[55]BOP!#REF!</definedName>
    <definedName name="Z_EA8011EC_017A_11D2_98BD_00C04FC96ABD_.wvu.Rows" localSheetId="56" hidden="1">[55]BOP!$A$36:$IV$36,[55]BOP!$A$44:$IV$44,[55]BOP!$A$59:$IV$59,[55]BOP!#REF!,[55]BOP!#REF!,[55]BOP!$A$79:$IV$79,[55]BOP!$A$81:$IV$88,[55]BOP!#REF!,[55]BOP!#REF!</definedName>
    <definedName name="Z_EA8011EC_017A_11D2_98BD_00C04FC96ABD_.wvu.Rows" localSheetId="57" hidden="1">[55]BOP!$A$36:$IV$36,[55]BOP!$A$44:$IV$44,[55]BOP!$A$59:$IV$59,[55]BOP!#REF!,[55]BOP!#REF!,[55]BOP!$A$79:$IV$79,[55]BOP!$A$81:$IV$88,[55]BOP!#REF!,[55]BOP!#REF!</definedName>
    <definedName name="Z_EA8011EC_017A_11D2_98BD_00C04FC96ABD_.wvu.Rows" localSheetId="58" hidden="1">[55]BOP!$A$36:$IV$36,[55]BOP!$A$44:$IV$44,[55]BOP!$A$59:$IV$59,[55]BOP!#REF!,[55]BOP!#REF!,[55]BOP!$A$79:$IV$79,[55]BOP!$A$81:$IV$88,[55]BOP!#REF!,[55]BOP!#REF!</definedName>
    <definedName name="Z_EA8011EC_017A_11D2_98BD_00C04FC96ABD_.wvu.Rows" localSheetId="59" hidden="1">[55]BOP!$A$36:$IV$36,[55]BOP!$A$44:$IV$44,[55]BOP!$A$59:$IV$59,[55]BOP!#REF!,[55]BOP!#REF!,[55]BOP!$A$79:$IV$79,[55]BOP!$A$81:$IV$88,[55]BOP!#REF!,[55]BOP!#REF!</definedName>
    <definedName name="Z_EA8011EC_017A_11D2_98BD_00C04FC96ABD_.wvu.Rows" localSheetId="60" hidden="1">[55]BOP!$A$36:$IV$36,[55]BOP!$A$44:$IV$44,[55]BOP!$A$59:$IV$59,[55]BOP!#REF!,[55]BOP!#REF!,[55]BOP!$A$79:$IV$79,[55]BOP!$A$81:$IV$88,[55]BOP!#REF!,[55]BOP!#REF!</definedName>
    <definedName name="Z_EA8011EC_017A_11D2_98BD_00C04FC96ABD_.wvu.Rows" localSheetId="70" hidden="1">[55]BOP!$A$36:$IV$36,[55]BOP!$A$44:$IV$44,[55]BOP!$A$59:$IV$59,[55]BOP!#REF!,[55]BOP!#REF!,[55]BOP!$A$79:$IV$79,[55]BOP!$A$81:$IV$88,[55]BOP!#REF!,[55]BOP!#REF!</definedName>
    <definedName name="Z_EA8011EC_017A_11D2_98BD_00C04FC96ABD_.wvu.Rows" hidden="1">[55]BOP!$A$36:$IV$36,[55]BOP!$A$44:$IV$44,[55]BOP!$A$59:$IV$59,[55]BOP!#REF!,[55]BOP!#REF!,[55]BOP!$A$79:$IV$79,[55]BOP!$A$81:$IV$88,[55]BOP!#REF!,[55]BOP!#REF!</definedName>
    <definedName name="Z_EA86CE3A_00A2_11D2_98BC_00C04FC96ABD_.wvu.Rows" localSheetId="19" hidden="1">[55]BOP!$A$36:$IV$36,[55]BOP!$A$44:$IV$44,[55]BOP!$A$59:$IV$59,[55]BOP!#REF!,[55]BOP!#REF!,[55]BOP!$A$81:$IV$88</definedName>
    <definedName name="Z_EA86CE3A_00A2_11D2_98BC_00C04FC96ABD_.wvu.Rows" localSheetId="37" hidden="1">[55]BOP!$A$36:$IV$36,[55]BOP!$A$44:$IV$44,[55]BOP!$A$59:$IV$59,[55]BOP!#REF!,[55]BOP!#REF!,[55]BOP!$A$81:$IV$88</definedName>
    <definedName name="Z_EA86CE3A_00A2_11D2_98BC_00C04FC96ABD_.wvu.Rows" localSheetId="38" hidden="1">[55]BOP!$A$36:$IV$36,[55]BOP!$A$44:$IV$44,[55]BOP!$A$59:$IV$59,[55]BOP!#REF!,[55]BOP!#REF!,[55]BOP!$A$81:$IV$88</definedName>
    <definedName name="Z_EA86CE3A_00A2_11D2_98BC_00C04FC96ABD_.wvu.Rows" localSheetId="39" hidden="1">[55]BOP!$A$36:$IV$36,[55]BOP!$A$44:$IV$44,[55]BOP!$A$59:$IV$59,[55]BOP!#REF!,[55]BOP!#REF!,[55]BOP!$A$81:$IV$88</definedName>
    <definedName name="Z_EA86CE3A_00A2_11D2_98BC_00C04FC96ABD_.wvu.Rows" localSheetId="40" hidden="1">[55]BOP!$A$36:$IV$36,[55]BOP!$A$44:$IV$44,[55]BOP!$A$59:$IV$59,[55]BOP!#REF!,[55]BOP!#REF!,[55]BOP!$A$81:$IV$88</definedName>
    <definedName name="Z_EA86CE3A_00A2_11D2_98BC_00C04FC96ABD_.wvu.Rows" localSheetId="41" hidden="1">[55]BOP!$A$36:$IV$36,[55]BOP!$A$44:$IV$44,[55]BOP!$A$59:$IV$59,[55]BOP!#REF!,[55]BOP!#REF!,[55]BOP!$A$81:$IV$88</definedName>
    <definedName name="Z_EA86CE3A_00A2_11D2_98BC_00C04FC96ABD_.wvu.Rows" localSheetId="42" hidden="1">[55]BOP!$A$36:$IV$36,[55]BOP!$A$44:$IV$44,[55]BOP!$A$59:$IV$59,[55]BOP!#REF!,[55]BOP!#REF!,[55]BOP!$A$81:$IV$88</definedName>
    <definedName name="Z_EA86CE3A_00A2_11D2_98BC_00C04FC96ABD_.wvu.Rows" localSheetId="43" hidden="1">[55]BOP!$A$36:$IV$36,[55]BOP!$A$44:$IV$44,[55]BOP!$A$59:$IV$59,[55]BOP!#REF!,[55]BOP!#REF!,[55]BOP!$A$81:$IV$88</definedName>
    <definedName name="Z_EA86CE3A_00A2_11D2_98BC_00C04FC96ABD_.wvu.Rows" localSheetId="45" hidden="1">[55]BOP!$A$36:$IV$36,[55]BOP!$A$44:$IV$44,[55]BOP!$A$59:$IV$59,[55]BOP!#REF!,[55]BOP!#REF!,[55]BOP!$A$81:$IV$88</definedName>
    <definedName name="Z_EA86CE3A_00A2_11D2_98BC_00C04FC96ABD_.wvu.Rows" localSheetId="46" hidden="1">[55]BOP!$A$36:$IV$36,[55]BOP!$A$44:$IV$44,[55]BOP!$A$59:$IV$59,[55]BOP!#REF!,[55]BOP!#REF!,[55]BOP!$A$81:$IV$88</definedName>
    <definedName name="Z_EA86CE3A_00A2_11D2_98BC_00C04FC96ABD_.wvu.Rows" localSheetId="48" hidden="1">[55]BOP!$A$36:$IV$36,[55]BOP!$A$44:$IV$44,[55]BOP!$A$59:$IV$59,[55]BOP!#REF!,[55]BOP!#REF!,[55]BOP!$A$81:$IV$88</definedName>
    <definedName name="Z_EA86CE3A_00A2_11D2_98BC_00C04FC96ABD_.wvu.Rows" localSheetId="49" hidden="1">[55]BOP!$A$36:$IV$36,[55]BOP!$A$44:$IV$44,[55]BOP!$A$59:$IV$59,[55]BOP!#REF!,[55]BOP!#REF!,[55]BOP!$A$81:$IV$88</definedName>
    <definedName name="Z_EA86CE3A_00A2_11D2_98BC_00C04FC96ABD_.wvu.Rows" localSheetId="50" hidden="1">[55]BOP!$A$36:$IV$36,[55]BOP!$A$44:$IV$44,[55]BOP!$A$59:$IV$59,[55]BOP!#REF!,[55]BOP!#REF!,[55]BOP!$A$81:$IV$88</definedName>
    <definedName name="Z_EA86CE3A_00A2_11D2_98BC_00C04FC96ABD_.wvu.Rows" localSheetId="52" hidden="1">[55]BOP!$A$36:$IV$36,[55]BOP!$A$44:$IV$44,[55]BOP!$A$59:$IV$59,[55]BOP!#REF!,[55]BOP!#REF!,[55]BOP!$A$81:$IV$88</definedName>
    <definedName name="Z_EA86CE3A_00A2_11D2_98BC_00C04FC96ABD_.wvu.Rows" localSheetId="53" hidden="1">[55]BOP!$A$36:$IV$36,[55]BOP!$A$44:$IV$44,[55]BOP!$A$59:$IV$59,[55]BOP!#REF!,[55]BOP!#REF!,[55]BOP!$A$81:$IV$88</definedName>
    <definedName name="Z_EA86CE3A_00A2_11D2_98BC_00C04FC96ABD_.wvu.Rows" localSheetId="54" hidden="1">[55]BOP!$A$36:$IV$36,[55]BOP!$A$44:$IV$44,[55]BOP!$A$59:$IV$59,[55]BOP!#REF!,[55]BOP!#REF!,[55]BOP!$A$81:$IV$88</definedName>
    <definedName name="Z_EA86CE3A_00A2_11D2_98BC_00C04FC96ABD_.wvu.Rows" localSheetId="55" hidden="1">[55]BOP!$A$36:$IV$36,[55]BOP!$A$44:$IV$44,[55]BOP!$A$59:$IV$59,[55]BOP!#REF!,[55]BOP!#REF!,[55]BOP!$A$81:$IV$88</definedName>
    <definedName name="Z_EA86CE3A_00A2_11D2_98BC_00C04FC96ABD_.wvu.Rows" localSheetId="56" hidden="1">[55]BOP!$A$36:$IV$36,[55]BOP!$A$44:$IV$44,[55]BOP!$A$59:$IV$59,[55]BOP!#REF!,[55]BOP!#REF!,[55]BOP!$A$81:$IV$88</definedName>
    <definedName name="Z_EA86CE3A_00A2_11D2_98BC_00C04FC96ABD_.wvu.Rows" localSheetId="57" hidden="1">[55]BOP!$A$36:$IV$36,[55]BOP!$A$44:$IV$44,[55]BOP!$A$59:$IV$59,[55]BOP!#REF!,[55]BOP!#REF!,[55]BOP!$A$81:$IV$88</definedName>
    <definedName name="Z_EA86CE3A_00A2_11D2_98BC_00C04FC96ABD_.wvu.Rows" localSheetId="58" hidden="1">[55]BOP!$A$36:$IV$36,[55]BOP!$A$44:$IV$44,[55]BOP!$A$59:$IV$59,[55]BOP!#REF!,[55]BOP!#REF!,[55]BOP!$A$81:$IV$88</definedName>
    <definedName name="Z_EA86CE3A_00A2_11D2_98BC_00C04FC96ABD_.wvu.Rows" localSheetId="59" hidden="1">[55]BOP!$A$36:$IV$36,[55]BOP!$A$44:$IV$44,[55]BOP!$A$59:$IV$59,[55]BOP!#REF!,[55]BOP!#REF!,[55]BOP!$A$81:$IV$88</definedName>
    <definedName name="Z_EA86CE3A_00A2_11D2_98BC_00C04FC96ABD_.wvu.Rows" localSheetId="60" hidden="1">[55]BOP!$A$36:$IV$36,[55]BOP!$A$44:$IV$44,[55]BOP!$A$59:$IV$59,[55]BOP!#REF!,[55]BOP!#REF!,[55]BOP!$A$81:$IV$88</definedName>
    <definedName name="Z_EA86CE3A_00A2_11D2_98BC_00C04FC96ABD_.wvu.Rows" localSheetId="70" hidden="1">[55]BOP!$A$36:$IV$36,[55]BOP!$A$44:$IV$44,[55]BOP!$A$59:$IV$59,[55]BOP!#REF!,[55]BOP!#REF!,[55]BOP!$A$81:$IV$88</definedName>
    <definedName name="Z_EA86CE3A_00A2_11D2_98BC_00C04FC96ABD_.wvu.Rows" hidden="1">[55]BOP!$A$36:$IV$36,[55]BOP!$A$44:$IV$44,[55]BOP!$A$59:$IV$59,[55]BOP!#REF!,[55]BOP!#REF!,[55]BOP!$A$81:$IV$88</definedName>
    <definedName name="Z_EA86CE3B_00A2_11D2_98BC_00C04FC96ABD_.wvu.Rows" localSheetId="19" hidden="1">[55]BOP!$A$36:$IV$36,[55]BOP!$A$44:$IV$44,[55]BOP!$A$59:$IV$59,[55]BOP!#REF!,[55]BOP!#REF!,[55]BOP!$A$81:$IV$88</definedName>
    <definedName name="Z_EA86CE3B_00A2_11D2_98BC_00C04FC96ABD_.wvu.Rows" localSheetId="37" hidden="1">[55]BOP!$A$36:$IV$36,[55]BOP!$A$44:$IV$44,[55]BOP!$A$59:$IV$59,[55]BOP!#REF!,[55]BOP!#REF!,[55]BOP!$A$81:$IV$88</definedName>
    <definedName name="Z_EA86CE3B_00A2_11D2_98BC_00C04FC96ABD_.wvu.Rows" localSheetId="38" hidden="1">[55]BOP!$A$36:$IV$36,[55]BOP!$A$44:$IV$44,[55]BOP!$A$59:$IV$59,[55]BOP!#REF!,[55]BOP!#REF!,[55]BOP!$A$81:$IV$88</definedName>
    <definedName name="Z_EA86CE3B_00A2_11D2_98BC_00C04FC96ABD_.wvu.Rows" localSheetId="39" hidden="1">[55]BOP!$A$36:$IV$36,[55]BOP!$A$44:$IV$44,[55]BOP!$A$59:$IV$59,[55]BOP!#REF!,[55]BOP!#REF!,[55]BOP!$A$81:$IV$88</definedName>
    <definedName name="Z_EA86CE3B_00A2_11D2_98BC_00C04FC96ABD_.wvu.Rows" localSheetId="40" hidden="1">[55]BOP!$A$36:$IV$36,[55]BOP!$A$44:$IV$44,[55]BOP!$A$59:$IV$59,[55]BOP!#REF!,[55]BOP!#REF!,[55]BOP!$A$81:$IV$88</definedName>
    <definedName name="Z_EA86CE3B_00A2_11D2_98BC_00C04FC96ABD_.wvu.Rows" localSheetId="41" hidden="1">[55]BOP!$A$36:$IV$36,[55]BOP!$A$44:$IV$44,[55]BOP!$A$59:$IV$59,[55]BOP!#REF!,[55]BOP!#REF!,[55]BOP!$A$81:$IV$88</definedName>
    <definedName name="Z_EA86CE3B_00A2_11D2_98BC_00C04FC96ABD_.wvu.Rows" localSheetId="42" hidden="1">[55]BOP!$A$36:$IV$36,[55]BOP!$A$44:$IV$44,[55]BOP!$A$59:$IV$59,[55]BOP!#REF!,[55]BOP!#REF!,[55]BOP!$A$81:$IV$88</definedName>
    <definedName name="Z_EA86CE3B_00A2_11D2_98BC_00C04FC96ABD_.wvu.Rows" localSheetId="43" hidden="1">[55]BOP!$A$36:$IV$36,[55]BOP!$A$44:$IV$44,[55]BOP!$A$59:$IV$59,[55]BOP!#REF!,[55]BOP!#REF!,[55]BOP!$A$81:$IV$88</definedName>
    <definedName name="Z_EA86CE3B_00A2_11D2_98BC_00C04FC96ABD_.wvu.Rows" localSheetId="45" hidden="1">[55]BOP!$A$36:$IV$36,[55]BOP!$A$44:$IV$44,[55]BOP!$A$59:$IV$59,[55]BOP!#REF!,[55]BOP!#REF!,[55]BOP!$A$81:$IV$88</definedName>
    <definedName name="Z_EA86CE3B_00A2_11D2_98BC_00C04FC96ABD_.wvu.Rows" localSheetId="46" hidden="1">[55]BOP!$A$36:$IV$36,[55]BOP!$A$44:$IV$44,[55]BOP!$A$59:$IV$59,[55]BOP!#REF!,[55]BOP!#REF!,[55]BOP!$A$81:$IV$88</definedName>
    <definedName name="Z_EA86CE3B_00A2_11D2_98BC_00C04FC96ABD_.wvu.Rows" localSheetId="48" hidden="1">[55]BOP!$A$36:$IV$36,[55]BOP!$A$44:$IV$44,[55]BOP!$A$59:$IV$59,[55]BOP!#REF!,[55]BOP!#REF!,[55]BOP!$A$81:$IV$88</definedName>
    <definedName name="Z_EA86CE3B_00A2_11D2_98BC_00C04FC96ABD_.wvu.Rows" localSheetId="49" hidden="1">[55]BOP!$A$36:$IV$36,[55]BOP!$A$44:$IV$44,[55]BOP!$A$59:$IV$59,[55]BOP!#REF!,[55]BOP!#REF!,[55]BOP!$A$81:$IV$88</definedName>
    <definedName name="Z_EA86CE3B_00A2_11D2_98BC_00C04FC96ABD_.wvu.Rows" localSheetId="50" hidden="1">[55]BOP!$A$36:$IV$36,[55]BOP!$A$44:$IV$44,[55]BOP!$A$59:$IV$59,[55]BOP!#REF!,[55]BOP!#REF!,[55]BOP!$A$81:$IV$88</definedName>
    <definedName name="Z_EA86CE3B_00A2_11D2_98BC_00C04FC96ABD_.wvu.Rows" localSheetId="52" hidden="1">[55]BOP!$A$36:$IV$36,[55]BOP!$A$44:$IV$44,[55]BOP!$A$59:$IV$59,[55]BOP!#REF!,[55]BOP!#REF!,[55]BOP!$A$81:$IV$88</definedName>
    <definedName name="Z_EA86CE3B_00A2_11D2_98BC_00C04FC96ABD_.wvu.Rows" localSheetId="53" hidden="1">[55]BOP!$A$36:$IV$36,[55]BOP!$A$44:$IV$44,[55]BOP!$A$59:$IV$59,[55]BOP!#REF!,[55]BOP!#REF!,[55]BOP!$A$81:$IV$88</definedName>
    <definedName name="Z_EA86CE3B_00A2_11D2_98BC_00C04FC96ABD_.wvu.Rows" localSheetId="54" hidden="1">[55]BOP!$A$36:$IV$36,[55]BOP!$A$44:$IV$44,[55]BOP!$A$59:$IV$59,[55]BOP!#REF!,[55]BOP!#REF!,[55]BOP!$A$81:$IV$88</definedName>
    <definedName name="Z_EA86CE3B_00A2_11D2_98BC_00C04FC96ABD_.wvu.Rows" localSheetId="55" hidden="1">[55]BOP!$A$36:$IV$36,[55]BOP!$A$44:$IV$44,[55]BOP!$A$59:$IV$59,[55]BOP!#REF!,[55]BOP!#REF!,[55]BOP!$A$81:$IV$88</definedName>
    <definedName name="Z_EA86CE3B_00A2_11D2_98BC_00C04FC96ABD_.wvu.Rows" localSheetId="56" hidden="1">[55]BOP!$A$36:$IV$36,[55]BOP!$A$44:$IV$44,[55]BOP!$A$59:$IV$59,[55]BOP!#REF!,[55]BOP!#REF!,[55]BOP!$A$81:$IV$88</definedName>
    <definedName name="Z_EA86CE3B_00A2_11D2_98BC_00C04FC96ABD_.wvu.Rows" localSheetId="57" hidden="1">[55]BOP!$A$36:$IV$36,[55]BOP!$A$44:$IV$44,[55]BOP!$A$59:$IV$59,[55]BOP!#REF!,[55]BOP!#REF!,[55]BOP!$A$81:$IV$88</definedName>
    <definedName name="Z_EA86CE3B_00A2_11D2_98BC_00C04FC96ABD_.wvu.Rows" localSheetId="58" hidden="1">[55]BOP!$A$36:$IV$36,[55]BOP!$A$44:$IV$44,[55]BOP!$A$59:$IV$59,[55]BOP!#REF!,[55]BOP!#REF!,[55]BOP!$A$81:$IV$88</definedName>
    <definedName name="Z_EA86CE3B_00A2_11D2_98BC_00C04FC96ABD_.wvu.Rows" localSheetId="59" hidden="1">[55]BOP!$A$36:$IV$36,[55]BOP!$A$44:$IV$44,[55]BOP!$A$59:$IV$59,[55]BOP!#REF!,[55]BOP!#REF!,[55]BOP!$A$81:$IV$88</definedName>
    <definedName name="Z_EA86CE3B_00A2_11D2_98BC_00C04FC96ABD_.wvu.Rows" localSheetId="60" hidden="1">[55]BOP!$A$36:$IV$36,[55]BOP!$A$44:$IV$44,[55]BOP!$A$59:$IV$59,[55]BOP!#REF!,[55]BOP!#REF!,[55]BOP!$A$81:$IV$88</definedName>
    <definedName name="Z_EA86CE3B_00A2_11D2_98BC_00C04FC96ABD_.wvu.Rows" localSheetId="70" hidden="1">[55]BOP!$A$36:$IV$36,[55]BOP!$A$44:$IV$44,[55]BOP!$A$59:$IV$59,[55]BOP!#REF!,[55]BOP!#REF!,[55]BOP!$A$81:$IV$88</definedName>
    <definedName name="Z_EA86CE3B_00A2_11D2_98BC_00C04FC96ABD_.wvu.Rows" hidden="1">[55]BOP!$A$36:$IV$36,[55]BOP!$A$44:$IV$44,[55]BOP!$A$59:$IV$59,[55]BOP!#REF!,[55]BOP!#REF!,[55]BOP!$A$81:$IV$88</definedName>
    <definedName name="Z_EA86CE3C_00A2_11D2_98BC_00C04FC96ABD_.wvu.Rows" localSheetId="19" hidden="1">[55]BOP!$A$36:$IV$36,[55]BOP!$A$44:$IV$44,[55]BOP!$A$59:$IV$59,[55]BOP!#REF!,[55]BOP!#REF!,[55]BOP!$A$81:$IV$88</definedName>
    <definedName name="Z_EA86CE3C_00A2_11D2_98BC_00C04FC96ABD_.wvu.Rows" localSheetId="37" hidden="1">[55]BOP!$A$36:$IV$36,[55]BOP!$A$44:$IV$44,[55]BOP!$A$59:$IV$59,[55]BOP!#REF!,[55]BOP!#REF!,[55]BOP!$A$81:$IV$88</definedName>
    <definedName name="Z_EA86CE3C_00A2_11D2_98BC_00C04FC96ABD_.wvu.Rows" localSheetId="38" hidden="1">[55]BOP!$A$36:$IV$36,[55]BOP!$A$44:$IV$44,[55]BOP!$A$59:$IV$59,[55]BOP!#REF!,[55]BOP!#REF!,[55]BOP!$A$81:$IV$88</definedName>
    <definedName name="Z_EA86CE3C_00A2_11D2_98BC_00C04FC96ABD_.wvu.Rows" localSheetId="39" hidden="1">[55]BOP!$A$36:$IV$36,[55]BOP!$A$44:$IV$44,[55]BOP!$A$59:$IV$59,[55]BOP!#REF!,[55]BOP!#REF!,[55]BOP!$A$81:$IV$88</definedName>
    <definedName name="Z_EA86CE3C_00A2_11D2_98BC_00C04FC96ABD_.wvu.Rows" localSheetId="40" hidden="1">[55]BOP!$A$36:$IV$36,[55]BOP!$A$44:$IV$44,[55]BOP!$A$59:$IV$59,[55]BOP!#REF!,[55]BOP!#REF!,[55]BOP!$A$81:$IV$88</definedName>
    <definedName name="Z_EA86CE3C_00A2_11D2_98BC_00C04FC96ABD_.wvu.Rows" localSheetId="41" hidden="1">[55]BOP!$A$36:$IV$36,[55]BOP!$A$44:$IV$44,[55]BOP!$A$59:$IV$59,[55]BOP!#REF!,[55]BOP!#REF!,[55]BOP!$A$81:$IV$88</definedName>
    <definedName name="Z_EA86CE3C_00A2_11D2_98BC_00C04FC96ABD_.wvu.Rows" localSheetId="42" hidden="1">[55]BOP!$A$36:$IV$36,[55]BOP!$A$44:$IV$44,[55]BOP!$A$59:$IV$59,[55]BOP!#REF!,[55]BOP!#REF!,[55]BOP!$A$81:$IV$88</definedName>
    <definedName name="Z_EA86CE3C_00A2_11D2_98BC_00C04FC96ABD_.wvu.Rows" localSheetId="43" hidden="1">[55]BOP!$A$36:$IV$36,[55]BOP!$A$44:$IV$44,[55]BOP!$A$59:$IV$59,[55]BOP!#REF!,[55]BOP!#REF!,[55]BOP!$A$81:$IV$88</definedName>
    <definedName name="Z_EA86CE3C_00A2_11D2_98BC_00C04FC96ABD_.wvu.Rows" localSheetId="45" hidden="1">[55]BOP!$A$36:$IV$36,[55]BOP!$A$44:$IV$44,[55]BOP!$A$59:$IV$59,[55]BOP!#REF!,[55]BOP!#REF!,[55]BOP!$A$81:$IV$88</definedName>
    <definedName name="Z_EA86CE3C_00A2_11D2_98BC_00C04FC96ABD_.wvu.Rows" localSheetId="46" hidden="1">[55]BOP!$A$36:$IV$36,[55]BOP!$A$44:$IV$44,[55]BOP!$A$59:$IV$59,[55]BOP!#REF!,[55]BOP!#REF!,[55]BOP!$A$81:$IV$88</definedName>
    <definedName name="Z_EA86CE3C_00A2_11D2_98BC_00C04FC96ABD_.wvu.Rows" localSheetId="48" hidden="1">[55]BOP!$A$36:$IV$36,[55]BOP!$A$44:$IV$44,[55]BOP!$A$59:$IV$59,[55]BOP!#REF!,[55]BOP!#REF!,[55]BOP!$A$81:$IV$88</definedName>
    <definedName name="Z_EA86CE3C_00A2_11D2_98BC_00C04FC96ABD_.wvu.Rows" localSheetId="49" hidden="1">[55]BOP!$A$36:$IV$36,[55]BOP!$A$44:$IV$44,[55]BOP!$A$59:$IV$59,[55]BOP!#REF!,[55]BOP!#REF!,[55]BOP!$A$81:$IV$88</definedName>
    <definedName name="Z_EA86CE3C_00A2_11D2_98BC_00C04FC96ABD_.wvu.Rows" localSheetId="50" hidden="1">[55]BOP!$A$36:$IV$36,[55]BOP!$A$44:$IV$44,[55]BOP!$A$59:$IV$59,[55]BOP!#REF!,[55]BOP!#REF!,[55]BOP!$A$81:$IV$88</definedName>
    <definedName name="Z_EA86CE3C_00A2_11D2_98BC_00C04FC96ABD_.wvu.Rows" localSheetId="52" hidden="1">[55]BOP!$A$36:$IV$36,[55]BOP!$A$44:$IV$44,[55]BOP!$A$59:$IV$59,[55]BOP!#REF!,[55]BOP!#REF!,[55]BOP!$A$81:$IV$88</definedName>
    <definedName name="Z_EA86CE3C_00A2_11D2_98BC_00C04FC96ABD_.wvu.Rows" localSheetId="53" hidden="1">[55]BOP!$A$36:$IV$36,[55]BOP!$A$44:$IV$44,[55]BOP!$A$59:$IV$59,[55]BOP!#REF!,[55]BOP!#REF!,[55]BOP!$A$81:$IV$88</definedName>
    <definedName name="Z_EA86CE3C_00A2_11D2_98BC_00C04FC96ABD_.wvu.Rows" localSheetId="54" hidden="1">[55]BOP!$A$36:$IV$36,[55]BOP!$A$44:$IV$44,[55]BOP!$A$59:$IV$59,[55]BOP!#REF!,[55]BOP!#REF!,[55]BOP!$A$81:$IV$88</definedName>
    <definedName name="Z_EA86CE3C_00A2_11D2_98BC_00C04FC96ABD_.wvu.Rows" localSheetId="55" hidden="1">[55]BOP!$A$36:$IV$36,[55]BOP!$A$44:$IV$44,[55]BOP!$A$59:$IV$59,[55]BOP!#REF!,[55]BOP!#REF!,[55]BOP!$A$81:$IV$88</definedName>
    <definedName name="Z_EA86CE3C_00A2_11D2_98BC_00C04FC96ABD_.wvu.Rows" localSheetId="56" hidden="1">[55]BOP!$A$36:$IV$36,[55]BOP!$A$44:$IV$44,[55]BOP!$A$59:$IV$59,[55]BOP!#REF!,[55]BOP!#REF!,[55]BOP!$A$81:$IV$88</definedName>
    <definedName name="Z_EA86CE3C_00A2_11D2_98BC_00C04FC96ABD_.wvu.Rows" localSheetId="57" hidden="1">[55]BOP!$A$36:$IV$36,[55]BOP!$A$44:$IV$44,[55]BOP!$A$59:$IV$59,[55]BOP!#REF!,[55]BOP!#REF!,[55]BOP!$A$81:$IV$88</definedName>
    <definedName name="Z_EA86CE3C_00A2_11D2_98BC_00C04FC96ABD_.wvu.Rows" localSheetId="58" hidden="1">[55]BOP!$A$36:$IV$36,[55]BOP!$A$44:$IV$44,[55]BOP!$A$59:$IV$59,[55]BOP!#REF!,[55]BOP!#REF!,[55]BOP!$A$81:$IV$88</definedName>
    <definedName name="Z_EA86CE3C_00A2_11D2_98BC_00C04FC96ABD_.wvu.Rows" localSheetId="59" hidden="1">[55]BOP!$A$36:$IV$36,[55]BOP!$A$44:$IV$44,[55]BOP!$A$59:$IV$59,[55]BOP!#REF!,[55]BOP!#REF!,[55]BOP!$A$81:$IV$88</definedName>
    <definedName name="Z_EA86CE3C_00A2_11D2_98BC_00C04FC96ABD_.wvu.Rows" localSheetId="60" hidden="1">[55]BOP!$A$36:$IV$36,[55]BOP!$A$44:$IV$44,[55]BOP!$A$59:$IV$59,[55]BOP!#REF!,[55]BOP!#REF!,[55]BOP!$A$81:$IV$88</definedName>
    <definedName name="Z_EA86CE3C_00A2_11D2_98BC_00C04FC96ABD_.wvu.Rows" localSheetId="70" hidden="1">[55]BOP!$A$36:$IV$36,[55]BOP!$A$44:$IV$44,[55]BOP!$A$59:$IV$59,[55]BOP!#REF!,[55]BOP!#REF!,[55]BOP!$A$81:$IV$88</definedName>
    <definedName name="Z_EA86CE3C_00A2_11D2_98BC_00C04FC96ABD_.wvu.Rows" hidden="1">[55]BOP!$A$36:$IV$36,[55]BOP!$A$44:$IV$44,[55]BOP!$A$59:$IV$59,[55]BOP!#REF!,[55]BOP!#REF!,[55]BOP!$A$81:$IV$88</definedName>
    <definedName name="Z_EA86CE3D_00A2_11D2_98BC_00C04FC96ABD_.wvu.Rows" localSheetId="19" hidden="1">[55]BOP!$A$36:$IV$36,[55]BOP!$A$44:$IV$44,[55]BOP!$A$59:$IV$59,[55]BOP!#REF!,[55]BOP!#REF!,[55]BOP!$A$81:$IV$88</definedName>
    <definedName name="Z_EA86CE3D_00A2_11D2_98BC_00C04FC96ABD_.wvu.Rows" localSheetId="37" hidden="1">[55]BOP!$A$36:$IV$36,[55]BOP!$A$44:$IV$44,[55]BOP!$A$59:$IV$59,[55]BOP!#REF!,[55]BOP!#REF!,[55]BOP!$A$81:$IV$88</definedName>
    <definedName name="Z_EA86CE3D_00A2_11D2_98BC_00C04FC96ABD_.wvu.Rows" localSheetId="38" hidden="1">[55]BOP!$A$36:$IV$36,[55]BOP!$A$44:$IV$44,[55]BOP!$A$59:$IV$59,[55]BOP!#REF!,[55]BOP!#REF!,[55]BOP!$A$81:$IV$88</definedName>
    <definedName name="Z_EA86CE3D_00A2_11D2_98BC_00C04FC96ABD_.wvu.Rows" localSheetId="39" hidden="1">[55]BOP!$A$36:$IV$36,[55]BOP!$A$44:$IV$44,[55]BOP!$A$59:$IV$59,[55]BOP!#REF!,[55]BOP!#REF!,[55]BOP!$A$81:$IV$88</definedName>
    <definedName name="Z_EA86CE3D_00A2_11D2_98BC_00C04FC96ABD_.wvu.Rows" localSheetId="40" hidden="1">[55]BOP!$A$36:$IV$36,[55]BOP!$A$44:$IV$44,[55]BOP!$A$59:$IV$59,[55]BOP!#REF!,[55]BOP!#REF!,[55]BOP!$A$81:$IV$88</definedName>
    <definedName name="Z_EA86CE3D_00A2_11D2_98BC_00C04FC96ABD_.wvu.Rows" localSheetId="41" hidden="1">[55]BOP!$A$36:$IV$36,[55]BOP!$A$44:$IV$44,[55]BOP!$A$59:$IV$59,[55]BOP!#REF!,[55]BOP!#REF!,[55]BOP!$A$81:$IV$88</definedName>
    <definedName name="Z_EA86CE3D_00A2_11D2_98BC_00C04FC96ABD_.wvu.Rows" localSheetId="42" hidden="1">[55]BOP!$A$36:$IV$36,[55]BOP!$A$44:$IV$44,[55]BOP!$A$59:$IV$59,[55]BOP!#REF!,[55]BOP!#REF!,[55]BOP!$A$81:$IV$88</definedName>
    <definedName name="Z_EA86CE3D_00A2_11D2_98BC_00C04FC96ABD_.wvu.Rows" localSheetId="43" hidden="1">[55]BOP!$A$36:$IV$36,[55]BOP!$A$44:$IV$44,[55]BOP!$A$59:$IV$59,[55]BOP!#REF!,[55]BOP!#REF!,[55]BOP!$A$81:$IV$88</definedName>
    <definedName name="Z_EA86CE3D_00A2_11D2_98BC_00C04FC96ABD_.wvu.Rows" localSheetId="45" hidden="1">[55]BOP!$A$36:$IV$36,[55]BOP!$A$44:$IV$44,[55]BOP!$A$59:$IV$59,[55]BOP!#REF!,[55]BOP!#REF!,[55]BOP!$A$81:$IV$88</definedName>
    <definedName name="Z_EA86CE3D_00A2_11D2_98BC_00C04FC96ABD_.wvu.Rows" localSheetId="46" hidden="1">[55]BOP!$A$36:$IV$36,[55]BOP!$A$44:$IV$44,[55]BOP!$A$59:$IV$59,[55]BOP!#REF!,[55]BOP!#REF!,[55]BOP!$A$81:$IV$88</definedName>
    <definedName name="Z_EA86CE3D_00A2_11D2_98BC_00C04FC96ABD_.wvu.Rows" localSheetId="48" hidden="1">[55]BOP!$A$36:$IV$36,[55]BOP!$A$44:$IV$44,[55]BOP!$A$59:$IV$59,[55]BOP!#REF!,[55]BOP!#REF!,[55]BOP!$A$81:$IV$88</definedName>
    <definedName name="Z_EA86CE3D_00A2_11D2_98BC_00C04FC96ABD_.wvu.Rows" localSheetId="49" hidden="1">[55]BOP!$A$36:$IV$36,[55]BOP!$A$44:$IV$44,[55]BOP!$A$59:$IV$59,[55]BOP!#REF!,[55]BOP!#REF!,[55]BOP!$A$81:$IV$88</definedName>
    <definedName name="Z_EA86CE3D_00A2_11D2_98BC_00C04FC96ABD_.wvu.Rows" localSheetId="50" hidden="1">[55]BOP!$A$36:$IV$36,[55]BOP!$A$44:$IV$44,[55]BOP!$A$59:$IV$59,[55]BOP!#REF!,[55]BOP!#REF!,[55]BOP!$A$81:$IV$88</definedName>
    <definedName name="Z_EA86CE3D_00A2_11D2_98BC_00C04FC96ABD_.wvu.Rows" localSheetId="52" hidden="1">[55]BOP!$A$36:$IV$36,[55]BOP!$A$44:$IV$44,[55]BOP!$A$59:$IV$59,[55]BOP!#REF!,[55]BOP!#REF!,[55]BOP!$A$81:$IV$88</definedName>
    <definedName name="Z_EA86CE3D_00A2_11D2_98BC_00C04FC96ABD_.wvu.Rows" localSheetId="53" hidden="1">[55]BOP!$A$36:$IV$36,[55]BOP!$A$44:$IV$44,[55]BOP!$A$59:$IV$59,[55]BOP!#REF!,[55]BOP!#REF!,[55]BOP!$A$81:$IV$88</definedName>
    <definedName name="Z_EA86CE3D_00A2_11D2_98BC_00C04FC96ABD_.wvu.Rows" localSheetId="54" hidden="1">[55]BOP!$A$36:$IV$36,[55]BOP!$A$44:$IV$44,[55]BOP!$A$59:$IV$59,[55]BOP!#REF!,[55]BOP!#REF!,[55]BOP!$A$81:$IV$88</definedName>
    <definedName name="Z_EA86CE3D_00A2_11D2_98BC_00C04FC96ABD_.wvu.Rows" localSheetId="55" hidden="1">[55]BOP!$A$36:$IV$36,[55]BOP!$A$44:$IV$44,[55]BOP!$A$59:$IV$59,[55]BOP!#REF!,[55]BOP!#REF!,[55]BOP!$A$81:$IV$88</definedName>
    <definedName name="Z_EA86CE3D_00A2_11D2_98BC_00C04FC96ABD_.wvu.Rows" localSheetId="56" hidden="1">[55]BOP!$A$36:$IV$36,[55]BOP!$A$44:$IV$44,[55]BOP!$A$59:$IV$59,[55]BOP!#REF!,[55]BOP!#REF!,[55]BOP!$A$81:$IV$88</definedName>
    <definedName name="Z_EA86CE3D_00A2_11D2_98BC_00C04FC96ABD_.wvu.Rows" localSheetId="57" hidden="1">[55]BOP!$A$36:$IV$36,[55]BOP!$A$44:$IV$44,[55]BOP!$A$59:$IV$59,[55]BOP!#REF!,[55]BOP!#REF!,[55]BOP!$A$81:$IV$88</definedName>
    <definedName name="Z_EA86CE3D_00A2_11D2_98BC_00C04FC96ABD_.wvu.Rows" localSheetId="58" hidden="1">[55]BOP!$A$36:$IV$36,[55]BOP!$A$44:$IV$44,[55]BOP!$A$59:$IV$59,[55]BOP!#REF!,[55]BOP!#REF!,[55]BOP!$A$81:$IV$88</definedName>
    <definedName name="Z_EA86CE3D_00A2_11D2_98BC_00C04FC96ABD_.wvu.Rows" localSheetId="59" hidden="1">[55]BOP!$A$36:$IV$36,[55]BOP!$A$44:$IV$44,[55]BOP!$A$59:$IV$59,[55]BOP!#REF!,[55]BOP!#REF!,[55]BOP!$A$81:$IV$88</definedName>
    <definedName name="Z_EA86CE3D_00A2_11D2_98BC_00C04FC96ABD_.wvu.Rows" localSheetId="60" hidden="1">[55]BOP!$A$36:$IV$36,[55]BOP!$A$44:$IV$44,[55]BOP!$A$59:$IV$59,[55]BOP!#REF!,[55]BOP!#REF!,[55]BOP!$A$81:$IV$88</definedName>
    <definedName name="Z_EA86CE3D_00A2_11D2_98BC_00C04FC96ABD_.wvu.Rows" localSheetId="70" hidden="1">[55]BOP!$A$36:$IV$36,[55]BOP!$A$44:$IV$44,[55]BOP!$A$59:$IV$59,[55]BOP!#REF!,[55]BOP!#REF!,[55]BOP!$A$81:$IV$88</definedName>
    <definedName name="Z_EA86CE3D_00A2_11D2_98BC_00C04FC96ABD_.wvu.Rows" hidden="1">[55]BOP!$A$36:$IV$36,[55]BOP!$A$44:$IV$44,[55]BOP!$A$59:$IV$59,[55]BOP!#REF!,[55]BOP!#REF!,[55]BOP!$A$81:$IV$88</definedName>
    <definedName name="Z_EA86CE3E_00A2_11D2_98BC_00C04FC96ABD_.wvu.Rows" localSheetId="19" hidden="1">[55]BOP!$A$36:$IV$36,[55]BOP!$A$44:$IV$44,[55]BOP!$A$59:$IV$59,[55]BOP!#REF!,[55]BOP!#REF!,[55]BOP!$A$79:$IV$79,[55]BOP!$A$81:$IV$88,[55]BOP!#REF!</definedName>
    <definedName name="Z_EA86CE3E_00A2_11D2_98BC_00C04FC96ABD_.wvu.Rows" localSheetId="37" hidden="1">[55]BOP!$A$36:$IV$36,[55]BOP!$A$44:$IV$44,[55]BOP!$A$59:$IV$59,[55]BOP!#REF!,[55]BOP!#REF!,[55]BOP!$A$79:$IV$79,[55]BOP!$A$81:$IV$88,[55]BOP!#REF!</definedName>
    <definedName name="Z_EA86CE3E_00A2_11D2_98BC_00C04FC96ABD_.wvu.Rows" localSheetId="38" hidden="1">[55]BOP!$A$36:$IV$36,[55]BOP!$A$44:$IV$44,[55]BOP!$A$59:$IV$59,[55]BOP!#REF!,[55]BOP!#REF!,[55]BOP!$A$79:$IV$79,[55]BOP!$A$81:$IV$88,[55]BOP!#REF!</definedName>
    <definedName name="Z_EA86CE3E_00A2_11D2_98BC_00C04FC96ABD_.wvu.Rows" localSheetId="39" hidden="1">[55]BOP!$A$36:$IV$36,[55]BOP!$A$44:$IV$44,[55]BOP!$A$59:$IV$59,[55]BOP!#REF!,[55]BOP!#REF!,[55]BOP!$A$79:$IV$79,[55]BOP!$A$81:$IV$88,[55]BOP!#REF!</definedName>
    <definedName name="Z_EA86CE3E_00A2_11D2_98BC_00C04FC96ABD_.wvu.Rows" localSheetId="40" hidden="1">[55]BOP!$A$36:$IV$36,[55]BOP!$A$44:$IV$44,[55]BOP!$A$59:$IV$59,[55]BOP!#REF!,[55]BOP!#REF!,[55]BOP!$A$79:$IV$79,[55]BOP!$A$81:$IV$88,[55]BOP!#REF!</definedName>
    <definedName name="Z_EA86CE3E_00A2_11D2_98BC_00C04FC96ABD_.wvu.Rows" localSheetId="41" hidden="1">[55]BOP!$A$36:$IV$36,[55]BOP!$A$44:$IV$44,[55]BOP!$A$59:$IV$59,[55]BOP!#REF!,[55]BOP!#REF!,[55]BOP!$A$79:$IV$79,[55]BOP!$A$81:$IV$88,[55]BOP!#REF!</definedName>
    <definedName name="Z_EA86CE3E_00A2_11D2_98BC_00C04FC96ABD_.wvu.Rows" localSheetId="42" hidden="1">[55]BOP!$A$36:$IV$36,[55]BOP!$A$44:$IV$44,[55]BOP!$A$59:$IV$59,[55]BOP!#REF!,[55]BOP!#REF!,[55]BOP!$A$79:$IV$79,[55]BOP!$A$81:$IV$88,[55]BOP!#REF!</definedName>
    <definedName name="Z_EA86CE3E_00A2_11D2_98BC_00C04FC96ABD_.wvu.Rows" localSheetId="43" hidden="1">[55]BOP!$A$36:$IV$36,[55]BOP!$A$44:$IV$44,[55]BOP!$A$59:$IV$59,[55]BOP!#REF!,[55]BOP!#REF!,[55]BOP!$A$79:$IV$79,[55]BOP!$A$81:$IV$88,[55]BOP!#REF!</definedName>
    <definedName name="Z_EA86CE3E_00A2_11D2_98BC_00C04FC96ABD_.wvu.Rows" localSheetId="45" hidden="1">[55]BOP!$A$36:$IV$36,[55]BOP!$A$44:$IV$44,[55]BOP!$A$59:$IV$59,[55]BOP!#REF!,[55]BOP!#REF!,[55]BOP!$A$79:$IV$79,[55]BOP!$A$81:$IV$88,[55]BOP!#REF!</definedName>
    <definedName name="Z_EA86CE3E_00A2_11D2_98BC_00C04FC96ABD_.wvu.Rows" localSheetId="46" hidden="1">[55]BOP!$A$36:$IV$36,[55]BOP!$A$44:$IV$44,[55]BOP!$A$59:$IV$59,[55]BOP!#REF!,[55]BOP!#REF!,[55]BOP!$A$79:$IV$79,[55]BOP!$A$81:$IV$88,[55]BOP!#REF!</definedName>
    <definedName name="Z_EA86CE3E_00A2_11D2_98BC_00C04FC96ABD_.wvu.Rows" localSheetId="48" hidden="1">[55]BOP!$A$36:$IV$36,[55]BOP!$A$44:$IV$44,[55]BOP!$A$59:$IV$59,[55]BOP!#REF!,[55]BOP!#REF!,[55]BOP!$A$79:$IV$79,[55]BOP!$A$81:$IV$88,[55]BOP!#REF!</definedName>
    <definedName name="Z_EA86CE3E_00A2_11D2_98BC_00C04FC96ABD_.wvu.Rows" localSheetId="49" hidden="1">[55]BOP!$A$36:$IV$36,[55]BOP!$A$44:$IV$44,[55]BOP!$A$59:$IV$59,[55]BOP!#REF!,[55]BOP!#REF!,[55]BOP!$A$79:$IV$79,[55]BOP!$A$81:$IV$88,[55]BOP!#REF!</definedName>
    <definedName name="Z_EA86CE3E_00A2_11D2_98BC_00C04FC96ABD_.wvu.Rows" localSheetId="50" hidden="1">[55]BOP!$A$36:$IV$36,[55]BOP!$A$44:$IV$44,[55]BOP!$A$59:$IV$59,[55]BOP!#REF!,[55]BOP!#REF!,[55]BOP!$A$79:$IV$79,[55]BOP!$A$81:$IV$88,[55]BOP!#REF!</definedName>
    <definedName name="Z_EA86CE3E_00A2_11D2_98BC_00C04FC96ABD_.wvu.Rows" localSheetId="52" hidden="1">[55]BOP!$A$36:$IV$36,[55]BOP!$A$44:$IV$44,[55]BOP!$A$59:$IV$59,[55]BOP!#REF!,[55]BOP!#REF!,[55]BOP!$A$79:$IV$79,[55]BOP!$A$81:$IV$88,[55]BOP!#REF!</definedName>
    <definedName name="Z_EA86CE3E_00A2_11D2_98BC_00C04FC96ABD_.wvu.Rows" localSheetId="53" hidden="1">[55]BOP!$A$36:$IV$36,[55]BOP!$A$44:$IV$44,[55]BOP!$A$59:$IV$59,[55]BOP!#REF!,[55]BOP!#REF!,[55]BOP!$A$79:$IV$79,[55]BOP!$A$81:$IV$88,[55]BOP!#REF!</definedName>
    <definedName name="Z_EA86CE3E_00A2_11D2_98BC_00C04FC96ABD_.wvu.Rows" localSheetId="54" hidden="1">[55]BOP!$A$36:$IV$36,[55]BOP!$A$44:$IV$44,[55]BOP!$A$59:$IV$59,[55]BOP!#REF!,[55]BOP!#REF!,[55]BOP!$A$79:$IV$79,[55]BOP!$A$81:$IV$88,[55]BOP!#REF!</definedName>
    <definedName name="Z_EA86CE3E_00A2_11D2_98BC_00C04FC96ABD_.wvu.Rows" localSheetId="55" hidden="1">[55]BOP!$A$36:$IV$36,[55]BOP!$A$44:$IV$44,[55]BOP!$A$59:$IV$59,[55]BOP!#REF!,[55]BOP!#REF!,[55]BOP!$A$79:$IV$79,[55]BOP!$A$81:$IV$88,[55]BOP!#REF!</definedName>
    <definedName name="Z_EA86CE3E_00A2_11D2_98BC_00C04FC96ABD_.wvu.Rows" localSheetId="56" hidden="1">[55]BOP!$A$36:$IV$36,[55]BOP!$A$44:$IV$44,[55]BOP!$A$59:$IV$59,[55]BOP!#REF!,[55]BOP!#REF!,[55]BOP!$A$79:$IV$79,[55]BOP!$A$81:$IV$88,[55]BOP!#REF!</definedName>
    <definedName name="Z_EA86CE3E_00A2_11D2_98BC_00C04FC96ABD_.wvu.Rows" localSheetId="57" hidden="1">[55]BOP!$A$36:$IV$36,[55]BOP!$A$44:$IV$44,[55]BOP!$A$59:$IV$59,[55]BOP!#REF!,[55]BOP!#REF!,[55]BOP!$A$79:$IV$79,[55]BOP!$A$81:$IV$88,[55]BOP!#REF!</definedName>
    <definedName name="Z_EA86CE3E_00A2_11D2_98BC_00C04FC96ABD_.wvu.Rows" localSheetId="58" hidden="1">[55]BOP!$A$36:$IV$36,[55]BOP!$A$44:$IV$44,[55]BOP!$A$59:$IV$59,[55]BOP!#REF!,[55]BOP!#REF!,[55]BOP!$A$79:$IV$79,[55]BOP!$A$81:$IV$88,[55]BOP!#REF!</definedName>
    <definedName name="Z_EA86CE3E_00A2_11D2_98BC_00C04FC96ABD_.wvu.Rows" localSheetId="59" hidden="1">[55]BOP!$A$36:$IV$36,[55]BOP!$A$44:$IV$44,[55]BOP!$A$59:$IV$59,[55]BOP!#REF!,[55]BOP!#REF!,[55]BOP!$A$79:$IV$79,[55]BOP!$A$81:$IV$88,[55]BOP!#REF!</definedName>
    <definedName name="Z_EA86CE3E_00A2_11D2_98BC_00C04FC96ABD_.wvu.Rows" localSheetId="60" hidden="1">[55]BOP!$A$36:$IV$36,[55]BOP!$A$44:$IV$44,[55]BOP!$A$59:$IV$59,[55]BOP!#REF!,[55]BOP!#REF!,[55]BOP!$A$79:$IV$79,[55]BOP!$A$81:$IV$88,[55]BOP!#REF!</definedName>
    <definedName name="Z_EA86CE3E_00A2_11D2_98BC_00C04FC96ABD_.wvu.Rows" localSheetId="70" hidden="1">[55]BOP!$A$36:$IV$36,[55]BOP!$A$44:$IV$44,[55]BOP!$A$59:$IV$59,[55]BOP!#REF!,[55]BOP!#REF!,[55]BOP!$A$79:$IV$79,[55]BOP!$A$81:$IV$88,[55]BOP!#REF!</definedName>
    <definedName name="Z_EA86CE3E_00A2_11D2_98BC_00C04FC96ABD_.wvu.Rows" hidden="1">[55]BOP!$A$36:$IV$36,[55]BOP!$A$44:$IV$44,[55]BOP!$A$59:$IV$59,[55]BOP!#REF!,[55]BOP!#REF!,[55]BOP!$A$79:$IV$79,[55]BOP!$A$81:$IV$88,[55]BOP!#REF!</definedName>
    <definedName name="Z_EA86CE3F_00A2_11D2_98BC_00C04FC96ABD_.wvu.Rows" localSheetId="19" hidden="1">[55]BOP!$A$36:$IV$36,[55]BOP!$A$44:$IV$44,[55]BOP!$A$59:$IV$59,[55]BOP!#REF!,[55]BOP!#REF!,[55]BOP!$A$79:$IV$79,[55]BOP!$A$81:$IV$88</definedName>
    <definedName name="Z_EA86CE3F_00A2_11D2_98BC_00C04FC96ABD_.wvu.Rows" localSheetId="37" hidden="1">[55]BOP!$A$36:$IV$36,[55]BOP!$A$44:$IV$44,[55]BOP!$A$59:$IV$59,[55]BOP!#REF!,[55]BOP!#REF!,[55]BOP!$A$79:$IV$79,[55]BOP!$A$81:$IV$88</definedName>
    <definedName name="Z_EA86CE3F_00A2_11D2_98BC_00C04FC96ABD_.wvu.Rows" localSheetId="38" hidden="1">[55]BOP!$A$36:$IV$36,[55]BOP!$A$44:$IV$44,[55]BOP!$A$59:$IV$59,[55]BOP!#REF!,[55]BOP!#REF!,[55]BOP!$A$79:$IV$79,[55]BOP!$A$81:$IV$88</definedName>
    <definedName name="Z_EA86CE3F_00A2_11D2_98BC_00C04FC96ABD_.wvu.Rows" localSheetId="39" hidden="1">[55]BOP!$A$36:$IV$36,[55]BOP!$A$44:$IV$44,[55]BOP!$A$59:$IV$59,[55]BOP!#REF!,[55]BOP!#REF!,[55]BOP!$A$79:$IV$79,[55]BOP!$A$81:$IV$88</definedName>
    <definedName name="Z_EA86CE3F_00A2_11D2_98BC_00C04FC96ABD_.wvu.Rows" localSheetId="40" hidden="1">[55]BOP!$A$36:$IV$36,[55]BOP!$A$44:$IV$44,[55]BOP!$A$59:$IV$59,[55]BOP!#REF!,[55]BOP!#REF!,[55]BOP!$A$79:$IV$79,[55]BOP!$A$81:$IV$88</definedName>
    <definedName name="Z_EA86CE3F_00A2_11D2_98BC_00C04FC96ABD_.wvu.Rows" localSheetId="41" hidden="1">[55]BOP!$A$36:$IV$36,[55]BOP!$A$44:$IV$44,[55]BOP!$A$59:$IV$59,[55]BOP!#REF!,[55]BOP!#REF!,[55]BOP!$A$79:$IV$79,[55]BOP!$A$81:$IV$88</definedName>
    <definedName name="Z_EA86CE3F_00A2_11D2_98BC_00C04FC96ABD_.wvu.Rows" localSheetId="42" hidden="1">[55]BOP!$A$36:$IV$36,[55]BOP!$A$44:$IV$44,[55]BOP!$A$59:$IV$59,[55]BOP!#REF!,[55]BOP!#REF!,[55]BOP!$A$79:$IV$79,[55]BOP!$A$81:$IV$88</definedName>
    <definedName name="Z_EA86CE3F_00A2_11D2_98BC_00C04FC96ABD_.wvu.Rows" localSheetId="43" hidden="1">[55]BOP!$A$36:$IV$36,[55]BOP!$A$44:$IV$44,[55]BOP!$A$59:$IV$59,[55]BOP!#REF!,[55]BOP!#REF!,[55]BOP!$A$79:$IV$79,[55]BOP!$A$81:$IV$88</definedName>
    <definedName name="Z_EA86CE3F_00A2_11D2_98BC_00C04FC96ABD_.wvu.Rows" localSheetId="45" hidden="1">[55]BOP!$A$36:$IV$36,[55]BOP!$A$44:$IV$44,[55]BOP!$A$59:$IV$59,[55]BOP!#REF!,[55]BOP!#REF!,[55]BOP!$A$79:$IV$79,[55]BOP!$A$81:$IV$88</definedName>
    <definedName name="Z_EA86CE3F_00A2_11D2_98BC_00C04FC96ABD_.wvu.Rows" localSheetId="46" hidden="1">[55]BOP!$A$36:$IV$36,[55]BOP!$A$44:$IV$44,[55]BOP!$A$59:$IV$59,[55]BOP!#REF!,[55]BOP!#REF!,[55]BOP!$A$79:$IV$79,[55]BOP!$A$81:$IV$88</definedName>
    <definedName name="Z_EA86CE3F_00A2_11D2_98BC_00C04FC96ABD_.wvu.Rows" localSheetId="48" hidden="1">[55]BOP!$A$36:$IV$36,[55]BOP!$A$44:$IV$44,[55]BOP!$A$59:$IV$59,[55]BOP!#REF!,[55]BOP!#REF!,[55]BOP!$A$79:$IV$79,[55]BOP!$A$81:$IV$88</definedName>
    <definedName name="Z_EA86CE3F_00A2_11D2_98BC_00C04FC96ABD_.wvu.Rows" localSheetId="49" hidden="1">[55]BOP!$A$36:$IV$36,[55]BOP!$A$44:$IV$44,[55]BOP!$A$59:$IV$59,[55]BOP!#REF!,[55]BOP!#REF!,[55]BOP!$A$79:$IV$79,[55]BOP!$A$81:$IV$88</definedName>
    <definedName name="Z_EA86CE3F_00A2_11D2_98BC_00C04FC96ABD_.wvu.Rows" localSheetId="50" hidden="1">[55]BOP!$A$36:$IV$36,[55]BOP!$A$44:$IV$44,[55]BOP!$A$59:$IV$59,[55]BOP!#REF!,[55]BOP!#REF!,[55]BOP!$A$79:$IV$79,[55]BOP!$A$81:$IV$88</definedName>
    <definedName name="Z_EA86CE3F_00A2_11D2_98BC_00C04FC96ABD_.wvu.Rows" localSheetId="52" hidden="1">[55]BOP!$A$36:$IV$36,[55]BOP!$A$44:$IV$44,[55]BOP!$A$59:$IV$59,[55]BOP!#REF!,[55]BOP!#REF!,[55]BOP!$A$79:$IV$79,[55]BOP!$A$81:$IV$88</definedName>
    <definedName name="Z_EA86CE3F_00A2_11D2_98BC_00C04FC96ABD_.wvu.Rows" localSheetId="53" hidden="1">[55]BOP!$A$36:$IV$36,[55]BOP!$A$44:$IV$44,[55]BOP!$A$59:$IV$59,[55]BOP!#REF!,[55]BOP!#REF!,[55]BOP!$A$79:$IV$79,[55]BOP!$A$81:$IV$88</definedName>
    <definedName name="Z_EA86CE3F_00A2_11D2_98BC_00C04FC96ABD_.wvu.Rows" localSheetId="54" hidden="1">[55]BOP!$A$36:$IV$36,[55]BOP!$A$44:$IV$44,[55]BOP!$A$59:$IV$59,[55]BOP!#REF!,[55]BOP!#REF!,[55]BOP!$A$79:$IV$79,[55]BOP!$A$81:$IV$88</definedName>
    <definedName name="Z_EA86CE3F_00A2_11D2_98BC_00C04FC96ABD_.wvu.Rows" localSheetId="55" hidden="1">[55]BOP!$A$36:$IV$36,[55]BOP!$A$44:$IV$44,[55]BOP!$A$59:$IV$59,[55]BOP!#REF!,[55]BOP!#REF!,[55]BOP!$A$79:$IV$79,[55]BOP!$A$81:$IV$88</definedName>
    <definedName name="Z_EA86CE3F_00A2_11D2_98BC_00C04FC96ABD_.wvu.Rows" localSheetId="56" hidden="1">[55]BOP!$A$36:$IV$36,[55]BOP!$A$44:$IV$44,[55]BOP!$A$59:$IV$59,[55]BOP!#REF!,[55]BOP!#REF!,[55]BOP!$A$79:$IV$79,[55]BOP!$A$81:$IV$88</definedName>
    <definedName name="Z_EA86CE3F_00A2_11D2_98BC_00C04FC96ABD_.wvu.Rows" localSheetId="57" hidden="1">[55]BOP!$A$36:$IV$36,[55]BOP!$A$44:$IV$44,[55]BOP!$A$59:$IV$59,[55]BOP!#REF!,[55]BOP!#REF!,[55]BOP!$A$79:$IV$79,[55]BOP!$A$81:$IV$88</definedName>
    <definedName name="Z_EA86CE3F_00A2_11D2_98BC_00C04FC96ABD_.wvu.Rows" localSheetId="58" hidden="1">[55]BOP!$A$36:$IV$36,[55]BOP!$A$44:$IV$44,[55]BOP!$A$59:$IV$59,[55]BOP!#REF!,[55]BOP!#REF!,[55]BOP!$A$79:$IV$79,[55]BOP!$A$81:$IV$88</definedName>
    <definedName name="Z_EA86CE3F_00A2_11D2_98BC_00C04FC96ABD_.wvu.Rows" localSheetId="59" hidden="1">[55]BOP!$A$36:$IV$36,[55]BOP!$A$44:$IV$44,[55]BOP!$A$59:$IV$59,[55]BOP!#REF!,[55]BOP!#REF!,[55]BOP!$A$79:$IV$79,[55]BOP!$A$81:$IV$88</definedName>
    <definedName name="Z_EA86CE3F_00A2_11D2_98BC_00C04FC96ABD_.wvu.Rows" localSheetId="60" hidden="1">[55]BOP!$A$36:$IV$36,[55]BOP!$A$44:$IV$44,[55]BOP!$A$59:$IV$59,[55]BOP!#REF!,[55]BOP!#REF!,[55]BOP!$A$79:$IV$79,[55]BOP!$A$81:$IV$88</definedName>
    <definedName name="Z_EA86CE3F_00A2_11D2_98BC_00C04FC96ABD_.wvu.Rows" localSheetId="70" hidden="1">[55]BOP!$A$36:$IV$36,[55]BOP!$A$44:$IV$44,[55]BOP!$A$59:$IV$59,[55]BOP!#REF!,[55]BOP!#REF!,[55]BOP!$A$79:$IV$79,[55]BOP!$A$81:$IV$88</definedName>
    <definedName name="Z_EA86CE3F_00A2_11D2_98BC_00C04FC96ABD_.wvu.Rows" hidden="1">[55]BOP!$A$36:$IV$36,[55]BOP!$A$44:$IV$44,[55]BOP!$A$59:$IV$59,[55]BOP!#REF!,[55]BOP!#REF!,[55]BOP!$A$79:$IV$79,[55]BOP!$A$81:$IV$88</definedName>
    <definedName name="Z_EA86CE40_00A2_11D2_98BC_00C04FC96ABD_.wvu.Rows" localSheetId="1" hidden="1">[55]BOP!$A$36:$IV$36,[55]BOP!$A$44:$IV$44,[55]BOP!$A$59:$IV$59,[55]BOP!#REF!,[55]BOP!#REF!,[55]BOP!$A$79:$IV$79,[55]BOP!#REF!</definedName>
    <definedName name="Z_EA86CE40_00A2_11D2_98BC_00C04FC96ABD_.wvu.Rows" localSheetId="17" hidden="1">[55]BOP!$A$36:$IV$36,[55]BOP!$A$44:$IV$44,[55]BOP!$A$59:$IV$59,[55]BOP!#REF!,[55]BOP!#REF!,[55]BOP!$A$79:$IV$79,[55]BOP!#REF!</definedName>
    <definedName name="Z_EA86CE40_00A2_11D2_98BC_00C04FC96ABD_.wvu.Rows" localSheetId="18" hidden="1">[55]BOP!$A$36:$IV$36,[55]BOP!$A$44:$IV$44,[55]BOP!$A$59:$IV$59,[55]BOP!#REF!,[55]BOP!#REF!,[55]BOP!$A$79:$IV$79,[55]BOP!#REF!</definedName>
    <definedName name="Z_EA86CE40_00A2_11D2_98BC_00C04FC96ABD_.wvu.Rows" localSheetId="19" hidden="1">[55]BOP!$A$36:$IV$36,[55]BOP!$A$44:$IV$44,[55]BOP!$A$59:$IV$59,[55]BOP!#REF!,[55]BOP!#REF!,[55]BOP!$A$79:$IV$79,[55]BOP!#REF!</definedName>
    <definedName name="Z_EA86CE40_00A2_11D2_98BC_00C04FC96ABD_.wvu.Rows" localSheetId="24" hidden="1">[55]BOP!$A$36:$IV$36,[55]BOP!$A$44:$IV$44,[55]BOP!$A$59:$IV$59,[55]BOP!#REF!,[55]BOP!#REF!,[55]BOP!$A$79:$IV$79,[55]BOP!#REF!</definedName>
    <definedName name="Z_EA86CE40_00A2_11D2_98BC_00C04FC96ABD_.wvu.Rows" localSheetId="25" hidden="1">[55]BOP!$A$36:$IV$36,[55]BOP!$A$44:$IV$44,[55]BOP!$A$59:$IV$59,[55]BOP!#REF!,[55]BOP!#REF!,[55]BOP!$A$79:$IV$79,[55]BOP!#REF!</definedName>
    <definedName name="Z_EA86CE40_00A2_11D2_98BC_00C04FC96ABD_.wvu.Rows" localSheetId="3" hidden="1">[55]BOP!$A$36:$IV$36,[55]BOP!$A$44:$IV$44,[55]BOP!$A$59:$IV$59,[55]BOP!#REF!,[55]BOP!#REF!,[55]BOP!$A$79:$IV$79,[55]BOP!#REF!</definedName>
    <definedName name="Z_EA86CE40_00A2_11D2_98BC_00C04FC96ABD_.wvu.Rows" localSheetId="37" hidden="1">[55]BOP!$A$36:$IV$36,[55]BOP!$A$44:$IV$44,[55]BOP!$A$59:$IV$59,[55]BOP!#REF!,[55]BOP!#REF!,[55]BOP!$A$79:$IV$79,[55]BOP!#REF!</definedName>
    <definedName name="Z_EA86CE40_00A2_11D2_98BC_00C04FC96ABD_.wvu.Rows" localSheetId="38" hidden="1">[55]BOP!$A$36:$IV$36,[55]BOP!$A$44:$IV$44,[55]BOP!$A$59:$IV$59,[55]BOP!#REF!,[55]BOP!#REF!,[55]BOP!$A$79:$IV$79,[55]BOP!#REF!</definedName>
    <definedName name="Z_EA86CE40_00A2_11D2_98BC_00C04FC96ABD_.wvu.Rows" localSheetId="39" hidden="1">[55]BOP!$A$36:$IV$36,[55]BOP!$A$44:$IV$44,[55]BOP!$A$59:$IV$59,[55]BOP!#REF!,[55]BOP!#REF!,[55]BOP!$A$79:$IV$79,[55]BOP!#REF!</definedName>
    <definedName name="Z_EA86CE40_00A2_11D2_98BC_00C04FC96ABD_.wvu.Rows" localSheetId="40" hidden="1">[55]BOP!$A$36:$IV$36,[55]BOP!$A$44:$IV$44,[55]BOP!$A$59:$IV$59,[55]BOP!#REF!,[55]BOP!#REF!,[55]BOP!$A$79:$IV$79,[55]BOP!#REF!</definedName>
    <definedName name="Z_EA86CE40_00A2_11D2_98BC_00C04FC96ABD_.wvu.Rows" localSheetId="41" hidden="1">[55]BOP!$A$36:$IV$36,[55]BOP!$A$44:$IV$44,[55]BOP!$A$59:$IV$59,[55]BOP!#REF!,[55]BOP!#REF!,[55]BOP!$A$79:$IV$79,[55]BOP!#REF!</definedName>
    <definedName name="Z_EA86CE40_00A2_11D2_98BC_00C04FC96ABD_.wvu.Rows" localSheetId="42" hidden="1">[55]BOP!$A$36:$IV$36,[55]BOP!$A$44:$IV$44,[55]BOP!$A$59:$IV$59,[55]BOP!#REF!,[55]BOP!#REF!,[55]BOP!$A$79:$IV$79,[55]BOP!#REF!</definedName>
    <definedName name="Z_EA86CE40_00A2_11D2_98BC_00C04FC96ABD_.wvu.Rows" localSheetId="43" hidden="1">[55]BOP!$A$36:$IV$36,[55]BOP!$A$44:$IV$44,[55]BOP!$A$59:$IV$59,[55]BOP!#REF!,[55]BOP!#REF!,[55]BOP!$A$79:$IV$79,[55]BOP!#REF!</definedName>
    <definedName name="Z_EA86CE40_00A2_11D2_98BC_00C04FC96ABD_.wvu.Rows" localSheetId="44" hidden="1">[55]BOP!$A$36:$IV$36,[55]BOP!$A$44:$IV$44,[55]BOP!$A$59:$IV$59,[55]BOP!#REF!,[55]BOP!#REF!,[55]BOP!$A$79:$IV$79,[55]BOP!#REF!</definedName>
    <definedName name="Z_EA86CE40_00A2_11D2_98BC_00C04FC96ABD_.wvu.Rows" localSheetId="45" hidden="1">[55]BOP!$A$36:$IV$36,[55]BOP!$A$44:$IV$44,[55]BOP!$A$59:$IV$59,[55]BOP!#REF!,[55]BOP!#REF!,[55]BOP!$A$79:$IV$79,[55]BOP!#REF!</definedName>
    <definedName name="Z_EA86CE40_00A2_11D2_98BC_00C04FC96ABD_.wvu.Rows" localSheetId="46" hidden="1">[55]BOP!$A$36:$IV$36,[55]BOP!$A$44:$IV$44,[55]BOP!$A$59:$IV$59,[55]BOP!#REF!,[55]BOP!#REF!,[55]BOP!$A$79:$IV$79,[55]BOP!#REF!</definedName>
    <definedName name="Z_EA86CE40_00A2_11D2_98BC_00C04FC96ABD_.wvu.Rows" localSheetId="47" hidden="1">[55]BOP!$A$36:$IV$36,[55]BOP!$A$44:$IV$44,[55]BOP!$A$59:$IV$59,[55]BOP!#REF!,[55]BOP!#REF!,[55]BOP!$A$79:$IV$79,[55]BOP!#REF!</definedName>
    <definedName name="Z_EA86CE40_00A2_11D2_98BC_00C04FC96ABD_.wvu.Rows" localSheetId="48" hidden="1">[55]BOP!$A$36:$IV$36,[55]BOP!$A$44:$IV$44,[55]BOP!$A$59:$IV$59,[55]BOP!#REF!,[55]BOP!#REF!,[55]BOP!$A$79:$IV$79,[55]BOP!#REF!</definedName>
    <definedName name="Z_EA86CE40_00A2_11D2_98BC_00C04FC96ABD_.wvu.Rows" localSheetId="49" hidden="1">[55]BOP!$A$36:$IV$36,[55]BOP!$A$44:$IV$44,[55]BOP!$A$59:$IV$59,[55]BOP!#REF!,[55]BOP!#REF!,[55]BOP!$A$79:$IV$79,[55]BOP!#REF!</definedName>
    <definedName name="Z_EA86CE40_00A2_11D2_98BC_00C04FC96ABD_.wvu.Rows" localSheetId="50" hidden="1">[55]BOP!$A$36:$IV$36,[55]BOP!$A$44:$IV$44,[55]BOP!$A$59:$IV$59,[55]BOP!#REF!,[55]BOP!#REF!,[55]BOP!$A$79:$IV$79,[55]BOP!#REF!</definedName>
    <definedName name="Z_EA86CE40_00A2_11D2_98BC_00C04FC96ABD_.wvu.Rows" localSheetId="52" hidden="1">[55]BOP!$A$36:$IV$36,[55]BOP!$A$44:$IV$44,[55]BOP!$A$59:$IV$59,[55]BOP!#REF!,[55]BOP!#REF!,[55]BOP!$A$79:$IV$79,[55]BOP!#REF!</definedName>
    <definedName name="Z_EA86CE40_00A2_11D2_98BC_00C04FC96ABD_.wvu.Rows" localSheetId="53" hidden="1">[55]BOP!$A$36:$IV$36,[55]BOP!$A$44:$IV$44,[55]BOP!$A$59:$IV$59,[55]BOP!#REF!,[55]BOP!#REF!,[55]BOP!$A$79:$IV$79,[55]BOP!#REF!</definedName>
    <definedName name="Z_EA86CE40_00A2_11D2_98BC_00C04FC96ABD_.wvu.Rows" localSheetId="54" hidden="1">[55]BOP!$A$36:$IV$36,[55]BOP!$A$44:$IV$44,[55]BOP!$A$59:$IV$59,[55]BOP!#REF!,[55]BOP!#REF!,[55]BOP!$A$79:$IV$79,[55]BOP!#REF!</definedName>
    <definedName name="Z_EA86CE40_00A2_11D2_98BC_00C04FC96ABD_.wvu.Rows" localSheetId="55" hidden="1">[55]BOP!$A$36:$IV$36,[55]BOP!$A$44:$IV$44,[55]BOP!$A$59:$IV$59,[55]BOP!#REF!,[55]BOP!#REF!,[55]BOP!$A$79:$IV$79,[55]BOP!#REF!</definedName>
    <definedName name="Z_EA86CE40_00A2_11D2_98BC_00C04FC96ABD_.wvu.Rows" localSheetId="56" hidden="1">[55]BOP!$A$36:$IV$36,[55]BOP!$A$44:$IV$44,[55]BOP!$A$59:$IV$59,[55]BOP!#REF!,[55]BOP!#REF!,[55]BOP!$A$79:$IV$79,[55]BOP!#REF!</definedName>
    <definedName name="Z_EA86CE40_00A2_11D2_98BC_00C04FC96ABD_.wvu.Rows" localSheetId="57" hidden="1">[55]BOP!$A$36:$IV$36,[55]BOP!$A$44:$IV$44,[55]BOP!$A$59:$IV$59,[55]BOP!#REF!,[55]BOP!#REF!,[55]BOP!$A$79:$IV$79,[55]BOP!#REF!</definedName>
    <definedName name="Z_EA86CE40_00A2_11D2_98BC_00C04FC96ABD_.wvu.Rows" localSheetId="58" hidden="1">[55]BOP!$A$36:$IV$36,[55]BOP!$A$44:$IV$44,[55]BOP!$A$59:$IV$59,[55]BOP!#REF!,[55]BOP!#REF!,[55]BOP!$A$79:$IV$79,[55]BOP!#REF!</definedName>
    <definedName name="Z_EA86CE40_00A2_11D2_98BC_00C04FC96ABD_.wvu.Rows" localSheetId="59" hidden="1">[55]BOP!$A$36:$IV$36,[55]BOP!$A$44:$IV$44,[55]BOP!$A$59:$IV$59,[55]BOP!#REF!,[55]BOP!#REF!,[55]BOP!$A$79:$IV$79,[55]BOP!#REF!</definedName>
    <definedName name="Z_EA86CE40_00A2_11D2_98BC_00C04FC96ABD_.wvu.Rows" localSheetId="60" hidden="1">[55]BOP!$A$36:$IV$36,[55]BOP!$A$44:$IV$44,[55]BOP!$A$59:$IV$59,[55]BOP!#REF!,[55]BOP!#REF!,[55]BOP!$A$79:$IV$79,[55]BOP!#REF!</definedName>
    <definedName name="Z_EA86CE40_00A2_11D2_98BC_00C04FC96ABD_.wvu.Rows" localSheetId="70" hidden="1">[55]BOP!$A$36:$IV$36,[55]BOP!$A$44:$IV$44,[55]BOP!$A$59:$IV$59,[55]BOP!#REF!,[55]BOP!#REF!,[55]BOP!$A$79:$IV$79,[55]BOP!#REF!</definedName>
    <definedName name="Z_EA86CE40_00A2_11D2_98BC_00C04FC96ABD_.wvu.Rows" localSheetId="0" hidden="1">[55]BOP!$A$36:$IV$36,[55]BOP!$A$44:$IV$44,[55]BOP!$A$59:$IV$59,[55]BOP!#REF!,[55]BOP!#REF!,[55]BOP!$A$79:$IV$79,[55]BOP!#REF!</definedName>
    <definedName name="Z_EA86CE40_00A2_11D2_98BC_00C04FC96ABD_.wvu.Rows" hidden="1">[55]BOP!$A$36:$IV$36,[55]BOP!$A$44:$IV$44,[55]BOP!$A$59:$IV$59,[55]BOP!#REF!,[55]BOP!#REF!,[55]BOP!$A$79:$IV$79,[55]BOP!#REF!</definedName>
    <definedName name="Z_EA86CE41_00A2_11D2_98BC_00C04FC96ABD_.wvu.Rows" localSheetId="19" hidden="1">[55]BOP!$A$36:$IV$36,[55]BOP!$A$44:$IV$44,[55]BOP!$A$59:$IV$59,[55]BOP!#REF!,[55]BOP!#REF!,[55]BOP!$A$79:$IV$79,[55]BOP!$A$81:$IV$88,[55]BOP!#REF!</definedName>
    <definedName name="Z_EA86CE41_00A2_11D2_98BC_00C04FC96ABD_.wvu.Rows" localSheetId="37" hidden="1">[55]BOP!$A$36:$IV$36,[55]BOP!$A$44:$IV$44,[55]BOP!$A$59:$IV$59,[55]BOP!#REF!,[55]BOP!#REF!,[55]BOP!$A$79:$IV$79,[55]BOP!$A$81:$IV$88,[55]BOP!#REF!</definedName>
    <definedName name="Z_EA86CE41_00A2_11D2_98BC_00C04FC96ABD_.wvu.Rows" localSheetId="38" hidden="1">[55]BOP!$A$36:$IV$36,[55]BOP!$A$44:$IV$44,[55]BOP!$A$59:$IV$59,[55]BOP!#REF!,[55]BOP!#REF!,[55]BOP!$A$79:$IV$79,[55]BOP!$A$81:$IV$88,[55]BOP!#REF!</definedName>
    <definedName name="Z_EA86CE41_00A2_11D2_98BC_00C04FC96ABD_.wvu.Rows" localSheetId="39" hidden="1">[55]BOP!$A$36:$IV$36,[55]BOP!$A$44:$IV$44,[55]BOP!$A$59:$IV$59,[55]BOP!#REF!,[55]BOP!#REF!,[55]BOP!$A$79:$IV$79,[55]BOP!$A$81:$IV$88,[55]BOP!#REF!</definedName>
    <definedName name="Z_EA86CE41_00A2_11D2_98BC_00C04FC96ABD_.wvu.Rows" localSheetId="40" hidden="1">[55]BOP!$A$36:$IV$36,[55]BOP!$A$44:$IV$44,[55]BOP!$A$59:$IV$59,[55]BOP!#REF!,[55]BOP!#REF!,[55]BOP!$A$79:$IV$79,[55]BOP!$A$81:$IV$88,[55]BOP!#REF!</definedName>
    <definedName name="Z_EA86CE41_00A2_11D2_98BC_00C04FC96ABD_.wvu.Rows" localSheetId="41" hidden="1">[55]BOP!$A$36:$IV$36,[55]BOP!$A$44:$IV$44,[55]BOP!$A$59:$IV$59,[55]BOP!#REF!,[55]BOP!#REF!,[55]BOP!$A$79:$IV$79,[55]BOP!$A$81:$IV$88,[55]BOP!#REF!</definedName>
    <definedName name="Z_EA86CE41_00A2_11D2_98BC_00C04FC96ABD_.wvu.Rows" localSheetId="42" hidden="1">[55]BOP!$A$36:$IV$36,[55]BOP!$A$44:$IV$44,[55]BOP!$A$59:$IV$59,[55]BOP!#REF!,[55]BOP!#REF!,[55]BOP!$A$79:$IV$79,[55]BOP!$A$81:$IV$88,[55]BOP!#REF!</definedName>
    <definedName name="Z_EA86CE41_00A2_11D2_98BC_00C04FC96ABD_.wvu.Rows" localSheetId="43" hidden="1">[55]BOP!$A$36:$IV$36,[55]BOP!$A$44:$IV$44,[55]BOP!$A$59:$IV$59,[55]BOP!#REF!,[55]BOP!#REF!,[55]BOP!$A$79:$IV$79,[55]BOP!$A$81:$IV$88,[55]BOP!#REF!</definedName>
    <definedName name="Z_EA86CE41_00A2_11D2_98BC_00C04FC96ABD_.wvu.Rows" localSheetId="45" hidden="1">[55]BOP!$A$36:$IV$36,[55]BOP!$A$44:$IV$44,[55]BOP!$A$59:$IV$59,[55]BOP!#REF!,[55]BOP!#REF!,[55]BOP!$A$79:$IV$79,[55]BOP!$A$81:$IV$88,[55]BOP!#REF!</definedName>
    <definedName name="Z_EA86CE41_00A2_11D2_98BC_00C04FC96ABD_.wvu.Rows" localSheetId="46" hidden="1">[55]BOP!$A$36:$IV$36,[55]BOP!$A$44:$IV$44,[55]BOP!$A$59:$IV$59,[55]BOP!#REF!,[55]BOP!#REF!,[55]BOP!$A$79:$IV$79,[55]BOP!$A$81:$IV$88,[55]BOP!#REF!</definedName>
    <definedName name="Z_EA86CE41_00A2_11D2_98BC_00C04FC96ABD_.wvu.Rows" localSheetId="48" hidden="1">[55]BOP!$A$36:$IV$36,[55]BOP!$A$44:$IV$44,[55]BOP!$A$59:$IV$59,[55]BOP!#REF!,[55]BOP!#REF!,[55]BOP!$A$79:$IV$79,[55]BOP!$A$81:$IV$88,[55]BOP!#REF!</definedName>
    <definedName name="Z_EA86CE41_00A2_11D2_98BC_00C04FC96ABD_.wvu.Rows" localSheetId="49" hidden="1">[55]BOP!$A$36:$IV$36,[55]BOP!$A$44:$IV$44,[55]BOP!$A$59:$IV$59,[55]BOP!#REF!,[55]BOP!#REF!,[55]BOP!$A$79:$IV$79,[55]BOP!$A$81:$IV$88,[55]BOP!#REF!</definedName>
    <definedName name="Z_EA86CE41_00A2_11D2_98BC_00C04FC96ABD_.wvu.Rows" localSheetId="50" hidden="1">[55]BOP!$A$36:$IV$36,[55]BOP!$A$44:$IV$44,[55]BOP!$A$59:$IV$59,[55]BOP!#REF!,[55]BOP!#REF!,[55]BOP!$A$79:$IV$79,[55]BOP!$A$81:$IV$88,[55]BOP!#REF!</definedName>
    <definedName name="Z_EA86CE41_00A2_11D2_98BC_00C04FC96ABD_.wvu.Rows" localSheetId="52" hidden="1">[55]BOP!$A$36:$IV$36,[55]BOP!$A$44:$IV$44,[55]BOP!$A$59:$IV$59,[55]BOP!#REF!,[55]BOP!#REF!,[55]BOP!$A$79:$IV$79,[55]BOP!$A$81:$IV$88,[55]BOP!#REF!</definedName>
    <definedName name="Z_EA86CE41_00A2_11D2_98BC_00C04FC96ABD_.wvu.Rows" localSheetId="53" hidden="1">[55]BOP!$A$36:$IV$36,[55]BOP!$A$44:$IV$44,[55]BOP!$A$59:$IV$59,[55]BOP!#REF!,[55]BOP!#REF!,[55]BOP!$A$79:$IV$79,[55]BOP!$A$81:$IV$88,[55]BOP!#REF!</definedName>
    <definedName name="Z_EA86CE41_00A2_11D2_98BC_00C04FC96ABD_.wvu.Rows" localSheetId="54" hidden="1">[55]BOP!$A$36:$IV$36,[55]BOP!$A$44:$IV$44,[55]BOP!$A$59:$IV$59,[55]BOP!#REF!,[55]BOP!#REF!,[55]BOP!$A$79:$IV$79,[55]BOP!$A$81:$IV$88,[55]BOP!#REF!</definedName>
    <definedName name="Z_EA86CE41_00A2_11D2_98BC_00C04FC96ABD_.wvu.Rows" localSheetId="55" hidden="1">[55]BOP!$A$36:$IV$36,[55]BOP!$A$44:$IV$44,[55]BOP!$A$59:$IV$59,[55]BOP!#REF!,[55]BOP!#REF!,[55]BOP!$A$79:$IV$79,[55]BOP!$A$81:$IV$88,[55]BOP!#REF!</definedName>
    <definedName name="Z_EA86CE41_00A2_11D2_98BC_00C04FC96ABD_.wvu.Rows" localSheetId="56" hidden="1">[55]BOP!$A$36:$IV$36,[55]BOP!$A$44:$IV$44,[55]BOP!$A$59:$IV$59,[55]BOP!#REF!,[55]BOP!#REF!,[55]BOP!$A$79:$IV$79,[55]BOP!$A$81:$IV$88,[55]BOP!#REF!</definedName>
    <definedName name="Z_EA86CE41_00A2_11D2_98BC_00C04FC96ABD_.wvu.Rows" localSheetId="57" hidden="1">[55]BOP!$A$36:$IV$36,[55]BOP!$A$44:$IV$44,[55]BOP!$A$59:$IV$59,[55]BOP!#REF!,[55]BOP!#REF!,[55]BOP!$A$79:$IV$79,[55]BOP!$A$81:$IV$88,[55]BOP!#REF!</definedName>
    <definedName name="Z_EA86CE41_00A2_11D2_98BC_00C04FC96ABD_.wvu.Rows" localSheetId="58" hidden="1">[55]BOP!$A$36:$IV$36,[55]BOP!$A$44:$IV$44,[55]BOP!$A$59:$IV$59,[55]BOP!#REF!,[55]BOP!#REF!,[55]BOP!$A$79:$IV$79,[55]BOP!$A$81:$IV$88,[55]BOP!#REF!</definedName>
    <definedName name="Z_EA86CE41_00A2_11D2_98BC_00C04FC96ABD_.wvu.Rows" localSheetId="59" hidden="1">[55]BOP!$A$36:$IV$36,[55]BOP!$A$44:$IV$44,[55]BOP!$A$59:$IV$59,[55]BOP!#REF!,[55]BOP!#REF!,[55]BOP!$A$79:$IV$79,[55]BOP!$A$81:$IV$88,[55]BOP!#REF!</definedName>
    <definedName name="Z_EA86CE41_00A2_11D2_98BC_00C04FC96ABD_.wvu.Rows" localSheetId="60" hidden="1">[55]BOP!$A$36:$IV$36,[55]BOP!$A$44:$IV$44,[55]BOP!$A$59:$IV$59,[55]BOP!#REF!,[55]BOP!#REF!,[55]BOP!$A$79:$IV$79,[55]BOP!$A$81:$IV$88,[55]BOP!#REF!</definedName>
    <definedName name="Z_EA86CE41_00A2_11D2_98BC_00C04FC96ABD_.wvu.Rows" localSheetId="70" hidden="1">[55]BOP!$A$36:$IV$36,[55]BOP!$A$44:$IV$44,[55]BOP!$A$59:$IV$59,[55]BOP!#REF!,[55]BOP!#REF!,[55]BOP!$A$79:$IV$79,[55]BOP!$A$81:$IV$88,[55]BOP!#REF!</definedName>
    <definedName name="Z_EA86CE41_00A2_11D2_98BC_00C04FC96ABD_.wvu.Rows" hidden="1">[55]BOP!$A$36:$IV$36,[55]BOP!$A$44:$IV$44,[55]BOP!$A$59:$IV$59,[55]BOP!#REF!,[55]BOP!#REF!,[55]BOP!$A$79:$IV$79,[55]BOP!$A$81:$IV$88,[55]BOP!#REF!</definedName>
    <definedName name="Z_EA86CE42_00A2_11D2_98BC_00C04FC96ABD_.wvu.Rows" localSheetId="19" hidden="1">[55]BOP!$A$36:$IV$36,[55]BOP!$A$44:$IV$44,[55]BOP!$A$59:$IV$59,[55]BOP!#REF!,[55]BOP!#REF!,[55]BOP!$A$79:$IV$79,[55]BOP!$A$81:$IV$88,[55]BOP!#REF!</definedName>
    <definedName name="Z_EA86CE42_00A2_11D2_98BC_00C04FC96ABD_.wvu.Rows" localSheetId="37" hidden="1">[55]BOP!$A$36:$IV$36,[55]BOP!$A$44:$IV$44,[55]BOP!$A$59:$IV$59,[55]BOP!#REF!,[55]BOP!#REF!,[55]BOP!$A$79:$IV$79,[55]BOP!$A$81:$IV$88,[55]BOP!#REF!</definedName>
    <definedName name="Z_EA86CE42_00A2_11D2_98BC_00C04FC96ABD_.wvu.Rows" localSheetId="38" hidden="1">[55]BOP!$A$36:$IV$36,[55]BOP!$A$44:$IV$44,[55]BOP!$A$59:$IV$59,[55]BOP!#REF!,[55]BOP!#REF!,[55]BOP!$A$79:$IV$79,[55]BOP!$A$81:$IV$88,[55]BOP!#REF!</definedName>
    <definedName name="Z_EA86CE42_00A2_11D2_98BC_00C04FC96ABD_.wvu.Rows" localSheetId="39" hidden="1">[55]BOP!$A$36:$IV$36,[55]BOP!$A$44:$IV$44,[55]BOP!$A$59:$IV$59,[55]BOP!#REF!,[55]BOP!#REF!,[55]BOP!$A$79:$IV$79,[55]BOP!$A$81:$IV$88,[55]BOP!#REF!</definedName>
    <definedName name="Z_EA86CE42_00A2_11D2_98BC_00C04FC96ABD_.wvu.Rows" localSheetId="40" hidden="1">[55]BOP!$A$36:$IV$36,[55]BOP!$A$44:$IV$44,[55]BOP!$A$59:$IV$59,[55]BOP!#REF!,[55]BOP!#REF!,[55]BOP!$A$79:$IV$79,[55]BOP!$A$81:$IV$88,[55]BOP!#REF!</definedName>
    <definedName name="Z_EA86CE42_00A2_11D2_98BC_00C04FC96ABD_.wvu.Rows" localSheetId="41" hidden="1">[55]BOP!$A$36:$IV$36,[55]BOP!$A$44:$IV$44,[55]BOP!$A$59:$IV$59,[55]BOP!#REF!,[55]BOP!#REF!,[55]BOP!$A$79:$IV$79,[55]BOP!$A$81:$IV$88,[55]BOP!#REF!</definedName>
    <definedName name="Z_EA86CE42_00A2_11D2_98BC_00C04FC96ABD_.wvu.Rows" localSheetId="42" hidden="1">[55]BOP!$A$36:$IV$36,[55]BOP!$A$44:$IV$44,[55]BOP!$A$59:$IV$59,[55]BOP!#REF!,[55]BOP!#REF!,[55]BOP!$A$79:$IV$79,[55]BOP!$A$81:$IV$88,[55]BOP!#REF!</definedName>
    <definedName name="Z_EA86CE42_00A2_11D2_98BC_00C04FC96ABD_.wvu.Rows" localSheetId="43" hidden="1">[55]BOP!$A$36:$IV$36,[55]BOP!$A$44:$IV$44,[55]BOP!$A$59:$IV$59,[55]BOP!#REF!,[55]BOP!#REF!,[55]BOP!$A$79:$IV$79,[55]BOP!$A$81:$IV$88,[55]BOP!#REF!</definedName>
    <definedName name="Z_EA86CE42_00A2_11D2_98BC_00C04FC96ABD_.wvu.Rows" localSheetId="45" hidden="1">[55]BOP!$A$36:$IV$36,[55]BOP!$A$44:$IV$44,[55]BOP!$A$59:$IV$59,[55]BOP!#REF!,[55]BOP!#REF!,[55]BOP!$A$79:$IV$79,[55]BOP!$A$81:$IV$88,[55]BOP!#REF!</definedName>
    <definedName name="Z_EA86CE42_00A2_11D2_98BC_00C04FC96ABD_.wvu.Rows" localSheetId="46" hidden="1">[55]BOP!$A$36:$IV$36,[55]BOP!$A$44:$IV$44,[55]BOP!$A$59:$IV$59,[55]BOP!#REF!,[55]BOP!#REF!,[55]BOP!$A$79:$IV$79,[55]BOP!$A$81:$IV$88,[55]BOP!#REF!</definedName>
    <definedName name="Z_EA86CE42_00A2_11D2_98BC_00C04FC96ABD_.wvu.Rows" localSheetId="48" hidden="1">[55]BOP!$A$36:$IV$36,[55]BOP!$A$44:$IV$44,[55]BOP!$A$59:$IV$59,[55]BOP!#REF!,[55]BOP!#REF!,[55]BOP!$A$79:$IV$79,[55]BOP!$A$81:$IV$88,[55]BOP!#REF!</definedName>
    <definedName name="Z_EA86CE42_00A2_11D2_98BC_00C04FC96ABD_.wvu.Rows" localSheetId="49" hidden="1">[55]BOP!$A$36:$IV$36,[55]BOP!$A$44:$IV$44,[55]BOP!$A$59:$IV$59,[55]BOP!#REF!,[55]BOP!#REF!,[55]BOP!$A$79:$IV$79,[55]BOP!$A$81:$IV$88,[55]BOP!#REF!</definedName>
    <definedName name="Z_EA86CE42_00A2_11D2_98BC_00C04FC96ABD_.wvu.Rows" localSheetId="50" hidden="1">[55]BOP!$A$36:$IV$36,[55]BOP!$A$44:$IV$44,[55]BOP!$A$59:$IV$59,[55]BOP!#REF!,[55]BOP!#REF!,[55]BOP!$A$79:$IV$79,[55]BOP!$A$81:$IV$88,[55]BOP!#REF!</definedName>
    <definedName name="Z_EA86CE42_00A2_11D2_98BC_00C04FC96ABD_.wvu.Rows" localSheetId="52" hidden="1">[55]BOP!$A$36:$IV$36,[55]BOP!$A$44:$IV$44,[55]BOP!$A$59:$IV$59,[55]BOP!#REF!,[55]BOP!#REF!,[55]BOP!$A$79:$IV$79,[55]BOP!$A$81:$IV$88,[55]BOP!#REF!</definedName>
    <definedName name="Z_EA86CE42_00A2_11D2_98BC_00C04FC96ABD_.wvu.Rows" localSheetId="53" hidden="1">[55]BOP!$A$36:$IV$36,[55]BOP!$A$44:$IV$44,[55]BOP!$A$59:$IV$59,[55]BOP!#REF!,[55]BOP!#REF!,[55]BOP!$A$79:$IV$79,[55]BOP!$A$81:$IV$88,[55]BOP!#REF!</definedName>
    <definedName name="Z_EA86CE42_00A2_11D2_98BC_00C04FC96ABD_.wvu.Rows" localSheetId="54" hidden="1">[55]BOP!$A$36:$IV$36,[55]BOP!$A$44:$IV$44,[55]BOP!$A$59:$IV$59,[55]BOP!#REF!,[55]BOP!#REF!,[55]BOP!$A$79:$IV$79,[55]BOP!$A$81:$IV$88,[55]BOP!#REF!</definedName>
    <definedName name="Z_EA86CE42_00A2_11D2_98BC_00C04FC96ABD_.wvu.Rows" localSheetId="55" hidden="1">[55]BOP!$A$36:$IV$36,[55]BOP!$A$44:$IV$44,[55]BOP!$A$59:$IV$59,[55]BOP!#REF!,[55]BOP!#REF!,[55]BOP!$A$79:$IV$79,[55]BOP!$A$81:$IV$88,[55]BOP!#REF!</definedName>
    <definedName name="Z_EA86CE42_00A2_11D2_98BC_00C04FC96ABD_.wvu.Rows" localSheetId="56" hidden="1">[55]BOP!$A$36:$IV$36,[55]BOP!$A$44:$IV$44,[55]BOP!$A$59:$IV$59,[55]BOP!#REF!,[55]BOP!#REF!,[55]BOP!$A$79:$IV$79,[55]BOP!$A$81:$IV$88,[55]BOP!#REF!</definedName>
    <definedName name="Z_EA86CE42_00A2_11D2_98BC_00C04FC96ABD_.wvu.Rows" localSheetId="57" hidden="1">[55]BOP!$A$36:$IV$36,[55]BOP!$A$44:$IV$44,[55]BOP!$A$59:$IV$59,[55]BOP!#REF!,[55]BOP!#REF!,[55]BOP!$A$79:$IV$79,[55]BOP!$A$81:$IV$88,[55]BOP!#REF!</definedName>
    <definedName name="Z_EA86CE42_00A2_11D2_98BC_00C04FC96ABD_.wvu.Rows" localSheetId="58" hidden="1">[55]BOP!$A$36:$IV$36,[55]BOP!$A$44:$IV$44,[55]BOP!$A$59:$IV$59,[55]BOP!#REF!,[55]BOP!#REF!,[55]BOP!$A$79:$IV$79,[55]BOP!$A$81:$IV$88,[55]BOP!#REF!</definedName>
    <definedName name="Z_EA86CE42_00A2_11D2_98BC_00C04FC96ABD_.wvu.Rows" localSheetId="59" hidden="1">[55]BOP!$A$36:$IV$36,[55]BOP!$A$44:$IV$44,[55]BOP!$A$59:$IV$59,[55]BOP!#REF!,[55]BOP!#REF!,[55]BOP!$A$79:$IV$79,[55]BOP!$A$81:$IV$88,[55]BOP!#REF!</definedName>
    <definedName name="Z_EA86CE42_00A2_11D2_98BC_00C04FC96ABD_.wvu.Rows" localSheetId="60" hidden="1">[55]BOP!$A$36:$IV$36,[55]BOP!$A$44:$IV$44,[55]BOP!$A$59:$IV$59,[55]BOP!#REF!,[55]BOP!#REF!,[55]BOP!$A$79:$IV$79,[55]BOP!$A$81:$IV$88,[55]BOP!#REF!</definedName>
    <definedName name="Z_EA86CE42_00A2_11D2_98BC_00C04FC96ABD_.wvu.Rows" localSheetId="70" hidden="1">[55]BOP!$A$36:$IV$36,[55]BOP!$A$44:$IV$44,[55]BOP!$A$59:$IV$59,[55]BOP!#REF!,[55]BOP!#REF!,[55]BOP!$A$79:$IV$79,[55]BOP!$A$81:$IV$88,[55]BOP!#REF!</definedName>
    <definedName name="Z_EA86CE42_00A2_11D2_98BC_00C04FC96ABD_.wvu.Rows" hidden="1">[55]BOP!$A$36:$IV$36,[55]BOP!$A$44:$IV$44,[55]BOP!$A$59:$IV$59,[55]BOP!#REF!,[55]BOP!#REF!,[55]BOP!$A$79:$IV$79,[55]BOP!$A$81:$IV$88,[55]BOP!#REF!</definedName>
    <definedName name="Z_EA86CE43_00A2_11D2_98BC_00C04FC96ABD_.wvu.Rows" localSheetId="19" hidden="1">[55]BOP!$A$36:$IV$36,[55]BOP!$A$44:$IV$44,[55]BOP!$A$59:$IV$59,[55]BOP!#REF!,[55]BOP!#REF!,[55]BOP!$A$79:$IV$79,[55]BOP!$A$81:$IV$88,[55]BOP!#REF!</definedName>
    <definedName name="Z_EA86CE43_00A2_11D2_98BC_00C04FC96ABD_.wvu.Rows" localSheetId="37" hidden="1">[55]BOP!$A$36:$IV$36,[55]BOP!$A$44:$IV$44,[55]BOP!$A$59:$IV$59,[55]BOP!#REF!,[55]BOP!#REF!,[55]BOP!$A$79:$IV$79,[55]BOP!$A$81:$IV$88,[55]BOP!#REF!</definedName>
    <definedName name="Z_EA86CE43_00A2_11D2_98BC_00C04FC96ABD_.wvu.Rows" localSheetId="38" hidden="1">[55]BOP!$A$36:$IV$36,[55]BOP!$A$44:$IV$44,[55]BOP!$A$59:$IV$59,[55]BOP!#REF!,[55]BOP!#REF!,[55]BOP!$A$79:$IV$79,[55]BOP!$A$81:$IV$88,[55]BOP!#REF!</definedName>
    <definedName name="Z_EA86CE43_00A2_11D2_98BC_00C04FC96ABD_.wvu.Rows" localSheetId="39" hidden="1">[55]BOP!$A$36:$IV$36,[55]BOP!$A$44:$IV$44,[55]BOP!$A$59:$IV$59,[55]BOP!#REF!,[55]BOP!#REF!,[55]BOP!$A$79:$IV$79,[55]BOP!$A$81:$IV$88,[55]BOP!#REF!</definedName>
    <definedName name="Z_EA86CE43_00A2_11D2_98BC_00C04FC96ABD_.wvu.Rows" localSheetId="40" hidden="1">[55]BOP!$A$36:$IV$36,[55]BOP!$A$44:$IV$44,[55]BOP!$A$59:$IV$59,[55]BOP!#REF!,[55]BOP!#REF!,[55]BOP!$A$79:$IV$79,[55]BOP!$A$81:$IV$88,[55]BOP!#REF!</definedName>
    <definedName name="Z_EA86CE43_00A2_11D2_98BC_00C04FC96ABD_.wvu.Rows" localSheetId="41" hidden="1">[55]BOP!$A$36:$IV$36,[55]BOP!$A$44:$IV$44,[55]BOP!$A$59:$IV$59,[55]BOP!#REF!,[55]BOP!#REF!,[55]BOP!$A$79:$IV$79,[55]BOP!$A$81:$IV$88,[55]BOP!#REF!</definedName>
    <definedName name="Z_EA86CE43_00A2_11D2_98BC_00C04FC96ABD_.wvu.Rows" localSheetId="42" hidden="1">[55]BOP!$A$36:$IV$36,[55]BOP!$A$44:$IV$44,[55]BOP!$A$59:$IV$59,[55]BOP!#REF!,[55]BOP!#REF!,[55]BOP!$A$79:$IV$79,[55]BOP!$A$81:$IV$88,[55]BOP!#REF!</definedName>
    <definedName name="Z_EA86CE43_00A2_11D2_98BC_00C04FC96ABD_.wvu.Rows" localSheetId="43" hidden="1">[55]BOP!$A$36:$IV$36,[55]BOP!$A$44:$IV$44,[55]BOP!$A$59:$IV$59,[55]BOP!#REF!,[55]BOP!#REF!,[55]BOP!$A$79:$IV$79,[55]BOP!$A$81:$IV$88,[55]BOP!#REF!</definedName>
    <definedName name="Z_EA86CE43_00A2_11D2_98BC_00C04FC96ABD_.wvu.Rows" localSheetId="45" hidden="1">[55]BOP!$A$36:$IV$36,[55]BOP!$A$44:$IV$44,[55]BOP!$A$59:$IV$59,[55]BOP!#REF!,[55]BOP!#REF!,[55]BOP!$A$79:$IV$79,[55]BOP!$A$81:$IV$88,[55]BOP!#REF!</definedName>
    <definedName name="Z_EA86CE43_00A2_11D2_98BC_00C04FC96ABD_.wvu.Rows" localSheetId="46" hidden="1">[55]BOP!$A$36:$IV$36,[55]BOP!$A$44:$IV$44,[55]BOP!$A$59:$IV$59,[55]BOP!#REF!,[55]BOP!#REF!,[55]BOP!$A$79:$IV$79,[55]BOP!$A$81:$IV$88,[55]BOP!#REF!</definedName>
    <definedName name="Z_EA86CE43_00A2_11D2_98BC_00C04FC96ABD_.wvu.Rows" localSheetId="48" hidden="1">[55]BOP!$A$36:$IV$36,[55]BOP!$A$44:$IV$44,[55]BOP!$A$59:$IV$59,[55]BOP!#REF!,[55]BOP!#REF!,[55]BOP!$A$79:$IV$79,[55]BOP!$A$81:$IV$88,[55]BOP!#REF!</definedName>
    <definedName name="Z_EA86CE43_00A2_11D2_98BC_00C04FC96ABD_.wvu.Rows" localSheetId="49" hidden="1">[55]BOP!$A$36:$IV$36,[55]BOP!$A$44:$IV$44,[55]BOP!$A$59:$IV$59,[55]BOP!#REF!,[55]BOP!#REF!,[55]BOP!$A$79:$IV$79,[55]BOP!$A$81:$IV$88,[55]BOP!#REF!</definedName>
    <definedName name="Z_EA86CE43_00A2_11D2_98BC_00C04FC96ABD_.wvu.Rows" localSheetId="50" hidden="1">[55]BOP!$A$36:$IV$36,[55]BOP!$A$44:$IV$44,[55]BOP!$A$59:$IV$59,[55]BOP!#REF!,[55]BOP!#REF!,[55]BOP!$A$79:$IV$79,[55]BOP!$A$81:$IV$88,[55]BOP!#REF!</definedName>
    <definedName name="Z_EA86CE43_00A2_11D2_98BC_00C04FC96ABD_.wvu.Rows" localSheetId="52" hidden="1">[55]BOP!$A$36:$IV$36,[55]BOP!$A$44:$IV$44,[55]BOP!$A$59:$IV$59,[55]BOP!#REF!,[55]BOP!#REF!,[55]BOP!$A$79:$IV$79,[55]BOP!$A$81:$IV$88,[55]BOP!#REF!</definedName>
    <definedName name="Z_EA86CE43_00A2_11D2_98BC_00C04FC96ABD_.wvu.Rows" localSheetId="53" hidden="1">[55]BOP!$A$36:$IV$36,[55]BOP!$A$44:$IV$44,[55]BOP!$A$59:$IV$59,[55]BOP!#REF!,[55]BOP!#REF!,[55]BOP!$A$79:$IV$79,[55]BOP!$A$81:$IV$88,[55]BOP!#REF!</definedName>
    <definedName name="Z_EA86CE43_00A2_11D2_98BC_00C04FC96ABD_.wvu.Rows" localSheetId="54" hidden="1">[55]BOP!$A$36:$IV$36,[55]BOP!$A$44:$IV$44,[55]BOP!$A$59:$IV$59,[55]BOP!#REF!,[55]BOP!#REF!,[55]BOP!$A$79:$IV$79,[55]BOP!$A$81:$IV$88,[55]BOP!#REF!</definedName>
    <definedName name="Z_EA86CE43_00A2_11D2_98BC_00C04FC96ABD_.wvu.Rows" localSheetId="55" hidden="1">[55]BOP!$A$36:$IV$36,[55]BOP!$A$44:$IV$44,[55]BOP!$A$59:$IV$59,[55]BOP!#REF!,[55]BOP!#REF!,[55]BOP!$A$79:$IV$79,[55]BOP!$A$81:$IV$88,[55]BOP!#REF!</definedName>
    <definedName name="Z_EA86CE43_00A2_11D2_98BC_00C04FC96ABD_.wvu.Rows" localSheetId="56" hidden="1">[55]BOP!$A$36:$IV$36,[55]BOP!$A$44:$IV$44,[55]BOP!$A$59:$IV$59,[55]BOP!#REF!,[55]BOP!#REF!,[55]BOP!$A$79:$IV$79,[55]BOP!$A$81:$IV$88,[55]BOP!#REF!</definedName>
    <definedName name="Z_EA86CE43_00A2_11D2_98BC_00C04FC96ABD_.wvu.Rows" localSheetId="57" hidden="1">[55]BOP!$A$36:$IV$36,[55]BOP!$A$44:$IV$44,[55]BOP!$A$59:$IV$59,[55]BOP!#REF!,[55]BOP!#REF!,[55]BOP!$A$79:$IV$79,[55]BOP!$A$81:$IV$88,[55]BOP!#REF!</definedName>
    <definedName name="Z_EA86CE43_00A2_11D2_98BC_00C04FC96ABD_.wvu.Rows" localSheetId="58" hidden="1">[55]BOP!$A$36:$IV$36,[55]BOP!$A$44:$IV$44,[55]BOP!$A$59:$IV$59,[55]BOP!#REF!,[55]BOP!#REF!,[55]BOP!$A$79:$IV$79,[55]BOP!$A$81:$IV$88,[55]BOP!#REF!</definedName>
    <definedName name="Z_EA86CE43_00A2_11D2_98BC_00C04FC96ABD_.wvu.Rows" localSheetId="59" hidden="1">[55]BOP!$A$36:$IV$36,[55]BOP!$A$44:$IV$44,[55]BOP!$A$59:$IV$59,[55]BOP!#REF!,[55]BOP!#REF!,[55]BOP!$A$79:$IV$79,[55]BOP!$A$81:$IV$88,[55]BOP!#REF!</definedName>
    <definedName name="Z_EA86CE43_00A2_11D2_98BC_00C04FC96ABD_.wvu.Rows" localSheetId="60" hidden="1">[55]BOP!$A$36:$IV$36,[55]BOP!$A$44:$IV$44,[55]BOP!$A$59:$IV$59,[55]BOP!#REF!,[55]BOP!#REF!,[55]BOP!$A$79:$IV$79,[55]BOP!$A$81:$IV$88,[55]BOP!#REF!</definedName>
    <definedName name="Z_EA86CE43_00A2_11D2_98BC_00C04FC96ABD_.wvu.Rows" localSheetId="70" hidden="1">[55]BOP!$A$36:$IV$36,[55]BOP!$A$44:$IV$44,[55]BOP!$A$59:$IV$59,[55]BOP!#REF!,[55]BOP!#REF!,[55]BOP!$A$79:$IV$79,[55]BOP!$A$81:$IV$88,[55]BOP!#REF!</definedName>
    <definedName name="Z_EA86CE43_00A2_11D2_98BC_00C04FC96ABD_.wvu.Rows" hidden="1">[55]BOP!$A$36:$IV$36,[55]BOP!$A$44:$IV$44,[55]BOP!$A$59:$IV$59,[55]BOP!#REF!,[55]BOP!#REF!,[55]BOP!$A$79:$IV$79,[55]BOP!$A$81:$IV$88,[55]BOP!#REF!</definedName>
    <definedName name="Z_EA86CE45_00A2_11D2_98BC_00C04FC96ABD_.wvu.Rows" localSheetId="19" hidden="1">[55]BOP!$A$36:$IV$36,[55]BOP!$A$44:$IV$44,[55]BOP!$A$59:$IV$59,[55]BOP!#REF!,[55]BOP!#REF!,[55]BOP!$A$79:$IV$79,[55]BOP!$A$81:$IV$88,[55]BOP!#REF!,[55]BOP!#REF!</definedName>
    <definedName name="Z_EA86CE45_00A2_11D2_98BC_00C04FC96ABD_.wvu.Rows" localSheetId="37" hidden="1">[55]BOP!$A$36:$IV$36,[55]BOP!$A$44:$IV$44,[55]BOP!$A$59:$IV$59,[55]BOP!#REF!,[55]BOP!#REF!,[55]BOP!$A$79:$IV$79,[55]BOP!$A$81:$IV$88,[55]BOP!#REF!,[55]BOP!#REF!</definedName>
    <definedName name="Z_EA86CE45_00A2_11D2_98BC_00C04FC96ABD_.wvu.Rows" localSheetId="38" hidden="1">[55]BOP!$A$36:$IV$36,[55]BOP!$A$44:$IV$44,[55]BOP!$A$59:$IV$59,[55]BOP!#REF!,[55]BOP!#REF!,[55]BOP!$A$79:$IV$79,[55]BOP!$A$81:$IV$88,[55]BOP!#REF!,[55]BOP!#REF!</definedName>
    <definedName name="Z_EA86CE45_00A2_11D2_98BC_00C04FC96ABD_.wvu.Rows" localSheetId="39" hidden="1">[55]BOP!$A$36:$IV$36,[55]BOP!$A$44:$IV$44,[55]BOP!$A$59:$IV$59,[55]BOP!#REF!,[55]BOP!#REF!,[55]BOP!$A$79:$IV$79,[55]BOP!$A$81:$IV$88,[55]BOP!#REF!,[55]BOP!#REF!</definedName>
    <definedName name="Z_EA86CE45_00A2_11D2_98BC_00C04FC96ABD_.wvu.Rows" localSheetId="40" hidden="1">[55]BOP!$A$36:$IV$36,[55]BOP!$A$44:$IV$44,[55]BOP!$A$59:$IV$59,[55]BOP!#REF!,[55]BOP!#REF!,[55]BOP!$A$79:$IV$79,[55]BOP!$A$81:$IV$88,[55]BOP!#REF!,[55]BOP!#REF!</definedName>
    <definedName name="Z_EA86CE45_00A2_11D2_98BC_00C04FC96ABD_.wvu.Rows" localSheetId="41" hidden="1">[55]BOP!$A$36:$IV$36,[55]BOP!$A$44:$IV$44,[55]BOP!$A$59:$IV$59,[55]BOP!#REF!,[55]BOP!#REF!,[55]BOP!$A$79:$IV$79,[55]BOP!$A$81:$IV$88,[55]BOP!#REF!,[55]BOP!#REF!</definedName>
    <definedName name="Z_EA86CE45_00A2_11D2_98BC_00C04FC96ABD_.wvu.Rows" localSheetId="42" hidden="1">[55]BOP!$A$36:$IV$36,[55]BOP!$A$44:$IV$44,[55]BOP!$A$59:$IV$59,[55]BOP!#REF!,[55]BOP!#REF!,[55]BOP!$A$79:$IV$79,[55]BOP!$A$81:$IV$88,[55]BOP!#REF!,[55]BOP!#REF!</definedName>
    <definedName name="Z_EA86CE45_00A2_11D2_98BC_00C04FC96ABD_.wvu.Rows" localSheetId="43" hidden="1">[55]BOP!$A$36:$IV$36,[55]BOP!$A$44:$IV$44,[55]BOP!$A$59:$IV$59,[55]BOP!#REF!,[55]BOP!#REF!,[55]BOP!$A$79:$IV$79,[55]BOP!$A$81:$IV$88,[55]BOP!#REF!,[55]BOP!#REF!</definedName>
    <definedName name="Z_EA86CE45_00A2_11D2_98BC_00C04FC96ABD_.wvu.Rows" localSheetId="45" hidden="1">[55]BOP!$A$36:$IV$36,[55]BOP!$A$44:$IV$44,[55]BOP!$A$59:$IV$59,[55]BOP!#REF!,[55]BOP!#REF!,[55]BOP!$A$79:$IV$79,[55]BOP!$A$81:$IV$88,[55]BOP!#REF!,[55]BOP!#REF!</definedName>
    <definedName name="Z_EA86CE45_00A2_11D2_98BC_00C04FC96ABD_.wvu.Rows" localSheetId="46" hidden="1">[55]BOP!$A$36:$IV$36,[55]BOP!$A$44:$IV$44,[55]BOP!$A$59:$IV$59,[55]BOP!#REF!,[55]BOP!#REF!,[55]BOP!$A$79:$IV$79,[55]BOP!$A$81:$IV$88,[55]BOP!#REF!,[55]BOP!#REF!</definedName>
    <definedName name="Z_EA86CE45_00A2_11D2_98BC_00C04FC96ABD_.wvu.Rows" localSheetId="48" hidden="1">[55]BOP!$A$36:$IV$36,[55]BOP!$A$44:$IV$44,[55]BOP!$A$59:$IV$59,[55]BOP!#REF!,[55]BOP!#REF!,[55]BOP!$A$79:$IV$79,[55]BOP!$A$81:$IV$88,[55]BOP!#REF!,[55]BOP!#REF!</definedName>
    <definedName name="Z_EA86CE45_00A2_11D2_98BC_00C04FC96ABD_.wvu.Rows" localSheetId="49" hidden="1">[55]BOP!$A$36:$IV$36,[55]BOP!$A$44:$IV$44,[55]BOP!$A$59:$IV$59,[55]BOP!#REF!,[55]BOP!#REF!,[55]BOP!$A$79:$IV$79,[55]BOP!$A$81:$IV$88,[55]BOP!#REF!,[55]BOP!#REF!</definedName>
    <definedName name="Z_EA86CE45_00A2_11D2_98BC_00C04FC96ABD_.wvu.Rows" localSheetId="50" hidden="1">[55]BOP!$A$36:$IV$36,[55]BOP!$A$44:$IV$44,[55]BOP!$A$59:$IV$59,[55]BOP!#REF!,[55]BOP!#REF!,[55]BOP!$A$79:$IV$79,[55]BOP!$A$81:$IV$88,[55]BOP!#REF!,[55]BOP!#REF!</definedName>
    <definedName name="Z_EA86CE45_00A2_11D2_98BC_00C04FC96ABD_.wvu.Rows" localSheetId="52" hidden="1">[55]BOP!$A$36:$IV$36,[55]BOP!$A$44:$IV$44,[55]BOP!$A$59:$IV$59,[55]BOP!#REF!,[55]BOP!#REF!,[55]BOP!$A$79:$IV$79,[55]BOP!$A$81:$IV$88,[55]BOP!#REF!,[55]BOP!#REF!</definedName>
    <definedName name="Z_EA86CE45_00A2_11D2_98BC_00C04FC96ABD_.wvu.Rows" localSheetId="53" hidden="1">[55]BOP!$A$36:$IV$36,[55]BOP!$A$44:$IV$44,[55]BOP!$A$59:$IV$59,[55]BOP!#REF!,[55]BOP!#REF!,[55]BOP!$A$79:$IV$79,[55]BOP!$A$81:$IV$88,[55]BOP!#REF!,[55]BOP!#REF!</definedName>
    <definedName name="Z_EA86CE45_00A2_11D2_98BC_00C04FC96ABD_.wvu.Rows" localSheetId="54" hidden="1">[55]BOP!$A$36:$IV$36,[55]BOP!$A$44:$IV$44,[55]BOP!$A$59:$IV$59,[55]BOP!#REF!,[55]BOP!#REF!,[55]BOP!$A$79:$IV$79,[55]BOP!$A$81:$IV$88,[55]BOP!#REF!,[55]BOP!#REF!</definedName>
    <definedName name="Z_EA86CE45_00A2_11D2_98BC_00C04FC96ABD_.wvu.Rows" localSheetId="55" hidden="1">[55]BOP!$A$36:$IV$36,[55]BOP!$A$44:$IV$44,[55]BOP!$A$59:$IV$59,[55]BOP!#REF!,[55]BOP!#REF!,[55]BOP!$A$79:$IV$79,[55]BOP!$A$81:$IV$88,[55]BOP!#REF!,[55]BOP!#REF!</definedName>
    <definedName name="Z_EA86CE45_00A2_11D2_98BC_00C04FC96ABD_.wvu.Rows" localSheetId="56" hidden="1">[55]BOP!$A$36:$IV$36,[55]BOP!$A$44:$IV$44,[55]BOP!$A$59:$IV$59,[55]BOP!#REF!,[55]BOP!#REF!,[55]BOP!$A$79:$IV$79,[55]BOP!$A$81:$IV$88,[55]BOP!#REF!,[55]BOP!#REF!</definedName>
    <definedName name="Z_EA86CE45_00A2_11D2_98BC_00C04FC96ABD_.wvu.Rows" localSheetId="57" hidden="1">[55]BOP!$A$36:$IV$36,[55]BOP!$A$44:$IV$44,[55]BOP!$A$59:$IV$59,[55]BOP!#REF!,[55]BOP!#REF!,[55]BOP!$A$79:$IV$79,[55]BOP!$A$81:$IV$88,[55]BOP!#REF!,[55]BOP!#REF!</definedName>
    <definedName name="Z_EA86CE45_00A2_11D2_98BC_00C04FC96ABD_.wvu.Rows" localSheetId="58" hidden="1">[55]BOP!$A$36:$IV$36,[55]BOP!$A$44:$IV$44,[55]BOP!$A$59:$IV$59,[55]BOP!#REF!,[55]BOP!#REF!,[55]BOP!$A$79:$IV$79,[55]BOP!$A$81:$IV$88,[55]BOP!#REF!,[55]BOP!#REF!</definedName>
    <definedName name="Z_EA86CE45_00A2_11D2_98BC_00C04FC96ABD_.wvu.Rows" localSheetId="59" hidden="1">[55]BOP!$A$36:$IV$36,[55]BOP!$A$44:$IV$44,[55]BOP!$A$59:$IV$59,[55]BOP!#REF!,[55]BOP!#REF!,[55]BOP!$A$79:$IV$79,[55]BOP!$A$81:$IV$88,[55]BOP!#REF!,[55]BOP!#REF!</definedName>
    <definedName name="Z_EA86CE45_00A2_11D2_98BC_00C04FC96ABD_.wvu.Rows" localSheetId="60" hidden="1">[55]BOP!$A$36:$IV$36,[55]BOP!$A$44:$IV$44,[55]BOP!$A$59:$IV$59,[55]BOP!#REF!,[55]BOP!#REF!,[55]BOP!$A$79:$IV$79,[55]BOP!$A$81:$IV$88,[55]BOP!#REF!,[55]BOP!#REF!</definedName>
    <definedName name="Z_EA86CE45_00A2_11D2_98BC_00C04FC96ABD_.wvu.Rows" localSheetId="70" hidden="1">[55]BOP!$A$36:$IV$36,[55]BOP!$A$44:$IV$44,[55]BOP!$A$59:$IV$59,[55]BOP!#REF!,[55]BOP!#REF!,[55]BOP!$A$79:$IV$79,[55]BOP!$A$81:$IV$88,[55]BOP!#REF!,[55]BOP!#REF!</definedName>
    <definedName name="Z_EA86CE45_00A2_11D2_98BC_00C04FC96ABD_.wvu.Rows" hidden="1">[55]BOP!$A$36:$IV$36,[55]BOP!$A$44:$IV$44,[55]BOP!$A$59:$IV$59,[55]BOP!#REF!,[55]BOP!#REF!,[55]BOP!$A$79:$IV$79,[55]BOP!$A$81:$IV$88,[55]BOP!#REF!,[55]BOP!#REF!</definedName>
    <definedName name="Z_EA86CE46_00A2_11D2_98BC_00C04FC96ABD_.wvu.Rows" localSheetId="19" hidden="1">[55]BOP!$A$36:$IV$36,[55]BOP!$A$44:$IV$44,[55]BOP!$A$59:$IV$59,[55]BOP!#REF!,[55]BOP!#REF!,[55]BOP!$A$79:$IV$79,[55]BOP!$A$81:$IV$88,[55]BOP!#REF!,[55]BOP!#REF!</definedName>
    <definedName name="Z_EA86CE46_00A2_11D2_98BC_00C04FC96ABD_.wvu.Rows" localSheetId="37" hidden="1">[55]BOP!$A$36:$IV$36,[55]BOP!$A$44:$IV$44,[55]BOP!$A$59:$IV$59,[55]BOP!#REF!,[55]BOP!#REF!,[55]BOP!$A$79:$IV$79,[55]BOP!$A$81:$IV$88,[55]BOP!#REF!,[55]BOP!#REF!</definedName>
    <definedName name="Z_EA86CE46_00A2_11D2_98BC_00C04FC96ABD_.wvu.Rows" localSheetId="38" hidden="1">[55]BOP!$A$36:$IV$36,[55]BOP!$A$44:$IV$44,[55]BOP!$A$59:$IV$59,[55]BOP!#REF!,[55]BOP!#REF!,[55]BOP!$A$79:$IV$79,[55]BOP!$A$81:$IV$88,[55]BOP!#REF!,[55]BOP!#REF!</definedName>
    <definedName name="Z_EA86CE46_00A2_11D2_98BC_00C04FC96ABD_.wvu.Rows" localSheetId="39" hidden="1">[55]BOP!$A$36:$IV$36,[55]BOP!$A$44:$IV$44,[55]BOP!$A$59:$IV$59,[55]BOP!#REF!,[55]BOP!#REF!,[55]BOP!$A$79:$IV$79,[55]BOP!$A$81:$IV$88,[55]BOP!#REF!,[55]BOP!#REF!</definedName>
    <definedName name="Z_EA86CE46_00A2_11D2_98BC_00C04FC96ABD_.wvu.Rows" localSheetId="40" hidden="1">[55]BOP!$A$36:$IV$36,[55]BOP!$A$44:$IV$44,[55]BOP!$A$59:$IV$59,[55]BOP!#REF!,[55]BOP!#REF!,[55]BOP!$A$79:$IV$79,[55]BOP!$A$81:$IV$88,[55]BOP!#REF!,[55]BOP!#REF!</definedName>
    <definedName name="Z_EA86CE46_00A2_11D2_98BC_00C04FC96ABD_.wvu.Rows" localSheetId="41" hidden="1">[55]BOP!$A$36:$IV$36,[55]BOP!$A$44:$IV$44,[55]BOP!$A$59:$IV$59,[55]BOP!#REF!,[55]BOP!#REF!,[55]BOP!$A$79:$IV$79,[55]BOP!$A$81:$IV$88,[55]BOP!#REF!,[55]BOP!#REF!</definedName>
    <definedName name="Z_EA86CE46_00A2_11D2_98BC_00C04FC96ABD_.wvu.Rows" localSheetId="42" hidden="1">[55]BOP!$A$36:$IV$36,[55]BOP!$A$44:$IV$44,[55]BOP!$A$59:$IV$59,[55]BOP!#REF!,[55]BOP!#REF!,[55]BOP!$A$79:$IV$79,[55]BOP!$A$81:$IV$88,[55]BOP!#REF!,[55]BOP!#REF!</definedName>
    <definedName name="Z_EA86CE46_00A2_11D2_98BC_00C04FC96ABD_.wvu.Rows" localSheetId="43" hidden="1">[55]BOP!$A$36:$IV$36,[55]BOP!$A$44:$IV$44,[55]BOP!$A$59:$IV$59,[55]BOP!#REF!,[55]BOP!#REF!,[55]BOP!$A$79:$IV$79,[55]BOP!$A$81:$IV$88,[55]BOP!#REF!,[55]BOP!#REF!</definedName>
    <definedName name="Z_EA86CE46_00A2_11D2_98BC_00C04FC96ABD_.wvu.Rows" localSheetId="45" hidden="1">[55]BOP!$A$36:$IV$36,[55]BOP!$A$44:$IV$44,[55]BOP!$A$59:$IV$59,[55]BOP!#REF!,[55]BOP!#REF!,[55]BOP!$A$79:$IV$79,[55]BOP!$A$81:$IV$88,[55]BOP!#REF!,[55]BOP!#REF!</definedName>
    <definedName name="Z_EA86CE46_00A2_11D2_98BC_00C04FC96ABD_.wvu.Rows" localSheetId="46" hidden="1">[55]BOP!$A$36:$IV$36,[55]BOP!$A$44:$IV$44,[55]BOP!$A$59:$IV$59,[55]BOP!#REF!,[55]BOP!#REF!,[55]BOP!$A$79:$IV$79,[55]BOP!$A$81:$IV$88,[55]BOP!#REF!,[55]BOP!#REF!</definedName>
    <definedName name="Z_EA86CE46_00A2_11D2_98BC_00C04FC96ABD_.wvu.Rows" localSheetId="48" hidden="1">[55]BOP!$A$36:$IV$36,[55]BOP!$A$44:$IV$44,[55]BOP!$A$59:$IV$59,[55]BOP!#REF!,[55]BOP!#REF!,[55]BOP!$A$79:$IV$79,[55]BOP!$A$81:$IV$88,[55]BOP!#REF!,[55]BOP!#REF!</definedName>
    <definedName name="Z_EA86CE46_00A2_11D2_98BC_00C04FC96ABD_.wvu.Rows" localSheetId="49" hidden="1">[55]BOP!$A$36:$IV$36,[55]BOP!$A$44:$IV$44,[55]BOP!$A$59:$IV$59,[55]BOP!#REF!,[55]BOP!#REF!,[55]BOP!$A$79:$IV$79,[55]BOP!$A$81:$IV$88,[55]BOP!#REF!,[55]BOP!#REF!</definedName>
    <definedName name="Z_EA86CE46_00A2_11D2_98BC_00C04FC96ABD_.wvu.Rows" localSheetId="50" hidden="1">[55]BOP!$A$36:$IV$36,[55]BOP!$A$44:$IV$44,[55]BOP!$A$59:$IV$59,[55]BOP!#REF!,[55]BOP!#REF!,[55]BOP!$A$79:$IV$79,[55]BOP!$A$81:$IV$88,[55]BOP!#REF!,[55]BOP!#REF!</definedName>
    <definedName name="Z_EA86CE46_00A2_11D2_98BC_00C04FC96ABD_.wvu.Rows" localSheetId="52" hidden="1">[55]BOP!$A$36:$IV$36,[55]BOP!$A$44:$IV$44,[55]BOP!$A$59:$IV$59,[55]BOP!#REF!,[55]BOP!#REF!,[55]BOP!$A$79:$IV$79,[55]BOP!$A$81:$IV$88,[55]BOP!#REF!,[55]BOP!#REF!</definedName>
    <definedName name="Z_EA86CE46_00A2_11D2_98BC_00C04FC96ABD_.wvu.Rows" localSheetId="53" hidden="1">[55]BOP!$A$36:$IV$36,[55]BOP!$A$44:$IV$44,[55]BOP!$A$59:$IV$59,[55]BOP!#REF!,[55]BOP!#REF!,[55]BOP!$A$79:$IV$79,[55]BOP!$A$81:$IV$88,[55]BOP!#REF!,[55]BOP!#REF!</definedName>
    <definedName name="Z_EA86CE46_00A2_11D2_98BC_00C04FC96ABD_.wvu.Rows" localSheetId="54" hidden="1">[55]BOP!$A$36:$IV$36,[55]BOP!$A$44:$IV$44,[55]BOP!$A$59:$IV$59,[55]BOP!#REF!,[55]BOP!#REF!,[55]BOP!$A$79:$IV$79,[55]BOP!$A$81:$IV$88,[55]BOP!#REF!,[55]BOP!#REF!</definedName>
    <definedName name="Z_EA86CE46_00A2_11D2_98BC_00C04FC96ABD_.wvu.Rows" localSheetId="55" hidden="1">[55]BOP!$A$36:$IV$36,[55]BOP!$A$44:$IV$44,[55]BOP!$A$59:$IV$59,[55]BOP!#REF!,[55]BOP!#REF!,[55]BOP!$A$79:$IV$79,[55]BOP!$A$81:$IV$88,[55]BOP!#REF!,[55]BOP!#REF!</definedName>
    <definedName name="Z_EA86CE46_00A2_11D2_98BC_00C04FC96ABD_.wvu.Rows" localSheetId="56" hidden="1">[55]BOP!$A$36:$IV$36,[55]BOP!$A$44:$IV$44,[55]BOP!$A$59:$IV$59,[55]BOP!#REF!,[55]BOP!#REF!,[55]BOP!$A$79:$IV$79,[55]BOP!$A$81:$IV$88,[55]BOP!#REF!,[55]BOP!#REF!</definedName>
    <definedName name="Z_EA86CE46_00A2_11D2_98BC_00C04FC96ABD_.wvu.Rows" localSheetId="57" hidden="1">[55]BOP!$A$36:$IV$36,[55]BOP!$A$44:$IV$44,[55]BOP!$A$59:$IV$59,[55]BOP!#REF!,[55]BOP!#REF!,[55]BOP!$A$79:$IV$79,[55]BOP!$A$81:$IV$88,[55]BOP!#REF!,[55]BOP!#REF!</definedName>
    <definedName name="Z_EA86CE46_00A2_11D2_98BC_00C04FC96ABD_.wvu.Rows" localSheetId="58" hidden="1">[55]BOP!$A$36:$IV$36,[55]BOP!$A$44:$IV$44,[55]BOP!$A$59:$IV$59,[55]BOP!#REF!,[55]BOP!#REF!,[55]BOP!$A$79:$IV$79,[55]BOP!$A$81:$IV$88,[55]BOP!#REF!,[55]BOP!#REF!</definedName>
    <definedName name="Z_EA86CE46_00A2_11D2_98BC_00C04FC96ABD_.wvu.Rows" localSheetId="59" hidden="1">[55]BOP!$A$36:$IV$36,[55]BOP!$A$44:$IV$44,[55]BOP!$A$59:$IV$59,[55]BOP!#REF!,[55]BOP!#REF!,[55]BOP!$A$79:$IV$79,[55]BOP!$A$81:$IV$88,[55]BOP!#REF!,[55]BOP!#REF!</definedName>
    <definedName name="Z_EA86CE46_00A2_11D2_98BC_00C04FC96ABD_.wvu.Rows" localSheetId="60" hidden="1">[55]BOP!$A$36:$IV$36,[55]BOP!$A$44:$IV$44,[55]BOP!$A$59:$IV$59,[55]BOP!#REF!,[55]BOP!#REF!,[55]BOP!$A$79:$IV$79,[55]BOP!$A$81:$IV$88,[55]BOP!#REF!,[55]BOP!#REF!</definedName>
    <definedName name="Z_EA86CE46_00A2_11D2_98BC_00C04FC96ABD_.wvu.Rows" localSheetId="70" hidden="1">[55]BOP!$A$36:$IV$36,[55]BOP!$A$44:$IV$44,[55]BOP!$A$59:$IV$59,[55]BOP!#REF!,[55]BOP!#REF!,[55]BOP!$A$79:$IV$79,[55]BOP!$A$81:$IV$88,[55]BOP!#REF!,[55]BOP!#REF!</definedName>
    <definedName name="Z_EA86CE46_00A2_11D2_98BC_00C04FC96ABD_.wvu.Rows" hidden="1">[55]BOP!$A$36:$IV$36,[55]BOP!$A$44:$IV$44,[55]BOP!$A$59:$IV$59,[55]BOP!#REF!,[55]BOP!#REF!,[55]BOP!$A$79:$IV$79,[55]BOP!$A$81:$IV$88,[55]BOP!#REF!,[55]BOP!#REF!</definedName>
    <definedName name="Z_EA86CE47_00A2_11D2_98BC_00C04FC96ABD_.wvu.Rows" localSheetId="19" hidden="1">[55]BOP!$A$36:$IV$36,[55]BOP!$A$44:$IV$44,[55]BOP!$A$59:$IV$59,[55]BOP!#REF!,[55]BOP!#REF!,[55]BOP!$A$79:$IV$79</definedName>
    <definedName name="Z_EA86CE47_00A2_11D2_98BC_00C04FC96ABD_.wvu.Rows" localSheetId="37" hidden="1">[55]BOP!$A$36:$IV$36,[55]BOP!$A$44:$IV$44,[55]BOP!$A$59:$IV$59,[55]BOP!#REF!,[55]BOP!#REF!,[55]BOP!$A$79:$IV$79</definedName>
    <definedName name="Z_EA86CE47_00A2_11D2_98BC_00C04FC96ABD_.wvu.Rows" localSheetId="38" hidden="1">[55]BOP!$A$36:$IV$36,[55]BOP!$A$44:$IV$44,[55]BOP!$A$59:$IV$59,[55]BOP!#REF!,[55]BOP!#REF!,[55]BOP!$A$79:$IV$79</definedName>
    <definedName name="Z_EA86CE47_00A2_11D2_98BC_00C04FC96ABD_.wvu.Rows" localSheetId="39" hidden="1">[55]BOP!$A$36:$IV$36,[55]BOP!$A$44:$IV$44,[55]BOP!$A$59:$IV$59,[55]BOP!#REF!,[55]BOP!#REF!,[55]BOP!$A$79:$IV$79</definedName>
    <definedName name="Z_EA86CE47_00A2_11D2_98BC_00C04FC96ABD_.wvu.Rows" localSheetId="40" hidden="1">[55]BOP!$A$36:$IV$36,[55]BOP!$A$44:$IV$44,[55]BOP!$A$59:$IV$59,[55]BOP!#REF!,[55]BOP!#REF!,[55]BOP!$A$79:$IV$79</definedName>
    <definedName name="Z_EA86CE47_00A2_11D2_98BC_00C04FC96ABD_.wvu.Rows" localSheetId="41" hidden="1">[55]BOP!$A$36:$IV$36,[55]BOP!$A$44:$IV$44,[55]BOP!$A$59:$IV$59,[55]BOP!#REF!,[55]BOP!#REF!,[55]BOP!$A$79:$IV$79</definedName>
    <definedName name="Z_EA86CE47_00A2_11D2_98BC_00C04FC96ABD_.wvu.Rows" localSheetId="42" hidden="1">[55]BOP!$A$36:$IV$36,[55]BOP!$A$44:$IV$44,[55]BOP!$A$59:$IV$59,[55]BOP!#REF!,[55]BOP!#REF!,[55]BOP!$A$79:$IV$79</definedName>
    <definedName name="Z_EA86CE47_00A2_11D2_98BC_00C04FC96ABD_.wvu.Rows" localSheetId="43" hidden="1">[55]BOP!$A$36:$IV$36,[55]BOP!$A$44:$IV$44,[55]BOP!$A$59:$IV$59,[55]BOP!#REF!,[55]BOP!#REF!,[55]BOP!$A$79:$IV$79</definedName>
    <definedName name="Z_EA86CE47_00A2_11D2_98BC_00C04FC96ABD_.wvu.Rows" localSheetId="45" hidden="1">[55]BOP!$A$36:$IV$36,[55]BOP!$A$44:$IV$44,[55]BOP!$A$59:$IV$59,[55]BOP!#REF!,[55]BOP!#REF!,[55]BOP!$A$79:$IV$79</definedName>
    <definedName name="Z_EA86CE47_00A2_11D2_98BC_00C04FC96ABD_.wvu.Rows" localSheetId="46" hidden="1">[55]BOP!$A$36:$IV$36,[55]BOP!$A$44:$IV$44,[55]BOP!$A$59:$IV$59,[55]BOP!#REF!,[55]BOP!#REF!,[55]BOP!$A$79:$IV$79</definedName>
    <definedName name="Z_EA86CE47_00A2_11D2_98BC_00C04FC96ABD_.wvu.Rows" localSheetId="48" hidden="1">[55]BOP!$A$36:$IV$36,[55]BOP!$A$44:$IV$44,[55]BOP!$A$59:$IV$59,[55]BOP!#REF!,[55]BOP!#REF!,[55]BOP!$A$79:$IV$79</definedName>
    <definedName name="Z_EA86CE47_00A2_11D2_98BC_00C04FC96ABD_.wvu.Rows" localSheetId="49" hidden="1">[55]BOP!$A$36:$IV$36,[55]BOP!$A$44:$IV$44,[55]BOP!$A$59:$IV$59,[55]BOP!#REF!,[55]BOP!#REF!,[55]BOP!$A$79:$IV$79</definedName>
    <definedName name="Z_EA86CE47_00A2_11D2_98BC_00C04FC96ABD_.wvu.Rows" localSheetId="50" hidden="1">[55]BOP!$A$36:$IV$36,[55]BOP!$A$44:$IV$44,[55]BOP!$A$59:$IV$59,[55]BOP!#REF!,[55]BOP!#REF!,[55]BOP!$A$79:$IV$79</definedName>
    <definedName name="Z_EA86CE47_00A2_11D2_98BC_00C04FC96ABD_.wvu.Rows" localSheetId="52" hidden="1">[55]BOP!$A$36:$IV$36,[55]BOP!$A$44:$IV$44,[55]BOP!$A$59:$IV$59,[55]BOP!#REF!,[55]BOP!#REF!,[55]BOP!$A$79:$IV$79</definedName>
    <definedName name="Z_EA86CE47_00A2_11D2_98BC_00C04FC96ABD_.wvu.Rows" localSheetId="53" hidden="1">[55]BOP!$A$36:$IV$36,[55]BOP!$A$44:$IV$44,[55]BOP!$A$59:$IV$59,[55]BOP!#REF!,[55]BOP!#REF!,[55]BOP!$A$79:$IV$79</definedName>
    <definedName name="Z_EA86CE47_00A2_11D2_98BC_00C04FC96ABD_.wvu.Rows" localSheetId="54" hidden="1">[55]BOP!$A$36:$IV$36,[55]BOP!$A$44:$IV$44,[55]BOP!$A$59:$IV$59,[55]BOP!#REF!,[55]BOP!#REF!,[55]BOP!$A$79:$IV$79</definedName>
    <definedName name="Z_EA86CE47_00A2_11D2_98BC_00C04FC96ABD_.wvu.Rows" localSheetId="55" hidden="1">[55]BOP!$A$36:$IV$36,[55]BOP!$A$44:$IV$44,[55]BOP!$A$59:$IV$59,[55]BOP!#REF!,[55]BOP!#REF!,[55]BOP!$A$79:$IV$79</definedName>
    <definedName name="Z_EA86CE47_00A2_11D2_98BC_00C04FC96ABD_.wvu.Rows" localSheetId="56" hidden="1">[55]BOP!$A$36:$IV$36,[55]BOP!$A$44:$IV$44,[55]BOP!$A$59:$IV$59,[55]BOP!#REF!,[55]BOP!#REF!,[55]BOP!$A$79:$IV$79</definedName>
    <definedName name="Z_EA86CE47_00A2_11D2_98BC_00C04FC96ABD_.wvu.Rows" localSheetId="57" hidden="1">[55]BOP!$A$36:$IV$36,[55]BOP!$A$44:$IV$44,[55]BOP!$A$59:$IV$59,[55]BOP!#REF!,[55]BOP!#REF!,[55]BOP!$A$79:$IV$79</definedName>
    <definedName name="Z_EA86CE47_00A2_11D2_98BC_00C04FC96ABD_.wvu.Rows" localSheetId="58" hidden="1">[55]BOP!$A$36:$IV$36,[55]BOP!$A$44:$IV$44,[55]BOP!$A$59:$IV$59,[55]BOP!#REF!,[55]BOP!#REF!,[55]BOP!$A$79:$IV$79</definedName>
    <definedName name="Z_EA86CE47_00A2_11D2_98BC_00C04FC96ABD_.wvu.Rows" localSheetId="59" hidden="1">[55]BOP!$A$36:$IV$36,[55]BOP!$A$44:$IV$44,[55]BOP!$A$59:$IV$59,[55]BOP!#REF!,[55]BOP!#REF!,[55]BOP!$A$79:$IV$79</definedName>
    <definedName name="Z_EA86CE47_00A2_11D2_98BC_00C04FC96ABD_.wvu.Rows" localSheetId="60" hidden="1">[55]BOP!$A$36:$IV$36,[55]BOP!$A$44:$IV$44,[55]BOP!$A$59:$IV$59,[55]BOP!#REF!,[55]BOP!#REF!,[55]BOP!$A$79:$IV$79</definedName>
    <definedName name="Z_EA86CE47_00A2_11D2_98BC_00C04FC96ABD_.wvu.Rows" localSheetId="70" hidden="1">[55]BOP!$A$36:$IV$36,[55]BOP!$A$44:$IV$44,[55]BOP!$A$59:$IV$59,[55]BOP!#REF!,[55]BOP!#REF!,[55]BOP!$A$79:$IV$79</definedName>
    <definedName name="Z_EA86CE47_00A2_11D2_98BC_00C04FC96ABD_.wvu.Rows" hidden="1">[55]BOP!$A$36:$IV$36,[55]BOP!$A$44:$IV$44,[55]BOP!$A$59:$IV$59,[55]BOP!#REF!,[55]BOP!#REF!,[55]BOP!$A$79:$IV$79</definedName>
    <definedName name="ZAMON" localSheetId="1">'1'!ZAMON</definedName>
    <definedName name="ZAMON">[0]!ZAMON</definedName>
    <definedName name="ZERO">ZEROs:ZEROe</definedName>
    <definedName name="ZEROcol" localSheetId="1">#REF!</definedName>
    <definedName name="ZEROcol" localSheetId="3">#REF!</definedName>
    <definedName name="ZEROcol" localSheetId="37">#REF!</definedName>
    <definedName name="ZEROcol" localSheetId="38">#REF!</definedName>
    <definedName name="ZEROcol" localSheetId="39">#REF!</definedName>
    <definedName name="ZEROcol" localSheetId="40">#REF!</definedName>
    <definedName name="ZEROcol" localSheetId="41">#REF!</definedName>
    <definedName name="ZEROcol" localSheetId="42">#REF!</definedName>
    <definedName name="ZEROcol" localSheetId="43">#REF!</definedName>
    <definedName name="ZEROcol" localSheetId="45">#REF!</definedName>
    <definedName name="ZEROcol" localSheetId="46">#REF!</definedName>
    <definedName name="ZEROcol" localSheetId="48">#REF!</definedName>
    <definedName name="ZEROcol" localSheetId="49">#REF!</definedName>
    <definedName name="ZEROcol" localSheetId="50">#REF!</definedName>
    <definedName name="ZEROcol" localSheetId="68">#REF!</definedName>
    <definedName name="ZEROcol" localSheetId="69">#REF!</definedName>
    <definedName name="ZEROcol" localSheetId="0">#REF!</definedName>
    <definedName name="ZEROcol">#REF!</definedName>
    <definedName name="ZEROe">ChEnd ZEROcol</definedName>
    <definedName name="ZEROs">ChStart ZEROcol</definedName>
    <definedName name="zsr5" localSheetId="1">#REF!</definedName>
    <definedName name="zsr5" localSheetId="3">#REF!</definedName>
    <definedName name="zsr5" localSheetId="37">#REF!</definedName>
    <definedName name="zsr5" localSheetId="38">#REF!</definedName>
    <definedName name="zsr5" localSheetId="39">#REF!</definedName>
    <definedName name="zsr5" localSheetId="40">#REF!</definedName>
    <definedName name="zsr5" localSheetId="41">#REF!</definedName>
    <definedName name="zsr5" localSheetId="42">#REF!</definedName>
    <definedName name="zsr5" localSheetId="43">#REF!</definedName>
    <definedName name="zsr5" localSheetId="45">#REF!</definedName>
    <definedName name="zsr5" localSheetId="46">#REF!</definedName>
    <definedName name="zsr5" localSheetId="48">#REF!</definedName>
    <definedName name="zsr5" localSheetId="49">#REF!</definedName>
    <definedName name="zsr5" localSheetId="50">#REF!</definedName>
    <definedName name="zsr5" localSheetId="68">#REF!</definedName>
    <definedName name="zsr5" localSheetId="69">#REF!</definedName>
    <definedName name="zsr5">#REF!</definedName>
    <definedName name="zsr6" localSheetId="3">#REF!</definedName>
    <definedName name="zsr6" localSheetId="37">#REF!</definedName>
    <definedName name="zsr6" localSheetId="38">#REF!</definedName>
    <definedName name="zsr6" localSheetId="39">#REF!</definedName>
    <definedName name="zsr6" localSheetId="40">#REF!</definedName>
    <definedName name="zsr6" localSheetId="41">#REF!</definedName>
    <definedName name="zsr6" localSheetId="42">#REF!</definedName>
    <definedName name="zsr6" localSheetId="43">#REF!</definedName>
    <definedName name="zsr6" localSheetId="45">#REF!</definedName>
    <definedName name="zsr6" localSheetId="46">#REF!</definedName>
    <definedName name="zsr6" localSheetId="48">#REF!</definedName>
    <definedName name="zsr6" localSheetId="49">#REF!</definedName>
    <definedName name="zsr6" localSheetId="50">#REF!</definedName>
    <definedName name="zsr6" localSheetId="68">#REF!</definedName>
    <definedName name="zsr6" localSheetId="69">#REF!</definedName>
    <definedName name="zsr6">#REF!</definedName>
    <definedName name="zz" localSheetId="1" hidden="1">{"Tab1",#N/A,FALSE,"P";"Tab2",#N/A,FALSE,"P"}</definedName>
    <definedName name="zz" localSheetId="17" hidden="1">{"Tab1",#N/A,FALSE,"P";"Tab2",#N/A,FALSE,"P"}</definedName>
    <definedName name="zz" localSheetId="18" hidden="1">{"Tab1",#N/A,FALSE,"P";"Tab2",#N/A,FALSE,"P"}</definedName>
    <definedName name="zz" localSheetId="19" hidden="1">{"Tab1",#N/A,FALSE,"P";"Tab2",#N/A,FALSE,"P"}</definedName>
    <definedName name="zz" localSheetId="24" hidden="1">{"Tab1",#N/A,FALSE,"P";"Tab2",#N/A,FALSE,"P"}</definedName>
    <definedName name="zz" localSheetId="25" hidden="1">{"Tab1",#N/A,FALSE,"P";"Tab2",#N/A,FALSE,"P"}</definedName>
    <definedName name="zz" localSheetId="3" hidden="1">{"Tab1",#N/A,FALSE,"P";"Tab2",#N/A,FALSE,"P"}</definedName>
    <definedName name="zz" localSheetId="37" hidden="1">{"Tab1",#N/A,FALSE,"P";"Tab2",#N/A,FALSE,"P"}</definedName>
    <definedName name="zz" localSheetId="38" hidden="1">{"Tab1",#N/A,FALSE,"P";"Tab2",#N/A,FALSE,"P"}</definedName>
    <definedName name="zz" localSheetId="39" hidden="1">{"Tab1",#N/A,FALSE,"P";"Tab2",#N/A,FALSE,"P"}</definedName>
    <definedName name="zz" localSheetId="40" hidden="1">{"Tab1",#N/A,FALSE,"P";"Tab2",#N/A,FALSE,"P"}</definedName>
    <definedName name="zz" localSheetId="41" hidden="1">{"Tab1",#N/A,FALSE,"P";"Tab2",#N/A,FALSE,"P"}</definedName>
    <definedName name="zz" localSheetId="42" hidden="1">{"Tab1",#N/A,FALSE,"P";"Tab2",#N/A,FALSE,"P"}</definedName>
    <definedName name="zz" localSheetId="43" hidden="1">{"Tab1",#N/A,FALSE,"P";"Tab2",#N/A,FALSE,"P"}</definedName>
    <definedName name="zz" localSheetId="44" hidden="1">{"Tab1",#N/A,FALSE,"P";"Tab2",#N/A,FALSE,"P"}</definedName>
    <definedName name="zz" localSheetId="45"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49" hidden="1">{"Tab1",#N/A,FALSE,"P";"Tab2",#N/A,FALSE,"P"}</definedName>
    <definedName name="zz" localSheetId="50" hidden="1">{"Tab1",#N/A,FALSE,"P";"Tab2",#N/A,FALSE,"P"}</definedName>
    <definedName name="zz" localSheetId="52" hidden="1">{"Tab1",#N/A,FALSE,"P";"Tab2",#N/A,FALSE,"P"}</definedName>
    <definedName name="zz" localSheetId="53" hidden="1">{"Tab1",#N/A,FALSE,"P";"Tab2",#N/A,FALSE,"P"}</definedName>
    <definedName name="zz" localSheetId="54" hidden="1">{"Tab1",#N/A,FALSE,"P";"Tab2",#N/A,FALSE,"P"}</definedName>
    <definedName name="zz" localSheetId="55" hidden="1">{"Tab1",#N/A,FALSE,"P";"Tab2",#N/A,FALSE,"P"}</definedName>
    <definedName name="zz" localSheetId="56" hidden="1">{"Tab1",#N/A,FALSE,"P";"Tab2",#N/A,FALSE,"P"}</definedName>
    <definedName name="zz" localSheetId="57" hidden="1">{"Tab1",#N/A,FALSE,"P";"Tab2",#N/A,FALSE,"P"}</definedName>
    <definedName name="zz" localSheetId="58" hidden="1">{"Tab1",#N/A,FALSE,"P";"Tab2",#N/A,FALSE,"P"}</definedName>
    <definedName name="zz" localSheetId="59" hidden="1">{"Tab1",#N/A,FALSE,"P";"Tab2",#N/A,FALSE,"P"}</definedName>
    <definedName name="zz" localSheetId="60" hidden="1">{"Tab1",#N/A,FALSE,"P";"Tab2",#N/A,FALSE,"P"}</definedName>
    <definedName name="zz" localSheetId="68" hidden="1">{"Tab1",#N/A,FALSE,"P";"Tab2",#N/A,FALSE,"P"}</definedName>
    <definedName name="zz" localSheetId="69" hidden="1">{"Tab1",#N/A,FALSE,"P";"Tab2",#N/A,FALSE,"P"}</definedName>
    <definedName name="zz" localSheetId="70" hidden="1">{"Tab1",#N/A,FALSE,"P";"Tab2",#N/A,FALSE,"P"}</definedName>
    <definedName name="zz" localSheetId="0" hidden="1">{"Tab1",#N/A,FALSE,"P";"Tab2",#N/A,FALSE,"P"}</definedName>
    <definedName name="zz" hidden="1">{"Tab1",#N/A,FALSE,"P";"Tab2",#N/A,FALSE,"P"}</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 i="72" l="1"/>
  <c r="F6" i="72"/>
  <c r="F5" i="72"/>
  <c r="B12" i="66" l="1"/>
  <c r="C26" i="65"/>
  <c r="B26" i="65"/>
  <c r="C8" i="65"/>
  <c r="B8" i="65"/>
  <c r="C4" i="65"/>
  <c r="B4" i="65"/>
  <c r="B15" i="65" s="1"/>
  <c r="G46" i="64"/>
  <c r="E46" i="64"/>
  <c r="D46" i="64"/>
  <c r="C46" i="64"/>
  <c r="B46" i="64"/>
  <c r="H45" i="64"/>
  <c r="H44" i="64"/>
  <c r="H43" i="64"/>
  <c r="H42" i="64"/>
  <c r="H41" i="64"/>
  <c r="H40" i="64"/>
  <c r="F39" i="64"/>
  <c r="H39" i="64" s="1"/>
  <c r="H38" i="64"/>
  <c r="H37" i="64"/>
  <c r="H36" i="64"/>
  <c r="H35" i="64"/>
  <c r="H34" i="64"/>
  <c r="H33" i="64"/>
  <c r="H32" i="64"/>
  <c r="H31" i="64"/>
  <c r="H30" i="64"/>
  <c r="H29" i="64"/>
  <c r="H28" i="64"/>
  <c r="H27" i="64"/>
  <c r="H26" i="64"/>
  <c r="H25" i="64"/>
  <c r="H24" i="64"/>
  <c r="H16" i="64"/>
  <c r="H15" i="64"/>
  <c r="H14" i="64"/>
  <c r="H13" i="64"/>
  <c r="H12" i="64"/>
  <c r="H11" i="64"/>
  <c r="H10" i="64"/>
  <c r="H9" i="64"/>
  <c r="H8" i="64"/>
  <c r="H7" i="64"/>
  <c r="H6" i="64"/>
  <c r="H5" i="64"/>
  <c r="H4" i="64"/>
  <c r="O25" i="59"/>
  <c r="O21" i="59"/>
  <c r="G10" i="59"/>
  <c r="F10" i="59"/>
  <c r="E10" i="59"/>
  <c r="D10" i="59"/>
  <c r="C10" i="59"/>
  <c r="I9" i="59"/>
  <c r="I8" i="59"/>
  <c r="I7" i="59"/>
  <c r="I6" i="59"/>
  <c r="O25" i="58"/>
  <c r="O21" i="58"/>
  <c r="G10" i="58"/>
  <c r="F10" i="58"/>
  <c r="E10" i="58"/>
  <c r="D10" i="58"/>
  <c r="C10" i="58"/>
  <c r="I9" i="58"/>
  <c r="I8" i="58"/>
  <c r="I7" i="58"/>
  <c r="I6" i="58"/>
  <c r="AK14" i="56"/>
  <c r="AJ14" i="56"/>
  <c r="AI14" i="56"/>
  <c r="AH14" i="56"/>
  <c r="U14" i="56"/>
  <c r="S14" i="56"/>
  <c r="R14" i="56"/>
  <c r="O14" i="56"/>
  <c r="N14" i="56"/>
  <c r="M14" i="56"/>
  <c r="L14" i="56"/>
  <c r="I14" i="56"/>
  <c r="H14" i="56"/>
  <c r="F14" i="56"/>
  <c r="E14" i="56"/>
  <c r="D14" i="56"/>
  <c r="AK8" i="56"/>
  <c r="AK12" i="56" s="1"/>
  <c r="AK18" i="56" s="1"/>
  <c r="AK22" i="56" s="1"/>
  <c r="AK26" i="56" s="1"/>
  <c r="AJ8" i="56"/>
  <c r="AJ12" i="56" s="1"/>
  <c r="AJ18" i="56" s="1"/>
  <c r="AJ22" i="56" s="1"/>
  <c r="AJ26" i="56" s="1"/>
  <c r="AI8" i="56"/>
  <c r="AI12" i="56" s="1"/>
  <c r="AI18" i="56" s="1"/>
  <c r="AI22" i="56" s="1"/>
  <c r="AI26" i="56" s="1"/>
  <c r="AH8" i="56"/>
  <c r="AH12" i="56" s="1"/>
  <c r="AH18" i="56" s="1"/>
  <c r="AH22" i="56" s="1"/>
  <c r="AH26" i="56" s="1"/>
  <c r="U8" i="56"/>
  <c r="S8" i="56"/>
  <c r="R8" i="56"/>
  <c r="O8" i="56"/>
  <c r="N8" i="56"/>
  <c r="M8" i="56"/>
  <c r="L8" i="56"/>
  <c r="I8" i="56"/>
  <c r="H8" i="56"/>
  <c r="F8" i="56"/>
  <c r="E8" i="56"/>
  <c r="D8" i="56"/>
  <c r="U6" i="56"/>
  <c r="U12" i="56" s="1"/>
  <c r="U18" i="56" s="1"/>
  <c r="U22" i="56" s="1"/>
  <c r="U26" i="56" s="1"/>
  <c r="S6" i="56"/>
  <c r="S12" i="56" s="1"/>
  <c r="S18" i="56" s="1"/>
  <c r="S22" i="56" s="1"/>
  <c r="S26" i="56" s="1"/>
  <c r="R6" i="56"/>
  <c r="R12" i="56" s="1"/>
  <c r="R18" i="56" s="1"/>
  <c r="R22" i="56" s="1"/>
  <c r="R26" i="56" s="1"/>
  <c r="O6" i="56"/>
  <c r="O12" i="56" s="1"/>
  <c r="O18" i="56" s="1"/>
  <c r="O22" i="56" s="1"/>
  <c r="O26" i="56" s="1"/>
  <c r="N6" i="56"/>
  <c r="N12" i="56" s="1"/>
  <c r="N18" i="56" s="1"/>
  <c r="N22" i="56" s="1"/>
  <c r="N26" i="56" s="1"/>
  <c r="M6" i="56"/>
  <c r="M12" i="56" s="1"/>
  <c r="M18" i="56" s="1"/>
  <c r="M22" i="56" s="1"/>
  <c r="M26" i="56" s="1"/>
  <c r="L6" i="56"/>
  <c r="L12" i="56" s="1"/>
  <c r="L18" i="56" s="1"/>
  <c r="L22" i="56" s="1"/>
  <c r="L26" i="56" s="1"/>
  <c r="J6" i="56"/>
  <c r="I6" i="56"/>
  <c r="I12" i="56" s="1"/>
  <c r="I18" i="56" s="1"/>
  <c r="I22" i="56" s="1"/>
  <c r="I26" i="56" s="1"/>
  <c r="H6" i="56"/>
  <c r="F6" i="56"/>
  <c r="F12" i="56" s="1"/>
  <c r="F18" i="56" s="1"/>
  <c r="F22" i="56" s="1"/>
  <c r="F26" i="56" s="1"/>
  <c r="E6" i="56"/>
  <c r="E12" i="56" s="1"/>
  <c r="E18" i="56" s="1"/>
  <c r="E22" i="56" s="1"/>
  <c r="E26" i="56" s="1"/>
  <c r="D6" i="56"/>
  <c r="D12" i="56" s="1"/>
  <c r="D18" i="56" s="1"/>
  <c r="D22" i="56" s="1"/>
  <c r="D26" i="56" s="1"/>
  <c r="AM42" i="54"/>
  <c r="CD36" i="54"/>
  <c r="CC36" i="54"/>
  <c r="CB36" i="54"/>
  <c r="CA36" i="54"/>
  <c r="BZ36" i="54"/>
  <c r="BY36" i="54"/>
  <c r="BX36" i="54"/>
  <c r="BW36" i="54"/>
  <c r="BV36" i="54"/>
  <c r="BU36" i="54"/>
  <c r="BT36" i="54"/>
  <c r="BS36" i="54"/>
  <c r="BR36" i="54"/>
  <c r="BQ36" i="54"/>
  <c r="BP36" i="54"/>
  <c r="BO36" i="54"/>
  <c r="BN36" i="54"/>
  <c r="BM36" i="54"/>
  <c r="BL36" i="54"/>
  <c r="BK36" i="54"/>
  <c r="BJ36" i="54"/>
  <c r="BI36" i="54"/>
  <c r="BH36" i="54"/>
  <c r="AO36" i="54"/>
  <c r="AL36" i="54"/>
  <c r="AK36" i="54"/>
  <c r="AJ36" i="54"/>
  <c r="AI36" i="54"/>
  <c r="AH36" i="54"/>
  <c r="AG36" i="54"/>
  <c r="AF36" i="54"/>
  <c r="AE36" i="54"/>
  <c r="AD36" i="54"/>
  <c r="AC36" i="54"/>
  <c r="AB36" i="54"/>
  <c r="AA36" i="54"/>
  <c r="Z36" i="54"/>
  <c r="Y36" i="54"/>
  <c r="X36" i="54"/>
  <c r="W36" i="54"/>
  <c r="V36" i="54"/>
  <c r="U36" i="54"/>
  <c r="T36" i="54"/>
  <c r="S36" i="54"/>
  <c r="R36" i="54"/>
  <c r="Q36" i="54"/>
  <c r="CB30" i="54"/>
  <c r="CA30" i="54"/>
  <c r="BZ30" i="54"/>
  <c r="BY30" i="54"/>
  <c r="AM30" i="54"/>
  <c r="CB29" i="54"/>
  <c r="CA29" i="54"/>
  <c r="BZ29" i="54"/>
  <c r="BY29" i="54"/>
  <c r="CB27" i="54"/>
  <c r="CA27" i="54"/>
  <c r="BZ27" i="54"/>
  <c r="BY27" i="54"/>
  <c r="CD25" i="54"/>
  <c r="CC25" i="54"/>
  <c r="CB25" i="54"/>
  <c r="CA25" i="54"/>
  <c r="BZ25" i="54"/>
  <c r="BY25" i="54"/>
  <c r="BX25" i="54"/>
  <c r="BW25" i="54"/>
  <c r="BV25" i="54"/>
  <c r="BU25" i="54"/>
  <c r="BT25" i="54"/>
  <c r="BS25" i="54"/>
  <c r="BR25" i="54"/>
  <c r="BQ25" i="54"/>
  <c r="BP25" i="54"/>
  <c r="BO25" i="54"/>
  <c r="BN25" i="54"/>
  <c r="BM25" i="54"/>
  <c r="BL25" i="54"/>
  <c r="BK25" i="54"/>
  <c r="BJ25" i="54"/>
  <c r="BI25" i="54"/>
  <c r="BH25" i="54"/>
  <c r="AT25" i="54"/>
  <c r="AS25" i="54"/>
  <c r="AR25" i="54"/>
  <c r="AQ25" i="54"/>
  <c r="AP25" i="54"/>
  <c r="AO25" i="54"/>
  <c r="AL25" i="54"/>
  <c r="AK25" i="54"/>
  <c r="AJ25" i="54"/>
  <c r="AI25" i="54"/>
  <c r="AH25" i="54"/>
  <c r="AG25" i="54"/>
  <c r="AF25" i="54"/>
  <c r="AE25" i="54"/>
  <c r="AD25" i="54"/>
  <c r="AC25" i="54"/>
  <c r="AB25" i="54"/>
  <c r="AA25" i="54"/>
  <c r="Z25" i="54"/>
  <c r="Y25" i="54"/>
  <c r="X25" i="54"/>
  <c r="W25" i="54"/>
  <c r="V25" i="54"/>
  <c r="U25" i="54"/>
  <c r="T25" i="54"/>
  <c r="S25" i="54"/>
  <c r="R25" i="54"/>
  <c r="Q25" i="54"/>
  <c r="CL16" i="54"/>
  <c r="CI16" i="54"/>
  <c r="CF16" i="54"/>
  <c r="CC16" i="54"/>
  <c r="BZ16" i="54"/>
  <c r="BW16" i="54"/>
  <c r="BT16" i="54"/>
  <c r="BQ16" i="54"/>
  <c r="BZ15" i="54"/>
  <c r="BY15" i="54"/>
  <c r="BX15" i="54"/>
  <c r="BW15" i="54"/>
  <c r="BV15" i="54"/>
  <c r="BU15" i="54"/>
  <c r="BT15" i="54"/>
  <c r="BS15" i="54"/>
  <c r="BR15" i="54"/>
  <c r="BQ15" i="54"/>
  <c r="BP15" i="54"/>
  <c r="BY13" i="54"/>
  <c r="BX13" i="54"/>
  <c r="BW13" i="54"/>
  <c r="BV13" i="54"/>
  <c r="BU13" i="54"/>
  <c r="BT13" i="54"/>
  <c r="BS13" i="54"/>
  <c r="BR13" i="54"/>
  <c r="BQ13" i="54"/>
  <c r="BP13" i="54"/>
  <c r="BJ13" i="54"/>
  <c r="X13" i="54"/>
  <c r="AP11" i="54"/>
  <c r="AP13" i="54" s="1"/>
  <c r="Y11" i="54"/>
  <c r="Y13" i="54" s="1"/>
  <c r="X11" i="54"/>
  <c r="CA10" i="54"/>
  <c r="BZ10" i="54"/>
  <c r="BY10" i="54"/>
  <c r="BX10" i="54"/>
  <c r="BW10" i="54"/>
  <c r="BV10" i="54"/>
  <c r="BU10" i="54"/>
  <c r="BT10" i="54"/>
  <c r="BS10" i="54"/>
  <c r="BR10" i="54"/>
  <c r="BQ10" i="54"/>
  <c r="BP10" i="54"/>
  <c r="CA7" i="54"/>
  <c r="BZ7" i="54"/>
  <c r="BY7" i="54"/>
  <c r="BX7" i="54"/>
  <c r="BW7" i="54"/>
  <c r="BV7" i="54"/>
  <c r="BU7" i="54"/>
  <c r="BT7" i="54"/>
  <c r="BS7" i="54"/>
  <c r="BR7" i="54"/>
  <c r="BQ7" i="54"/>
  <c r="BP7" i="54"/>
  <c r="CA6" i="54"/>
  <c r="BZ6" i="54"/>
  <c r="BY6" i="54"/>
  <c r="BX6" i="54"/>
  <c r="BW6" i="54"/>
  <c r="BV6" i="54"/>
  <c r="BU6" i="54"/>
  <c r="BT6" i="54"/>
  <c r="BS6" i="54"/>
  <c r="BR6" i="54"/>
  <c r="BQ6" i="54"/>
  <c r="BP6" i="54"/>
  <c r="F125" i="52"/>
  <c r="E125" i="52"/>
  <c r="C125" i="52"/>
  <c r="F114" i="52"/>
  <c r="E114" i="52"/>
  <c r="E125" i="51"/>
  <c r="C125" i="51"/>
  <c r="F125" i="51" s="1"/>
  <c r="F114" i="51"/>
  <c r="E114" i="51"/>
  <c r="F107" i="51"/>
  <c r="E107" i="51"/>
  <c r="F106" i="51"/>
  <c r="E106" i="51"/>
  <c r="F105" i="51"/>
  <c r="E105" i="51"/>
  <c r="F104" i="51"/>
  <c r="E104" i="51"/>
  <c r="F103" i="51"/>
  <c r="E103" i="51"/>
  <c r="F102" i="51"/>
  <c r="E102" i="51"/>
  <c r="F101" i="51"/>
  <c r="E101" i="51"/>
  <c r="F100" i="51"/>
  <c r="E100" i="51"/>
  <c r="F99" i="51"/>
  <c r="E99" i="51"/>
  <c r="F98" i="51"/>
  <c r="E98" i="51"/>
  <c r="F97" i="51"/>
  <c r="E97" i="51"/>
  <c r="F96" i="51"/>
  <c r="E96" i="51"/>
  <c r="F95" i="51"/>
  <c r="E95" i="51"/>
  <c r="F94" i="51"/>
  <c r="E94" i="51"/>
  <c r="F93" i="51"/>
  <c r="E93" i="51"/>
  <c r="F92" i="51"/>
  <c r="E92" i="51"/>
  <c r="F91" i="51"/>
  <c r="E91" i="51"/>
  <c r="F90" i="51"/>
  <c r="E90" i="51"/>
  <c r="F89" i="51"/>
  <c r="E89" i="51"/>
  <c r="F88" i="51"/>
  <c r="E88" i="51"/>
  <c r="F87" i="51"/>
  <c r="E87" i="51"/>
  <c r="F86" i="51"/>
  <c r="F73" i="51"/>
  <c r="E73" i="51"/>
  <c r="F72" i="51"/>
  <c r="E72" i="51"/>
  <c r="Y169" i="50"/>
  <c r="Y168" i="50"/>
  <c r="Y167" i="50"/>
  <c r="Y166" i="50"/>
  <c r="H46" i="64" l="1"/>
  <c r="H12" i="56"/>
  <c r="H18" i="56" s="1"/>
  <c r="H22" i="56" s="1"/>
  <c r="H26" i="56" s="1"/>
  <c r="I10" i="59"/>
  <c r="C15" i="65"/>
  <c r="I10" i="58"/>
  <c r="F46" i="64"/>
  <c r="AP39" i="49"/>
  <c r="H32" i="49"/>
  <c r="G32" i="49"/>
  <c r="F32" i="49"/>
  <c r="E32" i="49"/>
  <c r="D32" i="49"/>
  <c r="C32" i="49"/>
  <c r="B32" i="49"/>
  <c r="B115" i="39"/>
  <c r="B113" i="39"/>
  <c r="DR28" i="35"/>
  <c r="DQ28" i="35"/>
  <c r="DP28" i="35"/>
  <c r="DO28" i="35"/>
  <c r="DN28" i="35"/>
  <c r="DM28" i="35"/>
  <c r="DL28" i="35"/>
  <c r="DK28" i="35"/>
  <c r="DJ28" i="35"/>
  <c r="DI28" i="35"/>
  <c r="DH28" i="35"/>
  <c r="DG28" i="35"/>
  <c r="DF28" i="35"/>
  <c r="DE28" i="35"/>
  <c r="DD28" i="35"/>
  <c r="DC28" i="35"/>
  <c r="DB28" i="35"/>
  <c r="DA28" i="35"/>
  <c r="CZ28" i="35"/>
  <c r="CY28" i="35"/>
  <c r="CX28" i="35"/>
  <c r="CW28" i="35"/>
  <c r="CV28" i="35"/>
  <c r="CU28" i="35"/>
  <c r="CT28" i="35"/>
  <c r="CS28" i="35"/>
  <c r="CR28" i="35"/>
  <c r="CQ28" i="35"/>
  <c r="CP28" i="35"/>
  <c r="CO28" i="35"/>
  <c r="CN28" i="35"/>
  <c r="CM28" i="35"/>
  <c r="CL28" i="35"/>
  <c r="CK28" i="35"/>
  <c r="CJ28" i="35"/>
  <c r="CI28" i="35"/>
  <c r="CH28" i="35"/>
  <c r="CG28" i="35"/>
  <c r="CF28" i="35"/>
  <c r="CE28" i="35"/>
  <c r="CD28" i="35"/>
  <c r="CC28" i="35"/>
  <c r="CB28" i="35"/>
  <c r="CA28" i="35"/>
  <c r="BZ28" i="35"/>
  <c r="BY28" i="35"/>
  <c r="BX28" i="35"/>
  <c r="BW28" i="35"/>
  <c r="BV28" i="35"/>
  <c r="BU28" i="35"/>
  <c r="BT28" i="35"/>
  <c r="BS28" i="35"/>
  <c r="BR28" i="35"/>
  <c r="BQ28" i="35"/>
  <c r="BP28" i="35"/>
  <c r="BO28" i="35"/>
  <c r="BN28" i="35"/>
  <c r="BM28" i="35"/>
  <c r="BL28" i="35"/>
  <c r="BK28" i="35"/>
  <c r="BJ28" i="35"/>
  <c r="BI28" i="35"/>
  <c r="BH28" i="35"/>
  <c r="BG28" i="35"/>
  <c r="BF28" i="35"/>
  <c r="BE28" i="35"/>
  <c r="BD28" i="35"/>
  <c r="BC28" i="35"/>
  <c r="BB28" i="35"/>
  <c r="BA28" i="35"/>
  <c r="AZ28" i="35"/>
  <c r="AY28" i="35"/>
  <c r="AX28" i="35"/>
  <c r="AW28" i="35"/>
  <c r="AV28" i="35"/>
  <c r="AU28" i="35"/>
  <c r="AT28" i="35"/>
  <c r="AS28" i="35"/>
  <c r="AR28" i="35"/>
  <c r="AQ28" i="35"/>
  <c r="AP28" i="35"/>
  <c r="AO28" i="35"/>
  <c r="AN28" i="35"/>
  <c r="AM28" i="35"/>
  <c r="AL28" i="35"/>
  <c r="AK28" i="35"/>
  <c r="AJ28" i="35"/>
  <c r="AI28" i="35"/>
  <c r="AH28" i="35"/>
  <c r="AG28" i="35"/>
  <c r="AF28" i="35"/>
  <c r="AE28" i="35"/>
  <c r="AD28" i="35"/>
  <c r="AC28" i="35"/>
  <c r="AB28" i="35"/>
  <c r="AA28" i="35"/>
  <c r="Z28" i="35"/>
  <c r="Y28" i="35"/>
  <c r="X28" i="35"/>
  <c r="W28" i="35"/>
  <c r="V28" i="35"/>
  <c r="U28" i="35"/>
  <c r="T28" i="35"/>
  <c r="S28" i="35"/>
  <c r="R28" i="35"/>
  <c r="Q28" i="35"/>
  <c r="P28" i="35"/>
  <c r="O28" i="35"/>
  <c r="N28" i="35"/>
  <c r="M28" i="35"/>
  <c r="L28" i="35"/>
  <c r="K28" i="35"/>
  <c r="J28" i="35"/>
  <c r="I28" i="35"/>
  <c r="H28" i="35"/>
  <c r="G28" i="35"/>
  <c r="F28" i="35"/>
  <c r="E28" i="35"/>
  <c r="D28" i="35"/>
  <c r="C28" i="35"/>
  <c r="B28" i="35"/>
  <c r="DK31" i="28"/>
  <c r="BG31" i="28"/>
  <c r="BF31" i="28"/>
  <c r="BD31" i="28"/>
  <c r="AV31" i="28"/>
  <c r="AT31" i="28"/>
  <c r="AS31" i="28"/>
  <c r="AR31" i="28"/>
  <c r="AQ31" i="28"/>
  <c r="AP31" i="28"/>
  <c r="AO31" i="28"/>
  <c r="AN31" i="28"/>
  <c r="AM31" i="28"/>
  <c r="AL31" i="28"/>
  <c r="AK31" i="28"/>
  <c r="AJ31" i="28"/>
  <c r="AI31" i="28"/>
  <c r="AH31" i="28"/>
  <c r="AG31" i="28"/>
  <c r="AF31" i="28"/>
  <c r="AE31" i="28"/>
  <c r="AD31" i="28"/>
  <c r="AC31" i="28"/>
  <c r="AB31" i="28"/>
  <c r="AA31" i="28"/>
  <c r="Z31" i="28"/>
  <c r="Y31" i="28"/>
  <c r="X31" i="28"/>
  <c r="W31" i="28"/>
  <c r="V31" i="28"/>
  <c r="U31" i="28"/>
  <c r="T31" i="28"/>
  <c r="S31" i="28"/>
  <c r="R31" i="28"/>
  <c r="Q31" i="28"/>
  <c r="P31" i="28"/>
  <c r="O31" i="28"/>
  <c r="N31" i="28"/>
  <c r="M31" i="28"/>
  <c r="L31" i="28"/>
  <c r="K31" i="28"/>
  <c r="J31" i="28"/>
  <c r="I31" i="28"/>
  <c r="H31" i="28"/>
  <c r="G31" i="28"/>
  <c r="F31" i="28"/>
  <c r="E31" i="28"/>
  <c r="D31" i="28"/>
  <c r="C31" i="28"/>
  <c r="E17" i="25"/>
  <c r="D17" i="25"/>
  <c r="B17" i="25"/>
  <c r="W26" i="24"/>
  <c r="V26" i="24"/>
  <c r="U26" i="24"/>
  <c r="T26" i="24"/>
  <c r="S26" i="24"/>
  <c r="R26" i="24"/>
  <c r="W24" i="24"/>
  <c r="V24" i="24"/>
  <c r="U24" i="24"/>
  <c r="T24" i="24"/>
  <c r="S24" i="24"/>
  <c r="R24" i="24"/>
  <c r="Q24" i="24"/>
  <c r="P24" i="24"/>
  <c r="O24" i="24"/>
  <c r="N24" i="24"/>
  <c r="M24" i="24"/>
  <c r="I24" i="24"/>
  <c r="H24" i="24"/>
  <c r="G24" i="24"/>
  <c r="F24" i="24"/>
  <c r="E24" i="24"/>
  <c r="D24" i="24"/>
  <c r="C24" i="24"/>
  <c r="B24" i="24"/>
  <c r="W22" i="24"/>
  <c r="V22" i="24"/>
  <c r="U22" i="24"/>
  <c r="T22" i="24"/>
  <c r="S22" i="24"/>
  <c r="R22" i="24"/>
  <c r="Q22" i="24"/>
  <c r="P22" i="24"/>
  <c r="O22" i="24"/>
  <c r="N22" i="24"/>
  <c r="M22" i="24"/>
  <c r="I22" i="24"/>
  <c r="H22" i="24"/>
  <c r="G22" i="24"/>
  <c r="F22" i="24"/>
  <c r="E22" i="24"/>
  <c r="D22" i="24"/>
  <c r="C22" i="24"/>
  <c r="B22" i="24"/>
  <c r="W20" i="24"/>
  <c r="V20" i="24"/>
  <c r="U20" i="24"/>
  <c r="T20" i="24"/>
  <c r="S20" i="24"/>
  <c r="R20" i="24"/>
  <c r="Q20" i="24"/>
  <c r="P20" i="24"/>
  <c r="O20" i="24"/>
  <c r="N20" i="24"/>
  <c r="M20" i="24"/>
  <c r="I20" i="24"/>
  <c r="H20" i="24"/>
  <c r="G20" i="24"/>
  <c r="F20" i="24"/>
  <c r="E20" i="24"/>
  <c r="D20" i="24"/>
  <c r="C20" i="24"/>
  <c r="B20" i="24"/>
  <c r="W13" i="24"/>
  <c r="V13" i="24"/>
  <c r="U13" i="24"/>
  <c r="T13" i="24"/>
  <c r="S13" i="24"/>
  <c r="R13" i="24"/>
  <c r="Q13" i="24"/>
  <c r="P13" i="24"/>
  <c r="O13" i="24"/>
  <c r="N13" i="24"/>
  <c r="I13" i="24"/>
  <c r="H13" i="24"/>
  <c r="G13" i="24"/>
  <c r="F13" i="24"/>
  <c r="E13" i="24"/>
  <c r="D13" i="24"/>
  <c r="C13" i="24"/>
  <c r="B13" i="24"/>
  <c r="W11" i="24"/>
  <c r="V11" i="24"/>
  <c r="U11" i="24"/>
  <c r="T11" i="24"/>
  <c r="S11" i="24"/>
  <c r="R11" i="24"/>
  <c r="Q11" i="24"/>
  <c r="P11" i="24"/>
  <c r="O11" i="24"/>
  <c r="N11" i="24"/>
  <c r="M11" i="24"/>
  <c r="I11" i="24"/>
  <c r="H11" i="24"/>
  <c r="G11" i="24"/>
  <c r="F11" i="24"/>
  <c r="E11" i="24"/>
  <c r="D11" i="24"/>
  <c r="C11" i="24"/>
  <c r="B11" i="24"/>
  <c r="L19" i="21" l="1"/>
  <c r="K19" i="21"/>
  <c r="J19" i="21"/>
  <c r="I19" i="21"/>
  <c r="H19" i="21"/>
  <c r="G19" i="21"/>
  <c r="F19" i="21"/>
  <c r="E19" i="21"/>
  <c r="D19" i="21"/>
  <c r="C19" i="21"/>
  <c r="B19" i="21"/>
  <c r="D386" i="19" l="1"/>
  <c r="C386" i="19"/>
  <c r="B386" i="19"/>
  <c r="D144" i="18" l="1"/>
  <c r="D143" i="18"/>
  <c r="D142" i="18"/>
  <c r="E138" i="18"/>
  <c r="G138" i="18" s="1"/>
  <c r="B138" i="18"/>
  <c r="D138" i="18" s="1"/>
  <c r="D137" i="18"/>
  <c r="C136" i="18"/>
  <c r="C134" i="18" s="1"/>
  <c r="B136" i="18"/>
  <c r="D136" i="18" s="1"/>
  <c r="D129" i="18"/>
  <c r="C128" i="18"/>
  <c r="B128" i="18"/>
  <c r="D125" i="18"/>
  <c r="C124" i="18"/>
  <c r="C123" i="18" s="1"/>
  <c r="B124" i="18"/>
  <c r="D124" i="18" s="1"/>
  <c r="B123" i="18"/>
  <c r="D122" i="18"/>
  <c r="D121" i="18"/>
  <c r="C119" i="18"/>
  <c r="B119" i="18"/>
  <c r="D119" i="18" s="1"/>
  <c r="D118" i="18"/>
  <c r="D116" i="18" s="1"/>
  <c r="C116" i="18"/>
  <c r="B116" i="18"/>
  <c r="B107" i="18" s="1"/>
  <c r="D115" i="18"/>
  <c r="C112" i="18"/>
  <c r="D111" i="18"/>
  <c r="D109" i="18"/>
  <c r="D108" i="18"/>
  <c r="D105" i="18"/>
  <c r="D104" i="18"/>
  <c r="D103" i="18"/>
  <c r="D102" i="18"/>
  <c r="D100" i="18"/>
  <c r="D98" i="18"/>
  <c r="D97" i="18"/>
  <c r="C96" i="18"/>
  <c r="B96" i="18"/>
  <c r="D96" i="18" s="1"/>
  <c r="F94" i="18"/>
  <c r="G94" i="18" s="1"/>
  <c r="E94" i="18"/>
  <c r="D93" i="18"/>
  <c r="D92" i="18"/>
  <c r="D90" i="18"/>
  <c r="F88" i="18"/>
  <c r="E88" i="18"/>
  <c r="G88" i="18" s="1"/>
  <c r="C88" i="18"/>
  <c r="B88" i="18"/>
  <c r="D87" i="18"/>
  <c r="D86" i="18"/>
  <c r="D85" i="18"/>
  <c r="D84" i="18"/>
  <c r="C83" i="18"/>
  <c r="C78" i="18" s="1"/>
  <c r="D82" i="18"/>
  <c r="D81" i="18"/>
  <c r="D80" i="18"/>
  <c r="D79" i="18"/>
  <c r="B78" i="18"/>
  <c r="D77" i="18"/>
  <c r="D76" i="18"/>
  <c r="D74" i="18"/>
  <c r="C72" i="18"/>
  <c r="C71" i="18" s="1"/>
  <c r="B72" i="18"/>
  <c r="F71" i="18"/>
  <c r="E71" i="18"/>
  <c r="G71" i="18" s="1"/>
  <c r="D70" i="18"/>
  <c r="D69" i="18"/>
  <c r="D68" i="18"/>
  <c r="D67" i="18"/>
  <c r="F66" i="18"/>
  <c r="G66" i="18" s="1"/>
  <c r="E66" i="18"/>
  <c r="C66" i="18"/>
  <c r="B66" i="18"/>
  <c r="D66" i="18" s="1"/>
  <c r="G58" i="18"/>
  <c r="D58" i="18"/>
  <c r="G57" i="18"/>
  <c r="D57" i="18"/>
  <c r="G56" i="18"/>
  <c r="D56" i="18"/>
  <c r="G55" i="18"/>
  <c r="D55" i="18"/>
  <c r="G54" i="18"/>
  <c r="D54" i="18"/>
  <c r="F53" i="18"/>
  <c r="E53" i="18"/>
  <c r="G53" i="18" s="1"/>
  <c r="D53" i="18"/>
  <c r="C53" i="18"/>
  <c r="B53" i="18"/>
  <c r="G52" i="18"/>
  <c r="D52" i="18"/>
  <c r="G51" i="18"/>
  <c r="D51" i="18"/>
  <c r="G50" i="18"/>
  <c r="D50" i="18"/>
  <c r="G49" i="18"/>
  <c r="D49" i="18"/>
  <c r="G48" i="18"/>
  <c r="D48" i="18"/>
  <c r="G47" i="18"/>
  <c r="D47" i="18"/>
  <c r="G46" i="18"/>
  <c r="D46" i="18"/>
  <c r="G45" i="18"/>
  <c r="D45" i="18"/>
  <c r="G44" i="18"/>
  <c r="D44" i="18"/>
  <c r="F43" i="18"/>
  <c r="E43" i="18"/>
  <c r="G43" i="18" s="1"/>
  <c r="C43" i="18"/>
  <c r="D43" i="18" s="1"/>
  <c r="B43" i="18"/>
  <c r="G42" i="18"/>
  <c r="D42" i="18"/>
  <c r="G41" i="18"/>
  <c r="D41" i="18"/>
  <c r="G40" i="18"/>
  <c r="D40" i="18"/>
  <c r="F39" i="18"/>
  <c r="E39" i="18"/>
  <c r="C39" i="18"/>
  <c r="B39" i="18"/>
  <c r="D39" i="18" s="1"/>
  <c r="G38" i="18"/>
  <c r="D38" i="18"/>
  <c r="G37" i="18"/>
  <c r="D37" i="18"/>
  <c r="G36" i="18"/>
  <c r="D36" i="18"/>
  <c r="F35" i="18"/>
  <c r="E35" i="18"/>
  <c r="G35" i="18" s="1"/>
  <c r="C35" i="18"/>
  <c r="B35" i="18"/>
  <c r="D35" i="18" s="1"/>
  <c r="G34" i="18"/>
  <c r="D34" i="18"/>
  <c r="G33" i="18"/>
  <c r="D33" i="18"/>
  <c r="G32" i="18"/>
  <c r="D32" i="18"/>
  <c r="F31" i="18"/>
  <c r="E31" i="18"/>
  <c r="G31" i="18" s="1"/>
  <c r="C31" i="18"/>
  <c r="B31" i="18"/>
  <c r="D31" i="18" s="1"/>
  <c r="G30" i="18"/>
  <c r="D30" i="18"/>
  <c r="G29" i="18"/>
  <c r="D29" i="18"/>
  <c r="G28" i="18"/>
  <c r="D28" i="18"/>
  <c r="G27" i="18"/>
  <c r="D27" i="18"/>
  <c r="G26" i="18"/>
  <c r="D26" i="18"/>
  <c r="G25" i="18"/>
  <c r="D25" i="18"/>
  <c r="F24" i="18"/>
  <c r="E24" i="18"/>
  <c r="C24" i="18"/>
  <c r="B24" i="18"/>
  <c r="D24" i="18" s="1"/>
  <c r="G23" i="18"/>
  <c r="D23" i="18"/>
  <c r="G22" i="18"/>
  <c r="D22" i="18"/>
  <c r="F21" i="18"/>
  <c r="E21" i="18"/>
  <c r="G21" i="18" s="1"/>
  <c r="C21" i="18"/>
  <c r="B21" i="18"/>
  <c r="D21" i="18" s="1"/>
  <c r="G20" i="18"/>
  <c r="D20" i="18"/>
  <c r="F18" i="18"/>
  <c r="E18" i="18"/>
  <c r="G18" i="18" s="1"/>
  <c r="C18" i="18"/>
  <c r="B18" i="18"/>
  <c r="D18" i="18" s="1"/>
  <c r="G17" i="18"/>
  <c r="D17" i="18"/>
  <c r="G16" i="18"/>
  <c r="D16" i="18"/>
  <c r="G15" i="18"/>
  <c r="D15" i="18"/>
  <c r="G14" i="18"/>
  <c r="D14" i="18"/>
  <c r="F13" i="18"/>
  <c r="E13" i="18"/>
  <c r="C13" i="18"/>
  <c r="B13" i="18"/>
  <c r="D13" i="18" s="1"/>
  <c r="G12" i="18"/>
  <c r="D12" i="18"/>
  <c r="G10" i="18"/>
  <c r="D10" i="18"/>
  <c r="G9" i="18"/>
  <c r="D9" i="18"/>
  <c r="G8" i="18"/>
  <c r="D8" i="18"/>
  <c r="F7" i="18"/>
  <c r="E7" i="18"/>
  <c r="C7" i="18"/>
  <c r="B7" i="18"/>
  <c r="C11" i="18" l="1"/>
  <c r="D88" i="18"/>
  <c r="B134" i="18"/>
  <c r="C6" i="18"/>
  <c r="C5" i="18" s="1"/>
  <c r="G65" i="18"/>
  <c r="B11" i="18"/>
  <c r="G13" i="18"/>
  <c r="G11" i="18" s="1"/>
  <c r="G24" i="18"/>
  <c r="D78" i="18"/>
  <c r="G7" i="18"/>
  <c r="D11" i="18"/>
  <c r="D83" i="18"/>
  <c r="D123" i="18"/>
  <c r="D134" i="18"/>
  <c r="D7" i="18"/>
  <c r="F11" i="18"/>
  <c r="G39" i="18"/>
  <c r="D72" i="18"/>
  <c r="C107" i="18"/>
  <c r="D107" i="18" s="1"/>
  <c r="C133" i="18"/>
  <c r="C131" i="18" s="1"/>
  <c r="C127" i="18" s="1"/>
  <c r="B6" i="18"/>
  <c r="F6" i="18"/>
  <c r="F5" i="18" s="1"/>
  <c r="B71" i="18"/>
  <c r="D71" i="18" s="1"/>
  <c r="D128" i="18"/>
  <c r="E11" i="18"/>
  <c r="E6" i="18" s="1"/>
  <c r="D112" i="18"/>
  <c r="B133" i="18"/>
  <c r="C94" i="18" l="1"/>
  <c r="D133" i="18"/>
  <c r="B131" i="18"/>
  <c r="G6" i="18"/>
  <c r="E5" i="18"/>
  <c r="G5" i="18" s="1"/>
  <c r="G145" i="18" s="1"/>
  <c r="D6" i="18"/>
  <c r="B5" i="18"/>
  <c r="D5" i="18" s="1"/>
  <c r="D131" i="18" l="1"/>
  <c r="B127" i="18"/>
  <c r="B94" i="18" l="1"/>
  <c r="D94" i="18" s="1"/>
  <c r="D65" i="18" s="1"/>
  <c r="D145" i="18" s="1"/>
  <c r="D127" i="18"/>
  <c r="D141" i="16" l="1"/>
  <c r="D139" i="16" s="1"/>
  <c r="D140" i="16"/>
  <c r="D137" i="16"/>
  <c r="C136" i="16"/>
  <c r="B136" i="16"/>
  <c r="D134" i="16"/>
  <c r="D133" i="16"/>
  <c r="C133" i="16"/>
  <c r="B133" i="16"/>
  <c r="D131" i="16"/>
  <c r="D130" i="16"/>
  <c r="D127" i="16"/>
  <c r="D125" i="16"/>
  <c r="D120" i="16" s="1"/>
  <c r="D123" i="16"/>
  <c r="D121" i="16"/>
  <c r="C120" i="16"/>
  <c r="B120" i="16"/>
  <c r="D117" i="16"/>
  <c r="D116" i="16" s="1"/>
  <c r="C116" i="16"/>
  <c r="C115" i="16" s="1"/>
  <c r="B116" i="16"/>
  <c r="B115" i="16" s="1"/>
  <c r="D113" i="16"/>
  <c r="D111" i="16"/>
  <c r="C111" i="16"/>
  <c r="B111" i="16"/>
  <c r="D108" i="16"/>
  <c r="D105" i="16"/>
  <c r="D102" i="16"/>
  <c r="D98" i="16" s="1"/>
  <c r="D99" i="16"/>
  <c r="C98" i="16"/>
  <c r="B98" i="16"/>
  <c r="D94" i="16"/>
  <c r="C94" i="16"/>
  <c r="C93" i="16" s="1"/>
  <c r="B94" i="16"/>
  <c r="B93" i="16" s="1"/>
  <c r="D86" i="16"/>
  <c r="C86" i="16"/>
  <c r="B86" i="16"/>
  <c r="D79" i="16"/>
  <c r="D78" i="16" s="1"/>
  <c r="C79" i="16"/>
  <c r="C78" i="16" s="1"/>
  <c r="B79" i="16"/>
  <c r="B78" i="16" s="1"/>
  <c r="B77" i="16" s="1"/>
  <c r="D73" i="16"/>
  <c r="D69" i="16"/>
  <c r="C69" i="16"/>
  <c r="B69" i="16"/>
  <c r="D66" i="16"/>
  <c r="D65" i="16"/>
  <c r="D63" i="16"/>
  <c r="D62" i="16" s="1"/>
  <c r="C62" i="16"/>
  <c r="B62" i="16"/>
  <c r="D60" i="16"/>
  <c r="D59" i="16" s="1"/>
  <c r="C59" i="16"/>
  <c r="B59" i="16"/>
  <c r="D57" i="16"/>
  <c r="D56" i="16" s="1"/>
  <c r="D53" i="16"/>
  <c r="D51" i="16"/>
  <c r="D50" i="16" s="1"/>
  <c r="C50" i="16"/>
  <c r="B50" i="16"/>
  <c r="D45" i="16"/>
  <c r="C45" i="16"/>
  <c r="C44" i="16" s="1"/>
  <c r="B45" i="16"/>
  <c r="B44" i="16"/>
  <c r="D40" i="16"/>
  <c r="C40" i="16"/>
  <c r="B40" i="16"/>
  <c r="D35" i="16"/>
  <c r="D29" i="16" s="1"/>
  <c r="D33" i="16"/>
  <c r="D30" i="16"/>
  <c r="C29" i="16"/>
  <c r="B29" i="16"/>
  <c r="D23" i="16"/>
  <c r="C23" i="16"/>
  <c r="C22" i="16" s="1"/>
  <c r="B23" i="16"/>
  <c r="D15" i="16"/>
  <c r="C15" i="16"/>
  <c r="B15" i="16"/>
  <c r="D8" i="16"/>
  <c r="C8" i="16"/>
  <c r="C7" i="16" s="1"/>
  <c r="B8" i="16"/>
  <c r="B7" i="16" s="1"/>
  <c r="Q21" i="15"/>
  <c r="P21" i="15"/>
  <c r="O21" i="15"/>
  <c r="N21" i="15"/>
  <c r="M21" i="15"/>
  <c r="K21" i="15"/>
  <c r="J21" i="15"/>
  <c r="G63" i="13"/>
  <c r="E63" i="13"/>
  <c r="O61" i="13"/>
  <c r="M61" i="13"/>
  <c r="L61" i="13"/>
  <c r="K61" i="13"/>
  <c r="I61" i="13"/>
  <c r="H61" i="13"/>
  <c r="G61" i="13"/>
  <c r="E61" i="13"/>
  <c r="O58" i="13"/>
  <c r="O57" i="13" s="1"/>
  <c r="O54" i="13" s="1"/>
  <c r="O53" i="13" s="1"/>
  <c r="M58" i="13"/>
  <c r="M57" i="13" s="1"/>
  <c r="M54" i="13" s="1"/>
  <c r="M53" i="13" s="1"/>
  <c r="L58" i="13"/>
  <c r="L57" i="13" s="1"/>
  <c r="L54" i="13" s="1"/>
  <c r="L53" i="13" s="1"/>
  <c r="K58" i="13"/>
  <c r="J58" i="13"/>
  <c r="I58" i="13"/>
  <c r="I57" i="13" s="1"/>
  <c r="I54" i="13" s="1"/>
  <c r="I53" i="13" s="1"/>
  <c r="H58" i="13"/>
  <c r="H57" i="13" s="1"/>
  <c r="H54" i="13" s="1"/>
  <c r="H53" i="13" s="1"/>
  <c r="G58" i="13"/>
  <c r="F58" i="13"/>
  <c r="E58" i="13"/>
  <c r="E57" i="13" s="1"/>
  <c r="D58" i="13"/>
  <c r="K57" i="13"/>
  <c r="J57" i="13"/>
  <c r="J54" i="13" s="1"/>
  <c r="J53" i="13" s="1"/>
  <c r="F57" i="13"/>
  <c r="D57" i="13"/>
  <c r="C57" i="13"/>
  <c r="K54" i="13"/>
  <c r="K53" i="13" s="1"/>
  <c r="C54" i="13"/>
  <c r="G53" i="13"/>
  <c r="F53" i="13"/>
  <c r="E53" i="13"/>
  <c r="D53" i="13"/>
  <c r="O43" i="13"/>
  <c r="M43" i="13"/>
  <c r="L43" i="13"/>
  <c r="K43" i="13"/>
  <c r="J43" i="13"/>
  <c r="I43" i="13"/>
  <c r="H43" i="13"/>
  <c r="G43" i="13"/>
  <c r="G42" i="13" s="1"/>
  <c r="F43" i="13"/>
  <c r="E43" i="13"/>
  <c r="D43" i="13"/>
  <c r="D42" i="13" s="1"/>
  <c r="C43" i="13"/>
  <c r="C42" i="13" s="1"/>
  <c r="C33" i="13" s="1"/>
  <c r="Q42" i="13"/>
  <c r="E42" i="13"/>
  <c r="F40" i="13"/>
  <c r="E40" i="13"/>
  <c r="M35" i="13"/>
  <c r="M34" i="13" s="1"/>
  <c r="L35" i="13"/>
  <c r="L34" i="13" s="1"/>
  <c r="K35" i="13"/>
  <c r="J35" i="13"/>
  <c r="I35" i="13"/>
  <c r="I34" i="13" s="1"/>
  <c r="H35" i="13"/>
  <c r="H34" i="13" s="1"/>
  <c r="F35" i="13"/>
  <c r="F34" i="13" s="1"/>
  <c r="E35" i="13"/>
  <c r="E34" i="13" s="1"/>
  <c r="E33" i="13" s="1"/>
  <c r="Q34" i="13"/>
  <c r="O34" i="13"/>
  <c r="K34" i="13"/>
  <c r="J34" i="13"/>
  <c r="G34" i="13"/>
  <c r="G33" i="13" s="1"/>
  <c r="D34" i="13"/>
  <c r="Q33" i="13"/>
  <c r="N33" i="13"/>
  <c r="R22" i="13"/>
  <c r="Q22" i="13"/>
  <c r="P22" i="13"/>
  <c r="O22" i="13"/>
  <c r="N22" i="13"/>
  <c r="M22" i="13"/>
  <c r="L22" i="13"/>
  <c r="K22" i="13"/>
  <c r="J22" i="13"/>
  <c r="I22" i="13"/>
  <c r="H22" i="13"/>
  <c r="G22" i="13"/>
  <c r="F22" i="13"/>
  <c r="D22" i="13"/>
  <c r="C22" i="13"/>
  <c r="E11" i="13"/>
  <c r="E9" i="13"/>
  <c r="E5" i="13"/>
  <c r="E4" i="13"/>
  <c r="J66" i="12"/>
  <c r="M63" i="12"/>
  <c r="L63" i="12"/>
  <c r="K63" i="12"/>
  <c r="J63" i="12"/>
  <c r="I63" i="12"/>
  <c r="H63" i="12"/>
  <c r="G63" i="12"/>
  <c r="G65" i="12" s="1"/>
  <c r="F63" i="12"/>
  <c r="F65" i="12" s="1"/>
  <c r="E63" i="12"/>
  <c r="E65" i="12" s="1"/>
  <c r="D63" i="12"/>
  <c r="D65" i="12" s="1"/>
  <c r="C63" i="12"/>
  <c r="C61" i="12"/>
  <c r="C60" i="12" s="1"/>
  <c r="M60" i="12"/>
  <c r="L60" i="12"/>
  <c r="L57" i="12" s="1"/>
  <c r="L56" i="12" s="1"/>
  <c r="K60" i="12"/>
  <c r="J60" i="12"/>
  <c r="I60" i="12"/>
  <c r="H60" i="12"/>
  <c r="H57" i="12" s="1"/>
  <c r="H56" i="12" s="1"/>
  <c r="G60" i="12"/>
  <c r="F60" i="12"/>
  <c r="E60" i="12"/>
  <c r="D60" i="12"/>
  <c r="F58" i="12"/>
  <c r="E58" i="12"/>
  <c r="M57" i="12"/>
  <c r="M56" i="12" s="1"/>
  <c r="K57" i="12"/>
  <c r="K56" i="12" s="1"/>
  <c r="J57" i="12"/>
  <c r="J56" i="12" s="1"/>
  <c r="I57" i="12"/>
  <c r="I56" i="12" s="1"/>
  <c r="F56" i="12"/>
  <c r="E56" i="12"/>
  <c r="M53" i="12"/>
  <c r="L53" i="12"/>
  <c r="K53" i="12"/>
  <c r="J53" i="12"/>
  <c r="I53" i="12"/>
  <c r="H53" i="12"/>
  <c r="F53" i="12"/>
  <c r="E53" i="12"/>
  <c r="O49" i="12"/>
  <c r="O48" i="12" s="1"/>
  <c r="M49" i="12"/>
  <c r="L49" i="12"/>
  <c r="K49" i="12"/>
  <c r="I49" i="12"/>
  <c r="H49" i="12"/>
  <c r="G49" i="12"/>
  <c r="F49" i="12"/>
  <c r="E49" i="12"/>
  <c r="E48" i="12" s="1"/>
  <c r="D49" i="12"/>
  <c r="D48" i="12" s="1"/>
  <c r="C49" i="12"/>
  <c r="C48" i="12" s="1"/>
  <c r="G48" i="12"/>
  <c r="J46" i="12"/>
  <c r="J36" i="12" s="1"/>
  <c r="F46" i="12"/>
  <c r="E46" i="12"/>
  <c r="G43" i="12"/>
  <c r="F43" i="12"/>
  <c r="E43" i="12"/>
  <c r="J37" i="12"/>
  <c r="I37" i="12"/>
  <c r="H37" i="12"/>
  <c r="H36" i="12" s="1"/>
  <c r="G37" i="12"/>
  <c r="F37" i="12"/>
  <c r="E37" i="12"/>
  <c r="D37" i="12"/>
  <c r="D36" i="12" s="1"/>
  <c r="D35" i="12" s="1"/>
  <c r="C37" i="12"/>
  <c r="O36" i="12"/>
  <c r="M36" i="12"/>
  <c r="L36" i="12"/>
  <c r="K36" i="12"/>
  <c r="I36" i="12"/>
  <c r="G36" i="12"/>
  <c r="F36" i="12"/>
  <c r="E36" i="12"/>
  <c r="C36" i="12"/>
  <c r="N35" i="12"/>
  <c r="R23" i="12"/>
  <c r="Q23" i="12"/>
  <c r="P23" i="12"/>
  <c r="O23" i="12"/>
  <c r="N23" i="12"/>
  <c r="M23" i="12"/>
  <c r="L23" i="12"/>
  <c r="K23" i="12"/>
  <c r="J23" i="12"/>
  <c r="I23" i="12"/>
  <c r="H23" i="12"/>
  <c r="F23" i="12"/>
  <c r="E23" i="12"/>
  <c r="D23" i="12"/>
  <c r="C23" i="12"/>
  <c r="G13" i="12"/>
  <c r="G23" i="12" s="1"/>
  <c r="H45" i="11"/>
  <c r="H44" i="11"/>
  <c r="H36" i="11"/>
  <c r="H35" i="11"/>
  <c r="H34" i="11"/>
  <c r="H33" i="11"/>
  <c r="H32" i="11"/>
  <c r="H31" i="11"/>
  <c r="I31" i="11" s="1"/>
  <c r="H30" i="11"/>
  <c r="I30" i="11" s="1"/>
  <c r="H29" i="11"/>
  <c r="I29" i="11" s="1"/>
  <c r="H28" i="11"/>
  <c r="I28" i="11" s="1"/>
  <c r="H27" i="11"/>
  <c r="H26" i="11"/>
  <c r="H25" i="11"/>
  <c r="H24" i="11"/>
  <c r="H21" i="11"/>
  <c r="H20" i="11"/>
  <c r="H19" i="11"/>
  <c r="H18" i="11"/>
  <c r="H17" i="11"/>
  <c r="H16" i="11"/>
  <c r="H15" i="11"/>
  <c r="H14" i="11"/>
  <c r="H13" i="11"/>
  <c r="H12" i="11"/>
  <c r="H10" i="11"/>
  <c r="H9" i="11"/>
  <c r="I9" i="11" s="1"/>
  <c r="H8" i="11"/>
  <c r="I8" i="11" s="1"/>
  <c r="CN89" i="10"/>
  <c r="CM89" i="10"/>
  <c r="CL89" i="10"/>
  <c r="CK89" i="10"/>
  <c r="CJ89" i="10"/>
  <c r="CI89" i="10"/>
  <c r="CH89" i="10"/>
  <c r="CG89" i="10"/>
  <c r="BX89" i="10"/>
  <c r="BW89" i="10"/>
  <c r="CN72" i="10"/>
  <c r="CM72" i="10"/>
  <c r="CL72" i="10"/>
  <c r="CK72" i="10"/>
  <c r="CJ72" i="10"/>
  <c r="CI72" i="10"/>
  <c r="CH72" i="10"/>
  <c r="CG72" i="10"/>
  <c r="CN55" i="10"/>
  <c r="CM55" i="10"/>
  <c r="CL55" i="10"/>
  <c r="CK55" i="10"/>
  <c r="CJ55" i="10"/>
  <c r="CI55" i="10"/>
  <c r="CH55" i="10"/>
  <c r="CG55" i="10"/>
  <c r="CN38" i="10"/>
  <c r="CM38" i="10"/>
  <c r="CL38" i="10"/>
  <c r="CK38" i="10"/>
  <c r="CJ38" i="10"/>
  <c r="CI38" i="10"/>
  <c r="CH38" i="10"/>
  <c r="CG38" i="10"/>
  <c r="CN21" i="10"/>
  <c r="CM21" i="10"/>
  <c r="CL21" i="10"/>
  <c r="CK21" i="10"/>
  <c r="CJ21" i="10"/>
  <c r="CI21" i="10"/>
  <c r="CH21" i="10"/>
  <c r="CG21" i="10"/>
  <c r="O35" i="12" l="1"/>
  <c r="J48" i="12"/>
  <c r="J35" i="12" s="1"/>
  <c r="D33" i="13"/>
  <c r="G35" i="12"/>
  <c r="D7" i="16"/>
  <c r="D6" i="16" s="1"/>
  <c r="B22" i="16"/>
  <c r="C35" i="12"/>
  <c r="F48" i="12"/>
  <c r="F35" i="12" s="1"/>
  <c r="H42" i="13"/>
  <c r="G57" i="13"/>
  <c r="D93" i="16"/>
  <c r="I42" i="13"/>
  <c r="M42" i="13"/>
  <c r="M33" i="13" s="1"/>
  <c r="D22" i="16"/>
  <c r="D44" i="16"/>
  <c r="D136" i="16"/>
  <c r="K48" i="12"/>
  <c r="K35" i="12" s="1"/>
  <c r="B6" i="16"/>
  <c r="B5" i="16"/>
  <c r="C77" i="16"/>
  <c r="L42" i="13"/>
  <c r="C6" i="16"/>
  <c r="D115" i="16"/>
  <c r="K42" i="13"/>
  <c r="K33" i="13" s="1"/>
  <c r="E35" i="12"/>
  <c r="M48" i="12"/>
  <c r="M35" i="12" s="1"/>
  <c r="H48" i="12"/>
  <c r="H35" i="12" s="1"/>
  <c r="E22" i="13"/>
  <c r="I48" i="12"/>
  <c r="I35" i="12" s="1"/>
  <c r="H33" i="13"/>
  <c r="L33" i="13"/>
  <c r="F42" i="13"/>
  <c r="F33" i="13" s="1"/>
  <c r="J42" i="13"/>
  <c r="J33" i="13" s="1"/>
  <c r="O42" i="13"/>
  <c r="O33" i="13" s="1"/>
  <c r="L48" i="12"/>
  <c r="L35" i="12" s="1"/>
  <c r="I33" i="13"/>
  <c r="D77" i="16" l="1"/>
  <c r="D5" i="16" s="1"/>
  <c r="C5" i="16"/>
  <c r="D20" i="4"/>
  <c r="D19" i="4"/>
  <c r="D18" i="4"/>
  <c r="D17" i="4"/>
  <c r="D16" i="4"/>
  <c r="D15" i="4"/>
  <c r="D14" i="4"/>
  <c r="D13" i="4"/>
  <c r="D12" i="4"/>
  <c r="D11" i="4"/>
  <c r="D10" i="4"/>
  <c r="D9" i="4"/>
  <c r="DR22" i="3" l="1"/>
  <c r="DQ22" i="3"/>
  <c r="DP22" i="3"/>
  <c r="DO22" i="3"/>
  <c r="DN22" i="3"/>
  <c r="DM22" i="3"/>
  <c r="DL22" i="3"/>
  <c r="DK22" i="3"/>
  <c r="DJ22" i="3"/>
  <c r="DI22" i="3"/>
  <c r="DH22" i="3"/>
  <c r="DG22" i="3"/>
  <c r="DF22" i="3"/>
  <c r="DS3" i="3"/>
  <c r="DT3" i="3" s="1"/>
  <c r="DU3" i="3" l="1"/>
  <c r="DT22" i="3"/>
  <c r="DS22" i="3"/>
  <c r="DV3" i="3" l="1"/>
  <c r="DU22" i="3"/>
  <c r="DW3" i="3" l="1"/>
  <c r="DV22" i="3"/>
  <c r="DX3" i="3" l="1"/>
  <c r="DW22" i="3"/>
  <c r="DY3" i="3" l="1"/>
  <c r="DX22" i="3"/>
  <c r="DZ3" i="3" l="1"/>
  <c r="DY22" i="3"/>
  <c r="DZ22" i="3" l="1"/>
  <c r="EA3" i="3"/>
  <c r="EA22" i="3" l="1"/>
  <c r="EB3" i="3"/>
  <c r="EB22" i="3" l="1"/>
  <c r="EC3" i="3"/>
  <c r="EC22" i="3" l="1"/>
  <c r="ED3" i="3"/>
  <c r="EE3" i="3" l="1"/>
  <c r="ED22" i="3"/>
  <c r="EE22" i="3" l="1"/>
  <c r="EF3" i="3"/>
  <c r="EG3" i="3" l="1"/>
  <c r="EF22" i="3"/>
  <c r="EG22" i="3" l="1"/>
  <c r="EH3" i="3"/>
  <c r="EI3" i="3" l="1"/>
  <c r="EH22" i="3"/>
  <c r="EI22" i="3" l="1"/>
  <c r="EJ3" i="3"/>
  <c r="EK3" i="3" l="1"/>
  <c r="EJ22" i="3"/>
  <c r="EL3" i="3" l="1"/>
  <c r="EK22" i="3"/>
  <c r="EM3" i="3" l="1"/>
  <c r="EL22" i="3"/>
  <c r="EM22" i="3" l="1"/>
  <c r="EN3" i="3"/>
  <c r="EN22" i="3" l="1"/>
  <c r="EO3" i="3"/>
  <c r="EO22" i="3" l="1"/>
  <c r="EP3" i="3"/>
  <c r="EP22" i="3" l="1"/>
  <c r="EQ3" i="3"/>
  <c r="EQ22" i="3" l="1"/>
  <c r="ER3" i="3"/>
  <c r="ER22" i="3" l="1"/>
  <c r="ES3" i="3"/>
  <c r="ES22" i="3" l="1"/>
  <c r="ET3" i="3"/>
  <c r="EU3" i="3" l="1"/>
  <c r="ET22" i="3"/>
  <c r="EU22" i="3" l="1"/>
  <c r="EV3" i="3"/>
  <c r="EW3" i="3" l="1"/>
  <c r="EV22" i="3"/>
  <c r="EX3" i="3" l="1"/>
  <c r="EW22" i="3"/>
  <c r="EY3" i="3" l="1"/>
  <c r="EX22" i="3"/>
  <c r="EY22" i="3" l="1"/>
  <c r="EZ3" i="3"/>
  <c r="FA3" i="3" l="1"/>
  <c r="EZ22" i="3"/>
  <c r="FB3" i="3" l="1"/>
  <c r="FA22" i="3"/>
  <c r="FC3" i="3" l="1"/>
  <c r="FB22" i="3"/>
  <c r="FC22" i="3" l="1"/>
  <c r="FD3" i="3"/>
  <c r="FD22" i="3" l="1"/>
  <c r="FE3" i="3"/>
  <c r="FE22" i="3" l="1"/>
  <c r="FF3" i="3"/>
  <c r="FG3" i="3" l="1"/>
  <c r="FF22" i="3"/>
  <c r="FG22" i="3" l="1"/>
  <c r="FH3" i="3"/>
  <c r="FH22" i="3" l="1"/>
  <c r="FI3" i="3"/>
  <c r="FI22" i="3" l="1"/>
  <c r="FJ3" i="3"/>
  <c r="FK3" i="3" l="1"/>
  <c r="FJ22" i="3"/>
  <c r="FK22" i="3" l="1"/>
  <c r="FL3" i="3"/>
  <c r="FM3" i="3" l="1"/>
  <c r="FL22" i="3"/>
  <c r="FM22" i="3" l="1"/>
  <c r="FN3" i="3"/>
  <c r="FO3" i="3" l="1"/>
  <c r="FN22" i="3"/>
  <c r="FO22" i="3" l="1"/>
  <c r="FP3" i="3"/>
  <c r="FQ3" i="3" l="1"/>
  <c r="FP22" i="3"/>
  <c r="FR3" i="3" l="1"/>
  <c r="FQ22" i="3"/>
  <c r="FS3" i="3" l="1"/>
  <c r="FR22" i="3"/>
  <c r="FS22" i="3" l="1"/>
  <c r="FT3" i="3"/>
  <c r="FT22" i="3" l="1"/>
  <c r="FU3" i="3"/>
  <c r="FU22" i="3" l="1"/>
  <c r="FV3" i="3"/>
  <c r="FW3" i="3" l="1"/>
  <c r="FV22" i="3"/>
  <c r="FW22" i="3" l="1"/>
  <c r="FX3" i="3"/>
  <c r="FX22" i="3" l="1"/>
  <c r="FY3" i="3"/>
  <c r="FY22" i="3" l="1"/>
  <c r="FZ3" i="3"/>
  <c r="GA3" i="3" l="1"/>
  <c r="FZ22" i="3"/>
  <c r="GA22" i="3" l="1"/>
  <c r="GB3" i="3"/>
  <c r="GC3" i="3" l="1"/>
  <c r="GB22" i="3"/>
  <c r="GC22" i="3" l="1"/>
  <c r="GD3" i="3"/>
  <c r="GE3" i="3" l="1"/>
  <c r="GD22" i="3"/>
  <c r="GE22" i="3" l="1"/>
  <c r="GF3" i="3"/>
  <c r="GG3" i="3" l="1"/>
  <c r="GF22" i="3"/>
  <c r="GH3" i="3" l="1"/>
  <c r="GG22" i="3"/>
  <c r="GI3" i="3" l="1"/>
  <c r="GH22" i="3"/>
  <c r="GI22" i="3" l="1"/>
  <c r="GJ3" i="3"/>
  <c r="GJ22" i="3" l="1"/>
  <c r="GK3" i="3"/>
  <c r="GK22" i="3" l="1"/>
  <c r="GL3" i="3"/>
  <c r="GM3" i="3" l="1"/>
  <c r="GL22" i="3"/>
  <c r="GM22" i="3" l="1"/>
  <c r="GN3" i="3"/>
  <c r="GN22" i="3" l="1"/>
  <c r="GO3" i="3"/>
  <c r="GO22" i="3" l="1"/>
  <c r="GP3" i="3"/>
  <c r="GP22" i="3" l="1"/>
  <c r="GQ3" i="3"/>
  <c r="GQ22" i="3" l="1"/>
  <c r="GR3" i="3"/>
  <c r="GS3" i="3" l="1"/>
  <c r="GR22" i="3"/>
  <c r="GT3" i="3" l="1"/>
  <c r="GS22" i="3"/>
  <c r="GU3" i="3" l="1"/>
  <c r="GT22" i="3"/>
  <c r="GU22" i="3" l="1"/>
  <c r="GV3" i="3"/>
  <c r="GW3" i="3" l="1"/>
  <c r="GV22" i="3"/>
  <c r="GX3" i="3" l="1"/>
  <c r="GW22" i="3"/>
  <c r="GY3" i="3" l="1"/>
  <c r="GX22" i="3"/>
  <c r="GY22" i="3" l="1"/>
  <c r="GZ3" i="3"/>
  <c r="HA3" i="3" l="1"/>
  <c r="GZ22" i="3"/>
  <c r="HB3" i="3" l="1"/>
  <c r="HA22" i="3"/>
  <c r="HC3" i="3" l="1"/>
  <c r="HB22" i="3"/>
  <c r="HC22" i="3" l="1"/>
  <c r="HD3" i="3"/>
  <c r="HE3" i="3" l="1"/>
  <c r="HD22" i="3"/>
  <c r="HF3" i="3" l="1"/>
  <c r="HE22" i="3"/>
  <c r="HG3" i="3" l="1"/>
  <c r="HF22" i="3"/>
  <c r="HG22" i="3" l="1"/>
  <c r="HH3" i="3"/>
  <c r="HI3" i="3" l="1"/>
  <c r="HH22" i="3"/>
  <c r="HJ3" i="3" l="1"/>
  <c r="HI22" i="3"/>
  <c r="HK3" i="3" l="1"/>
  <c r="HJ22" i="3"/>
  <c r="HK22" i="3" l="1"/>
  <c r="HL3" i="3"/>
  <c r="HM3" i="3" l="1"/>
  <c r="HL22" i="3"/>
  <c r="HN3" i="3" l="1"/>
  <c r="HM22" i="3"/>
  <c r="HO3" i="3" l="1"/>
  <c r="HN22" i="3"/>
  <c r="HO22" i="3" l="1"/>
  <c r="HP3" i="3"/>
  <c r="HQ3" i="3" l="1"/>
  <c r="HP22" i="3"/>
  <c r="HR3" i="3" l="1"/>
  <c r="HQ22" i="3"/>
  <c r="HS3" i="3" l="1"/>
  <c r="HR22" i="3"/>
  <c r="HS22" i="3" l="1"/>
  <c r="HT3" i="3"/>
  <c r="I213" i="1"/>
  <c r="K212" i="1"/>
  <c r="K211" i="1"/>
  <c r="K210" i="1"/>
  <c r="I208" i="1"/>
  <c r="K206" i="1"/>
  <c r="K205" i="1"/>
  <c r="I203" i="1"/>
  <c r="K202" i="1"/>
  <c r="K201" i="1"/>
  <c r="K203" i="1" s="1"/>
  <c r="L203" i="1" s="1"/>
  <c r="M203" i="1" s="1"/>
  <c r="I199" i="1"/>
  <c r="K198" i="1"/>
  <c r="K197" i="1"/>
  <c r="K196" i="1"/>
  <c r="K195" i="1"/>
  <c r="K194" i="1"/>
  <c r="K193" i="1"/>
  <c r="K192" i="1"/>
  <c r="K199" i="1" s="1"/>
  <c r="I186" i="1"/>
  <c r="K185" i="1"/>
  <c r="K184" i="1"/>
  <c r="K183" i="1"/>
  <c r="K182" i="1"/>
  <c r="K181" i="1"/>
  <c r="K180" i="1"/>
  <c r="K179" i="1"/>
  <c r="K178" i="1"/>
  <c r="K177" i="1"/>
  <c r="K176" i="1"/>
  <c r="K175" i="1"/>
  <c r="K186" i="1" s="1"/>
  <c r="L189" i="1" s="1"/>
  <c r="M190" i="1" s="1"/>
  <c r="P165" i="1"/>
  <c r="P164" i="1"/>
  <c r="K161" i="1"/>
  <c r="K160" i="1"/>
  <c r="K159" i="1"/>
  <c r="K158" i="1"/>
  <c r="P166" i="1" l="1"/>
  <c r="Q166" i="1" s="1"/>
  <c r="K162" i="1"/>
  <c r="L162" i="1" s="1"/>
  <c r="K213" i="1"/>
  <c r="L213" i="1" s="1"/>
  <c r="M213" i="1" s="1"/>
  <c r="HU3" i="3"/>
  <c r="HU22" i="3" s="1"/>
  <c r="HT22" i="3"/>
  <c r="K208" i="1"/>
  <c r="L208" i="1" s="1"/>
  <c r="M208" i="1" s="1"/>
  <c r="L199" i="1"/>
  <c r="M199" i="1" s="1"/>
  <c r="K215" i="1"/>
  <c r="L215" i="1" s="1"/>
  <c r="L217" i="1" s="1"/>
  <c r="M215" i="1" l="1"/>
</calcChain>
</file>

<file path=xl/sharedStrings.xml><?xml version="1.0" encoding="utf-8"?>
<sst xmlns="http://schemas.openxmlformats.org/spreadsheetml/2006/main" count="14363" uniqueCount="5340">
  <si>
    <t>Period</t>
  </si>
  <si>
    <t xml:space="preserve">Purchase </t>
  </si>
  <si>
    <t>Range of</t>
  </si>
  <si>
    <t xml:space="preserve">Amount </t>
  </si>
  <si>
    <t xml:space="preserve">Sterilisation </t>
  </si>
  <si>
    <t>Sale</t>
  </si>
  <si>
    <t>of US dollar</t>
  </si>
  <si>
    <t>Intervention</t>
  </si>
  <si>
    <t>Sterilised</t>
  </si>
  <si>
    <t>Rates</t>
  </si>
  <si>
    <t>Bid Rates</t>
  </si>
  <si>
    <t>Ask Rates</t>
  </si>
  <si>
    <t>(US$ mn)</t>
  </si>
  <si>
    <t>(Rs/US$)</t>
  </si>
  <si>
    <t>(Rs mn)</t>
  </si>
  <si>
    <t>(Per cent p.a.)</t>
  </si>
  <si>
    <t>-</t>
  </si>
  <si>
    <t>35.75-36.00</t>
  </si>
  <si>
    <t>35.60-35.75</t>
  </si>
  <si>
    <t>2.47-2.62</t>
  </si>
  <si>
    <t>2.29 - 2.54</t>
  </si>
  <si>
    <t>35.00-35.10</t>
  </si>
  <si>
    <t>2.24 - 2.45</t>
  </si>
  <si>
    <t>33.06-33.35</t>
  </si>
  <si>
    <t>33.05-33.85</t>
  </si>
  <si>
    <t>32.50-33.50</t>
  </si>
  <si>
    <t>2.60-3.49</t>
  </si>
  <si>
    <t>33.00-33.55</t>
  </si>
  <si>
    <t>33.90-34.40</t>
  </si>
  <si>
    <t>3.68-3.75</t>
  </si>
  <si>
    <t>34.50-34.90</t>
  </si>
  <si>
    <t>35.05-35.65</t>
  </si>
  <si>
    <t>35.40-35.95</t>
  </si>
  <si>
    <t>2.60-3.35</t>
  </si>
  <si>
    <t>35.70-36.00</t>
  </si>
  <si>
    <t>37.50-38.00</t>
  </si>
  <si>
    <t>38.85-39.20</t>
  </si>
  <si>
    <t>39.30-40.02</t>
  </si>
  <si>
    <t>39.65-39.75</t>
  </si>
  <si>
    <t>39.55-39.75</t>
  </si>
  <si>
    <t>39.75-39.90</t>
  </si>
  <si>
    <t>39.70-39.85</t>
  </si>
  <si>
    <t>39.35-39.55</t>
  </si>
  <si>
    <t>39.25-39.60</t>
  </si>
  <si>
    <t>39.70-39.75</t>
  </si>
  <si>
    <t>39.80-40.30</t>
  </si>
  <si>
    <t>40.30-40.40</t>
  </si>
  <si>
    <t>40.70-42.50</t>
  </si>
  <si>
    <t>42.45-42.50</t>
  </si>
  <si>
    <t>42.40-42.50</t>
  </si>
  <si>
    <t>Source: Financial Markets Operations Division.</t>
  </si>
  <si>
    <t>Purchases</t>
  </si>
  <si>
    <t>Sales</t>
  </si>
  <si>
    <t xml:space="preserve">US dollar </t>
  </si>
  <si>
    <t xml:space="preserve">EURO </t>
  </si>
  <si>
    <t xml:space="preserve">GBP </t>
  </si>
  <si>
    <t>Other</t>
  </si>
  <si>
    <t>(EUR mn)</t>
  </si>
  <si>
    <t>(Rs/EUR)</t>
  </si>
  <si>
    <t>(GBP mn)</t>
  </si>
  <si>
    <t>(Rs/GBP)</t>
  </si>
  <si>
    <t xml:space="preserve"> (USD mn</t>
  </si>
  <si>
    <t>Equiv)</t>
  </si>
  <si>
    <t>38.23-39.13</t>
  </si>
  <si>
    <t>39.39-40.02</t>
  </si>
  <si>
    <t>38.61-40.06</t>
  </si>
  <si>
    <t>36.10-36.30</t>
  </si>
  <si>
    <t>39.49-40.88</t>
  </si>
  <si>
    <t>50.25-51.91</t>
  </si>
  <si>
    <t>38.56-39.83</t>
  </si>
  <si>
    <t>35.85-36.15</t>
  </si>
  <si>
    <t>39.40-40.73</t>
  </si>
  <si>
    <t>50.99-51.63</t>
  </si>
  <si>
    <t>39.06-39.85</t>
  </si>
  <si>
    <t>39.94-40.75</t>
  </si>
  <si>
    <t>50.12-51.05</t>
  </si>
  <si>
    <t>38.85-39.76</t>
  </si>
  <si>
    <t>39.85-40.73</t>
  </si>
  <si>
    <t>50.91-52.40</t>
  </si>
  <si>
    <t>38.58-39.94</t>
  </si>
  <si>
    <t>35.60-35.85</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</si>
  <si>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</si>
  <si>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</si>
  <si>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</si>
  <si>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</si>
  <si>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</si>
  <si>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</si>
  <si>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</si>
  <si>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</si>
  <si>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</si>
  <si>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</si>
  <si>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</si>
  <si>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</si>
  <si>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</si>
  <si>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</si>
  <si>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</si>
  <si>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</si>
  <si>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</si>
  <si>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</si>
  <si>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</si>
  <si>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</si>
  <si>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</si>
  <si>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t>37.08-38.07</t>
  </si>
  <si>
    <t>38.05-38.86</t>
  </si>
  <si>
    <t>44.66-44.98</t>
  </si>
  <si>
    <t>37.00-38.01</t>
  </si>
  <si>
    <t>37.84-38.87</t>
  </si>
  <si>
    <t>37.03-37.86</t>
  </si>
  <si>
    <t>37.87-38.71</t>
  </si>
  <si>
    <t>44.94-45.87</t>
  </si>
  <si>
    <t>37.31-38.67</t>
  </si>
  <si>
    <t>38.19-39.55</t>
  </si>
  <si>
    <t>45.62-45.81</t>
  </si>
  <si>
    <t>38.30-39.15</t>
  </si>
  <si>
    <t>39.17-40.04</t>
  </si>
  <si>
    <t>44.38-45.22</t>
  </si>
  <si>
    <t>38.71-39.26</t>
  </si>
  <si>
    <t>39.66-40.16</t>
  </si>
  <si>
    <t>38.32-39.15</t>
  </si>
  <si>
    <t>39.19-40.04</t>
  </si>
  <si>
    <t>38.47-39.70</t>
  </si>
  <si>
    <t>39.34-40.55</t>
  </si>
  <si>
    <t>39.06-39.97</t>
  </si>
  <si>
    <t>40.00-40.73</t>
  </si>
  <si>
    <t>45.52-45.59</t>
  </si>
  <si>
    <t>39.35-39.98</t>
  </si>
  <si>
    <t>40.24-40.89</t>
  </si>
  <si>
    <t>45.35-45.77</t>
  </si>
  <si>
    <t>39.25-39.80</t>
  </si>
  <si>
    <t>40.17-40.70</t>
  </si>
  <si>
    <t>45.75-46.12</t>
  </si>
  <si>
    <t>39.37-40.50</t>
  </si>
  <si>
    <t>40.22-41.42</t>
  </si>
  <si>
    <t>39.48-40.32</t>
  </si>
  <si>
    <t>40.38-41.24</t>
  </si>
  <si>
    <t>45.87-46.31</t>
  </si>
  <si>
    <t>40.52-41.36</t>
  </si>
  <si>
    <t>41.57-42.31</t>
  </si>
  <si>
    <t>47.45-48.81</t>
  </si>
  <si>
    <t>39.33-40.89</t>
  </si>
  <si>
    <t>40.22-41.91</t>
  </si>
  <si>
    <t>46.38-47.45</t>
  </si>
  <si>
    <t>39.05-40.32</t>
  </si>
  <si>
    <t>39.94-41.07</t>
  </si>
  <si>
    <t>45.86-46.68</t>
  </si>
  <si>
    <t>39.28-40.00</t>
  </si>
  <si>
    <t>40.17-40.91</t>
  </si>
  <si>
    <t>38.74-39.53</t>
  </si>
  <si>
    <t>39.62-40.43</t>
  </si>
  <si>
    <t>39.21-39.96</t>
  </si>
  <si>
    <t>40.24-40.86</t>
  </si>
  <si>
    <t>38.69-39.58</t>
  </si>
  <si>
    <t>39.57-40.48</t>
  </si>
  <si>
    <t>44.29-45.49</t>
  </si>
  <si>
    <t>38.29-39.09</t>
  </si>
  <si>
    <t>39.16-39.98</t>
  </si>
  <si>
    <t>44.25-45.48</t>
  </si>
  <si>
    <t>34.00-34.03</t>
  </si>
  <si>
    <t>38.40-38.86</t>
  </si>
  <si>
    <t>39.27-39.72</t>
  </si>
  <si>
    <t>43.32-44.34</t>
  </si>
  <si>
    <t>38.27-39.07</t>
  </si>
  <si>
    <t>39.14-39.96</t>
  </si>
  <si>
    <t>44.44-45.32</t>
  </si>
  <si>
    <t>38.22-38.60</t>
  </si>
  <si>
    <t>39.09-39.47</t>
  </si>
  <si>
    <t>44.29-45.29</t>
  </si>
  <si>
    <t>38.13-39.05</t>
  </si>
  <si>
    <t>38.99-39.94</t>
  </si>
  <si>
    <t>46.15-46.58</t>
  </si>
  <si>
    <t>38.38-38.89</t>
  </si>
  <si>
    <t>39.26-39.77</t>
  </si>
  <si>
    <t>45.48-46.39</t>
  </si>
  <si>
    <t>38.59-39.16</t>
  </si>
  <si>
    <t>39.46-40.05</t>
  </si>
  <si>
    <t>45.23-45.44</t>
  </si>
  <si>
    <t>35.08 -35.46</t>
  </si>
  <si>
    <t>39.26-40.25</t>
  </si>
  <si>
    <t>40.15-41.16</t>
  </si>
  <si>
    <t>45.10-46.05</t>
  </si>
  <si>
    <t>39.52-40.03</t>
  </si>
  <si>
    <t>40.41-40.94</t>
  </si>
  <si>
    <t>45.12-45.27</t>
  </si>
  <si>
    <t>39.28-39.94</t>
  </si>
  <si>
    <t>40.17-40.71</t>
  </si>
  <si>
    <t>39.21-39.70</t>
  </si>
  <si>
    <t>40.10-40.60</t>
  </si>
  <si>
    <t>39.30-40.21</t>
  </si>
  <si>
    <t>40.19-41.11</t>
  </si>
  <si>
    <t>39.69-40.17</t>
  </si>
  <si>
    <t>40.64 -41.02</t>
  </si>
  <si>
    <t>40.05-40.62</t>
  </si>
  <si>
    <t>40.96-41.54</t>
  </si>
  <si>
    <t>48.05-49.69</t>
  </si>
  <si>
    <t>40.10-40.43</t>
  </si>
  <si>
    <t>36.70-37.29</t>
  </si>
  <si>
    <t>41.00-41.35</t>
  </si>
  <si>
    <t>39.91-40.99</t>
  </si>
  <si>
    <t>37.18-37.96</t>
  </si>
  <si>
    <t>40.81-41.92</t>
  </si>
  <si>
    <t>48.50-49.46</t>
  </si>
  <si>
    <t>41.12-43.29</t>
  </si>
  <si>
    <t>39.50-39.83</t>
  </si>
  <si>
    <t>42.06-44.27</t>
  </si>
  <si>
    <t>42.40-43.27</t>
  </si>
  <si>
    <t>39.64-40.28</t>
  </si>
  <si>
    <t>43.74-44.10</t>
  </si>
  <si>
    <t>49.52-50.39</t>
  </si>
  <si>
    <t>42.95-44.10</t>
  </si>
  <si>
    <t>40.30-40.51</t>
  </si>
  <si>
    <t>44.04-45.10</t>
  </si>
  <si>
    <t>49.52-49.96</t>
  </si>
  <si>
    <t>44.23-45.07</t>
  </si>
  <si>
    <t>40.23-40.56</t>
  </si>
  <si>
    <t>45.24-46.09</t>
  </si>
  <si>
    <t>50.46-51.46</t>
  </si>
  <si>
    <t>44.64-47.10</t>
  </si>
  <si>
    <t>40.24-40.52</t>
  </si>
  <si>
    <t>45.79-48.17</t>
  </si>
  <si>
    <t>46.26-47.07</t>
  </si>
  <si>
    <t>39.91-40.10</t>
  </si>
  <si>
    <t>47.31-48.14</t>
  </si>
  <si>
    <t>46.06-47.24</t>
  </si>
  <si>
    <t>39.88-40.18</t>
  </si>
  <si>
    <t>47.10-48.31</t>
  </si>
  <si>
    <t>46.29-46.99</t>
  </si>
  <si>
    <t>40.11-40.15</t>
  </si>
  <si>
    <t>47.42-48.04</t>
  </si>
  <si>
    <t>46.32-47.45</t>
  </si>
  <si>
    <t>40.17-40.31</t>
  </si>
  <si>
    <t>47.37-48.53</t>
  </si>
  <si>
    <t>47.37-48.16</t>
  </si>
  <si>
    <t>39.73-40.14</t>
  </si>
  <si>
    <t>48.45-49.25</t>
  </si>
  <si>
    <t>53.67-54.47</t>
  </si>
  <si>
    <t>47.22-48.19</t>
  </si>
  <si>
    <t>39.68-39.86</t>
  </si>
  <si>
    <t>48.29-49.29</t>
  </si>
  <si>
    <t>47.22-48.21</t>
  </si>
  <si>
    <t>40.08-40.16</t>
  </si>
  <si>
    <t>48.29-49.26</t>
  </si>
  <si>
    <t>55.67-56.96</t>
  </si>
  <si>
    <t>47.05-47.95</t>
  </si>
  <si>
    <t>40.22-40.79</t>
  </si>
  <si>
    <t>48.11-49.04</t>
  </si>
  <si>
    <t>56.28-56.51</t>
  </si>
  <si>
    <t>47.13-48.75</t>
  </si>
  <si>
    <t>40.80-40.85</t>
  </si>
  <si>
    <t>48.20-49.86</t>
  </si>
  <si>
    <t>48.22-49.40</t>
  </si>
  <si>
    <t>40.83-40.84</t>
  </si>
  <si>
    <t>49.31-50.44</t>
  </si>
  <si>
    <t>58.05-58.31</t>
  </si>
  <si>
    <t>48.37-49.64</t>
  </si>
  <si>
    <t>40.93-41.45</t>
  </si>
  <si>
    <t>49.46-50.76</t>
  </si>
  <si>
    <t>58.17-58.54</t>
  </si>
  <si>
    <t>49.91-50.52</t>
  </si>
  <si>
    <t>51.09-51.67</t>
  </si>
  <si>
    <t>49.49-50.35</t>
  </si>
  <si>
    <t>42.93-43.03</t>
  </si>
  <si>
    <t>50.62-51.49</t>
  </si>
  <si>
    <t>Source: Financial Markets Operations Division; Accounting and Budgeting Division.</t>
  </si>
  <si>
    <t>BUY</t>
  </si>
  <si>
    <t>ZAR</t>
  </si>
  <si>
    <t xml:space="preserve">Central COB </t>
  </si>
  <si>
    <t>SELL</t>
  </si>
  <si>
    <t>CAD</t>
  </si>
  <si>
    <t>CHF</t>
  </si>
  <si>
    <t>AUD</t>
  </si>
  <si>
    <t>check</t>
  </si>
  <si>
    <t>Table 49a: Intervention by the Bank of Mauritius on the Domestic Foreign Exchange Market:  September 2020 to September 2021</t>
  </si>
  <si>
    <t>Table 49b: Purchases and Sales of Foreign Currency by the Bank of Mauritius from Government and Other Institutions: September 2020 to September 2021</t>
  </si>
  <si>
    <t>42.30-42.40</t>
  </si>
  <si>
    <t>42.79-42.95</t>
  </si>
  <si>
    <t>49.10-50.19</t>
  </si>
  <si>
    <t>50.21-51.27</t>
  </si>
  <si>
    <r>
      <t>Table 50a: Weighted Average Dealt Selling Rates of the Rupee</t>
    </r>
    <r>
      <rPr>
        <b/>
        <vertAlign val="superscript"/>
        <sz val="12"/>
        <color rgb="FF002060"/>
        <rFont val="Segoe UI"/>
        <family val="2"/>
      </rPr>
      <t>1</t>
    </r>
    <r>
      <rPr>
        <b/>
        <sz val="12"/>
        <color rgb="FF002060"/>
        <rFont val="Segoe UI"/>
        <family val="2"/>
      </rPr>
      <t xml:space="preserve"> against the USD, EUR and GBP:</t>
    </r>
  </si>
  <si>
    <t>September 2020 to September 2021</t>
  </si>
  <si>
    <t>Rs/USD</t>
  </si>
  <si>
    <t>Rs/EUR</t>
  </si>
  <si>
    <t>Rs/GBP</t>
  </si>
  <si>
    <t>(End of Period)</t>
  </si>
  <si>
    <t>(Period Average)</t>
  </si>
  <si>
    <r>
      <t xml:space="preserve">1 </t>
    </r>
    <r>
      <rPr>
        <i/>
        <sz val="10"/>
        <color indexed="56"/>
        <rFont val="Segoe UI"/>
        <family val="2"/>
      </rPr>
      <t>Calculated on spot transactions of USD20,000 and above, or equivalent, conducted by banks and forex dealers.</t>
    </r>
  </si>
  <si>
    <t>Table 50b: Exchange Rate of the Rupee (End of Period): September 2020 to September 2021</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</si>
  <si>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</si>
  <si>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</si>
  <si>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</si>
  <si>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</si>
  <si>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</si>
  <si>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</si>
  <si>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</si>
  <si>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</si>
  <si>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</si>
  <si>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</si>
  <si>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</si>
  <si>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</si>
  <si>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</si>
  <si>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Euro</t>
  </si>
  <si>
    <t>Note: The daily average exchange rate of the rupee is based on the average indicative selling rates for T.T. &amp; D.D. of Banks.</t>
  </si>
  <si>
    <t>Table 50c: Exchange Rate of the Rupee (Period Average): September 2020 to September 2021</t>
  </si>
  <si>
    <t>Table 50d: Average Exchange Rate of the Rupee vis-à-vis Major Trading Partner Currencies: September 2020 and September 2021</t>
  </si>
  <si>
    <t>Indicative Selling Rates</t>
  </si>
  <si>
    <t>Average for</t>
  </si>
  <si>
    <t>Appreciation/</t>
  </si>
  <si>
    <t>12 Months</t>
  </si>
  <si>
    <t>(Depreciation)</t>
  </si>
  <si>
    <t>ended September 2020</t>
  </si>
  <si>
    <t>ended September 2021</t>
  </si>
  <si>
    <t>of Rupee</t>
  </si>
  <si>
    <t>between [1] &amp; [2]</t>
  </si>
  <si>
    <t>[1]</t>
  </si>
  <si>
    <t>[2]</t>
  </si>
  <si>
    <t>Per cent</t>
  </si>
  <si>
    <t>Hong Kong dollar</t>
  </si>
  <si>
    <t xml:space="preserve">Notes: </t>
  </si>
  <si>
    <t>(i)   [1] is calculated on the basis of the daily average exchange rates for the period October 2019 to September 2020.</t>
  </si>
  <si>
    <t xml:space="preserve">      [2] is calculated on the basis of the daily average exchange rates for the period October 2020 to September 2021.</t>
  </si>
  <si>
    <t>(ii)  The daily average exchange rate of the Rupee is based on the average indicative selling rates for T.T. &amp; D.D. of  banks.</t>
  </si>
  <si>
    <t>(iii) The appreciation/depreciation of the Rupee is calculated as follows:</t>
  </si>
  <si>
    <t xml:space="preserve">      (Previous period exchange rate - Current period exchange rate) ÷ Current period exchange rate.</t>
  </si>
  <si>
    <r>
      <t xml:space="preserve">Table 51: Monthly Average Exchange Rates of Selected Currencies vis-à-vis the US Dollar </t>
    </r>
    <r>
      <rPr>
        <b/>
        <vertAlign val="superscript"/>
        <sz val="12"/>
        <color rgb="FF002060"/>
        <rFont val="Segoe UI"/>
        <family val="2"/>
      </rPr>
      <t>1</t>
    </r>
    <r>
      <rPr>
        <b/>
        <sz val="12"/>
        <color rgb="FF002060"/>
        <rFont val="Segoe UI"/>
        <family val="2"/>
      </rPr>
      <t xml:space="preserve"> :                        January 2019 to September 2021</t>
    </r>
  </si>
  <si>
    <t>EUR/USD</t>
  </si>
  <si>
    <t>GBP/USD</t>
  </si>
  <si>
    <t>USD/JPY</t>
  </si>
  <si>
    <t>January</t>
  </si>
  <si>
    <t>1.1612/14</t>
  </si>
  <si>
    <t>1.0865/67</t>
  </si>
  <si>
    <t>1.0631/33</t>
  </si>
  <si>
    <t>1.2179/81</t>
  </si>
  <si>
    <t>1.1425/27</t>
  </si>
  <si>
    <t>1.1099/01</t>
  </si>
  <si>
    <t>1.5136/40</t>
  </si>
  <si>
    <t>1.4413/17</t>
  </si>
  <si>
    <t>1.2332/35</t>
  </si>
  <si>
    <t>1.3789/92</t>
  </si>
  <si>
    <t>1.2180/83</t>
  </si>
  <si>
    <t>1.2901/03</t>
  </si>
  <si>
    <t>1.3066/68</t>
  </si>
  <si>
    <t>118.24/27</t>
  </si>
  <si>
    <t>118.16/19</t>
  </si>
  <si>
    <t>114.90/93</t>
  </si>
  <si>
    <t>111.06/09</t>
  </si>
  <si>
    <t>1.3637/39</t>
  </si>
  <si>
    <t>108.81/83</t>
  </si>
  <si>
    <t>109.33/34</t>
  </si>
  <si>
    <t>103.63/64</t>
  </si>
  <si>
    <t>February</t>
  </si>
  <si>
    <t>1.1360/63</t>
  </si>
  <si>
    <t>1.1113/17</t>
  </si>
  <si>
    <t>1.0642/45</t>
  </si>
  <si>
    <t>1.2347/50</t>
  </si>
  <si>
    <t>1.1339/42</t>
  </si>
  <si>
    <t>1.0913/15</t>
  </si>
  <si>
    <t>1.5331/35</t>
  </si>
  <si>
    <t>1.4306/11</t>
  </si>
  <si>
    <t>1.2486/89</t>
  </si>
  <si>
    <t>1.3976/79</t>
  </si>
  <si>
    <t>1.2096/99</t>
  </si>
  <si>
    <t>1.2996/99</t>
  </si>
  <si>
    <t>1.2975/77</t>
  </si>
  <si>
    <t>118.64/67</t>
  </si>
  <si>
    <t>114.38/42</t>
  </si>
  <si>
    <t>113.10/14</t>
  </si>
  <si>
    <t>107.91/93</t>
  </si>
  <si>
    <t>1.3875/77</t>
  </si>
  <si>
    <t>110.44/46</t>
  </si>
  <si>
    <t>109.91/94</t>
  </si>
  <si>
    <t>105.35/37</t>
  </si>
  <si>
    <t>March</t>
  </si>
  <si>
    <t>1.0850/53</t>
  </si>
  <si>
    <t>1.1115/18</t>
  </si>
  <si>
    <t>1.0680/82</t>
  </si>
  <si>
    <t>1.2338/41</t>
  </si>
  <si>
    <t>1.1306/09</t>
  </si>
  <si>
    <t>1.1095/98</t>
  </si>
  <si>
    <t>1.4991/95</t>
  </si>
  <si>
    <t>1.4217/21</t>
  </si>
  <si>
    <t>1.2333/35</t>
  </si>
  <si>
    <t>1.3974/77</t>
  </si>
  <si>
    <t>1.1905/08</t>
  </si>
  <si>
    <t>1.3176/79</t>
  </si>
  <si>
    <t>1.2393/97</t>
  </si>
  <si>
    <t>120.30/33</t>
  </si>
  <si>
    <t>112.98/02</t>
  </si>
  <si>
    <t>113.07/10</t>
  </si>
  <si>
    <t>105.98/00</t>
  </si>
  <si>
    <t>1.3848/50</t>
  </si>
  <si>
    <t>111.11/14</t>
  </si>
  <si>
    <t>107.43/45</t>
  </si>
  <si>
    <t>108.63/65</t>
  </si>
  <si>
    <t>April</t>
  </si>
  <si>
    <t>1.0792/94</t>
  </si>
  <si>
    <t>1.1335/38</t>
  </si>
  <si>
    <t>1.0712/14</t>
  </si>
  <si>
    <t>1.2284/86</t>
  </si>
  <si>
    <t>1.1238/41</t>
  </si>
  <si>
    <t>1.0876/78</t>
  </si>
  <si>
    <t>1.4935/39</t>
  </si>
  <si>
    <t>1.4309/13</t>
  </si>
  <si>
    <t>1.2624/27</t>
  </si>
  <si>
    <t>1.4085/88</t>
  </si>
  <si>
    <t>1.1951/53</t>
  </si>
  <si>
    <t>1.3038/40</t>
  </si>
  <si>
    <t>1.2414/18</t>
  </si>
  <si>
    <t>119.48/51</t>
  </si>
  <si>
    <t>109.61/65</t>
  </si>
  <si>
    <t>110.04/08</t>
  </si>
  <si>
    <t>107.55/57</t>
  </si>
  <si>
    <t>1.3844/46</t>
  </si>
  <si>
    <t>111.61/63</t>
  </si>
  <si>
    <t>107.76/78</t>
  </si>
  <si>
    <t>109.06/08</t>
  </si>
  <si>
    <t>May</t>
  </si>
  <si>
    <t>1.1164/66</t>
  </si>
  <si>
    <t>1.1311/14</t>
  </si>
  <si>
    <t>1.1048/50</t>
  </si>
  <si>
    <t>1.1820/22</t>
  </si>
  <si>
    <t>1.1185/87</t>
  </si>
  <si>
    <t>1.0892/95</t>
  </si>
  <si>
    <t>1.5476/81</t>
  </si>
  <si>
    <t>1.4530/35</t>
  </si>
  <si>
    <t>1.2919/22</t>
  </si>
  <si>
    <t>1.3471/74</t>
  </si>
  <si>
    <t>1.2141/44</t>
  </si>
  <si>
    <t>1.2851/53</t>
  </si>
  <si>
    <t>1.2289/91</t>
  </si>
  <si>
    <t>120.72/75</t>
  </si>
  <si>
    <t>108.83/87</t>
  </si>
  <si>
    <t>112.25/27</t>
  </si>
  <si>
    <t>109.70/72</t>
  </si>
  <si>
    <t>1.4075/77</t>
  </si>
  <si>
    <t>109.97/00</t>
  </si>
  <si>
    <t>107.17/19</t>
  </si>
  <si>
    <t>109.15/17</t>
  </si>
  <si>
    <t>June</t>
  </si>
  <si>
    <t>1.1214/17</t>
  </si>
  <si>
    <t>1.1228/31</t>
  </si>
  <si>
    <t>1.1232/35</t>
  </si>
  <si>
    <t>1.1678/81</t>
  </si>
  <si>
    <t>1.1289/91</t>
  </si>
  <si>
    <t>1.1257/60</t>
  </si>
  <si>
    <t>1.5559/64</t>
  </si>
  <si>
    <t>1.4193/98</t>
  </si>
  <si>
    <t>1.2799/02</t>
  </si>
  <si>
    <t>1.3288/92</t>
  </si>
  <si>
    <t>1.2051/54</t>
  </si>
  <si>
    <t>1.2671/73</t>
  </si>
  <si>
    <t>1.2528/31</t>
  </si>
  <si>
    <t>123.59/62</t>
  </si>
  <si>
    <t>105.34/38</t>
  </si>
  <si>
    <t>110.85/88</t>
  </si>
  <si>
    <t>110.03/05</t>
  </si>
  <si>
    <t>1.4031/33</t>
  </si>
  <si>
    <t>108.02/05</t>
  </si>
  <si>
    <t>107.56/58</t>
  </si>
  <si>
    <t>110.08/10</t>
  </si>
  <si>
    <t>July</t>
  </si>
  <si>
    <t>1.1002/04</t>
  </si>
  <si>
    <t>1.1063/66</t>
  </si>
  <si>
    <t>1.1514/16</t>
  </si>
  <si>
    <t>1.1684/87</t>
  </si>
  <si>
    <t>1.1227/30</t>
  </si>
  <si>
    <t>1.1455/58</t>
  </si>
  <si>
    <t>1.5561/65</t>
  </si>
  <si>
    <t>1.3172/76</t>
  </si>
  <si>
    <t>1.2993/96</t>
  </si>
  <si>
    <t>1.3169/73</t>
  </si>
  <si>
    <t>1.1822/25</t>
  </si>
  <si>
    <t>1.2486/88</t>
  </si>
  <si>
    <t>1.2654/57</t>
  </si>
  <si>
    <t>123.27/30</t>
  </si>
  <si>
    <t>104.12/16</t>
  </si>
  <si>
    <t>112.43/46</t>
  </si>
  <si>
    <t>111.42/44</t>
  </si>
  <si>
    <t>1.3807/09</t>
  </si>
  <si>
    <t>108.17/19</t>
  </si>
  <si>
    <t>106.77/79</t>
  </si>
  <si>
    <t>110.26/28</t>
  </si>
  <si>
    <t>August</t>
  </si>
  <si>
    <t>1.1137/40</t>
  </si>
  <si>
    <t>1.1207/10</t>
  </si>
  <si>
    <t>1.1814/16</t>
  </si>
  <si>
    <t>1.1557/59</t>
  </si>
  <si>
    <t>1.1125/27</t>
  </si>
  <si>
    <t>1.1827/30</t>
  </si>
  <si>
    <t>1.5596/99</t>
  </si>
  <si>
    <t>1.3115/19</t>
  </si>
  <si>
    <t>1.2970/73</t>
  </si>
  <si>
    <t>1.2889/92</t>
  </si>
  <si>
    <t>1.1771/74</t>
  </si>
  <si>
    <t>1.2147/49</t>
  </si>
  <si>
    <t>1.3130/32</t>
  </si>
  <si>
    <t>123.18/21</t>
  </si>
  <si>
    <t>101.28/32</t>
  </si>
  <si>
    <t>109.84/86</t>
  </si>
  <si>
    <t>111.06/08</t>
  </si>
  <si>
    <t>1.3802/04</t>
  </si>
  <si>
    <t>106.26/29</t>
  </si>
  <si>
    <t>106.01/03</t>
  </si>
  <si>
    <t>109.83/85</t>
  </si>
  <si>
    <t>September</t>
  </si>
  <si>
    <t>1.1231/33</t>
  </si>
  <si>
    <t>1.1212/15</t>
  </si>
  <si>
    <t>1.1912/14</t>
  </si>
  <si>
    <t>1.1656/59</t>
  </si>
  <si>
    <t>1.1014/16</t>
  </si>
  <si>
    <t>1.1794/97</t>
  </si>
  <si>
    <t>1.5335/39</t>
  </si>
  <si>
    <t>1.3151/55</t>
  </si>
  <si>
    <t>1.3295/98</t>
  </si>
  <si>
    <t>1.3044/48</t>
  </si>
  <si>
    <t>1.1774/77</t>
  </si>
  <si>
    <t>1.2366/69</t>
  </si>
  <si>
    <t>1.2971/73</t>
  </si>
  <si>
    <t>120.11/14</t>
  </si>
  <si>
    <t>101.89/92</t>
  </si>
  <si>
    <t>110.67/69</t>
  </si>
  <si>
    <t>111.92/94</t>
  </si>
  <si>
    <t>1.3739/41</t>
  </si>
  <si>
    <t>107.52/54</t>
  </si>
  <si>
    <t>105.58/60</t>
  </si>
  <si>
    <t>110.15/17</t>
  </si>
  <si>
    <t>October</t>
  </si>
  <si>
    <t>1.1028/30</t>
  </si>
  <si>
    <t>1.1755/58</t>
  </si>
  <si>
    <t>1.1492/94</t>
  </si>
  <si>
    <t>1.1046/49</t>
  </si>
  <si>
    <t>1.1769/72</t>
  </si>
  <si>
    <t>1.5326/30</t>
  </si>
  <si>
    <t>1.2352/55</t>
  </si>
  <si>
    <t>1.3205/07</t>
  </si>
  <si>
    <t>1.3017/20</t>
  </si>
  <si>
    <t>1.2623/25</t>
  </si>
  <si>
    <t>1.2975/78</t>
  </si>
  <si>
    <t>120.05/08</t>
  </si>
  <si>
    <t>103.74/77</t>
  </si>
  <si>
    <t>112.91/93</t>
  </si>
  <si>
    <t>112.84/85</t>
  </si>
  <si>
    <t>108.13/17</t>
  </si>
  <si>
    <t>105.20/22</t>
  </si>
  <si>
    <t>November</t>
  </si>
  <si>
    <t>1.0733/35</t>
  </si>
  <si>
    <t>1.0806/08</t>
  </si>
  <si>
    <t>1.1739/41</t>
  </si>
  <si>
    <t>1.1837/40</t>
  </si>
  <si>
    <t>1.5201/04</t>
  </si>
  <si>
    <t>1.2444/47</t>
  </si>
  <si>
    <t>1.3215/18</t>
  </si>
  <si>
    <t>1.2888/91</t>
  </si>
  <si>
    <t>1.2884/86</t>
  </si>
  <si>
    <t>1.3213/15</t>
  </si>
  <si>
    <t>122.55/59</t>
  </si>
  <si>
    <t>108.31/36</t>
  </si>
  <si>
    <t>112.71/74</t>
  </si>
  <si>
    <t>113.35/37</t>
  </si>
  <si>
    <t>108.88/90</t>
  </si>
  <si>
    <t>104.32/34</t>
  </si>
  <si>
    <t>December</t>
  </si>
  <si>
    <t>1.0880/82</t>
  </si>
  <si>
    <t>1.0544/47</t>
  </si>
  <si>
    <t>1.1834/36</t>
  </si>
  <si>
    <t>1.1376/78</t>
  </si>
  <si>
    <t>1.1105/08</t>
  </si>
  <si>
    <t>1.2165/68</t>
  </si>
  <si>
    <t>1.4997/01</t>
  </si>
  <si>
    <t>1.2481/84</t>
  </si>
  <si>
    <t>1.3404/06</t>
  </si>
  <si>
    <t>1.2663/66</t>
  </si>
  <si>
    <t>1.3109/11</t>
  </si>
  <si>
    <t>1.3432/35</t>
  </si>
  <si>
    <t>121.76/80</t>
  </si>
  <si>
    <t>115.99/02</t>
  </si>
  <si>
    <t>112.93/95</t>
  </si>
  <si>
    <t>112.34/36</t>
  </si>
  <si>
    <t>109.13/16</t>
  </si>
  <si>
    <t>103.80/82</t>
  </si>
  <si>
    <r>
      <rPr>
        <i/>
        <vertAlign val="superscript"/>
        <sz val="10"/>
        <color indexed="56"/>
        <rFont val="Segoe UI"/>
        <family val="2"/>
      </rPr>
      <t>1</t>
    </r>
    <r>
      <rPr>
        <i/>
        <sz val="10"/>
        <color indexed="56"/>
        <rFont val="Segoe UI"/>
        <family val="2"/>
      </rPr>
      <t>Reuters with reference to Asian Markets, 09 30 hrs, Mauritian time.</t>
    </r>
  </si>
  <si>
    <t>Table 52: Mauritius Exchange Rate Index (MERI): January 2019 to September 2021</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</si>
  <si>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</si>
  <si>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</si>
  <si>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</si>
  <si>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</si>
  <si>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</si>
  <si>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</si>
  <si>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</si>
  <si>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</si>
  <si>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r>
      <t>Table 53: Foreign Currency Transactions: September 2020 to September 2021</t>
    </r>
    <r>
      <rPr>
        <b/>
        <vertAlign val="superscript"/>
        <sz val="12"/>
        <color rgb="FF002060"/>
        <rFont val="Segoe UI"/>
        <family val="2"/>
      </rPr>
      <t>1</t>
    </r>
  </si>
  <si>
    <t>(US$ million)</t>
  </si>
  <si>
    <t>Month</t>
  </si>
  <si>
    <t>Turnover</t>
  </si>
  <si>
    <r>
      <t>Miscellaneous</t>
    </r>
    <r>
      <rPr>
        <b/>
        <vertAlign val="superscript"/>
        <sz val="11"/>
        <color rgb="FF002060"/>
        <rFont val="Segoe UI"/>
        <family val="2"/>
      </rPr>
      <t>2</t>
    </r>
  </si>
  <si>
    <t>Spot</t>
  </si>
  <si>
    <t>Forward</t>
  </si>
  <si>
    <t>Total</t>
  </si>
  <si>
    <r>
      <rPr>
        <i/>
        <vertAlign val="superscript"/>
        <sz val="10"/>
        <color rgb="FF002060"/>
        <rFont val="Segoe UI"/>
        <family val="2"/>
      </rPr>
      <t xml:space="preserve">1 </t>
    </r>
    <r>
      <rPr>
        <i/>
        <sz val="10"/>
        <color rgb="FF002060"/>
        <rFont val="Segoe UI"/>
        <family val="2"/>
      </rPr>
      <t>Transactions conducted by banks and foreign exchange dealers, excluding interbank and swap transactions.</t>
    </r>
  </si>
  <si>
    <r>
      <rPr>
        <i/>
        <vertAlign val="superscript"/>
        <sz val="10"/>
        <color rgb="FF002060"/>
        <rFont val="Segoe UI"/>
        <family val="2"/>
      </rPr>
      <t>2</t>
    </r>
    <r>
      <rPr>
        <i/>
        <sz val="10"/>
        <color rgb="FF002060"/>
        <rFont val="Segoe UI"/>
        <family val="2"/>
      </rPr>
      <t xml:space="preserve"> Includes transactions below US$20,000 or equivalent.</t>
    </r>
  </si>
  <si>
    <t>Figures may not add up to totals due to rounding.</t>
  </si>
  <si>
    <r>
      <t>Table 54a: Foreign Currency Purchases by Sector: September 2020 to September 2021</t>
    </r>
    <r>
      <rPr>
        <b/>
        <vertAlign val="superscript"/>
        <sz val="12"/>
        <color rgb="FF002060"/>
        <rFont val="Segoe UI"/>
        <family val="2"/>
      </rPr>
      <t>1</t>
    </r>
  </si>
  <si>
    <t>Sector (ISIC 1 digit)*</t>
  </si>
  <si>
    <t>Description</t>
  </si>
  <si>
    <t>A</t>
  </si>
  <si>
    <t>Agriculture, forestry and fishing</t>
  </si>
  <si>
    <t>B</t>
  </si>
  <si>
    <t>Mining and quarrying</t>
  </si>
  <si>
    <t>C</t>
  </si>
  <si>
    <t>Manufacturing</t>
  </si>
  <si>
    <t>D</t>
  </si>
  <si>
    <t>Electricity, gas, steam and air conditioning supply</t>
  </si>
  <si>
    <t>E</t>
  </si>
  <si>
    <t>Water supply; sewerage, waste management and remediation activities</t>
  </si>
  <si>
    <t>F</t>
  </si>
  <si>
    <t>Construction</t>
  </si>
  <si>
    <t>G</t>
  </si>
  <si>
    <t>Wholesale and retail trade; repair of motor vehicles and motorcycles</t>
  </si>
  <si>
    <t>H</t>
  </si>
  <si>
    <t>Transportation and storage</t>
  </si>
  <si>
    <t>I</t>
  </si>
  <si>
    <t>Accommodation and food service activities</t>
  </si>
  <si>
    <t>J</t>
  </si>
  <si>
    <t>Information and communication</t>
  </si>
  <si>
    <t>K</t>
  </si>
  <si>
    <t>Financial and insurance activities</t>
  </si>
  <si>
    <t>L</t>
  </si>
  <si>
    <t>Real estate activities</t>
  </si>
  <si>
    <t>M</t>
  </si>
  <si>
    <t>Professional, scientific and technical activities</t>
  </si>
  <si>
    <t>N</t>
  </si>
  <si>
    <t>Administrative and support service activities</t>
  </si>
  <si>
    <t>O</t>
  </si>
  <si>
    <t>Public administration and defence; compulsory social security</t>
  </si>
  <si>
    <t>P</t>
  </si>
  <si>
    <t>Education</t>
  </si>
  <si>
    <t>Q</t>
  </si>
  <si>
    <t>Human health and social work activities</t>
  </si>
  <si>
    <t>R</t>
  </si>
  <si>
    <t>Arts, entertainment and recreation</t>
  </si>
  <si>
    <t>S</t>
  </si>
  <si>
    <t>Other service activities</t>
  </si>
  <si>
    <t>T</t>
  </si>
  <si>
    <t>Activities of households as employers; undifferentiated goods- and services-producing activities of households for own use</t>
  </si>
  <si>
    <t>U</t>
  </si>
  <si>
    <t>Activities of extraterritorial organizations and bodies</t>
  </si>
  <si>
    <t>Personal</t>
  </si>
  <si>
    <t>* The data are in line with the structure of the fourth revision of the UN's International Standard Industrial Classification (ISIC Rev. 4).</t>
  </si>
  <si>
    <t xml:space="preserve"> Details on ISIC Rev.4 are available on the United Nations Statistics Division website.</t>
  </si>
  <si>
    <r>
      <rPr>
        <i/>
        <vertAlign val="superscript"/>
        <sz val="10"/>
        <color rgb="FF002060"/>
        <rFont val="Segoe UI"/>
        <family val="2"/>
      </rPr>
      <t xml:space="preserve">1 </t>
    </r>
    <r>
      <rPr>
        <i/>
        <sz val="10"/>
        <color rgb="FF002060"/>
        <rFont val="Segoe UI"/>
        <family val="2"/>
      </rPr>
      <t>Spot and forward foreign currency transactions conducted by banks and foreign exchange dealers, above US$20,000 or equivalent, excluding interbank and swap transactions.</t>
    </r>
  </si>
  <si>
    <t>`</t>
  </si>
  <si>
    <r>
      <t>Table 54b: Foreign Currency Sales by Sector: September 2020 to September 2021</t>
    </r>
    <r>
      <rPr>
        <b/>
        <vertAlign val="superscript"/>
        <sz val="12"/>
        <color rgb="FF002060"/>
        <rFont val="Segoe UI"/>
        <family val="2"/>
      </rPr>
      <t>1</t>
    </r>
  </si>
  <si>
    <r>
      <t>Table 55a: Foreign Currency Purchases by Major Currencies: September 2020 to September 2021</t>
    </r>
    <r>
      <rPr>
        <b/>
        <vertAlign val="superscript"/>
        <sz val="12"/>
        <color rgb="FF002060"/>
        <rFont val="Segoe UI"/>
        <family val="2"/>
      </rPr>
      <t>1</t>
    </r>
  </si>
  <si>
    <t>USD</t>
  </si>
  <si>
    <t>EUR</t>
  </si>
  <si>
    <t>GBP</t>
  </si>
  <si>
    <t>Others</t>
  </si>
  <si>
    <r>
      <t>Table 55b: Foreign Currency Sales by Major Currencies: September 2020 to September 2021</t>
    </r>
    <r>
      <rPr>
        <b/>
        <vertAlign val="superscript"/>
        <sz val="12"/>
        <color rgb="FF002060"/>
        <rFont val="Segoe UI"/>
        <family val="2"/>
      </rPr>
      <t>1</t>
    </r>
  </si>
  <si>
    <r>
      <rPr>
        <i/>
        <vertAlign val="superscript"/>
        <sz val="10"/>
        <color rgb="FF002060"/>
        <rFont val="Segoe UI"/>
        <family val="2"/>
      </rPr>
      <t xml:space="preserve">1 </t>
    </r>
    <r>
      <rPr>
        <i/>
        <sz val="10"/>
        <color rgb="FF002060"/>
        <rFont val="Segoe UI"/>
        <family val="2"/>
      </rPr>
      <t xml:space="preserve">Spot and forward foreign currency transactions conducted by banks and foreign exchange dealers, </t>
    </r>
  </si>
  <si>
    <t xml:space="preserve"> above US$20,000 or equivalent, excluding interbank and swap transactions.</t>
  </si>
  <si>
    <r>
      <t>Table 56: Swap Transactions by Sector in Major Currencies: July 2021 to September 2021</t>
    </r>
    <r>
      <rPr>
        <b/>
        <vertAlign val="superscript"/>
        <sz val="12"/>
        <color rgb="FF002060"/>
        <rFont val="Segoe UI"/>
        <family val="2"/>
      </rPr>
      <t>1</t>
    </r>
  </si>
  <si>
    <t>ISIC 1 digit*</t>
  </si>
  <si>
    <t>Sector</t>
  </si>
  <si>
    <t>Total - USD</t>
  </si>
  <si>
    <t>Total - EUR</t>
  </si>
  <si>
    <t>Total- GBP</t>
  </si>
  <si>
    <t>Other foreign currencies</t>
  </si>
  <si>
    <t>Total - Other foreign currencies</t>
  </si>
  <si>
    <t>ALL FOREIGN CURRENCIES</t>
  </si>
  <si>
    <t>GRAND TOTAL</t>
  </si>
  <si>
    <r>
      <rPr>
        <i/>
        <vertAlign val="superscript"/>
        <sz val="10"/>
        <color rgb="FF002060"/>
        <rFont val="Segoe UI"/>
        <family val="2"/>
      </rPr>
      <t>1</t>
    </r>
    <r>
      <rPr>
        <i/>
        <sz val="10"/>
        <color rgb="FF002060"/>
        <rFont val="Segoe UI"/>
        <family val="2"/>
      </rPr>
      <t xml:space="preserve"> Swap transactions against MUR in US$ equivalent.</t>
    </r>
  </si>
  <si>
    <t>Table 59: Gross Official International Reserves: September 2018 to September 2021</t>
  </si>
  <si>
    <t>Gross Foreign</t>
  </si>
  <si>
    <t>Reserve Position in the IMF</t>
  </si>
  <si>
    <t>Foreign Assets of Government</t>
  </si>
  <si>
    <t>Gross Official International Reserves</t>
  </si>
  <si>
    <r>
      <t xml:space="preserve">Gross Official International Reserves </t>
    </r>
    <r>
      <rPr>
        <b/>
        <vertAlign val="superscript"/>
        <sz val="11"/>
        <color rgb="FF002060"/>
        <rFont val="Segoe UI"/>
        <family val="2"/>
      </rPr>
      <t>1</t>
    </r>
  </si>
  <si>
    <t>Import Cover</t>
  </si>
  <si>
    <t>Assets of</t>
  </si>
  <si>
    <t>Bank of Mauritius</t>
  </si>
  <si>
    <r>
      <t>Gold</t>
    </r>
    <r>
      <rPr>
        <b/>
        <vertAlign val="superscript"/>
        <sz val="11"/>
        <color rgb="FF002060"/>
        <rFont val="Segoe UI"/>
        <family val="2"/>
      </rPr>
      <t xml:space="preserve"> </t>
    </r>
  </si>
  <si>
    <t>SDR</t>
  </si>
  <si>
    <t>TOTAL</t>
  </si>
  <si>
    <t>(Rs million)</t>
  </si>
  <si>
    <t>(No. of months)</t>
  </si>
  <si>
    <t xml:space="preserve">Sep-12 </t>
  </si>
  <si>
    <t xml:space="preserve">Dec-12 </t>
  </si>
  <si>
    <t xml:space="preserve">Jan-13 </t>
  </si>
  <si>
    <t xml:space="preserve">Feb-13 </t>
  </si>
  <si>
    <t>Mar-13</t>
  </si>
  <si>
    <t>Apr-13</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</si>
  <si>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</si>
  <si>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</si>
  <si>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</si>
  <si>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</si>
  <si>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</si>
  <si>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</si>
  <si>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</si>
  <si>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</si>
  <si>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</si>
  <si>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</si>
  <si>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</si>
  <si>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</si>
  <si>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</si>
  <si>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</si>
  <si>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2"/>
        <color rgb="FF002060"/>
        <rFont val="Segoe UI"/>
        <family val="2"/>
      </rPr>
      <t xml:space="preserve"> </t>
    </r>
  </si>
  <si>
    <t xml:space="preserve">Aug-14 </t>
  </si>
  <si>
    <r>
      <t>Sep-14</t>
    </r>
    <r>
      <rPr>
        <b/>
        <vertAlign val="superscript"/>
        <sz val="12"/>
        <color rgb="FF002060"/>
        <rFont val="Segoe UI"/>
        <family val="2"/>
      </rPr>
      <t xml:space="preserve"> </t>
    </r>
  </si>
  <si>
    <r>
      <t>Oct-14</t>
    </r>
    <r>
      <rPr>
        <b/>
        <vertAlign val="superscript"/>
        <sz val="12"/>
        <color rgb="FF002060"/>
        <rFont val="Segoe UI"/>
        <family val="2"/>
      </rPr>
      <t xml:space="preserve"> </t>
    </r>
  </si>
  <si>
    <r>
      <t>Nov-14</t>
    </r>
    <r>
      <rPr>
        <b/>
        <vertAlign val="superscript"/>
        <sz val="12"/>
        <color rgb="FF002060"/>
        <rFont val="Segoe UI"/>
        <family val="2"/>
      </rPr>
      <t xml:space="preserve"> </t>
    </r>
  </si>
  <si>
    <r>
      <t>Dec-14</t>
    </r>
    <r>
      <rPr>
        <b/>
        <vertAlign val="superscript"/>
        <sz val="12"/>
        <color rgb="FF002060"/>
        <rFont val="Segoe UI"/>
        <family val="2"/>
      </rPr>
      <t xml:space="preserve"> </t>
    </r>
  </si>
  <si>
    <r>
      <t>Jan-15</t>
    </r>
    <r>
      <rPr>
        <b/>
        <vertAlign val="superscript"/>
        <sz val="12"/>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</si>
  <si>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</si>
  <si>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</si>
  <si>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</si>
  <si>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</si>
  <si>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</si>
  <si>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</si>
  <si>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</si>
  <si>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</si>
  <si>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</si>
  <si>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</si>
  <si>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</si>
  <si>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1"/>
        <color rgb="FF002060"/>
        <rFont val="Segoe UI"/>
        <family val="2"/>
      </rPr>
      <t xml:space="preserve"> </t>
    </r>
  </si>
  <si>
    <t xml:space="preserve">Feb-16 </t>
  </si>
  <si>
    <t>Mar-16</t>
  </si>
  <si>
    <t xml:space="preserve">Apr-16 </t>
  </si>
  <si>
    <t xml:space="preserve">May-16 </t>
  </si>
  <si>
    <t xml:space="preserve">Jun-16 </t>
  </si>
  <si>
    <t xml:space="preserve">Jul-16 </t>
  </si>
  <si>
    <t xml:space="preserve">Aug-16 </t>
  </si>
  <si>
    <r>
      <t>Sep-16</t>
    </r>
    <r>
      <rPr>
        <b/>
        <vertAlign val="superscript"/>
        <sz val="11"/>
        <color rgb="FF002060"/>
        <rFont val="Segoe UI"/>
        <family val="2"/>
      </rPr>
      <t xml:space="preserve"> </t>
    </r>
  </si>
  <si>
    <r>
      <t>Oct-16</t>
    </r>
    <r>
      <rPr>
        <b/>
        <vertAlign val="superscript"/>
        <sz val="11"/>
        <color rgb="FF002060"/>
        <rFont val="Segoe UI"/>
        <family val="2"/>
      </rPr>
      <t xml:space="preserve"> </t>
    </r>
  </si>
  <si>
    <t xml:space="preserve">Nov-16 </t>
  </si>
  <si>
    <r>
      <t>Dec-16</t>
    </r>
    <r>
      <rPr>
        <b/>
        <vertAlign val="superscript"/>
        <sz val="11"/>
        <color rgb="FF002060"/>
        <rFont val="Segoe UI"/>
        <family val="2"/>
      </rPr>
      <t xml:space="preserve"> </t>
    </r>
  </si>
  <si>
    <t xml:space="preserve">Jan-17 </t>
  </si>
  <si>
    <r>
      <t>Feb-17</t>
    </r>
    <r>
      <rPr>
        <b/>
        <vertAlign val="superscript"/>
        <sz val="11"/>
        <color rgb="FF002060"/>
        <rFont val="Segoe UI"/>
        <family val="2"/>
      </rPr>
      <t xml:space="preserve"> </t>
    </r>
  </si>
  <si>
    <r>
      <t>Mar-17</t>
    </r>
    <r>
      <rPr>
        <b/>
        <vertAlign val="superscript"/>
        <sz val="11"/>
        <color rgb="FF002060"/>
        <rFont val="Segoe UI"/>
        <family val="2"/>
      </rPr>
      <t xml:space="preserve"> </t>
    </r>
  </si>
  <si>
    <r>
      <t>Apr-17</t>
    </r>
    <r>
      <rPr>
        <b/>
        <vertAlign val="superscript"/>
        <sz val="11"/>
        <color rgb="FF002060"/>
        <rFont val="Segoe UI"/>
        <family val="2"/>
      </rPr>
      <t xml:space="preserve"> </t>
    </r>
  </si>
  <si>
    <r>
      <t>May-17</t>
    </r>
    <r>
      <rPr>
        <b/>
        <vertAlign val="superscript"/>
        <sz val="11"/>
        <color rgb="FF002060"/>
        <rFont val="Segoe UI"/>
        <family val="2"/>
      </rPr>
      <t xml:space="preserve"> </t>
    </r>
  </si>
  <si>
    <r>
      <t>Jun-17</t>
    </r>
    <r>
      <rPr>
        <b/>
        <vertAlign val="superscript"/>
        <sz val="11"/>
        <color rgb="FF002060"/>
        <rFont val="Segoe UI"/>
        <family val="2"/>
      </rPr>
      <t xml:space="preserve"> </t>
    </r>
  </si>
  <si>
    <t xml:space="preserve">Jul-17 </t>
  </si>
  <si>
    <t xml:space="preserve">Aug-17 </t>
  </si>
  <si>
    <t xml:space="preserve">Sep-17 </t>
  </si>
  <si>
    <t xml:space="preserve">Oct-17 </t>
  </si>
  <si>
    <t xml:space="preserve">Nov-17 </t>
  </si>
  <si>
    <t xml:space="preserve">Dec-17 </t>
  </si>
  <si>
    <r>
      <t>Jan-18</t>
    </r>
    <r>
      <rPr>
        <b/>
        <vertAlign val="superscript"/>
        <sz val="11"/>
        <color rgb="FF002060"/>
        <rFont val="Segoe UI"/>
        <family val="2"/>
      </rPr>
      <t xml:space="preserve"> </t>
    </r>
  </si>
  <si>
    <r>
      <t>Feb-18</t>
    </r>
    <r>
      <rPr>
        <b/>
        <vertAlign val="superscript"/>
        <sz val="11"/>
        <color rgb="FF002060"/>
        <rFont val="Segoe UI"/>
        <family val="2"/>
      </rPr>
      <t xml:space="preserve"> </t>
    </r>
  </si>
  <si>
    <r>
      <t>Mar-18</t>
    </r>
    <r>
      <rPr>
        <b/>
        <vertAlign val="superscript"/>
        <sz val="11"/>
        <color rgb="FF002060"/>
        <rFont val="Segoe UI"/>
        <family val="2"/>
      </rPr>
      <t xml:space="preserve"> </t>
    </r>
  </si>
  <si>
    <r>
      <t>Apr-18</t>
    </r>
    <r>
      <rPr>
        <b/>
        <vertAlign val="superscript"/>
        <sz val="11"/>
        <color rgb="FF002060"/>
        <rFont val="Segoe UI"/>
        <family val="2"/>
      </rPr>
      <t xml:space="preserve"> </t>
    </r>
  </si>
  <si>
    <r>
      <t>May-18</t>
    </r>
    <r>
      <rPr>
        <b/>
        <vertAlign val="superscript"/>
        <sz val="11"/>
        <color rgb="FF002060"/>
        <rFont val="Segoe UI"/>
        <family val="2"/>
      </rPr>
      <t xml:space="preserve"> </t>
    </r>
  </si>
  <si>
    <r>
      <t>Jun-18</t>
    </r>
    <r>
      <rPr>
        <b/>
        <vertAlign val="superscript"/>
        <sz val="11"/>
        <color rgb="FF002060"/>
        <rFont val="Segoe UI"/>
        <family val="2"/>
      </rPr>
      <t xml:space="preserve"> </t>
    </r>
  </si>
  <si>
    <r>
      <t>Jul-18</t>
    </r>
    <r>
      <rPr>
        <b/>
        <vertAlign val="superscript"/>
        <sz val="11"/>
        <color rgb="FF002060"/>
        <rFont val="Segoe UI"/>
        <family val="2"/>
      </rPr>
      <t xml:space="preserve"> </t>
    </r>
  </si>
  <si>
    <r>
      <t>Aug-18</t>
    </r>
    <r>
      <rPr>
        <b/>
        <vertAlign val="superscript"/>
        <sz val="11"/>
        <color rgb="FF002060"/>
        <rFont val="Segoe UI"/>
        <family val="2"/>
      </rPr>
      <t xml:space="preserve"> </t>
    </r>
  </si>
  <si>
    <r>
      <t>Sep-18</t>
    </r>
    <r>
      <rPr>
        <b/>
        <vertAlign val="superscript"/>
        <sz val="11"/>
        <color rgb="FF002060"/>
        <rFont val="Segoe UI"/>
        <family val="2"/>
      </rPr>
      <t xml:space="preserve"> </t>
    </r>
  </si>
  <si>
    <r>
      <t>Oct-18</t>
    </r>
    <r>
      <rPr>
        <b/>
        <vertAlign val="superscript"/>
        <sz val="11"/>
        <color rgb="FF002060"/>
        <rFont val="Segoe UI"/>
        <family val="2"/>
      </rPr>
      <t xml:space="preserve"> </t>
    </r>
  </si>
  <si>
    <r>
      <t>Nov-18</t>
    </r>
    <r>
      <rPr>
        <b/>
        <vertAlign val="superscript"/>
        <sz val="11"/>
        <color rgb="FF002060"/>
        <rFont val="Segoe UI"/>
        <family val="2"/>
      </rPr>
      <t xml:space="preserve"> </t>
    </r>
  </si>
  <si>
    <r>
      <t>Dec-18</t>
    </r>
    <r>
      <rPr>
        <b/>
        <vertAlign val="superscript"/>
        <sz val="11"/>
        <color rgb="FF002060"/>
        <rFont val="Segoe UI"/>
        <family val="2"/>
      </rPr>
      <t xml:space="preserve"> </t>
    </r>
  </si>
  <si>
    <r>
      <t>Jan-19</t>
    </r>
    <r>
      <rPr>
        <b/>
        <vertAlign val="superscript"/>
        <sz val="11"/>
        <color rgb="FF002060"/>
        <rFont val="Segoe UI"/>
        <family val="2"/>
      </rPr>
      <t xml:space="preserve"> </t>
    </r>
  </si>
  <si>
    <t xml:space="preserve">Feb-19 </t>
  </si>
  <si>
    <t xml:space="preserve">Mar-19 </t>
  </si>
  <si>
    <t xml:space="preserve">Apr-19 </t>
  </si>
  <si>
    <r>
      <t>May-19</t>
    </r>
    <r>
      <rPr>
        <b/>
        <vertAlign val="superscript"/>
        <sz val="11"/>
        <color rgb="FF002060"/>
        <rFont val="Segoe UI"/>
        <family val="2"/>
      </rPr>
      <t xml:space="preserve"> </t>
    </r>
  </si>
  <si>
    <t>Jun-19</t>
  </si>
  <si>
    <r>
      <t>Jul-19</t>
    </r>
    <r>
      <rPr>
        <b/>
        <vertAlign val="superscript"/>
        <sz val="11"/>
        <color rgb="FF002060"/>
        <rFont val="Segoe UI"/>
        <family val="2"/>
      </rPr>
      <t xml:space="preserve"> </t>
    </r>
  </si>
  <si>
    <r>
      <t>Aug-19</t>
    </r>
    <r>
      <rPr>
        <b/>
        <vertAlign val="superscript"/>
        <sz val="11"/>
        <color rgb="FF002060"/>
        <rFont val="Segoe UI"/>
        <family val="2"/>
      </rPr>
      <t xml:space="preserve"> </t>
    </r>
  </si>
  <si>
    <r>
      <t>Sep-19</t>
    </r>
    <r>
      <rPr>
        <b/>
        <vertAlign val="superscript"/>
        <sz val="11"/>
        <color rgb="FF002060"/>
        <rFont val="Segoe UI"/>
        <family val="2"/>
      </rPr>
      <t xml:space="preserve"> </t>
    </r>
  </si>
  <si>
    <r>
      <t>Oct-19</t>
    </r>
    <r>
      <rPr>
        <b/>
        <vertAlign val="superscript"/>
        <sz val="11"/>
        <color rgb="FF002060"/>
        <rFont val="Segoe UI"/>
        <family val="2"/>
      </rPr>
      <t xml:space="preserve"> </t>
    </r>
  </si>
  <si>
    <r>
      <t>Nov-19</t>
    </r>
    <r>
      <rPr>
        <b/>
        <vertAlign val="superscript"/>
        <sz val="11"/>
        <color rgb="FF002060"/>
        <rFont val="Segoe UI"/>
        <family val="2"/>
      </rPr>
      <t xml:space="preserve"> </t>
    </r>
  </si>
  <si>
    <r>
      <t>Dec-19</t>
    </r>
    <r>
      <rPr>
        <b/>
        <vertAlign val="superscript"/>
        <sz val="11"/>
        <color rgb="FF002060"/>
        <rFont val="Segoe UI"/>
        <family val="2"/>
      </rPr>
      <t xml:space="preserve"> </t>
    </r>
  </si>
  <si>
    <r>
      <t>Jan-20</t>
    </r>
    <r>
      <rPr>
        <b/>
        <vertAlign val="superscript"/>
        <sz val="11"/>
        <color rgb="FF002060"/>
        <rFont val="Segoe UI"/>
        <family val="2"/>
      </rPr>
      <t xml:space="preserve"> </t>
    </r>
  </si>
  <si>
    <r>
      <t>Feb-20</t>
    </r>
    <r>
      <rPr>
        <b/>
        <vertAlign val="superscript"/>
        <sz val="11"/>
        <color rgb="FF002060"/>
        <rFont val="Segoe UI"/>
        <family val="2"/>
      </rPr>
      <t xml:space="preserve"> </t>
    </r>
  </si>
  <si>
    <t xml:space="preserve">Mar-20 </t>
  </si>
  <si>
    <r>
      <t>Apr-20</t>
    </r>
    <r>
      <rPr>
        <b/>
        <vertAlign val="superscript"/>
        <sz val="11"/>
        <color rgb="FF002060"/>
        <rFont val="Segoe UI"/>
        <family val="2"/>
      </rPr>
      <t xml:space="preserve"> </t>
    </r>
  </si>
  <si>
    <t>May-20</t>
  </si>
  <si>
    <t xml:space="preserve">Jun-20 </t>
  </si>
  <si>
    <t xml:space="preserve">Jul-20 </t>
  </si>
  <si>
    <t xml:space="preserve">Aug-20 </t>
  </si>
  <si>
    <t xml:space="preserve">Sep-20 </t>
  </si>
  <si>
    <t>Oct-20</t>
  </si>
  <si>
    <t>Nov-20</t>
  </si>
  <si>
    <t xml:space="preserve"> Dec-20</t>
  </si>
  <si>
    <t>Jan-21</t>
  </si>
  <si>
    <t>Feb-21</t>
  </si>
  <si>
    <t>Mar-21</t>
  </si>
  <si>
    <t>Apr-21</t>
  </si>
  <si>
    <t xml:space="preserve">May-21 </t>
  </si>
  <si>
    <t xml:space="preserve">Jun-21 </t>
  </si>
  <si>
    <t>Jul-21</t>
  </si>
  <si>
    <t>Aug-21</t>
  </si>
  <si>
    <r>
      <t xml:space="preserve">Sep-21 </t>
    </r>
    <r>
      <rPr>
        <b/>
        <vertAlign val="superscript"/>
        <sz val="11"/>
        <color rgb="FF002060"/>
        <rFont val="Segoe UI"/>
        <family val="2"/>
      </rPr>
      <t>2</t>
    </r>
  </si>
  <si>
    <r>
      <rPr>
        <i/>
        <vertAlign val="superscript"/>
        <sz val="9.5"/>
        <color rgb="FF002060"/>
        <rFont val="Segoe UI"/>
        <family val="2"/>
      </rPr>
      <t xml:space="preserve">1 </t>
    </r>
    <r>
      <rPr>
        <i/>
        <sz val="9.5"/>
        <color rgb="FF002060"/>
        <rFont val="Segoe UI"/>
        <family val="2"/>
      </rPr>
      <t>Valued at end-of-period exchange rate.</t>
    </r>
  </si>
  <si>
    <r>
      <rPr>
        <i/>
        <vertAlign val="superscript"/>
        <sz val="9.5"/>
        <color rgb="FF002060"/>
        <rFont val="Segoe UI"/>
        <family val="2"/>
      </rPr>
      <t>2</t>
    </r>
    <r>
      <rPr>
        <i/>
        <sz val="9.5"/>
        <color rgb="FF002060"/>
        <rFont val="Segoe UI"/>
        <family val="2"/>
      </rPr>
      <t xml:space="preserve"> Provisional.</t>
    </r>
  </si>
  <si>
    <t xml:space="preserve">Figures may not add up to total due to rounding. </t>
  </si>
  <si>
    <t>Note: The monthly import cover is computed using imports of goods and services for the respective years except for 2021, which is based on imports of goods and services for calendar year 2020.</t>
  </si>
  <si>
    <t>Source: Economic Analysis &amp; Research and Statistics Department.</t>
  </si>
  <si>
    <t>Table 60a: Gross Direct Investment Flows in Mauritius (Excluding Global Business) by Sector: 2013 to 2020 (Annual) and First Quarter of 2021</t>
  </si>
  <si>
    <t>2006</t>
  </si>
  <si>
    <t>2007</t>
  </si>
  <si>
    <t>2008</t>
  </si>
  <si>
    <t>2009</t>
  </si>
  <si>
    <r>
      <t>2010</t>
    </r>
    <r>
      <rPr>
        <b/>
        <vertAlign val="superscript"/>
        <sz val="11"/>
        <color rgb="FF002060"/>
        <rFont val="Segoe UI"/>
        <family val="2"/>
      </rPr>
      <t xml:space="preserve"> </t>
    </r>
  </si>
  <si>
    <t>2011</t>
  </si>
  <si>
    <t>2012</t>
  </si>
  <si>
    <t>2013</t>
  </si>
  <si>
    <t>2014</t>
  </si>
  <si>
    <t>2015</t>
  </si>
  <si>
    <t>2016</t>
  </si>
  <si>
    <t>2017</t>
  </si>
  <si>
    <t>2018</t>
  </si>
  <si>
    <r>
      <t xml:space="preserve">2019 </t>
    </r>
    <r>
      <rPr>
        <b/>
        <vertAlign val="superscript"/>
        <sz val="11"/>
        <color rgb="FF002060"/>
        <rFont val="Segoe UI"/>
        <family val="2"/>
      </rPr>
      <t>1</t>
    </r>
  </si>
  <si>
    <r>
      <t xml:space="preserve">2020 </t>
    </r>
    <r>
      <rPr>
        <b/>
        <vertAlign val="superscript"/>
        <sz val="11"/>
        <color rgb="FF002060"/>
        <rFont val="Segoe UI"/>
        <family val="2"/>
      </rPr>
      <t>2</t>
    </r>
  </si>
  <si>
    <r>
      <t>2021      
(Jan-Mar)</t>
    </r>
    <r>
      <rPr>
        <b/>
        <vertAlign val="superscript"/>
        <sz val="11"/>
        <color rgb="FF002060"/>
        <rFont val="Segoe UI"/>
        <family val="2"/>
      </rPr>
      <t>2</t>
    </r>
  </si>
  <si>
    <t xml:space="preserve"> -</t>
  </si>
  <si>
    <t>Water supply; sewerage, waste management and remediation</t>
  </si>
  <si>
    <t xml:space="preserve">Wholesale and retail trade; repair of motor vehicles and motorcycles </t>
  </si>
  <si>
    <t xml:space="preserve">Financial and insurance activities </t>
  </si>
  <si>
    <r>
      <t xml:space="preserve">   of which - IRS/RES/IHS/PDS/SCS </t>
    </r>
    <r>
      <rPr>
        <i/>
        <vertAlign val="superscript"/>
        <sz val="11"/>
        <color rgb="FF002060"/>
        <rFont val="Segoe UI"/>
        <family val="2"/>
      </rPr>
      <t>3</t>
    </r>
  </si>
  <si>
    <r>
      <t xml:space="preserve">Unspecified </t>
    </r>
    <r>
      <rPr>
        <vertAlign val="superscript"/>
        <sz val="11"/>
        <color rgb="FF002060"/>
        <rFont val="Segoe UI"/>
        <family val="2"/>
      </rPr>
      <t>4</t>
    </r>
  </si>
  <si>
    <t xml:space="preserve">Note: </t>
  </si>
  <si>
    <t>(i) Sector is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</si>
  <si>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(ii) The data for 2013 to 2019 have been supplemented with the results from the annual Foreign Assets and Liabilities Survey (FALS) and therefore also include reinvested earnings and shareholders’ loans.</t>
  </si>
  <si>
    <r>
      <t xml:space="preserve">1 </t>
    </r>
    <r>
      <rPr>
        <i/>
        <sz val="10"/>
        <color rgb="FF002060"/>
        <rFont val="Segoe UI"/>
        <family val="2"/>
      </rPr>
      <t>Revised estimates.</t>
    </r>
  </si>
  <si>
    <r>
      <t xml:space="preserve">2 </t>
    </r>
    <r>
      <rPr>
        <i/>
        <sz val="10"/>
        <color rgb="FF002060"/>
        <rFont val="Segoe UI"/>
        <family val="2"/>
      </rPr>
      <t xml:space="preserve">Preliminary estimates.
</t>
    </r>
  </si>
  <si>
    <r>
      <t xml:space="preserve">3 </t>
    </r>
    <r>
      <rPr>
        <i/>
        <sz val="10"/>
        <color rgb="FF002060"/>
        <rFont val="Segoe UI"/>
        <family val="2"/>
      </rPr>
      <t>IRS/RES/IHS/PDS/SCS: Integrated Resort Scheme/Real Estate Scheme/Invest Hotel Scheme/Property Development Scheme/Smart City Scheme.</t>
    </r>
  </si>
  <si>
    <r>
      <t xml:space="preserve">4 </t>
    </r>
    <r>
      <rPr>
        <i/>
        <sz val="10"/>
        <color rgb="FF002060"/>
        <rFont val="Segoe UI"/>
        <family val="2"/>
      </rPr>
      <t>The data for 2020, which include the Bank's estimate for FALS, will be allocated once results from FALS are finalised.</t>
    </r>
  </si>
  <si>
    <t>Table 60b: Gross Direct Investment Flows in Mauritius (Excluding Global Business) by Geographical Origin: 2013 to 2020 (Annual) and First Quarter of  2021</t>
  </si>
  <si>
    <t>Region / Economy</t>
  </si>
  <si>
    <t xml:space="preserve">2017 </t>
  </si>
  <si>
    <r>
      <t>2021     
(Jan-Mar)</t>
    </r>
    <r>
      <rPr>
        <b/>
        <vertAlign val="superscript"/>
        <sz val="11"/>
        <color rgb="FF002060"/>
        <rFont val="Segoe UI"/>
        <family val="2"/>
      </rPr>
      <t>2</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</si>
  <si>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</si>
  <si>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</si>
  <si>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</si>
  <si>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</si>
  <si>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</si>
  <si>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</si>
  <si>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</si>
  <si>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</si>
  <si>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</si>
  <si>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</si>
  <si>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</si>
  <si>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</si>
  <si>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</si>
  <si>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</si>
  <si>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</si>
  <si>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</si>
  <si>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</si>
  <si>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</si>
  <si>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</si>
  <si>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</si>
  <si>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</si>
  <si>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</si>
  <si>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</si>
  <si>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</si>
  <si>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</si>
  <si>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</si>
  <si>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</si>
  <si>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</si>
  <si>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</si>
  <si>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</si>
  <si>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Other </t>
  </si>
  <si>
    <t xml:space="preserve">        Oceania </t>
  </si>
  <si>
    <r>
      <t xml:space="preserve">   Unspecified </t>
    </r>
    <r>
      <rPr>
        <b/>
        <vertAlign val="superscript"/>
        <sz val="11"/>
        <color rgb="FF002060"/>
        <rFont val="Segoe UI"/>
        <family val="2"/>
      </rPr>
      <t>3</t>
    </r>
  </si>
  <si>
    <t>Note: The data for 2013 to 2019 have been supplemented with the results from the Foreign Assets and Liabilities Survey (FALS) and therefore also include reinvested earnings and shareholders’ loans.</t>
  </si>
  <si>
    <r>
      <t xml:space="preserve">3 </t>
    </r>
    <r>
      <rPr>
        <i/>
        <sz val="10"/>
        <color rgb="FF002060"/>
        <rFont val="Segoe UI"/>
        <family val="2"/>
      </rPr>
      <t>The data for 2020, which include the Bank's estimate for FALS, will be allocated once results from FALS are finalised.</t>
    </r>
  </si>
  <si>
    <t>Table 61a: Gross Direct Investment Flows Abroad (Excluding Global Business) by Sector: 2013 to 2020 (Annual) and First Quarter of 2021</t>
  </si>
  <si>
    <t xml:space="preserve">Sector </t>
  </si>
  <si>
    <r>
      <t>2019</t>
    </r>
    <r>
      <rPr>
        <b/>
        <vertAlign val="superscript"/>
        <sz val="11"/>
        <color rgb="FF002060"/>
        <rFont val="Segoe UI"/>
        <family val="2"/>
      </rPr>
      <t>1</t>
    </r>
  </si>
  <si>
    <r>
      <t>2020</t>
    </r>
    <r>
      <rPr>
        <b/>
        <vertAlign val="superscript"/>
        <sz val="11"/>
        <color rgb="FF002060"/>
        <rFont val="Segoe UI"/>
        <family val="2"/>
      </rPr>
      <t>2</t>
    </r>
  </si>
  <si>
    <r>
      <t>2021       (Jan-Mar)</t>
    </r>
    <r>
      <rPr>
        <b/>
        <vertAlign val="superscript"/>
        <sz val="11"/>
        <color rgb="FF002060"/>
        <rFont val="Segoe UI"/>
        <family val="2"/>
      </rPr>
      <t>2</t>
    </r>
  </si>
  <si>
    <r>
      <t xml:space="preserve">Unspecified </t>
    </r>
    <r>
      <rPr>
        <vertAlign val="superscript"/>
        <sz val="11"/>
        <color rgb="FF002060"/>
        <rFont val="Segoe UI"/>
        <family val="2"/>
      </rPr>
      <t>3</t>
    </r>
  </si>
  <si>
    <t xml:space="preserve"> Total</t>
  </si>
  <si>
    <t>(ii)  The data for 2013 to 2019 have been supplemented with the results from the Foreign Assets and Liabilities Survey (FALS) and therefore also include reinvested earnings and shareholders’ loans.</t>
  </si>
  <si>
    <t>Table 61b: Gross Direct Investment Flows Abroad (Excluding Global Business) by Geographical Destination: 2013 to 2020 (Annual) and First Quarter of 2021</t>
  </si>
  <si>
    <r>
      <t>2021      (Jan-Mar)</t>
    </r>
    <r>
      <rPr>
        <b/>
        <vertAlign val="superscript"/>
        <sz val="11"/>
        <color rgb="FF002060"/>
        <rFont val="Segoe UI"/>
        <family val="2"/>
      </rPr>
      <t>2</t>
    </r>
  </si>
  <si>
    <t xml:space="preserve">  Developed countries</t>
  </si>
  <si>
    <t xml:space="preserve">    North  and Central America</t>
  </si>
  <si>
    <t xml:space="preserve">  Developing economies</t>
  </si>
  <si>
    <t xml:space="preserve">           Comoros</t>
  </si>
  <si>
    <t xml:space="preserve">           Kenya</t>
  </si>
  <si>
    <t xml:space="preserve">           Madagascar</t>
  </si>
  <si>
    <t xml:space="preserve">           Mozambique</t>
  </si>
  <si>
    <t xml:space="preserve">           Seychelles</t>
  </si>
  <si>
    <t xml:space="preserve">       Latin America and the Carribbean</t>
  </si>
  <si>
    <t xml:space="preserve">    Asia and Oceania</t>
  </si>
  <si>
    <t xml:space="preserve">     Asia </t>
  </si>
  <si>
    <r>
      <t xml:space="preserve">  Unspecified </t>
    </r>
    <r>
      <rPr>
        <b/>
        <vertAlign val="superscript"/>
        <sz val="11"/>
        <color rgb="FF002060"/>
        <rFont val="Segoe UI"/>
        <family val="2"/>
      </rPr>
      <t>3</t>
    </r>
  </si>
  <si>
    <r>
      <t xml:space="preserve">1 </t>
    </r>
    <r>
      <rPr>
        <i/>
        <sz val="10"/>
        <color rgb="FF002060"/>
        <rFont val="Segoe UI"/>
        <family val="2"/>
      </rPr>
      <t xml:space="preserve">Revised estimates. </t>
    </r>
  </si>
  <si>
    <t>Table 62a: Inward Workers' Remittances, Top 10 Source Countries: 2018Q1 to 2021Q2</t>
  </si>
  <si>
    <t>2017Q1</t>
  </si>
  <si>
    <t>2017Q2</t>
  </si>
  <si>
    <t>2017Q3</t>
  </si>
  <si>
    <t>2017Q4</t>
  </si>
  <si>
    <t>2018Q1</t>
  </si>
  <si>
    <t>2018Q2</t>
  </si>
  <si>
    <t>2018Q3</t>
  </si>
  <si>
    <t>2018Q4</t>
  </si>
  <si>
    <t>2019Q1</t>
  </si>
  <si>
    <t>2019Q2</t>
  </si>
  <si>
    <t>2019Q3</t>
  </si>
  <si>
    <t>2019Q4</t>
  </si>
  <si>
    <t>2020Q1</t>
  </si>
  <si>
    <t>2020Q2</t>
  </si>
  <si>
    <t>2020Q3</t>
  </si>
  <si>
    <t>2020Q4</t>
  </si>
  <si>
    <t>2021Q1</t>
  </si>
  <si>
    <r>
      <t xml:space="preserve">2021Q2 </t>
    </r>
    <r>
      <rPr>
        <b/>
        <vertAlign val="superscript"/>
        <sz val="10.5"/>
        <color rgb="FF002060"/>
        <rFont val="Segoe UI"/>
        <family val="2"/>
      </rPr>
      <t>1</t>
    </r>
  </si>
  <si>
    <t>Inward Remittances</t>
  </si>
  <si>
    <t>of which:</t>
  </si>
  <si>
    <t>France</t>
  </si>
  <si>
    <t>United Kingdom</t>
  </si>
  <si>
    <t>Kenya</t>
  </si>
  <si>
    <t>United Arab Emirates</t>
  </si>
  <si>
    <t>USA</t>
  </si>
  <si>
    <t>Switzerland</t>
  </si>
  <si>
    <t>Hong Kong</t>
  </si>
  <si>
    <t>Ireland</t>
  </si>
  <si>
    <t>Australia</t>
  </si>
  <si>
    <t>Italy</t>
  </si>
  <si>
    <r>
      <t xml:space="preserve">1 </t>
    </r>
    <r>
      <rPr>
        <i/>
        <sz val="9"/>
        <color rgb="FF002060"/>
        <rFont val="Segoe UI"/>
        <family val="2"/>
      </rPr>
      <t xml:space="preserve">Provisional. </t>
    </r>
  </si>
  <si>
    <t>Note: Remittances, in accordance with the Balance of Payments and International Investment Position Manual Sixth Edition (BPM6) and the International Transactions in Remittances - Guide for Compilers and Users of the International Monetary Fund, pertain to transactions that go through formal channels and, consequently, exclude remittances that are either in kind or hand-carried.</t>
  </si>
  <si>
    <t>Table 62b: Outward Workers' Remittances, Top 5 Destination Countries: 2018Q1 to 2021Q2</t>
  </si>
  <si>
    <t xml:space="preserve">2019Q3 </t>
  </si>
  <si>
    <t>Outward Remittances</t>
  </si>
  <si>
    <t>Bangladesh</t>
  </si>
  <si>
    <t>South Africa</t>
  </si>
  <si>
    <r>
      <rPr>
        <i/>
        <vertAlign val="superscript"/>
        <sz val="9"/>
        <color rgb="FF002060"/>
        <rFont val="Segoe UI"/>
        <family val="2"/>
      </rPr>
      <t>1</t>
    </r>
    <r>
      <rPr>
        <i/>
        <sz val="9"/>
        <color rgb="FF002060"/>
        <rFont val="Segoe UI"/>
        <family val="2"/>
      </rPr>
      <t xml:space="preserve"> Provisional.</t>
    </r>
  </si>
  <si>
    <r>
      <t>Table 62c: Remittance Cost</t>
    </r>
    <r>
      <rPr>
        <b/>
        <vertAlign val="superscript"/>
        <sz val="12"/>
        <color rgb="FF002060"/>
        <rFont val="Segoe UI"/>
        <family val="2"/>
      </rPr>
      <t>1</t>
    </r>
    <r>
      <rPr>
        <b/>
        <sz val="12"/>
        <color rgb="FF002060"/>
        <rFont val="Segoe UI"/>
        <family val="2"/>
      </rPr>
      <t>: 2018Q1 to 2021Q2</t>
    </r>
  </si>
  <si>
    <r>
      <t xml:space="preserve">2021Q2 </t>
    </r>
    <r>
      <rPr>
        <b/>
        <vertAlign val="superscript"/>
        <sz val="10.5"/>
        <color rgb="FF002060"/>
        <rFont val="Segoe UI"/>
        <family val="2"/>
      </rPr>
      <t>2</t>
    </r>
  </si>
  <si>
    <t>Inward Remittance Cost</t>
  </si>
  <si>
    <t>Outward Remittance Cost</t>
  </si>
  <si>
    <r>
      <rPr>
        <i/>
        <vertAlign val="superscript"/>
        <sz val="9.5"/>
        <color rgb="FF002060"/>
        <rFont val="Segoe UI"/>
        <family val="2"/>
      </rPr>
      <t xml:space="preserve">1 </t>
    </r>
    <r>
      <rPr>
        <i/>
        <sz val="9.5"/>
        <color rgb="FF002060"/>
        <rFont val="Segoe UI"/>
        <family val="2"/>
      </rPr>
      <t>Mauritius is already compliant with the United Nations Sustainable Development Goals (SDGs), target 10.c, that is, to reduce to less than 3 per cent the transaction costs of migrant remittances and eliminate remittance corridors with costs higher than 5 per cent by 2030.</t>
    </r>
  </si>
  <si>
    <t>Note: Figures in italics represent the share of remittance cost in total inward/outward remittances.</t>
  </si>
  <si>
    <t>Table 62d: Outward Workers' Remittances by Domestic Remitter's Sector of Activity, 2018Q1 to 2021Q2</t>
  </si>
  <si>
    <t>Water supply, sewage, waste management and remediation activities</t>
  </si>
  <si>
    <t xml:space="preserve">Construction  </t>
  </si>
  <si>
    <t>Note: Sector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</si>
  <si>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Table 65: International Investment Position: External Assets and Liabilities at end-December 2018, 2019 and 2020</t>
  </si>
  <si>
    <r>
      <t xml:space="preserve">2020 </t>
    </r>
    <r>
      <rPr>
        <b/>
        <vertAlign val="superscript"/>
        <sz val="11"/>
        <color rgb="FF002060"/>
        <rFont val="Segoe UI"/>
        <family val="2"/>
      </rPr>
      <t>1</t>
    </r>
  </si>
  <si>
    <t>Net International Investment Position</t>
  </si>
  <si>
    <t>Assets</t>
  </si>
  <si>
    <t xml:space="preserve">Direct investment </t>
  </si>
  <si>
    <t xml:space="preserve">Equity and investment fund shares </t>
  </si>
  <si>
    <t>Direct investor in direct investment enterprises</t>
  </si>
  <si>
    <t>o/w global business</t>
  </si>
  <si>
    <t>Direct investment enterprises in direct investor (reverse investment)</t>
  </si>
  <si>
    <t>Between fellow enterprises</t>
  </si>
  <si>
    <t>Debt instruments</t>
  </si>
  <si>
    <t xml:space="preserve">Portfolio investment </t>
  </si>
  <si>
    <t>Central bank</t>
  </si>
  <si>
    <t>Deposit-taking corporations, except central bank</t>
  </si>
  <si>
    <t>General government</t>
  </si>
  <si>
    <t>Other sectors</t>
  </si>
  <si>
    <t xml:space="preserve">Debt securities </t>
  </si>
  <si>
    <t>Short-term</t>
  </si>
  <si>
    <t>Long-term</t>
  </si>
  <si>
    <t xml:space="preserve">Financial derivatives (other than reserves) and employee stock options </t>
  </si>
  <si>
    <t>Deposit-taking corporations, except the central bank</t>
  </si>
  <si>
    <t xml:space="preserve">Other investment </t>
  </si>
  <si>
    <t xml:space="preserve">Currency and deposits </t>
  </si>
  <si>
    <t xml:space="preserve">Loans </t>
  </si>
  <si>
    <t>Other financial corporations</t>
  </si>
  <si>
    <t xml:space="preserve">Trade credit and advances </t>
  </si>
  <si>
    <t>Other accounts receivable</t>
  </si>
  <si>
    <t xml:space="preserve">Reserve assets </t>
  </si>
  <si>
    <t xml:space="preserve">Monetary gold </t>
  </si>
  <si>
    <t xml:space="preserve">Special drawing rights </t>
  </si>
  <si>
    <t>Reserve position in the IMF</t>
  </si>
  <si>
    <t>Other reserve assets</t>
  </si>
  <si>
    <t>Currency and deposits</t>
  </si>
  <si>
    <t>Securities</t>
  </si>
  <si>
    <t>Other claims</t>
  </si>
  <si>
    <t>Liabilities</t>
  </si>
  <si>
    <t>Direct investor in direct investment  enterprises</t>
  </si>
  <si>
    <t>Central banks</t>
  </si>
  <si>
    <t>Other long-term</t>
  </si>
  <si>
    <t xml:space="preserve">Other accounts payable  - other </t>
  </si>
  <si>
    <t>Special drawing rights  (Net incurrence of liabilities)</t>
  </si>
  <si>
    <t>Note: The Bank started the publication of its International Investment Position in line with the IMF's manual on Balance of Payments and International Investment Position - Sixth Edition (BPM6) as from 2018.</t>
  </si>
  <si>
    <r>
      <rPr>
        <i/>
        <vertAlign val="superscript"/>
        <sz val="10"/>
        <color rgb="FF002060"/>
        <rFont val="Segoe UI"/>
        <family val="2"/>
      </rPr>
      <t>1</t>
    </r>
    <r>
      <rPr>
        <i/>
        <sz val="10"/>
        <color rgb="FF002060"/>
        <rFont val="Segoe UI"/>
        <family val="2"/>
      </rPr>
      <t xml:space="preserve"> Preliminary Estimates.</t>
    </r>
  </si>
  <si>
    <t>Table 63: Coordinated Direct Investment Survey - Position data for Mauritius as at end-2019 vis-à-vis Top 10 Counterpart Economies</t>
  </si>
  <si>
    <t>Stock of Direct Investment Liabilities</t>
  </si>
  <si>
    <t>Stock of Direct Investment Assets</t>
  </si>
  <si>
    <t xml:space="preserve">Total    </t>
  </si>
  <si>
    <t xml:space="preserve">Total </t>
  </si>
  <si>
    <t>United States</t>
  </si>
  <si>
    <t>Cayman Islands</t>
  </si>
  <si>
    <t>Singapore</t>
  </si>
  <si>
    <t>China, P.R.: Hong Kong</t>
  </si>
  <si>
    <t>Netherlands</t>
  </si>
  <si>
    <t>China, P.R.: Mainland</t>
  </si>
  <si>
    <t>Luxembourg</t>
  </si>
  <si>
    <t>Thailand</t>
  </si>
  <si>
    <t>Virgin Islands, British</t>
  </si>
  <si>
    <r>
      <rPr>
        <i/>
        <vertAlign val="superscript"/>
        <sz val="10"/>
        <color rgb="FF002060"/>
        <rFont val="Segoe UI"/>
        <family val="2"/>
      </rPr>
      <t>1</t>
    </r>
    <r>
      <rPr>
        <i/>
        <sz val="10"/>
        <color rgb="FF002060"/>
        <rFont val="Segoe UI"/>
        <family val="2"/>
      </rPr>
      <t xml:space="preserve"> Revised.</t>
    </r>
  </si>
  <si>
    <t>Note: The Coordinated Direct Investment Survey includes cross-border position data of Global Business License Holders (GBLHs).</t>
  </si>
  <si>
    <t>Table 64: Balance of Payments - Second Quarters of 2020 and 2021</t>
  </si>
  <si>
    <r>
      <t xml:space="preserve">2020Q2 </t>
    </r>
    <r>
      <rPr>
        <b/>
        <vertAlign val="superscript"/>
        <sz val="11"/>
        <color rgb="FF002060"/>
        <rFont val="Segoe UI"/>
        <family val="2"/>
      </rPr>
      <t>1</t>
    </r>
  </si>
  <si>
    <r>
      <t xml:space="preserve">2021Q2 </t>
    </r>
    <r>
      <rPr>
        <b/>
        <vertAlign val="superscript"/>
        <sz val="11"/>
        <color rgb="FF002060"/>
        <rFont val="Segoe UI"/>
        <family val="2"/>
      </rPr>
      <t>1</t>
    </r>
  </si>
  <si>
    <t>Credits</t>
  </si>
  <si>
    <t>Debits</t>
  </si>
  <si>
    <t>Net</t>
  </si>
  <si>
    <t>CURRENT ACCOUNT</t>
  </si>
  <si>
    <t>GOODS AND SERVICES</t>
  </si>
  <si>
    <t>GOODS</t>
  </si>
  <si>
    <t>General merchandise on a BOP basis</t>
  </si>
  <si>
    <t xml:space="preserve">o/w: Re-exports </t>
  </si>
  <si>
    <t>Nonmonetary gold</t>
  </si>
  <si>
    <t>SERVICES</t>
  </si>
  <si>
    <t>Maintenance and repair services n.i.e.</t>
  </si>
  <si>
    <t>Transport</t>
  </si>
  <si>
    <t>Passenger</t>
  </si>
  <si>
    <t>Freight</t>
  </si>
  <si>
    <t>Postal and courier services</t>
  </si>
  <si>
    <t>Travel</t>
  </si>
  <si>
    <t>Business</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</si>
  <si>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</si>
  <si>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</si>
  <si>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</si>
  <si>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</si>
  <si>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</si>
  <si>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</si>
  <si>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</si>
  <si>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</si>
  <si>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</si>
  <si>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</si>
  <si>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</si>
  <si>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</si>
  <si>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</si>
  <si>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</si>
  <si>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</si>
  <si>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</si>
  <si>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</si>
  <si>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</si>
  <si>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</si>
  <si>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</si>
  <si>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</si>
  <si>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</si>
  <si>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</si>
  <si>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</si>
  <si>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</si>
  <si>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Portfolio investment</t>
  </si>
  <si>
    <t>Other investment</t>
  </si>
  <si>
    <t>Reserve assets</t>
  </si>
  <si>
    <t>SECONDARY INCOME</t>
  </si>
  <si>
    <t>Financial corporations, nonfinancial corporations, households, and NPISHs</t>
  </si>
  <si>
    <t xml:space="preserve">Personal transfers </t>
  </si>
  <si>
    <t>o/w workers’ remittances</t>
  </si>
  <si>
    <t>CAPITAL ACCOUNT</t>
  </si>
  <si>
    <t>Capital transfers</t>
  </si>
  <si>
    <t xml:space="preserve">Net acquisition of financial assets </t>
  </si>
  <si>
    <t>Net incurrence of liabilities</t>
  </si>
  <si>
    <t xml:space="preserve">Financial account Net lending (+) / net borrowing (–) </t>
  </si>
  <si>
    <t xml:space="preserve">Central bank </t>
  </si>
  <si>
    <t xml:space="preserve">General government </t>
  </si>
  <si>
    <t xml:space="preserve">Financial derivatives and employee stock options </t>
  </si>
  <si>
    <t xml:space="preserve">Deposit-taking corporations, except the central bank </t>
  </si>
  <si>
    <t xml:space="preserve">Other sectors </t>
  </si>
  <si>
    <t xml:space="preserve">Other equity </t>
  </si>
  <si>
    <t>Credits and loans with the IMF</t>
  </si>
  <si>
    <t>Other short-term</t>
  </si>
  <si>
    <t xml:space="preserve">Trade Credits and advances </t>
  </si>
  <si>
    <t xml:space="preserve">Other accounts receivable/payable—other </t>
  </si>
  <si>
    <t>Gold bullion</t>
  </si>
  <si>
    <t>Unallocated gold accounts</t>
  </si>
  <si>
    <t xml:space="preserve">Reserve position in the IMF </t>
  </si>
  <si>
    <t xml:space="preserve">Other reserve assets </t>
  </si>
  <si>
    <t>Net errors and omissions</t>
  </si>
  <si>
    <r>
      <rPr>
        <i/>
        <vertAlign val="superscript"/>
        <sz val="10.5"/>
        <color rgb="FF002060"/>
        <rFont val="Segoe UI"/>
        <family val="2"/>
      </rPr>
      <t>1</t>
    </r>
    <r>
      <rPr>
        <i/>
        <sz val="10.5"/>
        <color rgb="FF002060"/>
        <rFont val="Segoe UI"/>
        <family val="2"/>
      </rPr>
      <t xml:space="preserve"> Preliminary estimates.</t>
    </r>
  </si>
  <si>
    <t>The figures may not add up to total due to rounding.</t>
  </si>
  <si>
    <t>Table 57a: Transactions on the Stock Exchange of Mauritius: September 2020 to September 2021</t>
  </si>
  <si>
    <t>Official Market</t>
  </si>
  <si>
    <t>Number</t>
  </si>
  <si>
    <t>Average</t>
  </si>
  <si>
    <t>of</t>
  </si>
  <si>
    <r>
      <t>SEMTRI</t>
    </r>
    <r>
      <rPr>
        <b/>
        <vertAlign val="superscript"/>
        <sz val="11"/>
        <color indexed="56"/>
        <rFont val="Segoe UI"/>
        <family val="2"/>
      </rPr>
      <t>1</t>
    </r>
  </si>
  <si>
    <t>SEM-7/</t>
  </si>
  <si>
    <t>SEMDEX</t>
  </si>
  <si>
    <t>Value of</t>
  </si>
  <si>
    <t>Volume of</t>
  </si>
  <si>
    <t>Sessions</t>
  </si>
  <si>
    <t>(in Rs terms)</t>
  </si>
  <si>
    <t>(in US$ terms)</t>
  </si>
  <si>
    <r>
      <t>SEM10</t>
    </r>
    <r>
      <rPr>
        <b/>
        <vertAlign val="superscript"/>
        <sz val="11"/>
        <color indexed="56"/>
        <rFont val="Segoe UI"/>
        <family val="2"/>
      </rPr>
      <t>2</t>
    </r>
  </si>
  <si>
    <t>Transactions</t>
  </si>
  <si>
    <t xml:space="preserve"> </t>
  </si>
  <si>
    <t>(Rs'000)</t>
  </si>
  <si>
    <t>('000)</t>
  </si>
  <si>
    <t>Nov-18</t>
  </si>
  <si>
    <r>
      <t>Mar-20</t>
    </r>
    <r>
      <rPr>
        <b/>
        <vertAlign val="superscript"/>
        <sz val="11"/>
        <color rgb="FF002060"/>
        <rFont val="Segoe UI"/>
        <family val="2"/>
      </rPr>
      <t>3</t>
    </r>
  </si>
  <si>
    <t>Apr-20</t>
  </si>
  <si>
    <t>Jun-20</t>
  </si>
  <si>
    <t>Jul-20</t>
  </si>
  <si>
    <t>Aug-20</t>
  </si>
  <si>
    <t>Sep-20</t>
  </si>
  <si>
    <t>Dec-20</t>
  </si>
  <si>
    <t>May-21</t>
  </si>
  <si>
    <t>Jun-21</t>
  </si>
  <si>
    <t>Sep-21</t>
  </si>
  <si>
    <r>
      <t xml:space="preserve">1 </t>
    </r>
    <r>
      <rPr>
        <i/>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</si>
  <si>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 xml:space="preserve">2 </t>
    </r>
    <r>
      <rPr>
        <i/>
        <sz val="10"/>
        <color indexed="56"/>
        <rFont val="Segoe UI"/>
        <family val="2"/>
      </rPr>
      <t>The SEM-7 started with an index value of 100 on 30 March 1998. As from 2 October 2014, the SEM-7 has been replaced by the SEM-10. The opening level of the SEM-10 was set at the closing level of the SEM-7 index on 1 October 2014.</t>
    </r>
  </si>
  <si>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</si>
  <si>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</si>
  <si>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</si>
  <si>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</si>
  <si>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</si>
  <si>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</si>
  <si>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</si>
  <si>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</si>
  <si>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</si>
  <si>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</si>
  <si>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</si>
  <si>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</si>
  <si>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</si>
  <si>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</si>
  <si>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</si>
  <si>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</si>
  <si>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</si>
  <si>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</si>
  <si>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</si>
  <si>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</si>
  <si>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</si>
  <si>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</si>
  <si>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</si>
  <si>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</si>
  <si>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</si>
  <si>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</si>
  <si>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</si>
  <si>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</si>
  <si>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</si>
  <si>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</si>
  <si>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Source: The Stock Exchange of Mauritius Ltd.</t>
  </si>
  <si>
    <t xml:space="preserve">As at end-June 2018 </t>
  </si>
  <si>
    <t xml:space="preserve">As at end-September 2018 </t>
  </si>
  <si>
    <t>As at end-December 2018</t>
  </si>
  <si>
    <t xml:space="preserve">As at end-March 2019 </t>
  </si>
  <si>
    <t>As at end-June 2019</t>
  </si>
  <si>
    <t>As at end-September 2019</t>
  </si>
  <si>
    <t>As at end-December 2019</t>
  </si>
  <si>
    <t>As at end-March 2020</t>
  </si>
  <si>
    <t>As at end-June 2020</t>
  </si>
  <si>
    <t>As at end-September 2020</t>
  </si>
  <si>
    <t>As at end-December 2020</t>
  </si>
  <si>
    <t>As at end-March 2021</t>
  </si>
  <si>
    <t>As at end-June 2021</t>
  </si>
  <si>
    <t>(Number)</t>
  </si>
  <si>
    <t>Motor vehicle</t>
  </si>
  <si>
    <t xml:space="preserve">      Leasing</t>
  </si>
  <si>
    <t xml:space="preserve">      NBDTIs</t>
  </si>
  <si>
    <t xml:space="preserve">      Banks</t>
  </si>
  <si>
    <t>Figures may not add up due to rounding.</t>
  </si>
  <si>
    <r>
      <t>1</t>
    </r>
    <r>
      <rPr>
        <i/>
        <sz val="9"/>
        <color rgb="FF002060"/>
        <rFont val="Segoe UI"/>
        <family val="2"/>
      </rPr>
      <t xml:space="preserve"> Leasing facilities granted for buildings, office equipment, machinery and other assets.</t>
    </r>
  </si>
  <si>
    <t>Table 66: Leasing Facilities to Households and Corporates: June 2020 to June 2021</t>
  </si>
  <si>
    <t>Table 57b: Transactions by Non-Residents on the Stock Exchange of Mauritius: September 2020 to September 2021</t>
  </si>
  <si>
    <r>
      <t>Table 58: Tourist Arrivals</t>
    </r>
    <r>
      <rPr>
        <b/>
        <vertAlign val="superscript"/>
        <sz val="12"/>
        <color rgb="FF002060"/>
        <rFont val="Segoe UI"/>
        <family val="2"/>
      </rPr>
      <t>1</t>
    </r>
    <r>
      <rPr>
        <b/>
        <sz val="12"/>
        <color rgb="FF002060"/>
        <rFont val="Segoe UI"/>
        <family val="2"/>
      </rPr>
      <t>: January 2017 to September 2021 and Gross Tourism Earnings</t>
    </r>
    <r>
      <rPr>
        <b/>
        <vertAlign val="superscript"/>
        <sz val="12"/>
        <color rgb="FF002060"/>
        <rFont val="Segoe UI"/>
        <family val="2"/>
      </rPr>
      <t>2</t>
    </r>
    <r>
      <rPr>
        <b/>
        <sz val="12"/>
        <color rgb="FF002060"/>
        <rFont val="Segoe UI"/>
        <family val="2"/>
      </rPr>
      <t>: January 2017 to August 2021</t>
    </r>
  </si>
  <si>
    <t xml:space="preserve">Tourist Arrivals* </t>
  </si>
  <si>
    <t>Gross Tourism Earnings ^</t>
  </si>
  <si>
    <t>Tourist Arrivals</t>
  </si>
  <si>
    <t>Gross Tourism Earnings</t>
  </si>
  <si>
    <t xml:space="preserve">(Rs million) </t>
  </si>
  <si>
    <r>
      <t xml:space="preserve">90 </t>
    </r>
    <r>
      <rPr>
        <vertAlign val="superscript"/>
        <sz val="10.5"/>
        <color rgb="FF002060"/>
        <rFont val="Segoe UI"/>
        <family val="2"/>
      </rPr>
      <t>3</t>
    </r>
  </si>
  <si>
    <r>
      <t xml:space="preserve">124 </t>
    </r>
    <r>
      <rPr>
        <vertAlign val="superscript"/>
        <sz val="10.5"/>
        <color rgb="FF002060"/>
        <rFont val="Segoe UI"/>
        <family val="2"/>
      </rPr>
      <t>3</t>
    </r>
  </si>
  <si>
    <r>
      <t xml:space="preserve">171 </t>
    </r>
    <r>
      <rPr>
        <vertAlign val="superscript"/>
        <sz val="10.5"/>
        <color rgb="FF002060"/>
        <rFont val="Segoe UI"/>
        <family val="2"/>
      </rPr>
      <t>3</t>
    </r>
  </si>
  <si>
    <r>
      <t xml:space="preserve">370 </t>
    </r>
    <r>
      <rPr>
        <vertAlign val="superscript"/>
        <sz val="10.5"/>
        <color rgb="FF002060"/>
        <rFont val="Segoe UI"/>
        <family val="2"/>
      </rPr>
      <t>3</t>
    </r>
  </si>
  <si>
    <t>Note: Gross tourism earnings are estimated from banking records as well as returns submitted by money-changers and foreign exchange dealers. It should be noted that there may be leads and lags in the recording of tourism earnings data.</t>
  </si>
  <si>
    <r>
      <rPr>
        <i/>
        <vertAlign val="superscript"/>
        <sz val="10"/>
        <color rgb="FF002060"/>
        <rFont val="Segoe UI"/>
        <family val="2"/>
      </rPr>
      <t>1</t>
    </r>
    <r>
      <rPr>
        <i/>
        <sz val="10"/>
        <color rgb="FF002060"/>
        <rFont val="Segoe UI"/>
        <family val="2"/>
      </rPr>
      <t xml:space="preserve"> Source: Statistics Mauritius.</t>
    </r>
  </si>
  <si>
    <r>
      <rPr>
        <i/>
        <vertAlign val="superscript"/>
        <sz val="10"/>
        <color rgb="FF002060"/>
        <rFont val="Segoe UI"/>
        <family val="2"/>
      </rPr>
      <t>2</t>
    </r>
    <r>
      <rPr>
        <i/>
        <sz val="10"/>
        <color rgb="FF002060"/>
        <rFont val="Segoe UI"/>
        <family val="2"/>
      </rPr>
      <t xml:space="preserve"> Source: Economic Analysis &amp; Research and Statistics Department.</t>
    </r>
  </si>
  <si>
    <r>
      <rPr>
        <i/>
        <vertAlign val="superscript"/>
        <sz val="10"/>
        <color rgb="FF002060"/>
        <rFont val="Segoe UI"/>
        <family val="2"/>
      </rPr>
      <t>3</t>
    </r>
    <r>
      <rPr>
        <i/>
        <sz val="10"/>
        <color rgb="FF002060"/>
        <rFont val="Segoe UI"/>
        <family val="2"/>
      </rPr>
      <t xml:space="preserve"> Revised.</t>
    </r>
  </si>
  <si>
    <t>Table 1: Selected Economic Indicators of Mauritius: 2011 to 2021</t>
  </si>
  <si>
    <t>Unit</t>
  </si>
  <si>
    <r>
      <t xml:space="preserve">1. Population-Republic of Mauritius </t>
    </r>
    <r>
      <rPr>
        <b/>
        <vertAlign val="superscript"/>
        <sz val="11"/>
        <color rgb="FF002060"/>
        <rFont val="Segoe UI"/>
        <family val="2"/>
      </rPr>
      <t>1</t>
    </r>
  </si>
  <si>
    <t>Mid-year</t>
  </si>
  <si>
    <t>2. Tourist Arrivals*</t>
  </si>
  <si>
    <t>Calendar Year</t>
  </si>
  <si>
    <r>
      <t xml:space="preserve">325,000 </t>
    </r>
    <r>
      <rPr>
        <vertAlign val="superscript"/>
        <sz val="10.5"/>
        <color rgb="FF002060"/>
        <rFont val="Segoe UI"/>
        <family val="2"/>
      </rPr>
      <t>6</t>
    </r>
  </si>
  <si>
    <t>3. Gross Tourism Earnings</t>
  </si>
  <si>
    <t xml:space="preserve">4. Real Growth Rate of Gross Value Added (at basic prices)* </t>
  </si>
  <si>
    <t>(Per cent)</t>
  </si>
  <si>
    <r>
      <t xml:space="preserve">-14.7 </t>
    </r>
    <r>
      <rPr>
        <vertAlign val="superscript"/>
        <sz val="10.5"/>
        <color rgb="FF002060"/>
        <rFont val="Segoe UI"/>
        <family val="2"/>
      </rPr>
      <t>2</t>
    </r>
  </si>
  <si>
    <r>
      <t xml:space="preserve">5.4 </t>
    </r>
    <r>
      <rPr>
        <vertAlign val="superscript"/>
        <sz val="10.5"/>
        <color rgb="FF002060"/>
        <rFont val="Segoe UI"/>
        <family val="2"/>
      </rPr>
      <t>6</t>
    </r>
  </si>
  <si>
    <r>
      <t>5. Real Growth Rate of Gross Domestic Product (at market prices)*</t>
    </r>
    <r>
      <rPr>
        <b/>
        <vertAlign val="superscript"/>
        <sz val="11"/>
        <color rgb="FF002060"/>
        <rFont val="Segoe UI"/>
        <family val="2"/>
      </rPr>
      <t xml:space="preserve"> </t>
    </r>
  </si>
  <si>
    <r>
      <t xml:space="preserve">-14.9 </t>
    </r>
    <r>
      <rPr>
        <vertAlign val="superscript"/>
        <sz val="10.5"/>
        <color rgb="FF002060"/>
        <rFont val="Segoe UI"/>
        <family val="2"/>
      </rPr>
      <t>2</t>
    </r>
  </si>
  <si>
    <t xml:space="preserve">6. Gross Domestic Product (at market prices)* </t>
  </si>
  <si>
    <r>
      <t xml:space="preserve">498,254 </t>
    </r>
    <r>
      <rPr>
        <vertAlign val="superscript"/>
        <sz val="10.5"/>
        <color rgb="FF002060"/>
        <rFont val="Segoe UI"/>
        <family val="2"/>
      </rPr>
      <t>2</t>
    </r>
  </si>
  <si>
    <r>
      <t xml:space="preserve">429,692 </t>
    </r>
    <r>
      <rPr>
        <vertAlign val="superscript"/>
        <sz val="10.5"/>
        <color rgb="FF002060"/>
        <rFont val="Segoe UI"/>
        <family val="2"/>
      </rPr>
      <t>2</t>
    </r>
  </si>
  <si>
    <r>
      <t xml:space="preserve">463,692 </t>
    </r>
    <r>
      <rPr>
        <vertAlign val="superscript"/>
        <sz val="10.5"/>
        <color rgb="FF002060"/>
        <rFont val="Segoe UI"/>
        <family val="2"/>
      </rPr>
      <t>6</t>
    </r>
  </si>
  <si>
    <t xml:space="preserve">7. Gross National Income (at market prices)* </t>
  </si>
  <si>
    <r>
      <t xml:space="preserve">331,550 </t>
    </r>
    <r>
      <rPr>
        <vertAlign val="superscript"/>
        <sz val="10.5"/>
        <color rgb="FF002060"/>
        <rFont val="Segoe UI"/>
        <family val="2"/>
      </rPr>
      <t>^</t>
    </r>
  </si>
  <si>
    <r>
      <t>351,836</t>
    </r>
    <r>
      <rPr>
        <vertAlign val="superscript"/>
        <sz val="10.5"/>
        <color rgb="FF002060"/>
        <rFont val="Segoe UI"/>
        <family val="2"/>
      </rPr>
      <t xml:space="preserve"> ^</t>
    </r>
  </si>
  <si>
    <r>
      <t xml:space="preserve">373,127 </t>
    </r>
    <r>
      <rPr>
        <vertAlign val="superscript"/>
        <sz val="10.5"/>
        <color rgb="FF002060"/>
        <rFont val="Segoe UI"/>
        <family val="2"/>
      </rPr>
      <t>^</t>
    </r>
  </si>
  <si>
    <r>
      <t xml:space="preserve">389,579 </t>
    </r>
    <r>
      <rPr>
        <vertAlign val="superscript"/>
        <sz val="10.5"/>
        <color rgb="FF002060"/>
        <rFont val="Segoe UI"/>
        <family val="2"/>
      </rPr>
      <t>^</t>
    </r>
  </si>
  <si>
    <r>
      <t xml:space="preserve">412,680 </t>
    </r>
    <r>
      <rPr>
        <vertAlign val="superscript"/>
        <sz val="10.5"/>
        <color rgb="FF002060"/>
        <rFont val="Segoe UI"/>
        <family val="2"/>
      </rPr>
      <t>^</t>
    </r>
  </si>
  <si>
    <r>
      <t xml:space="preserve">432,308 </t>
    </r>
    <r>
      <rPr>
        <vertAlign val="superscript"/>
        <sz val="10.5"/>
        <color rgb="FF002060"/>
        <rFont val="Segoe UI"/>
        <family val="2"/>
      </rPr>
      <t>^</t>
    </r>
  </si>
  <si>
    <r>
      <t>462,260</t>
    </r>
    <r>
      <rPr>
        <vertAlign val="superscript"/>
        <sz val="10.5"/>
        <color rgb="FF002060"/>
        <rFont val="Segoe UI"/>
        <family val="2"/>
      </rPr>
      <t xml:space="preserve"> ^</t>
    </r>
  </si>
  <si>
    <r>
      <t xml:space="preserve">488,113 </t>
    </r>
    <r>
      <rPr>
        <vertAlign val="superscript"/>
        <sz val="10.5"/>
        <color rgb="FF002060"/>
        <rFont val="Segoe UI"/>
        <family val="2"/>
      </rPr>
      <t>^</t>
    </r>
  </si>
  <si>
    <r>
      <t>510,174</t>
    </r>
    <r>
      <rPr>
        <vertAlign val="superscript"/>
        <sz val="10.5"/>
        <color rgb="FF002060"/>
        <rFont val="Segoe UI"/>
        <family val="2"/>
      </rPr>
      <t xml:space="preserve"> ^2</t>
    </r>
  </si>
  <si>
    <r>
      <t xml:space="preserve">436,296 </t>
    </r>
    <r>
      <rPr>
        <vertAlign val="superscript"/>
        <sz val="10.5"/>
        <color rgb="FF002060"/>
        <rFont val="Segoe UI"/>
        <family val="2"/>
      </rPr>
      <t>^2</t>
    </r>
  </si>
  <si>
    <r>
      <t xml:space="preserve">473,516 </t>
    </r>
    <r>
      <rPr>
        <vertAlign val="superscript"/>
        <sz val="10.5"/>
        <color rgb="FF002060"/>
        <rFont val="Segoe UI"/>
        <family val="2"/>
      </rPr>
      <t>^2</t>
    </r>
  </si>
  <si>
    <r>
      <t>8. GNI Per Capita (at market prices)*</t>
    </r>
    <r>
      <rPr>
        <b/>
        <vertAlign val="superscript"/>
        <sz val="11"/>
        <color rgb="FF002060"/>
        <rFont val="Segoe UI"/>
        <family val="2"/>
      </rPr>
      <t xml:space="preserve"> </t>
    </r>
  </si>
  <si>
    <t xml:space="preserve">Calendar Year </t>
  </si>
  <si>
    <t>(Rupees)</t>
  </si>
  <si>
    <r>
      <t xml:space="preserve">264,365 </t>
    </r>
    <r>
      <rPr>
        <vertAlign val="superscript"/>
        <sz val="10.5"/>
        <color rgb="FF002060"/>
        <rFont val="Segoe UI"/>
        <family val="2"/>
      </rPr>
      <t>^</t>
    </r>
  </si>
  <si>
    <r>
      <t>279,792</t>
    </r>
    <r>
      <rPr>
        <vertAlign val="superscript"/>
        <sz val="10.5"/>
        <color rgb="FF002060"/>
        <rFont val="Segoe UI"/>
        <family val="2"/>
      </rPr>
      <t xml:space="preserve"> ^</t>
    </r>
  </si>
  <si>
    <r>
      <t xml:space="preserve">296,171 </t>
    </r>
    <r>
      <rPr>
        <vertAlign val="superscript"/>
        <sz val="10.5"/>
        <color rgb="FF002060"/>
        <rFont val="Segoe UI"/>
        <family val="2"/>
      </rPr>
      <t>^</t>
    </r>
  </si>
  <si>
    <r>
      <t xml:space="preserve">308,893 </t>
    </r>
    <r>
      <rPr>
        <vertAlign val="superscript"/>
        <sz val="10.5"/>
        <color rgb="FF002060"/>
        <rFont val="Segoe UI"/>
        <family val="2"/>
      </rPr>
      <t>^</t>
    </r>
  </si>
  <si>
    <r>
      <t xml:space="preserve">326,777 </t>
    </r>
    <r>
      <rPr>
        <vertAlign val="superscript"/>
        <sz val="10.5"/>
        <color rgb="FF002060"/>
        <rFont val="Segoe UI"/>
        <family val="2"/>
      </rPr>
      <t>^</t>
    </r>
  </si>
  <si>
    <r>
      <t xml:space="preserve">342,084 </t>
    </r>
    <r>
      <rPr>
        <vertAlign val="superscript"/>
        <sz val="10.5"/>
        <color rgb="FF002060"/>
        <rFont val="Segoe UI"/>
        <family val="2"/>
      </rPr>
      <t>^</t>
    </r>
  </si>
  <si>
    <r>
      <t xml:space="preserve">365,456 </t>
    </r>
    <r>
      <rPr>
        <vertAlign val="superscript"/>
        <sz val="10.5"/>
        <color rgb="FF002060"/>
        <rFont val="Segoe UI"/>
        <family val="2"/>
      </rPr>
      <t>^</t>
    </r>
  </si>
  <si>
    <r>
      <t xml:space="preserve">385,684 </t>
    </r>
    <r>
      <rPr>
        <vertAlign val="superscript"/>
        <sz val="10.5"/>
        <color rgb="FF002060"/>
        <rFont val="Segoe UI"/>
        <family val="2"/>
      </rPr>
      <t>^</t>
    </r>
  </si>
  <si>
    <r>
      <t xml:space="preserve">402,986 </t>
    </r>
    <r>
      <rPr>
        <vertAlign val="superscript"/>
        <sz val="10.5"/>
        <color rgb="FF002060"/>
        <rFont val="Segoe UI"/>
        <family val="2"/>
      </rPr>
      <t>^2</t>
    </r>
  </si>
  <si>
    <r>
      <t xml:space="preserve">344,622 </t>
    </r>
    <r>
      <rPr>
        <vertAlign val="superscript"/>
        <sz val="10.5"/>
        <color rgb="FF002060"/>
        <rFont val="Segoe UI"/>
        <family val="2"/>
      </rPr>
      <t>^2</t>
    </r>
  </si>
  <si>
    <r>
      <t xml:space="preserve">374,599 </t>
    </r>
    <r>
      <rPr>
        <vertAlign val="superscript"/>
        <sz val="10.5"/>
        <color rgb="FF002060"/>
        <rFont val="Segoe UI"/>
        <family val="2"/>
      </rPr>
      <t>^2</t>
    </r>
  </si>
  <si>
    <t>9. Headline Inflation Rate*</t>
  </si>
  <si>
    <t>Year ended June</t>
  </si>
  <si>
    <t>10. Headline Inflation Rate*</t>
  </si>
  <si>
    <t xml:space="preserve">2.5 </t>
  </si>
  <si>
    <r>
      <t>3.5</t>
    </r>
    <r>
      <rPr>
        <vertAlign val="superscript"/>
        <sz val="10.5"/>
        <color rgb="FF002060"/>
        <rFont val="Segoe UI"/>
        <family val="2"/>
      </rPr>
      <t xml:space="preserve"> 6</t>
    </r>
  </si>
  <si>
    <r>
      <t>11. Unemployment Rate*</t>
    </r>
    <r>
      <rPr>
        <b/>
        <vertAlign val="superscript"/>
        <sz val="11"/>
        <color rgb="FFC00000"/>
        <rFont val="Segoe UI"/>
        <family val="2"/>
      </rPr>
      <t xml:space="preserve"> </t>
    </r>
  </si>
  <si>
    <t xml:space="preserve">n.a. </t>
  </si>
  <si>
    <r>
      <t xml:space="preserve">12. Current Account Balance </t>
    </r>
    <r>
      <rPr>
        <b/>
        <vertAlign val="superscript"/>
        <sz val="11"/>
        <color rgb="FF002060"/>
        <rFont val="Segoe UI"/>
        <family val="2"/>
      </rPr>
      <t>4</t>
    </r>
  </si>
  <si>
    <t>-17,758</t>
  </si>
  <si>
    <r>
      <t xml:space="preserve">-22,695 </t>
    </r>
    <r>
      <rPr>
        <vertAlign val="superscript"/>
        <sz val="10.5"/>
        <color rgb="FF002060"/>
        <rFont val="Segoe UI"/>
        <family val="2"/>
      </rPr>
      <t>2</t>
    </r>
  </si>
  <si>
    <r>
      <t>-36,452</t>
    </r>
    <r>
      <rPr>
        <vertAlign val="superscript"/>
        <sz val="10.5"/>
        <color rgb="FF002060"/>
        <rFont val="Segoe UI"/>
        <family val="2"/>
      </rPr>
      <t xml:space="preserve"> 2</t>
    </r>
  </si>
  <si>
    <r>
      <t>-69,027</t>
    </r>
    <r>
      <rPr>
        <vertAlign val="superscript"/>
        <sz val="10.5"/>
        <color rgb="FF002060"/>
        <rFont val="Segoe UI"/>
        <family val="2"/>
      </rPr>
      <t xml:space="preserve"> 3</t>
    </r>
  </si>
  <si>
    <r>
      <t xml:space="preserve">13. Current Account Balance </t>
    </r>
    <r>
      <rPr>
        <b/>
        <vertAlign val="superscript"/>
        <sz val="11"/>
        <color rgb="FF002060"/>
        <rFont val="Segoe UI"/>
        <family val="2"/>
      </rPr>
      <t>4</t>
    </r>
  </si>
  <si>
    <t>-18,995</t>
  </si>
  <si>
    <r>
      <t>-25,650</t>
    </r>
    <r>
      <rPr>
        <vertAlign val="superscript"/>
        <sz val="10.5"/>
        <color rgb="FF002060"/>
        <rFont val="Segoe UI"/>
        <family val="2"/>
      </rPr>
      <t xml:space="preserve"> 2</t>
    </r>
  </si>
  <si>
    <r>
      <t xml:space="preserve">-54,029 </t>
    </r>
    <r>
      <rPr>
        <vertAlign val="superscript"/>
        <sz val="10.5"/>
        <color rgb="FF002060"/>
        <rFont val="Segoe UI"/>
        <family val="2"/>
      </rPr>
      <t>3</t>
    </r>
  </si>
  <si>
    <r>
      <t>14. Overall Balance of Payments</t>
    </r>
    <r>
      <rPr>
        <b/>
        <vertAlign val="superscript"/>
        <sz val="11"/>
        <color rgb="FF002060"/>
        <rFont val="Segoe UI"/>
        <family val="2"/>
      </rPr>
      <t xml:space="preserve"> </t>
    </r>
  </si>
  <si>
    <t xml:space="preserve">+8,399 </t>
  </si>
  <si>
    <t xml:space="preserve">+2,692 </t>
  </si>
  <si>
    <t xml:space="preserve">+20,335 </t>
  </si>
  <si>
    <t>+15,939</t>
  </si>
  <si>
    <t>+15,105</t>
  </si>
  <si>
    <t>+26,921</t>
  </si>
  <si>
    <t>+18,644</t>
  </si>
  <si>
    <t>+47,549</t>
  </si>
  <si>
    <t>+17,521</t>
  </si>
  <si>
    <t>-3,534</t>
  </si>
  <si>
    <t>-6,818</t>
  </si>
  <si>
    <r>
      <t>15. Overall Balance of Payments</t>
    </r>
    <r>
      <rPr>
        <b/>
        <vertAlign val="superscript"/>
        <sz val="11"/>
        <color rgb="FF002060"/>
        <rFont val="Segoe UI"/>
        <family val="2"/>
      </rPr>
      <t xml:space="preserve"> </t>
    </r>
  </si>
  <si>
    <t xml:space="preserve">+5,247 </t>
  </si>
  <si>
    <t xml:space="preserve">+6,041 </t>
  </si>
  <si>
    <t xml:space="preserve">+16,580 </t>
  </si>
  <si>
    <t>+28,315</t>
  </si>
  <si>
    <t>+16,618</t>
  </si>
  <si>
    <t>+32,834</t>
  </si>
  <si>
    <t>-21,058</t>
  </si>
  <si>
    <t>16. Gross Official International Reserves</t>
  </si>
  <si>
    <t>End-June</t>
  </si>
  <si>
    <t>17. Total Imports (c.i.f.)*</t>
  </si>
  <si>
    <t>192,438</t>
  </si>
  <si>
    <r>
      <t>198,639</t>
    </r>
    <r>
      <rPr>
        <vertAlign val="superscript"/>
        <sz val="10.5"/>
        <color rgb="FF002060"/>
        <rFont val="Segoe UI"/>
        <family val="2"/>
      </rPr>
      <t xml:space="preserve"> 2</t>
    </r>
  </si>
  <si>
    <r>
      <t xml:space="preserve">165,722 </t>
    </r>
    <r>
      <rPr>
        <vertAlign val="superscript"/>
        <sz val="10.5"/>
        <color rgb="FF002060"/>
        <rFont val="Segoe UI"/>
        <family val="2"/>
      </rPr>
      <t>3</t>
    </r>
  </si>
  <si>
    <r>
      <t>186,000</t>
    </r>
    <r>
      <rPr>
        <vertAlign val="superscript"/>
        <sz val="10.5"/>
        <color rgb="FF002060"/>
        <rFont val="Segoe UI"/>
        <family val="2"/>
      </rPr>
      <t xml:space="preserve"> 6</t>
    </r>
  </si>
  <si>
    <t xml:space="preserve">18. Total Exports (f.o.b.)* </t>
  </si>
  <si>
    <t xml:space="preserve">73,586 </t>
  </si>
  <si>
    <t>80,339</t>
  </si>
  <si>
    <r>
      <t xml:space="preserve">78,799 </t>
    </r>
    <r>
      <rPr>
        <vertAlign val="superscript"/>
        <sz val="10.5"/>
        <color rgb="FF002060"/>
        <rFont val="Segoe UI"/>
        <family val="2"/>
      </rPr>
      <t>2</t>
    </r>
  </si>
  <si>
    <r>
      <t xml:space="preserve">70,223 </t>
    </r>
    <r>
      <rPr>
        <vertAlign val="superscript"/>
        <sz val="10.5"/>
        <color rgb="FF002060"/>
        <rFont val="Segoe UI"/>
        <family val="2"/>
      </rPr>
      <t>3</t>
    </r>
  </si>
  <si>
    <r>
      <t>78,000</t>
    </r>
    <r>
      <rPr>
        <vertAlign val="superscript"/>
        <sz val="10.5"/>
        <color rgb="FF002060"/>
        <rFont val="Segoe UI"/>
        <family val="2"/>
      </rPr>
      <t xml:space="preserve"> 6</t>
    </r>
  </si>
  <si>
    <t>19. Ratio of Budget Deficit to GDP at market prices**</t>
  </si>
  <si>
    <t>@</t>
  </si>
  <si>
    <t>13.6</t>
  </si>
  <si>
    <r>
      <t xml:space="preserve">5.6 </t>
    </r>
    <r>
      <rPr>
        <vertAlign val="superscript"/>
        <sz val="10"/>
        <color rgb="FF002060"/>
        <rFont val="Segoe UI"/>
        <family val="2"/>
      </rPr>
      <t>2</t>
    </r>
  </si>
  <si>
    <r>
      <t xml:space="preserve">5.0 </t>
    </r>
    <r>
      <rPr>
        <vertAlign val="superscript"/>
        <sz val="10.5"/>
        <color rgb="FF002060"/>
        <rFont val="Segoe UI"/>
        <family val="2"/>
      </rPr>
      <t xml:space="preserve">7 </t>
    </r>
  </si>
  <si>
    <t>20. External Debt: Budgetary Central Government (BCG)</t>
  </si>
  <si>
    <t>#</t>
  </si>
  <si>
    <r>
      <t xml:space="preserve">41,414 </t>
    </r>
    <r>
      <rPr>
        <vertAlign val="superscript"/>
        <sz val="10.5"/>
        <color rgb="FF002060"/>
        <rFont val="Segoe UI"/>
        <family val="2"/>
      </rPr>
      <t>2</t>
    </r>
  </si>
  <si>
    <r>
      <t xml:space="preserve">39,592 </t>
    </r>
    <r>
      <rPr>
        <vertAlign val="superscript"/>
        <sz val="10.5"/>
        <color rgb="FF002060"/>
        <rFont val="Segoe UI"/>
        <family val="2"/>
      </rPr>
      <t>2</t>
    </r>
  </si>
  <si>
    <r>
      <t xml:space="preserve">68,736 </t>
    </r>
    <r>
      <rPr>
        <vertAlign val="superscript"/>
        <sz val="10.5"/>
        <color rgb="FF002060"/>
        <rFont val="Segoe UI"/>
        <family val="2"/>
      </rPr>
      <t>2</t>
    </r>
  </si>
  <si>
    <r>
      <t xml:space="preserve">85,320 </t>
    </r>
    <r>
      <rPr>
        <vertAlign val="superscript"/>
        <sz val="10.5"/>
        <color rgb="FF002060"/>
        <rFont val="Segoe UI"/>
        <family val="2"/>
      </rPr>
      <t>3</t>
    </r>
  </si>
  <si>
    <t>21. Ratio of BCG External Debt to GDP at market prices**</t>
  </si>
  <si>
    <r>
      <t xml:space="preserve">8.6 </t>
    </r>
    <r>
      <rPr>
        <vertAlign val="superscript"/>
        <sz val="10.5"/>
        <color rgb="FF002060"/>
        <rFont val="Segoe UI"/>
        <family val="2"/>
      </rPr>
      <t>2</t>
    </r>
  </si>
  <si>
    <r>
      <t xml:space="preserve">7.9 </t>
    </r>
    <r>
      <rPr>
        <vertAlign val="superscript"/>
        <sz val="10.5"/>
        <color rgb="FF002060"/>
        <rFont val="Segoe UI"/>
        <family val="2"/>
      </rPr>
      <t>2</t>
    </r>
  </si>
  <si>
    <r>
      <t xml:space="preserve">16.0 </t>
    </r>
    <r>
      <rPr>
        <vertAlign val="superscript"/>
        <sz val="10.5"/>
        <color rgb="FF002060"/>
        <rFont val="Segoe UI"/>
        <family val="2"/>
      </rPr>
      <t>2</t>
    </r>
  </si>
  <si>
    <r>
      <t xml:space="preserve">19.3 </t>
    </r>
    <r>
      <rPr>
        <vertAlign val="superscript"/>
        <sz val="10.5"/>
        <color rgb="FF002060"/>
        <rFont val="Segoe UI"/>
        <family val="2"/>
      </rPr>
      <t>3</t>
    </r>
  </si>
  <si>
    <t>22. Internal Debt: Budgetary Central Government (BCG)</t>
  </si>
  <si>
    <r>
      <t xml:space="preserve">234,258 </t>
    </r>
    <r>
      <rPr>
        <vertAlign val="superscript"/>
        <sz val="10.5"/>
        <color rgb="FF002060"/>
        <rFont val="Segoe UI"/>
        <family val="2"/>
      </rPr>
      <t>2</t>
    </r>
  </si>
  <si>
    <r>
      <t xml:space="preserve">252,862 </t>
    </r>
    <r>
      <rPr>
        <vertAlign val="superscript"/>
        <sz val="10.5"/>
        <color rgb="FF002060"/>
        <rFont val="Segoe UI"/>
        <family val="2"/>
      </rPr>
      <t>2</t>
    </r>
  </si>
  <si>
    <r>
      <t xml:space="preserve">258,807 </t>
    </r>
    <r>
      <rPr>
        <vertAlign val="superscript"/>
        <sz val="10.5"/>
        <color rgb="FF002060"/>
        <rFont val="Segoe UI"/>
        <family val="2"/>
      </rPr>
      <t>2</t>
    </r>
  </si>
  <si>
    <r>
      <t xml:space="preserve">294,610 </t>
    </r>
    <r>
      <rPr>
        <vertAlign val="superscript"/>
        <sz val="10.5"/>
        <color rgb="FF002060"/>
        <rFont val="Segoe UI"/>
        <family val="2"/>
      </rPr>
      <t>3</t>
    </r>
  </si>
  <si>
    <t>23. Ratio of BCG Internal Debt to GDP at market prices**</t>
  </si>
  <si>
    <r>
      <t xml:space="preserve">48.6 </t>
    </r>
    <r>
      <rPr>
        <vertAlign val="superscript"/>
        <sz val="10.5"/>
        <color rgb="FF002060"/>
        <rFont val="Segoe UI"/>
        <family val="2"/>
      </rPr>
      <t>2</t>
    </r>
  </si>
  <si>
    <r>
      <t xml:space="preserve">50.7 </t>
    </r>
    <r>
      <rPr>
        <vertAlign val="superscript"/>
        <sz val="10.5"/>
        <color rgb="FF002060"/>
        <rFont val="Segoe UI"/>
        <family val="2"/>
      </rPr>
      <t>2</t>
    </r>
  </si>
  <si>
    <r>
      <t xml:space="preserve">60.2 </t>
    </r>
    <r>
      <rPr>
        <vertAlign val="superscript"/>
        <sz val="10.5"/>
        <color rgb="FF002060"/>
        <rFont val="Segoe UI"/>
        <family val="2"/>
      </rPr>
      <t>2</t>
    </r>
  </si>
  <si>
    <r>
      <t xml:space="preserve">66.8 </t>
    </r>
    <r>
      <rPr>
        <vertAlign val="superscript"/>
        <sz val="10.5"/>
        <color rgb="FF002060"/>
        <rFont val="Segoe UI"/>
        <family val="2"/>
      </rPr>
      <t>3</t>
    </r>
  </si>
  <si>
    <t>24. Currency Outside Depository Corporations</t>
  </si>
  <si>
    <t>39,426</t>
  </si>
  <si>
    <t>25. Broad Money Liabilities (BML)</t>
  </si>
  <si>
    <t>26. Growth Rate of BML</t>
  </si>
  <si>
    <t>18.8</t>
  </si>
  <si>
    <r>
      <t xml:space="preserve">27. Claims on Other Sectors by Depository Corporations </t>
    </r>
    <r>
      <rPr>
        <b/>
        <vertAlign val="superscript"/>
        <sz val="11"/>
        <color rgb="FF002060"/>
        <rFont val="Segoe UI"/>
        <family val="2"/>
      </rPr>
      <t>5</t>
    </r>
  </si>
  <si>
    <r>
      <t xml:space="preserve">28. Growth Rate of Claims on Other Sectors by Depository Corporations </t>
    </r>
    <r>
      <rPr>
        <b/>
        <vertAlign val="superscript"/>
        <sz val="11"/>
        <color rgb="FF002060"/>
        <rFont val="Segoe UI"/>
        <family val="2"/>
      </rPr>
      <t>5</t>
    </r>
  </si>
  <si>
    <t>17.1</t>
  </si>
  <si>
    <r>
      <t xml:space="preserve">1 </t>
    </r>
    <r>
      <rPr>
        <i/>
        <sz val="10"/>
        <color rgb="FF002060"/>
        <rFont val="Segoe UI"/>
        <family val="2"/>
      </rPr>
      <t xml:space="preserve">Excluding Agalega and Saint Brandon.                 </t>
    </r>
    <r>
      <rPr>
        <i/>
        <vertAlign val="superscript"/>
        <sz val="10"/>
        <color rgb="FF002060"/>
        <rFont val="Segoe UI"/>
        <family val="2"/>
      </rPr>
      <t xml:space="preserve"> 2</t>
    </r>
    <r>
      <rPr>
        <i/>
        <sz val="10"/>
        <color rgb="FF002060"/>
        <rFont val="Segoe UI"/>
        <family val="2"/>
      </rPr>
      <t xml:space="preserve"> Revised.        </t>
    </r>
    <r>
      <rPr>
        <i/>
        <vertAlign val="superscript"/>
        <sz val="10"/>
        <color rgb="FF002060"/>
        <rFont val="Segoe UI"/>
        <family val="2"/>
      </rPr>
      <t>3</t>
    </r>
    <r>
      <rPr>
        <i/>
        <sz val="10"/>
        <color rgb="FF002060"/>
        <rFont val="Segoe UI"/>
        <family val="2"/>
      </rPr>
      <t xml:space="preserve"> Provisional.        </t>
    </r>
    <r>
      <rPr>
        <i/>
        <vertAlign val="superscript"/>
        <sz val="10"/>
        <color rgb="FF002060"/>
        <rFont val="Segoe UI"/>
        <family val="2"/>
      </rPr>
      <t/>
    </r>
  </si>
  <si>
    <t>^ Exclusive of net primary income and net transfer of GBC1s from the rest of the world.</t>
  </si>
  <si>
    <r>
      <rPr>
        <i/>
        <vertAlign val="superscript"/>
        <sz val="10"/>
        <color rgb="FF002060"/>
        <rFont val="Segoe UI"/>
        <family val="2"/>
      </rPr>
      <t xml:space="preserve">4 </t>
    </r>
    <r>
      <rPr>
        <i/>
        <sz val="10"/>
        <color rgb="FF002060"/>
        <rFont val="Segoe UI"/>
        <family val="2"/>
      </rPr>
      <t xml:space="preserve">As from 2010, balance of payments includes cross-border transactions of GBC1s  and are not strictly comparable with prior years' data. </t>
    </r>
  </si>
  <si>
    <r>
      <rPr>
        <i/>
        <vertAlign val="superscript"/>
        <sz val="10"/>
        <color rgb="FF002060"/>
        <rFont val="Segoe UI"/>
        <family val="2"/>
      </rPr>
      <t>5</t>
    </r>
    <r>
      <rPr>
        <i/>
        <sz val="10"/>
        <color rgb="FF002060"/>
        <rFont val="Segoe UI"/>
        <family val="2"/>
      </rPr>
      <t xml:space="preserve"> As from 2010, data are no longer adjusted for claims on Global Business Licence holders and are not strictly comparable with prior data. </t>
    </r>
  </si>
  <si>
    <r>
      <rPr>
        <i/>
        <vertAlign val="superscript"/>
        <sz val="10"/>
        <color rgb="FF002060"/>
        <rFont val="Segoe UI"/>
        <family val="2"/>
      </rPr>
      <t>6</t>
    </r>
    <r>
      <rPr>
        <i/>
        <sz val="10"/>
        <color rgb="FF002060"/>
        <rFont val="Segoe UI"/>
        <family val="2"/>
      </rPr>
      <t xml:space="preserve"> Forecast.          </t>
    </r>
    <r>
      <rPr>
        <i/>
        <vertAlign val="superscript"/>
        <sz val="10"/>
        <color rgb="FF002060"/>
        <rFont val="Segoe UI"/>
        <family val="2"/>
      </rPr>
      <t>7</t>
    </r>
    <r>
      <rPr>
        <i/>
        <sz val="10"/>
        <color rgb="FF002060"/>
        <rFont val="Segoe UI"/>
        <family val="2"/>
      </rPr>
      <t xml:space="preserve"> Estimates.          n.a.: not available. </t>
    </r>
  </si>
  <si>
    <t>@ For the period 2010 to 2014, government finance statistics were compiled on a calendar year basis, spanning from January to December. As from 2015, the financial year for government finance statistics spanned from July to June of the following year.                             As from 2008-09, government finance statistics are compiled using the IMF's GFS Manual 2001.</t>
  </si>
  <si>
    <t>Note: Following IMF recommendations in January 2013 and with effect from January 2010, liabilities to Central Government now include deposits of budgetary central government, extra-budgetary units and social security funds, as well as their holdings of Bank of Mauritius securities, which were formerly classified as "Deposits and Securities Other than Shares, Excluded from Monetary Base".</t>
  </si>
  <si>
    <t># As from 2009, data refer to end-December, instead of end-June for previous years.</t>
  </si>
  <si>
    <t xml:space="preserve">* Source:  Statistics Mauritius.     </t>
  </si>
  <si>
    <t>** Source: Ministry of Finance, Economic Planning and Development.</t>
  </si>
  <si>
    <t>Table 2: FAO Food Price Indices and Oil Prices: 2016 to 2020 (Annual) and January 2018 to September 2021 (Monthly)</t>
  </si>
  <si>
    <t>FAO Food Price Indices (2014-2016=100)</t>
  </si>
  <si>
    <t>Oil Prices (USD per barrel)</t>
  </si>
  <si>
    <t>Overall</t>
  </si>
  <si>
    <t xml:space="preserve">Meat </t>
  </si>
  <si>
    <t>Dairy</t>
  </si>
  <si>
    <t xml:space="preserve">Cereals </t>
  </si>
  <si>
    <t xml:space="preserve">Oils </t>
  </si>
  <si>
    <t xml:space="preserve">Sugar </t>
  </si>
  <si>
    <t>ICE Brent</t>
  </si>
  <si>
    <t>NYMEX WTI</t>
  </si>
  <si>
    <t>Yearly average</t>
  </si>
  <si>
    <t>Monthly average</t>
  </si>
  <si>
    <t>2015        January</t>
  </si>
  <si>
    <t xml:space="preserve"> June</t>
  </si>
  <si>
    <t xml:space="preserve"> July</t>
  </si>
  <si>
    <t>2016        January</t>
  </si>
  <si>
    <t>2017            January</t>
  </si>
  <si>
    <t>2018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</si>
  <si>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</si>
  <si>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</si>
  <si>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</si>
  <si>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</si>
  <si>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</si>
  <si>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</si>
  <si>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</si>
  <si>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</si>
  <si>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</si>
  <si>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</si>
  <si>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</si>
  <si>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2019                  January</t>
  </si>
  <si>
    <t>2020                  January</t>
  </si>
  <si>
    <t xml:space="preserve">                  February</t>
  </si>
  <si>
    <t xml:space="preserve">                     March</t>
  </si>
  <si>
    <t xml:space="preserve">                       April</t>
  </si>
  <si>
    <t xml:space="preserve">                        May</t>
  </si>
  <si>
    <t xml:space="preserve">                        June</t>
  </si>
  <si>
    <t xml:space="preserve">                        July</t>
  </si>
  <si>
    <t xml:space="preserve">                       August</t>
  </si>
  <si>
    <t>2021                  January</t>
  </si>
  <si>
    <t>Source: FAO; Thomson Reuters.</t>
  </si>
  <si>
    <t>Table 3: Outstanding Public Sector Debt: March 2020 to June 2021</t>
  </si>
  <si>
    <r>
      <t>1. Short-term Domestic Obligations</t>
    </r>
    <r>
      <rPr>
        <vertAlign val="superscript"/>
        <sz val="11"/>
        <color rgb="FF002060"/>
        <rFont val="Segoe UI"/>
        <family val="2"/>
      </rPr>
      <t>1</t>
    </r>
  </si>
  <si>
    <r>
      <t>2. Medium-term Domestic Obligations</t>
    </r>
    <r>
      <rPr>
        <vertAlign val="superscript"/>
        <sz val="11"/>
        <color rgb="FF002060"/>
        <rFont val="Segoe UI"/>
        <family val="2"/>
      </rPr>
      <t>1</t>
    </r>
  </si>
  <si>
    <r>
      <t>3. Long-term Domestic Obligations</t>
    </r>
    <r>
      <rPr>
        <vertAlign val="superscript"/>
        <sz val="11"/>
        <color rgb="FF002060"/>
        <rFont val="Segoe UI"/>
        <family val="2"/>
      </rPr>
      <t>1</t>
    </r>
  </si>
  <si>
    <t>4. Government securities issued for mopping up excess liquidity</t>
  </si>
  <si>
    <t>5. Consolidation adjustment (iro Government Securities held by non-financial public sector entities)</t>
  </si>
  <si>
    <t xml:space="preserve">6. Central Government Domestic Debt  </t>
  </si>
  <si>
    <t xml:space="preserve"> As a percentage of GDP</t>
  </si>
  <si>
    <t>7. Central Government External Debt</t>
  </si>
  <si>
    <t>8. Extra Budgetary Units Domestic Debt</t>
  </si>
  <si>
    <t>9. Extra Budgetary Units External Debt</t>
  </si>
  <si>
    <t>10. Local Government Debt</t>
  </si>
  <si>
    <t>11. Public Enterprises Domestic Debt</t>
  </si>
  <si>
    <t>12. Public Enterprises External Debt</t>
  </si>
  <si>
    <t>13. Public Sector Domestic Debt</t>
  </si>
  <si>
    <t>14.Public Sector External Debt</t>
  </si>
  <si>
    <t>15. Total Public Sector Debt</t>
  </si>
  <si>
    <r>
      <t>16. Public Sector Net Debt</t>
    </r>
    <r>
      <rPr>
        <vertAlign val="superscript"/>
        <sz val="11"/>
        <color rgb="FF002060"/>
        <rFont val="Segoe UI"/>
        <family val="2"/>
      </rPr>
      <t>2</t>
    </r>
  </si>
  <si>
    <r>
      <rPr>
        <i/>
        <vertAlign val="superscript"/>
        <sz val="10"/>
        <color rgb="FF002060"/>
        <rFont val="Segoe UI"/>
        <family val="2"/>
      </rPr>
      <t>1</t>
    </r>
    <r>
      <rPr>
        <i/>
        <sz val="10"/>
        <color rgb="FF002060"/>
        <rFont val="Segoe UI"/>
        <family val="2"/>
      </rPr>
      <t xml:space="preserve"> By original maturity.</t>
    </r>
  </si>
  <si>
    <r>
      <rPr>
        <i/>
        <vertAlign val="superscript"/>
        <sz val="10"/>
        <color rgb="FF002060"/>
        <rFont val="Segoe UI"/>
        <family val="2"/>
      </rPr>
      <t>2</t>
    </r>
    <r>
      <rPr>
        <i/>
        <sz val="10"/>
        <color rgb="FF002060"/>
        <rFont val="Segoe UI"/>
        <family val="2"/>
      </rPr>
      <t xml:space="preserve"> Public sector net debt was not applicable prior to March 2020 as Section 6(1A) of Public Debt Management Act was amended in The Covid-19 (Miscellaneous Provisions) Act in May 2020, which is effective as from 23 March 2020. </t>
    </r>
  </si>
  <si>
    <t>Notes: (i) Short-term: Up to 12 months; Medium-term: Over 1 year but less than 5 years; Long-term: 5 years and above.</t>
  </si>
  <si>
    <t xml:space="preserve">           (ii) Figures may not add up to totals due to rounding.</t>
  </si>
  <si>
    <t>Source: Ministry of Finance, Economic Planning and Development.</t>
  </si>
  <si>
    <t>GDP</t>
  </si>
  <si>
    <r>
      <t>Table 4: Consumer Price Index (CPI) and Inflation Rates: January 2017 to September 2021</t>
    </r>
    <r>
      <rPr>
        <b/>
        <vertAlign val="superscript"/>
        <sz val="12"/>
        <color rgb="FF002060"/>
        <rFont val="Segoe UI"/>
        <family val="2"/>
      </rPr>
      <t xml:space="preserve"> 1</t>
    </r>
  </si>
  <si>
    <t xml:space="preserve">March </t>
  </si>
  <si>
    <t>Year-on-Year Inflation Rate</t>
  </si>
  <si>
    <r>
      <t>+4.2</t>
    </r>
    <r>
      <rPr>
        <vertAlign val="superscript"/>
        <sz val="10.5"/>
        <color rgb="FF002060"/>
        <rFont val="Segoe UI"/>
        <family val="2"/>
      </rPr>
      <t xml:space="preserve"> </t>
    </r>
  </si>
  <si>
    <r>
      <t>+1.8</t>
    </r>
    <r>
      <rPr>
        <vertAlign val="superscript"/>
        <sz val="10.5"/>
        <color rgb="FF002060"/>
        <rFont val="Segoe UI"/>
        <family val="2"/>
      </rPr>
      <t xml:space="preserve"> </t>
    </r>
  </si>
  <si>
    <r>
      <t>+0.9</t>
    </r>
    <r>
      <rPr>
        <vertAlign val="superscript"/>
        <sz val="10.5"/>
        <color rgb="FF002060"/>
        <rFont val="Segoe UI"/>
        <family val="2"/>
      </rPr>
      <t xml:space="preserve"> </t>
    </r>
  </si>
  <si>
    <t>+2.7</t>
  </si>
  <si>
    <r>
      <t>+5.4</t>
    </r>
    <r>
      <rPr>
        <vertAlign val="superscript"/>
        <sz val="10.5"/>
        <color rgb="FF002060"/>
        <rFont val="Segoe UI"/>
        <family val="2"/>
      </rPr>
      <t xml:space="preserve"> 2</t>
    </r>
  </si>
  <si>
    <t>Headline Inflation Rate</t>
  </si>
  <si>
    <r>
      <t>+3.7</t>
    </r>
    <r>
      <rPr>
        <vertAlign val="superscript"/>
        <sz val="10.5"/>
        <color rgb="FF002060"/>
        <rFont val="Segoe UI"/>
        <family val="2"/>
      </rPr>
      <t xml:space="preserve"> </t>
    </r>
  </si>
  <si>
    <r>
      <t>+3.2</t>
    </r>
    <r>
      <rPr>
        <vertAlign val="superscript"/>
        <sz val="10.5"/>
        <color rgb="FF002060"/>
        <rFont val="Segoe UI"/>
        <family val="2"/>
      </rPr>
      <t xml:space="preserve"> </t>
    </r>
  </si>
  <si>
    <t>+0.5</t>
  </si>
  <si>
    <t>+2.5</t>
  </si>
  <si>
    <r>
      <t>+3.2</t>
    </r>
    <r>
      <rPr>
        <vertAlign val="superscript"/>
        <sz val="10.5"/>
        <color rgb="FF002060"/>
        <rFont val="Segoe UI"/>
        <family val="2"/>
      </rPr>
      <t>3</t>
    </r>
  </si>
  <si>
    <r>
      <rPr>
        <i/>
        <vertAlign val="superscript"/>
        <sz val="10"/>
        <color rgb="FF002060"/>
        <rFont val="Segoe UI"/>
        <family val="2"/>
      </rPr>
      <t xml:space="preserve">1 </t>
    </r>
    <r>
      <rPr>
        <i/>
        <sz val="10"/>
        <color rgb="FF002060"/>
        <rFont val="Segoe UI"/>
        <family val="2"/>
      </rPr>
      <t xml:space="preserve">Effective April 2018, the CPI is based on an updated basket of goods and services derived from the 2017 Household Budget Survey. </t>
    </r>
  </si>
  <si>
    <t xml:space="preserve">  The base period is January – December 2017 = 100. </t>
  </si>
  <si>
    <r>
      <t>2</t>
    </r>
    <r>
      <rPr>
        <i/>
        <sz val="10"/>
        <color rgb="FF002060"/>
        <rFont val="Segoe UI"/>
        <family val="2"/>
      </rPr>
      <t xml:space="preserve"> Year-on-Year Inflation Rate for September 2021.</t>
    </r>
  </si>
  <si>
    <r>
      <rPr>
        <i/>
        <vertAlign val="superscript"/>
        <sz val="10"/>
        <color rgb="FF002060"/>
        <rFont val="Segoe UI"/>
        <family val="2"/>
      </rPr>
      <t xml:space="preserve">3 </t>
    </r>
    <r>
      <rPr>
        <i/>
        <sz val="10"/>
        <color rgb="FF002060"/>
        <rFont val="Segoe UI"/>
        <family val="2"/>
      </rPr>
      <t>Headline Inflation Rate for the twelve-month period ended September 2021.</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</si>
  <si>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</si>
  <si>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</si>
  <si>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monthly CPI, during a twelve-month period</t>
  </si>
  <si>
    <t xml:space="preserve">                 with the average level during the corresponding previous twelve-month period.</t>
  </si>
  <si>
    <t xml:space="preserve">Source: Statistics Mauritius. </t>
  </si>
  <si>
    <r>
      <t>Table 5: Headline and Core Inflation Rates: September 2019 to September 2021</t>
    </r>
    <r>
      <rPr>
        <b/>
        <vertAlign val="superscript"/>
        <sz val="12"/>
        <color rgb="FF002060"/>
        <rFont val="Segoe UI"/>
        <family val="2"/>
      </rPr>
      <t>1</t>
    </r>
  </si>
  <si>
    <t>Annual Average</t>
  </si>
  <si>
    <t>Year-on-Year</t>
  </si>
  <si>
    <r>
      <t>Headline</t>
    </r>
    <r>
      <rPr>
        <b/>
        <vertAlign val="superscript"/>
        <sz val="11"/>
        <color rgb="FF002060"/>
        <rFont val="Segoe UI"/>
        <family val="2"/>
      </rPr>
      <t xml:space="preserve"> </t>
    </r>
  </si>
  <si>
    <r>
      <t>CORE1</t>
    </r>
    <r>
      <rPr>
        <b/>
        <vertAlign val="superscript"/>
        <sz val="11"/>
        <color rgb="FF002060"/>
        <rFont val="Segoe UI"/>
        <family val="2"/>
      </rPr>
      <t xml:space="preserve"> </t>
    </r>
  </si>
  <si>
    <r>
      <t>CORE2</t>
    </r>
    <r>
      <rPr>
        <b/>
        <vertAlign val="superscript"/>
        <sz val="11"/>
        <color rgb="FF002060"/>
        <rFont val="Segoe UI"/>
        <family val="2"/>
      </rPr>
      <t xml:space="preserve"> </t>
    </r>
  </si>
  <si>
    <t xml:space="preserve"> CPI Inflation</t>
  </si>
  <si>
    <t xml:space="preserve"> CORE1</t>
  </si>
  <si>
    <t xml:space="preserve"> CORE2</t>
  </si>
  <si>
    <r>
      <rPr>
        <i/>
        <vertAlign val="superscript"/>
        <sz val="10"/>
        <color rgb="FF002060"/>
        <rFont val="Segoe UI"/>
        <family val="2"/>
      </rPr>
      <t>1</t>
    </r>
    <r>
      <rPr>
        <i/>
        <sz val="10"/>
        <color rgb="FF002060"/>
        <rFont val="Segoe UI"/>
        <family val="2"/>
      </rPr>
      <t xml:space="preserve"> Effective April 2018, Core inflation data are compiled using the basket of goods and services derived from the 2017 Household Budget Survey.</t>
    </r>
  </si>
  <si>
    <t xml:space="preserve">(i) CORE1 excludes “Food, Beverages and Tobacco” components and mortgage interest on housing loan from the CPI basket. </t>
  </si>
  <si>
    <t>(ii) CORE2 excludes "Food, Beverages, Tobacco", mortgage interest, energy prices and administered prices from the CPI basket.</t>
  </si>
  <si>
    <t>(iii) The annual average method compares the average level of prices during a twelve-month period with the average level during the corresponding previous twelve-month period.</t>
  </si>
  <si>
    <t>(iv) The year-on-year methodology is calculated as the change in the CPI for a given month compared with the same month of the preceding year in percentage terms.</t>
  </si>
  <si>
    <t xml:space="preserve">(v) Effective May 2021, CORE inflation data are computed by Statistics Mauritius. </t>
  </si>
  <si>
    <t>Source: Economic Analysis &amp; Research and Statistics Department and Statistics Mauritius.</t>
  </si>
  <si>
    <t>Table 6: Bank of Mauritius Statement of Financial Position as at end May 2021</t>
  </si>
  <si>
    <t xml:space="preserve">Rupees        </t>
  </si>
  <si>
    <t>ASSETS</t>
  </si>
  <si>
    <t>Foreign Assets</t>
  </si>
  <si>
    <t>Cash and Cash Equivalents</t>
  </si>
  <si>
    <t>Gold Deposits</t>
  </si>
  <si>
    <t>Financial Assets held at Fair Value Through Other Comprehensive Income</t>
  </si>
  <si>
    <t>Financial Assets held at Fair Value Through Profit or Loss</t>
  </si>
  <si>
    <t>Domestic Assets</t>
  </si>
  <si>
    <t>Financial Assets held at Amortised Cost:</t>
  </si>
  <si>
    <t xml:space="preserve">  Mauritius Investment Corporation Ltd</t>
  </si>
  <si>
    <t xml:space="preserve">  Others</t>
  </si>
  <si>
    <t>Equity Investment in Mauritius Investment Corporation Ltd</t>
  </si>
  <si>
    <t>Computer Software</t>
  </si>
  <si>
    <t>Property, Plant and Equipment</t>
  </si>
  <si>
    <t>Other Assets</t>
  </si>
  <si>
    <t>TOTAL ASSETS</t>
  </si>
  <si>
    <t>LIABILITIES</t>
  </si>
  <si>
    <t>Currency in Circulation</t>
  </si>
  <si>
    <t>Demand Deposits:</t>
  </si>
  <si>
    <t xml:space="preserve">  Government</t>
  </si>
  <si>
    <t xml:space="preserve">  Banks</t>
  </si>
  <si>
    <t>Monetary Policy Instruments</t>
  </si>
  <si>
    <t>Provisions</t>
  </si>
  <si>
    <t>Employee Benefits</t>
  </si>
  <si>
    <r>
      <t>Other Liabilities</t>
    </r>
    <r>
      <rPr>
        <sz val="10"/>
        <color indexed="56"/>
        <rFont val="Segoe UI"/>
        <family val="2"/>
      </rPr>
      <t xml:space="preserve"> </t>
    </r>
  </si>
  <si>
    <t>TOTAL LIABILITIES</t>
  </si>
  <si>
    <t>CAPITAL AND RESERVES</t>
  </si>
  <si>
    <t>Stated and Paid Up Capital</t>
  </si>
  <si>
    <t>Reserves</t>
  </si>
  <si>
    <t>Total Comprehensive Income</t>
  </si>
  <si>
    <t>TOTAL LIABILITIES, CAPITAL AND RESERVES</t>
  </si>
  <si>
    <t>Source: Accounting and Budgeting Division.</t>
  </si>
  <si>
    <r>
      <t>Table 7: Sectoral Balance Sheet of Bank of Mauritius</t>
    </r>
    <r>
      <rPr>
        <b/>
        <vertAlign val="superscript"/>
        <sz val="12"/>
        <color rgb="FF002060"/>
        <rFont val="Segoe UI"/>
        <family val="2"/>
      </rPr>
      <t>1</t>
    </r>
    <r>
      <rPr>
        <b/>
        <sz val="12"/>
        <color rgb="FF002060"/>
        <rFont val="Segoe UI"/>
        <family val="2"/>
      </rPr>
      <t>: September 2020 to September 2021</t>
    </r>
  </si>
  <si>
    <t>Code</t>
  </si>
  <si>
    <t xml:space="preserve">Apr-20 </t>
  </si>
  <si>
    <t xml:space="preserve">May-20 </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</si>
  <si>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</si>
  <si>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</si>
  <si>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</si>
  <si>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</si>
  <si>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</si>
  <si>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</si>
  <si>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</si>
  <si>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</si>
  <si>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</si>
  <si>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</si>
  <si>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</si>
  <si>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</si>
  <si>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</si>
  <si>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</si>
  <si>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</si>
  <si>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Loans</t>
  </si>
  <si>
    <t>A5</t>
  </si>
  <si>
    <t>Shares and Other Equity</t>
  </si>
  <si>
    <t>A6</t>
  </si>
  <si>
    <t>Insurance Technical Reserves</t>
  </si>
  <si>
    <t>A7</t>
  </si>
  <si>
    <t>Financial Derivatives</t>
  </si>
  <si>
    <t>A8</t>
  </si>
  <si>
    <t>Other Accounts Receivable</t>
  </si>
  <si>
    <t>A9</t>
  </si>
  <si>
    <t>Nonfinancial Assets</t>
  </si>
  <si>
    <t>L1</t>
  </si>
  <si>
    <t>L2</t>
  </si>
  <si>
    <t>Deposits Included in Broad Money</t>
  </si>
  <si>
    <t>L2.1</t>
  </si>
  <si>
    <t xml:space="preserve">      Transferable deposits</t>
  </si>
  <si>
    <t>L2.2</t>
  </si>
  <si>
    <t xml:space="preserve">      Savings deposits</t>
  </si>
  <si>
    <t>L2.3</t>
  </si>
  <si>
    <t xml:space="preserve">      Time deposits</t>
  </si>
  <si>
    <t>L3</t>
  </si>
  <si>
    <t>Deposits Excluded from Broad Money</t>
  </si>
  <si>
    <t>L3.1</t>
  </si>
  <si>
    <t>L3.2</t>
  </si>
  <si>
    <t>L3.3</t>
  </si>
  <si>
    <t>L4</t>
  </si>
  <si>
    <t>Securities Other than Shares, Included in Broad Money</t>
  </si>
  <si>
    <t>L5</t>
  </si>
  <si>
    <r>
      <t xml:space="preserve">Securities Other than Shares, Excluded from Broad Money </t>
    </r>
    <r>
      <rPr>
        <b/>
        <vertAlign val="superscript"/>
        <sz val="11"/>
        <color rgb="FF002060"/>
        <rFont val="Segoe UI"/>
        <family val="2"/>
      </rPr>
      <t>2</t>
    </r>
  </si>
  <si>
    <t>L6</t>
  </si>
  <si>
    <t>L7</t>
  </si>
  <si>
    <t>L8</t>
  </si>
  <si>
    <t>L9</t>
  </si>
  <si>
    <t>Other Accounts Payable</t>
  </si>
  <si>
    <t>L10</t>
  </si>
  <si>
    <t xml:space="preserve"> Figures may not add up to totals due to rounding.</t>
  </si>
  <si>
    <r>
      <rPr>
        <i/>
        <vertAlign val="superscript"/>
        <sz val="10"/>
        <color rgb="FF002060"/>
        <rFont val="Segoe UI"/>
        <family val="2"/>
      </rPr>
      <t xml:space="preserve"> 1</t>
    </r>
    <r>
      <rPr>
        <i/>
        <sz val="10"/>
        <color rgb="FF002060"/>
        <rFont val="Segoe UI"/>
        <family val="2"/>
      </rPr>
      <t xml:space="preserve"> The sectoral balance sheet contains the stock and flow data for all categories of assets and liabilities of the Bank of Mauriitus based on the concepts and principles of the IMF's Monetary and Financial Statistics Manual (2000).</t>
    </r>
  </si>
  <si>
    <r>
      <rPr>
        <i/>
        <vertAlign val="superscript"/>
        <sz val="10"/>
        <color rgb="FF002060"/>
        <rFont val="Segoe UI"/>
        <family val="2"/>
      </rPr>
      <t xml:space="preserve"> 2</t>
    </r>
    <r>
      <rPr>
        <i/>
        <sz val="10"/>
        <color rgb="FF002060"/>
        <rFont val="Segoe UI"/>
        <family val="2"/>
      </rPr>
      <t xml:space="preserve"> Following IMF recommendations in January 2013, with effect from January 2010, "Securities Other than Shares, Excluded from Broad Money" now include holdings of Bank of Mauritius securities by social security funds, which were formerly classified as "Securities Other than Shares, Included in Broad Money".</t>
    </r>
  </si>
  <si>
    <r>
      <t>Table 8: Central Bank Survey</t>
    </r>
    <r>
      <rPr>
        <b/>
        <vertAlign val="superscript"/>
        <sz val="12"/>
        <color rgb="FF002060"/>
        <rFont val="Segoe UI"/>
        <family val="2"/>
      </rPr>
      <t>1</t>
    </r>
    <r>
      <rPr>
        <b/>
        <sz val="12"/>
        <color rgb="FF002060"/>
        <rFont val="Segoe UI"/>
        <family val="2"/>
      </rPr>
      <t>: September 2020 to September 2021</t>
    </r>
  </si>
  <si>
    <r>
      <t>June-20</t>
    </r>
    <r>
      <rPr>
        <b/>
        <vertAlign val="superscript"/>
        <sz val="11"/>
        <color rgb="FF002060"/>
        <rFont val="Segoe UI"/>
        <family val="2"/>
      </rPr>
      <t xml:space="preserve"> </t>
    </r>
  </si>
  <si>
    <r>
      <t>July-20</t>
    </r>
    <r>
      <rPr>
        <b/>
        <vertAlign val="superscript"/>
        <sz val="11"/>
        <color rgb="FF002060"/>
        <rFont val="Segoe UI"/>
        <family val="2"/>
      </rPr>
      <t/>
    </r>
  </si>
  <si>
    <r>
      <t>Aug-20</t>
    </r>
    <r>
      <rPr>
        <b/>
        <vertAlign val="superscript"/>
        <sz val="11"/>
        <color rgb="FF002060"/>
        <rFont val="Segoe UI"/>
        <family val="2"/>
      </rPr>
      <t/>
    </r>
  </si>
  <si>
    <r>
      <t>Sep-20</t>
    </r>
    <r>
      <rPr>
        <b/>
        <vertAlign val="superscript"/>
        <sz val="11"/>
        <color rgb="FF002060"/>
        <rFont val="Segoe UI"/>
        <family val="2"/>
      </rPr>
      <t/>
    </r>
  </si>
  <si>
    <r>
      <t>Oct-20</t>
    </r>
    <r>
      <rPr>
        <b/>
        <vertAlign val="superscript"/>
        <sz val="11"/>
        <color rgb="FF002060"/>
        <rFont val="Segoe UI"/>
        <family val="2"/>
      </rPr>
      <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</si>
  <si>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</si>
  <si>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</si>
  <si>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</si>
  <si>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</si>
  <si>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</si>
  <si>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</si>
  <si>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color rgb="FF002060"/>
        <rFont val="Segoe UI"/>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</si>
  <si>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</si>
  <si>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</si>
  <si>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</si>
  <si>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</si>
  <si>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</si>
  <si>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</si>
  <si>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</si>
  <si>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</si>
  <si>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</si>
  <si>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</si>
  <si>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</si>
  <si>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Other Items (net)</t>
  </si>
  <si>
    <r>
      <t xml:space="preserve">1 </t>
    </r>
    <r>
      <rPr>
        <i/>
        <sz val="10"/>
        <color rgb="FF002060"/>
        <rFont val="Segoe UI"/>
        <family val="2"/>
      </rPr>
      <t>The Central Bank Survey (CBS) is derived from the sectoral balance sheet of the Bank of Mauritius. The CBS contains data on all components of the monetary base, which comprises the central bank liabilities underlying the monetary aggregates of the economy.</t>
    </r>
  </si>
  <si>
    <t xml:space="preserve"> The monetary base comprises all bank notes and coins in circulation and deposits of banks, non-bank deposit-taking institutions and other non-depository corporations with the Bank of Mauritius.</t>
  </si>
  <si>
    <r>
      <t xml:space="preserve">2 </t>
    </r>
    <r>
      <rPr>
        <i/>
        <sz val="10"/>
        <color rgb="FF002060"/>
        <rFont val="Segoe UI"/>
        <family val="2"/>
      </rPr>
      <t>Following IMF recommendations in January 2013, with effect from January 2010, liabilities to Central Government now include deposits of budgetary central government, extra-budgetary units and social security funds, as well as their holdings of Bank of Mauritius</t>
    </r>
  </si>
  <si>
    <t xml:space="preserve"> securities, which were formerly classified as "Deposits and Securities Other than Shares, Excluded from Monetary Base".</t>
  </si>
  <si>
    <r>
      <t>Table 9: Sectoral Balance Sheet of Banks</t>
    </r>
    <r>
      <rPr>
        <b/>
        <vertAlign val="superscript"/>
        <sz val="12"/>
        <color rgb="FF002060"/>
        <rFont val="Segoe UI"/>
        <family val="2"/>
      </rPr>
      <t>1</t>
    </r>
    <r>
      <rPr>
        <b/>
        <sz val="12"/>
        <color rgb="FF002060"/>
        <rFont val="Segoe UI"/>
        <family val="2"/>
      </rPr>
      <t>: August 2020 to August 2021</t>
    </r>
  </si>
  <si>
    <t xml:space="preserve">Feb-20 </t>
  </si>
  <si>
    <r>
      <t xml:space="preserve">Apr-20 </t>
    </r>
    <r>
      <rPr>
        <sz val="11"/>
        <color theme="1"/>
        <rFont val="Calibri"/>
        <family val="2"/>
        <scheme val="minor"/>
      </rPr>
      <t/>
    </r>
  </si>
  <si>
    <r>
      <t xml:space="preserve">May-20 </t>
    </r>
    <r>
      <rPr>
        <sz val="11"/>
        <color theme="1"/>
        <rFont val="Calibri"/>
        <family val="2"/>
        <scheme val="minor"/>
      </rPr>
      <t/>
    </r>
  </si>
  <si>
    <t xml:space="preserve">Feb-21 </t>
  </si>
  <si>
    <t xml:space="preserve">Mar-21 </t>
  </si>
  <si>
    <r>
      <t>Apr-21</t>
    </r>
    <r>
      <rPr>
        <b/>
        <vertAlign val="superscript"/>
        <sz val="11"/>
        <color rgb="FF002060"/>
        <rFont val="Segoe UI"/>
        <family val="2"/>
      </rPr>
      <t xml:space="preserve"> </t>
    </r>
  </si>
  <si>
    <t xml:space="preserve">Jul-21 </t>
  </si>
  <si>
    <t xml:space="preserve">Aug-21 </t>
  </si>
  <si>
    <t>A1.1</t>
  </si>
  <si>
    <t>Currency</t>
  </si>
  <si>
    <t>A1.2</t>
  </si>
  <si>
    <r>
      <t xml:space="preserve">Transferable deposits </t>
    </r>
    <r>
      <rPr>
        <vertAlign val="superscript"/>
        <sz val="11"/>
        <color rgb="FF002060"/>
        <rFont val="Segoe UI"/>
        <family val="2"/>
      </rPr>
      <t>2</t>
    </r>
  </si>
  <si>
    <t>A1.3</t>
  </si>
  <si>
    <r>
      <t xml:space="preserve">Other deposits </t>
    </r>
    <r>
      <rPr>
        <vertAlign val="superscript"/>
        <sz val="11"/>
        <color rgb="FF002060"/>
        <rFont val="Segoe UI"/>
        <family val="2"/>
      </rPr>
      <t>3</t>
    </r>
  </si>
  <si>
    <t>Debt Securities</t>
  </si>
  <si>
    <t>Equity and Investment Fund Shares</t>
  </si>
  <si>
    <t>Insurance, Pension, and Standardized Guarantee Schemes</t>
  </si>
  <si>
    <t xml:space="preserve">Financial Derivatives </t>
  </si>
  <si>
    <t xml:space="preserve">Deposits </t>
  </si>
  <si>
    <t>L1.1</t>
  </si>
  <si>
    <r>
      <t xml:space="preserve">      Transferable deposits </t>
    </r>
    <r>
      <rPr>
        <vertAlign val="superscript"/>
        <sz val="11"/>
        <color rgb="FF002060"/>
        <rFont val="Segoe UI"/>
        <family val="2"/>
      </rPr>
      <t>2</t>
    </r>
  </si>
  <si>
    <t>L1.2</t>
  </si>
  <si>
    <r>
      <t xml:space="preserve">      Other deposits </t>
    </r>
    <r>
      <rPr>
        <vertAlign val="superscript"/>
        <sz val="11"/>
        <color rgb="FF002060"/>
        <rFont val="Segoe UI"/>
        <family val="2"/>
      </rPr>
      <t>3</t>
    </r>
  </si>
  <si>
    <t>Financial Derivatives and Employee Stock Options</t>
  </si>
  <si>
    <t xml:space="preserve">Note: For data prior to October 2018, please refer to the Bank's Monthly Statistical Bulletin available at </t>
  </si>
  <si>
    <t xml:space="preserve"> https://www.bom.mu/publications-statistics/statistics/monthly-statistical-bulletin/monthly-statistical-bulletin-February-2021</t>
  </si>
  <si>
    <r>
      <rPr>
        <i/>
        <vertAlign val="superscript"/>
        <sz val="10"/>
        <color rgb="FF002060"/>
        <rFont val="Segoe UI"/>
        <family val="2"/>
      </rPr>
      <t>1</t>
    </r>
    <r>
      <rPr>
        <i/>
        <sz val="10"/>
        <color rgb="FF002060"/>
        <rFont val="Segoe UI"/>
        <family val="2"/>
      </rPr>
      <t xml:space="preserve"> The sectoral balance sheet contains the stock data for all categories of assets and liabilities of banks, based on the concepts and principles of the IMF's Monetary and Financial Statistics Manual and Compilation Guide (2016).</t>
    </r>
  </si>
  <si>
    <r>
      <rPr>
        <i/>
        <vertAlign val="superscript"/>
        <sz val="10"/>
        <color rgb="FF002060"/>
        <rFont val="Segoe UI"/>
        <family val="2"/>
      </rPr>
      <t xml:space="preserve">2 </t>
    </r>
    <r>
      <rPr>
        <i/>
        <sz val="10"/>
        <color rgb="FF002060"/>
        <rFont val="Segoe UI"/>
        <family val="2"/>
      </rPr>
      <t xml:space="preserve">Savings deposits, which are mostly transferable in nature, are classified under transferable deposits. </t>
    </r>
  </si>
  <si>
    <t>By definition, transferable deposits comprise all deposits that are (1) exchangeable for banknotes and coins on demand at par and without penalty or restriction; and (2) directly usable for making third-party payments.</t>
  </si>
  <si>
    <r>
      <rPr>
        <i/>
        <vertAlign val="superscript"/>
        <sz val="10"/>
        <color rgb="FF002060"/>
        <rFont val="Segoe UI"/>
        <family val="2"/>
      </rPr>
      <t>3</t>
    </r>
    <r>
      <rPr>
        <i/>
        <sz val="10"/>
        <color rgb="FF002060"/>
        <rFont val="Segoe UI"/>
        <family val="2"/>
      </rPr>
      <t xml:space="preserve"> Other deposits include non transferable savings deposits, time deposits and restricted deposits.</t>
    </r>
  </si>
  <si>
    <r>
      <t>Table 10: Sectoral Balance Sheet of Non-Bank Deposit Taking Institutions</t>
    </r>
    <r>
      <rPr>
        <b/>
        <vertAlign val="superscript"/>
        <sz val="12"/>
        <color rgb="FF002060"/>
        <rFont val="Segoe UI"/>
        <family val="2"/>
      </rPr>
      <t>1</t>
    </r>
    <r>
      <rPr>
        <b/>
        <sz val="12"/>
        <color rgb="FF002060"/>
        <rFont val="Segoe UI"/>
        <family val="2"/>
      </rPr>
      <t>: August 2020 to August 2021</t>
    </r>
  </si>
  <si>
    <r>
      <t>Jun-20</t>
    </r>
    <r>
      <rPr>
        <sz val="11"/>
        <color theme="1"/>
        <rFont val="Calibri"/>
        <family val="2"/>
        <scheme val="minor"/>
      </rPr>
      <t/>
    </r>
  </si>
  <si>
    <t xml:space="preserve">Apr-21 </t>
  </si>
  <si>
    <r>
      <t xml:space="preserve">Jul-21 </t>
    </r>
    <r>
      <rPr>
        <sz val="11"/>
        <color theme="1"/>
        <rFont val="Calibri"/>
        <family val="2"/>
        <scheme val="minor"/>
      </rPr>
      <t/>
    </r>
  </si>
  <si>
    <r>
      <t xml:space="preserve">Aug-21 </t>
    </r>
    <r>
      <rPr>
        <sz val="11"/>
        <color theme="1"/>
        <rFont val="Calibri"/>
        <family val="2"/>
        <scheme val="minor"/>
      </rPr>
      <t/>
    </r>
  </si>
  <si>
    <r>
      <t>Feb-21</t>
    </r>
    <r>
      <rPr>
        <b/>
        <vertAlign val="superscript"/>
        <sz val="11"/>
        <color rgb="FF002060"/>
        <rFont val="Segoe UI"/>
        <family val="2"/>
      </rPr>
      <t xml:space="preserve"> </t>
    </r>
  </si>
  <si>
    <r>
      <t>Table 11: Sectoral Balance Sheet of Other Depository Corporations</t>
    </r>
    <r>
      <rPr>
        <b/>
        <vertAlign val="superscript"/>
        <sz val="12"/>
        <color rgb="FF002060"/>
        <rFont val="Segoe UI"/>
        <family val="2"/>
      </rPr>
      <t>1</t>
    </r>
    <r>
      <rPr>
        <b/>
        <sz val="12"/>
        <color rgb="FF002060"/>
        <rFont val="Segoe UI"/>
        <family val="2"/>
      </rPr>
      <t>: August 2020 to August 2021</t>
    </r>
  </si>
  <si>
    <r>
      <t>June-20</t>
    </r>
    <r>
      <rPr>
        <sz val="11"/>
        <color theme="1"/>
        <rFont val="Calibri"/>
        <family val="2"/>
        <scheme val="minor"/>
      </rPr>
      <t/>
    </r>
  </si>
  <si>
    <t>June-20</t>
  </si>
  <si>
    <r>
      <rPr>
        <i/>
        <vertAlign val="superscript"/>
        <sz val="10"/>
        <color rgb="FF002060"/>
        <rFont val="Segoe UI"/>
        <family val="2"/>
      </rPr>
      <t xml:space="preserve">2 </t>
    </r>
    <r>
      <rPr>
        <i/>
        <sz val="10"/>
        <color rgb="FF002060"/>
        <rFont val="Segoe UI"/>
        <family val="2"/>
      </rPr>
      <t>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</si>
  <si>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r>
      <t>Table 12: Other Depository Corporations Survey</t>
    </r>
    <r>
      <rPr>
        <b/>
        <vertAlign val="superscript"/>
        <sz val="12"/>
        <color rgb="FF002060"/>
        <rFont val="Segoe UI"/>
        <family val="2"/>
      </rPr>
      <t>1</t>
    </r>
    <r>
      <rPr>
        <b/>
        <sz val="12"/>
        <color rgb="FF002060"/>
        <rFont val="Segoe UI"/>
        <family val="2"/>
      </rPr>
      <t>: August 2020 to August 2021</t>
    </r>
  </si>
  <si>
    <r>
      <t>Net Foreign Assets</t>
    </r>
    <r>
      <rPr>
        <b/>
        <vertAlign val="superscript"/>
        <sz val="11"/>
        <color rgb="FF002060"/>
        <rFont val="Segoe UI"/>
        <family val="2"/>
      </rPr>
      <t xml:space="preserve"> </t>
    </r>
  </si>
  <si>
    <r>
      <t xml:space="preserve">    Claims on nonresidents</t>
    </r>
    <r>
      <rPr>
        <vertAlign val="superscript"/>
        <sz val="11"/>
        <color rgb="FF002060"/>
        <rFont val="Segoe UI"/>
        <family val="2"/>
      </rPr>
      <t xml:space="preserve"> </t>
    </r>
  </si>
  <si>
    <t xml:space="preserve">    Liabilities to nonresidents</t>
  </si>
  <si>
    <t>Claims on Central Bank</t>
  </si>
  <si>
    <t xml:space="preserve">    Currency</t>
  </si>
  <si>
    <t xml:space="preserve">    Reserve Deposits and Debt Securities</t>
  </si>
  <si>
    <t xml:space="preserve">    Other claims</t>
  </si>
  <si>
    <t>Net Claims on Central Government</t>
  </si>
  <si>
    <t xml:space="preserve">      Claims on central government</t>
  </si>
  <si>
    <t xml:space="preserve">      Liabilities to central government </t>
  </si>
  <si>
    <t xml:space="preserve">Claims on Other Sectors </t>
  </si>
  <si>
    <t>Liabilities to Central Bank</t>
  </si>
  <si>
    <r>
      <t>Transferable Deposits Included in Broad Money</t>
    </r>
    <r>
      <rPr>
        <b/>
        <vertAlign val="superscript"/>
        <sz val="11"/>
        <color rgb="FF002060"/>
        <rFont val="Segoe UI"/>
        <family val="2"/>
      </rPr>
      <t xml:space="preserve"> 2</t>
    </r>
  </si>
  <si>
    <r>
      <t xml:space="preserve">Other deposits Included in Broad Money </t>
    </r>
    <r>
      <rPr>
        <b/>
        <vertAlign val="superscript"/>
        <sz val="11"/>
        <color rgb="FF002060"/>
        <rFont val="Segoe UI"/>
        <family val="2"/>
      </rPr>
      <t>3</t>
    </r>
  </si>
  <si>
    <t>Debt securities Included in Broad Money</t>
  </si>
  <si>
    <t>Deposits Excluded from Broad Money:</t>
  </si>
  <si>
    <t xml:space="preserve">               Deposits of Global Business Licence Holders</t>
  </si>
  <si>
    <t>Debt securities Excluded from Broad Money</t>
  </si>
  <si>
    <r>
      <rPr>
        <i/>
        <vertAlign val="superscript"/>
        <sz val="10"/>
        <color rgb="FF002060"/>
        <rFont val="Segoe UI"/>
        <family val="2"/>
      </rPr>
      <t xml:space="preserve">1 </t>
    </r>
    <r>
      <rPr>
        <i/>
        <sz val="10"/>
        <color rgb="FF002060"/>
        <rFont val="Segoe UI"/>
        <family val="2"/>
      </rPr>
      <t>The Other Depository Corporations (ODC) covers all institutional units, i.e., banks and non-bank deposit taking institutions that issue liabilities included in the national definition of broad money. The Other Depository Corporation Survey (ODCS) is derived from the sectoral balance sheets of Other Depository Corporations.</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</si>
  <si>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</si>
  <si>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r>
      <t xml:space="preserve">Table 13: Depository Corporations Survey </t>
    </r>
    <r>
      <rPr>
        <b/>
        <vertAlign val="superscript"/>
        <sz val="12"/>
        <color rgb="FF002060"/>
        <rFont val="Segoe UI"/>
        <family val="2"/>
      </rPr>
      <t>1</t>
    </r>
    <r>
      <rPr>
        <b/>
        <sz val="12"/>
        <color rgb="FF002060"/>
        <rFont val="Segoe UI"/>
        <family val="2"/>
      </rPr>
      <t>: August 2020 to August 2021</t>
    </r>
  </si>
  <si>
    <t xml:space="preserve">    Claims on Nonresidents </t>
  </si>
  <si>
    <t xml:space="preserve">    Liabilities to Nonresidents</t>
  </si>
  <si>
    <r>
      <t>Domestic Claims</t>
    </r>
    <r>
      <rPr>
        <b/>
        <vertAlign val="superscript"/>
        <sz val="11"/>
        <color rgb="FF002060"/>
        <rFont val="Segoe UI"/>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</si>
  <si>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</si>
  <si>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</si>
  <si>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</si>
  <si>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</si>
  <si>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</si>
  <si>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</si>
  <si>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r>
      <t xml:space="preserve">    Transferable Deposits </t>
    </r>
    <r>
      <rPr>
        <vertAlign val="superscript"/>
        <sz val="11"/>
        <color rgb="FF002060"/>
        <rFont val="Segoe UI"/>
        <family val="2"/>
      </rPr>
      <t>2</t>
    </r>
  </si>
  <si>
    <r>
      <t xml:space="preserve">    Other Deposits</t>
    </r>
    <r>
      <rPr>
        <vertAlign val="superscript"/>
        <sz val="11"/>
        <color rgb="FF002060"/>
        <rFont val="Segoe UI"/>
        <family val="2"/>
      </rPr>
      <t xml:space="preserve"> 3</t>
    </r>
  </si>
  <si>
    <t xml:space="preserve">    Debt securities </t>
  </si>
  <si>
    <t xml:space="preserve">Deposits Excluded from Broad Money </t>
  </si>
  <si>
    <r>
      <t xml:space="preserve">1 </t>
    </r>
    <r>
      <rPr>
        <i/>
        <sz val="10"/>
        <color rgb="FF002060"/>
        <rFont val="Segoe UI"/>
        <family val="2"/>
      </rPr>
      <t xml:space="preserve">The Depository Corporations Survey covers the accounts of the depository corporations and is a consolidation of the Central Bank Survey and the Other Depository Corporations Survey. </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</si>
  <si>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t>
    </r>
  </si>
  <si>
    <t xml:space="preserve">   and (2) directly usable  for making third-party payments by check, draft, giro order, direct debit/credit or other direct payment facility.</t>
  </si>
  <si>
    <r>
      <t>Table 14a: Components and Sources of Monetary Base</t>
    </r>
    <r>
      <rPr>
        <b/>
        <vertAlign val="superscript"/>
        <sz val="12"/>
        <color rgb="FF002060"/>
        <rFont val="Segoe UI"/>
        <family val="2"/>
      </rPr>
      <t>1</t>
    </r>
    <r>
      <rPr>
        <b/>
        <sz val="12"/>
        <color rgb="FF002060"/>
        <rFont val="Segoe UI"/>
        <family val="2"/>
      </rPr>
      <t>: August 2020 to August 2021</t>
    </r>
  </si>
  <si>
    <t>Components of Monetary Base</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</si>
  <si>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</si>
  <si>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</si>
  <si>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</si>
  <si>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</si>
  <si>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</si>
  <si>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</si>
  <si>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</si>
  <si>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</si>
  <si>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</si>
  <si>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</si>
  <si>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</si>
  <si>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</si>
  <si>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</si>
  <si>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</si>
  <si>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Table 14b: Components and Sources of Broad Money Liabilities</t>
    </r>
    <r>
      <rPr>
        <b/>
        <vertAlign val="superscript"/>
        <sz val="12"/>
        <color rgb="FF002060"/>
        <rFont val="Segoe UI"/>
        <family val="2"/>
      </rPr>
      <t>1</t>
    </r>
    <r>
      <rPr>
        <b/>
        <sz val="12"/>
        <color rgb="FF002060"/>
        <rFont val="Segoe UI"/>
        <family val="2"/>
      </rPr>
      <t>: August 2020 to August 2021</t>
    </r>
  </si>
  <si>
    <r>
      <t xml:space="preserve">Components of Broad Money Liabilities </t>
    </r>
    <r>
      <rPr>
        <b/>
        <vertAlign val="superscript"/>
        <sz val="11"/>
        <color rgb="FF002060"/>
        <rFont val="Segoe UI"/>
        <family val="2"/>
      </rPr>
      <t>2</t>
    </r>
  </si>
  <si>
    <t>I. Currency with Public</t>
  </si>
  <si>
    <t>II. Deposit Liabilities</t>
  </si>
  <si>
    <t xml:space="preserve">  II.I Rupee Deposits</t>
  </si>
  <si>
    <t xml:space="preserve">  II.2. Foreign Currency Deposits</t>
  </si>
  <si>
    <t>III. Debt securities</t>
  </si>
  <si>
    <t>BROAD MONEY LIABILITIES (I+II+III)</t>
  </si>
  <si>
    <t>Sources of Broad Money Liabilities</t>
  </si>
  <si>
    <t>I. Net Foreign Assets</t>
  </si>
  <si>
    <t xml:space="preserve">    Bank of Mauritius</t>
  </si>
  <si>
    <t xml:space="preserve">    Other Depository Corporations</t>
  </si>
  <si>
    <t>1. Net Claims on Central Government</t>
  </si>
  <si>
    <r>
      <t xml:space="preserve">2. Claims on Other Sectors </t>
    </r>
    <r>
      <rPr>
        <b/>
        <i/>
        <vertAlign val="superscript"/>
        <sz val="11"/>
        <color rgb="FF002060"/>
        <rFont val="Segoe UI"/>
        <family val="2"/>
      </rPr>
      <t>3</t>
    </r>
  </si>
  <si>
    <t xml:space="preserve">    Other Depository Corporations </t>
  </si>
  <si>
    <t>2.1 Claims on other sectors, excluding financial derivatives</t>
  </si>
  <si>
    <t xml:space="preserve">II. Domestic Claims (1+2) </t>
  </si>
  <si>
    <t>III. Net Non-Monetary Liabilities</t>
  </si>
  <si>
    <t>BROAD MONEY LIABILITES (I+II-III)</t>
  </si>
  <si>
    <r>
      <rPr>
        <i/>
        <vertAlign val="superscript"/>
        <sz val="10"/>
        <color rgb="FF002060"/>
        <rFont val="Segoe UI"/>
        <family val="2"/>
      </rPr>
      <t>1</t>
    </r>
    <r>
      <rPr>
        <i/>
        <sz val="10"/>
        <color rgb="FF002060"/>
        <rFont val="Segoe UI"/>
        <family val="2"/>
      </rPr>
      <t xml:space="preserve"> Based on the methodology of  the IMF's Depository Corporations Survey framework.</t>
    </r>
  </si>
  <si>
    <r>
      <rPr>
        <i/>
        <vertAlign val="superscript"/>
        <sz val="10"/>
        <color rgb="FF002060"/>
        <rFont val="Segoe UI"/>
        <family val="2"/>
      </rPr>
      <t>2</t>
    </r>
    <r>
      <rPr>
        <i/>
        <sz val="10"/>
        <color rgb="FF002060"/>
        <rFont val="Segoe UI"/>
        <family val="2"/>
      </rPr>
      <t xml:space="preserve"> Effective October 2018, the Bank discontinued the dissemination of narrow money liabilities and quasi-money liabilities. Instead, the components of Broad Money liabilities will comprise Currency with public, Deposit liabilities and Debt securities (formerly known as Securities other than Shares). </t>
    </r>
  </si>
  <si>
    <r>
      <rPr>
        <i/>
        <vertAlign val="superscript"/>
        <sz val="10"/>
        <color rgb="FF002060"/>
        <rFont val="Segoe UI"/>
        <family val="2"/>
      </rPr>
      <t xml:space="preserve">3 </t>
    </r>
    <r>
      <rPr>
        <i/>
        <sz val="10"/>
        <color rgb="FF002060"/>
        <rFont val="Segoe UI"/>
        <family val="2"/>
      </rPr>
      <t xml:space="preserve">Effective May 2018, Financial Derivatives are recorded at market or fair values and are not strictly comparable with prior months' data. </t>
    </r>
  </si>
  <si>
    <r>
      <t>Table 15 : Bank Loans to Other Nonfinancial Corporations, Households and Other Sectors</t>
    </r>
    <r>
      <rPr>
        <b/>
        <vertAlign val="superscript"/>
        <sz val="12"/>
        <color rgb="FF002060"/>
        <rFont val="Segoe UI"/>
        <family val="2"/>
      </rPr>
      <t>1</t>
    </r>
    <r>
      <rPr>
        <b/>
        <sz val="12"/>
        <color rgb="FF002060"/>
        <rFont val="Segoe UI"/>
        <family val="2"/>
      </rPr>
      <t xml:space="preserve"> as at end-August 2021</t>
    </r>
  </si>
  <si>
    <t xml:space="preserve"> (Rs million)</t>
  </si>
  <si>
    <r>
      <t>MUR</t>
    </r>
    <r>
      <rPr>
        <b/>
        <vertAlign val="superscript"/>
        <sz val="11"/>
        <color rgb="FF002060"/>
        <rFont val="Segoe UI"/>
        <family val="2"/>
      </rPr>
      <t>2</t>
    </r>
  </si>
  <si>
    <r>
      <t>FCY</t>
    </r>
    <r>
      <rPr>
        <b/>
        <vertAlign val="superscript"/>
        <sz val="11"/>
        <color rgb="FF002060"/>
        <rFont val="Segoe UI"/>
        <family val="2"/>
      </rPr>
      <t>3</t>
    </r>
  </si>
  <si>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</si>
  <si>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</si>
  <si>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</si>
  <si>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</si>
  <si>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</si>
  <si>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</si>
  <si>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</si>
  <si>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</si>
  <si>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</si>
  <si>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</si>
  <si>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</si>
  <si>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</si>
  <si>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</si>
  <si>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</si>
  <si>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</si>
  <si>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</si>
  <si>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</si>
  <si>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</si>
  <si>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</si>
  <si>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</si>
  <si>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</si>
  <si>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</si>
  <si>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</si>
  <si>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</si>
  <si>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</si>
  <si>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</si>
  <si>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</si>
  <si>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</si>
  <si>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</si>
  <si>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</si>
  <si>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</si>
  <si>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</si>
  <si>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</si>
  <si>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</si>
  <si>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</si>
  <si>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</si>
  <si>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</si>
  <si>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</si>
  <si>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</si>
  <si>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</si>
  <si>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</si>
  <si>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</si>
  <si>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</si>
  <si>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</si>
  <si>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</si>
  <si>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</si>
  <si>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</si>
  <si>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</si>
  <si>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</si>
  <si>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</si>
  <si>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</si>
  <si>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</si>
  <si>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</si>
  <si>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</si>
  <si>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</si>
  <si>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</si>
  <si>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</si>
  <si>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</si>
  <si>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</si>
  <si>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</si>
  <si>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</si>
  <si>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</si>
  <si>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</si>
  <si>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t>1. OTHER NONFINANCIAL CORPORATIONS</t>
  </si>
  <si>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</si>
  <si>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</si>
  <si>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</si>
  <si>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</si>
  <si>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</si>
  <si>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</si>
  <si>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</si>
  <si>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</si>
  <si>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</si>
  <si>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</si>
  <si>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</si>
  <si>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</si>
  <si>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</si>
  <si>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</si>
  <si>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</si>
  <si>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</si>
  <si>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</si>
  <si>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</si>
  <si>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</si>
  <si>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</si>
  <si>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</si>
  <si>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</si>
  <si>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</si>
  <si>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</si>
  <si>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</si>
  <si>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</si>
  <si>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</si>
  <si>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</si>
  <si>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</si>
  <si>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</si>
  <si>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</si>
  <si>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</si>
  <si>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</si>
  <si>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</si>
  <si>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</si>
  <si>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</si>
  <si>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</si>
  <si>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</si>
  <si>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</si>
  <si>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</si>
  <si>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</si>
  <si>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</si>
  <si>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Financial GBC1s)</t>
  </si>
  <si>
    <t>4. Public nonfinancial corporations</t>
  </si>
  <si>
    <t>5. Financial GBC1s</t>
  </si>
  <si>
    <t>6. Non-Financial GBC1s</t>
  </si>
  <si>
    <t>7. GBC2s</t>
  </si>
  <si>
    <t>GRAND TOTAL (1+2+3+4+5+6+7)</t>
  </si>
  <si>
    <t>TOTAL (excluding GBCs)</t>
  </si>
  <si>
    <t xml:space="preserve">Note: With the emergence of new types of economic activities, the return on sectorwise distribution of credit to the private sector has been replaced by a new template based on the United Nations International Standard Industrial Classification (ISIC) of economic activities, built on a set of internationally agreed concepts, definitions, principles and classification rules.                                                                                                                                                                                                                                                                                                    The new return (PSC0100)  provides details on loans disbursed by banks to other nonfinancial corporations, households and other sectors. Data reported in PSC0100 is based on the accrual accounting concept, in line with the IMF’s Monetary and Financial Statistics Manual.                                                                                                                                                                                                         </t>
  </si>
  <si>
    <t>Please refer to the communique in the Bank's Monthly Statistical Bulletin for October 2018 available at https://www.bom.mu/sites/default/files/pdf/Research_and_Publications/Monthly_Statistical_Bulletin/msb_oct18_2.pdf.</t>
  </si>
  <si>
    <r>
      <rPr>
        <i/>
        <vertAlign val="superscript"/>
        <sz val="10"/>
        <color rgb="FF002060"/>
        <rFont val="Segoe UI"/>
        <family val="2"/>
      </rPr>
      <t>1</t>
    </r>
    <r>
      <rPr>
        <i/>
        <sz val="10"/>
        <color rgb="FF002060"/>
        <rFont val="Segoe UI"/>
        <family val="2"/>
      </rPr>
      <t xml:space="preserve"> Bank  loans  include </t>
    </r>
    <r>
      <rPr>
        <i/>
        <u/>
        <sz val="10"/>
        <color rgb="FF002060"/>
        <rFont val="Segoe UI"/>
        <family val="2"/>
      </rPr>
      <t>only</t>
    </r>
    <r>
      <rPr>
        <i/>
        <sz val="10"/>
        <color rgb="FF002060"/>
        <rFont val="Segoe UI"/>
        <family val="2"/>
      </rPr>
      <t xml:space="preserve"> facilities provided by banks in the form of loans, overdrafts and finance leases. Hence, data are </t>
    </r>
    <r>
      <rPr>
        <i/>
        <u/>
        <sz val="10"/>
        <color rgb="FF002060"/>
        <rFont val="Segoe UI"/>
        <family val="2"/>
      </rPr>
      <t>not</t>
    </r>
    <r>
      <rPr>
        <i/>
        <sz val="10"/>
        <color rgb="FF002060"/>
        <rFont val="Segoe UI"/>
        <family val="2"/>
      </rPr>
      <t xml:space="preserve"> strictly comparable with those prior to October 2018.</t>
    </r>
  </si>
  <si>
    <r>
      <rPr>
        <i/>
        <vertAlign val="superscript"/>
        <sz val="10"/>
        <color rgb="FF002060"/>
        <rFont val="Segoe UI"/>
        <family val="2"/>
      </rPr>
      <t>2</t>
    </r>
    <r>
      <rPr>
        <i/>
        <sz val="10"/>
        <color rgb="FF002060"/>
        <rFont val="Segoe UI"/>
        <family val="2"/>
      </rPr>
      <t xml:space="preserve"> MUR refers to Mauritian Rupees.</t>
    </r>
  </si>
  <si>
    <r>
      <rPr>
        <i/>
        <vertAlign val="superscript"/>
        <sz val="10"/>
        <color rgb="FF002060"/>
        <rFont val="Segoe UI"/>
        <family val="2"/>
      </rPr>
      <t>3</t>
    </r>
    <r>
      <rPr>
        <i/>
        <sz val="10"/>
        <color rgb="FF002060"/>
        <rFont val="Segoe UI"/>
        <family val="2"/>
      </rPr>
      <t xml:space="preserve"> FCY refers to the rupee equivalent of loans in foreign currency.</t>
    </r>
  </si>
  <si>
    <r>
      <t>Table 16: Bank Loans to Other Nonfinancial Corporations, Households and Other Sectors</t>
    </r>
    <r>
      <rPr>
        <b/>
        <vertAlign val="superscript"/>
        <sz val="12"/>
        <color rgb="FF002060"/>
        <rFont val="Segoe UI"/>
        <family val="2"/>
      </rPr>
      <t>1</t>
    </r>
    <r>
      <rPr>
        <b/>
        <sz val="12"/>
        <color rgb="FF002060"/>
        <rFont val="Segoe UI"/>
        <family val="2"/>
      </rPr>
      <t>: August 2020 to August 2021</t>
    </r>
  </si>
  <si>
    <t>Jan-19</t>
  </si>
  <si>
    <t xml:space="preserve"> A.0114 - Sugar Cane</t>
  </si>
  <si>
    <t xml:space="preserve"> A.0140 - Other Crop and animal production, hunting and related service activities</t>
  </si>
  <si>
    <t xml:space="preserve"> C.1020 - Processing and preserving of fish, crustaceans and molluscs</t>
  </si>
  <si>
    <t xml:space="preserve"> C.1072 - Manufacture of sugar</t>
  </si>
  <si>
    <t xml:space="preserve"> C.1090 - Other manufacturing of food products</t>
  </si>
  <si>
    <t xml:space="preserve"> C.321 - Manufacture of jewellery, bijouterie and related articles</t>
  </si>
  <si>
    <t xml:space="preserve"> C.329 - Manufacture not included elsewhere</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</si>
  <si>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</si>
  <si>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</si>
  <si>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</si>
  <si>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</si>
  <si>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</si>
  <si>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</si>
  <si>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</si>
  <si>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</si>
  <si>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</si>
  <si>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</si>
  <si>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</si>
  <si>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</si>
  <si>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 xml:space="preserve">   Of which: Housing</t>
  </si>
  <si>
    <t>4. Public Nonfinancial corporations</t>
  </si>
  <si>
    <t>6. Nonfinancial GBC1s</t>
  </si>
  <si>
    <t>Notes: (i) With the emergence of new types of economic activities, the return on sectorwise distribution of credit to the private sector has been replaced by a new template based on the United Nations International Standard Industrial Classification (ISIC) of all economic activities, Rev. 4, built on a set of internationally agreed concepts, definitions, principles and classification rules. The new banking return (PSC0100) provides details on loans disbursed by banks to other nonfinancial corporations, households and other sectors. The data reported in PSC0100 is based on the accrual accounting concept, in line with the IMF’s Monetary and Financial Statistics Manual (2000).</t>
  </si>
  <si>
    <t xml:space="preserve">          Please refer to the related communique in the Bank's Monthly Statistical Bulletin for October 2018 available at https://www.bom.mu/sites/default/files/pdf/Research_and_Publications/Monthly_Statistical_Bulletin/msb_oct18_2.pdf.</t>
  </si>
  <si>
    <t xml:space="preserve">        (ii) For data prior to October 2018, please refer to the Bank's Monthly Statistical Bulletin available at </t>
  </si>
  <si>
    <t xml:space="preserve">                 https://www.bom.mu/publications-statistics/statistics/monthly-statistical-bulletin/monthly-statistical-bulletin-February-2021</t>
  </si>
  <si>
    <r>
      <rPr>
        <i/>
        <vertAlign val="superscript"/>
        <sz val="9"/>
        <color rgb="FF002060"/>
        <rFont val="Segoe UI"/>
        <family val="2"/>
      </rPr>
      <t>1</t>
    </r>
    <r>
      <rPr>
        <i/>
        <sz val="9"/>
        <color rgb="FF002060"/>
        <rFont val="Segoe UI"/>
        <family val="2"/>
      </rPr>
      <t xml:space="preserve"> Bank loans include </t>
    </r>
    <r>
      <rPr>
        <i/>
        <u/>
        <sz val="9"/>
        <color rgb="FF002060"/>
        <rFont val="Segoe UI"/>
        <family val="2"/>
      </rPr>
      <t>only</t>
    </r>
    <r>
      <rPr>
        <i/>
        <sz val="9"/>
        <color rgb="FF002060"/>
        <rFont val="Segoe UI"/>
        <family val="2"/>
      </rPr>
      <t xml:space="preserve"> facilities provided by banks in the form of loans, overdrafts and finance leases. Hence, the data are </t>
    </r>
    <r>
      <rPr>
        <i/>
        <u/>
        <sz val="9"/>
        <color rgb="FF002060"/>
        <rFont val="Segoe UI"/>
        <family val="2"/>
      </rPr>
      <t>not</t>
    </r>
    <r>
      <rPr>
        <i/>
        <sz val="9"/>
        <color rgb="FF002060"/>
        <rFont val="Segoe UI"/>
        <family val="2"/>
      </rPr>
      <t xml:space="preserve"> strictly comparable with those prior to October 2018.</t>
    </r>
  </si>
  <si>
    <t>Table 17a: Banks' Interest Rates on New Rupee Deposits: August 2020 to August 2021</t>
  </si>
  <si>
    <t>(Per cent per annum)</t>
  </si>
  <si>
    <t xml:space="preserve">Oct-10 </t>
  </si>
  <si>
    <t xml:space="preserve">Nov-10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</si>
  <si>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</si>
  <si>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</si>
  <si>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</si>
  <si>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</si>
  <si>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</si>
  <si>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</si>
  <si>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</si>
  <si>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</si>
  <si>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</si>
  <si>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</si>
  <si>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</si>
  <si>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</si>
  <si>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</si>
  <si>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</si>
  <si>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</si>
  <si>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</si>
  <si>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</si>
  <si>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</si>
  <si>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</si>
  <si>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</si>
  <si>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</si>
  <si>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</si>
  <si>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</si>
  <si>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</si>
  <si>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May-13</t>
  </si>
  <si>
    <t>June-13</t>
  </si>
  <si>
    <t>July-13</t>
  </si>
  <si>
    <t>Aug-13</t>
  </si>
  <si>
    <t>Sep-13</t>
  </si>
  <si>
    <t>Oct-13</t>
  </si>
  <si>
    <t>Nov-13</t>
  </si>
  <si>
    <t>Dec-13</t>
  </si>
  <si>
    <t>Jan-14</t>
  </si>
  <si>
    <t>Feb-14</t>
  </si>
  <si>
    <t>Mar-14</t>
  </si>
  <si>
    <t>Apr-14</t>
  </si>
  <si>
    <t>May-14</t>
  </si>
  <si>
    <t>June-14</t>
  </si>
  <si>
    <t>July-14</t>
  </si>
  <si>
    <t>August-14</t>
  </si>
  <si>
    <t>Sept-14</t>
  </si>
  <si>
    <t>Oct-14</t>
  </si>
  <si>
    <t>Nov-14</t>
  </si>
  <si>
    <t>Dec-14</t>
  </si>
  <si>
    <t>Jan-15</t>
  </si>
  <si>
    <t>Feb-15</t>
  </si>
  <si>
    <t>Mar-15</t>
  </si>
  <si>
    <t>Apr-15</t>
  </si>
  <si>
    <t>May-15</t>
  </si>
  <si>
    <t>June-15</t>
  </si>
  <si>
    <t>July-15</t>
  </si>
  <si>
    <t>August-15</t>
  </si>
  <si>
    <t>Sept-15</t>
  </si>
  <si>
    <t>Oct-15</t>
  </si>
  <si>
    <t>Nov-15</t>
  </si>
  <si>
    <t>Dec-15</t>
  </si>
  <si>
    <t>Jan-16</t>
  </si>
  <si>
    <t>Feb-16</t>
  </si>
  <si>
    <t>Apr-16</t>
  </si>
  <si>
    <t>May-16</t>
  </si>
  <si>
    <t>June-16</t>
  </si>
  <si>
    <t>July-16</t>
  </si>
  <si>
    <t>Aug-16</t>
  </si>
  <si>
    <t>Jan-17</t>
  </si>
  <si>
    <t>Feb-17</t>
  </si>
  <si>
    <t>Mar-17</t>
  </si>
  <si>
    <t>April-17</t>
  </si>
  <si>
    <t>May-17</t>
  </si>
  <si>
    <t>June-17</t>
  </si>
  <si>
    <t>July-17</t>
  </si>
  <si>
    <t>Aug-17</t>
  </si>
  <si>
    <t>Sep-17</t>
  </si>
  <si>
    <t>Oct-17</t>
  </si>
  <si>
    <t>Nov-17</t>
  </si>
  <si>
    <t>Dec-17</t>
  </si>
  <si>
    <t>Jan-18</t>
  </si>
  <si>
    <t>Feb-18</t>
  </si>
  <si>
    <t>Mar-18</t>
  </si>
  <si>
    <t>Apr-18</t>
  </si>
  <si>
    <t>May-18</t>
  </si>
  <si>
    <t>June-18</t>
  </si>
  <si>
    <t>DEPOSITS *</t>
  </si>
  <si>
    <t>1. Savings</t>
  </si>
  <si>
    <t>4.50-4.625</t>
  </si>
  <si>
    <t>5.70-6.27</t>
  </si>
  <si>
    <t>6.20-6.80</t>
  </si>
  <si>
    <t>7.20-7.60</t>
  </si>
  <si>
    <t>8.00-8.60</t>
  </si>
  <si>
    <t>7.75-8.25</t>
  </si>
  <si>
    <t>7.00-7.75</t>
  </si>
  <si>
    <t>6.75-7.75</t>
  </si>
  <si>
    <t>6.25-7.25</t>
  </si>
  <si>
    <t>6.50-7.25</t>
  </si>
  <si>
    <t>6.00-6.75</t>
  </si>
  <si>
    <t>5.00-5.75</t>
  </si>
  <si>
    <t>4.00-5.75</t>
  </si>
  <si>
    <t>4.00-4.75</t>
  </si>
  <si>
    <t>3.40-4.75</t>
  </si>
  <si>
    <t>3.00-4.00</t>
  </si>
  <si>
    <t>3.50-4.25</t>
  </si>
  <si>
    <t>3.00-4.15</t>
  </si>
  <si>
    <t>3.00-3.65</t>
  </si>
  <si>
    <t>2.75-3.65</t>
  </si>
  <si>
    <t>2.75-3.40</t>
  </si>
  <si>
    <t>2.50-3.40</t>
  </si>
  <si>
    <t>2.40-3.40</t>
  </si>
  <si>
    <t>2.40-4.00</t>
  </si>
  <si>
    <t>2.00-4.00</t>
  </si>
  <si>
    <t>1.75-4.00</t>
  </si>
  <si>
    <t>1.75-2.75</t>
  </si>
  <si>
    <t>1.75-2.60</t>
  </si>
  <si>
    <t>1.35-2.60</t>
  </si>
  <si>
    <t>1.20-2.50</t>
  </si>
  <si>
    <t>1.20-2.00</t>
  </si>
  <si>
    <t>1.35-2.00</t>
  </si>
  <si>
    <t>1.35-2.10</t>
  </si>
  <si>
    <t>1.20-1.95</t>
  </si>
  <si>
    <t>0.85-1.85</t>
  </si>
  <si>
    <t>0.15-1.40</t>
  </si>
  <si>
    <t>0.15-0.60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</si>
  <si>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</si>
  <si>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</si>
  <si>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</si>
  <si>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</si>
  <si>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</si>
  <si>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</si>
  <si>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</si>
  <si>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</si>
  <si>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</si>
  <si>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</si>
  <si>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</si>
  <si>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</si>
  <si>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</si>
  <si>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</si>
  <si>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</si>
  <si>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</si>
  <si>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</si>
  <si>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</si>
  <si>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</si>
  <si>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</si>
  <si>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</si>
  <si>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</si>
  <si>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</si>
  <si>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</si>
  <si>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</si>
  <si>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</si>
  <si>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</si>
  <si>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</si>
  <si>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</si>
  <si>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</si>
  <si>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</si>
  <si>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</si>
  <si>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</si>
  <si>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</si>
  <si>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</si>
  <si>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</si>
  <si>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</si>
  <si>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</si>
  <si>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</si>
  <si>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</si>
  <si>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</si>
  <si>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</si>
  <si>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0.50-2.30</t>
  </si>
  <si>
    <t>0.00-2.80</t>
  </si>
  <si>
    <t>0.00-2.30</t>
  </si>
  <si>
    <t>0.00-2.35</t>
  </si>
  <si>
    <t>0.15-2.35</t>
  </si>
  <si>
    <t>0.00-0.25</t>
  </si>
  <si>
    <t xml:space="preserve">     7 Days' Notice</t>
  </si>
  <si>
    <t>3.00-7.00</t>
  </si>
  <si>
    <t>4.00-7.75</t>
  </si>
  <si>
    <t>5.00-8.75</t>
  </si>
  <si>
    <t>5.25-9.25</t>
  </si>
  <si>
    <t>6.25-10.25</t>
  </si>
  <si>
    <t>6.50-10.25</t>
  </si>
  <si>
    <t>6.50-11.00</t>
  </si>
  <si>
    <t>6.50-10.50</t>
  </si>
  <si>
    <t>6.75-12.00</t>
  </si>
  <si>
    <t>7.00-10.25</t>
  </si>
  <si>
    <t>7.00-11.00</t>
  </si>
  <si>
    <t>7.25-11.00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</si>
  <si>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</si>
  <si>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</si>
  <si>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</si>
  <si>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</si>
  <si>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</si>
  <si>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</si>
  <si>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</si>
  <si>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</si>
  <si>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</si>
  <si>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</si>
  <si>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</si>
  <si>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</si>
  <si>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</si>
  <si>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</si>
  <si>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</si>
  <si>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</si>
  <si>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</si>
  <si>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</si>
  <si>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</si>
  <si>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</si>
  <si>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</si>
  <si>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</si>
  <si>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</si>
  <si>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</si>
  <si>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</si>
  <si>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</si>
  <si>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</si>
  <si>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</si>
  <si>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</si>
  <si>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</si>
  <si>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</si>
  <si>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</si>
  <si>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</si>
  <si>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</si>
  <si>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</si>
  <si>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0.10-4.80</t>
  </si>
  <si>
    <t>1.00-4.80</t>
  </si>
  <si>
    <t>0.10-0.40</t>
  </si>
  <si>
    <t>0.10-2.30</t>
  </si>
  <si>
    <t>0.10-1.80</t>
  </si>
  <si>
    <t>0.10-2.65</t>
  </si>
  <si>
    <t>0.40-2.30</t>
  </si>
  <si>
    <t>0.10-2.40</t>
  </si>
  <si>
    <t>0.10-2.25</t>
  </si>
  <si>
    <t>0.10-1.90</t>
  </si>
  <si>
    <t>0.40-2.00</t>
  </si>
  <si>
    <t>0.10-2.49</t>
  </si>
  <si>
    <t>0.10-2.10</t>
  </si>
  <si>
    <t>0.10-2.00</t>
  </si>
  <si>
    <t>0.50-2.00</t>
  </si>
  <si>
    <t>0.10-0.50</t>
  </si>
  <si>
    <t>0.10-1.75</t>
  </si>
  <si>
    <t>0.00-2.00</t>
  </si>
  <si>
    <t>0.10-1.65</t>
  </si>
  <si>
    <t>0.00-1.75</t>
  </si>
  <si>
    <t>0.05-0.50</t>
  </si>
  <si>
    <t>0.05-0.10</t>
  </si>
  <si>
    <t>0.01-0.15</t>
  </si>
  <si>
    <t>0.00-0.05</t>
  </si>
  <si>
    <t xml:space="preserve">     Exceeding 7 Days &amp; Up to 1 Month</t>
  </si>
  <si>
    <t>3.00-5.25</t>
  </si>
  <si>
    <t>4.25-5.75</t>
  </si>
  <si>
    <t>4.50-5.75</t>
  </si>
  <si>
    <t>4.50-6.75</t>
  </si>
  <si>
    <t>4.50-6.77</t>
  </si>
  <si>
    <t>5.00-6.30</t>
  </si>
  <si>
    <t>5.70-7.35</t>
  </si>
  <si>
    <t>5.70-6.50</t>
  </si>
  <si>
    <t>5.70-6.25</t>
  </si>
  <si>
    <t>6.00-7.00</t>
  </si>
  <si>
    <t>6.20-9.00</t>
  </si>
  <si>
    <t>6.25-9.50</t>
  </si>
  <si>
    <t>7.20-10.90</t>
  </si>
  <si>
    <t>7.20-11.00</t>
  </si>
  <si>
    <t>7.20-12.00</t>
  </si>
  <si>
    <t>7.20-12.95</t>
  </si>
  <si>
    <t>8.00-10.75</t>
  </si>
  <si>
    <t>8.00-11.35</t>
  </si>
  <si>
    <t>7.35-11.35</t>
  </si>
  <si>
    <t>8.00-11.00</t>
  </si>
  <si>
    <t>7.85-8.35</t>
  </si>
  <si>
    <t>7.00-8.35</t>
  </si>
  <si>
    <t>6.25-8.00</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</si>
  <si>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</si>
  <si>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</si>
  <si>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</si>
  <si>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</si>
  <si>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</si>
  <si>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</si>
  <si>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</si>
  <si>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</si>
  <si>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</si>
  <si>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</si>
  <si>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</si>
  <si>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</si>
  <si>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</si>
  <si>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</si>
  <si>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</si>
  <si>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</si>
  <si>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</si>
  <si>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</si>
  <si>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</si>
  <si>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</si>
  <si>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</si>
  <si>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</si>
  <si>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</si>
  <si>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</si>
  <si>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</si>
  <si>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</si>
  <si>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</si>
  <si>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</si>
  <si>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</si>
  <si>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</si>
  <si>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</si>
  <si>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</si>
  <si>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</si>
  <si>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</si>
  <si>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</si>
  <si>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</si>
  <si>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</si>
  <si>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</si>
  <si>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</si>
  <si>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</si>
  <si>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</si>
  <si>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</si>
  <si>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</si>
  <si>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</si>
  <si>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</si>
  <si>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</si>
  <si>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</si>
  <si>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</si>
  <si>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</si>
  <si>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</si>
  <si>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</si>
  <si>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</si>
  <si>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</si>
  <si>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</si>
  <si>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</si>
  <si>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</si>
  <si>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</si>
  <si>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</si>
  <si>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0.10-2.55</t>
  </si>
  <si>
    <t>0.10-2.50</t>
  </si>
  <si>
    <t>1.00-2.50</t>
  </si>
  <si>
    <t>0.10-3.60</t>
  </si>
  <si>
    <t>0.50-2.50</t>
  </si>
  <si>
    <t>0.40-1.95</t>
  </si>
  <si>
    <t>0.40-2.10</t>
  </si>
  <si>
    <t>0.30-2.10</t>
  </si>
  <si>
    <t>0.30-2.25</t>
  </si>
  <si>
    <t>0.20-2.10</t>
  </si>
  <si>
    <t>0.15-1.85</t>
  </si>
  <si>
    <t>1.10-1.60</t>
  </si>
  <si>
    <t>0.10-1.60</t>
  </si>
  <si>
    <t>1.10-3.40</t>
  </si>
  <si>
    <t>0.10-3.10</t>
  </si>
  <si>
    <t>1.50-3.23</t>
  </si>
  <si>
    <t>1.80-3.00</t>
  </si>
  <si>
    <t>1.40-3.55</t>
  </si>
  <si>
    <t>1.60-3.30</t>
  </si>
  <si>
    <t>1.45-3.15</t>
  </si>
  <si>
    <t>1.35-3.15</t>
  </si>
  <si>
    <t>1.30-3.25</t>
  </si>
  <si>
    <t>0.10-3.40</t>
  </si>
  <si>
    <t>1.20-4.50</t>
  </si>
  <si>
    <t>1.05-3.15</t>
  </si>
  <si>
    <t>1.20-3.30</t>
  </si>
  <si>
    <t>0.80-3.15</t>
  </si>
  <si>
    <t>1.40-3.15</t>
  </si>
  <si>
    <t>0.10-3.15</t>
  </si>
  <si>
    <t>0.60-3.15</t>
  </si>
  <si>
    <t>0.50-3.15</t>
  </si>
  <si>
    <t>0.70-3.15</t>
  </si>
  <si>
    <t>0.40-3.15</t>
  </si>
  <si>
    <t>0.20-1.15</t>
  </si>
  <si>
    <t>0.10-0.25</t>
  </si>
  <si>
    <t>0.01-0.42</t>
  </si>
  <si>
    <t>0.15-0.70</t>
  </si>
  <si>
    <t>0.01-0.75</t>
  </si>
  <si>
    <t>0.01-0.27</t>
  </si>
  <si>
    <t>0.05-0.40</t>
  </si>
  <si>
    <t>0.05-0.35</t>
  </si>
  <si>
    <t>0.12-0.25</t>
  </si>
  <si>
    <t>0.02-0.20</t>
  </si>
  <si>
    <t>0.15-0.25</t>
  </si>
  <si>
    <t>0.20-0.50</t>
  </si>
  <si>
    <t>0.12-0.56</t>
  </si>
  <si>
    <t>0.20-1.30</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</si>
  <si>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</si>
  <si>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</si>
  <si>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</si>
  <si>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</si>
  <si>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</si>
  <si>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</si>
  <si>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</si>
  <si>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</si>
  <si>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</si>
  <si>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</si>
  <si>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</si>
  <si>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</si>
  <si>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</si>
  <si>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</si>
  <si>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</si>
  <si>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</si>
  <si>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7.20-11.50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</si>
  <si>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</si>
  <si>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</si>
  <si>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</si>
  <si>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</si>
  <si>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</si>
  <si>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</si>
  <si>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</si>
  <si>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</si>
  <si>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</si>
  <si>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</si>
  <si>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</si>
  <si>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</si>
  <si>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</si>
  <si>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</si>
  <si>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</si>
  <si>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</si>
  <si>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</si>
  <si>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</si>
  <si>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</si>
  <si>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</si>
  <si>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</si>
  <si>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</si>
  <si>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</si>
  <si>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</si>
  <si>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</si>
  <si>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</si>
  <si>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</si>
  <si>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</si>
  <si>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</si>
  <si>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</si>
  <si>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</si>
  <si>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</si>
  <si>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</si>
  <si>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</si>
  <si>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</si>
  <si>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</si>
  <si>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</si>
  <si>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</si>
  <si>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</si>
  <si>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</si>
  <si>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</si>
  <si>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</si>
  <si>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</si>
  <si>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</si>
  <si>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</si>
  <si>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</si>
  <si>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</si>
  <si>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</si>
  <si>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</si>
  <si>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</si>
  <si>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</si>
  <si>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</si>
  <si>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</si>
  <si>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</si>
  <si>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</si>
  <si>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0.30-4.75</t>
  </si>
  <si>
    <t>0.45-4.75</t>
  </si>
  <si>
    <t>0.05-3.65</t>
  </si>
  <si>
    <t>0.45-3.55</t>
  </si>
  <si>
    <t>0.10-3.65</t>
  </si>
  <si>
    <t>0.10-3.55</t>
  </si>
  <si>
    <t>0.10-2.90</t>
  </si>
  <si>
    <t>0.10-3.25</t>
  </si>
  <si>
    <t>0.50-3.00</t>
  </si>
  <si>
    <t>0.50-2.90</t>
  </si>
  <si>
    <t>0.50-3.50</t>
  </si>
  <si>
    <t>0.50-4.40</t>
  </si>
  <si>
    <t>0.30-2.40</t>
  </si>
  <si>
    <t>0.10-3.00</t>
  </si>
  <si>
    <t>0.30-2.12</t>
  </si>
  <si>
    <t>0.30-3.00</t>
  </si>
  <si>
    <t>0.30-3.05</t>
  </si>
  <si>
    <t>0.30-3.35</t>
  </si>
  <si>
    <t>0.30-3.20</t>
  </si>
  <si>
    <t>0.30-3.65</t>
  </si>
  <si>
    <t>0.30-3.50</t>
  </si>
  <si>
    <t>0.30-3.90</t>
  </si>
  <si>
    <t>0.30-3.55</t>
  </si>
  <si>
    <t>0.30-3.40</t>
  </si>
  <si>
    <t>0.30-4.85</t>
  </si>
  <si>
    <t>0.30-3.75</t>
  </si>
  <si>
    <t>0.30-4.50</t>
  </si>
  <si>
    <t>0.30-3.45</t>
  </si>
  <si>
    <t>0.30-3.25</t>
  </si>
  <si>
    <t>0.00-3.20</t>
  </si>
  <si>
    <t>0.10-2.85</t>
  </si>
  <si>
    <t>0.00-0.60</t>
  </si>
  <si>
    <t>0.10-2.35</t>
  </si>
  <si>
    <t>0.01-0.70</t>
  </si>
  <si>
    <t>0.00-1.00</t>
  </si>
  <si>
    <t>0.10-1.00</t>
  </si>
  <si>
    <t>0.10-0.60</t>
  </si>
  <si>
    <t>0.07-0.35</t>
  </si>
  <si>
    <t>0.03-0.25</t>
  </si>
  <si>
    <t>0.00-0.50</t>
  </si>
  <si>
    <t>0.00-0.40</t>
  </si>
  <si>
    <t>0.10-1.25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</si>
  <si>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</si>
  <si>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</si>
  <si>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</si>
  <si>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</si>
  <si>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</si>
  <si>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</si>
  <si>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</si>
  <si>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</si>
  <si>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</si>
  <si>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</si>
  <si>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</si>
  <si>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</si>
  <si>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</si>
  <si>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</si>
  <si>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</si>
  <si>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</si>
  <si>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</si>
  <si>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</si>
  <si>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</si>
  <si>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</si>
  <si>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</si>
  <si>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</si>
  <si>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</si>
  <si>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</si>
  <si>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</si>
  <si>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</si>
  <si>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</si>
  <si>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</si>
  <si>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</si>
  <si>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</si>
  <si>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</si>
  <si>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</si>
  <si>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</si>
  <si>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</si>
  <si>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</si>
  <si>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</si>
  <si>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</si>
  <si>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</si>
  <si>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</si>
  <si>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</si>
  <si>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</si>
  <si>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</si>
  <si>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</si>
  <si>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</si>
  <si>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</si>
  <si>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</si>
  <si>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</si>
  <si>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</si>
  <si>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</si>
  <si>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</si>
  <si>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</si>
  <si>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</si>
  <si>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</si>
  <si>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</si>
  <si>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</si>
  <si>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</si>
  <si>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</si>
  <si>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</si>
  <si>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</si>
  <si>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</si>
  <si>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</si>
  <si>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</si>
  <si>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</si>
  <si>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</si>
  <si>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</si>
  <si>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</si>
  <si>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</si>
  <si>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</si>
  <si>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</si>
  <si>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</si>
  <si>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</si>
  <si>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</si>
  <si>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</si>
  <si>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</si>
  <si>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</si>
  <si>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0.10-5.75</t>
  </si>
  <si>
    <t>0.30-4.00</t>
  </si>
  <si>
    <t>0.30-4.20</t>
  </si>
  <si>
    <t>0.30-6.20</t>
  </si>
  <si>
    <t>0.50-4.20</t>
  </si>
  <si>
    <t>1.40-2.80</t>
  </si>
  <si>
    <t>0.90-3.50</t>
  </si>
  <si>
    <t>0.40-2.90</t>
  </si>
  <si>
    <t>0.04-3.65</t>
  </si>
  <si>
    <t>1.55-3.25</t>
  </si>
  <si>
    <t>0.30-3.30</t>
  </si>
  <si>
    <t>0.30-2.50</t>
  </si>
  <si>
    <t>0.30-2.15</t>
  </si>
  <si>
    <t>0.30-2.35</t>
  </si>
  <si>
    <t>0.30-2.85</t>
  </si>
  <si>
    <r>
      <t>0.40-3.52</t>
    </r>
    <r>
      <rPr>
        <vertAlign val="superscript"/>
        <sz val="11"/>
        <color rgb="FF002060"/>
        <rFont val="Segoe UI"/>
        <family val="2"/>
      </rPr>
      <t>^</t>
    </r>
  </si>
  <si>
    <t>0.40-3.40</t>
  </si>
  <si>
    <t>0.30-3.80</t>
  </si>
  <si>
    <t>0.30-3.94</t>
  </si>
  <si>
    <t>0.30-4.05</t>
  </si>
  <si>
    <t>1.80-3.90</t>
  </si>
  <si>
    <t>0.30-3.95</t>
  </si>
  <si>
    <t>1.80-3.95</t>
  </si>
  <si>
    <t>1.80-3.85</t>
  </si>
  <si>
    <t>0.40-3.85</t>
  </si>
  <si>
    <t>1.70-3.75</t>
  </si>
  <si>
    <t>0.30-3.85</t>
  </si>
  <si>
    <t>1.00-3.30</t>
  </si>
  <si>
    <t>0.20-2.00</t>
  </si>
  <si>
    <t>0.25-1.75</t>
  </si>
  <si>
    <t>0.05-1.50</t>
  </si>
  <si>
    <t>0.25-1.50</t>
  </si>
  <si>
    <t>0.25-1.96</t>
  </si>
  <si>
    <t>0.10-0.70</t>
  </si>
  <si>
    <t>0.20-0.70</t>
  </si>
  <si>
    <t>0.15-0.50</t>
  </si>
  <si>
    <t>0.20-0.55</t>
  </si>
  <si>
    <t>0.20-0.65</t>
  </si>
  <si>
    <t>0.10-0.75</t>
  </si>
  <si>
    <t>0.10-0.65</t>
  </si>
  <si>
    <t>0.25-1.35</t>
  </si>
  <si>
    <t>0.25-1.45</t>
  </si>
  <si>
    <t xml:space="preserve">     Exceeding 6 Months &amp; Up to 12 Months</t>
  </si>
  <si>
    <t>3.00-9.38</t>
  </si>
  <si>
    <t>4.25-9.38</t>
  </si>
  <si>
    <t>4.63-9.38</t>
  </si>
  <si>
    <t>4.63-8.50</t>
  </si>
  <si>
    <t>4.63-8.88</t>
  </si>
  <si>
    <t>4.63-10.15</t>
  </si>
  <si>
    <t>4.63-9.10</t>
  </si>
  <si>
    <t>4.63-10.38</t>
  </si>
  <si>
    <t>4.63-11.50</t>
  </si>
  <si>
    <t>4.63-12.95</t>
  </si>
  <si>
    <t>4.63-12.25</t>
  </si>
  <si>
    <t>4.63-10.95</t>
  </si>
  <si>
    <t>4.75-10.75</t>
  </si>
  <si>
    <t>4.75-11.25</t>
  </si>
  <si>
    <t>4.75-11.50</t>
  </si>
  <si>
    <t>4.75-11.00</t>
  </si>
  <si>
    <t>4.75-10.30</t>
  </si>
  <si>
    <t>3.75-10.30</t>
  </si>
  <si>
    <t>3.75-8.35</t>
  </si>
  <si>
    <t>3.90-8.35</t>
  </si>
  <si>
    <t>2.75-8.35</t>
  </si>
  <si>
    <t>2.75-9.00</t>
  </si>
  <si>
    <t>2.75-8.65</t>
  </si>
  <si>
    <t>2.75-8.50</t>
  </si>
  <si>
    <t>3.40-8.35</t>
  </si>
  <si>
    <t>3.65-8.35</t>
  </si>
  <si>
    <t>3.05-8.35</t>
  </si>
  <si>
    <t>3.20-8.35</t>
  </si>
  <si>
    <t>3.60-8.35</t>
  </si>
  <si>
    <t>2.25-8.35</t>
  </si>
  <si>
    <t>2.40-8.35</t>
  </si>
  <si>
    <t>2.10-8.35</t>
  </si>
  <si>
    <t>1.60-8.35</t>
  </si>
  <si>
    <t>2.00-9.05</t>
  </si>
  <si>
    <t>1.35-6.90</t>
  </si>
  <si>
    <t>1.35-8.20</t>
  </si>
  <si>
    <t>1.75-8.20</t>
  </si>
  <si>
    <t>1.75-8.00</t>
  </si>
  <si>
    <t>2.00-6.95</t>
  </si>
  <si>
    <t>1.50-8.60</t>
  </si>
  <si>
    <t>1.90-8.60</t>
  </si>
  <si>
    <t>1.85-8.60</t>
  </si>
  <si>
    <t>1.05-8.60</t>
  </si>
  <si>
    <t>1.05-7.50</t>
  </si>
  <si>
    <t>1.00-6.80</t>
  </si>
  <si>
    <t>0.55-7.50</t>
  </si>
  <si>
    <t>1.00-7.50</t>
  </si>
  <si>
    <t>1.05-7.80</t>
  </si>
  <si>
    <t>0.75-7.50</t>
  </si>
  <si>
    <t>1.05-6.15</t>
  </si>
  <si>
    <t>0.90-6.25</t>
  </si>
  <si>
    <t>0.90-6.15</t>
  </si>
  <si>
    <t>0.05-6.15</t>
  </si>
  <si>
    <t>0.05-5.75</t>
  </si>
  <si>
    <t>0.05-5.00</t>
  </si>
  <si>
    <t>0.05-5.50</t>
  </si>
  <si>
    <t>0.05-5.55</t>
  </si>
  <si>
    <t>0.05-4.00</t>
  </si>
  <si>
    <t>0.75-4.00</t>
  </si>
  <si>
    <t>1.00-4.00</t>
  </si>
  <si>
    <t>1.40-4.20</t>
  </si>
  <si>
    <t>1.00-4.25</t>
  </si>
  <si>
    <t>0.45-3.50</t>
  </si>
  <si>
    <t>0.40-3.90</t>
  </si>
  <si>
    <t>0.20-3.25</t>
  </si>
  <si>
    <t>0.30-3.68</t>
  </si>
  <si>
    <t>1.05-3.70</t>
  </si>
  <si>
    <t>0.85-3.00</t>
  </si>
  <si>
    <t>0.25-3.00</t>
  </si>
  <si>
    <t>0.25-3.45</t>
  </si>
  <si>
    <t>0.50-4.02</t>
  </si>
  <si>
    <t>0.95-3.84</t>
  </si>
  <si>
    <t>0.95-3.75</t>
  </si>
  <si>
    <t>0.45-3.80</t>
  </si>
  <si>
    <t>0.95-3.85</t>
  </si>
  <si>
    <t>0.70-3.85</t>
  </si>
  <si>
    <t>1.00-4.05</t>
  </si>
  <si>
    <t>0.50-3.95</t>
  </si>
  <si>
    <t>1.05-4.05</t>
  </si>
  <si>
    <t>1.25-4.00</t>
  </si>
  <si>
    <t>0.25-3.95</t>
  </si>
  <si>
    <t>0.25-4.45</t>
  </si>
  <si>
    <t>0.95-4.50</t>
  </si>
  <si>
    <t>0.95-4.00</t>
  </si>
  <si>
    <t>0.45-4.10</t>
  </si>
  <si>
    <t>1.20-3.80</t>
  </si>
  <si>
    <t>1.00-3.90</t>
  </si>
  <si>
    <t>0.50-4.30</t>
  </si>
  <si>
    <t>1.00-4.50</t>
  </si>
  <si>
    <t>1.10-3.95</t>
  </si>
  <si>
    <t>0.10-3.75</t>
  </si>
  <si>
    <t>0.10-3.85</t>
  </si>
  <si>
    <t>0.15-2.25</t>
  </si>
  <si>
    <t>0.10-2.02</t>
  </si>
  <si>
    <t>0.15-2.00</t>
  </si>
  <si>
    <t>0.15-1.75</t>
  </si>
  <si>
    <t>0.05-1.90</t>
  </si>
  <si>
    <t>0.05-1.75</t>
  </si>
  <si>
    <t>0.20-1.50</t>
  </si>
  <si>
    <t>0.25-1.60</t>
  </si>
  <si>
    <t>0.10-1.50</t>
  </si>
  <si>
    <t xml:space="preserve">     Exceeding 12 Months &amp; Up to 18 Months</t>
  </si>
  <si>
    <t>4.50-9.75</t>
  </si>
  <si>
    <t>4.75-8.75</t>
  </si>
  <si>
    <t>4.75-9.10</t>
  </si>
  <si>
    <t>4.75-9.55</t>
  </si>
  <si>
    <t>4.75-9.20</t>
  </si>
  <si>
    <t>4.75-9.50</t>
  </si>
  <si>
    <t>4.75-14.00</t>
  </si>
  <si>
    <t>4.75-12.00</t>
  </si>
  <si>
    <t>4.75-12.50</t>
  </si>
  <si>
    <t>4.75-10.25</t>
  </si>
  <si>
    <t>4.75-10.00</t>
  </si>
  <si>
    <t>4.75-10.50</t>
  </si>
  <si>
    <t>5.25-11.00</t>
  </si>
  <si>
    <t>6.00-11.00</t>
  </si>
  <si>
    <t>6.25-11.00</t>
  </si>
  <si>
    <t>5.80-10.75</t>
  </si>
  <si>
    <t>4.75-10.15</t>
  </si>
  <si>
    <t>4.00-8.75</t>
  </si>
  <si>
    <t>3.90-8.75</t>
  </si>
  <si>
    <t>3.80-12.05</t>
  </si>
  <si>
    <t>3.85-12.05</t>
  </si>
  <si>
    <t>3.75-12.05</t>
  </si>
  <si>
    <t>4.20-12.05</t>
  </si>
  <si>
    <t>4.25-12.05</t>
  </si>
  <si>
    <t>4.20-8.75</t>
  </si>
  <si>
    <t>4.00-9.25</t>
  </si>
  <si>
    <t>4.00-14.00</t>
  </si>
  <si>
    <t>3.50-8.75</t>
  </si>
  <si>
    <t>3.40-8.75</t>
  </si>
  <si>
    <t>3.80-8.75</t>
  </si>
  <si>
    <t>2.50-8.35</t>
  </si>
  <si>
    <t>2.55-8.20</t>
  </si>
  <si>
    <t>2.00-8.47</t>
  </si>
  <si>
    <t>2.10-9.01</t>
  </si>
  <si>
    <t>2.00-9.01</t>
  </si>
  <si>
    <t>2.00-8.60</t>
  </si>
  <si>
    <t>1.50-6.65</t>
  </si>
  <si>
    <t>2.10-6.50</t>
  </si>
  <si>
    <t>2.70-6.50</t>
  </si>
  <si>
    <t>2.55-6.50</t>
  </si>
  <si>
    <t>2.00-6.50</t>
  </si>
  <si>
    <t>2.45-6.50</t>
  </si>
  <si>
    <t>1.15-6.50</t>
  </si>
  <si>
    <t>1.80-7.75</t>
  </si>
  <si>
    <t>1.15-6.40</t>
  </si>
  <si>
    <t>1.15-5.65</t>
  </si>
  <si>
    <t>1.15-5.75</t>
  </si>
  <si>
    <t>1.15-5.00</t>
  </si>
  <si>
    <t>1.15-5.50</t>
  </si>
  <si>
    <t>1.35-4.95</t>
  </si>
  <si>
    <t>1.35-4.85</t>
  </si>
  <si>
    <t>1.85-6.20</t>
  </si>
  <si>
    <t>2.55-5.70</t>
  </si>
  <si>
    <t>1.95-5.06</t>
  </si>
  <si>
    <t>1.95-4.50</t>
  </si>
  <si>
    <t>2.55-2.80</t>
  </si>
  <si>
    <t>2.55-3.50</t>
  </si>
  <si>
    <t>1.55-2.70</t>
  </si>
  <si>
    <t>1.90-3.75</t>
  </si>
  <si>
    <t>1.00-3.50</t>
  </si>
  <si>
    <t>1.60-3.15</t>
  </si>
  <si>
    <t>2.25-3.25</t>
  </si>
  <si>
    <t>1.75-3.25</t>
  </si>
  <si>
    <t>1.30-2.55</t>
  </si>
  <si>
    <t>1.70-2.14</t>
  </si>
  <si>
    <t>1.60-2.50</t>
  </si>
  <si>
    <t>1.85-3.00</t>
  </si>
  <si>
    <t>1.60-2.55</t>
  </si>
  <si>
    <t>2.07-2.60</t>
  </si>
  <si>
    <t xml:space="preserve">1.90-4.00 </t>
  </si>
  <si>
    <t>1.85-2.75</t>
  </si>
  <si>
    <t>1.85-2.70</t>
  </si>
  <si>
    <t>2.10-2.75</t>
  </si>
  <si>
    <t>2.10-2.70</t>
  </si>
  <si>
    <t>1.75-3.85</t>
  </si>
  <si>
    <t>1.85-4.82</t>
  </si>
  <si>
    <t>1.00-3.85</t>
  </si>
  <si>
    <t>1.85-3.85</t>
  </si>
  <si>
    <t>1.05-3.75</t>
  </si>
  <si>
    <t>1.70-3.40</t>
  </si>
  <si>
    <t>1.70-3.60</t>
  </si>
  <si>
    <t>1.25-3.15</t>
  </si>
  <si>
    <t>1.25-3.45</t>
  </si>
  <si>
    <t>1.70-3.25</t>
  </si>
  <si>
    <t>1.40-3.25</t>
  </si>
  <si>
    <t>1.95-3.25</t>
  </si>
  <si>
    <t>0.50-2.85</t>
  </si>
  <si>
    <t>0.08-2.50</t>
  </si>
  <si>
    <t>0.35-2.50</t>
  </si>
  <si>
    <t>0.25-0.80</t>
  </si>
  <si>
    <t>0.15-0.30</t>
  </si>
  <si>
    <t>0.30-0.75</t>
  </si>
  <si>
    <t>0.20-0.90</t>
  </si>
  <si>
    <t>0.25-1.00</t>
  </si>
  <si>
    <t>0.45-0.50</t>
  </si>
  <si>
    <t>0.30-1.75</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</si>
  <si>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</si>
  <si>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</si>
  <si>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</si>
  <si>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</si>
  <si>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</si>
  <si>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</si>
  <si>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</si>
  <si>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</si>
  <si>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</si>
  <si>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</si>
  <si>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</si>
  <si>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</si>
  <si>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</si>
  <si>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</si>
  <si>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</si>
  <si>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</si>
  <si>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</si>
  <si>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</si>
  <si>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</si>
  <si>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</si>
  <si>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</si>
  <si>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</si>
  <si>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</si>
  <si>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</si>
  <si>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</si>
  <si>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2.00-6.80</t>
  </si>
  <si>
    <t>2.10-6.75</t>
  </si>
  <si>
    <t>2.60-6.75</t>
  </si>
  <si>
    <t>2.55-6.60</t>
  </si>
  <si>
    <t>2.45-7.75</t>
  </si>
  <si>
    <t>1.20-7.75</t>
  </si>
  <si>
    <t>1.65-7.75</t>
  </si>
  <si>
    <t>1.40-7.75</t>
  </si>
  <si>
    <t>1.40-9.05</t>
  </si>
  <si>
    <t>1.40-7.35</t>
  </si>
  <si>
    <t>1.40-6.50</t>
  </si>
  <si>
    <t>1.40-6.00</t>
  </si>
  <si>
    <t>1.40-5.85</t>
  </si>
  <si>
    <t>0.75-5.85</t>
  </si>
  <si>
    <t>0.50-5.85</t>
  </si>
  <si>
    <t>0.75-5.75</t>
  </si>
  <si>
    <t>0.75-6.20</t>
  </si>
  <si>
    <t>0.75-5.25</t>
  </si>
  <si>
    <t>2.30-4.25</t>
  </si>
  <si>
    <t>2.05-4.30</t>
  </si>
  <si>
    <t>1.40-4.25</t>
  </si>
  <si>
    <t>1.75-4.80</t>
  </si>
  <si>
    <t>1.75-4.10</t>
  </si>
  <si>
    <t>0.60-3.65</t>
  </si>
  <si>
    <t>1.10-4.25</t>
  </si>
  <si>
    <t>1.10-3.60</t>
  </si>
  <si>
    <t>1.00-2.85</t>
  </si>
  <si>
    <t>1.30-2.85</t>
  </si>
  <si>
    <t>1.10-2.83</t>
  </si>
  <si>
    <t>1.10-2.90</t>
  </si>
  <si>
    <t>1.93-4.20</t>
  </si>
  <si>
    <t>1.95-3.50</t>
  </si>
  <si>
    <t>1.30-4.35</t>
  </si>
  <si>
    <t>1.80-3.50</t>
  </si>
  <si>
    <t>1.90-3.90</t>
  </si>
  <si>
    <t>2.08-3.75</t>
  </si>
  <si>
    <t>1.80-3.75</t>
  </si>
  <si>
    <t>2.08-4.00</t>
  </si>
  <si>
    <t>2.08-4.10</t>
  </si>
  <si>
    <t>1.70-4.00</t>
  </si>
  <si>
    <t>1.90-3.85</t>
  </si>
  <si>
    <t>1.90-4.40</t>
  </si>
  <si>
    <t>2.10-3.95</t>
  </si>
  <si>
    <t>1.55-4.50</t>
  </si>
  <si>
    <t>2.10-3.85</t>
  </si>
  <si>
    <t>1.70-3.95</t>
  </si>
  <si>
    <t>1.60-3.25</t>
  </si>
  <si>
    <t>1.55-3.40</t>
  </si>
  <si>
    <t>1.50-4.05</t>
  </si>
  <si>
    <t>1.35-4.25</t>
  </si>
  <si>
    <t>1.35-3.85</t>
  </si>
  <si>
    <t>0.80-3.50</t>
  </si>
  <si>
    <t>0.10-2.60</t>
  </si>
  <si>
    <t>0.35-2.25</t>
  </si>
  <si>
    <t>0.25-2.10</t>
  </si>
  <si>
    <t>0.25-1.25</t>
  </si>
  <si>
    <t>0.25-1.40</t>
  </si>
  <si>
    <t>0.45-2.10</t>
  </si>
  <si>
    <t>0.25-2.50</t>
  </si>
  <si>
    <t>0.24-2.20</t>
  </si>
  <si>
    <t>0.24-2.10</t>
  </si>
  <si>
    <t>0.30-2.00</t>
  </si>
  <si>
    <t>0.45-2.00</t>
  </si>
  <si>
    <t>0.30-1.20</t>
  </si>
  <si>
    <t xml:space="preserve">     Exceeding 24 Months &amp; Up to 36 Months</t>
  </si>
  <si>
    <t>4.50-11.00</t>
  </si>
  <si>
    <t>4.75-9.25</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</si>
  <si>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</si>
  <si>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</si>
  <si>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</si>
  <si>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</si>
  <si>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</si>
  <si>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</si>
  <si>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</si>
  <si>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</si>
  <si>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</si>
  <si>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</si>
  <si>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</si>
  <si>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</si>
  <si>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</si>
  <si>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</si>
  <si>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</si>
  <si>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</si>
  <si>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</si>
  <si>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</si>
  <si>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</si>
  <si>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</si>
  <si>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</si>
  <si>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</si>
  <si>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</si>
  <si>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</si>
  <si>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</si>
  <si>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</si>
  <si>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</si>
  <si>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</si>
  <si>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</si>
  <si>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</si>
  <si>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</si>
  <si>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</si>
  <si>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</si>
  <si>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</si>
  <si>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</si>
  <si>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</si>
  <si>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</si>
  <si>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</si>
  <si>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</si>
  <si>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</si>
  <si>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2.30-4.50</t>
  </si>
  <si>
    <t>1.50-4.50</t>
  </si>
  <si>
    <t>1.90-4.50</t>
  </si>
  <si>
    <t>1.80-4.15</t>
  </si>
  <si>
    <t>1.60-4.50</t>
  </si>
  <si>
    <t>0.45-4.15</t>
  </si>
  <si>
    <t>1.50-3.25</t>
  </si>
  <si>
    <t>1.50-3.50</t>
  </si>
  <si>
    <t>1.60-4.30</t>
  </si>
  <si>
    <t>2.03-3.80</t>
  </si>
  <si>
    <r>
      <t>0.30-3.90</t>
    </r>
    <r>
      <rPr>
        <vertAlign val="superscript"/>
        <sz val="11"/>
        <color rgb="FF002060"/>
        <rFont val="Segoe UI"/>
        <family val="2"/>
      </rPr>
      <t>^</t>
    </r>
  </si>
  <si>
    <t>2.03-4.60</t>
  </si>
  <si>
    <t>2.07-4.96</t>
  </si>
  <si>
    <t>2.03-5.25</t>
  </si>
  <si>
    <t>2.03-4.96</t>
  </si>
  <si>
    <t>1.80-4.96</t>
  </si>
  <si>
    <t>1.90-4.96</t>
  </si>
  <si>
    <t>2.20-4.96</t>
  </si>
  <si>
    <t>2.10-4.96</t>
  </si>
  <si>
    <t>1.85-4.25</t>
  </si>
  <si>
    <t>2.10-4.80</t>
  </si>
  <si>
    <t>2.10-4.15</t>
  </si>
  <si>
    <t>1.50-4.00</t>
  </si>
  <si>
    <t>1.30-5.00</t>
  </si>
  <si>
    <t>1.40-4.35</t>
  </si>
  <si>
    <t>1.80-4.25</t>
  </si>
  <si>
    <t>1.80-3.80</t>
  </si>
  <si>
    <t>1.55-3.85</t>
  </si>
  <si>
    <t>1.65-4.00</t>
  </si>
  <si>
    <t>0.80-3.40</t>
  </si>
  <si>
    <t>0.55-3.00</t>
  </si>
  <si>
    <t>0.75-2.50</t>
  </si>
  <si>
    <t>0.30-2.65</t>
  </si>
  <si>
    <t>0.25-2.75</t>
  </si>
  <si>
    <t>0.20-2.50</t>
  </si>
  <si>
    <t>0.25-2.60</t>
  </si>
  <si>
    <t>0.50-2.60</t>
  </si>
  <si>
    <t>0.50-2.25</t>
  </si>
  <si>
    <t xml:space="preserve">     Exceeding 36 Months &amp; Up to 48 Months</t>
  </si>
  <si>
    <t>4.25-11.00</t>
  </si>
  <si>
    <t>4.50-11.50</t>
  </si>
  <si>
    <t>5.00-12.50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</si>
  <si>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</si>
  <si>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</si>
  <si>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</si>
  <si>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</si>
  <si>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</si>
  <si>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</si>
  <si>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</si>
  <si>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</si>
  <si>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</si>
  <si>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</si>
  <si>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</si>
  <si>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</si>
  <si>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</si>
  <si>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</si>
  <si>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</si>
  <si>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</si>
  <si>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</si>
  <si>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</si>
  <si>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</si>
  <si>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</si>
  <si>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</si>
  <si>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</si>
  <si>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</si>
  <si>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</si>
  <si>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</si>
  <si>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</si>
  <si>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</si>
  <si>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</si>
  <si>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</si>
  <si>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</si>
  <si>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</si>
  <si>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</si>
  <si>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</si>
  <si>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</si>
  <si>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</si>
  <si>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</si>
  <si>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</si>
  <si>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</si>
  <si>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</si>
  <si>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</si>
  <si>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</si>
  <si>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</si>
  <si>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</si>
  <si>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</si>
  <si>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</si>
  <si>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</si>
  <si>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</si>
  <si>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</si>
  <si>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</si>
  <si>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</si>
  <si>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</si>
  <si>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</si>
  <si>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</si>
  <si>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</si>
  <si>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</si>
  <si>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</si>
  <si>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</si>
  <si>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</si>
  <si>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</si>
  <si>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</si>
  <si>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</si>
  <si>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2.55-4.65</t>
  </si>
  <si>
    <t>2.30-3.60</t>
  </si>
  <si>
    <t>2.10-4.40</t>
  </si>
  <si>
    <t>1.60-4.25</t>
  </si>
  <si>
    <t>1.35-4.60</t>
  </si>
  <si>
    <t>1.70-4.40</t>
  </si>
  <si>
    <t>1.60-3.20</t>
  </si>
  <si>
    <t>1.50-3.75</t>
  </si>
  <si>
    <t>2.35-3.20</t>
  </si>
  <si>
    <t>2.60-4.70</t>
  </si>
  <si>
    <t>2.68-4.70</t>
  </si>
  <si>
    <t>1.83-4.15</t>
  </si>
  <si>
    <t xml:space="preserve">2.68-4.15 </t>
  </si>
  <si>
    <t>2.50-3.65</t>
  </si>
  <si>
    <t>1.90-3.70</t>
  </si>
  <si>
    <t>2.70-4.00</t>
  </si>
  <si>
    <t>2.70-4.50</t>
  </si>
  <si>
    <t>2.75-4.50</t>
  </si>
  <si>
    <t>2.40-4.30</t>
  </si>
  <si>
    <t>2.65-4.35</t>
  </si>
  <si>
    <t>1.85-4.35</t>
  </si>
  <si>
    <t>2.60-4.00</t>
  </si>
  <si>
    <t>2.60-3.50</t>
  </si>
  <si>
    <t>2.00-4.75</t>
  </si>
  <si>
    <t>2.25-3.75</t>
  </si>
  <si>
    <t>1.55-3.12</t>
  </si>
  <si>
    <t>1.90-3.50</t>
  </si>
  <si>
    <t>2.20-3.80</t>
  </si>
  <si>
    <t>2.25-4.50</t>
  </si>
  <si>
    <t>2.05-3.68</t>
  </si>
  <si>
    <t>0.35-1.80</t>
  </si>
  <si>
    <t>0.60-1.50</t>
  </si>
  <si>
    <t>0.40-2.55</t>
  </si>
  <si>
    <t>0.85-1.55</t>
  </si>
  <si>
    <t>0.85-1.30</t>
  </si>
  <si>
    <t>0.90-2.55</t>
  </si>
  <si>
    <t>0.95-1.50</t>
  </si>
  <si>
    <t>0.40-2.60</t>
  </si>
  <si>
    <t>0.40-1.60</t>
  </si>
  <si>
    <t>0.53-2.55</t>
  </si>
  <si>
    <t>0.53-2.60</t>
  </si>
  <si>
    <t>0.68-2.10</t>
  </si>
  <si>
    <t>0.65-2.25</t>
  </si>
  <si>
    <t>1.05-2.80</t>
  </si>
  <si>
    <t>1.05-2.65</t>
  </si>
  <si>
    <t>0.95-2.30</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</si>
  <si>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</si>
  <si>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</si>
  <si>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</si>
  <si>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</si>
  <si>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</si>
  <si>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</si>
  <si>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</si>
  <si>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</si>
  <si>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</si>
  <si>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</si>
  <si>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</si>
  <si>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</si>
  <si>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</si>
  <si>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</si>
  <si>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</si>
  <si>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</si>
  <si>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</si>
  <si>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</si>
  <si>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</si>
  <si>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</si>
  <si>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</si>
  <si>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</si>
  <si>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</si>
  <si>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</si>
  <si>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</si>
  <si>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</si>
  <si>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</si>
  <si>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</si>
  <si>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</si>
  <si>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</si>
  <si>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</si>
  <si>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</si>
  <si>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</si>
  <si>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</si>
  <si>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</si>
  <si>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</si>
  <si>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</si>
  <si>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</si>
  <si>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</si>
  <si>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</si>
  <si>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</si>
  <si>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</si>
  <si>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</si>
  <si>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</si>
  <si>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2.35-8.05</t>
  </si>
  <si>
    <t>2.30-8.05</t>
  </si>
  <si>
    <t>3.23-5.00</t>
  </si>
  <si>
    <t>2.80-6.25</t>
  </si>
  <si>
    <t>2.60-5.00</t>
  </si>
  <si>
    <t>2.70-5.00</t>
  </si>
  <si>
    <t>2.15-4.90</t>
  </si>
  <si>
    <t>2.50-4.75</t>
  </si>
  <si>
    <t>2.30-4.75</t>
  </si>
  <si>
    <t>2.20-4.75</t>
  </si>
  <si>
    <t>2.25-4.95</t>
  </si>
  <si>
    <t>2.30-5.15</t>
  </si>
  <si>
    <t>2.73-4.00</t>
  </si>
  <si>
    <t>2.25-4.90</t>
  </si>
  <si>
    <t>2.65-5.15</t>
  </si>
  <si>
    <t>2.65-5.30</t>
  </si>
  <si>
    <t>2.02-5.19</t>
  </si>
  <si>
    <t>1.90-5.68</t>
  </si>
  <si>
    <t>2.85-4.70</t>
  </si>
  <si>
    <t>2.73-4.70</t>
  </si>
  <si>
    <t>1.80-5.33</t>
  </si>
  <si>
    <t>2.65-5.40</t>
  </si>
  <si>
    <t>2.83-4.90</t>
  </si>
  <si>
    <t>2.70-6.15</t>
  </si>
  <si>
    <t>2.83-5.05</t>
  </si>
  <si>
    <t>3.10-4.90</t>
  </si>
  <si>
    <t>2.40-5.00</t>
  </si>
  <si>
    <t>2.40-5.25</t>
  </si>
  <si>
    <t>2.15-4.60</t>
  </si>
  <si>
    <t>3.10-4.70</t>
  </si>
  <si>
    <t>2.85-4.65</t>
  </si>
  <si>
    <t>2.80-4.50</t>
  </si>
  <si>
    <t>2.45-5.05</t>
  </si>
  <si>
    <t>2.85-4.92</t>
  </si>
  <si>
    <t>2.20-4.55</t>
  </si>
  <si>
    <t>2.65-4.25</t>
  </si>
  <si>
    <t>0.75-3.75</t>
  </si>
  <si>
    <t>1.05-3.25</t>
  </si>
  <si>
    <t>1.13-3.75</t>
  </si>
  <si>
    <t>1.00-3.40</t>
  </si>
  <si>
    <t>1.00-2.65</t>
  </si>
  <si>
    <t>1.25-2.65</t>
  </si>
  <si>
    <t>0.95-2.50</t>
  </si>
  <si>
    <t>0.95-2.08</t>
  </si>
  <si>
    <t>1.25-2.08</t>
  </si>
  <si>
    <t>1.02-3.25</t>
  </si>
  <si>
    <t>1.05-3.00</t>
  </si>
  <si>
    <t>1.30-3.10</t>
  </si>
  <si>
    <t>1.25-3.07</t>
  </si>
  <si>
    <t>1.30-3.30</t>
  </si>
  <si>
    <t xml:space="preserve">     Exceeding 60 Months</t>
  </si>
  <si>
    <t>5.25-13.00</t>
  </si>
  <si>
    <t>5.00-11.61</t>
  </si>
  <si>
    <t>6.95-9.50</t>
  </si>
  <si>
    <t>6.95-10.50</t>
  </si>
  <si>
    <t>7.25-10.50</t>
  </si>
  <si>
    <t>7.75-11.00</t>
  </si>
  <si>
    <t>7.75-12.00</t>
  </si>
  <si>
    <t>8.75-12.00</t>
  </si>
  <si>
    <t>8.75-14.50</t>
  </si>
  <si>
    <t>8.75-14.75</t>
  </si>
  <si>
    <t>8.75-12.50</t>
  </si>
  <si>
    <t>8.00-16.50</t>
  </si>
  <si>
    <t>8.00-16.00</t>
  </si>
  <si>
    <t>8.00-14.00</t>
  </si>
  <si>
    <t>8.00-15.60</t>
  </si>
  <si>
    <t>8.00-13.00</t>
  </si>
  <si>
    <t>8.00-14.75</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</si>
  <si>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</si>
  <si>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</si>
  <si>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</si>
  <si>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</si>
  <si>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</si>
  <si>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</si>
  <si>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</si>
  <si>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</si>
  <si>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</si>
  <si>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</si>
  <si>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</si>
  <si>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</si>
  <si>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</si>
  <si>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</si>
  <si>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</si>
  <si>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</si>
  <si>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</si>
  <si>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</si>
  <si>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</si>
  <si>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</si>
  <si>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</si>
  <si>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</si>
  <si>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</si>
  <si>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</si>
  <si>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</si>
  <si>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</si>
  <si>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</si>
  <si>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</si>
  <si>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2.50-10.30</t>
  </si>
  <si>
    <t>2.44-10.30</t>
  </si>
  <si>
    <t>2.80-3.45</t>
  </si>
  <si>
    <t>2.95-4.30</t>
  </si>
  <si>
    <t>2.95-4.50</t>
  </si>
  <si>
    <t>2.80-4.20</t>
  </si>
  <si>
    <t>2.95-4.00</t>
  </si>
  <si>
    <t>2.65-4.00</t>
  </si>
  <si>
    <t>2.35-4.50</t>
  </si>
  <si>
    <t>2.60-5.10</t>
  </si>
  <si>
    <t xml:space="preserve"> 2.75-5.37</t>
  </si>
  <si>
    <t>2.45-5.10</t>
  </si>
  <si>
    <t>3.05-3.60</t>
  </si>
  <si>
    <t>3.10-4.02</t>
  </si>
  <si>
    <t>2.65-3.45</t>
  </si>
  <si>
    <t>3.50-4.00</t>
  </si>
  <si>
    <t>3.50-4.15</t>
  </si>
  <si>
    <t>2.65-6.25</t>
  </si>
  <si>
    <t>3.60-6.67</t>
  </si>
  <si>
    <t>2.75-6.00</t>
  </si>
  <si>
    <t>3.50-4.75</t>
  </si>
  <si>
    <t>3.05-4.40</t>
  </si>
  <si>
    <t>3.15-4.30</t>
  </si>
  <si>
    <t>2.90-4.35</t>
  </si>
  <si>
    <t>3.15-5.00</t>
  </si>
  <si>
    <t>3.15-6.00</t>
  </si>
  <si>
    <t>2.83-4.60</t>
  </si>
  <si>
    <t>2.60-5.20</t>
  </si>
  <si>
    <t>2.60-4.50</t>
  </si>
  <si>
    <t>2.75-4.00</t>
  </si>
  <si>
    <t>2.65-4.50</t>
  </si>
  <si>
    <t>2.50-4.30</t>
  </si>
  <si>
    <t>2.75-4.25</t>
  </si>
  <si>
    <t>2.68-4.75</t>
  </si>
  <si>
    <t>2.30-4.00</t>
  </si>
  <si>
    <t>2.25-3.65</t>
  </si>
  <si>
    <t>2.20-4.25</t>
  </si>
  <si>
    <t>1.80-2.95</t>
  </si>
  <si>
    <t>0.80-1.95</t>
  </si>
  <si>
    <t>0.98-2.00</t>
  </si>
  <si>
    <t>0.96-2.00</t>
  </si>
  <si>
    <t>1.00-2.00</t>
  </si>
  <si>
    <t>1.05-2.00</t>
  </si>
  <si>
    <t>1.39-1.95</t>
  </si>
  <si>
    <t>1.18-2.00</t>
  </si>
  <si>
    <t>0.65-1.95</t>
  </si>
  <si>
    <t>0.75-1.95</t>
  </si>
  <si>
    <t>0.80-2.00</t>
  </si>
  <si>
    <t>1.10-3.35</t>
  </si>
  <si>
    <t>1.25-2.60</t>
  </si>
  <si>
    <t>1.50-2.20</t>
  </si>
  <si>
    <t>* Effective January 2017, data refers to interest rates on new rupee deposits during the month. Consequently, data are not strictly comparable to those prior to January 2017.</t>
  </si>
  <si>
    <r>
      <t>Table 17b: Banks' Interest Rates on New Rupee Loans to Other Nonfinancial Corporations, Households and Other Sectors</t>
    </r>
    <r>
      <rPr>
        <b/>
        <vertAlign val="superscript"/>
        <sz val="13"/>
        <color rgb="FF002060"/>
        <rFont val="Segoe UI"/>
        <family val="2"/>
      </rPr>
      <t>1</t>
    </r>
    <r>
      <rPr>
        <b/>
        <sz val="13"/>
        <color rgb="FF002060"/>
        <rFont val="Segoe UI"/>
        <family val="2"/>
      </rPr>
      <t xml:space="preserve"> : August 2020 to August 2021</t>
    </r>
  </si>
  <si>
    <t>2.00-16.75</t>
  </si>
  <si>
    <t>2.00-18.50</t>
  </si>
  <si>
    <t>1.80-17.35</t>
  </si>
  <si>
    <t>1.80-17.90</t>
  </si>
  <si>
    <t>1.80-19.25</t>
  </si>
  <si>
    <t>1.80-17.25</t>
  </si>
  <si>
    <t>2.00-20.40</t>
  </si>
  <si>
    <t>2.35-20.40</t>
  </si>
  <si>
    <t>2.35-17.25</t>
  </si>
  <si>
    <t>1.85-17.25</t>
  </si>
  <si>
    <t>0.85-16.75</t>
  </si>
  <si>
    <t>0.85-17.60</t>
  </si>
  <si>
    <t>0.85-15.75</t>
  </si>
  <si>
    <t>0.74-15.75</t>
  </si>
  <si>
    <t>2.50-16.75</t>
  </si>
  <si>
    <t>3.60-16.75</t>
  </si>
  <si>
    <t>3.50-16.75</t>
  </si>
  <si>
    <t>2.50-17.35</t>
  </si>
  <si>
    <t>2.35-17.35</t>
  </si>
  <si>
    <t>2.35-16.75</t>
  </si>
  <si>
    <t>1.85-16.75</t>
  </si>
  <si>
    <t>3.04-16.75</t>
  </si>
  <si>
    <t>1.50-16.75</t>
  </si>
  <si>
    <t>1.50-8.35</t>
  </si>
  <si>
    <t>A.0114 - Sugar Cane</t>
  </si>
  <si>
    <t>4.00-16.75</t>
  </si>
  <si>
    <t>4.35-16.75</t>
  </si>
  <si>
    <t>3.85-16.75</t>
  </si>
  <si>
    <t>3.90-16.75</t>
  </si>
  <si>
    <t>2.92-16.75</t>
  </si>
  <si>
    <t>2.70-16.75</t>
  </si>
  <si>
    <t>4.10-7.85</t>
  </si>
  <si>
    <t>1.50-7.85</t>
  </si>
  <si>
    <t>3.10-7.85</t>
  </si>
  <si>
    <t>1.70-7.85</t>
  </si>
  <si>
    <t>A.0140 - Other Crop and animal production, hunting and related service activities</t>
  </si>
  <si>
    <t>2.50-10.00</t>
  </si>
  <si>
    <t>3.60-10.50</t>
  </si>
  <si>
    <t>3.50-10.60</t>
  </si>
  <si>
    <t>2.50-13.60</t>
  </si>
  <si>
    <t>2.35-9.85</t>
  </si>
  <si>
    <t>2.35-10.50</t>
  </si>
  <si>
    <t>2.35-10.35</t>
  </si>
  <si>
    <t>1.85-10.50</t>
  </si>
  <si>
    <t>3.85-8.85</t>
  </si>
  <si>
    <t>1.50-9.00</t>
  </si>
  <si>
    <t>0.85-8.35</t>
  </si>
  <si>
    <t>0.85-13.75</t>
  </si>
  <si>
    <t>2.00-8.35</t>
  </si>
  <si>
    <t>5.50-16.75</t>
  </si>
  <si>
    <t>6.50-16.75</t>
  </si>
  <si>
    <t>5.35-16.75</t>
  </si>
  <si>
    <t>6.35-16.75</t>
  </si>
  <si>
    <t>5.85-16.75</t>
  </si>
  <si>
    <t>4.85-16.75</t>
  </si>
  <si>
    <t>5.10-7.85</t>
  </si>
  <si>
    <t>5.75-16.75</t>
  </si>
  <si>
    <t>5.00-16.75</t>
  </si>
  <si>
    <t>5.60-16.75</t>
  </si>
  <si>
    <t>5.10-16.75</t>
  </si>
  <si>
    <t>4.10-16.75</t>
  </si>
  <si>
    <t>3.40-16.75</t>
  </si>
  <si>
    <t>5.60-7.85</t>
  </si>
  <si>
    <t>6.50-9.50</t>
  </si>
  <si>
    <t>6.35-9.35</t>
  </si>
  <si>
    <t>5.85-8.85</t>
  </si>
  <si>
    <t>4.85-7.85</t>
  </si>
  <si>
    <t>0.85-8.85</t>
  </si>
  <si>
    <t>0.74-13.75</t>
  </si>
  <si>
    <t>0.85-10.35</t>
  </si>
  <si>
    <t>0.85-9.85</t>
  </si>
  <si>
    <t>5.35-17.35</t>
  </si>
  <si>
    <t>3.50-17.35</t>
  </si>
  <si>
    <t>3.50-17.25</t>
  </si>
  <si>
    <t>2.85-7.90</t>
  </si>
  <si>
    <t>2.50-7.90</t>
  </si>
  <si>
    <t>1.50-15.75</t>
  </si>
  <si>
    <t>2.80-7.85</t>
  </si>
  <si>
    <t>2.80-7.90</t>
  </si>
  <si>
    <t>2.80-8.00</t>
  </si>
  <si>
    <t>C.1020 - Processing and preserving of fish, crustaceans and molluscs</t>
  </si>
  <si>
    <t>6.25-16.75</t>
  </si>
  <si>
    <t>4.60-16.75</t>
  </si>
  <si>
    <t>4.55-16.75</t>
  </si>
  <si>
    <t>6.35-7.85</t>
  </si>
  <si>
    <t>5.55-7.85</t>
  </si>
  <si>
    <t>4.55-7.85</t>
  </si>
  <si>
    <t>C.1072 - Manufacture of sugar</t>
  </si>
  <si>
    <t>6.00-16.75</t>
  </si>
  <si>
    <t>5.25-16.75</t>
  </si>
  <si>
    <t>4.35-7.85</t>
  </si>
  <si>
    <t>C.1090 - Other manufacturing of food products</t>
  </si>
  <si>
    <t>2.85-7.85</t>
  </si>
  <si>
    <t>2.50-15.75</t>
  </si>
  <si>
    <t>4.25-16.75</t>
  </si>
  <si>
    <t>4.40-16.75</t>
  </si>
  <si>
    <t>4.90-16.75</t>
  </si>
  <si>
    <t>4.15-16.75</t>
  </si>
  <si>
    <t>4.70-16.75</t>
  </si>
  <si>
    <t>3.00-16.75</t>
  </si>
  <si>
    <t>3.85-7.85</t>
  </si>
  <si>
    <t>4.60-7.85</t>
  </si>
  <si>
    <t>4.50-16.75</t>
  </si>
  <si>
    <t>5.35-17.25</t>
  </si>
  <si>
    <t>1.50-8.85</t>
  </si>
  <si>
    <t>0.85-14.80</t>
  </si>
  <si>
    <t>3.25-8.85</t>
  </si>
  <si>
    <t>4.20-16.75</t>
  </si>
  <si>
    <t>3.60-8.85</t>
  </si>
  <si>
    <t>3.00-7.85</t>
  </si>
  <si>
    <t>1.50-15.00</t>
  </si>
  <si>
    <t>3.35-16.75</t>
  </si>
  <si>
    <t>6.85-7.85</t>
  </si>
  <si>
    <t>3.35-7.85</t>
  </si>
  <si>
    <t>4.85-8.00</t>
  </si>
  <si>
    <t>3.85-8.00</t>
  </si>
  <si>
    <t>4.95-8.00</t>
  </si>
  <si>
    <t>1.50-8.00</t>
  </si>
  <si>
    <t>4.10-8.00</t>
  </si>
  <si>
    <t>4.60-8.00</t>
  </si>
  <si>
    <t>5.50-17.35</t>
  </si>
  <si>
    <t>4.30-16.75</t>
  </si>
  <si>
    <t>3.65-16.75</t>
  </si>
  <si>
    <t>3.25-16.75</t>
  </si>
  <si>
    <t>2.90-16.75</t>
  </si>
  <si>
    <t>3.15-7.85</t>
  </si>
  <si>
    <t>3.25-7.85</t>
  </si>
  <si>
    <t>7.00-16.75</t>
  </si>
  <si>
    <t>8.25-16.75</t>
  </si>
  <si>
    <t>4.80-16.75</t>
  </si>
  <si>
    <t>6.85-16.75</t>
  </si>
  <si>
    <t>8.10-16.75</t>
  </si>
  <si>
    <t>7.60-16.75</t>
  </si>
  <si>
    <t>6.60-16.75</t>
  </si>
  <si>
    <t>3.85-8.35</t>
  </si>
  <si>
    <t>5.00-8.35</t>
  </si>
  <si>
    <t>7.85-7.85</t>
  </si>
  <si>
    <t>4.25-7.85</t>
  </si>
  <si>
    <t>3.45-16.75</t>
  </si>
  <si>
    <t>3.60-7.85</t>
  </si>
  <si>
    <t>5.25-17.35</t>
  </si>
  <si>
    <t>5.20-16.75</t>
  </si>
  <si>
    <t>5.35-20.40</t>
  </si>
  <si>
    <t>4.95-16.75</t>
  </si>
  <si>
    <t>4.85-17.25</t>
  </si>
  <si>
    <t>2.95-16.75</t>
  </si>
  <si>
    <t>2.75-7.85</t>
  </si>
  <si>
    <t>0.85-7.85</t>
  </si>
  <si>
    <t>3.85-10.35</t>
  </si>
  <si>
    <t>7.85-10.35</t>
  </si>
  <si>
    <t>3.85-9.85</t>
  </si>
  <si>
    <t>3.15-16.75</t>
  </si>
  <si>
    <t>2.15-16.75</t>
  </si>
  <si>
    <t>1.95-7.85</t>
  </si>
  <si>
    <t>3.85-15.75</t>
  </si>
  <si>
    <t>2.15-15.75</t>
  </si>
  <si>
    <t>0.74-7.85</t>
  </si>
  <si>
    <t>C.321 - Manufacture of jewellery, bijouterie and related articles</t>
  </si>
  <si>
    <t>4.65-16.75</t>
  </si>
  <si>
    <t>2.30-7.85</t>
  </si>
  <si>
    <t>3.50-7.85</t>
  </si>
  <si>
    <t>C.329 - Manufacture not included elsewhere</t>
  </si>
  <si>
    <t>2.50-16.70</t>
  </si>
  <si>
    <t>2.50-9.50</t>
  </si>
  <si>
    <t>2.50-10.50</t>
  </si>
  <si>
    <t>2.50-9.75</t>
  </si>
  <si>
    <t>3.90-10.50</t>
  </si>
  <si>
    <t>2.50-10.75</t>
  </si>
  <si>
    <t>2.35-11.10</t>
  </si>
  <si>
    <t>2.35-9.35</t>
  </si>
  <si>
    <t>2.35-16.55</t>
  </si>
  <si>
    <t>1.85-8.85</t>
  </si>
  <si>
    <t>1.50-10.00</t>
  </si>
  <si>
    <t>0.85-15.05</t>
  </si>
  <si>
    <t>5.50-12.75</t>
  </si>
  <si>
    <t>5.50-13.85</t>
  </si>
  <si>
    <t>5.50-15.35</t>
  </si>
  <si>
    <t>5.35-12.60</t>
  </si>
  <si>
    <t>4.85-12.10</t>
  </si>
  <si>
    <t>3.85-11.10</t>
  </si>
  <si>
    <t>1.50-11.10</t>
  </si>
  <si>
    <t>3.85-13.75</t>
  </si>
  <si>
    <t>3.85-15.00</t>
  </si>
  <si>
    <t>5.85-17.25</t>
  </si>
  <si>
    <t>1.56-7.85</t>
  </si>
  <si>
    <t>2.00-17.35</t>
  </si>
  <si>
    <t>2.00-17.90</t>
  </si>
  <si>
    <t>4.70-17.35</t>
  </si>
  <si>
    <t>3.85-17.25</t>
  </si>
  <si>
    <t>3.69-16.75</t>
  </si>
  <si>
    <t>3.05-16.75</t>
  </si>
  <si>
    <t>1.50-8.25</t>
  </si>
  <si>
    <t>1.50-11.75</t>
  </si>
  <si>
    <t>1.50-8.05</t>
  </si>
  <si>
    <t>1.50-15.05</t>
  </si>
  <si>
    <t>1.50-11.40</t>
  </si>
  <si>
    <t>1.70-8.25</t>
  </si>
  <si>
    <t>1.90-11.75</t>
  </si>
  <si>
    <t>1.75-15.75</t>
  </si>
  <si>
    <t>2.80-11.40</t>
  </si>
  <si>
    <t>F.4101 - Construction of all types of residential buildings</t>
  </si>
  <si>
    <t>4.70-12.05</t>
  </si>
  <si>
    <t>4.90-12.05</t>
  </si>
  <si>
    <t>4.90-12.00</t>
  </si>
  <si>
    <t>4.90-17.35</t>
  </si>
  <si>
    <t>4.90-10.50</t>
  </si>
  <si>
    <t>5.10-17.35</t>
  </si>
  <si>
    <t>5.15-16.25</t>
  </si>
  <si>
    <t>4.00-17.35</t>
  </si>
  <si>
    <t>4.75-10.35</t>
  </si>
  <si>
    <t>5.35-15.25</t>
  </si>
  <si>
    <t>5.35-10.35</t>
  </si>
  <si>
    <t>3.95-17.25</t>
  </si>
  <si>
    <t>4.75-17.25</t>
  </si>
  <si>
    <t>3.45-10.35</t>
  </si>
  <si>
    <t>5.10-9.85</t>
  </si>
  <si>
    <t>1.75-8.85</t>
  </si>
  <si>
    <t>1.75-10.35</t>
  </si>
  <si>
    <t>1.75-8.25</t>
  </si>
  <si>
    <t>1.75-11.05</t>
  </si>
  <si>
    <t>2.80-11.05</t>
  </si>
  <si>
    <t>F.4102 - Construction of all types of non-residential buildings</t>
  </si>
  <si>
    <t>3.50-11.75</t>
  </si>
  <si>
    <t>3.50-15.75</t>
  </si>
  <si>
    <t>3.50-15.00</t>
  </si>
  <si>
    <t>F.4102.1 - Buildings for industrial production</t>
  </si>
  <si>
    <t>5.75-17.35</t>
  </si>
  <si>
    <t>F.4102.2 - Office buildings</t>
  </si>
  <si>
    <t>5.55-16.75</t>
  </si>
  <si>
    <t>3.70-7.85</t>
  </si>
  <si>
    <t>6.05-7.85</t>
  </si>
  <si>
    <t>F.4102.3 - Hotels, stores, shopping malls, restaurants</t>
  </si>
  <si>
    <t>F.4102.4 - Other non-residential buildings</t>
  </si>
  <si>
    <t>5.50-12.00</t>
  </si>
  <si>
    <t>5.75-11.50</t>
  </si>
  <si>
    <t>5.75-9.50</t>
  </si>
  <si>
    <t>6.25-17.35</t>
  </si>
  <si>
    <t>5.00-17.35</t>
  </si>
  <si>
    <t>5.50-11.85</t>
  </si>
  <si>
    <t>5.35-10.05</t>
  </si>
  <si>
    <t>5.35-11.85</t>
  </si>
  <si>
    <t>5.60-10.05</t>
  </si>
  <si>
    <t>5.60-9.35</t>
  </si>
  <si>
    <t>4.10-17.25</t>
  </si>
  <si>
    <t>5.35-9.35</t>
  </si>
  <si>
    <t>4.85-8.85</t>
  </si>
  <si>
    <t>4.10-15.75</t>
  </si>
  <si>
    <t>5.49-16.75</t>
  </si>
  <si>
    <t>5.50-17.90</t>
  </si>
  <si>
    <t>5.00-17.25</t>
  </si>
  <si>
    <t>3.20-16.75</t>
  </si>
  <si>
    <t>3.85-8.05</t>
  </si>
  <si>
    <t>2.50-18.50</t>
  </si>
  <si>
    <t>3.35-17.35</t>
  </si>
  <si>
    <t>3.00-17.35</t>
  </si>
  <si>
    <t>3.50-13.25</t>
  </si>
  <si>
    <t>3.25-17.35</t>
  </si>
  <si>
    <t>3.40-17.35</t>
  </si>
  <si>
    <t>3.30-17.25</t>
  </si>
  <si>
    <t>2.00-17.25</t>
  </si>
  <si>
    <t>3.00-17.25</t>
  </si>
  <si>
    <t>1.25-16.75</t>
  </si>
  <si>
    <t>1.25-15.75</t>
  </si>
  <si>
    <t>1.00-16.00</t>
  </si>
  <si>
    <t>1.25-15.05</t>
  </si>
  <si>
    <t>1.25-16.00</t>
  </si>
  <si>
    <t>1.25-15.00</t>
  </si>
  <si>
    <t>1.15-13.75</t>
  </si>
  <si>
    <t>3.60-12.00</t>
  </si>
  <si>
    <t>3.60-16.25</t>
  </si>
  <si>
    <t>3.35-13.00</t>
  </si>
  <si>
    <t>3.65-13.00</t>
  </si>
  <si>
    <t>3.68-13.00</t>
  </si>
  <si>
    <t>3.50-13.00</t>
  </si>
  <si>
    <t>3.25-13.00</t>
  </si>
  <si>
    <t>3.40-13.00</t>
  </si>
  <si>
    <t>3.45-12.85</t>
  </si>
  <si>
    <t>3.30-11.05</t>
  </si>
  <si>
    <t>3.50-12.85</t>
  </si>
  <si>
    <t>3.00-10.60</t>
  </si>
  <si>
    <t>3.00-16.55</t>
  </si>
  <si>
    <t>3.00-16.05</t>
  </si>
  <si>
    <t>3.00-14.75</t>
  </si>
  <si>
    <t>1.50-11.35</t>
  </si>
  <si>
    <t>1.00-11.35</t>
  </si>
  <si>
    <t>1.50-14.80</t>
  </si>
  <si>
    <t>1.50-9.55</t>
  </si>
  <si>
    <t>1.50-9.45</t>
  </si>
  <si>
    <t>2.75-12.00</t>
  </si>
  <si>
    <t>1.50-9.15</t>
  </si>
  <si>
    <t>2.50-11.35</t>
  </si>
  <si>
    <t>2.50-15.00</t>
  </si>
  <si>
    <t>1.15-11.35</t>
  </si>
  <si>
    <t>2.50-12.00</t>
  </si>
  <si>
    <t>3.50-12.00</t>
  </si>
  <si>
    <t>3.55-17.35</t>
  </si>
  <si>
    <t>3.30-10.35</t>
  </si>
  <si>
    <t>3.30-13.50</t>
  </si>
  <si>
    <t>3.35-17.25</t>
  </si>
  <si>
    <t>2.35-11.85</t>
  </si>
  <si>
    <t>1.85-10.85</t>
  </si>
  <si>
    <t>1.25-10.35</t>
  </si>
  <si>
    <t>1.25-10.70</t>
  </si>
  <si>
    <t>1.25-8.85</t>
  </si>
  <si>
    <t>1.25-10.05</t>
  </si>
  <si>
    <t>1.25-13.75</t>
  </si>
  <si>
    <t>4.50-16.70</t>
  </si>
  <si>
    <t>4.00-13.60</t>
  </si>
  <si>
    <t>4.25-17.35</t>
  </si>
  <si>
    <t>4.50-13.25</t>
  </si>
  <si>
    <t>4.50-17.35</t>
  </si>
  <si>
    <t>3.50-16.10</t>
  </si>
  <si>
    <t>4.40-17.25</t>
  </si>
  <si>
    <t>3.60-17.25</t>
  </si>
  <si>
    <t>2.75-17.25</t>
  </si>
  <si>
    <t>2.75-16.75</t>
  </si>
  <si>
    <t>1.50-11.60</t>
  </si>
  <si>
    <t>1.50-16.00</t>
  </si>
  <si>
    <t>1.50-14.42</t>
  </si>
  <si>
    <t>1.50-10.85</t>
  </si>
  <si>
    <t>4.75-16.75</t>
  </si>
  <si>
    <t>4.99-16.75</t>
  </si>
  <si>
    <t>4.89-16.75</t>
  </si>
  <si>
    <t>1.50-8.30</t>
  </si>
  <si>
    <t>2.95-8.85</t>
  </si>
  <si>
    <t>3.85-15.05</t>
  </si>
  <si>
    <t>6.38-16.75</t>
  </si>
  <si>
    <t>7.75-16.75</t>
  </si>
  <si>
    <t>5.80-16.75</t>
  </si>
  <si>
    <t>9.50-12.75</t>
  </si>
  <si>
    <t>7.60-12.75</t>
  </si>
  <si>
    <t>6.25-12.75</t>
  </si>
  <si>
    <t>7.25-12.75</t>
  </si>
  <si>
    <t>9.50-9.50</t>
  </si>
  <si>
    <t>9.35-12.60</t>
  </si>
  <si>
    <t>7.05-12.60</t>
  </si>
  <si>
    <t>9.35-9.35</t>
  </si>
  <si>
    <t>8.85-8.85</t>
  </si>
  <si>
    <t>7.85-11.10</t>
  </si>
  <si>
    <t>4.50-7.85</t>
  </si>
  <si>
    <t>4.75-7.85</t>
  </si>
  <si>
    <t>6.30-7.85</t>
  </si>
  <si>
    <t>7.50-16.75</t>
  </si>
  <si>
    <t>7.10-16.75</t>
  </si>
  <si>
    <t>6.10-16.75</t>
  </si>
  <si>
    <t>6.10-11.10</t>
  </si>
  <si>
    <t>6.10-7.85</t>
  </si>
  <si>
    <t>4.05-16.75</t>
  </si>
  <si>
    <t>2.94-17.25</t>
  </si>
  <si>
    <t>1.00-15.00</t>
  </si>
  <si>
    <t>1.00-7.85</t>
  </si>
  <si>
    <t>I.551 - Resort Hotels</t>
  </si>
  <si>
    <t>2.94-16.75</t>
  </si>
  <si>
    <t>I.552 - Hotels other than Resort</t>
  </si>
  <si>
    <t>3.95-16.75</t>
  </si>
  <si>
    <t>3.75-16.75</t>
  </si>
  <si>
    <t>I.553 - Bungalows</t>
  </si>
  <si>
    <t>I.554 - Guest Houses</t>
  </si>
  <si>
    <t>5.35-7.85</t>
  </si>
  <si>
    <t>I.555 - Holiday Homes</t>
  </si>
  <si>
    <t>I.556 - Other accommodation not included above</t>
  </si>
  <si>
    <t>4.55-17.25</t>
  </si>
  <si>
    <t>7.60-7.85</t>
  </si>
  <si>
    <t>6.65-7.85</t>
  </si>
  <si>
    <t>4.85-10.50</t>
  </si>
  <si>
    <t>5.50-10.50</t>
  </si>
  <si>
    <t>5.50-13.60</t>
  </si>
  <si>
    <t>5.35-10.10</t>
  </si>
  <si>
    <t>4.10-10.35</t>
  </si>
  <si>
    <t>5.35-9.60</t>
  </si>
  <si>
    <t>4.30-9.35</t>
  </si>
  <si>
    <t>1.50-10.35</t>
  </si>
  <si>
    <t>1.50-8.15</t>
  </si>
  <si>
    <t>Continued on the next page.</t>
  </si>
  <si>
    <t>1.18-16.75</t>
  </si>
  <si>
    <t>5.50-9.50</t>
  </si>
  <si>
    <t>5.35-15.00</t>
  </si>
  <si>
    <t>5.60-8.85</t>
  </si>
  <si>
    <t>1.18-7.85</t>
  </si>
  <si>
    <t>3.85-11.25</t>
  </si>
  <si>
    <t>1.50-11.25</t>
  </si>
  <si>
    <t>9.50-16.75</t>
  </si>
  <si>
    <t>0.00-0.00</t>
  </si>
  <si>
    <t>9.35-16.75</t>
  </si>
  <si>
    <t>8.85-16.75</t>
  </si>
  <si>
    <t>7.85-16.75</t>
  </si>
  <si>
    <t>6.75-16.75</t>
  </si>
  <si>
    <t>7.15-7.85</t>
  </si>
  <si>
    <t>2.65-16.75</t>
  </si>
  <si>
    <t>4.05-10.35</t>
  </si>
  <si>
    <t>4.05-7.85</t>
  </si>
  <si>
    <t>3.90-7.85</t>
  </si>
  <si>
    <t>2.30-9.10</t>
  </si>
  <si>
    <t>4.90-17.90</t>
  </si>
  <si>
    <t>3.85-8.15</t>
  </si>
  <si>
    <t>3.75-17.35</t>
  </si>
  <si>
    <t>3.25-17.25</t>
  </si>
  <si>
    <t>3.15-17.25</t>
  </si>
  <si>
    <t>2.65-15.00</t>
  </si>
  <si>
    <t>3.60-17.35</t>
  </si>
  <si>
    <t>4.10-8.85</t>
  </si>
  <si>
    <t>3.99-8.85</t>
  </si>
  <si>
    <t>2.60-7.85</t>
  </si>
  <si>
    <t>7.35-16.75</t>
  </si>
  <si>
    <t>7.20-16.75</t>
  </si>
  <si>
    <t>5.40-16.75</t>
  </si>
  <si>
    <t>6.70-16.75</t>
  </si>
  <si>
    <t>5.70-16.75</t>
  </si>
  <si>
    <t>6.60-7.85</t>
  </si>
  <si>
    <t>6.75-9.50</t>
  </si>
  <si>
    <t>5.05-9.75</t>
  </si>
  <si>
    <t>5.50-9.75</t>
  </si>
  <si>
    <t>5.50-16.25</t>
  </si>
  <si>
    <t>5.20-17.25</t>
  </si>
  <si>
    <t>5.40-9.35</t>
  </si>
  <si>
    <t>5.60-15.00</t>
  </si>
  <si>
    <t>3.85-14.80</t>
  </si>
  <si>
    <t>2.90-7.85</t>
  </si>
  <si>
    <t>3.55-16.75</t>
  </si>
  <si>
    <t>1.50-9.85</t>
  </si>
  <si>
    <t>2.90-8.00</t>
  </si>
  <si>
    <t>3.00-15.75</t>
  </si>
  <si>
    <t>12.60-16.75</t>
  </si>
  <si>
    <t>1.50-9.95</t>
  </si>
  <si>
    <t>6.25-7.85</t>
  </si>
  <si>
    <t>3.25-8.20</t>
  </si>
  <si>
    <t>3.35-15.75</t>
  </si>
  <si>
    <t>3.20-8.85</t>
  </si>
  <si>
    <t>4.90-11.50</t>
  </si>
  <si>
    <t>5.50-11.50</t>
  </si>
  <si>
    <t>5.35-11.35</t>
  </si>
  <si>
    <t>5.10-11.35</t>
  </si>
  <si>
    <t>4.85-11.85</t>
  </si>
  <si>
    <t>4.85-10.85</t>
  </si>
  <si>
    <t>3.35-9.85</t>
  </si>
  <si>
    <t>1.25-9.85</t>
  </si>
  <si>
    <t>4.60-15.00</t>
  </si>
  <si>
    <t>15.75-15.75</t>
  </si>
  <si>
    <t>3.85-4.60</t>
  </si>
  <si>
    <t>3.85-5.05</t>
  </si>
  <si>
    <t>5.25-7.85</t>
  </si>
  <si>
    <t>5.75-10.25</t>
  </si>
  <si>
    <t>5.35-16.55</t>
  </si>
  <si>
    <t>5.25-9.35</t>
  </si>
  <si>
    <t>5.50-5.50</t>
  </si>
  <si>
    <t>5.50-7.00</t>
  </si>
  <si>
    <t>8.70-8.70</t>
  </si>
  <si>
    <t>17.90-17.90</t>
  </si>
  <si>
    <t>5.35-7.10</t>
  </si>
  <si>
    <t>7.10-7.10</t>
  </si>
  <si>
    <t>17.25-17.25</t>
  </si>
  <si>
    <t>1.50-1.50</t>
  </si>
  <si>
    <t>6.25-6.25</t>
  </si>
  <si>
    <t>15.00-15.00</t>
  </si>
  <si>
    <t>5.25-5.25</t>
  </si>
  <si>
    <t>6.00-15.00</t>
  </si>
  <si>
    <t>2.05-7.85</t>
  </si>
  <si>
    <t>5.75-5.75</t>
  </si>
  <si>
    <t>4.90-9.50</t>
  </si>
  <si>
    <t>5.75-10.50</t>
  </si>
  <si>
    <t>7.60-10.35</t>
  </si>
  <si>
    <t>5.10-8.85</t>
  </si>
  <si>
    <t>4.10-15.00</t>
  </si>
  <si>
    <t>4.10-15.05</t>
  </si>
  <si>
    <t>3.85-3.85</t>
  </si>
  <si>
    <t>4.10-4.10</t>
  </si>
  <si>
    <t>1.50-4.10</t>
  </si>
  <si>
    <t>3.85-4.10</t>
  </si>
  <si>
    <t>7.10-7.85</t>
  </si>
  <si>
    <t>1.80-16.75</t>
  </si>
  <si>
    <t>4.45-16.75</t>
  </si>
  <si>
    <t>1.50-17.60</t>
  </si>
  <si>
    <t>2.50-9.35</t>
  </si>
  <si>
    <t>3.25-9.35</t>
  </si>
  <si>
    <t>1.50-9.35</t>
  </si>
  <si>
    <t>3.35-9.35</t>
  </si>
  <si>
    <t>2.05-9.35</t>
  </si>
  <si>
    <t>5.60-17.25</t>
  </si>
  <si>
    <t>5.50-16.70</t>
  </si>
  <si>
    <t>7.35-9.50</t>
  </si>
  <si>
    <t>6.20-10.50</t>
  </si>
  <si>
    <t>5.85-12.00</t>
  </si>
  <si>
    <t>6.50-16.25</t>
  </si>
  <si>
    <t>4.25-10.50</t>
  </si>
  <si>
    <t>5.15-10.50</t>
  </si>
  <si>
    <t>6.55-10.35</t>
  </si>
  <si>
    <t>6.35-10.35</t>
  </si>
  <si>
    <t>6.35-11.00</t>
  </si>
  <si>
    <t>5.10-10.35</t>
  </si>
  <si>
    <t>7.10-10.35</t>
  </si>
  <si>
    <t>4.45-10.35</t>
  </si>
  <si>
    <t>5.15-9.85</t>
  </si>
  <si>
    <t>2.95-15.05</t>
  </si>
  <si>
    <t>5.75-8.85</t>
  </si>
  <si>
    <t>5.75-7.85</t>
  </si>
  <si>
    <t>4.85-14.80</t>
  </si>
  <si>
    <t>2.50-7.85</t>
  </si>
  <si>
    <t>6.00-7.85</t>
  </si>
  <si>
    <t>3.75-7.85</t>
  </si>
  <si>
    <t>3.95-7.85</t>
  </si>
  <si>
    <t>3.85-9.35</t>
  </si>
  <si>
    <t>2. Households</t>
  </si>
  <si>
    <t>2.00-16.00</t>
  </si>
  <si>
    <t>2.00-16.25</t>
  </si>
  <si>
    <t>2.00-24.00</t>
  </si>
  <si>
    <t>1.65-24.00</t>
  </si>
  <si>
    <t>1.75-16.75</t>
  </si>
  <si>
    <t>1.15-15.75</t>
  </si>
  <si>
    <t>1.15-24.00</t>
  </si>
  <si>
    <t>Of which: Housing</t>
  </si>
  <si>
    <t>2.00-13.40</t>
  </si>
  <si>
    <t>2.00-13.25</t>
  </si>
  <si>
    <t>2.00-13.15</t>
  </si>
  <si>
    <t>2.00-12.25</t>
  </si>
  <si>
    <t>2.00-13.10</t>
  </si>
  <si>
    <t>2.00-13.00</t>
  </si>
  <si>
    <t>2.30-13.15</t>
  </si>
  <si>
    <t>1.65-13.10</t>
  </si>
  <si>
    <t>2.00-6.60</t>
  </si>
  <si>
    <t>2.30-8.10</t>
  </si>
  <si>
    <t>1.85-11.60</t>
  </si>
  <si>
    <t>1.70-10.25</t>
  </si>
  <si>
    <t>2.00-10.25</t>
  </si>
  <si>
    <t>2.00-11.60</t>
  </si>
  <si>
    <t>2.00-13.80</t>
  </si>
  <si>
    <t>3. Other Financial Corporations (excluding financial GBC1s)</t>
  </si>
  <si>
    <t>3.55-12.00</t>
  </si>
  <si>
    <t>3.55-9.50</t>
  </si>
  <si>
    <t>3.45-9.75</t>
  </si>
  <si>
    <t>3.45-15.35</t>
  </si>
  <si>
    <t>3.40-15.00</t>
  </si>
  <si>
    <t>3.35-13.55</t>
  </si>
  <si>
    <t>3.40-9.35</t>
  </si>
  <si>
    <t>3.30-16.55</t>
  </si>
  <si>
    <t>3.30-15.25</t>
  </si>
  <si>
    <t>3.20-14.35</t>
  </si>
  <si>
    <t>3.00-14.35</t>
  </si>
  <si>
    <t>2.70-13.85</t>
  </si>
  <si>
    <t>2.55-14.75</t>
  </si>
  <si>
    <t>2.40-15.00</t>
  </si>
  <si>
    <t>1.50-12.85</t>
  </si>
  <si>
    <t>2.85-24.00</t>
  </si>
  <si>
    <t>2.40-12.85</t>
  </si>
  <si>
    <t>1.00-12.85</t>
  </si>
  <si>
    <t>2.25-15.00</t>
  </si>
  <si>
    <t>2.25-15.75</t>
  </si>
  <si>
    <t>4. Financial GBC1s</t>
  </si>
  <si>
    <t>8.75-9.50</t>
  </si>
  <si>
    <t>6.85-9.50</t>
  </si>
  <si>
    <t>8.25-9.50</t>
  </si>
  <si>
    <t>6.50-9.35</t>
  </si>
  <si>
    <t>8.60-9.35</t>
  </si>
  <si>
    <t>7.85-14.75</t>
  </si>
  <si>
    <t>4.10-13.75</t>
  </si>
  <si>
    <t>5. Nonfinancial GBC1s</t>
  </si>
  <si>
    <t>5.65-9.50</t>
  </si>
  <si>
    <t>5.50-9.35</t>
  </si>
  <si>
    <t>6.60-9.35</t>
  </si>
  <si>
    <t>4.10-12.15</t>
  </si>
  <si>
    <t>6. GBC2s</t>
  </si>
  <si>
    <t>9.35-16.55</t>
  </si>
  <si>
    <t>7.85-15.05</t>
  </si>
  <si>
    <t>7. Public Nonfinancial corporations</t>
  </si>
  <si>
    <t>3.80-16.75</t>
  </si>
  <si>
    <t>3.30-16.75</t>
  </si>
  <si>
    <t>3.22-16.75</t>
  </si>
  <si>
    <t>11.10-16.75</t>
  </si>
  <si>
    <t>4.10-6.01</t>
  </si>
  <si>
    <r>
      <rPr>
        <i/>
        <vertAlign val="superscript"/>
        <sz val="10"/>
        <color rgb="FF002060"/>
        <rFont val="Segoe UI"/>
        <family val="2"/>
      </rPr>
      <t xml:space="preserve">1 </t>
    </r>
    <r>
      <rPr>
        <i/>
        <sz val="10"/>
        <color rgb="FF002060"/>
        <rFont val="Segoe UI"/>
        <family val="2"/>
      </rPr>
      <t>Please refer to the communiqué in the Bank's Monthly Statistical Bulletin for October 2018 available at https://www.bom.mu/sites/default/files/pdf/Research_and_Publications/Monthly_Statistical_Bulletin/msb_oct18_2.pdf.</t>
    </r>
  </si>
  <si>
    <t>Table 18: Banks' Principal Interest Rates and Other Interest Rates: August 2018 to August 2021</t>
  </si>
  <si>
    <t>Key</t>
  </si>
  <si>
    <t>Prime</t>
  </si>
  <si>
    <t>Interest</t>
  </si>
  <si>
    <t>Weighted</t>
  </si>
  <si>
    <t xml:space="preserve">Weighted </t>
  </si>
  <si>
    <t>Repo</t>
  </si>
  <si>
    <t>Lending</t>
  </si>
  <si>
    <t xml:space="preserve">Rates on </t>
  </si>
  <si>
    <t>Rates on</t>
  </si>
  <si>
    <t xml:space="preserve">Average </t>
  </si>
  <si>
    <t>Rate</t>
  </si>
  <si>
    <t>Rupee</t>
  </si>
  <si>
    <t xml:space="preserve"> Rupee</t>
  </si>
  <si>
    <t>Yield</t>
  </si>
  <si>
    <t>of banks</t>
  </si>
  <si>
    <t>Savings</t>
  </si>
  <si>
    <t>Term</t>
  </si>
  <si>
    <t xml:space="preserve"> Loans and </t>
  </si>
  <si>
    <t xml:space="preserve">Deposits Rate </t>
  </si>
  <si>
    <t>on Bills</t>
  </si>
  <si>
    <t>Deposits</t>
  </si>
  <si>
    <t>Advances</t>
  </si>
  <si>
    <t>of Banks</t>
  </si>
  <si>
    <t>Rate of</t>
  </si>
  <si>
    <t>Accepted</t>
  </si>
  <si>
    <t>with Banks</t>
  </si>
  <si>
    <r>
      <t xml:space="preserve">with Banks </t>
    </r>
    <r>
      <rPr>
        <b/>
        <vertAlign val="superscript"/>
        <sz val="11"/>
        <color rgb="FF002060"/>
        <rFont val="Segoe UI"/>
        <family val="2"/>
      </rPr>
      <t>1</t>
    </r>
  </si>
  <si>
    <r>
      <t xml:space="preserve">by Banks </t>
    </r>
    <r>
      <rPr>
        <b/>
        <vertAlign val="superscript"/>
        <sz val="11"/>
        <color rgb="FF002060"/>
        <rFont val="Segoe UI"/>
        <family val="2"/>
      </rPr>
      <t>2</t>
    </r>
  </si>
  <si>
    <t>Banks</t>
  </si>
  <si>
    <t>at Primary</t>
  </si>
  <si>
    <t>Auctions</t>
  </si>
  <si>
    <t>9.20-10.25</t>
  </si>
  <si>
    <t>4.50 - 13.00</t>
  </si>
  <si>
    <t>6.25 - 22.50</t>
  </si>
  <si>
    <t>9.70-10.75</t>
  </si>
  <si>
    <t>4.50 - 13.25</t>
  </si>
  <si>
    <t>6.25 - 23.00</t>
  </si>
  <si>
    <t>10.70-11.75</t>
  </si>
  <si>
    <t>4.63 - 14.25</t>
  </si>
  <si>
    <t>6.25 - 24.00</t>
  </si>
  <si>
    <t>4.63 - 14.50</t>
  </si>
  <si>
    <t>4.63 - 14.75</t>
  </si>
  <si>
    <t>4.63 - 16.50</t>
  </si>
  <si>
    <t>4.63 - 16.00</t>
  </si>
  <si>
    <t>4.63 - 15.60</t>
  </si>
  <si>
    <t>11.25-12.25</t>
  </si>
  <si>
    <t>6.25 - 24.25</t>
  </si>
  <si>
    <t>6.25 - 22.75</t>
  </si>
  <si>
    <t>11.40-12.25</t>
  </si>
  <si>
    <t>6.25 - 22.73</t>
  </si>
  <si>
    <t>4.63 - 15.00</t>
  </si>
  <si>
    <t>11.15-12.00</t>
  </si>
  <si>
    <t>4.63-15.00</t>
  </si>
  <si>
    <t>6.25-22.57</t>
  </si>
  <si>
    <t>10.65-11.75</t>
  </si>
  <si>
    <t>6.50-22.56</t>
  </si>
  <si>
    <t>6.00-22.38</t>
  </si>
  <si>
    <t>10.15-11.50</t>
  </si>
  <si>
    <t>6.00-21.78</t>
  </si>
  <si>
    <t>4.75-15.00</t>
  </si>
  <si>
    <t>6.00-21.80</t>
  </si>
  <si>
    <t>6.00-22.22</t>
  </si>
  <si>
    <t>6.00-22.30</t>
  </si>
  <si>
    <t>6.00-22.26</t>
  </si>
  <si>
    <t>10.05-11.00</t>
  </si>
  <si>
    <t>6.00-22.00</t>
  </si>
  <si>
    <t>9.05-10.00</t>
  </si>
  <si>
    <t>6.00-21.00</t>
  </si>
  <si>
    <t>8.05-10.00</t>
  </si>
  <si>
    <t>8.05-9.00</t>
  </si>
  <si>
    <t>4.00-15.00</t>
  </si>
  <si>
    <t>6.00-19.75</t>
  </si>
  <si>
    <t>4.53</t>
  </si>
  <si>
    <t>7.05-9.00</t>
  </si>
  <si>
    <t>3.25-15.00</t>
  </si>
  <si>
    <t>7.05-8.50</t>
  </si>
  <si>
    <t>5.00-19.75</t>
  </si>
  <si>
    <t>Nov-10</t>
  </si>
  <si>
    <t>3.00-16.50</t>
  </si>
  <si>
    <t>4.70-19.75</t>
  </si>
  <si>
    <t>Jan-11</t>
  </si>
  <si>
    <t>Feb-11</t>
  </si>
  <si>
    <t>Mar-11</t>
  </si>
  <si>
    <t>7.30-9.00</t>
  </si>
  <si>
    <t>7.50-9.00</t>
  </si>
  <si>
    <t>4.00-19.75</t>
  </si>
  <si>
    <t>4.00-19.55</t>
  </si>
  <si>
    <t>4.00-19.57</t>
  </si>
  <si>
    <t>7.40-9.00</t>
  </si>
  <si>
    <t>2.40-16.55</t>
  </si>
  <si>
    <t>3.65-19.35</t>
  </si>
  <si>
    <t>7.00-9.00</t>
  </si>
  <si>
    <t>2.25-16.55</t>
  </si>
  <si>
    <t>3.65-19.25</t>
  </si>
  <si>
    <t>7.00-8.50</t>
  </si>
  <si>
    <t>3.55-19.25</t>
  </si>
  <si>
    <t>2.00-16.55</t>
  </si>
  <si>
    <t>2.00-16.04</t>
  </si>
  <si>
    <t>2.00-19.75</t>
  </si>
  <si>
    <t>2.00-19.84</t>
  </si>
  <si>
    <t>1.40-16.00</t>
  </si>
  <si>
    <t>2.00-19.57</t>
  </si>
  <si>
    <t>2.00-19.59</t>
  </si>
  <si>
    <t>2.00-19.90</t>
  </si>
  <si>
    <t>6.75-8.50</t>
  </si>
  <si>
    <t>2.00-19.65</t>
  </si>
  <si>
    <t>1.15-16.00</t>
  </si>
  <si>
    <t>2.00-19.78</t>
  </si>
  <si>
    <t>2.00-21.00</t>
  </si>
  <si>
    <t>6.25-8.50</t>
  </si>
  <si>
    <t>2.00-19.91</t>
  </si>
  <si>
    <t>1.15-14.00</t>
  </si>
  <si>
    <t>1.15-12.00</t>
  </si>
  <si>
    <t>2.00-21.18</t>
  </si>
  <si>
    <t>1.15-12.25</t>
  </si>
  <si>
    <t>2.00-22.11</t>
  </si>
  <si>
    <t>2.00-21.91</t>
  </si>
  <si>
    <t>2.00-19.50</t>
  </si>
  <si>
    <t>1.00-12.00</t>
  </si>
  <si>
    <t>2.00-21.90</t>
  </si>
  <si>
    <t>2.00-19.89</t>
  </si>
  <si>
    <t>2.00-19.68</t>
  </si>
  <si>
    <t>0.40-12.00</t>
  </si>
  <si>
    <t>2.00-19.72</t>
  </si>
  <si>
    <t>2.00-19.71</t>
  </si>
  <si>
    <t>0.40-11.00</t>
  </si>
  <si>
    <t>2.00-19.62</t>
  </si>
  <si>
    <t>2.00-19.55</t>
  </si>
  <si>
    <t>0.10-11.00</t>
  </si>
  <si>
    <t>0.25-11.00</t>
  </si>
  <si>
    <t>2.00-19.40</t>
  </si>
  <si>
    <t>1.96-19.25</t>
  </si>
  <si>
    <t>0.15-11.00</t>
  </si>
  <si>
    <t>2.00-19.25</t>
  </si>
  <si>
    <t>0.25-10.50</t>
  </si>
  <si>
    <t>2.00-19.30</t>
  </si>
  <si>
    <t>0.25-10.30</t>
  </si>
  <si>
    <t>2.00-19.00</t>
  </si>
  <si>
    <t>1.50-18.50</t>
  </si>
  <si>
    <t>0.05-10.30</t>
  </si>
  <si>
    <t>1.50-19.25</t>
  </si>
  <si>
    <t>1.98-19.25</t>
  </si>
  <si>
    <t>1.97-19.25</t>
  </si>
  <si>
    <t>1.94-19.25</t>
  </si>
  <si>
    <t>6.00-8.50</t>
  </si>
  <si>
    <t>1.93-19.25</t>
  </si>
  <si>
    <t>1.92-19.25</t>
  </si>
  <si>
    <t>1.91-19.25</t>
  </si>
  <si>
    <t>0.00-5.00</t>
  </si>
  <si>
    <t>1.00-19.25</t>
  </si>
  <si>
    <t>0.00-6.25</t>
  </si>
  <si>
    <t>0.00-4.90</t>
  </si>
  <si>
    <t>0.00-4.75</t>
  </si>
  <si>
    <t>0.10-4.75</t>
  </si>
  <si>
    <t>5.65-8.50</t>
  </si>
  <si>
    <t>0.00-5.10</t>
  </si>
  <si>
    <t>0.00-5.37</t>
  </si>
  <si>
    <t>0.00-5.15</t>
  </si>
  <si>
    <t>0.00-4.00</t>
  </si>
  <si>
    <t>1.80-19.00</t>
  </si>
  <si>
    <t>0.10-5.30</t>
  </si>
  <si>
    <t>0.10-5.19</t>
  </si>
  <si>
    <t>Jun-18</t>
  </si>
  <si>
    <t>0.00-6.67</t>
  </si>
  <si>
    <t>0.00-6.00</t>
  </si>
  <si>
    <t>0.10-5.33</t>
  </si>
  <si>
    <t>1.90-19.00</t>
  </si>
  <si>
    <t>0.30-5.40</t>
  </si>
  <si>
    <t>0.10-4.96</t>
  </si>
  <si>
    <t>0.10-6.15</t>
  </si>
  <si>
    <t>1.80-20.40</t>
  </si>
  <si>
    <t>0.10-5.00</t>
  </si>
  <si>
    <t>0.10-6.00</t>
  </si>
  <si>
    <t>0.10-4.90</t>
  </si>
  <si>
    <t>0.30-5.00</t>
  </si>
  <si>
    <t>0.10-5.25</t>
  </si>
  <si>
    <t>5.50-8.50</t>
  </si>
  <si>
    <t>0.10-4.65</t>
  </si>
  <si>
    <t>5.50-8.35</t>
  </si>
  <si>
    <t>0.10-4.50</t>
  </si>
  <si>
    <t>0.10-5.05</t>
  </si>
  <si>
    <t>0.10-4.92</t>
  </si>
  <si>
    <t>0.00-4.55</t>
  </si>
  <si>
    <t>0.00-4.50</t>
  </si>
  <si>
    <t>0.00-4.25</t>
  </si>
  <si>
    <t>4.00-6.85</t>
  </si>
  <si>
    <t>0.05-3.75</t>
  </si>
  <si>
    <t>0.00-3.25</t>
  </si>
  <si>
    <t>0.85-24.00</t>
  </si>
  <si>
    <t>0.01-3.75</t>
  </si>
  <si>
    <t>0.00-3.40</t>
  </si>
  <si>
    <t>0.00-2.65</t>
  </si>
  <si>
    <t>0.01-2.50</t>
  </si>
  <si>
    <t>0.00-2.60</t>
  </si>
  <si>
    <t>0.00-2.50</t>
  </si>
  <si>
    <t>0.00-3.50</t>
  </si>
  <si>
    <t>0.74-24.00</t>
  </si>
  <si>
    <t>0.00-3.00</t>
  </si>
  <si>
    <t>0.00-3.10</t>
  </si>
  <si>
    <t>0.00-3.35</t>
  </si>
  <si>
    <t>0.00-3.30</t>
  </si>
  <si>
    <r>
      <rPr>
        <i/>
        <vertAlign val="superscript"/>
        <sz val="10"/>
        <color rgb="FF002060"/>
        <rFont val="Segoe UI"/>
        <family val="2"/>
      </rPr>
      <t xml:space="preserve">1 </t>
    </r>
    <r>
      <rPr>
        <i/>
        <sz val="10"/>
        <color rgb="FF002060"/>
        <rFont val="Segoe UI"/>
        <family val="2"/>
      </rPr>
      <t>Effective January 2017, the data refer to interest rates on new rupee deposits acquired during the month. Consequently, the data are not strictly comparable to those prior to January 2017.</t>
    </r>
  </si>
  <si>
    <r>
      <rPr>
        <i/>
        <vertAlign val="superscript"/>
        <sz val="10"/>
        <color rgb="FF002060"/>
        <rFont val="Segoe UI"/>
        <family val="2"/>
      </rPr>
      <t xml:space="preserve">2 </t>
    </r>
    <r>
      <rPr>
        <i/>
        <sz val="10"/>
        <color rgb="FF002060"/>
        <rFont val="Segoe UI"/>
        <family val="2"/>
      </rPr>
      <t>Effective October 2018, the data refer to interest rates on new rupee loans and overdrafts. Consequently, the data are not strictly comparable to those prior to October 2018.</t>
    </r>
  </si>
  <si>
    <r>
      <t>Table 19: NBDTIs* Loans to Other Nonfinancial Corporations, Households and Other Sectors</t>
    </r>
    <r>
      <rPr>
        <b/>
        <vertAlign val="superscript"/>
        <sz val="12"/>
        <color rgb="FF002060"/>
        <rFont val="Segoe UI"/>
        <family val="2"/>
      </rPr>
      <t>1</t>
    </r>
    <r>
      <rPr>
        <b/>
        <sz val="12"/>
        <color rgb="FF002060"/>
        <rFont val="Segoe UI"/>
        <family val="2"/>
      </rPr>
      <t xml:space="preserve"> as at end-August</t>
    </r>
    <r>
      <rPr>
        <b/>
        <vertAlign val="superscript"/>
        <sz val="12"/>
        <color rgb="FF002060"/>
        <rFont val="Segoe UI"/>
        <family val="2"/>
      </rPr>
      <t xml:space="preserve"> </t>
    </r>
    <r>
      <rPr>
        <b/>
        <sz val="12"/>
        <color rgb="FF002060"/>
        <rFont val="Segoe UI"/>
        <family val="2"/>
      </rPr>
      <t>2021</t>
    </r>
  </si>
  <si>
    <r>
      <t>MUR</t>
    </r>
    <r>
      <rPr>
        <b/>
        <vertAlign val="superscript"/>
        <sz val="11"/>
        <color rgb="FF002060"/>
        <rFont val="Segoe UI"/>
        <family val="2"/>
      </rPr>
      <t xml:space="preserve">2 </t>
    </r>
  </si>
  <si>
    <t>A - Agriculture, forestry and fishing</t>
  </si>
  <si>
    <t>4. Public Non-Financial Corporations</t>
  </si>
  <si>
    <t>* NBDTIs refer to Non-Bank Deposit Taking Institutions.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</si>
  <si>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</si>
  <si>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r>
      <rPr>
        <i/>
        <vertAlign val="superscript"/>
        <sz val="10"/>
        <color rgb="FF002060"/>
        <rFont val="Segoe UI"/>
        <family val="2"/>
      </rPr>
      <t xml:space="preserve">2 </t>
    </r>
    <r>
      <rPr>
        <i/>
        <sz val="10"/>
        <color rgb="FF002060"/>
        <rFont val="Segoe UI"/>
        <family val="2"/>
      </rPr>
      <t>MUR refers to Mauritian Rupees.</t>
    </r>
  </si>
  <si>
    <r>
      <t>Table 20: NBDTIs</t>
    </r>
    <r>
      <rPr>
        <b/>
        <vertAlign val="superscript"/>
        <sz val="12"/>
        <color rgb="FF002060"/>
        <rFont val="Segoe UI"/>
        <family val="2"/>
      </rPr>
      <t>*</t>
    </r>
    <r>
      <rPr>
        <b/>
        <sz val="12"/>
        <color rgb="FF002060"/>
        <rFont val="Segoe UI"/>
        <family val="2"/>
      </rPr>
      <t xml:space="preserve"> Loans to Other Nonfinancial Corporations, Households and Other Sectors</t>
    </r>
    <r>
      <rPr>
        <b/>
        <vertAlign val="superscript"/>
        <sz val="12"/>
        <color rgb="FF002060"/>
        <rFont val="Segoe UI"/>
        <family val="2"/>
      </rPr>
      <t>1</t>
    </r>
    <r>
      <rPr>
        <b/>
        <sz val="12"/>
        <color rgb="FF002060"/>
        <rFont val="Segoe UI"/>
        <family val="2"/>
      </rPr>
      <t>: August 2020 to August 2021</t>
    </r>
  </si>
  <si>
    <t>Feb-20</t>
  </si>
  <si>
    <t>Mar-20</t>
  </si>
  <si>
    <t>4. Public Non-Financial corporations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</si>
  <si>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</si>
  <si>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t>Table 21: NBDTIs* Interest Rates on New Rupee Deposits: August 2020 to August 2021</t>
  </si>
  <si>
    <t>DEPOSITS</t>
  </si>
  <si>
    <t xml:space="preserve">    Time</t>
  </si>
  <si>
    <t>1.80-5.45</t>
  </si>
  <si>
    <t>2.00-5.50</t>
  </si>
  <si>
    <t>1.85-5.60</t>
  </si>
  <si>
    <t>1.35-5.60</t>
  </si>
  <si>
    <t>2.00-5.60</t>
  </si>
  <si>
    <t>2.10-5.50</t>
  </si>
  <si>
    <t>1.85-5.55</t>
  </si>
  <si>
    <t>1.70-5.40</t>
  </si>
  <si>
    <t>1.95-5.55</t>
  </si>
  <si>
    <t>2.00-5.70</t>
  </si>
  <si>
    <t>1.70-5.35</t>
  </si>
  <si>
    <t>1.75-5.35</t>
  </si>
  <si>
    <t>1.70-5.50</t>
  </si>
  <si>
    <t>1.35-5.55</t>
  </si>
  <si>
    <t>0.45-5.10</t>
  </si>
  <si>
    <t>0.60-4.20</t>
  </si>
  <si>
    <t>0.60-4.50</t>
  </si>
  <si>
    <t>0.20-4.50</t>
  </si>
  <si>
    <t>0.25-4.75</t>
  </si>
  <si>
    <t>0.35-5.00</t>
  </si>
  <si>
    <t>0.45-4.05</t>
  </si>
  <si>
    <t>0.25-4.00</t>
  </si>
  <si>
    <t>0.25-3.75</t>
  </si>
  <si>
    <t>0.45-4.00</t>
  </si>
  <si>
    <t>0.35-4.00</t>
  </si>
  <si>
    <t>1.00-1.50</t>
  </si>
  <si>
    <t>1.85-2.10</t>
  </si>
  <si>
    <t>2.00-2.70</t>
  </si>
  <si>
    <t>1.00-1.75</t>
  </si>
  <si>
    <t>1.00-3.00</t>
  </si>
  <si>
    <t>0.85-1.50</t>
  </si>
  <si>
    <t>0.50-1.75</t>
  </si>
  <si>
    <t>0.50-1.00</t>
  </si>
  <si>
    <t>0.50-0.50</t>
  </si>
  <si>
    <t>1.75-3.00</t>
  </si>
  <si>
    <t>1.80-4.00</t>
  </si>
  <si>
    <t>1.90-5.90</t>
  </si>
  <si>
    <t>2.10-4.00</t>
  </si>
  <si>
    <t>1.85-3.75</t>
  </si>
  <si>
    <t>1.85-3.50</t>
  </si>
  <si>
    <t>2.10-3.90</t>
  </si>
  <si>
    <t>2.00-3.60</t>
  </si>
  <si>
    <t>1.85-3.30</t>
  </si>
  <si>
    <t>1.70-3.85</t>
  </si>
  <si>
    <t>1.95-3.10</t>
  </si>
  <si>
    <t>2.00-3.10</t>
  </si>
  <si>
    <t>1.70-3.30</t>
  </si>
  <si>
    <t>1.75-3.15</t>
  </si>
  <si>
    <t>1.35-2.40</t>
  </si>
  <si>
    <t>0.45-2.65</t>
  </si>
  <si>
    <t>0.60-2.40</t>
  </si>
  <si>
    <t>0.60-2.00</t>
  </si>
  <si>
    <t>0.35-2.75</t>
  </si>
  <si>
    <t>0.45-1.60</t>
  </si>
  <si>
    <t>0.30-1.60</t>
  </si>
  <si>
    <t>0.25-2.35</t>
  </si>
  <si>
    <t>0.45-0.60</t>
  </si>
  <si>
    <t>0.35-2.40</t>
  </si>
  <si>
    <t>0.20-3.00</t>
  </si>
  <si>
    <t>0.25-3.60</t>
  </si>
  <si>
    <t xml:space="preserve">   3.75-4.00</t>
  </si>
  <si>
    <t>3.75-4.00</t>
  </si>
  <si>
    <t>3.75-3.90</t>
  </si>
  <si>
    <t>3.25-3.40</t>
  </si>
  <si>
    <t>1.00-2.40</t>
  </si>
  <si>
    <t>1.75-1.85</t>
  </si>
  <si>
    <t>1.75-2.15</t>
  </si>
  <si>
    <t>1.85-2.35</t>
  </si>
  <si>
    <t>2.25-2.35</t>
  </si>
  <si>
    <t>1.75-2.35</t>
  </si>
  <si>
    <t>2.30-2.40</t>
  </si>
  <si>
    <t>2.15-3.00</t>
  </si>
  <si>
    <t>3.40-3.40</t>
  </si>
  <si>
    <t>2.50-4.65</t>
  </si>
  <si>
    <t>2.75-3.70</t>
  </si>
  <si>
    <t>2.50-3.70</t>
  </si>
  <si>
    <t>2.65-4.05</t>
  </si>
  <si>
    <t>2.50-3.60</t>
  </si>
  <si>
    <t>2.50-3.30</t>
  </si>
  <si>
    <t>2.35-3.60</t>
  </si>
  <si>
    <t>2.35-3.30</t>
  </si>
  <si>
    <t>2.40-3.20</t>
  </si>
  <si>
    <t>2.55-3.30</t>
  </si>
  <si>
    <t>2.35-3.45</t>
  </si>
  <si>
    <t>0.85-1.75</t>
  </si>
  <si>
    <t>1.10-2.60</t>
  </si>
  <si>
    <t>0.85-2.50</t>
  </si>
  <si>
    <t>1.10-2.10</t>
  </si>
  <si>
    <t>1.10-2.50</t>
  </si>
  <si>
    <t>1.10-1.65</t>
  </si>
  <si>
    <t>1.10-2.75</t>
  </si>
  <si>
    <t>0.85-2.70</t>
  </si>
  <si>
    <t>1.10-2.25</t>
  </si>
  <si>
    <t>0.85-2.00</t>
  </si>
  <si>
    <t>1.00-2.60</t>
  </si>
  <si>
    <t>1.10-1.55</t>
  </si>
  <si>
    <t>0.90-2.75</t>
  </si>
  <si>
    <t>3.00-4.65</t>
  </si>
  <si>
    <t>2.80-4.65</t>
  </si>
  <si>
    <t>3.00-4.40</t>
  </si>
  <si>
    <t>2.85-4.25</t>
  </si>
  <si>
    <t>3.15-4.25</t>
  </si>
  <si>
    <t>3.00-4.25</t>
  </si>
  <si>
    <t>2.75-4.55</t>
  </si>
  <si>
    <t>2.85-4.50</t>
  </si>
  <si>
    <t>2.85-4.60</t>
  </si>
  <si>
    <t>2.85-4.00</t>
  </si>
  <si>
    <t>3.10-4.50</t>
  </si>
  <si>
    <t>2.80-4.40</t>
  </si>
  <si>
    <t>3.00-4.55</t>
  </si>
  <si>
    <t>2.60-4.25</t>
  </si>
  <si>
    <t>1.35-3.50</t>
  </si>
  <si>
    <t>1.35-2.35</t>
  </si>
  <si>
    <t>1.35-2.65</t>
  </si>
  <si>
    <t>1.40-3.00</t>
  </si>
  <si>
    <t>1.60-4.00</t>
  </si>
  <si>
    <t>1.40-3.40</t>
  </si>
  <si>
    <t>1.40-2.60</t>
  </si>
  <si>
    <t>1.55-2.95</t>
  </si>
  <si>
    <t>1.35-2.55</t>
  </si>
  <si>
    <t>1.60-3.10</t>
  </si>
  <si>
    <t>1.40-4.00</t>
  </si>
  <si>
    <t>1.35-3.75</t>
  </si>
  <si>
    <t>1.35-3.80</t>
  </si>
  <si>
    <t>3.10-4.65</t>
  </si>
  <si>
    <t>3.25-4.75</t>
  </si>
  <si>
    <t>2.50-4.60</t>
  </si>
  <si>
    <t>2.90-4.65</t>
  </si>
  <si>
    <t>2.90-4.25</t>
  </si>
  <si>
    <t>3.05-4.65</t>
  </si>
  <si>
    <t>2.95-5.00</t>
  </si>
  <si>
    <t>3.00-4.75</t>
  </si>
  <si>
    <t>2.95-4.65</t>
  </si>
  <si>
    <t>3.40-5.00</t>
  </si>
  <si>
    <t>3.40-4.85</t>
  </si>
  <si>
    <t>2.95-4.05</t>
  </si>
  <si>
    <t>2.00-4.05</t>
  </si>
  <si>
    <t>2.05-3.85</t>
  </si>
  <si>
    <t>2.05-2.75</t>
  </si>
  <si>
    <t>1.80-2.50</t>
  </si>
  <si>
    <t>1.80-2.85</t>
  </si>
  <si>
    <t>2.20-2.75</t>
  </si>
  <si>
    <t>2.05-2.60</t>
  </si>
  <si>
    <t>2.00-3.05</t>
  </si>
  <si>
    <t>2.00-2.65</t>
  </si>
  <si>
    <t>2.05-3.15</t>
  </si>
  <si>
    <t>2.00-3.50</t>
  </si>
  <si>
    <t>2.00-3.25</t>
  </si>
  <si>
    <t>1.95-4.00</t>
  </si>
  <si>
    <t>3.10-5.00</t>
  </si>
  <si>
    <t>3.10-5.10</t>
  </si>
  <si>
    <t>3.10-5.40</t>
  </si>
  <si>
    <t>3.10-6.00</t>
  </si>
  <si>
    <t>3.10-5.60</t>
  </si>
  <si>
    <t>3.10-5.15</t>
  </si>
  <si>
    <t>3.10-5.25</t>
  </si>
  <si>
    <t>3.10-4.95</t>
  </si>
  <si>
    <t>2.90-5.10</t>
  </si>
  <si>
    <t>3.10-5.35</t>
  </si>
  <si>
    <t>2.10-3.50</t>
  </si>
  <si>
    <t>1.85-4.05</t>
  </si>
  <si>
    <t>2.10-3.00</t>
  </si>
  <si>
    <t>2.10-4.75</t>
  </si>
  <si>
    <t>1.75-3.70</t>
  </si>
  <si>
    <t>4.05-5.45</t>
  </si>
  <si>
    <t>3.95-5.50</t>
  </si>
  <si>
    <t>3.90-5.50</t>
  </si>
  <si>
    <t>3.80-5.50</t>
  </si>
  <si>
    <t>4.00-5.60</t>
  </si>
  <si>
    <t>3.90-5.60</t>
  </si>
  <si>
    <t>3.65-5.55</t>
  </si>
  <si>
    <t>3.65-5.40</t>
  </si>
  <si>
    <t>3.90-5.55</t>
  </si>
  <si>
    <t>3.90-5.70</t>
  </si>
  <si>
    <t>3.75-5.35</t>
  </si>
  <si>
    <t>3.55-5.55</t>
  </si>
  <si>
    <t>2.40-5.10</t>
  </si>
  <si>
    <t>2.45-4.20</t>
  </si>
  <si>
    <t>2.40-3.90</t>
  </si>
  <si>
    <t>2.30-3.75</t>
  </si>
  <si>
    <t>2.40-3.75</t>
  </si>
  <si>
    <t>2.55-4.00</t>
  </si>
  <si>
    <t>2.40-4.50</t>
  </si>
  <si>
    <t>2.15-4.10</t>
  </si>
  <si>
    <r>
      <t>Table 22: NBDTIs* Interest Rates on New Rupee Loans to Other Nonfinancial Corporations</t>
    </r>
    <r>
      <rPr>
        <b/>
        <vertAlign val="superscript"/>
        <sz val="12"/>
        <color rgb="FF002060"/>
        <rFont val="Segoe UI"/>
        <family val="2"/>
      </rPr>
      <t>1</t>
    </r>
    <r>
      <rPr>
        <b/>
        <sz val="12"/>
        <color rgb="FF002060"/>
        <rFont val="Segoe UI"/>
        <family val="2"/>
      </rPr>
      <t>, Households and Other Sectors: August 2020 to August 2021</t>
    </r>
  </si>
  <si>
    <t>Dec-19</t>
  </si>
  <si>
    <t>5.50-11.00</t>
  </si>
  <si>
    <t>4.50-10.00</t>
  </si>
  <si>
    <t>5.50-9.95</t>
  </si>
  <si>
    <t>5.50-10.00</t>
  </si>
  <si>
    <t>6.00-10.00</t>
  </si>
  <si>
    <t>6.00-9.95</t>
  </si>
  <si>
    <t>5.75-8.00</t>
  </si>
  <si>
    <t>2.50-9.95</t>
  </si>
  <si>
    <t>3.35-9.95</t>
  </si>
  <si>
    <t>3.90-9.95</t>
  </si>
  <si>
    <t>3.90-9.50</t>
  </si>
  <si>
    <t>4.70-10.00</t>
  </si>
  <si>
    <t>4.25-10.00</t>
  </si>
  <si>
    <t>3.90-10.25</t>
  </si>
  <si>
    <t>3.90-11.00</t>
  </si>
  <si>
    <t>3.90-10.00</t>
  </si>
  <si>
    <t>6.35-9.75</t>
  </si>
  <si>
    <t>6.40-9.75</t>
  </si>
  <si>
    <t>6.25-9.00</t>
  </si>
  <si>
    <t>6.25-9.95</t>
  </si>
  <si>
    <t>6.25-9.20</t>
  </si>
  <si>
    <t>6.20-9.20</t>
  </si>
  <si>
    <t>6.40-9.20</t>
  </si>
  <si>
    <t>6.35-7.50</t>
  </si>
  <si>
    <t>6.35-8.50</t>
  </si>
  <si>
    <t>6.37-6.40</t>
  </si>
  <si>
    <t>6.25-10.00</t>
  </si>
  <si>
    <t>4.75-6.40</t>
  </si>
  <si>
    <t>2.50-8.06</t>
  </si>
  <si>
    <t>4.75-5.35</t>
  </si>
  <si>
    <t>5.35-7.99</t>
  </si>
  <si>
    <t>4.90-7.50</t>
  </si>
  <si>
    <t>4.75-7.03</t>
  </si>
  <si>
    <t>4.75-5.50</t>
  </si>
  <si>
    <t>5.23-7.50</t>
  </si>
  <si>
    <t>5.26</t>
  </si>
  <si>
    <t>_</t>
  </si>
  <si>
    <t>6.75-6.90</t>
  </si>
  <si>
    <t>6.35-9.25</t>
  </si>
  <si>
    <t>6.35-9.50</t>
  </si>
  <si>
    <t>6.40-8.50</t>
  </si>
  <si>
    <t>5.50-9.70</t>
  </si>
  <si>
    <t>6.00-8.75</t>
  </si>
  <si>
    <t>6.00-9.75</t>
  </si>
  <si>
    <t>5.75-9.95</t>
  </si>
  <si>
    <t>6.25-8.75</t>
  </si>
  <si>
    <t>5.75-6.10</t>
  </si>
  <si>
    <t>2.50-6.50</t>
  </si>
  <si>
    <t>4.85-9.25</t>
  </si>
  <si>
    <t>5.25-9.00</t>
  </si>
  <si>
    <t>4.75-8.95</t>
  </si>
  <si>
    <t>5.60-8.75</t>
  </si>
  <si>
    <t>4.75-8.50</t>
  </si>
  <si>
    <t>3.90-8.50</t>
  </si>
  <si>
    <t>3.90-9.99</t>
  </si>
  <si>
    <t>9.25</t>
  </si>
  <si>
    <t>6.35-7.20</t>
  </si>
  <si>
    <t>6.48</t>
  </si>
  <si>
    <t>6.25-9.25</t>
  </si>
  <si>
    <t>6.25-9.75</t>
  </si>
  <si>
    <t>6.50-9.20</t>
  </si>
  <si>
    <t>6.00-8.04</t>
  </si>
  <si>
    <t>5.75-10.00</t>
  </si>
  <si>
    <t>7.75-8.00</t>
  </si>
  <si>
    <t>2.50-9.25</t>
  </si>
  <si>
    <t>2.50-10.25</t>
  </si>
  <si>
    <t>3.35-9.25</t>
  </si>
  <si>
    <t>4.25-9.95</t>
  </si>
  <si>
    <t>4.25-9.25</t>
  </si>
  <si>
    <t>2.50-8.50</t>
  </si>
  <si>
    <t>4.25-8.50</t>
  </si>
  <si>
    <t>4.90-9.95</t>
  </si>
  <si>
    <t>5.70-10.00</t>
  </si>
  <si>
    <t>4.70-11.00</t>
  </si>
  <si>
    <t>4.90-9.00</t>
  </si>
  <si>
    <t>5.50-9.00</t>
  </si>
  <si>
    <t>5.50-9.25</t>
  </si>
  <si>
    <t>4.70-8.50</t>
  </si>
  <si>
    <t>5.70-8.95</t>
  </si>
  <si>
    <t>5.70-9.25</t>
  </si>
  <si>
    <t>4.70-9.50</t>
  </si>
  <si>
    <t>3.90-9.25</t>
  </si>
  <si>
    <t>4.70-8.95</t>
  </si>
  <si>
    <t>3.90-7.95</t>
  </si>
  <si>
    <t>4.75-9.95</t>
  </si>
  <si>
    <t>4.50-9.50</t>
  </si>
  <si>
    <t>7.20-9.75</t>
  </si>
  <si>
    <t>7.00-9.75</t>
  </si>
  <si>
    <t>5.75-9.75</t>
  </si>
  <si>
    <t>6.35-9.95</t>
  </si>
  <si>
    <t>7.00-9.25</t>
  </si>
  <si>
    <t>6.80-9.75</t>
  </si>
  <si>
    <t>6.70-10.50</t>
  </si>
  <si>
    <t>6.40-9.95</t>
  </si>
  <si>
    <t>6.99-9.95</t>
  </si>
  <si>
    <t>7.50-9.50</t>
  </si>
  <si>
    <t>5.70-10.50</t>
  </si>
  <si>
    <t>8.95-9.95</t>
  </si>
  <si>
    <t>7.45-8.50</t>
  </si>
  <si>
    <t>7.00-9.95</t>
  </si>
  <si>
    <t>6.30-8.95</t>
  </si>
  <si>
    <t>7.25-8.25</t>
  </si>
  <si>
    <t>6.95-9.75</t>
  </si>
  <si>
    <t>5.25-9.95</t>
  </si>
  <si>
    <t>6.20-9.75</t>
  </si>
  <si>
    <t>6.20-9.95</t>
  </si>
  <si>
    <t>7.87-9.75</t>
  </si>
  <si>
    <t>6.85-8.00</t>
  </si>
  <si>
    <t>6.85-8.25</t>
  </si>
  <si>
    <t>7.71-9.95</t>
  </si>
  <si>
    <t>7.76-9.95</t>
  </si>
  <si>
    <t>6.50-9.95</t>
  </si>
  <si>
    <t>4.50-7.25</t>
  </si>
  <si>
    <t>6.95-8.25</t>
  </si>
  <si>
    <t>5.25-7.50</t>
  </si>
  <si>
    <t>7.50-10.00</t>
  </si>
  <si>
    <t>5.25-6.66</t>
  </si>
  <si>
    <t>9.95</t>
  </si>
  <si>
    <t>6.90-9.75</t>
  </si>
  <si>
    <t>8.00-9.00</t>
  </si>
  <si>
    <t>7.50-7.75</t>
  </si>
  <si>
    <t>6.50-7.80</t>
  </si>
  <si>
    <t>5.50-9.20</t>
  </si>
  <si>
    <t>6.20-8.95</t>
  </si>
  <si>
    <t>6.00-7.50</t>
  </si>
  <si>
    <t>5.00-7.25</t>
  </si>
  <si>
    <t>7.25-9.00</t>
  </si>
  <si>
    <t>5.90-7.75</t>
  </si>
  <si>
    <t>4.75-7.01</t>
  </si>
  <si>
    <t>4.75-7.25</t>
  </si>
  <si>
    <t>6.25-7.00</t>
  </si>
  <si>
    <t>5.45-10.00</t>
  </si>
  <si>
    <t>7.50-8.50</t>
  </si>
  <si>
    <t>6.20-7.50</t>
  </si>
  <si>
    <t>7.75-8.50</t>
  </si>
  <si>
    <t>7.95-9.25</t>
  </si>
  <si>
    <t>8.50-9.25</t>
  </si>
  <si>
    <t>7.04-7.50</t>
  </si>
  <si>
    <t>6.35-8.00</t>
  </si>
  <si>
    <t>6.95-9.25</t>
  </si>
  <si>
    <t>4.75-7.50</t>
  </si>
  <si>
    <t>7.01-7.50</t>
  </si>
  <si>
    <t>4.75-5.00</t>
  </si>
  <si>
    <t>5.75-7.75</t>
  </si>
  <si>
    <t>6.00-7.81</t>
  </si>
  <si>
    <t>6.00-8.51</t>
  </si>
  <si>
    <t>6.40-10.00</t>
  </si>
  <si>
    <t>6.35-8.95</t>
  </si>
  <si>
    <t>6.35-10.00</t>
  </si>
  <si>
    <t>6.25-7.95</t>
  </si>
  <si>
    <t>6.42-8.52</t>
  </si>
  <si>
    <t>7.00-12.00</t>
  </si>
  <si>
    <t>5.50-8.00</t>
  </si>
  <si>
    <t>5.35-8.75</t>
  </si>
  <si>
    <t>3.90-8.95</t>
  </si>
  <si>
    <t>6.08-9.50</t>
  </si>
  <si>
    <t>6.00-8.25</t>
  </si>
  <si>
    <t>7.50-8.00</t>
  </si>
  <si>
    <t>7.25-8.50</t>
  </si>
  <si>
    <t>6.60-9.00</t>
  </si>
  <si>
    <t>6.20-11.00</t>
  </si>
  <si>
    <t>6.35-9.00</t>
  </si>
  <si>
    <t>6.35-8.75</t>
  </si>
  <si>
    <t>6.20-9.50</t>
  </si>
  <si>
    <t>5.75-11.00</t>
  </si>
  <si>
    <t>6.60-9.85</t>
  </si>
  <si>
    <t>8.50-8.75</t>
  </si>
  <si>
    <t>6.00-9.00</t>
  </si>
  <si>
    <t>4.85-8.17</t>
  </si>
  <si>
    <t>6.64-9.25</t>
  </si>
  <si>
    <t>2.50-9.00</t>
  </si>
  <si>
    <t>5.70-7.25</t>
  </si>
  <si>
    <t>5.75-9.00</t>
  </si>
  <si>
    <t>8.75-9.00</t>
  </si>
  <si>
    <t>6.50-7.75</t>
  </si>
  <si>
    <t>7.26-8.50</t>
  </si>
  <si>
    <t>6.99-8.00</t>
  </si>
  <si>
    <t>7.95-8.50</t>
  </si>
  <si>
    <t>7.25-7.50</t>
  </si>
  <si>
    <t>8.50</t>
  </si>
  <si>
    <t>5.75-8.50</t>
  </si>
  <si>
    <t>6.90-7.50</t>
  </si>
  <si>
    <t>6.00-7.75</t>
  </si>
  <si>
    <t>9.00-9.25</t>
  </si>
  <si>
    <t>5.48-7.25</t>
  </si>
  <si>
    <t>5.00</t>
  </si>
  <si>
    <t>4.75-7.17</t>
  </si>
  <si>
    <t>6.20-8.00</t>
  </si>
  <si>
    <t>7.25-9.50</t>
  </si>
  <si>
    <t>6.90-8.00</t>
  </si>
  <si>
    <t>7.75-10.50</t>
  </si>
  <si>
    <t>5.50-8.75</t>
  </si>
  <si>
    <t>6.35-7.68</t>
  </si>
  <si>
    <t>6.31-7.00</t>
  </si>
  <si>
    <t>7.00-7.69</t>
  </si>
  <si>
    <t>5.60-7.24</t>
  </si>
  <si>
    <t>4.75-7.02</t>
  </si>
  <si>
    <t>5.50</t>
  </si>
  <si>
    <t>6.90-8.50</t>
  </si>
  <si>
    <t>6.20-8.25</t>
  </si>
  <si>
    <t>8.00-8.23</t>
  </si>
  <si>
    <t>7.80-10.00</t>
  </si>
  <si>
    <t>8.00-8.75</t>
  </si>
  <si>
    <t>7.82-9.25</t>
  </si>
  <si>
    <t>7.25-8.02</t>
  </si>
  <si>
    <t>7.50-7.99</t>
  </si>
  <si>
    <t>5.25-8.75</t>
  </si>
  <si>
    <t>5.25-8.50</t>
  </si>
  <si>
    <t>7.75-9.95</t>
  </si>
  <si>
    <t>7.49</t>
  </si>
  <si>
    <t>4.60-15.96</t>
  </si>
  <si>
    <t>4.80-15.96</t>
  </si>
  <si>
    <t>4.75-15.96</t>
  </si>
  <si>
    <t>4.85-15.96</t>
  </si>
  <si>
    <t>4.70-15.96</t>
  </si>
  <si>
    <t>4.75-10.65</t>
  </si>
  <si>
    <t>4.80-10.70</t>
  </si>
  <si>
    <t>4.65-11.00</t>
  </si>
  <si>
    <t>4.45-11.00</t>
  </si>
  <si>
    <t>3.30-9.15</t>
  </si>
  <si>
    <t>3.30-10.00</t>
  </si>
  <si>
    <t>3.25-11.10</t>
  </si>
  <si>
    <t>3.30-11.00</t>
  </si>
  <si>
    <t>3.20-10.50</t>
  </si>
  <si>
    <t>3.30-10.50</t>
  </si>
  <si>
    <t>3.20-10.00</t>
  </si>
  <si>
    <t>3.10-9.95</t>
  </si>
  <si>
    <t>3.00-10.00</t>
  </si>
  <si>
    <t>2.00-11.00</t>
  </si>
  <si>
    <t>3.00-10.50</t>
  </si>
  <si>
    <t>4.60-8.55</t>
  </si>
  <si>
    <t>4.80-8.55</t>
  </si>
  <si>
    <t>4.60-8.50</t>
  </si>
  <si>
    <t>4.80-10.80</t>
  </si>
  <si>
    <t>4.75-10.80</t>
  </si>
  <si>
    <t>4.85-8.55</t>
  </si>
  <si>
    <t>4.70-8.40</t>
  </si>
  <si>
    <t>4.60-10.65</t>
  </si>
  <si>
    <t>4.75-8.40</t>
  </si>
  <si>
    <t>4.80-10.65</t>
  </si>
  <si>
    <t>4.65-10.65</t>
  </si>
  <si>
    <t>4.45-8.40</t>
  </si>
  <si>
    <t>4.05-6.90</t>
  </si>
  <si>
    <t>3.25-9.15</t>
  </si>
  <si>
    <t>3.30-9.50</t>
  </si>
  <si>
    <t>3.20-9.50</t>
  </si>
  <si>
    <t>3.35-9.15</t>
  </si>
  <si>
    <t>3.20-9.15</t>
  </si>
  <si>
    <t>3.10-7.00</t>
  </si>
  <si>
    <t>2.00-9.50</t>
  </si>
  <si>
    <t>7.50-9.20</t>
  </si>
  <si>
    <t>8.20-9.20</t>
  </si>
  <si>
    <t>5. Non-Financial GBC1s</t>
  </si>
  <si>
    <t>7. Public Non-Financial corporations</t>
  </si>
  <si>
    <r>
      <t>Table 23: ODCs* Loans to Other Nonfinancial Corporations, Households and Other Sectors</t>
    </r>
    <r>
      <rPr>
        <b/>
        <vertAlign val="superscript"/>
        <sz val="12"/>
        <color rgb="FF002060"/>
        <rFont val="Segoe UI"/>
        <family val="2"/>
      </rPr>
      <t>1</t>
    </r>
    <r>
      <rPr>
        <b/>
        <sz val="12"/>
        <color rgb="FF002060"/>
        <rFont val="Segoe UI"/>
        <family val="2"/>
      </rPr>
      <t xml:space="preserve"> as at end-August 2021</t>
    </r>
  </si>
  <si>
    <t>* ODCs refer to Other Depository Corporations.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</si>
  <si>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</si>
  <si>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r>
      <t>Table 24: ODCs* Loans to Other Nonfinancial Corporations, Households and Other Sectors</t>
    </r>
    <r>
      <rPr>
        <b/>
        <vertAlign val="superscript"/>
        <sz val="12"/>
        <color rgb="FF002060"/>
        <rFont val="Segoe UI"/>
        <family val="2"/>
      </rPr>
      <t>1</t>
    </r>
    <r>
      <rPr>
        <b/>
        <sz val="12"/>
        <color rgb="FF002060"/>
        <rFont val="Segoe UI"/>
        <family val="2"/>
      </rPr>
      <t>: August 2020 to August 2021</t>
    </r>
  </si>
  <si>
    <t>6. NonFinancial GBC1s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</si>
  <si>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</si>
  <si>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r>
      <t>Table 25: Maintenance of Cash Reserve Ratio (CRR) by Banks</t>
    </r>
    <r>
      <rPr>
        <b/>
        <vertAlign val="superscript"/>
        <sz val="12"/>
        <color rgb="FF002060"/>
        <rFont val="Segoe UI"/>
        <family val="2"/>
      </rPr>
      <t>1</t>
    </r>
    <r>
      <rPr>
        <b/>
        <sz val="12"/>
        <color rgb="FF002060"/>
        <rFont val="Segoe UI"/>
        <family val="2"/>
      </rPr>
      <t>: 24 September 2020 to 23 September 2021</t>
    </r>
  </si>
  <si>
    <t>Period Ended</t>
  </si>
  <si>
    <r>
      <t xml:space="preserve">Deposit Base </t>
    </r>
    <r>
      <rPr>
        <b/>
        <vertAlign val="superscript"/>
        <sz val="11"/>
        <color rgb="FF002060"/>
        <rFont val="Segoe UI"/>
        <family val="2"/>
      </rPr>
      <t>2</t>
    </r>
  </si>
  <si>
    <r>
      <t xml:space="preserve">Average Cash Balances held for the Period </t>
    </r>
    <r>
      <rPr>
        <b/>
        <vertAlign val="superscript"/>
        <sz val="11"/>
        <color rgb="FF002060"/>
        <rFont val="Segoe UI"/>
        <family val="2"/>
      </rPr>
      <t>3</t>
    </r>
  </si>
  <si>
    <t>Required Minimum Cash Balances</t>
  </si>
  <si>
    <t>Excess Cash Holdings</t>
  </si>
  <si>
    <t>Average CRR</t>
  </si>
  <si>
    <t>CRR of (A)</t>
  </si>
  <si>
    <t>(A)</t>
  </si>
  <si>
    <t>(B)</t>
  </si>
  <si>
    <t>(C)</t>
  </si>
  <si>
    <t>(B) - (C)</t>
  </si>
  <si>
    <t>MUR^</t>
  </si>
  <si>
    <t>FCY*</t>
  </si>
  <si>
    <r>
      <t xml:space="preserve">FCY* </t>
    </r>
    <r>
      <rPr>
        <b/>
        <vertAlign val="superscript"/>
        <sz val="11"/>
        <color rgb="FF002060"/>
        <rFont val="Segoe UI"/>
        <family val="2"/>
      </rPr>
      <t>4</t>
    </r>
  </si>
  <si>
    <r>
      <t xml:space="preserve">26-Mar-20 </t>
    </r>
    <r>
      <rPr>
        <b/>
        <vertAlign val="superscript"/>
        <sz val="11"/>
        <color rgb="FF002060"/>
        <rFont val="Segoe UI"/>
        <family val="2"/>
      </rPr>
      <t>1</t>
    </r>
  </si>
  <si>
    <t xml:space="preserve">09-Apr-20 </t>
  </si>
  <si>
    <t>11-Mar-21</t>
  </si>
  <si>
    <t>25-Mar-21</t>
  </si>
  <si>
    <t>08-Apr-21</t>
  </si>
  <si>
    <t>22-Apr-21</t>
  </si>
  <si>
    <t>06-May-21</t>
  </si>
  <si>
    <t>20-May-21</t>
  </si>
  <si>
    <t xml:space="preserve">03-Jun-21 </t>
  </si>
  <si>
    <t xml:space="preserve">17-Jun-21 </t>
  </si>
  <si>
    <r>
      <rPr>
        <i/>
        <vertAlign val="superscript"/>
        <sz val="10"/>
        <color rgb="FF002060"/>
        <rFont val="Segoe UI"/>
        <family val="2"/>
      </rPr>
      <t>1</t>
    </r>
    <r>
      <rPr>
        <i/>
        <sz val="10"/>
        <color rgb="FF002060"/>
        <rFont val="Segoe UI"/>
        <family val="2"/>
      </rPr>
      <t xml:space="preserve"> With effect from the maintenance period starting 13 March 2020, the average fortnightly CRR on rupee deposits is reduced from 9.0 per cent to 8.0 per cent, while the average fortnightly CRR on foreign currency deposits remained unchanged at 6.0 per cent.</t>
    </r>
  </si>
  <si>
    <r>
      <rPr>
        <i/>
        <vertAlign val="superscript"/>
        <sz val="10"/>
        <color rgb="FF002060"/>
        <rFont val="Segoe UI"/>
        <family val="2"/>
      </rPr>
      <t>2</t>
    </r>
    <r>
      <rPr>
        <i/>
        <sz val="10"/>
        <color rgb="FF002060"/>
        <rFont val="Segoe UI"/>
        <family val="2"/>
      </rPr>
      <t xml:space="preserve"> The deposit base is lagged by two weeks.                                                     </t>
    </r>
  </si>
  <si>
    <r>
      <rPr>
        <i/>
        <vertAlign val="superscript"/>
        <sz val="10"/>
        <color rgb="FF002060"/>
        <rFont val="Segoe UI"/>
        <family val="2"/>
      </rPr>
      <t>3</t>
    </r>
    <r>
      <rPr>
        <i/>
        <sz val="10"/>
        <color rgb="FF002060"/>
        <rFont val="Segoe UI"/>
        <family val="2"/>
      </rPr>
      <t xml:space="preserve"> Cash balances consist exclusively of balances held by banks with the Bank of Mauritius.</t>
    </r>
  </si>
  <si>
    <r>
      <rPr>
        <i/>
        <vertAlign val="superscript"/>
        <sz val="10"/>
        <color rgb="FF002060"/>
        <rFont val="Segoe UI"/>
        <family val="2"/>
      </rPr>
      <t xml:space="preserve">4 </t>
    </r>
    <r>
      <rPr>
        <i/>
        <sz val="10"/>
        <color rgb="FF002060"/>
        <rFont val="Segoe UI"/>
        <family val="2"/>
      </rPr>
      <t xml:space="preserve">It is to be noted that banks' foreign currency excess reserves increased as from November 2017 in line with the implementation of the Liquidity Coverage Ratio (LCR), </t>
    </r>
  </si>
  <si>
    <t xml:space="preserve">which represents a standard that is designed to ensure that a bank has an adequate inventory of unencumbered high quality liquid assets (HQLA). The HQLA </t>
  </si>
  <si>
    <t xml:space="preserve">consists of cash or assets convertible into cash at little or no loss of value in market, to meet its liquidity requirements for a 30 days' liquidity stress period. Banks </t>
  </si>
  <si>
    <t>keep part of their HQLA with the Bank of Mauritius.</t>
  </si>
  <si>
    <t>^ MUR refers to Mauritian Rupee.</t>
  </si>
  <si>
    <t>* FCY refers to MUR equivalent of foreign currencies.</t>
  </si>
  <si>
    <r>
      <t>Table 26: Maturity Pattern of  Banks' Foreign Currency Deposits</t>
    </r>
    <r>
      <rPr>
        <b/>
        <vertAlign val="superscript"/>
        <sz val="12"/>
        <color indexed="56"/>
        <rFont val="Segoe UI"/>
        <family val="2"/>
      </rPr>
      <t>1</t>
    </r>
    <r>
      <rPr>
        <b/>
        <sz val="12"/>
        <color indexed="56"/>
        <rFont val="Segoe UI"/>
        <family val="2"/>
      </rPr>
      <t>: As at end-June 2021</t>
    </r>
  </si>
  <si>
    <t>Duration</t>
  </si>
  <si>
    <t>RUPEE EQUIVALENT OF DEPOSITS DENOMINATED IN FOREIGN CURRENCIES</t>
  </si>
  <si>
    <t>US</t>
  </si>
  <si>
    <t>Pound</t>
  </si>
  <si>
    <t>South African</t>
  </si>
  <si>
    <t>Dollar</t>
  </si>
  <si>
    <t>Sterling</t>
  </si>
  <si>
    <t>Rand</t>
  </si>
  <si>
    <r>
      <t xml:space="preserve">1. TRANSFERABLE </t>
    </r>
    <r>
      <rPr>
        <b/>
        <vertAlign val="superscript"/>
        <sz val="11"/>
        <color rgb="FF002060"/>
        <rFont val="Segoe UI"/>
        <family val="2"/>
      </rPr>
      <t>2</t>
    </r>
  </si>
  <si>
    <t>2. TIME</t>
  </si>
  <si>
    <t>Call</t>
  </si>
  <si>
    <t>7 Days' Notice</t>
  </si>
  <si>
    <t>Exceeding 7 Days &amp; Up to 1 Month</t>
  </si>
  <si>
    <t>Exceeding 1 Month &amp; Up to 3 Months</t>
  </si>
  <si>
    <t>Exceeding 3 Months &amp; Up to 6 Months</t>
  </si>
  <si>
    <t>Exceeding 6 Months &amp; Up to 12 Months</t>
  </si>
  <si>
    <t>Exceeding 12 Months &amp; Up to 18 Months</t>
  </si>
  <si>
    <t>Exceeding 18 Months &amp; Up to 24 Months</t>
  </si>
  <si>
    <t>Exceeding 24 Months &amp; Up to 30 Months</t>
  </si>
  <si>
    <t>Exceeding 30 Months &amp; Up to 36 Months</t>
  </si>
  <si>
    <t>Exceeding 36 Months &amp; Up to 42 Months</t>
  </si>
  <si>
    <t>Exceeding 42 Months &amp; Up to 48 Months</t>
  </si>
  <si>
    <t>Exceeding 48 Months &amp; Up to 54 Months</t>
  </si>
  <si>
    <t>Exceeding 54 Months &amp; Up to 60 Months</t>
  </si>
  <si>
    <t>Exceeding 60 Months</t>
  </si>
  <si>
    <r>
      <rPr>
        <i/>
        <vertAlign val="superscript"/>
        <sz val="10"/>
        <color rgb="FF002060"/>
        <rFont val="Segoe UI"/>
        <family val="2"/>
      </rPr>
      <t xml:space="preserve">1 </t>
    </r>
    <r>
      <rPr>
        <i/>
        <sz val="10"/>
        <color rgb="FF002060"/>
        <rFont val="Segoe UI"/>
        <family val="2"/>
      </rPr>
      <t>Include deposits mobilised from residents, Global Business Licence Holders and non-residents.</t>
    </r>
  </si>
  <si>
    <r>
      <rPr>
        <i/>
        <vertAlign val="superscript"/>
        <sz val="10"/>
        <color rgb="FF002060"/>
        <rFont val="Segoe UI"/>
        <family val="2"/>
      </rPr>
      <t>2</t>
    </r>
    <r>
      <rPr>
        <i/>
        <sz val="10"/>
        <color rgb="FF002060"/>
        <rFont val="Segoe UI"/>
        <family val="2"/>
      </rPr>
      <t xml:space="preserve"> Include savings deposits.</t>
    </r>
  </si>
  <si>
    <r>
      <t>Table 27: Financial Soundness Indicators</t>
    </r>
    <r>
      <rPr>
        <b/>
        <vertAlign val="superscript"/>
        <sz val="12"/>
        <color rgb="FF002060"/>
        <rFont val="Segoe UI"/>
        <family val="2"/>
      </rPr>
      <t>1</t>
    </r>
    <r>
      <rPr>
        <b/>
        <sz val="12"/>
        <color rgb="FF002060"/>
        <rFont val="Segoe UI"/>
        <family val="2"/>
      </rPr>
      <t xml:space="preserve"> of Other Depository Corporations </t>
    </r>
    <r>
      <rPr>
        <b/>
        <vertAlign val="superscript"/>
        <sz val="12"/>
        <color rgb="FF002060"/>
        <rFont val="Segoe UI"/>
        <family val="2"/>
      </rPr>
      <t>2</t>
    </r>
    <r>
      <rPr>
        <b/>
        <sz val="12"/>
        <color rgb="FF002060"/>
        <rFont val="Segoe UI"/>
        <family val="2"/>
      </rPr>
      <t>: December 2018 to June 2021</t>
    </r>
  </si>
  <si>
    <t>Core Set of Financial Soundness Indicators (FSIs)</t>
  </si>
  <si>
    <t>Sep-18</t>
  </si>
  <si>
    <t>Dec-18</t>
  </si>
  <si>
    <t>Mar-19</t>
  </si>
  <si>
    <t>June-19</t>
  </si>
  <si>
    <t>Sep-19</t>
  </si>
  <si>
    <t>Capital-based</t>
  </si>
  <si>
    <t xml:space="preserve">Regulatory capital to risk-weighted assets </t>
  </si>
  <si>
    <t xml:space="preserve">Regulatory Tier 1 capital to risk-weighted assets </t>
  </si>
  <si>
    <t>Non-performing loans net of provisions to capital</t>
  </si>
  <si>
    <t>Asset Quality</t>
  </si>
  <si>
    <r>
      <t>Non-performing loans to total loans</t>
    </r>
    <r>
      <rPr>
        <vertAlign val="superscript"/>
        <sz val="10.5"/>
        <color rgb="FF002060"/>
        <rFont val="Segoe UI"/>
        <family val="2"/>
      </rPr>
      <t>3</t>
    </r>
  </si>
  <si>
    <r>
      <t>Sectoral distribution⁴ of loans to total loans</t>
    </r>
    <r>
      <rPr>
        <vertAlign val="superscript"/>
        <sz val="10.5"/>
        <color rgb="FF002060"/>
        <rFont val="Segoe UI"/>
        <family val="2"/>
      </rPr>
      <t>3</t>
    </r>
  </si>
  <si>
    <t>Interbank loans</t>
  </si>
  <si>
    <t>General Government</t>
  </si>
  <si>
    <t>Non-financial corporations</t>
  </si>
  <si>
    <t xml:space="preserve">Other domestic sectors </t>
  </si>
  <si>
    <t xml:space="preserve">Non-residents </t>
  </si>
  <si>
    <t>Earnings and Profitability</t>
  </si>
  <si>
    <t>Return on assets</t>
  </si>
  <si>
    <t xml:space="preserve">Return on equity </t>
  </si>
  <si>
    <t>Interest margin to gross income</t>
  </si>
  <si>
    <t>Non-interest expenses to gross income</t>
  </si>
  <si>
    <t>Liquidity</t>
  </si>
  <si>
    <t xml:space="preserve">Liquid assets⁵ to total assets </t>
  </si>
  <si>
    <t xml:space="preserve">Liquid assets⁵ to short-term liabilities </t>
  </si>
  <si>
    <t xml:space="preserve">Sensitivity to Market Risk </t>
  </si>
  <si>
    <t>Net open position in foreign exchange to capital</t>
  </si>
  <si>
    <t>Encouraged Set of Financial Soundness Indicators</t>
  </si>
  <si>
    <t>Capital to assets</t>
  </si>
  <si>
    <t>Value of large exposures⁶ to capital</t>
  </si>
  <si>
    <t>224.4*</t>
  </si>
  <si>
    <t>228.3*</t>
  </si>
  <si>
    <t>235.3*</t>
  </si>
  <si>
    <t>Customer deposits to total (non-interbank) loans</t>
  </si>
  <si>
    <r>
      <t>Residential real estate loans to total loans</t>
    </r>
    <r>
      <rPr>
        <vertAlign val="superscript"/>
        <sz val="10.5"/>
        <color rgb="FF002060"/>
        <rFont val="Segoe UI"/>
        <family val="2"/>
      </rPr>
      <t>3</t>
    </r>
  </si>
  <si>
    <r>
      <t>Commercial real estate loans to total loans</t>
    </r>
    <r>
      <rPr>
        <vertAlign val="superscript"/>
        <sz val="10.5"/>
        <color rgb="FF002060"/>
        <rFont val="Segoe UI"/>
        <family val="2"/>
      </rPr>
      <t>3</t>
    </r>
  </si>
  <si>
    <t>Trading income to total income</t>
  </si>
  <si>
    <t>Personnel expenses to non-interest expenses</t>
  </si>
  <si>
    <r>
      <rPr>
        <i/>
        <vertAlign val="superscript"/>
        <sz val="10"/>
        <color rgb="FF002060"/>
        <rFont val="Segoe UI"/>
        <family val="2"/>
      </rPr>
      <t xml:space="preserve">1 </t>
    </r>
    <r>
      <rPr>
        <i/>
        <sz val="10"/>
        <color rgb="FF002060"/>
        <rFont val="Segoe UI"/>
        <family val="2"/>
      </rPr>
      <t xml:space="preserve">FSIs are calculated on a domestic consolidation basis using the Financial Soundness Indicators Compilation Guide (2006) of the International Monetary Fund. </t>
    </r>
  </si>
  <si>
    <r>
      <rPr>
        <i/>
        <vertAlign val="superscript"/>
        <sz val="10"/>
        <color rgb="FF002060"/>
        <rFont val="Segoe UI"/>
        <family val="2"/>
      </rPr>
      <t xml:space="preserve">2 </t>
    </r>
    <r>
      <rPr>
        <i/>
        <sz val="10"/>
        <color rgb="FF002060"/>
        <rFont val="Segoe UI"/>
        <family val="2"/>
      </rPr>
      <t xml:space="preserve">Other Depository Corporations refer to Banks and Non-Bank Deposit-Taking Institutions. </t>
    </r>
  </si>
  <si>
    <r>
      <rPr>
        <i/>
        <vertAlign val="superscript"/>
        <sz val="10"/>
        <color rgb="FF002060"/>
        <rFont val="Segoe UI"/>
        <family val="2"/>
      </rPr>
      <t>3</t>
    </r>
    <r>
      <rPr>
        <i/>
        <sz val="10"/>
        <color rgb="FF002060"/>
        <rFont val="Segoe UI"/>
        <family val="2"/>
      </rPr>
      <t xml:space="preserve"> Total loans include commercial loans, installment loans, hire-purchase credit, loans to finance trade credit and advances, finance leases, repurchase agreements not classified as a deposit, and overdrafts.</t>
    </r>
  </si>
  <si>
    <r>
      <rPr>
        <sz val="10"/>
        <color rgb="FF002060"/>
        <rFont val="Segoe UI"/>
        <family val="2"/>
      </rPr>
      <t>⁴</t>
    </r>
    <r>
      <rPr>
        <i/>
        <sz val="10"/>
        <color rgb="FF002060"/>
        <rFont val="Segoe UI"/>
        <family val="2"/>
      </rPr>
      <t>Following adoption of ISIC codes for sectoral definition in October 2018, the corresponding sectoral figures have changed. Hence, data are not strictly comparable with those prior to December 2018.</t>
    </r>
  </si>
  <si>
    <r>
      <rPr>
        <sz val="10"/>
        <color rgb="FF002060"/>
        <rFont val="Segoe UI"/>
        <family val="2"/>
      </rPr>
      <t>⁵</t>
    </r>
    <r>
      <rPr>
        <i/>
        <sz val="10"/>
        <color rgb="FF002060"/>
        <rFont val="Segoe UI"/>
        <family val="2"/>
      </rPr>
      <t>Liquid asset include only currency and deposits. It excludes T-bills.</t>
    </r>
  </si>
  <si>
    <r>
      <rPr>
        <sz val="10"/>
        <color rgb="FF002060"/>
        <rFont val="Segoe UI"/>
        <family val="2"/>
      </rPr>
      <t>⁶</t>
    </r>
    <r>
      <rPr>
        <i/>
        <sz val="10"/>
        <color rgb="FF002060"/>
        <rFont val="Segoe UI"/>
        <family val="2"/>
      </rPr>
      <t>As from December 2017, the measurement of credit concentration ratio has been revised to aggregate large credit exposure (above 10 per cent of Tier 1 capital) as a percentage of aggregate Tier 1 capital. Hence, data are not strictly comparable with those prior to December 2017.</t>
    </r>
  </si>
  <si>
    <t>Note: Figures may not add up due to rounding.</t>
  </si>
  <si>
    <t>Source: Financial Stability Division.</t>
  </si>
  <si>
    <t>Table 28: Currency in Circulation: September 2020 to September 2021</t>
  </si>
  <si>
    <t>End 
of 
Month</t>
  </si>
  <si>
    <t>BANKNOTES</t>
  </si>
  <si>
    <t>COINS</t>
  </si>
  <si>
    <t>Demonetized</t>
  </si>
  <si>
    <t>Commemorative</t>
  </si>
  <si>
    <t>Gold</t>
  </si>
  <si>
    <t>NOTES</t>
  </si>
  <si>
    <t>Rs25</t>
  </si>
  <si>
    <t>Rs50</t>
  </si>
  <si>
    <t>Rs100</t>
  </si>
  <si>
    <t>Rs200</t>
  </si>
  <si>
    <t>Rs500</t>
  </si>
  <si>
    <t>Rs1000</t>
  </si>
  <si>
    <t>Rs2000</t>
  </si>
  <si>
    <t>Bullion</t>
  </si>
  <si>
    <t>Rs20</t>
  </si>
  <si>
    <t>Rs10</t>
  </si>
  <si>
    <t>Rs5</t>
  </si>
  <si>
    <t>Re1</t>
  </si>
  <si>
    <t>50c</t>
  </si>
  <si>
    <t>25c</t>
  </si>
  <si>
    <t>20c</t>
  </si>
  <si>
    <t>10c</t>
  </si>
  <si>
    <t>5c</t>
  </si>
  <si>
    <t xml:space="preserve"> 2c</t>
  </si>
  <si>
    <t>1c</t>
  </si>
  <si>
    <t>AND</t>
  </si>
  <si>
    <t>Notes</t>
  </si>
  <si>
    <t>Coins</t>
  </si>
  <si>
    <t/>
  </si>
  <si>
    <t>Table 29: Cheque Clearance: January 2019 to September 2021</t>
  </si>
  <si>
    <t>Amount</t>
  </si>
  <si>
    <t>Daily Average</t>
  </si>
  <si>
    <t xml:space="preserve"> Number  of</t>
  </si>
  <si>
    <t>Cheques</t>
  </si>
  <si>
    <t>Days</t>
  </si>
  <si>
    <t xml:space="preserve"> (Rs'000)</t>
  </si>
  <si>
    <r>
      <rPr>
        <b/>
        <sz val="10.5"/>
        <color indexed="56"/>
        <rFont val="Segoe UI"/>
        <family val="2"/>
      </rPr>
      <t>*</t>
    </r>
    <r>
      <rPr>
        <sz val="10.5"/>
        <color indexed="56"/>
        <rFont val="Segoe UI"/>
        <family val="2"/>
      </rPr>
      <t>340,037</t>
    </r>
  </si>
  <si>
    <t>Source: Payment Systems and Digital Innovation Division.</t>
  </si>
  <si>
    <t>Table 30a: Mauritius Automated Clearing and Settlement System (MACSS)*</t>
  </si>
  <si>
    <t>Rupee Transactions: January 2019 to September 2021</t>
  </si>
  <si>
    <t>Number of Transactions</t>
  </si>
  <si>
    <r>
      <t xml:space="preserve">Value of Transactions </t>
    </r>
    <r>
      <rPr>
        <i/>
        <sz val="10.5"/>
        <color indexed="56"/>
        <rFont val="Segoe UI"/>
        <family val="2"/>
      </rPr>
      <t>(Rs million)</t>
    </r>
  </si>
  <si>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</si>
  <si>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</si>
  <si>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</si>
  <si>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30b: Mauritius Automated Clearing and Settlement System (MACSS)</t>
  </si>
  <si>
    <r>
      <t xml:space="preserve">Foreign Currency Transactions: January 2019 to September 2021  </t>
    </r>
    <r>
      <rPr>
        <b/>
        <sz val="12"/>
        <color indexed="56"/>
        <rFont val="Segoe UI"/>
        <family val="2"/>
      </rPr>
      <t>(in foreign currency)</t>
    </r>
  </si>
  <si>
    <t>US Dollar</t>
  </si>
  <si>
    <t>Pound Sterling</t>
  </si>
  <si>
    <t>Swiss Franc</t>
  </si>
  <si>
    <t>South African Rand</t>
  </si>
  <si>
    <t>Jan-11*</t>
  </si>
  <si>
    <t>Mar-12*</t>
  </si>
  <si>
    <r>
      <t xml:space="preserve">Table 31: Card Transactions: August 2020 to August 2021 </t>
    </r>
    <r>
      <rPr>
        <b/>
        <vertAlign val="superscript"/>
        <sz val="12"/>
        <color rgb="FF002060"/>
        <rFont val="Segoe UI"/>
        <family val="2"/>
      </rPr>
      <t>1</t>
    </r>
  </si>
  <si>
    <t>Number of ATMs in Operation</t>
  </si>
  <si>
    <t xml:space="preserve">Number of Transactions </t>
  </si>
  <si>
    <r>
      <t>Value of Transactions (</t>
    </r>
    <r>
      <rPr>
        <i/>
        <sz val="11"/>
        <color rgb="FF002060"/>
        <rFont val="Segoe UI"/>
        <family val="2"/>
      </rPr>
      <t>Rs million</t>
    </r>
    <r>
      <rPr>
        <sz val="11"/>
        <color rgb="FF002060"/>
        <rFont val="Segoe UI"/>
        <family val="2"/>
      </rPr>
      <t xml:space="preserve">) </t>
    </r>
    <r>
      <rPr>
        <vertAlign val="superscript"/>
        <sz val="11"/>
        <color rgb="FF002060"/>
        <rFont val="Segoe UI"/>
        <family val="2"/>
      </rPr>
      <t xml:space="preserve">2 </t>
    </r>
  </si>
  <si>
    <t>Number of Cards in Circulation</t>
  </si>
  <si>
    <t xml:space="preserve">Credit Cards </t>
  </si>
  <si>
    <t xml:space="preserve">Debit Cards </t>
  </si>
  <si>
    <t xml:space="preserve">Others </t>
  </si>
  <si>
    <r>
      <t>Outstanding Advances on Credit Cards (</t>
    </r>
    <r>
      <rPr>
        <i/>
        <sz val="11"/>
        <color rgb="FF002060"/>
        <rFont val="Segoe UI"/>
        <family val="2"/>
      </rPr>
      <t>Rs million</t>
    </r>
    <r>
      <rPr>
        <sz val="11"/>
        <color rgb="FF002060"/>
        <rFont val="Segoe UI"/>
        <family val="2"/>
      </rPr>
      <t>)</t>
    </r>
  </si>
  <si>
    <r>
      <t>Impaired Advances on Credit Cards (</t>
    </r>
    <r>
      <rPr>
        <i/>
        <sz val="11"/>
        <color rgb="FF002060"/>
        <rFont val="Segoe UI"/>
        <family val="2"/>
      </rPr>
      <t>Rs million</t>
    </r>
    <r>
      <rPr>
        <sz val="11"/>
        <color rgb="FF002060"/>
        <rFont val="Segoe UI"/>
        <family val="2"/>
      </rPr>
      <t xml:space="preserve">) </t>
    </r>
    <r>
      <rPr>
        <vertAlign val="superscript"/>
        <sz val="11"/>
        <color rgb="FF002060"/>
        <rFont val="Segoe UI"/>
        <family val="2"/>
      </rPr>
      <t>3</t>
    </r>
  </si>
  <si>
    <r>
      <rPr>
        <i/>
        <vertAlign val="superscript"/>
        <sz val="11"/>
        <color rgb="FF002060"/>
        <rFont val="Segoe UI"/>
        <family val="2"/>
      </rPr>
      <t>1</t>
    </r>
    <r>
      <rPr>
        <i/>
        <sz val="11"/>
        <color rgb="FF002060"/>
        <rFont val="Segoe UI"/>
        <family val="2"/>
      </rPr>
      <t xml:space="preserve"> Renamed in July 2018, previously known as Electronic Banking Transactions.</t>
    </r>
  </si>
  <si>
    <r>
      <rPr>
        <i/>
        <vertAlign val="superscript"/>
        <sz val="11"/>
        <color rgb="FF002060"/>
        <rFont val="Segoe UI"/>
        <family val="2"/>
      </rPr>
      <t>2</t>
    </r>
    <r>
      <rPr>
        <i/>
        <sz val="11"/>
        <color rgb="FF002060"/>
        <rFont val="Segoe UI"/>
        <family val="2"/>
      </rPr>
      <t xml:space="preserve"> Involve the use of credit cards, debit cards, ATMs and Merchant Points of Sale.</t>
    </r>
  </si>
  <si>
    <r>
      <rPr>
        <i/>
        <vertAlign val="superscript"/>
        <sz val="11"/>
        <color rgb="FF002060"/>
        <rFont val="Segoe UI"/>
        <family val="2"/>
      </rPr>
      <t xml:space="preserve">3 </t>
    </r>
    <r>
      <rPr>
        <i/>
        <sz val="11"/>
        <color rgb="FF002060"/>
        <rFont val="Segoe UI"/>
        <family val="2"/>
      </rPr>
      <t>Information available on a quarterly basis.</t>
    </r>
  </si>
  <si>
    <t>Table 32: Internet Banking Transactions: August 2020 to August 2021</t>
  </si>
  <si>
    <t>Number of Customers</t>
  </si>
  <si>
    <r>
      <t>Value of Transactions (</t>
    </r>
    <r>
      <rPr>
        <i/>
        <sz val="11"/>
        <color rgb="FF002060"/>
        <rFont val="Segoe UI"/>
        <family val="2"/>
      </rPr>
      <t>Rs million</t>
    </r>
    <r>
      <rPr>
        <sz val="11"/>
        <color rgb="FF002060"/>
        <rFont val="Segoe UI"/>
        <family val="2"/>
      </rPr>
      <t>)</t>
    </r>
  </si>
  <si>
    <r>
      <t xml:space="preserve">Average Value of Transactions </t>
    </r>
    <r>
      <rPr>
        <vertAlign val="superscript"/>
        <sz val="11"/>
        <color rgb="FF002060"/>
        <rFont val="Segoe UI"/>
        <family val="2"/>
      </rPr>
      <t xml:space="preserve">1 </t>
    </r>
    <r>
      <rPr>
        <sz val="11"/>
        <color rgb="FF002060"/>
        <rFont val="Segoe UI"/>
        <family val="2"/>
      </rPr>
      <t>(</t>
    </r>
    <r>
      <rPr>
        <i/>
        <sz val="11"/>
        <color rgb="FF002060"/>
        <rFont val="Segoe UI"/>
        <family val="2"/>
      </rPr>
      <t>Rs million</t>
    </r>
    <r>
      <rPr>
        <sz val="11"/>
        <color rgb="FF002060"/>
        <rFont val="Segoe UI"/>
        <family val="2"/>
      </rPr>
      <t xml:space="preserve">) </t>
    </r>
  </si>
  <si>
    <r>
      <rPr>
        <i/>
        <vertAlign val="superscript"/>
        <sz val="10"/>
        <color rgb="FF002060"/>
        <rFont val="Segoe UI"/>
        <family val="2"/>
      </rPr>
      <t xml:space="preserve">1 </t>
    </r>
    <r>
      <rPr>
        <i/>
        <sz val="10"/>
        <color rgb="FF002060"/>
        <rFont val="Segoe UI"/>
        <family val="2"/>
      </rPr>
      <t>Average monthly transactions from the start of the calendar year.</t>
    </r>
  </si>
  <si>
    <r>
      <t xml:space="preserve">Table 33: Mobile Banking and Mobile Payments </t>
    </r>
    <r>
      <rPr>
        <b/>
        <vertAlign val="superscript"/>
        <sz val="12"/>
        <color rgb="FF002060"/>
        <rFont val="Segoe UI"/>
        <family val="2"/>
      </rPr>
      <t>1&amp;2</t>
    </r>
    <r>
      <rPr>
        <b/>
        <sz val="12"/>
        <color rgb="FF002060"/>
        <rFont val="Segoe UI"/>
        <family val="2"/>
      </rPr>
      <t>: August 2020 to August 2021</t>
    </r>
  </si>
  <si>
    <t>Number of subscribers</t>
  </si>
  <si>
    <t>Number of active agent outlets</t>
  </si>
  <si>
    <t>Number of transactions</t>
  </si>
  <si>
    <r>
      <t>Value of transactions (</t>
    </r>
    <r>
      <rPr>
        <i/>
        <sz val="11"/>
        <color rgb="FF002060"/>
        <rFont val="Segoe UI"/>
        <family val="2"/>
      </rPr>
      <t>Rs million</t>
    </r>
    <r>
      <rPr>
        <sz val="11"/>
        <color rgb="FF002060"/>
        <rFont val="Segoe UI"/>
        <family val="2"/>
      </rPr>
      <t>)</t>
    </r>
  </si>
  <si>
    <r>
      <rPr>
        <i/>
        <vertAlign val="superscript"/>
        <sz val="10"/>
        <color rgb="FF002060"/>
        <rFont val="Segoe UI"/>
        <family val="2"/>
      </rPr>
      <t>1</t>
    </r>
    <r>
      <rPr>
        <i/>
        <sz val="10"/>
        <color rgb="FF002060"/>
        <rFont val="Segoe UI"/>
        <family val="2"/>
      </rPr>
      <t xml:space="preserve"> Renamed, previously known as Mobile Transactions.</t>
    </r>
  </si>
  <si>
    <r>
      <rPr>
        <i/>
        <vertAlign val="superscript"/>
        <sz val="10"/>
        <color rgb="FF002060"/>
        <rFont val="Segoe UI"/>
        <family val="2"/>
      </rPr>
      <t>2</t>
    </r>
    <r>
      <rPr>
        <i/>
        <sz val="10"/>
        <color rgb="FF002060"/>
        <rFont val="Segoe UI"/>
        <family val="2"/>
      </rPr>
      <t xml:space="preserve"> Include non-bank entities.</t>
    </r>
  </si>
  <si>
    <r>
      <rPr>
        <i/>
        <vertAlign val="superscript"/>
        <sz val="10"/>
        <color rgb="FF002060"/>
        <rFont val="Segoe UI"/>
        <family val="2"/>
      </rPr>
      <t>2</t>
    </r>
    <r>
      <rPr>
        <i/>
        <sz val="10"/>
        <color rgb="FF002060"/>
        <rFont val="Segoe UI"/>
        <family val="2"/>
      </rPr>
      <t xml:space="preserve"> restated figures for  January 2017.</t>
    </r>
  </si>
  <si>
    <t>Source: Supervision Department.</t>
  </si>
  <si>
    <r>
      <t xml:space="preserve">Table 34: Assets and Liabilities of Non-Bank Deposit Taking Leasing Companies </t>
    </r>
    <r>
      <rPr>
        <b/>
        <vertAlign val="superscript"/>
        <sz val="12"/>
        <color rgb="FF002060"/>
        <rFont val="Segoe UI"/>
        <family val="2"/>
      </rPr>
      <t>1</t>
    </r>
    <r>
      <rPr>
        <b/>
        <sz val="12"/>
        <color rgb="FF002060"/>
        <rFont val="Segoe UI"/>
        <family val="2"/>
      </rPr>
      <t>: August 2020 - August 2021</t>
    </r>
  </si>
  <si>
    <t xml:space="preserve">Liquid Assets </t>
  </si>
  <si>
    <t>Investment in Leased Assets</t>
  </si>
  <si>
    <t>Investment in Shares &amp; Securities</t>
  </si>
  <si>
    <t>Fixed Assets</t>
  </si>
  <si>
    <t>Share Capital (including share premium)</t>
  </si>
  <si>
    <t>Reserves and Surplus</t>
  </si>
  <si>
    <t>Shareholders' Loan</t>
  </si>
  <si>
    <t>Net income / (expenditure) for current year</t>
  </si>
  <si>
    <t>Deposits and Long-Term Liabilities</t>
  </si>
  <si>
    <t xml:space="preserve">  o/w: Deposits</t>
  </si>
  <si>
    <t>Borrowings</t>
  </si>
  <si>
    <t>Other Liabilities</t>
  </si>
  <si>
    <r>
      <rPr>
        <i/>
        <vertAlign val="superscript"/>
        <sz val="9.5"/>
        <color rgb="FF002060"/>
        <rFont val="Segoe UI"/>
        <family val="2"/>
      </rPr>
      <t>1</t>
    </r>
    <r>
      <rPr>
        <i/>
        <sz val="9.5"/>
        <color rgb="FF002060"/>
        <rFont val="Segoe UI"/>
        <family val="2"/>
      </rPr>
      <t xml:space="preserve"> Include all Non-Bank Deposit Taking Institutions other than Mauritius Housing Company Ltd and The Mauritius Civil Service Mutual Aid Association Ltd.</t>
    </r>
  </si>
  <si>
    <r>
      <t>Table 35: Consolidated Quarterly Profit and Loss Statement of Non-Bank Deposit Taking Leasing Companies</t>
    </r>
    <r>
      <rPr>
        <b/>
        <vertAlign val="superscript"/>
        <sz val="12"/>
        <color rgb="FF002060"/>
        <rFont val="Segoe UI"/>
        <family val="2"/>
      </rPr>
      <t>1</t>
    </r>
    <r>
      <rPr>
        <b/>
        <sz val="12"/>
        <color rgb="FF002060"/>
        <rFont val="Segoe UI"/>
        <family val="2"/>
      </rPr>
      <t>: December 2014 - June 2021</t>
    </r>
  </si>
  <si>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</si>
  <si>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</si>
  <si>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</si>
  <si>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</si>
  <si>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</si>
  <si>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</si>
  <si>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</si>
  <si>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</si>
  <si>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</si>
  <si>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</si>
  <si>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</si>
  <si>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</si>
  <si>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</si>
  <si>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</si>
  <si>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</si>
  <si>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r>
      <rPr>
        <i/>
        <vertAlign val="superscript"/>
        <sz val="10"/>
        <color rgb="FF002060"/>
        <rFont val="Segoe UI"/>
        <family val="2"/>
      </rPr>
      <t>1</t>
    </r>
    <r>
      <rPr>
        <i/>
        <sz val="10"/>
        <color rgb="FF002060"/>
        <rFont val="Segoe UI"/>
        <family val="2"/>
      </rPr>
      <t xml:space="preserve"> Include all Non-Bank Deposit Taking Institutions other than Mauritius Housing Company Ltd and The Mauritius Civil Service Mutual Aid Association Ltd.</t>
    </r>
  </si>
  <si>
    <t xml:space="preserve">Mauritian Eagle Leasing Company Limited and Cim Finance Ltd had surrendered their Deposit Taking Business Licence with effect from 17 January 2020 and 10 February 2020 respectively. </t>
  </si>
  <si>
    <t xml:space="preserve"> Source: Supervision Department.</t>
  </si>
  <si>
    <t>Table 36: Sectorwise Distribution of Credit to Non-Residents: June 2021</t>
  </si>
  <si>
    <t>SECTORS</t>
  </si>
  <si>
    <t>Overdrafts</t>
  </si>
  <si>
    <t>Foreign Bills Purchased &amp; Discounted</t>
  </si>
  <si>
    <t>Bills Receivable</t>
  </si>
  <si>
    <t>Investment in Foreign Securities</t>
  </si>
  <si>
    <t>Corporate Shares</t>
  </si>
  <si>
    <t>Debentures</t>
  </si>
  <si>
    <t>Corporate Bonds</t>
  </si>
  <si>
    <t>Other Debt Securities</t>
  </si>
  <si>
    <t>Wholesale and retail trade; and repair of motor vehicles and motorcycles</t>
  </si>
  <si>
    <t>Households</t>
  </si>
  <si>
    <t>Other institutional sectors*</t>
  </si>
  <si>
    <t>*Other institutional sectors include Central Bank, Banks, Non-Bank Deposit Taking Institutions, Credit Unions, Other Financial Corporations, Central Government, State and Local Government, Public Non-Financial Corporations and Non-Profit Institutions serving resident households.</t>
  </si>
  <si>
    <t>Table 37a: Auctions of Government of Mauritius Treasury Bills: August 2021 and September 2021</t>
  </si>
  <si>
    <t xml:space="preserve">        (Rs million)</t>
  </si>
  <si>
    <t>Auctions held on</t>
  </si>
  <si>
    <t xml:space="preserve">Amount of Bills put on Tender </t>
  </si>
  <si>
    <t>Value of Bids Received</t>
  </si>
  <si>
    <t>Value of Bids Accepted</t>
  </si>
  <si>
    <t xml:space="preserve">Value of Bills Maturing </t>
  </si>
  <si>
    <t>Net Issue of Bills (3 - 4)</t>
  </si>
  <si>
    <t>Table 37b: Auctions of Government of Mauritius Treasury Bills: September 2020 to September 2021</t>
  </si>
  <si>
    <t>Amount of Bills put on Tender</t>
  </si>
  <si>
    <t>Total Value of Bids Received</t>
  </si>
  <si>
    <t xml:space="preserve">     91-day</t>
  </si>
  <si>
    <t xml:space="preserve">    182-day</t>
  </si>
  <si>
    <t xml:space="preserve">    364-day</t>
  </si>
  <si>
    <t>Total Value of Bids Accepted</t>
  </si>
  <si>
    <t>Table 37c: Weighted Average Yields on Government of Mauritius Treasury Bills/Bank of Mauritius Bills: September 2020 to September 2021</t>
  </si>
  <si>
    <t>Weighted Average Yield</t>
  </si>
  <si>
    <t>Overall Weighted Yield</t>
  </si>
  <si>
    <t xml:space="preserve">Table 38a: Auctions of Bank of Mauritius Bills: August 2021 and September 2021 </t>
  </si>
  <si>
    <t xml:space="preserve">                (Rs million)</t>
  </si>
  <si>
    <t>Table 38b: Auctions of Bank of Mauritius Bills: September 2020 to September 2021</t>
  </si>
  <si>
    <t>Note: Effective 12 May 2017, GMTBs and BOM Bills are issued through separate auctions.</t>
  </si>
  <si>
    <t xml:space="preserve">        </t>
  </si>
  <si>
    <t>Table 39: Weighted Average Yields on Government of Mauritius Treasury Bills/Bank of Mauritius Bills: September 2021</t>
  </si>
  <si>
    <t>Weighted Yield for :</t>
  </si>
  <si>
    <t xml:space="preserve">91-day </t>
  </si>
  <si>
    <t xml:space="preserve">182-day </t>
  </si>
  <si>
    <t xml:space="preserve">364-day </t>
  </si>
  <si>
    <t xml:space="preserve">Table 40a: Auctions of Government of Mauritius Notes and Bonds </t>
  </si>
  <si>
    <t>Two-Year Government of Mauritius Treasury Notes</t>
  </si>
  <si>
    <t>Three-Year Government of Mauritius Treasury Notes</t>
  </si>
  <si>
    <t>Five-Year Government of Mauritius  Bonds</t>
  </si>
  <si>
    <t>Ten-Year Government of Mauritius  Bonds</t>
  </si>
  <si>
    <t>Fifteen-Year Government of Mauritius Bonds</t>
  </si>
  <si>
    <t>Twenty-Year Government of Mauritius Bonds</t>
  </si>
  <si>
    <r>
      <t>12-Jun-20</t>
    </r>
    <r>
      <rPr>
        <b/>
        <vertAlign val="superscript"/>
        <sz val="11"/>
        <color rgb="FF002060"/>
        <rFont val="Segoe UI"/>
        <family val="2"/>
      </rPr>
      <t>1</t>
    </r>
  </si>
  <si>
    <r>
      <t>26-Jun-20</t>
    </r>
    <r>
      <rPr>
        <b/>
        <vertAlign val="superscript"/>
        <sz val="11"/>
        <color rgb="FF002060"/>
        <rFont val="Segoe UI"/>
        <family val="2"/>
      </rPr>
      <t>2</t>
    </r>
  </si>
  <si>
    <r>
      <t>27-Aug-21</t>
    </r>
    <r>
      <rPr>
        <b/>
        <vertAlign val="superscript"/>
        <sz val="11"/>
        <color rgb="FF002060"/>
        <rFont val="Segoe UI"/>
        <family val="2"/>
      </rPr>
      <t>3</t>
    </r>
  </si>
  <si>
    <t>24-Sep-21⁴</t>
  </si>
  <si>
    <r>
      <t>06-Aug-21</t>
    </r>
    <r>
      <rPr>
        <b/>
        <vertAlign val="superscript"/>
        <sz val="11"/>
        <color rgb="FF002060"/>
        <rFont val="Segoe UI"/>
        <family val="2"/>
      </rPr>
      <t>5</t>
    </r>
  </si>
  <si>
    <r>
      <t>10-Sep-21</t>
    </r>
    <r>
      <rPr>
        <b/>
        <vertAlign val="superscript"/>
        <sz val="11"/>
        <color rgb="FF002060"/>
        <rFont val="Segoe UI"/>
        <family val="2"/>
      </rPr>
      <t>6</t>
    </r>
  </si>
  <si>
    <r>
      <t>18-Jun-21</t>
    </r>
    <r>
      <rPr>
        <b/>
        <vertAlign val="superscript"/>
        <sz val="11"/>
        <color rgb="FF002060"/>
        <rFont val="Segoe UI"/>
        <family val="2"/>
      </rPr>
      <t>7</t>
    </r>
  </si>
  <si>
    <r>
      <t>28-May-21</t>
    </r>
    <r>
      <rPr>
        <b/>
        <vertAlign val="superscript"/>
        <sz val="11"/>
        <color rgb="FF002060"/>
        <rFont val="Segoe UI"/>
        <family val="2"/>
      </rPr>
      <t>8</t>
    </r>
  </si>
  <si>
    <t xml:space="preserve">Amount of Securities put on Tender </t>
  </si>
  <si>
    <r>
      <t xml:space="preserve">Value of Bids Received </t>
    </r>
    <r>
      <rPr>
        <i/>
        <sz val="11"/>
        <color rgb="FF002060"/>
        <rFont val="Segoe UI"/>
        <family val="2"/>
      </rPr>
      <t>(Rs million)</t>
    </r>
  </si>
  <si>
    <r>
      <t>Value of Bids Accepted</t>
    </r>
    <r>
      <rPr>
        <sz val="11"/>
        <color rgb="FF002060"/>
        <rFont val="Segoe UI"/>
        <family val="2"/>
      </rPr>
      <t xml:space="preserve"> </t>
    </r>
    <r>
      <rPr>
        <i/>
        <sz val="11"/>
        <color rgb="FF002060"/>
        <rFont val="Segoe UI"/>
        <family val="2"/>
      </rPr>
      <t>(Rs million)</t>
    </r>
  </si>
  <si>
    <r>
      <t>Coupon Rate</t>
    </r>
    <r>
      <rPr>
        <b/>
        <i/>
        <sz val="11"/>
        <color rgb="FF002060"/>
        <rFont val="Segoe UI"/>
        <family val="2"/>
      </rPr>
      <t xml:space="preserve"> </t>
    </r>
    <r>
      <rPr>
        <i/>
        <sz val="11"/>
        <color rgb="FF002060"/>
        <rFont val="Segoe UI"/>
        <family val="2"/>
      </rPr>
      <t>(% p.a.)</t>
    </r>
  </si>
  <si>
    <r>
      <t xml:space="preserve">Highest Yield Accepted </t>
    </r>
    <r>
      <rPr>
        <i/>
        <sz val="11"/>
        <color rgb="FF002060"/>
        <rFont val="Segoe UI"/>
        <family val="2"/>
      </rPr>
      <t>(% p.a.)</t>
    </r>
  </si>
  <si>
    <r>
      <t>Weighted Yield on Bids Accepted</t>
    </r>
    <r>
      <rPr>
        <b/>
        <i/>
        <sz val="11"/>
        <color rgb="FF002060"/>
        <rFont val="Segoe UI"/>
        <family val="2"/>
      </rPr>
      <t xml:space="preserve"> </t>
    </r>
    <r>
      <rPr>
        <i/>
        <sz val="11"/>
        <color rgb="FF002060"/>
        <rFont val="Segoe UI"/>
        <family val="2"/>
      </rPr>
      <t>(% p.a.)</t>
    </r>
  </si>
  <si>
    <r>
      <t xml:space="preserve">Weighted Price of Bids Accepted </t>
    </r>
    <r>
      <rPr>
        <i/>
        <sz val="11"/>
        <color rgb="FF002060"/>
        <rFont val="Segoe UI"/>
        <family val="2"/>
      </rPr>
      <t>(%)</t>
    </r>
  </si>
  <si>
    <r>
      <rPr>
        <i/>
        <vertAlign val="superscript"/>
        <sz val="10"/>
        <color rgb="FF002060"/>
        <rFont val="Segoe UI"/>
        <family val="2"/>
      </rPr>
      <t>1</t>
    </r>
    <r>
      <rPr>
        <i/>
        <sz val="10"/>
        <color rgb="FF002060"/>
        <rFont val="Segoe UI"/>
        <family val="2"/>
      </rPr>
      <t xml:space="preserve"> New Benchmark 0.72% 2-Year Government of Mauritius Treasury Notes maturing on 12 June 2022.</t>
    </r>
  </si>
  <si>
    <r>
      <rPr>
        <i/>
        <vertAlign val="superscript"/>
        <sz val="10"/>
        <color rgb="FF002060"/>
        <rFont val="Segoe UI"/>
        <family val="2"/>
      </rPr>
      <t>2</t>
    </r>
    <r>
      <rPr>
        <i/>
        <sz val="10"/>
        <color rgb="FF002060"/>
        <rFont val="Segoe UI"/>
        <family val="2"/>
      </rPr>
      <t xml:space="preserve"> Re-Opening 0.72% 2-Year Government of Mauritius Treasury Notes maturing on 12 June 2022.</t>
    </r>
  </si>
  <si>
    <r>
      <rPr>
        <i/>
        <vertAlign val="superscript"/>
        <sz val="10"/>
        <color rgb="FF002060"/>
        <rFont val="Segoe UI"/>
        <family val="2"/>
      </rPr>
      <t>3</t>
    </r>
    <r>
      <rPr>
        <i/>
        <sz val="10"/>
        <color rgb="FF002060"/>
        <rFont val="Segoe UI"/>
        <family val="2"/>
      </rPr>
      <t xml:space="preserve"> Re-Opening 2.02% 3-Year Government of Mauritius Treasury Notes maturing on 27 July 2024.</t>
    </r>
  </si>
  <si>
    <r>
      <rPr>
        <i/>
        <vertAlign val="superscript"/>
        <sz val="10"/>
        <color rgb="FF002060"/>
        <rFont val="Segoe UI"/>
        <family val="2"/>
      </rPr>
      <t>4</t>
    </r>
    <r>
      <rPr>
        <i/>
        <sz val="10"/>
        <color rgb="FF002060"/>
        <rFont val="Segoe UI"/>
        <family val="2"/>
      </rPr>
      <t xml:space="preserve"> Re-Opening 2.02% 3-Year Government of Mauritius Treasury Notes maturing on 27 July 2024.</t>
    </r>
  </si>
  <si>
    <r>
      <rPr>
        <vertAlign val="superscript"/>
        <sz val="10"/>
        <color rgb="FF002060"/>
        <rFont val="Segoe UI"/>
        <family val="2"/>
      </rPr>
      <t>5</t>
    </r>
    <r>
      <rPr>
        <i/>
        <sz val="10"/>
        <color rgb="FF002060"/>
        <rFont val="Segoe UI"/>
        <family val="2"/>
      </rPr>
      <t xml:space="preserve"> Re-Opening of 3.10% 5-Year Government of Mauritius Bonds maturing on 23 June 2026.</t>
    </r>
  </si>
  <si>
    <r>
      <rPr>
        <vertAlign val="superscript"/>
        <sz val="10"/>
        <color rgb="FF002060"/>
        <rFont val="Segoe UI"/>
        <family val="2"/>
      </rPr>
      <t>6</t>
    </r>
    <r>
      <rPr>
        <sz val="10"/>
        <color rgb="FF002060"/>
        <rFont val="Segoe UI"/>
        <family val="2"/>
      </rPr>
      <t xml:space="preserve"> </t>
    </r>
    <r>
      <rPr>
        <i/>
        <sz val="10"/>
        <color rgb="FF002060"/>
        <rFont val="Segoe UI"/>
        <family val="2"/>
      </rPr>
      <t>New Benchmark 2.59% 5-Year Government of Mauritius Bonds maturing on 10 September 2026.</t>
    </r>
  </si>
  <si>
    <r>
      <rPr>
        <vertAlign val="superscript"/>
        <sz val="10"/>
        <color rgb="FF002060"/>
        <rFont val="Segoe UI"/>
        <family val="2"/>
      </rPr>
      <t xml:space="preserve">7 </t>
    </r>
    <r>
      <rPr>
        <i/>
        <sz val="10"/>
        <color rgb="FF002060"/>
        <rFont val="Segoe UI"/>
        <family val="2"/>
      </rPr>
      <t>Counter-Offer 4.17% 15-Year Government of Mauritius Bonds maturing on 18 June 2036.</t>
    </r>
  </si>
  <si>
    <r>
      <rPr>
        <vertAlign val="superscript"/>
        <sz val="10"/>
        <color rgb="FF002060"/>
        <rFont val="Segoe UI"/>
        <family val="2"/>
      </rPr>
      <t>8</t>
    </r>
    <r>
      <rPr>
        <i/>
        <sz val="10"/>
        <color rgb="FF002060"/>
        <rFont val="Segoe UI"/>
        <family val="2"/>
      </rPr>
      <t xml:space="preserve"> Counter Offer of 4.17% 20-Year Government of Mauritius Bonds maturing on 28 May 2041.</t>
    </r>
  </si>
  <si>
    <t xml:space="preserve">Table 40b: Auctions of Fifteen-Year Inflation-Indexed Government of Mauritius Bonds 
</t>
  </si>
  <si>
    <r>
      <t>Amount of Bonds put on Tender</t>
    </r>
    <r>
      <rPr>
        <b/>
        <i/>
        <sz val="11"/>
        <color rgb="FF002060"/>
        <rFont val="Segoe UI"/>
        <family val="2"/>
      </rPr>
      <t xml:space="preserve"> </t>
    </r>
    <r>
      <rPr>
        <i/>
        <sz val="11"/>
        <color rgb="FF002060"/>
        <rFont val="Segoe UI"/>
        <family val="2"/>
      </rPr>
      <t>(Rs million)</t>
    </r>
    <r>
      <rPr>
        <sz val="11"/>
        <color rgb="FF002060"/>
        <rFont val="Segoe UI"/>
        <family val="2"/>
      </rPr>
      <t xml:space="preserve"> </t>
    </r>
  </si>
  <si>
    <r>
      <t>Value of Bids Received</t>
    </r>
    <r>
      <rPr>
        <sz val="11"/>
        <color rgb="FF002060"/>
        <rFont val="Segoe UI"/>
        <family val="2"/>
      </rPr>
      <t xml:space="preserve"> </t>
    </r>
    <r>
      <rPr>
        <i/>
        <sz val="11"/>
        <color rgb="FF002060"/>
        <rFont val="Segoe UI"/>
        <family val="2"/>
      </rPr>
      <t>(Rs million)</t>
    </r>
  </si>
  <si>
    <r>
      <t xml:space="preserve">Value of Bids Accepted </t>
    </r>
    <r>
      <rPr>
        <i/>
        <sz val="11"/>
        <color rgb="FF002060"/>
        <rFont val="Segoe UI"/>
        <family val="2"/>
      </rPr>
      <t>(Rs million)</t>
    </r>
  </si>
  <si>
    <r>
      <t xml:space="preserve">Highest Bid Margin Received </t>
    </r>
    <r>
      <rPr>
        <i/>
        <sz val="11"/>
        <color rgb="FF002060"/>
        <rFont val="Segoe UI"/>
        <family val="2"/>
      </rPr>
      <t>(bps)</t>
    </r>
  </si>
  <si>
    <t>500*</t>
  </si>
  <si>
    <t>525*</t>
  </si>
  <si>
    <r>
      <t xml:space="preserve">Lowest Bid Margin Received </t>
    </r>
    <r>
      <rPr>
        <i/>
        <sz val="11"/>
        <color rgb="FF002060"/>
        <rFont val="Segoe UI"/>
        <family val="2"/>
      </rPr>
      <t xml:space="preserve">(bps) </t>
    </r>
  </si>
  <si>
    <t>230*</t>
  </si>
  <si>
    <t>335*</t>
  </si>
  <si>
    <r>
      <t xml:space="preserve">Weighted Bid Margin Accepted </t>
    </r>
    <r>
      <rPr>
        <i/>
        <sz val="11"/>
        <color rgb="FF002060"/>
        <rFont val="Segoe UI"/>
        <family val="2"/>
      </rPr>
      <t>(bps)</t>
    </r>
  </si>
  <si>
    <t>246*</t>
  </si>
  <si>
    <t>* As from 20 April 2018, the Bid Margin is quoted in Basis Points (bps).</t>
  </si>
  <si>
    <t xml:space="preserve">Table 41a: Issue of Bank of Mauritius Notes and Bonds </t>
  </si>
  <si>
    <t>Two-Year BOM Notes</t>
  </si>
  <si>
    <t>Three-Year BOM Notes</t>
  </si>
  <si>
    <t>Four-Year BOM Notes</t>
  </si>
  <si>
    <t>Five-Year BOM Bonds</t>
  </si>
  <si>
    <t>Ten-Year BOM Bonds</t>
  </si>
  <si>
    <t>Fifteen-Year BOM Bonds</t>
  </si>
  <si>
    <r>
      <t>17-Aug-20</t>
    </r>
    <r>
      <rPr>
        <b/>
        <vertAlign val="superscript"/>
        <sz val="11"/>
        <color rgb="FF002060"/>
        <rFont val="Segoe UI"/>
        <family val="2"/>
      </rPr>
      <t>1</t>
    </r>
  </si>
  <si>
    <t>07-Apr-21</t>
  </si>
  <si>
    <t>14-Aug-20</t>
  </si>
  <si>
    <r>
      <t>14-Aug-20</t>
    </r>
    <r>
      <rPr>
        <b/>
        <vertAlign val="superscript"/>
        <sz val="11"/>
        <color rgb="FF002060"/>
        <rFont val="Segoe UI"/>
        <family val="2"/>
      </rPr>
      <t>2</t>
    </r>
  </si>
  <si>
    <r>
      <t>17-Jul-20</t>
    </r>
    <r>
      <rPr>
        <b/>
        <vertAlign val="superscript"/>
        <sz val="11"/>
        <color rgb="FF002060"/>
        <rFont val="Segoe UI"/>
        <family val="2"/>
      </rPr>
      <t>3</t>
    </r>
  </si>
  <si>
    <t>02-Apr-21</t>
  </si>
  <si>
    <t>07-Aug-20</t>
  </si>
  <si>
    <r>
      <t>07-Aug-20</t>
    </r>
    <r>
      <rPr>
        <b/>
        <vertAlign val="superscript"/>
        <sz val="11"/>
        <color rgb="FF002060"/>
        <rFont val="Segoe UI"/>
        <family val="2"/>
      </rPr>
      <t>4</t>
    </r>
  </si>
  <si>
    <r>
      <t>07-Aug-20</t>
    </r>
    <r>
      <rPr>
        <b/>
        <vertAlign val="superscript"/>
        <sz val="11"/>
        <color rgb="FF002060"/>
        <rFont val="Segoe UI"/>
        <family val="2"/>
      </rPr>
      <t>5</t>
    </r>
  </si>
  <si>
    <t>08-Jun-20</t>
  </si>
  <si>
    <r>
      <t>08-Jun-20</t>
    </r>
    <r>
      <rPr>
        <b/>
        <vertAlign val="superscript"/>
        <sz val="11"/>
        <color rgb="FF002060"/>
        <rFont val="Segoe UI"/>
        <family val="2"/>
      </rPr>
      <t>6</t>
    </r>
  </si>
  <si>
    <t>07-Mar-14</t>
  </si>
  <si>
    <r>
      <t xml:space="preserve"> Amount of Notes/Bonds put on Tender </t>
    </r>
    <r>
      <rPr>
        <i/>
        <sz val="11"/>
        <color rgb="FF002060"/>
        <rFont val="Segoe UI"/>
        <family val="2"/>
      </rPr>
      <t>(Rs million)</t>
    </r>
  </si>
  <si>
    <r>
      <t xml:space="preserve"> Value of Bids Received </t>
    </r>
    <r>
      <rPr>
        <i/>
        <sz val="11"/>
        <color rgb="FF002060"/>
        <rFont val="Segoe UI"/>
        <family val="2"/>
      </rPr>
      <t>(Rs million)</t>
    </r>
  </si>
  <si>
    <r>
      <t xml:space="preserve"> Value of Bids Accepted </t>
    </r>
    <r>
      <rPr>
        <i/>
        <sz val="11"/>
        <color rgb="FF002060"/>
        <rFont val="Segoe UI"/>
        <family val="2"/>
      </rPr>
      <t>(Rs million)</t>
    </r>
  </si>
  <si>
    <r>
      <t xml:space="preserve"> Coupon Rate</t>
    </r>
    <r>
      <rPr>
        <b/>
        <i/>
        <sz val="11"/>
        <color rgb="FF002060"/>
        <rFont val="Segoe UI"/>
        <family val="2"/>
      </rPr>
      <t xml:space="preserve"> </t>
    </r>
    <r>
      <rPr>
        <i/>
        <sz val="11"/>
        <color rgb="FF002060"/>
        <rFont val="Segoe UI"/>
        <family val="2"/>
      </rPr>
      <t>(% p.a.)</t>
    </r>
  </si>
  <si>
    <r>
      <t xml:space="preserve"> Highest Yield Accepted</t>
    </r>
    <r>
      <rPr>
        <sz val="11"/>
        <color rgb="FF002060"/>
        <rFont val="Segoe UI"/>
        <family val="2"/>
      </rPr>
      <t xml:space="preserve"> </t>
    </r>
    <r>
      <rPr>
        <i/>
        <sz val="11"/>
        <color rgb="FF002060"/>
        <rFont val="Segoe UI"/>
        <family val="2"/>
      </rPr>
      <t>(% p.a.)</t>
    </r>
  </si>
  <si>
    <t xml:space="preserve">  -</t>
  </si>
  <si>
    <r>
      <t xml:space="preserve"> Weighted Yield on Bids Accepted </t>
    </r>
    <r>
      <rPr>
        <i/>
        <sz val="11"/>
        <color rgb="FF002060"/>
        <rFont val="Segoe UI"/>
        <family val="2"/>
      </rPr>
      <t>(% p.a.)</t>
    </r>
  </si>
  <si>
    <r>
      <t xml:space="preserve"> Weighted Price of Bids Accepted </t>
    </r>
    <r>
      <rPr>
        <i/>
        <sz val="11"/>
        <color rgb="FF002060"/>
        <rFont val="Segoe UI"/>
        <family val="2"/>
      </rPr>
      <t>(%)</t>
    </r>
  </si>
  <si>
    <r>
      <rPr>
        <i/>
        <vertAlign val="superscript"/>
        <sz val="10"/>
        <color rgb="FF002060"/>
        <rFont val="Segoe UI"/>
        <family val="2"/>
      </rPr>
      <t>1</t>
    </r>
    <r>
      <rPr>
        <i/>
        <sz val="10"/>
        <color rgb="FF002060"/>
        <rFont val="Segoe UI"/>
        <family val="2"/>
      </rPr>
      <t>Counter-Offer of 1.69% Two-Year Bank of Mauritius Notes maturing on 17 August 2022.</t>
    </r>
  </si>
  <si>
    <r>
      <rPr>
        <i/>
        <vertAlign val="superscript"/>
        <sz val="10"/>
        <color rgb="FF002060"/>
        <rFont val="Segoe UI"/>
        <family val="2"/>
      </rPr>
      <t>2</t>
    </r>
    <r>
      <rPr>
        <i/>
        <sz val="10"/>
        <color rgb="FF002060"/>
        <rFont val="Segoe UI"/>
        <family val="2"/>
      </rPr>
      <t>Counter-Offer of 1.79% Three-Year Bank of Mauritius Notes maturing on 14 August 2023.</t>
    </r>
  </si>
  <si>
    <r>
      <rPr>
        <i/>
        <vertAlign val="superscript"/>
        <sz val="10"/>
        <color rgb="FF002060"/>
        <rFont val="Segoe UI"/>
        <family val="2"/>
      </rPr>
      <t>3</t>
    </r>
    <r>
      <rPr>
        <i/>
        <sz val="10"/>
        <color rgb="FF002060"/>
        <rFont val="Segoe UI"/>
        <family val="2"/>
      </rPr>
      <t>Counter-Offer1.89% Four-Year Bank of Mauritius Notes maturing on 17 July 2024.</t>
    </r>
  </si>
  <si>
    <r>
      <rPr>
        <i/>
        <vertAlign val="superscript"/>
        <sz val="10"/>
        <color rgb="FF002060"/>
        <rFont val="Segoe UI"/>
        <family val="2"/>
      </rPr>
      <t>4</t>
    </r>
    <r>
      <rPr>
        <i/>
        <sz val="10"/>
        <color rgb="FF002060"/>
        <rFont val="Segoe UI"/>
        <family val="2"/>
      </rPr>
      <t>Counter-Offer of 1.90% Five-Year Bank of Mauritius Bonds maturing on 07 August 2025.</t>
    </r>
  </si>
  <si>
    <r>
      <rPr>
        <i/>
        <vertAlign val="superscript"/>
        <sz val="10"/>
        <color rgb="FF002060"/>
        <rFont val="Segoe UI"/>
        <family val="2"/>
      </rPr>
      <t>5</t>
    </r>
    <r>
      <rPr>
        <i/>
        <sz val="10"/>
        <color rgb="FF002060"/>
        <rFont val="Segoe UI"/>
        <family val="2"/>
      </rPr>
      <t>Re-Opening of 1.90% Five-Year Bank of Mauritius Bonds maturing on 07 August 2025.</t>
    </r>
  </si>
  <si>
    <r>
      <rPr>
        <i/>
        <vertAlign val="superscript"/>
        <sz val="10"/>
        <color rgb="FF002060"/>
        <rFont val="Segoe UI"/>
        <family val="2"/>
      </rPr>
      <t>6</t>
    </r>
    <r>
      <rPr>
        <i/>
        <sz val="10"/>
        <color rgb="FF002060"/>
        <rFont val="Segoe UI"/>
        <family val="2"/>
      </rPr>
      <t>Counter-Offer of 1.95% Ten-Year Bank of Mauritius Bonds maturing on 08 June 2030.</t>
    </r>
  </si>
  <si>
    <t>Table 42: Buyback Auction of Government of Mauritius Securities: October 2019 and November 2019</t>
  </si>
  <si>
    <t xml:space="preserve"> 04 October 2019 - Rs500 mn</t>
  </si>
  <si>
    <t xml:space="preserve"> 11 October 2019 - Rs500 mn</t>
  </si>
  <si>
    <t>08 November 2019 - Rs500 mn</t>
  </si>
  <si>
    <t>22 November 2019 - Rs500 mn</t>
  </si>
  <si>
    <r>
      <t xml:space="preserve">3Y-GMTNotes </t>
    </r>
    <r>
      <rPr>
        <b/>
        <vertAlign val="superscript"/>
        <sz val="11"/>
        <color rgb="FF002060"/>
        <rFont val="Segoe UI"/>
        <family val="2"/>
      </rPr>
      <t>1</t>
    </r>
  </si>
  <si>
    <r>
      <t xml:space="preserve">5Y-GMBonds </t>
    </r>
    <r>
      <rPr>
        <b/>
        <vertAlign val="superscript"/>
        <sz val="11"/>
        <color rgb="FF002060"/>
        <rFont val="Segoe UI"/>
        <family val="2"/>
      </rPr>
      <t>2</t>
    </r>
  </si>
  <si>
    <r>
      <t>3Y-GMTNotes</t>
    </r>
    <r>
      <rPr>
        <b/>
        <vertAlign val="superscript"/>
        <sz val="11"/>
        <color rgb="FF002060"/>
        <rFont val="Segoe UI"/>
        <family val="2"/>
      </rPr>
      <t xml:space="preserve"> 1</t>
    </r>
  </si>
  <si>
    <t>Nil</t>
  </si>
  <si>
    <r>
      <t xml:space="preserve"> Value of Bids Accepted</t>
    </r>
    <r>
      <rPr>
        <i/>
        <sz val="11"/>
        <color rgb="FF002060"/>
        <rFont val="Segoe UI"/>
        <family val="2"/>
      </rPr>
      <t xml:space="preserve"> (Rs million)</t>
    </r>
  </si>
  <si>
    <t xml:space="preserve"> Highest Price Accepted</t>
  </si>
  <si>
    <t xml:space="preserve"> Weighted Price of Bids Accepted </t>
  </si>
  <si>
    <r>
      <rPr>
        <i/>
        <vertAlign val="superscript"/>
        <sz val="10"/>
        <color rgb="FF002060"/>
        <rFont val="Segoe UI"/>
        <family val="2"/>
      </rPr>
      <t>1</t>
    </r>
    <r>
      <rPr>
        <i/>
        <sz val="10"/>
        <color rgb="FF002060"/>
        <rFont val="Segoe UI"/>
        <family val="2"/>
      </rPr>
      <t xml:space="preserve"> 2.90% 3-Year Government of Mauritius Treasury Notes due on 17 February 2020.</t>
    </r>
  </si>
  <si>
    <r>
      <rPr>
        <i/>
        <vertAlign val="superscript"/>
        <sz val="10"/>
        <color rgb="FF002060"/>
        <rFont val="Segoe UI"/>
        <family val="2"/>
      </rPr>
      <t>2</t>
    </r>
    <r>
      <rPr>
        <i/>
        <sz val="10"/>
        <color rgb="FF002060"/>
        <rFont val="Segoe UI"/>
        <family val="2"/>
      </rPr>
      <t xml:space="preserve"> 3.95% 5-Year Government of Mauritius Bonds due on 14 November 2019.</t>
    </r>
  </si>
  <si>
    <t>Table 43: Outstanding Government of Mauritius Securities:  September 2020 to September 2021</t>
  </si>
  <si>
    <t xml:space="preserve">Treasury Bills  </t>
  </si>
  <si>
    <t>Treasury Certificates</t>
  </si>
  <si>
    <t>Treasury Notes</t>
  </si>
  <si>
    <t>5-Year GoM Bonds</t>
  </si>
  <si>
    <t xml:space="preserve">MDLS/GOM Bonds  </t>
  </si>
  <si>
    <t>Silver Bonds</t>
  </si>
  <si>
    <t>Table 44: Maturity Structure of Government of Mauritius Securities outstanding at end September 2021</t>
  </si>
  <si>
    <t>MDLS/GOM Bonds</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</si>
  <si>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</si>
  <si>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</si>
  <si>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</si>
  <si>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</si>
  <si>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</si>
  <si>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</si>
  <si>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</si>
  <si>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</si>
  <si>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</si>
  <si>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</si>
  <si>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</si>
  <si>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</si>
  <si>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</si>
  <si>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</si>
  <si>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</si>
  <si>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</si>
  <si>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</si>
  <si>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</si>
  <si>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</si>
  <si>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</si>
  <si>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</si>
  <si>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 xml:space="preserve">Figures include: </t>
  </si>
  <si>
    <t>Government of Mauritius Silver Retirement and Savings Bonds with no fixed maturity date.</t>
  </si>
  <si>
    <t xml:space="preserve">Table 45a: Secondary Market Transactions by Counterparty: September 2021 </t>
  </si>
  <si>
    <t>Number of</t>
  </si>
  <si>
    <t xml:space="preserve">Turnover </t>
  </si>
  <si>
    <t>Primary Dealers</t>
  </si>
  <si>
    <t>Non-Primary Dealer Banks</t>
  </si>
  <si>
    <t>Non-Bank Financial Institutions</t>
  </si>
  <si>
    <t>Pensions Funds</t>
  </si>
  <si>
    <t>Insurance Companies</t>
  </si>
  <si>
    <t>Non-Financial Institutions</t>
  </si>
  <si>
    <t>Individuals</t>
  </si>
  <si>
    <t>Table 45b: Weekly Secondary Market Transactions: September 2021</t>
  </si>
  <si>
    <t>Value</t>
  </si>
  <si>
    <t>01-03 September</t>
  </si>
  <si>
    <t>06-10 September</t>
  </si>
  <si>
    <t>13-17 September</t>
  </si>
  <si>
    <t>20-24 September</t>
  </si>
  <si>
    <t>27-30 September</t>
  </si>
  <si>
    <t>Table 45c: Secondary Market Yields by Residual Days to Maturity: September 2021</t>
  </si>
  <si>
    <t>Residual days to maturity</t>
  </si>
  <si>
    <t xml:space="preserve">Amount traded </t>
  </si>
  <si>
    <t xml:space="preserve">Range </t>
  </si>
  <si>
    <t xml:space="preserve">  (Rs million)</t>
  </si>
  <si>
    <t>Up to 91 days</t>
  </si>
  <si>
    <t>0.35-0.66</t>
  </si>
  <si>
    <t>Between 92 and 182 days</t>
  </si>
  <si>
    <t>0.55-0.90</t>
  </si>
  <si>
    <t>Between 183 and 364 days</t>
  </si>
  <si>
    <t>0.62-1.01</t>
  </si>
  <si>
    <t>Between 1 and 3 years</t>
  </si>
  <si>
    <t>1.00-2.27</t>
  </si>
  <si>
    <t>Between 3 and 5 years</t>
  </si>
  <si>
    <t>2.25-2.75</t>
  </si>
  <si>
    <t>Between 5 and 10 years</t>
  </si>
  <si>
    <t>2.55-3.55</t>
  </si>
  <si>
    <t>More than 10 years</t>
  </si>
  <si>
    <t>4.20-4.85</t>
  </si>
  <si>
    <t>0.35-4.85</t>
  </si>
  <si>
    <t>Table 46: Secondary Market Activity: September 2020 to September 2021</t>
  </si>
  <si>
    <r>
      <t xml:space="preserve">Holdings of SMC </t>
    </r>
    <r>
      <rPr>
        <b/>
        <vertAlign val="superscript"/>
        <sz val="12"/>
        <color rgb="FF002060"/>
        <rFont val="Segoe UI"/>
        <family val="2"/>
      </rPr>
      <t>1</t>
    </r>
    <r>
      <rPr>
        <b/>
        <sz val="12"/>
        <color rgb="FF002060"/>
        <rFont val="Segoe UI"/>
        <family val="2"/>
      </rPr>
      <t xml:space="preserve"> as at end of period</t>
    </r>
  </si>
  <si>
    <r>
      <t>Amount of Securities transacted outside SMC</t>
    </r>
    <r>
      <rPr>
        <b/>
        <vertAlign val="superscript"/>
        <sz val="12"/>
        <color rgb="FF002060"/>
        <rFont val="Segoe UI"/>
        <family val="2"/>
      </rPr>
      <t xml:space="preserve"> 2</t>
    </r>
  </si>
  <si>
    <t>Total amount of secondary market transactions</t>
  </si>
  <si>
    <t>1-3 September</t>
  </si>
  <si>
    <t>6-10 September</t>
  </si>
  <si>
    <r>
      <t xml:space="preserve">1 </t>
    </r>
    <r>
      <rPr>
        <i/>
        <sz val="10"/>
        <color rgb="FF002060"/>
        <rFont val="Segoe UI"/>
        <family val="2"/>
      </rPr>
      <t xml:space="preserve">SMC: Secondary Market Cell of the Bank of Mauritius.  </t>
    </r>
    <r>
      <rPr>
        <i/>
        <vertAlign val="superscript"/>
        <sz val="9"/>
        <rFont val="Arial"/>
        <family val="2"/>
      </rPr>
      <t/>
    </r>
  </si>
  <si>
    <r>
      <t xml:space="preserve">2 </t>
    </r>
    <r>
      <rPr>
        <i/>
        <sz val="10"/>
        <color rgb="FF002060"/>
        <rFont val="Segoe UI"/>
        <family val="2"/>
      </rPr>
      <t xml:space="preserve">Includes Transactions by Primary Dealers.  </t>
    </r>
    <r>
      <rPr>
        <i/>
        <vertAlign val="superscript"/>
        <sz val="9"/>
        <rFont val="Arial"/>
        <family val="2"/>
      </rPr>
      <t/>
    </r>
  </si>
  <si>
    <r>
      <t xml:space="preserve"> </t>
    </r>
    <r>
      <rPr>
        <i/>
        <sz val="10"/>
        <color rgb="FF002060"/>
        <rFont val="Segoe UI"/>
        <family val="2"/>
      </rPr>
      <t>Figures may not add up to totals due to rounding.</t>
    </r>
  </si>
  <si>
    <t>Source:  Accounting and Budgeting Division.</t>
  </si>
  <si>
    <t xml:space="preserve">Table 47a: Transactions on the Interbank Money Market: September 2019 to September 2021 </t>
  </si>
  <si>
    <t>Amount Transacted</t>
  </si>
  <si>
    <t>Daily</t>
  </si>
  <si>
    <t>Interbank</t>
  </si>
  <si>
    <t xml:space="preserve">  Bank </t>
  </si>
  <si>
    <r>
      <t>Average</t>
    </r>
    <r>
      <rPr>
        <b/>
        <vertAlign val="superscript"/>
        <sz val="11"/>
        <color rgb="FF002060"/>
        <rFont val="Segoe UI"/>
        <family val="2"/>
      </rPr>
      <t>1</t>
    </r>
  </si>
  <si>
    <t xml:space="preserve">Interbank </t>
  </si>
  <si>
    <t>W.A.I</t>
  </si>
  <si>
    <t>Rate3 *</t>
  </si>
  <si>
    <t>Lowest</t>
  </si>
  <si>
    <t>Highest</t>
  </si>
  <si>
    <t xml:space="preserve"> Rates  </t>
  </si>
  <si>
    <r>
      <t>Rate</t>
    </r>
    <r>
      <rPr>
        <b/>
        <vertAlign val="superscript"/>
        <sz val="11"/>
        <color rgb="FF002060"/>
        <rFont val="Segoe UI"/>
        <family val="2"/>
      </rPr>
      <t>2</t>
    </r>
  </si>
  <si>
    <t>01 - 02 Sep</t>
  </si>
  <si>
    <t>03 - 09 Sep</t>
  </si>
  <si>
    <t>10 - 16 Sep</t>
  </si>
  <si>
    <t>0.30-0.38</t>
  </si>
  <si>
    <t>17 - 23 Sep</t>
  </si>
  <si>
    <t>0.30-1.25</t>
  </si>
  <si>
    <t>24 - 30 Sep</t>
  </si>
  <si>
    <t>9.00 - 10.75</t>
  </si>
  <si>
    <t>9.00 - 10.00</t>
  </si>
  <si>
    <t>9.00- 12.00</t>
  </si>
  <si>
    <t>6.75-7.50</t>
  </si>
  <si>
    <t>6.00-8.00</t>
  </si>
  <si>
    <t>6.50-7.50</t>
  </si>
  <si>
    <t>6.50-7.35</t>
  </si>
  <si>
    <t>6.75-7.25</t>
  </si>
  <si>
    <t>5.50-6.75</t>
  </si>
  <si>
    <t>5.25-7.25</t>
  </si>
  <si>
    <t>5.75-7.25</t>
  </si>
  <si>
    <t>4.00-7.00</t>
  </si>
  <si>
    <t>4.50-9.125</t>
  </si>
  <si>
    <t>4.00-9.125</t>
  </si>
  <si>
    <t>4.00-5.50</t>
  </si>
  <si>
    <t>2.00-5.00</t>
  </si>
  <si>
    <t>2.75-6.25</t>
  </si>
  <si>
    <t>2.90-5.50</t>
  </si>
  <si>
    <t>2.00-7.00</t>
  </si>
  <si>
    <t>2.00-5.25</t>
  </si>
  <si>
    <t>1.15-2.00</t>
  </si>
  <si>
    <t>0.90-1.00</t>
  </si>
  <si>
    <t>0.90-1.25</t>
  </si>
  <si>
    <t>0.95-1.25</t>
  </si>
  <si>
    <t>1.00-1.25</t>
  </si>
  <si>
    <t>1.00-1.15</t>
  </si>
  <si>
    <t>1.25-9.75</t>
  </si>
  <si>
    <t>1.30-2.00</t>
  </si>
  <si>
    <t>1.25-5.00</t>
  </si>
  <si>
    <t>1.75-2.25</t>
  </si>
  <si>
    <t>1.25-2.00</t>
  </si>
  <si>
    <t>1.40-2.50</t>
  </si>
  <si>
    <t>1.75-6.75</t>
  </si>
  <si>
    <t>3.50-10.00</t>
  </si>
  <si>
    <t>3.50-5.50</t>
  </si>
  <si>
    <t>3.50-8.50</t>
  </si>
  <si>
    <t>6.50-12.75</t>
  </si>
  <si>
    <t>7.50-10.50</t>
  </si>
  <si>
    <t>8.00-12.00</t>
  </si>
  <si>
    <t>7.95-9.00</t>
  </si>
  <si>
    <t>8.00-9.45</t>
  </si>
  <si>
    <t>8.00-9.50</t>
  </si>
  <si>
    <t>8.75-9.15</t>
  </si>
  <si>
    <t>8.75-9.75</t>
  </si>
  <si>
    <t>8.25-8.80</t>
  </si>
  <si>
    <t>8.25-9.25</t>
  </si>
  <si>
    <t>6.75-8.40</t>
  </si>
  <si>
    <t>6.75-7.20</t>
  </si>
  <si>
    <t>6.40-7.15</t>
  </si>
  <si>
    <t>6.35-7.15</t>
  </si>
  <si>
    <t>6.30-7.20</t>
  </si>
  <si>
    <t>7.25-9.75</t>
  </si>
  <si>
    <t>4.95-7.25</t>
  </si>
  <si>
    <t>4.30-7.25</t>
  </si>
  <si>
    <t>4.25-7.25</t>
  </si>
  <si>
    <t>3.95-4.50</t>
  </si>
  <si>
    <t>3.90-4.50</t>
  </si>
  <si>
    <t>3.90-4.35</t>
  </si>
  <si>
    <t>3.80-4.28</t>
  </si>
  <si>
    <t>3.50-4.28</t>
  </si>
  <si>
    <t>3.75-4.28</t>
  </si>
  <si>
    <t>3.00-4.28</t>
  </si>
  <si>
    <t>2.95-3.75</t>
  </si>
  <si>
    <t>2.20-3.00</t>
  </si>
  <si>
    <t>2.00-2.25</t>
  </si>
  <si>
    <t>1.95-2.43</t>
  </si>
  <si>
    <t>1.80-2.43</t>
  </si>
  <si>
    <t>1.65-2.05</t>
  </si>
  <si>
    <t>1.60-2.00</t>
  </si>
  <si>
    <t>1.30-1.75</t>
  </si>
  <si>
    <t>1.42-4.00</t>
  </si>
  <si>
    <t>1.65-2.50</t>
  </si>
  <si>
    <t>1.95-4.15</t>
  </si>
  <si>
    <t>2.50-4.15</t>
  </si>
  <si>
    <t>2.00-3.75</t>
  </si>
  <si>
    <t>2.50-3.80</t>
  </si>
  <si>
    <t>2.00-2.75</t>
  </si>
  <si>
    <t>2.00-3.00</t>
  </si>
  <si>
    <t>1.80-2.20</t>
  </si>
  <si>
    <t>1.55-2.25</t>
  </si>
  <si>
    <t>1.55-3.20</t>
  </si>
  <si>
    <t>1.45-3.20</t>
  </si>
  <si>
    <t>1.55-3.00</t>
  </si>
  <si>
    <t>1.75-2.50</t>
  </si>
  <si>
    <t>1.60-1.85</t>
  </si>
  <si>
    <t>1.45-1.60</t>
  </si>
  <si>
    <t>1.45-1.90</t>
  </si>
  <si>
    <t>1.40-2.10</t>
  </si>
  <si>
    <t>1.30-1.80</t>
  </si>
  <si>
    <t>1.30-1.55</t>
  </si>
  <si>
    <t>1.20-1.85</t>
  </si>
  <si>
    <t>1.20-4.00</t>
  </si>
  <si>
    <t>1.60-1.95</t>
  </si>
  <si>
    <t>2.55-4.10</t>
  </si>
  <si>
    <t>2.60-4.10</t>
  </si>
  <si>
    <t>2.30-3.00</t>
  </si>
  <si>
    <t>2.15-2.50</t>
  </si>
  <si>
    <t>1.90-2.15</t>
  </si>
  <si>
    <t>1.55-2.00</t>
  </si>
  <si>
    <t>1.25-1.85</t>
  </si>
  <si>
    <t>1.10-1.50</t>
  </si>
  <si>
    <t>0.75-1.18</t>
  </si>
  <si>
    <t>0.65-0.88</t>
  </si>
  <si>
    <t>0.65-0.80</t>
  </si>
  <si>
    <t>0.60-0.75</t>
  </si>
  <si>
    <t>0.60-5.00</t>
  </si>
  <si>
    <t>1.45-4.00</t>
  </si>
  <si>
    <t>1.50-3.00</t>
  </si>
  <si>
    <t>1.40-1.90</t>
  </si>
  <si>
    <t>1.25-1.90</t>
  </si>
  <si>
    <t>1.00-1.30</t>
  </si>
  <si>
    <t>1.05-1.20</t>
  </si>
  <si>
    <t>1.20-1.75</t>
  </si>
  <si>
    <t>1.40-1.70</t>
  </si>
  <si>
    <t>1.35-1.75</t>
  </si>
  <si>
    <t>1.20-1.90</t>
  </si>
  <si>
    <t>1.35-1.70</t>
  </si>
  <si>
    <t>1.25-1.75</t>
  </si>
  <si>
    <t>1.40-2.15</t>
  </si>
  <si>
    <t>1.20-1.40</t>
  </si>
  <si>
    <t>0.95-2.90</t>
  </si>
  <si>
    <t>0.90-2.90</t>
  </si>
  <si>
    <t>0.85-1.10</t>
  </si>
  <si>
    <t>0.70-0.95</t>
  </si>
  <si>
    <t>0.80-0.85</t>
  </si>
  <si>
    <t>0.75-1.10</t>
  </si>
  <si>
    <t>0.75-1.15</t>
  </si>
  <si>
    <t>0.80-1.15</t>
  </si>
  <si>
    <t>0.90-1.50</t>
  </si>
  <si>
    <t>0.70-2.15</t>
  </si>
  <si>
    <t>1.65-3.30</t>
  </si>
  <si>
    <t>2.60-3.25</t>
  </si>
  <si>
    <t>2.90-3.75</t>
  </si>
  <si>
    <t>3.25-3.60</t>
  </si>
  <si>
    <t>3.20-3.60</t>
  </si>
  <si>
    <t>3.15-3.60</t>
  </si>
  <si>
    <t>3.20-3.50</t>
  </si>
  <si>
    <t>3.20-3.70</t>
  </si>
  <si>
    <t>3.20-3.30</t>
  </si>
  <si>
    <t>3.15-5.10</t>
  </si>
  <si>
    <t>2.95-5.10</t>
  </si>
  <si>
    <t>2.85-5.10</t>
  </si>
  <si>
    <t>2.80-5.10</t>
  </si>
  <si>
    <t>2.50-3.20</t>
  </si>
  <si>
    <t>2.00-2.50</t>
  </si>
  <si>
    <t>2.08-2.20</t>
  </si>
  <si>
    <t>1.90-2.20</t>
  </si>
  <si>
    <t>1.90-2.05</t>
  </si>
  <si>
    <t>1.90-2.25</t>
  </si>
  <si>
    <t>1.60-2.20</t>
  </si>
  <si>
    <t>1.85-2.50</t>
  </si>
  <si>
    <t>1.30-1.85</t>
  </si>
  <si>
    <t>0.85-1.65</t>
  </si>
  <si>
    <t>0.50-1.65</t>
  </si>
  <si>
    <t>0.50-0.75</t>
  </si>
  <si>
    <t>0.40-0.45</t>
  </si>
  <si>
    <t>0.45-0.64</t>
  </si>
  <si>
    <t>0.35-0.45</t>
  </si>
  <si>
    <t>0.22-0.35</t>
  </si>
  <si>
    <t>0.15-0.20</t>
  </si>
  <si>
    <t>0.12-0.20</t>
  </si>
  <si>
    <t>0.25-0.45</t>
  </si>
  <si>
    <t>0.25-0.70</t>
  </si>
  <si>
    <r>
      <rPr>
        <i/>
        <vertAlign val="superscript"/>
        <sz val="10"/>
        <color rgb="FF002060"/>
        <rFont val="Segoe UI"/>
        <family val="2"/>
      </rPr>
      <t>1</t>
    </r>
    <r>
      <rPr>
        <i/>
        <sz val="10"/>
        <color rgb="FF002060"/>
        <rFont val="Segoe UI"/>
        <family val="2"/>
      </rPr>
      <t xml:space="preserve"> For transactions days only.</t>
    </r>
  </si>
  <si>
    <r>
      <rPr>
        <i/>
        <vertAlign val="superscript"/>
        <sz val="10"/>
        <color rgb="FF002060"/>
        <rFont val="Segoe UI"/>
        <family val="2"/>
      </rPr>
      <t>2</t>
    </r>
    <r>
      <rPr>
        <i/>
        <sz val="10"/>
        <color rgb="FF002060"/>
        <rFont val="Segoe UI"/>
        <family val="2"/>
      </rPr>
      <t xml:space="preserve"> Interbank Weighted Average Interest Rate.</t>
    </r>
  </si>
  <si>
    <t>Table 47b: Repo Transactions on the Interbank Money Market: September 2019 to September 2021</t>
  </si>
  <si>
    <r>
      <t xml:space="preserve">Amount 
</t>
    </r>
    <r>
      <rPr>
        <i/>
        <sz val="11"/>
        <color rgb="FF002060"/>
        <rFont val="Segoe UI"/>
        <family val="2"/>
      </rPr>
      <t>(Million)</t>
    </r>
  </si>
  <si>
    <r>
      <t xml:space="preserve">Interest Rate 
</t>
    </r>
    <r>
      <rPr>
        <i/>
        <sz val="11"/>
        <color rgb="FF002060"/>
        <rFont val="Segoe UI"/>
        <family val="2"/>
      </rPr>
      <t>(Per cent per annum)</t>
    </r>
  </si>
  <si>
    <t>MUR</t>
  </si>
  <si>
    <t xml:space="preserve"> Interest Rate applicable as from 21.06.2018.</t>
  </si>
  <si>
    <t>2.7451 1</t>
  </si>
  <si>
    <t>Note: Repo transactions are collateralised by Government of Mauritius/Bank of Mauritius Securities.</t>
  </si>
  <si>
    <t>Table 48: Transactions on the Interbank Foreign Exchange Market: September 2019 to September 2021</t>
  </si>
  <si>
    <t xml:space="preserve">Purchase of  </t>
  </si>
  <si>
    <t xml:space="preserve">Purchase of </t>
  </si>
  <si>
    <t>Total Purchases</t>
  </si>
  <si>
    <r>
      <t xml:space="preserve">Average Interbank Rate </t>
    </r>
    <r>
      <rPr>
        <b/>
        <vertAlign val="superscript"/>
        <sz val="11"/>
        <color rgb="FF002060"/>
        <rFont val="Segoe UI"/>
        <family val="2"/>
      </rPr>
      <t>2</t>
    </r>
  </si>
  <si>
    <t>US$ against</t>
  </si>
  <si>
    <t xml:space="preserve">US$ against </t>
  </si>
  <si>
    <t>US$</t>
  </si>
  <si>
    <t>Min-Max</t>
  </si>
  <si>
    <t xml:space="preserve">Rupee </t>
  </si>
  <si>
    <t>Other Foreign</t>
  </si>
  <si>
    <r>
      <t xml:space="preserve">Equivalent </t>
    </r>
    <r>
      <rPr>
        <b/>
        <vertAlign val="superscript"/>
        <sz val="11"/>
        <color rgb="FF002060"/>
        <rFont val="Segoe UI"/>
        <family val="2"/>
      </rPr>
      <t>1</t>
    </r>
  </si>
  <si>
    <t>Equivalent</t>
  </si>
  <si>
    <t>Currencies</t>
  </si>
  <si>
    <t>01 - 03 September</t>
  </si>
  <si>
    <t>42.6115-43.0432</t>
  </si>
  <si>
    <t>06 - 10 September</t>
  </si>
  <si>
    <t>42.6737-43.0813</t>
  </si>
  <si>
    <t>13 - 17 September</t>
  </si>
  <si>
    <t>42.6783-43.0769</t>
  </si>
  <si>
    <t>20 - 24 September</t>
  </si>
  <si>
    <t>42.5307-42.8373</t>
  </si>
  <si>
    <t>27 - 30 September</t>
  </si>
  <si>
    <t>42.7229-43.0000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</si>
  <si>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</si>
  <si>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</si>
  <si>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</si>
  <si>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</si>
  <si>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</si>
  <si>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</si>
  <si>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</si>
  <si>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</si>
  <si>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</si>
  <si>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</si>
  <si>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</si>
  <si>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</si>
  <si>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</si>
  <si>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</si>
  <si>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</si>
  <si>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</si>
  <si>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</si>
  <si>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</si>
  <si>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</si>
  <si>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</si>
  <si>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</si>
  <si>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</si>
  <si>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</si>
  <si>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</si>
  <si>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</si>
  <si>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</si>
  <si>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</si>
  <si>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</si>
  <si>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</si>
  <si>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</si>
  <si>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</si>
  <si>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</si>
  <si>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</si>
  <si>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</si>
  <si>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</si>
  <si>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</si>
  <si>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</si>
  <si>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</si>
  <si>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</si>
  <si>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</si>
  <si>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</si>
  <si>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</si>
  <si>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</si>
  <si>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</si>
  <si>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</si>
  <si>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</si>
  <si>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</si>
  <si>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</si>
  <si>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</si>
  <si>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</si>
  <si>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</si>
  <si>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</si>
  <si>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</si>
  <si>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</si>
  <si>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</si>
  <si>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</si>
  <si>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</si>
  <si>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</si>
  <si>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</si>
  <si>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</si>
  <si>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</si>
  <si>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</si>
  <si>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</si>
  <si>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</si>
  <si>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</si>
  <si>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</si>
  <si>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</si>
  <si>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</si>
  <si>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</si>
  <si>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</si>
  <si>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</si>
  <si>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</si>
  <si>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</si>
  <si>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</si>
  <si>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</si>
  <si>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</si>
  <si>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</si>
  <si>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</si>
  <si>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</si>
  <si>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</si>
  <si>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</si>
  <si>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22.94#</t>
  </si>
  <si>
    <t>28.3500-29.5375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</si>
  <si>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</si>
  <si>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</si>
  <si>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</si>
  <si>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</si>
  <si>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</si>
  <si>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</si>
  <si>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</si>
  <si>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</si>
  <si>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</si>
  <si>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</si>
  <si>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</si>
  <si>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</si>
  <si>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</si>
  <si>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</si>
  <si>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</si>
  <si>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</si>
  <si>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</si>
  <si>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</si>
  <si>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</si>
  <si>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</si>
  <si>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</si>
  <si>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</si>
  <si>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</si>
  <si>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</si>
  <si>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</si>
  <si>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</si>
  <si>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</si>
  <si>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</si>
  <si>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</si>
  <si>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</si>
  <si>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</si>
  <si>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</si>
  <si>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</si>
  <si>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</si>
  <si>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</si>
  <si>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</si>
  <si>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</si>
  <si>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</si>
  <si>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</si>
  <si>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</si>
  <si>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</si>
  <si>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</si>
  <si>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</si>
  <si>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</si>
  <si>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</si>
  <si>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</si>
  <si>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</si>
  <si>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</si>
  <si>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</si>
  <si>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</si>
  <si>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</si>
  <si>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</si>
  <si>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</si>
  <si>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</si>
  <si>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</si>
  <si>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</si>
  <si>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</si>
  <si>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</si>
  <si>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</si>
  <si>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</si>
  <si>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</si>
  <si>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</si>
  <si>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</si>
  <si>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</si>
  <si>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</si>
  <si>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</si>
  <si>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45.09#</t>
  </si>
  <si>
    <t>28.1000 - 28.5750</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</si>
  <si>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</si>
  <si>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</si>
  <si>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</si>
  <si>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</si>
  <si>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</si>
  <si>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</si>
  <si>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</si>
  <si>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</si>
  <si>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</si>
  <si>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</si>
  <si>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</si>
  <si>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</si>
  <si>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</si>
  <si>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</si>
  <si>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</si>
  <si>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</si>
  <si>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</si>
  <si>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</si>
  <si>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</si>
  <si>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</si>
  <si>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</si>
  <si>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</si>
  <si>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</si>
  <si>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</si>
  <si>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</si>
  <si>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</si>
  <si>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</si>
  <si>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</si>
  <si>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</si>
  <si>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</si>
  <si>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</si>
  <si>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</si>
  <si>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</si>
  <si>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</si>
  <si>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</si>
  <si>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</si>
  <si>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</si>
  <si>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</si>
  <si>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</si>
  <si>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</si>
  <si>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</si>
  <si>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</si>
  <si>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</si>
  <si>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</si>
  <si>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</si>
  <si>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</si>
  <si>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</si>
  <si>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</si>
  <si>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</si>
  <si>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</si>
  <si>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</si>
  <si>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</si>
  <si>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</si>
  <si>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</si>
  <si>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</si>
  <si>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</si>
  <si>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</si>
  <si>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</si>
  <si>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</si>
  <si>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</si>
  <si>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</si>
  <si>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</si>
  <si>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</si>
  <si>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</si>
  <si>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</si>
  <si>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</si>
  <si>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</si>
  <si>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</si>
  <si>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</si>
  <si>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</si>
  <si>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</si>
  <si>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t>36.0325-36.1975</t>
  </si>
  <si>
    <t>35.7675-36.1975</t>
  </si>
  <si>
    <t>35.6375-35.8250</t>
  </si>
  <si>
    <t>35.4250-35.7275</t>
  </si>
  <si>
    <t>34.9375-35.5300</t>
  </si>
  <si>
    <t>34.7425-35.3250</t>
  </si>
  <si>
    <t>34.6175-34.9975</t>
  </si>
  <si>
    <t>33.4925-34.6875</t>
  </si>
  <si>
    <t>32.7825-33.6400</t>
  </si>
  <si>
    <t>32.9050-34.1450</t>
  </si>
  <si>
    <t>34.1450-34.6000</t>
  </si>
  <si>
    <t>33.7600-34.6400</t>
  </si>
  <si>
    <t>33.8025-34.3375</t>
  </si>
  <si>
    <t>32.5500-33.8700</t>
  </si>
  <si>
    <t>32.3700-33.3650</t>
  </si>
  <si>
    <t>33.0200-33.8500</t>
  </si>
  <si>
    <t>33.8100-34.7400</t>
  </si>
  <si>
    <t>34.7500-35.3000</t>
  </si>
  <si>
    <t>34.2050-35.3075</t>
  </si>
  <si>
    <t>34.4400-34.9500</t>
  </si>
  <si>
    <t>34.3325-35.0450</t>
  </si>
  <si>
    <t>34.3425-34.6675</t>
  </si>
  <si>
    <t>34.5500-34.9550</t>
  </si>
  <si>
    <t>34.6200-34.9550</t>
  </si>
  <si>
    <t>34.3500-34.6708</t>
  </si>
  <si>
    <t>34.2762-34.5915</t>
  </si>
  <si>
    <t>34.3077-34.6162</t>
  </si>
  <si>
    <t>34.3123-35.1208</t>
  </si>
  <si>
    <t>34.9538-35.4377</t>
  </si>
  <si>
    <t>35.1169-35.8008</t>
  </si>
  <si>
    <t>35.3362-36.0100</t>
  </si>
  <si>
    <t>35.8731-36.3715</t>
  </si>
  <si>
    <t>35.8069-36.1687</t>
  </si>
  <si>
    <t>36.1874-36.5210</t>
  </si>
  <si>
    <t>36.1589-36.6077</t>
  </si>
  <si>
    <t>36.3129-36.7897</t>
  </si>
  <si>
    <t>36.4746-36.8011</t>
  </si>
  <si>
    <t>36.4829-36.9833</t>
  </si>
  <si>
    <t>36.8817-37.7127</t>
  </si>
  <si>
    <t>37.0361-39.8818</t>
  </si>
  <si>
    <t>39.2823-40.5100</t>
  </si>
  <si>
    <t>39.8141-40.6000</t>
  </si>
  <si>
    <t>39.7000-40.6000</t>
  </si>
  <si>
    <t>39.7000-40.7500</t>
  </si>
  <si>
    <t>39.6001-40.3855</t>
  </si>
  <si>
    <t>39.5700-40.0589</t>
  </si>
  <si>
    <t>39.7800-40.2000</t>
  </si>
  <si>
    <t>39.7995-40.3193</t>
  </si>
  <si>
    <t>39.2452-40.1250</t>
  </si>
  <si>
    <t>39.3000-39.8423</t>
  </si>
  <si>
    <t>39.8933-40.1739</t>
  </si>
  <si>
    <t>39.9000-40.8017</t>
  </si>
  <si>
    <t>40.3001-41.1446</t>
  </si>
  <si>
    <t>40.4558-41.0259</t>
  </si>
  <si>
    <t>40.6318-42.8429</t>
  </si>
  <si>
    <t>42.5143-43.2000</t>
  </si>
  <si>
    <t>42.5421-43.2282</t>
  </si>
  <si>
    <t>42.5307-43.0813</t>
  </si>
  <si>
    <r>
      <rPr>
        <i/>
        <vertAlign val="superscript"/>
        <sz val="10"/>
        <color rgb="FF002060"/>
        <rFont val="Segoe UI"/>
        <family val="2"/>
      </rPr>
      <t>1</t>
    </r>
    <r>
      <rPr>
        <i/>
        <sz val="10"/>
        <color rgb="FF002060"/>
        <rFont val="Segoe UI"/>
        <family val="2"/>
      </rPr>
      <t xml:space="preserve"> Includes purchases of foreign currencies other than US dollar. </t>
    </r>
  </si>
  <si>
    <r>
      <rPr>
        <i/>
        <vertAlign val="superscript"/>
        <sz val="10"/>
        <color rgb="FF002060"/>
        <rFont val="Segoe UI"/>
        <family val="2"/>
      </rPr>
      <t>2</t>
    </r>
    <r>
      <rPr>
        <i/>
        <sz val="10"/>
        <color rgb="FF002060"/>
        <rFont val="Segoe UI"/>
        <family val="2"/>
      </rPr>
      <t xml:space="preserve"> Weighted Average Interbank Rate on Rs/US$ transactions, as from August 2019.</t>
    </r>
  </si>
  <si>
    <t>Table of Contents</t>
  </si>
  <si>
    <t>3. Outstanding Public Sector Debt: March 2020 to June 2021</t>
  </si>
  <si>
    <t>6. Bank of Mauritius Statement of Financial Position as at end May 2021</t>
  </si>
  <si>
    <t>26. Maturity Pattern of Banks' Foreign Currency Deposits: As at end-June 2021</t>
  </si>
  <si>
    <t>35. Consolidated Quarterly Profit and Loss Statement of Non-Bank Deposit Taking Leasing Companies: December 2014 to June 2021</t>
  </si>
  <si>
    <t>36. Sectorwise Distribution of Credit to Non-Residents: June 2021</t>
  </si>
  <si>
    <t>40a. Auctions of Government of Mauritius Notes and Bonds</t>
  </si>
  <si>
    <t>40b. Auctions of Fifteen-Year Inflation-Indexed Government of Mauritius Bonds</t>
  </si>
  <si>
    <t>41a. Issue of Bank of Mauritius Notes and Bonds</t>
  </si>
  <si>
    <t>41b. Auctions of 28-Day Bank of Mauritius Bills: February 2020 and March 2020</t>
  </si>
  <si>
    <t>42. Buyback Auction of Government of Mauritius Securities: October 2019 and November 2019</t>
  </si>
  <si>
    <t>60a. Gross Direct Investment Flows in Mauritius (Excluding Global Business) by Sector: 2013 to 2020 (Annual) and First Quarter of 2021</t>
  </si>
  <si>
    <t>60b. Gross Direct Investment Flows in Mauritius (Excluding Global Business) by Geographical Origin: 2013 to 2020 (Annual) and  First Quarter of 2021</t>
  </si>
  <si>
    <t>61a. Gross Direct Investment Flows Abroad (Excluding Global Business) by Sector: 2013 to 2020 (Annual) and  First Quarter of 2021</t>
  </si>
  <si>
    <t>61b. Gross Direct Investment Flows Abroad (Excluding Global Business) by Geographical Destination: 2013 to 2020 (Annual) and  First Quarter of 2021</t>
  </si>
  <si>
    <t>63. Coordinated Direct Investment Survey - Position data for Mauritius as at end-2019 vis-à-vis Top 10 Counterpart Economies</t>
  </si>
  <si>
    <t>49a. Intervention by the Bank of Mauritius on the Domestic Foreign Exchange Market: September 2020 to September 2021</t>
  </si>
  <si>
    <t>49b. Purchases and Sales of Foreign Currency by the Bank of Mauritius from Government and Other Institutions: September 2020 to September 2021</t>
  </si>
  <si>
    <t>50a. Weighted Average Dealt Selling Rates of the Rupee against the USD, EUR and GBP: September 2020 to September 2021</t>
  </si>
  <si>
    <t>50b. Exchange Rate of the Rupee (End of Period): September 2020 to September 2021</t>
  </si>
  <si>
    <t>50c. Exchange Rate of the Rupee (Period Average): September 2020 to September 2021</t>
  </si>
  <si>
    <t>50d. Average Exchange Rate of the Rupee vis-à-vis Major Trading Partner Currencies: September 2020 and September 2021</t>
  </si>
  <si>
    <t>51. Monthly Average Exchange Rates of Selected Currencies vis-à-vis the US Dollar: January 2019 to September 2021</t>
  </si>
  <si>
    <t>52. Mauritius Exchange Rate Index (MERI): January 2019 to September 2021</t>
  </si>
  <si>
    <t>53. Foreign Currency Transactions: September 2020 to September 2021</t>
  </si>
  <si>
    <t>54a. Foreign Currency Purchases by Sector: September 2020 to September 2021</t>
  </si>
  <si>
    <t>54b. Foreign Currency Sales by Sector: September 2020 to September 2021</t>
  </si>
  <si>
    <t>55a. Foreign Currency Purchases by Major Currencies: September 2020 to September 2021</t>
  </si>
  <si>
    <t>55b. Foreign Currency Sales by Major Currencies: September 2020 to September 2021</t>
  </si>
  <si>
    <t>56. Swap Transactions by Sector in Major Currencies: July 2021 to September 2021</t>
  </si>
  <si>
    <t>57a. Transactions on the Stock Exchange of Mauritius: September 2020 to September 2021</t>
  </si>
  <si>
    <t>57b. Transactions by Non-Residents on the Stock Exchange of Mauritius: September 2020 to September 2021</t>
  </si>
  <si>
    <t>58. Tourist Arrivals: January 2017 to September 2021 and Gross Tourism Earnings: January 2017 to August 2021</t>
  </si>
  <si>
    <t>59. Gross Official International Reserves: September 2018 to September 2021</t>
  </si>
  <si>
    <t>62a. Inward Workers' Remittances, Top 10 Source Countries: 2018Q1 to 2021Q2</t>
  </si>
  <si>
    <t>62b. Outward Workers' Remittances, Top 5 Destination Countries: 2018Q1 to 2021Q2</t>
  </si>
  <si>
    <t>62c. Remittance Cost: 2018Q1 to 2021Q2</t>
  </si>
  <si>
    <t>64. Balance of Payments - Second Quarters of 2020 and 2021</t>
  </si>
  <si>
    <t>65. International Investment Position: External Assets and Liabilities at end-December 2018, 2019 and 2020</t>
  </si>
  <si>
    <t>66. Leasing Facilities to Households and Corporates: June 2020 to June 2021</t>
  </si>
  <si>
    <t>28. Currency in Circulation: September 2020 to September 2021</t>
  </si>
  <si>
    <t>29. Cheque Clearance: January 2019 to September 2021</t>
  </si>
  <si>
    <t>30a. Mauritius Automated Clearing and Settlement System (MACSS) Rupee Transactions: January 2019 to September 2021</t>
  </si>
  <si>
    <t>30b. Mauritius Automated Clearing and Settlement System (MACSS) Foreign Currency Transactions: January 2019 to September 2021</t>
  </si>
  <si>
    <t>31. Card Transactions: August 2020 to August 2021</t>
  </si>
  <si>
    <t>32. Internet Banking Transactions: August 2020 to August 2021</t>
  </si>
  <si>
    <t>33. Mobile Banking and Mobile Payments: August 2020 to August 2021</t>
  </si>
  <si>
    <t>34. Assets and Liabilities of Non-Bank Deposit Taking Leasing Companies: August 2020 to August 2021</t>
  </si>
  <si>
    <t>37a. Auctions of Government of Mauritius Treasury Bills: August 2021 and September 2021</t>
  </si>
  <si>
    <t>37b. Auctions of Government of Mauritius Treasury Bills: September 2020 to September 2021</t>
  </si>
  <si>
    <t>37c. Weighted Average Yields on Government of Mauritius Treasury Bills/ Bank of Mauritius Bills: September 2020 to September 2021</t>
  </si>
  <si>
    <t xml:space="preserve">38a. Auctions of Bank of Mauritius Bills: August 2021 and September 2021 </t>
  </si>
  <si>
    <t>38b. Auctions of Bank of Mauritius Bills: September 2020 to September 2021</t>
  </si>
  <si>
    <t xml:space="preserve">39. Weighted Average Yields on Government of Mauritius Treasury Bills/ Bank of Mauritius Bills: September 2021 </t>
  </si>
  <si>
    <t>Table 41b: Auctions of 28-Day Bank of Mauritius Bills: February 2020 and March 2020*</t>
  </si>
  <si>
    <r>
      <t xml:space="preserve">Amount of Bills put on Tender  </t>
    </r>
    <r>
      <rPr>
        <i/>
        <sz val="11"/>
        <color rgb="FF002060"/>
        <rFont val="Segoe UI"/>
        <family val="2"/>
      </rPr>
      <t>(Rs million)</t>
    </r>
  </si>
  <si>
    <r>
      <t>Value of Bids Accepted</t>
    </r>
    <r>
      <rPr>
        <i/>
        <sz val="11"/>
        <color rgb="FF002060"/>
        <rFont val="Segoe UI"/>
        <family val="2"/>
      </rPr>
      <t xml:space="preserve"> (Rs million)</t>
    </r>
  </si>
  <si>
    <r>
      <t xml:space="preserve">Weighted Yield on Bids Accepted </t>
    </r>
    <r>
      <rPr>
        <i/>
        <sz val="11"/>
        <color rgb="FF002060"/>
        <rFont val="Segoe UI"/>
        <family val="2"/>
      </rPr>
      <t xml:space="preserve">(% p.a) </t>
    </r>
  </si>
  <si>
    <t>1.70**</t>
  </si>
  <si>
    <t>Note: Issue of 28-Day Bank of Mauritius Bills as from 25 September 2019.</t>
  </si>
  <si>
    <t>* No issuance of 28-Day Bank of Mauritius Bills from April 2020 to September 2021.</t>
  </si>
  <si>
    <t>** Issued at a fixed rate of 1.70% p.a.</t>
  </si>
  <si>
    <t>43. Outstanding Government of Mauritius Securities: September 2020 to September 2021</t>
  </si>
  <si>
    <t>44. Maturity Structure of Government of Mauritius Securities outstanding at end-September 2021</t>
  </si>
  <si>
    <t>45a. Secondary Market Transactions by Counterparty: September 2021</t>
  </si>
  <si>
    <t>45b. Weekly Secondary Market Transactions: September 2021</t>
  </si>
  <si>
    <t>45c. Secondary Market Yields by Residual Days to Maturity: September 2021</t>
  </si>
  <si>
    <t>46. Secondary Market Activity: September 2020 to September 2021</t>
  </si>
  <si>
    <t xml:space="preserve">47a. Transactions on the Interbank Money Market: September 2019 to September 2021 </t>
  </si>
  <si>
    <t xml:space="preserve">47b. Repo Transactions on the Interbank Money Market: September 2019 to September 2021 </t>
  </si>
  <si>
    <t>48. Transactions on the Interbank Foreign Exchange Market: September 2019 to September 2021</t>
  </si>
  <si>
    <t>1. Selected Economic Indicators of Mauritius: 2011 to 2021</t>
  </si>
  <si>
    <t>2. FAO Food Price Indices and Oil Prices: 2016 to 2020 (Annual) and January 2018 to September 2021 (Monthly)</t>
  </si>
  <si>
    <t>4. Consumer Price Index (CPI) and Inflation Rates: January 2017 to September 2021</t>
  </si>
  <si>
    <t>5. Headline and Core Inflation Rates: September 2019 to September 2021</t>
  </si>
  <si>
    <t>7. Sectoral Balance Sheet of Bank of Mauritius: September 2020 to September 2021</t>
  </si>
  <si>
    <t>8. Central Bank Survey: September 2020 to September 2021</t>
  </si>
  <si>
    <t xml:space="preserve">9. Sectoral Balance Sheet of Banks: August 2020 to August 2021 </t>
  </si>
  <si>
    <t xml:space="preserve">10. Sectoral Balance Sheet of Non-Bank Deposit Taking Institutions: August 2020 to August 2021 </t>
  </si>
  <si>
    <t>11. Sectoral Balance Sheet of Other Depository Corporations: August 2020 to August 2021</t>
  </si>
  <si>
    <t>12. Other Depository Corporations Survey: August 2020 to August 2021</t>
  </si>
  <si>
    <t>13. Depository Corporations Survey: August 2020 to August 2021</t>
  </si>
  <si>
    <t>14a. Components and Sources of Monetary Base: August 2020 to August 2021</t>
  </si>
  <si>
    <t>14b. Components and Sources of Broad Money Liabilities: August 2020 to August 2021</t>
  </si>
  <si>
    <t>15. Bank Loans to Other Nonfinancial Corporations, Households and Other Sectors as at end-August 2021</t>
  </si>
  <si>
    <t>16. Bank Loans to Other Nonfinancial Corporations, Households and Other Sectors: August 2020 to August 2021</t>
  </si>
  <si>
    <t>17a. Banks' Interest Rates on New Rupee Deposits: August 2020 to August 2021</t>
  </si>
  <si>
    <t>17b. Banks' Interest Rates on New Rupee Loans to Other Nonfinancial Corporations, Households and Other Sectors: August 2020 to August 2021</t>
  </si>
  <si>
    <t>18. Banks' Principal Interest Rates and Other Interest Rates: August 2018 to August 2021</t>
  </si>
  <si>
    <t>19. NBDTIs Loans to Other Nonfinancial Corporations, Households and Other Sectors as at end-August 2021</t>
  </si>
  <si>
    <t>20. NBDTIs Loans to Other Nonfinancial Corporations, Households and Other Sectors: August 2020 to August 2021</t>
  </si>
  <si>
    <t>21. NBDTIs Interest Rates on New Rupee Deposits: August 2020 to August 2021</t>
  </si>
  <si>
    <t>22. NBDTIs Interest Rates on New Rupee Loans to Other Nonfinancial Corporations, Households and Other Sectors: August 2020 to August 2021</t>
  </si>
  <si>
    <t>23. ODCs Loans to Other Nonfinancial Corporations, Households and Other Sectors as at end-August 2021</t>
  </si>
  <si>
    <t>24. ODCs Loans to Other Nonfinancial Corporations, Households and Other Sectors: August 2020 to August 2021</t>
  </si>
  <si>
    <t>25. Maintenance of Cash Reserve Ratio (CRR) by Banks: 24 September 2020 to 23 September 2021</t>
  </si>
  <si>
    <t>27. Financial Soundness Indicators of Other Depository Corporations: December 2018 to June 2021</t>
  </si>
  <si>
    <t>n.a.</t>
  </si>
  <si>
    <t>62d. Outward Workers' Remittances by Domestic Remitter's Sector of Activity: 2018Q1 to 2021Q2</t>
  </si>
  <si>
    <t>571,821</t>
  </si>
</sst>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41" formatCode="_(* #,##0_);_(* \(#,##0\);_(* &quot;-&quot;_);_(@_)"/>
    <numFmt numFmtId="43" formatCode="_(* #,##0.00_);_(* \(#,##0.00\);_(* &quot;-&quot;??_);_(@_)"/>
    <numFmt numFmtId="164" formatCode="0.000"/>
    <numFmt numFmtId="165" formatCode="_(* #,##0.000_);_(* \(#,##0.000\);_(* &quot;-&quot;??_);_(@_)"/>
    <numFmt numFmtId="166" formatCode="0.0"/>
    <numFmt numFmtId="167" formatCode="#,##0.0_);\(#,##0.0\)"/>
    <numFmt numFmtId="168" formatCode="#,##0.000_);\(#,##0.000\)"/>
    <numFmt numFmtId="169" formatCode="0.0000"/>
    <numFmt numFmtId="170" formatCode="#,##0.0"/>
    <numFmt numFmtId="171" formatCode="0.00000"/>
    <numFmt numFmtId="172" formatCode="#,##0.0000"/>
    <numFmt numFmtId="173" formatCode="[$-409]mmmmm;@"/>
    <numFmt numFmtId="174" formatCode="#,##0.000"/>
    <numFmt numFmtId="175" formatCode="0.000000"/>
    <numFmt numFmtId="176" formatCode="[$-409]d\-mmm\-yy;@"/>
    <numFmt numFmtId="177" formatCode="[$-409]mmm\-yy;@"/>
    <numFmt numFmtId="178" formatCode="_(* #,##0.0_);_(* \(#,##0.0\);_(* &quot;-&quot;??_);_(@_)"/>
    <numFmt numFmtId="179" formatCode="[$-409]mmm/yy;@"/>
    <numFmt numFmtId="180" formatCode="_(* #,##0_);_(* \(#,##0\);_(* &quot;-&quot;??_);_(@_)"/>
    <numFmt numFmtId="181" formatCode="_-* #,##0.00_-;\-* #,##0.00_-;_-* &quot;-&quot;??_-;_-@_-"/>
    <numFmt numFmtId="182" formatCode="0;;\-;@\,"/>
    <numFmt numFmtId="183" formatCode="_-* #,##0_-;\-* #,##0_-;_-* &quot;-&quot;??_-;_-@_-"/>
    <numFmt numFmtId="184" formatCode="#\ ###\ ##0;\-#\ ###;&quot;-&quot;"/>
    <numFmt numFmtId="185" formatCode="\(0.00\)"/>
    <numFmt numFmtId="186" formatCode="0.0%"/>
    <numFmt numFmtId="187" formatCode="mmmm\ d\,\ yyyy"/>
    <numFmt numFmtId="188" formatCode="#,##0.0_ ;\-#,##0.0\ "/>
    <numFmt numFmtId="189" formatCode="_-* #,##0.0_-;\-* #,##0.0_-;_-* &quot;-&quot;??_-;_-@_-"/>
    <numFmt numFmtId="190" formatCode="\+#,##0"/>
    <numFmt numFmtId="191" formatCode="0.0_);\(0.0\)"/>
    <numFmt numFmtId="192" formatCode="0_);\(0\)"/>
    <numFmt numFmtId="193" formatCode="\(#,##0.0\)"/>
    <numFmt numFmtId="194" formatCode="&quot;+&quot;#,##0.0"/>
    <numFmt numFmtId="195" formatCode="mmmm\ yyyy"/>
    <numFmt numFmtId="196" formatCode="_(* #,##0.000000000_);_(* \(#,##0.000000000\);_(* &quot;-&quot;??_);_(@_)"/>
    <numFmt numFmtId="197" formatCode="\(0\)"/>
    <numFmt numFmtId="198" formatCode="\+#,##0.0\ ;\-#,##0.0\ "/>
    <numFmt numFmtId="199" formatCode="0."/>
    <numFmt numFmtId="200" formatCode="0.0."/>
    <numFmt numFmtId="201" formatCode="[$-809]dd\ mmmm\ yyyy;@"/>
    <numFmt numFmtId="202" formatCode="[$-409]d/mmm/yy;@"/>
    <numFmt numFmtId="203" formatCode="dd/mmmm/yy"/>
    <numFmt numFmtId="204" formatCode="#,##0.0_);[Red]\(#,##0.0\)"/>
    <numFmt numFmtId="205" formatCode="dd/mm/yy;@"/>
    <numFmt numFmtId="206" formatCode="#,##0_ ;[Red]\-#,##0\ "/>
    <numFmt numFmtId="207" formatCode="[$-409]mmmm\-yy;@"/>
    <numFmt numFmtId="208" formatCode="dd\ mmmm"/>
    <numFmt numFmtId="209" formatCode="d\ mmm"/>
    <numFmt numFmtId="210" formatCode="mmmm\-yy"/>
    <numFmt numFmtId="211" formatCode="dd/mmmm"/>
    <numFmt numFmtId="212" formatCode="_(* #,##0.0000_);_(* \(#,##0.0000\);_(* &quot;-&quot;??_);_(@_)"/>
  </numFmts>
  <fonts count="167" x14ac:knownFonts="1">
    <font>
      <sz val="11"/>
      <color theme="1"/>
      <name val="Calibri"/>
      <family val="2"/>
      <scheme val="minor"/>
    </font>
    <font>
      <sz val="10"/>
      <color theme="1"/>
      <name val="Segoe UI"/>
      <family val="2"/>
    </font>
    <font>
      <sz val="11"/>
      <color theme="1"/>
      <name val="Calibri"/>
      <family val="2"/>
      <scheme val="minor"/>
    </font>
    <font>
      <b/>
      <sz val="11"/>
      <color theme="1"/>
      <name val="Calibri"/>
      <family val="2"/>
      <scheme val="minor"/>
    </font>
    <font>
      <sz val="10"/>
      <name val="Arial"/>
      <family val="2"/>
    </font>
    <font>
      <b/>
      <sz val="12"/>
      <color rgb="FF002060"/>
      <name val="Segoe UI"/>
      <family val="2"/>
    </font>
    <font>
      <sz val="12"/>
      <color rgb="FF002060"/>
      <name val="Segoe UI"/>
      <family val="2"/>
    </font>
    <font>
      <sz val="10"/>
      <color rgb="FF002060"/>
      <name val="Segoe UI"/>
      <family val="2"/>
    </font>
    <font>
      <sz val="9"/>
      <color rgb="FF002060"/>
      <name val="Segoe UI"/>
      <family val="2"/>
    </font>
    <font>
      <b/>
      <sz val="11"/>
      <color rgb="FF002060"/>
      <name val="Segoe UI"/>
      <family val="2"/>
    </font>
    <font>
      <sz val="11"/>
      <color rgb="FF002060"/>
      <name val="Segoe UI"/>
      <family val="2"/>
    </font>
    <font>
      <i/>
      <sz val="10.5"/>
      <color rgb="FF002060"/>
      <name val="Segoe UI"/>
      <family val="2"/>
    </font>
    <font>
      <b/>
      <sz val="10.5"/>
      <color rgb="FF002060"/>
      <name val="Segoe UI"/>
      <family val="2"/>
    </font>
    <font>
      <sz val="10.5"/>
      <color rgb="FF002060"/>
      <name val="Segoe UI"/>
      <family val="2"/>
    </font>
    <font>
      <sz val="11"/>
      <color theme="1"/>
      <name val="Segoe UI"/>
      <family val="2"/>
    </font>
    <font>
      <i/>
      <sz val="10"/>
      <color rgb="FF002060"/>
      <name val="Segoe UI"/>
      <family val="2"/>
    </font>
    <font>
      <sz val="10"/>
      <name val="MS Sans Serif"/>
      <family val="2"/>
    </font>
    <font>
      <i/>
      <sz val="11"/>
      <color rgb="FF002060"/>
      <name val="Segoe UI"/>
      <family val="2"/>
    </font>
    <font>
      <b/>
      <sz val="9"/>
      <color theme="1"/>
      <name val="Calibri"/>
      <family val="2"/>
      <scheme val="minor"/>
    </font>
    <font>
      <b/>
      <i/>
      <sz val="11"/>
      <color theme="1"/>
      <name val="Calibri"/>
      <family val="2"/>
      <scheme val="minor"/>
    </font>
    <font>
      <sz val="11"/>
      <color rgb="FFFF0000"/>
      <name val="Calibri"/>
      <family val="2"/>
      <scheme val="minor"/>
    </font>
    <font>
      <sz val="10"/>
      <color theme="1"/>
      <name val="Segoe UI"/>
      <family val="2"/>
    </font>
    <font>
      <b/>
      <vertAlign val="superscript"/>
      <sz val="12"/>
      <color rgb="FF002060"/>
      <name val="Segoe UI"/>
      <family val="2"/>
    </font>
    <font>
      <b/>
      <sz val="14"/>
      <color rgb="FF002060"/>
      <name val="Segoe UI"/>
      <family val="2"/>
    </font>
    <font>
      <sz val="14"/>
      <color rgb="FF002060"/>
      <name val="Segoe UI"/>
      <family val="2"/>
    </font>
    <font>
      <i/>
      <vertAlign val="superscript"/>
      <sz val="10"/>
      <color rgb="FF002060"/>
      <name val="Segoe UI"/>
      <family val="2"/>
    </font>
    <font>
      <i/>
      <sz val="10"/>
      <color indexed="56"/>
      <name val="Segoe UI"/>
      <family val="2"/>
    </font>
    <font>
      <b/>
      <sz val="10"/>
      <color rgb="FF002060"/>
      <name val="Segoe UI"/>
      <family val="2"/>
    </font>
    <font>
      <i/>
      <vertAlign val="superscript"/>
      <sz val="10"/>
      <color indexed="56"/>
      <name val="Segoe UI"/>
      <family val="2"/>
    </font>
    <font>
      <sz val="20"/>
      <color rgb="FF002060"/>
      <name val="Segoe UI"/>
      <family val="2"/>
    </font>
    <font>
      <b/>
      <vertAlign val="superscript"/>
      <sz val="11"/>
      <color rgb="FF002060"/>
      <name val="Segoe UI"/>
      <family val="2"/>
    </font>
    <font>
      <i/>
      <vertAlign val="superscript"/>
      <sz val="10"/>
      <color theme="3" tint="-0.249977111117893"/>
      <name val="Segoe UI"/>
      <family val="2"/>
    </font>
    <font>
      <i/>
      <sz val="11"/>
      <color theme="1"/>
      <name val="Segoe UI"/>
      <family val="2"/>
    </font>
    <font>
      <i/>
      <sz val="9"/>
      <color rgb="FF002060"/>
      <name val="Segoe UI"/>
      <family val="2"/>
    </font>
    <font>
      <i/>
      <vertAlign val="superscript"/>
      <sz val="9"/>
      <color rgb="FF002060"/>
      <name val="Segoe UI"/>
      <family val="2"/>
    </font>
    <font>
      <sz val="9.5"/>
      <color rgb="FF002060"/>
      <name val="Segoe UI"/>
      <family val="2"/>
    </font>
    <font>
      <i/>
      <sz val="9.5"/>
      <color rgb="FF002060"/>
      <name val="Segoe UI"/>
      <family val="2"/>
    </font>
    <font>
      <i/>
      <vertAlign val="superscript"/>
      <sz val="9.5"/>
      <color rgb="FF002060"/>
      <name val="Segoe UI"/>
      <family val="2"/>
    </font>
    <font>
      <b/>
      <i/>
      <sz val="11"/>
      <color rgb="FF002060"/>
      <name val="Segoe UI"/>
      <family val="2"/>
    </font>
    <font>
      <i/>
      <vertAlign val="superscript"/>
      <sz val="11"/>
      <color rgb="FF002060"/>
      <name val="Segoe UI"/>
      <family val="2"/>
    </font>
    <font>
      <vertAlign val="superscript"/>
      <sz val="11"/>
      <color rgb="FF002060"/>
      <name val="Segoe UI"/>
      <family val="2"/>
    </font>
    <font>
      <sz val="10.5"/>
      <color theme="1"/>
      <name val="Segoe UI"/>
      <family val="2"/>
    </font>
    <font>
      <sz val="10.5"/>
      <color theme="1"/>
      <name val="Calibri"/>
      <family val="2"/>
      <scheme val="minor"/>
    </font>
    <font>
      <b/>
      <vertAlign val="superscript"/>
      <sz val="10.5"/>
      <color rgb="FF002060"/>
      <name val="Segoe UI"/>
      <family val="2"/>
    </font>
    <font>
      <i/>
      <sz val="9"/>
      <color theme="1"/>
      <name val="Segoe UI"/>
      <family val="2"/>
    </font>
    <font>
      <i/>
      <sz val="9.5"/>
      <color theme="1"/>
      <name val="Calibri"/>
      <family val="2"/>
      <scheme val="minor"/>
    </font>
    <font>
      <i/>
      <sz val="9.5"/>
      <color theme="1"/>
      <name val="Segoe UI"/>
      <family val="2"/>
    </font>
    <font>
      <sz val="9.5"/>
      <color theme="1"/>
      <name val="Calibri"/>
      <family val="2"/>
      <scheme val="minor"/>
    </font>
    <font>
      <sz val="9.5"/>
      <color theme="1"/>
      <name val="Segoe UI"/>
      <family val="2"/>
    </font>
    <font>
      <sz val="12"/>
      <color theme="1"/>
      <name val="Segoe UI"/>
      <family val="2"/>
    </font>
    <font>
      <sz val="10"/>
      <name val="Courier"/>
      <family val="3"/>
    </font>
    <font>
      <sz val="10"/>
      <name val="Segoe UI"/>
      <family val="2"/>
    </font>
    <font>
      <sz val="11.5"/>
      <color rgb="FF002060"/>
      <name val="Segoe UI"/>
      <family val="2"/>
    </font>
    <font>
      <sz val="10.5"/>
      <color rgb="FFFF0000"/>
      <name val="Segoe UI"/>
      <family val="2"/>
    </font>
    <font>
      <i/>
      <sz val="10.5"/>
      <color theme="1"/>
      <name val="Segoe UI"/>
      <family val="2"/>
    </font>
    <font>
      <sz val="11.5"/>
      <name val="Segoe UI"/>
      <family val="2"/>
    </font>
    <font>
      <sz val="12"/>
      <color theme="1"/>
      <name val="Calibri"/>
      <family val="2"/>
      <scheme val="minor"/>
    </font>
    <font>
      <sz val="18"/>
      <color theme="1"/>
      <name val="Calibri"/>
      <family val="2"/>
      <scheme val="minor"/>
    </font>
    <font>
      <i/>
      <sz val="11"/>
      <color theme="1"/>
      <name val="Calibri"/>
      <family val="2"/>
      <scheme val="minor"/>
    </font>
    <font>
      <sz val="11"/>
      <name val="Arial"/>
      <family val="2"/>
    </font>
    <font>
      <b/>
      <u/>
      <sz val="11"/>
      <color rgb="FF002060"/>
      <name val="Segoe UI"/>
      <family val="2"/>
    </font>
    <font>
      <i/>
      <sz val="11"/>
      <color rgb="FFFF0000"/>
      <name val="Calibri"/>
      <family val="2"/>
      <scheme val="minor"/>
    </font>
    <font>
      <b/>
      <sz val="11"/>
      <color rgb="FF002060"/>
      <name val="Calibri"/>
      <family val="2"/>
      <scheme val="minor"/>
    </font>
    <font>
      <sz val="11"/>
      <color rgb="FF002060"/>
      <name val="Calibri"/>
      <family val="2"/>
      <scheme val="minor"/>
    </font>
    <font>
      <i/>
      <sz val="11"/>
      <color rgb="FF002060"/>
      <name val="Calibri"/>
      <family val="2"/>
      <scheme val="minor"/>
    </font>
    <font>
      <b/>
      <i/>
      <sz val="11"/>
      <color rgb="FF002060"/>
      <name val="Calibri"/>
      <family val="2"/>
      <scheme val="minor"/>
    </font>
    <font>
      <sz val="11"/>
      <color rgb="FFFF0000"/>
      <name val="Arial"/>
      <family val="2"/>
    </font>
    <font>
      <sz val="11"/>
      <color rgb="FFFF0000"/>
      <name val="Segoe UI"/>
      <family val="2"/>
    </font>
    <font>
      <i/>
      <vertAlign val="superscript"/>
      <sz val="10.5"/>
      <color rgb="FF002060"/>
      <name val="Segoe UI"/>
      <family val="2"/>
    </font>
    <font>
      <b/>
      <sz val="11"/>
      <name val="Arial"/>
      <family val="2"/>
    </font>
    <font>
      <b/>
      <sz val="11"/>
      <color theme="1"/>
      <name val="Segoe UI"/>
      <family val="2"/>
    </font>
    <font>
      <b/>
      <vertAlign val="superscript"/>
      <sz val="11"/>
      <color indexed="56"/>
      <name val="Segoe UI"/>
      <family val="2"/>
    </font>
    <font>
      <sz val="8"/>
      <color rgb="FF002060"/>
      <name val="Segoe UI"/>
      <family val="2"/>
    </font>
    <font>
      <sz val="10"/>
      <name val="Calibri"/>
      <family val="2"/>
    </font>
    <font>
      <sz val="9"/>
      <name val="Segoe UI"/>
      <family val="2"/>
    </font>
    <font>
      <b/>
      <sz val="10"/>
      <name val="Segoe UI"/>
      <family val="2"/>
    </font>
    <font>
      <sz val="10"/>
      <color rgb="FFFF0000"/>
      <name val="Segoe UI"/>
      <family val="2"/>
    </font>
    <font>
      <sz val="11"/>
      <color theme="1"/>
      <name val="Calibri"/>
      <family val="2"/>
    </font>
    <font>
      <vertAlign val="superscript"/>
      <sz val="10.5"/>
      <color rgb="FF002060"/>
      <name val="Segoe UI"/>
      <family val="2"/>
    </font>
    <font>
      <sz val="11"/>
      <color rgb="FF002060"/>
      <name val="Times New Roman"/>
      <family val="1"/>
    </font>
    <font>
      <sz val="11"/>
      <name val="Times New Roman"/>
      <family val="1"/>
    </font>
    <font>
      <b/>
      <vertAlign val="superscript"/>
      <sz val="11"/>
      <color rgb="FFC00000"/>
      <name val="Segoe UI"/>
      <family val="2"/>
    </font>
    <font>
      <sz val="11"/>
      <color rgb="FFC00000"/>
      <name val="Times New Roman"/>
      <family val="1"/>
    </font>
    <font>
      <vertAlign val="superscript"/>
      <sz val="10"/>
      <color rgb="FF002060"/>
      <name val="Segoe UI"/>
      <family val="2"/>
    </font>
    <font>
      <i/>
      <sz val="10"/>
      <name val="Times New Roman"/>
      <family val="1"/>
    </font>
    <font>
      <b/>
      <sz val="11"/>
      <color rgb="FF002060"/>
      <name val="Times New Roman"/>
      <family val="1"/>
    </font>
    <font>
      <b/>
      <sz val="11"/>
      <name val="Times New Roman"/>
      <family val="1"/>
    </font>
    <font>
      <sz val="12"/>
      <name val="Times New Roman"/>
      <family val="1"/>
    </font>
    <font>
      <i/>
      <sz val="12"/>
      <color rgb="FF002060"/>
      <name val="Segoe UI"/>
      <family val="2"/>
    </font>
    <font>
      <i/>
      <sz val="10"/>
      <color theme="1"/>
      <name val="Calibri"/>
      <family val="2"/>
      <scheme val="minor"/>
    </font>
    <font>
      <sz val="10"/>
      <color theme="1"/>
      <name val="Calibri"/>
      <family val="2"/>
      <scheme val="minor"/>
    </font>
    <font>
      <b/>
      <u/>
      <sz val="9"/>
      <name val="Segoe UI"/>
      <family val="2"/>
    </font>
    <font>
      <b/>
      <sz val="13"/>
      <color rgb="FFFF0000"/>
      <name val="Segoe UI"/>
      <family val="2"/>
    </font>
    <font>
      <b/>
      <sz val="11"/>
      <name val="Segoe UI"/>
      <family val="2"/>
    </font>
    <font>
      <sz val="10"/>
      <name val="Times New Roman"/>
      <family val="1"/>
    </font>
    <font>
      <sz val="11"/>
      <name val="Segoe UI"/>
      <family val="2"/>
    </font>
    <font>
      <u/>
      <sz val="12"/>
      <color rgb="FF002060"/>
      <name val="Segoe UI"/>
      <family val="2"/>
    </font>
    <font>
      <b/>
      <u/>
      <sz val="12"/>
      <color rgb="FF002060"/>
      <name val="Segoe UI"/>
      <family val="2"/>
    </font>
    <font>
      <sz val="10"/>
      <color indexed="56"/>
      <name val="Segoe UI"/>
      <family val="2"/>
    </font>
    <font>
      <sz val="10.5"/>
      <name val="Segoe UI"/>
      <family val="2"/>
    </font>
    <font>
      <i/>
      <sz val="10"/>
      <name val="Segoe UI"/>
      <family val="2"/>
    </font>
    <font>
      <u/>
      <sz val="11"/>
      <color theme="10"/>
      <name val="Calibri"/>
      <family val="2"/>
      <scheme val="minor"/>
    </font>
    <font>
      <i/>
      <u/>
      <sz val="11"/>
      <color theme="10"/>
      <name val="Calibri"/>
      <family val="2"/>
      <scheme val="minor"/>
    </font>
    <font>
      <sz val="12"/>
      <color indexed="23"/>
      <name val="Segoe UI"/>
      <family val="2"/>
    </font>
    <font>
      <sz val="11"/>
      <color indexed="23"/>
      <name val="Segoe UI"/>
      <family val="2"/>
    </font>
    <font>
      <sz val="10"/>
      <color indexed="23"/>
      <name val="Segoe UI"/>
      <family val="2"/>
    </font>
    <font>
      <b/>
      <i/>
      <sz val="10.5"/>
      <color rgb="FF002060"/>
      <name val="Segoe UI"/>
      <family val="2"/>
    </font>
    <font>
      <b/>
      <i/>
      <sz val="10"/>
      <color rgb="FF002060"/>
      <name val="Segoe UI"/>
      <family val="2"/>
    </font>
    <font>
      <b/>
      <i/>
      <vertAlign val="superscript"/>
      <sz val="11"/>
      <color rgb="FF002060"/>
      <name val="Segoe UI"/>
      <family val="2"/>
    </font>
    <font>
      <i/>
      <u/>
      <sz val="10"/>
      <color rgb="FF002060"/>
      <name val="Segoe UI"/>
      <family val="2"/>
    </font>
    <font>
      <b/>
      <sz val="13"/>
      <color rgb="FF002060"/>
      <name val="Segoe UI"/>
      <family val="2"/>
    </font>
    <font>
      <sz val="13"/>
      <color rgb="FF002060"/>
      <name val="Segoe UI"/>
      <family val="2"/>
    </font>
    <font>
      <sz val="12"/>
      <color theme="1" tint="4.9989318521683403E-2"/>
      <name val="Segoe UI"/>
      <family val="2"/>
    </font>
    <font>
      <sz val="10.5"/>
      <color theme="1" tint="4.9989318521683403E-2"/>
      <name val="Segoe UI"/>
      <family val="2"/>
    </font>
    <font>
      <b/>
      <i/>
      <sz val="9"/>
      <color rgb="FF002060"/>
      <name val="Segoe UI"/>
      <family val="2"/>
    </font>
    <font>
      <b/>
      <i/>
      <sz val="9"/>
      <color theme="1" tint="4.9989318521683403E-2"/>
      <name val="Segoe UI"/>
      <family val="2"/>
    </font>
    <font>
      <i/>
      <u/>
      <sz val="9"/>
      <color theme="10"/>
      <name val="Calibri"/>
      <family val="2"/>
      <scheme val="minor"/>
    </font>
    <font>
      <i/>
      <u/>
      <sz val="9"/>
      <color rgb="FF002060"/>
      <name val="Segoe UI"/>
      <family val="2"/>
    </font>
    <font>
      <sz val="11"/>
      <color rgb="FF92D050"/>
      <name val="Segoe UI"/>
      <family val="2"/>
    </font>
    <font>
      <b/>
      <vertAlign val="superscript"/>
      <sz val="13"/>
      <color rgb="FF002060"/>
      <name val="Segoe UI"/>
      <family val="2"/>
    </font>
    <font>
      <sz val="10"/>
      <color rgb="FF0070C0"/>
      <name val="Segoe UI"/>
      <family val="2"/>
    </font>
    <font>
      <sz val="10"/>
      <color theme="7" tint="-0.499984740745262"/>
      <name val="Segoe UI"/>
      <family val="2"/>
    </font>
    <font>
      <sz val="12"/>
      <name val="Segoe UI"/>
      <family val="2"/>
    </font>
    <font>
      <sz val="16"/>
      <color rgb="FF002060"/>
      <name val="Segoe UI"/>
      <family val="2"/>
    </font>
    <font>
      <b/>
      <i/>
      <sz val="16"/>
      <color rgb="FF002060"/>
      <name val="Segoe UI"/>
      <family val="2"/>
    </font>
    <font>
      <i/>
      <sz val="16"/>
      <color rgb="FF002060"/>
      <name val="Segoe UI"/>
      <family val="2"/>
    </font>
    <font>
      <i/>
      <sz val="14"/>
      <color rgb="FF002060"/>
      <name val="Segoe UI"/>
      <family val="2"/>
    </font>
    <font>
      <b/>
      <sz val="17"/>
      <color rgb="FF002060"/>
      <name val="Segoe UI"/>
      <family val="2"/>
    </font>
    <font>
      <b/>
      <i/>
      <sz val="10"/>
      <color theme="1" tint="4.9989318521683403E-2"/>
      <name val="Segoe UI"/>
      <family val="2"/>
    </font>
    <font>
      <sz val="10"/>
      <color theme="1" tint="4.9989318521683403E-2"/>
      <name val="Segoe UI"/>
      <family val="2"/>
    </font>
    <font>
      <sz val="10.5"/>
      <color rgb="FF92D050"/>
      <name val="Segoe UI"/>
      <family val="2"/>
    </font>
    <font>
      <sz val="14"/>
      <name val="Segoe UI"/>
      <family val="2"/>
    </font>
    <font>
      <b/>
      <sz val="16"/>
      <color rgb="FF002060"/>
      <name val="Segoe UI"/>
      <family val="2"/>
    </font>
    <font>
      <b/>
      <i/>
      <sz val="14"/>
      <color theme="1" tint="4.9989318521683403E-2"/>
      <name val="Segoe UI"/>
      <family val="2"/>
    </font>
    <font>
      <sz val="14"/>
      <color theme="1" tint="4.9989318521683403E-2"/>
      <name val="Segoe UI"/>
      <family val="2"/>
    </font>
    <font>
      <i/>
      <sz val="8"/>
      <color rgb="FF002060"/>
      <name val="Segoe UI"/>
      <family val="2"/>
    </font>
    <font>
      <b/>
      <vertAlign val="superscript"/>
      <sz val="12"/>
      <color indexed="56"/>
      <name val="Segoe UI"/>
      <family val="2"/>
    </font>
    <font>
      <b/>
      <sz val="12"/>
      <color indexed="56"/>
      <name val="Segoe UI"/>
      <family val="2"/>
    </font>
    <font>
      <sz val="12"/>
      <color theme="4" tint="-0.499984740745262"/>
      <name val="Arial"/>
      <family val="2"/>
    </font>
    <font>
      <sz val="10"/>
      <color theme="4" tint="-0.499984740745262"/>
      <name val="Arial"/>
      <family val="2"/>
    </font>
    <font>
      <b/>
      <sz val="10"/>
      <name val="Times New Roman"/>
      <family val="1"/>
    </font>
    <font>
      <b/>
      <sz val="9"/>
      <color rgb="FF002060"/>
      <name val="Segoe UI"/>
      <family val="2"/>
    </font>
    <font>
      <b/>
      <sz val="10.5"/>
      <color indexed="56"/>
      <name val="Segoe UI"/>
      <family val="2"/>
    </font>
    <font>
      <sz val="10.5"/>
      <color indexed="56"/>
      <name val="Segoe UI"/>
      <family val="2"/>
    </font>
    <font>
      <b/>
      <sz val="12"/>
      <color theme="3" tint="-0.249977111117893"/>
      <name val="Segoe UI"/>
      <family val="2"/>
    </font>
    <font>
      <sz val="12"/>
      <color theme="3" tint="-0.249977111117893"/>
      <name val="Segoe UI"/>
      <family val="2"/>
    </font>
    <font>
      <b/>
      <sz val="11"/>
      <color theme="3" tint="-0.249977111117893"/>
      <name val="Segoe UI"/>
      <family val="2"/>
    </font>
    <font>
      <sz val="11"/>
      <color theme="3" tint="-0.249977111117893"/>
      <name val="Segoe UI"/>
      <family val="2"/>
    </font>
    <font>
      <i/>
      <sz val="10.5"/>
      <color indexed="56"/>
      <name val="Segoe UI"/>
      <family val="2"/>
    </font>
    <font>
      <sz val="10.5"/>
      <color theme="3" tint="-0.249977111117893"/>
      <name val="Segoe UI"/>
      <family val="2"/>
    </font>
    <font>
      <i/>
      <sz val="10"/>
      <color theme="3" tint="-0.249977111117893"/>
      <name val="Segoe UI"/>
      <family val="2"/>
    </font>
    <font>
      <sz val="14"/>
      <color theme="3" tint="-0.249977111117893"/>
      <name val="Segoe UI"/>
      <family val="2"/>
    </font>
    <font>
      <sz val="10"/>
      <color theme="3" tint="-0.249977111117893"/>
      <name val="Segoe UI"/>
      <family val="2"/>
    </font>
    <font>
      <b/>
      <sz val="10.5"/>
      <color theme="3" tint="-0.249977111117893"/>
      <name val="Segoe UI"/>
      <family val="2"/>
    </font>
    <font>
      <i/>
      <sz val="11"/>
      <color theme="3" tint="-0.249977111117893"/>
      <name val="Segoe UI"/>
      <family val="2"/>
    </font>
    <font>
      <i/>
      <sz val="13"/>
      <color rgb="FF002060"/>
      <name val="Segoe UI"/>
      <family val="2"/>
    </font>
    <font>
      <sz val="10"/>
      <color rgb="FF002060"/>
      <name val="Arial"/>
      <family val="2"/>
    </font>
    <font>
      <i/>
      <sz val="10"/>
      <color rgb="FF002060"/>
      <name val="Arial"/>
      <family val="2"/>
    </font>
    <font>
      <b/>
      <sz val="12"/>
      <color rgb="FF002060"/>
      <name val="Arial"/>
      <family val="2"/>
    </font>
    <font>
      <i/>
      <sz val="9.5"/>
      <color rgb="FF002060"/>
      <name val="Arial"/>
      <family val="2"/>
    </font>
    <font>
      <i/>
      <sz val="12"/>
      <color theme="1"/>
      <name val="Segoe UI"/>
      <family val="2"/>
    </font>
    <font>
      <b/>
      <sz val="12"/>
      <color theme="1"/>
      <name val="Segoe UI"/>
      <family val="2"/>
    </font>
    <font>
      <i/>
      <sz val="12"/>
      <name val="Segoe UI"/>
      <family val="2"/>
    </font>
    <font>
      <i/>
      <vertAlign val="superscript"/>
      <sz val="9"/>
      <name val="Arial"/>
      <family val="2"/>
    </font>
    <font>
      <b/>
      <i/>
      <sz val="12"/>
      <color rgb="FF002060"/>
      <name val="Segoe UI"/>
      <family val="2"/>
    </font>
    <font>
      <b/>
      <sz val="20"/>
      <color rgb="FF002060"/>
      <name val="Segoe UI Semibold"/>
      <family val="2"/>
    </font>
    <font>
      <u/>
      <sz val="10.5"/>
      <color theme="10"/>
      <name val="Segoe UI"/>
      <family val="2"/>
    </font>
  </fonts>
  <fills count="27">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lightGray">
        <fgColor indexed="22"/>
        <bgColor theme="0" tint="-0.14999847407452621"/>
      </patternFill>
    </fill>
    <fill>
      <patternFill patternType="solid">
        <fgColor theme="4" tint="0.79998168889431442"/>
        <bgColor indexed="64"/>
      </patternFill>
    </fill>
    <fill>
      <patternFill patternType="lightGray">
        <fgColor indexed="22"/>
        <bgColor theme="4" tint="0.59999389629810485"/>
      </patternFill>
    </fill>
    <fill>
      <patternFill patternType="lightGray">
        <fgColor indexed="22"/>
        <bgColor theme="0"/>
      </patternFill>
    </fill>
    <fill>
      <patternFill patternType="lightGray">
        <fgColor indexed="22"/>
        <bgColor theme="2"/>
      </patternFill>
    </fill>
    <fill>
      <patternFill patternType="solid">
        <fgColor rgb="FFFFFF00"/>
        <bgColor indexed="64"/>
      </patternFill>
    </fill>
    <fill>
      <patternFill patternType="solid">
        <fgColor theme="0"/>
        <bgColor indexed="9"/>
      </patternFill>
    </fill>
    <fill>
      <patternFill patternType="solid">
        <fgColor theme="4" tint="0.59999389629810485"/>
        <bgColor indexed="22"/>
      </patternFill>
    </fill>
    <fill>
      <patternFill patternType="solid">
        <fgColor theme="0" tint="-0.14999847407452621"/>
        <bgColor indexed="9"/>
      </patternFill>
    </fill>
    <fill>
      <patternFill patternType="solid">
        <fgColor indexed="9"/>
        <bgColor indexed="64"/>
      </patternFill>
    </fill>
    <fill>
      <patternFill patternType="solid">
        <fgColor theme="4" tint="0.79998168889431442"/>
        <bgColor indexed="22"/>
      </patternFill>
    </fill>
    <fill>
      <patternFill patternType="solid">
        <fgColor theme="0"/>
        <bgColor indexed="22"/>
      </patternFill>
    </fill>
    <fill>
      <patternFill patternType="mediumGray">
        <fgColor indexed="22"/>
        <bgColor theme="0" tint="-0.14999847407452621"/>
      </patternFill>
    </fill>
    <fill>
      <patternFill patternType="mediumGray">
        <fgColor indexed="22"/>
        <bgColor theme="4" tint="0.79998168889431442"/>
      </patternFill>
    </fill>
    <fill>
      <patternFill patternType="solid">
        <fgColor theme="4" tint="0.79995117038483843"/>
        <bgColor theme="0"/>
      </patternFill>
    </fill>
    <fill>
      <patternFill patternType="solid">
        <fgColor theme="4" tint="0.59999389629810485"/>
        <bgColor theme="0"/>
      </patternFill>
    </fill>
    <fill>
      <patternFill patternType="gray125">
        <bgColor theme="0"/>
      </patternFill>
    </fill>
    <fill>
      <patternFill patternType="solid">
        <fgColor indexed="22"/>
        <bgColor indexed="64"/>
      </patternFill>
    </fill>
    <fill>
      <patternFill patternType="solid">
        <fgColor theme="4" tint="0.59999389629810485"/>
        <bgColor indexed="9"/>
      </patternFill>
    </fill>
    <fill>
      <patternFill patternType="mediumGray">
        <fgColor indexed="9"/>
        <bgColor theme="0"/>
      </patternFill>
    </fill>
    <fill>
      <patternFill patternType="solid">
        <fgColor theme="4" tint="0.59999389629810485"/>
        <bgColor theme="4" tint="0.79998168889431442"/>
      </patternFill>
    </fill>
    <fill>
      <patternFill patternType="mediumGray">
        <fgColor indexed="22"/>
        <bgColor theme="0" tint="-4.9989318521683403E-2"/>
      </patternFill>
    </fill>
    <fill>
      <patternFill patternType="gray0625">
        <fgColor indexed="22"/>
        <bgColor theme="0"/>
      </patternFill>
    </fill>
  </fills>
  <borders count="409">
    <border>
      <left/>
      <right/>
      <top/>
      <bottom/>
      <diagonal/>
    </border>
    <border>
      <left style="medium">
        <color rgb="FF002060"/>
      </left>
      <right style="medium">
        <color rgb="FF002060"/>
      </right>
      <top style="medium">
        <color rgb="FF002060"/>
      </top>
      <bottom/>
      <diagonal/>
    </border>
    <border>
      <left style="medium">
        <color rgb="FF002060"/>
      </left>
      <right style="medium">
        <color rgb="FF002060"/>
      </right>
      <top/>
      <bottom/>
      <diagonal/>
    </border>
    <border>
      <left style="medium">
        <color rgb="FF002060"/>
      </left>
      <right style="medium">
        <color rgb="FF002060"/>
      </right>
      <top/>
      <bottom style="medium">
        <color rgb="FF002060"/>
      </bottom>
      <diagonal/>
    </border>
    <border>
      <left style="thick">
        <color rgb="FF002060"/>
      </left>
      <right/>
      <top style="thick">
        <color rgb="FF002060"/>
      </top>
      <bottom/>
      <diagonal/>
    </border>
    <border>
      <left style="medium">
        <color theme="8" tint="-0.499984740745262"/>
      </left>
      <right/>
      <top style="thick">
        <color rgb="FF002060"/>
      </top>
      <bottom style="medium">
        <color theme="8" tint="-0.499984740745262"/>
      </bottom>
      <diagonal/>
    </border>
    <border>
      <left/>
      <right/>
      <top style="thick">
        <color rgb="FF002060"/>
      </top>
      <bottom style="medium">
        <color theme="8" tint="-0.499984740745262"/>
      </bottom>
      <diagonal/>
    </border>
    <border>
      <left style="double">
        <color theme="8" tint="-0.499984740745262"/>
      </left>
      <right/>
      <top style="thick">
        <color rgb="FF002060"/>
      </top>
      <bottom style="medium">
        <color theme="8" tint="-0.499984740745262"/>
      </bottom>
      <diagonal/>
    </border>
    <border>
      <left/>
      <right style="thick">
        <color rgb="FF002060"/>
      </right>
      <top style="thick">
        <color rgb="FF002060"/>
      </top>
      <bottom style="medium">
        <color theme="8" tint="-0.499984740745262"/>
      </bottom>
      <diagonal/>
    </border>
    <border>
      <left style="thick">
        <color rgb="FF002060"/>
      </left>
      <right/>
      <top/>
      <bottom/>
      <diagonal/>
    </border>
    <border>
      <left style="medium">
        <color rgb="FF002060"/>
      </left>
      <right/>
      <top/>
      <bottom/>
      <diagonal/>
    </border>
    <border>
      <left style="medium">
        <color theme="8" tint="-0.499984740745262"/>
      </left>
      <right style="medium">
        <color theme="8" tint="-0.499984740745262"/>
      </right>
      <top style="medium">
        <color theme="8" tint="-0.499984740745262"/>
      </top>
      <bottom/>
      <diagonal/>
    </border>
    <border>
      <left style="double">
        <color theme="8" tint="-0.499984740745262"/>
      </left>
      <right style="medium">
        <color rgb="FF002060"/>
      </right>
      <top/>
      <bottom/>
      <diagonal/>
    </border>
    <border>
      <left/>
      <right style="thick">
        <color rgb="FF002060"/>
      </right>
      <top/>
      <bottom/>
      <diagonal/>
    </border>
    <border>
      <left style="medium">
        <color theme="8" tint="-0.499984740745262"/>
      </left>
      <right style="medium">
        <color theme="8" tint="-0.499984740745262"/>
      </right>
      <top/>
      <bottom/>
      <diagonal/>
    </border>
    <border>
      <left style="thick">
        <color rgb="FF002060"/>
      </left>
      <right/>
      <top/>
      <bottom style="medium">
        <color rgb="FF002060"/>
      </bottom>
      <diagonal/>
    </border>
    <border>
      <left style="medium">
        <color rgb="FF002060"/>
      </left>
      <right/>
      <top/>
      <bottom style="medium">
        <color rgb="FF002060"/>
      </bottom>
      <diagonal/>
    </border>
    <border>
      <left style="medium">
        <color theme="8" tint="-0.499984740745262"/>
      </left>
      <right style="medium">
        <color theme="8" tint="-0.499984740745262"/>
      </right>
      <top/>
      <bottom style="medium">
        <color rgb="FF002060"/>
      </bottom>
      <diagonal/>
    </border>
    <border>
      <left/>
      <right/>
      <top/>
      <bottom style="medium">
        <color rgb="FF002060"/>
      </bottom>
      <diagonal/>
    </border>
    <border>
      <left style="double">
        <color theme="8" tint="-0.499984740745262"/>
      </left>
      <right style="medium">
        <color rgb="FF002060"/>
      </right>
      <top/>
      <bottom style="medium">
        <color rgb="FF002060"/>
      </bottom>
      <diagonal/>
    </border>
    <border>
      <left/>
      <right style="thick">
        <color rgb="FF002060"/>
      </right>
      <top/>
      <bottom style="medium">
        <color rgb="FF002060"/>
      </bottom>
      <diagonal/>
    </border>
    <border>
      <left style="thick">
        <color rgb="FF002060"/>
      </left>
      <right style="medium">
        <color rgb="FF002060"/>
      </right>
      <top/>
      <bottom/>
      <diagonal/>
    </border>
    <border>
      <left style="double">
        <color theme="8" tint="-0.499984740745262"/>
      </left>
      <right style="medium">
        <color theme="8" tint="-0.499984740745262"/>
      </right>
      <top/>
      <bottom/>
      <diagonal/>
    </border>
    <border>
      <left style="medium">
        <color theme="8" tint="-0.499984740745262"/>
      </left>
      <right style="thick">
        <color rgb="FF002060"/>
      </right>
      <top/>
      <bottom/>
      <diagonal/>
    </border>
    <border>
      <left style="thick">
        <color rgb="FF002060"/>
      </left>
      <right style="medium">
        <color rgb="FF002060"/>
      </right>
      <top/>
      <bottom style="thick">
        <color rgb="FF002060"/>
      </bottom>
      <diagonal/>
    </border>
    <border>
      <left style="medium">
        <color rgb="FF002060"/>
      </left>
      <right style="medium">
        <color rgb="FF002060"/>
      </right>
      <top/>
      <bottom style="thick">
        <color rgb="FF002060"/>
      </bottom>
      <diagonal/>
    </border>
    <border>
      <left style="medium">
        <color rgb="FF002060"/>
      </left>
      <right/>
      <top/>
      <bottom style="thick">
        <color rgb="FF002060"/>
      </bottom>
      <diagonal/>
    </border>
    <border>
      <left style="medium">
        <color theme="8" tint="-0.499984740745262"/>
      </left>
      <right style="medium">
        <color theme="8" tint="-0.499984740745262"/>
      </right>
      <top/>
      <bottom style="thick">
        <color rgb="FF002060"/>
      </bottom>
      <diagonal/>
    </border>
    <border>
      <left/>
      <right/>
      <top/>
      <bottom style="thick">
        <color rgb="FF002060"/>
      </bottom>
      <diagonal/>
    </border>
    <border>
      <left style="double">
        <color theme="8" tint="-0.499984740745262"/>
      </left>
      <right style="medium">
        <color theme="8" tint="-0.499984740745262"/>
      </right>
      <top/>
      <bottom style="thick">
        <color rgb="FF002060"/>
      </bottom>
      <diagonal/>
    </border>
    <border>
      <left style="medium">
        <color theme="8" tint="-0.499984740745262"/>
      </left>
      <right style="thick">
        <color rgb="FF002060"/>
      </right>
      <top/>
      <bottom style="thick">
        <color rgb="FF002060"/>
      </bottom>
      <diagonal/>
    </border>
    <border>
      <left/>
      <right/>
      <top style="thin">
        <color indexed="64"/>
      </top>
      <bottom style="double">
        <color indexed="64"/>
      </bottom>
      <diagonal/>
    </border>
    <border>
      <left style="thick">
        <color rgb="FF002060"/>
      </left>
      <right style="medium">
        <color rgb="FF002060"/>
      </right>
      <top style="thick">
        <color rgb="FF002060"/>
      </top>
      <bottom/>
      <diagonal/>
    </border>
    <border>
      <left style="medium">
        <color rgb="FF002060"/>
      </left>
      <right style="medium">
        <color rgb="FF002060"/>
      </right>
      <top style="thick">
        <color rgb="FF002060"/>
      </top>
      <bottom/>
      <diagonal/>
    </border>
    <border>
      <left style="medium">
        <color rgb="FF002060"/>
      </left>
      <right style="thick">
        <color rgb="FF002060"/>
      </right>
      <top style="thick">
        <color rgb="FF002060"/>
      </top>
      <bottom/>
      <diagonal/>
    </border>
    <border>
      <left style="medium">
        <color rgb="FF002060"/>
      </left>
      <right style="thick">
        <color rgb="FF002060"/>
      </right>
      <top/>
      <bottom style="medium">
        <color rgb="FF002060"/>
      </bottom>
      <diagonal/>
    </border>
    <border>
      <left style="thick">
        <color rgb="FF002060"/>
      </left>
      <right style="medium">
        <color rgb="FF002060"/>
      </right>
      <top/>
      <bottom style="medium">
        <color rgb="FF002060"/>
      </bottom>
      <diagonal/>
    </border>
    <border>
      <left style="medium">
        <color rgb="FF002060"/>
      </left>
      <right style="medium">
        <color rgb="FF002060"/>
      </right>
      <top style="medium">
        <color rgb="FF002060"/>
      </top>
      <bottom style="medium">
        <color rgb="FF002060"/>
      </bottom>
      <diagonal/>
    </border>
    <border>
      <left style="medium">
        <color rgb="FF002060"/>
      </left>
      <right style="thick">
        <color rgb="FF002060"/>
      </right>
      <top style="medium">
        <color rgb="FF002060"/>
      </top>
      <bottom style="medium">
        <color rgb="FF002060"/>
      </bottom>
      <diagonal/>
    </border>
    <border>
      <left style="medium">
        <color rgb="FF002060"/>
      </left>
      <right style="thick">
        <color rgb="FF002060"/>
      </right>
      <top/>
      <bottom/>
      <diagonal/>
    </border>
    <border>
      <left style="medium">
        <color rgb="FF002060"/>
      </left>
      <right style="thick">
        <color rgb="FF002060"/>
      </right>
      <top/>
      <bottom style="thick">
        <color rgb="FF002060"/>
      </bottom>
      <diagonal/>
    </border>
    <border>
      <left/>
      <right/>
      <top style="thick">
        <color rgb="FF002060"/>
      </top>
      <bottom/>
      <diagonal/>
    </border>
    <border>
      <left style="medium">
        <color indexed="64"/>
      </left>
      <right style="medium">
        <color indexed="64"/>
      </right>
      <top/>
      <bottom/>
      <diagonal/>
    </border>
    <border>
      <left/>
      <right style="medium">
        <color indexed="64"/>
      </right>
      <top/>
      <bottom/>
      <diagonal/>
    </border>
    <border>
      <left style="medium">
        <color rgb="FF002060"/>
      </left>
      <right/>
      <top style="thick">
        <color rgb="FF002060"/>
      </top>
      <bottom style="medium">
        <color rgb="FF002060"/>
      </bottom>
      <diagonal/>
    </border>
    <border>
      <left/>
      <right/>
      <top style="thick">
        <color rgb="FF002060"/>
      </top>
      <bottom style="medium">
        <color rgb="FF002060"/>
      </bottom>
      <diagonal/>
    </border>
    <border>
      <left/>
      <right style="medium">
        <color rgb="FF002060"/>
      </right>
      <top style="thick">
        <color rgb="FF002060"/>
      </top>
      <bottom style="medium">
        <color rgb="FF002060"/>
      </bottom>
      <diagonal/>
    </border>
    <border>
      <left/>
      <right style="thick">
        <color rgb="FF002060"/>
      </right>
      <top style="thick">
        <color rgb="FF002060"/>
      </top>
      <bottom style="medium">
        <color rgb="FF002060"/>
      </bottom>
      <diagonal/>
    </border>
    <border>
      <left style="medium">
        <color rgb="FF002060"/>
      </left>
      <right style="medium">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right style="medium">
        <color rgb="FF002060"/>
      </right>
      <top/>
      <bottom/>
      <diagonal/>
    </border>
    <border>
      <left/>
      <right style="medium">
        <color rgb="FF002060"/>
      </right>
      <top/>
      <bottom style="thick">
        <color rgb="FF002060"/>
      </bottom>
      <diagonal/>
    </border>
    <border>
      <left/>
      <right style="thick">
        <color rgb="FF002060"/>
      </right>
      <top/>
      <bottom style="thick">
        <color rgb="FF002060"/>
      </bottom>
      <diagonal/>
    </border>
    <border>
      <left style="thick">
        <color rgb="FF002060"/>
      </left>
      <right style="thick">
        <color rgb="FF002060"/>
      </right>
      <top style="thick">
        <color rgb="FF002060"/>
      </top>
      <bottom/>
      <diagonal/>
    </border>
    <border>
      <left/>
      <right style="medium">
        <color rgb="FF002060"/>
      </right>
      <top style="thick">
        <color rgb="FF002060"/>
      </top>
      <bottom/>
      <diagonal/>
    </border>
    <border>
      <left/>
      <right/>
      <top style="thick">
        <color rgb="FF002060"/>
      </top>
      <bottom style="thick">
        <color rgb="FF002060"/>
      </bottom>
      <diagonal/>
    </border>
    <border>
      <left/>
      <right style="thick">
        <color rgb="FF002060"/>
      </right>
      <top style="thick">
        <color rgb="FF002060"/>
      </top>
      <bottom/>
      <diagonal/>
    </border>
    <border>
      <left style="thick">
        <color rgb="FF002060"/>
      </left>
      <right style="thick">
        <color rgb="FF002060"/>
      </right>
      <top/>
      <bottom style="thick">
        <color rgb="FF002060"/>
      </bottom>
      <diagonal/>
    </border>
    <border>
      <left style="medium">
        <color rgb="FF002060"/>
      </left>
      <right/>
      <top style="medium">
        <color rgb="FF002060"/>
      </top>
      <bottom style="thick">
        <color rgb="FF002060"/>
      </bottom>
      <diagonal/>
    </border>
    <border>
      <left style="thick">
        <color rgb="FF002060"/>
      </left>
      <right style="medium">
        <color rgb="FF002060"/>
      </right>
      <top style="thick">
        <color rgb="FF002060"/>
      </top>
      <bottom style="thick">
        <color rgb="FF002060"/>
      </bottom>
      <diagonal/>
    </border>
    <border>
      <left style="medium">
        <color indexed="64"/>
      </left>
      <right/>
      <top/>
      <bottom/>
      <diagonal/>
    </border>
    <border>
      <left style="medium">
        <color indexed="64"/>
      </left>
      <right/>
      <top/>
      <bottom style="thick">
        <color rgb="FF002060"/>
      </bottom>
      <diagonal/>
    </border>
    <border>
      <left style="thick">
        <color rgb="FF002060"/>
      </left>
      <right/>
      <top/>
      <bottom style="thick">
        <color rgb="FF002060"/>
      </bottom>
      <diagonal/>
    </border>
    <border>
      <left/>
      <right style="double">
        <color rgb="FF002060"/>
      </right>
      <top style="thick">
        <color rgb="FF002060"/>
      </top>
      <bottom style="medium">
        <color rgb="FF002060"/>
      </bottom>
      <diagonal/>
    </border>
    <border>
      <left style="double">
        <color rgb="FF002060"/>
      </left>
      <right/>
      <top style="thick">
        <color rgb="FF002060"/>
      </top>
      <bottom style="medium">
        <color rgb="FF002060"/>
      </bottom>
      <diagonal/>
    </border>
    <border>
      <left style="medium">
        <color rgb="FF002060"/>
      </left>
      <right style="double">
        <color rgb="FF002060"/>
      </right>
      <top/>
      <bottom style="medium">
        <color rgb="FF002060"/>
      </bottom>
      <diagonal/>
    </border>
    <border>
      <left style="double">
        <color rgb="FF002060"/>
      </left>
      <right style="medium">
        <color rgb="FF002060"/>
      </right>
      <top style="medium">
        <color rgb="FF002060"/>
      </top>
      <bottom style="medium">
        <color rgb="FF002060"/>
      </bottom>
      <diagonal/>
    </border>
    <border>
      <left style="medium">
        <color rgb="FF002060"/>
      </left>
      <right/>
      <top style="medium">
        <color rgb="FF002060"/>
      </top>
      <bottom style="medium">
        <color rgb="FF002060"/>
      </bottom>
      <diagonal/>
    </border>
    <border>
      <left style="medium">
        <color rgb="FF002060"/>
      </left>
      <right style="double">
        <color rgb="FF002060"/>
      </right>
      <top/>
      <bottom/>
      <diagonal/>
    </border>
    <border>
      <left style="double">
        <color rgb="FF002060"/>
      </left>
      <right style="medium">
        <color rgb="FF002060"/>
      </right>
      <top/>
      <bottom/>
      <diagonal/>
    </border>
    <border>
      <left style="thick">
        <color rgb="FF002060"/>
      </left>
      <right style="medium">
        <color rgb="FF002060"/>
      </right>
      <top style="medium">
        <color rgb="FF002060"/>
      </top>
      <bottom/>
      <diagonal/>
    </border>
    <border>
      <left style="medium">
        <color rgb="FF002060"/>
      </left>
      <right style="double">
        <color rgb="FF002060"/>
      </right>
      <top style="medium">
        <color rgb="FF002060"/>
      </top>
      <bottom/>
      <diagonal/>
    </border>
    <border>
      <left style="double">
        <color rgb="FF002060"/>
      </left>
      <right style="medium">
        <color rgb="FF002060"/>
      </right>
      <top style="medium">
        <color rgb="FF002060"/>
      </top>
      <bottom/>
      <diagonal/>
    </border>
    <border>
      <left style="medium">
        <color rgb="FF002060"/>
      </left>
      <right/>
      <top style="medium">
        <color rgb="FF002060"/>
      </top>
      <bottom/>
      <diagonal/>
    </border>
    <border>
      <left/>
      <right style="thick">
        <color rgb="FF002060"/>
      </right>
      <top style="medium">
        <color rgb="FF002060"/>
      </top>
      <bottom/>
      <diagonal/>
    </border>
    <border>
      <left style="medium">
        <color rgb="FF002060"/>
      </left>
      <right style="double">
        <color rgb="FF002060"/>
      </right>
      <top/>
      <bottom style="thick">
        <color rgb="FF002060"/>
      </bottom>
      <diagonal/>
    </border>
    <border>
      <left style="double">
        <color rgb="FF002060"/>
      </left>
      <right style="medium">
        <color rgb="FF002060"/>
      </right>
      <top/>
      <bottom style="thick">
        <color rgb="FF002060"/>
      </bottom>
      <diagonal/>
    </border>
    <border>
      <left/>
      <right style="medium">
        <color indexed="64"/>
      </right>
      <top style="thick">
        <color rgb="FF002060"/>
      </top>
      <bottom/>
      <diagonal/>
    </border>
    <border>
      <left style="medium">
        <color indexed="64"/>
      </left>
      <right style="medium">
        <color indexed="64"/>
      </right>
      <top style="thick">
        <color rgb="FF002060"/>
      </top>
      <bottom/>
      <diagonal/>
    </border>
    <border>
      <left style="medium">
        <color indexed="64"/>
      </left>
      <right/>
      <top style="thick">
        <color rgb="FF002060"/>
      </top>
      <bottom/>
      <diagonal/>
    </border>
    <border>
      <left style="thick">
        <color rgb="FF002060"/>
      </left>
      <right style="thick">
        <color rgb="FF002060"/>
      </right>
      <top style="thick">
        <color rgb="FF002060"/>
      </top>
      <bottom style="medium">
        <color rgb="FF002060"/>
      </bottom>
      <diagonal/>
    </border>
    <border>
      <left style="thick">
        <color rgb="FF002060"/>
      </left>
      <right/>
      <top style="medium">
        <color rgb="FF002060"/>
      </top>
      <bottom/>
      <diagonal/>
    </border>
    <border>
      <left style="thick">
        <color rgb="FF002060"/>
      </left>
      <right style="thick">
        <color rgb="FF002060"/>
      </right>
      <top style="medium">
        <color rgb="FF002060"/>
      </top>
      <bottom/>
      <diagonal/>
    </border>
    <border>
      <left/>
      <right style="medium">
        <color indexed="64"/>
      </right>
      <top style="medium">
        <color rgb="FF002060"/>
      </top>
      <bottom/>
      <diagonal/>
    </border>
    <border>
      <left style="medium">
        <color indexed="64"/>
      </left>
      <right style="medium">
        <color indexed="64"/>
      </right>
      <top style="medium">
        <color rgb="FF002060"/>
      </top>
      <bottom/>
      <diagonal/>
    </border>
    <border>
      <left style="medium">
        <color indexed="64"/>
      </left>
      <right/>
      <top style="medium">
        <color rgb="FF002060"/>
      </top>
      <bottom/>
      <diagonal/>
    </border>
    <border>
      <left style="medium">
        <color rgb="FF002060"/>
      </left>
      <right style="thick">
        <color rgb="FF002060"/>
      </right>
      <top style="medium">
        <color rgb="FF002060"/>
      </top>
      <bottom/>
      <diagonal/>
    </border>
    <border>
      <left style="thick">
        <color rgb="FF002060"/>
      </left>
      <right style="thick">
        <color rgb="FF002060"/>
      </right>
      <top/>
      <bottom/>
      <diagonal/>
    </border>
    <border>
      <left style="thick">
        <color rgb="FF002060"/>
      </left>
      <right style="medium">
        <color indexed="64"/>
      </right>
      <top/>
      <bottom/>
      <diagonal/>
    </border>
    <border>
      <left style="thick">
        <color rgb="FF002060"/>
      </left>
      <right style="thick">
        <color rgb="FF002060"/>
      </right>
      <top/>
      <bottom style="medium">
        <color rgb="FF002060"/>
      </bottom>
      <diagonal/>
    </border>
    <border>
      <left/>
      <right style="medium">
        <color indexed="64"/>
      </right>
      <top/>
      <bottom style="medium">
        <color rgb="FF002060"/>
      </bottom>
      <diagonal/>
    </border>
    <border>
      <left style="medium">
        <color indexed="64"/>
      </left>
      <right style="medium">
        <color indexed="64"/>
      </right>
      <top/>
      <bottom style="medium">
        <color rgb="FF002060"/>
      </bottom>
      <diagonal/>
    </border>
    <border>
      <left style="medium">
        <color indexed="64"/>
      </left>
      <right/>
      <top/>
      <bottom style="medium">
        <color rgb="FF002060"/>
      </bottom>
      <diagonal/>
    </border>
    <border>
      <left/>
      <right style="medium">
        <color indexed="64"/>
      </right>
      <top/>
      <bottom style="thick">
        <color rgb="FF002060"/>
      </bottom>
      <diagonal/>
    </border>
    <border>
      <left style="medium">
        <color indexed="64"/>
      </left>
      <right style="medium">
        <color indexed="64"/>
      </right>
      <top/>
      <bottom style="thick">
        <color rgb="FF002060"/>
      </bottom>
      <diagonal/>
    </border>
    <border>
      <left style="thick">
        <color rgb="FF002060"/>
      </left>
      <right style="thick">
        <color rgb="FF002060"/>
      </right>
      <top style="medium">
        <color rgb="FF002060"/>
      </top>
      <bottom style="thick">
        <color rgb="FF002060"/>
      </bottom>
      <diagonal/>
    </border>
    <border>
      <left style="thick">
        <color rgb="FF002060"/>
      </left>
      <right style="thick">
        <color rgb="FF002060"/>
      </right>
      <top/>
      <bottom style="medium">
        <color indexed="64"/>
      </bottom>
      <diagonal/>
    </border>
    <border>
      <left/>
      <right/>
      <top style="thick">
        <color rgb="FF002060"/>
      </top>
      <bottom style="medium">
        <color indexed="64"/>
      </bottom>
      <diagonal/>
    </border>
    <border>
      <left/>
      <right style="medium">
        <color indexed="64"/>
      </right>
      <top style="thick">
        <color rgb="FF002060"/>
      </top>
      <bottom style="medium">
        <color indexed="64"/>
      </bottom>
      <diagonal/>
    </border>
    <border>
      <left style="medium">
        <color indexed="64"/>
      </left>
      <right/>
      <top style="thick">
        <color rgb="FF002060"/>
      </top>
      <bottom style="medium">
        <color indexed="64"/>
      </bottom>
      <diagonal/>
    </border>
    <border>
      <left style="medium">
        <color rgb="FF002060"/>
      </left>
      <right style="medium">
        <color rgb="FF002060"/>
      </right>
      <top style="thick">
        <color rgb="FF002060"/>
      </top>
      <bottom style="medium">
        <color rgb="FF002060"/>
      </bottom>
      <diagonal/>
    </border>
    <border>
      <left style="medium">
        <color rgb="FF002060"/>
      </left>
      <right style="thick">
        <color rgb="FF002060"/>
      </right>
      <top style="thick">
        <color rgb="FF002060"/>
      </top>
      <bottom style="medium">
        <color rgb="FF002060"/>
      </bottom>
      <diagonal/>
    </border>
    <border>
      <left style="thick">
        <color rgb="FF002060"/>
      </left>
      <right/>
      <top style="thick">
        <color rgb="FF002060"/>
      </top>
      <bottom style="medium">
        <color rgb="FF002060"/>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ck">
        <color rgb="FF002060"/>
      </left>
      <right style="thick">
        <color rgb="FF002060"/>
      </right>
      <top style="medium">
        <color rgb="FF002060"/>
      </top>
      <bottom style="medium">
        <color rgb="FF002060"/>
      </bottom>
      <diagonal/>
    </border>
    <border>
      <left style="thick">
        <color rgb="FF002060"/>
      </left>
      <right/>
      <top style="medium">
        <color rgb="FF002060"/>
      </top>
      <bottom style="medium">
        <color rgb="FF002060"/>
      </bottom>
      <diagonal/>
    </border>
    <border>
      <left/>
      <right/>
      <top style="medium">
        <color indexed="64"/>
      </top>
      <bottom style="medium">
        <color indexed="64"/>
      </bottom>
      <diagonal/>
    </border>
    <border>
      <left style="medium">
        <color rgb="FF002060"/>
      </left>
      <right style="medium">
        <color rgb="FF002060"/>
      </right>
      <top style="medium">
        <color indexed="64"/>
      </top>
      <bottom style="medium">
        <color rgb="FF002060"/>
      </bottom>
      <diagonal/>
    </border>
    <border>
      <left style="thick">
        <color rgb="FF002060"/>
      </left>
      <right style="medium">
        <color rgb="FF002060"/>
      </right>
      <top style="medium">
        <color rgb="FF002060"/>
      </top>
      <bottom style="medium">
        <color rgb="FF002060"/>
      </bottom>
      <diagonal/>
    </border>
    <border>
      <left style="thick">
        <color rgb="FF002060"/>
      </left>
      <right style="thick">
        <color rgb="FF002060"/>
      </right>
      <top style="medium">
        <color indexed="64"/>
      </top>
      <bottom style="medium">
        <color rgb="FF002060"/>
      </bottom>
      <diagonal/>
    </border>
    <border>
      <left style="thick">
        <color rgb="FF002060"/>
      </left>
      <right style="thick">
        <color rgb="FF002060"/>
      </right>
      <top style="medium">
        <color indexed="64"/>
      </top>
      <bottom style="medium">
        <color indexed="64"/>
      </bottom>
      <diagonal/>
    </border>
    <border>
      <left style="thick">
        <color rgb="FF002060"/>
      </left>
      <right style="thick">
        <color rgb="FF002060"/>
      </right>
      <top style="medium">
        <color indexed="64"/>
      </top>
      <bottom style="thick">
        <color rgb="FF002060"/>
      </bottom>
      <diagonal/>
    </border>
    <border>
      <left style="medium">
        <color rgb="FF002060"/>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style="medium">
        <color rgb="FF002060"/>
      </left>
      <right/>
      <top style="thick">
        <color rgb="FF002060"/>
      </top>
      <bottom/>
      <diagonal/>
    </border>
    <border>
      <left style="double">
        <color rgb="FF002060"/>
      </left>
      <right style="thick">
        <color rgb="FF002060"/>
      </right>
      <top style="thick">
        <color rgb="FF002060"/>
      </top>
      <bottom/>
      <diagonal/>
    </border>
    <border>
      <left/>
      <right style="thin">
        <color rgb="FF002060"/>
      </right>
      <top style="medium">
        <color rgb="FF002060"/>
      </top>
      <bottom/>
      <diagonal/>
    </border>
    <border>
      <left style="double">
        <color rgb="FF002060"/>
      </left>
      <right style="thick">
        <color rgb="FF002060"/>
      </right>
      <top style="medium">
        <color rgb="FF002060"/>
      </top>
      <bottom/>
      <diagonal/>
    </border>
    <border>
      <left/>
      <right style="thin">
        <color rgb="FF002060"/>
      </right>
      <top/>
      <bottom/>
      <diagonal/>
    </border>
    <border>
      <left style="double">
        <color rgb="FF002060"/>
      </left>
      <right style="thick">
        <color rgb="FF002060"/>
      </right>
      <top/>
      <bottom/>
      <diagonal/>
    </border>
    <border>
      <left style="medium">
        <color rgb="FF002060"/>
      </left>
      <right style="thin">
        <color rgb="FF002060"/>
      </right>
      <top/>
      <bottom style="medium">
        <color rgb="FF002060"/>
      </bottom>
      <diagonal/>
    </border>
    <border>
      <left style="double">
        <color rgb="FF002060"/>
      </left>
      <right style="thick">
        <color rgb="FF002060"/>
      </right>
      <top/>
      <bottom style="medium">
        <color rgb="FF002060"/>
      </bottom>
      <diagonal/>
    </border>
    <border>
      <left/>
      <right style="thick">
        <color rgb="FF002060"/>
      </right>
      <top style="medium">
        <color rgb="FF002060"/>
      </top>
      <bottom style="thick">
        <color rgb="FF002060"/>
      </bottom>
      <diagonal/>
    </border>
    <border>
      <left style="double">
        <color rgb="FF002060"/>
      </left>
      <right style="thick">
        <color rgb="FF002060"/>
      </right>
      <top style="medium">
        <color rgb="FF002060"/>
      </top>
      <bottom style="thick">
        <color rgb="FF002060"/>
      </bottom>
      <diagonal/>
    </border>
    <border>
      <left style="double">
        <color rgb="FF002060"/>
      </left>
      <right style="thick">
        <color rgb="FF002060"/>
      </right>
      <top style="thick">
        <color rgb="FF002060"/>
      </top>
      <bottom style="medium">
        <color rgb="FF002060"/>
      </bottom>
      <diagonal/>
    </border>
    <border>
      <left style="double">
        <color rgb="FF002060"/>
      </left>
      <right style="thick">
        <color rgb="FF002060"/>
      </right>
      <top/>
      <bottom style="thick">
        <color rgb="FF002060"/>
      </bottom>
      <diagonal/>
    </border>
    <border>
      <left style="medium">
        <color indexed="64"/>
      </left>
      <right style="medium">
        <color rgb="FF002060"/>
      </right>
      <top/>
      <bottom/>
      <diagonal/>
    </border>
    <border>
      <left style="medium">
        <color rgb="FF002060"/>
      </left>
      <right style="medium">
        <color rgb="FF002060"/>
      </right>
      <top/>
      <bottom style="thin">
        <color rgb="FF002060"/>
      </bottom>
      <diagonal/>
    </border>
    <border>
      <left style="thick">
        <color rgb="FF002060"/>
      </left>
      <right/>
      <top style="medium">
        <color rgb="FF002060"/>
      </top>
      <bottom style="thick">
        <color rgb="FF002060"/>
      </bottom>
      <diagonal/>
    </border>
    <border>
      <left style="thin">
        <color rgb="FF002060"/>
      </left>
      <right style="medium">
        <color rgb="FF002060"/>
      </right>
      <top style="medium">
        <color rgb="FF002060"/>
      </top>
      <bottom style="thick">
        <color rgb="FF002060"/>
      </bottom>
      <diagonal/>
    </border>
    <border>
      <left style="thin">
        <color indexed="64"/>
      </left>
      <right style="thin">
        <color indexed="64"/>
      </right>
      <top/>
      <bottom/>
      <diagonal/>
    </border>
    <border>
      <left style="thin">
        <color indexed="64"/>
      </left>
      <right/>
      <top/>
      <bottom/>
      <diagonal/>
    </border>
    <border>
      <left style="medium">
        <color rgb="FF002060"/>
      </left>
      <right style="thin">
        <color rgb="FF002060"/>
      </right>
      <top/>
      <bottom/>
      <diagonal/>
    </border>
    <border>
      <left style="thin">
        <color indexed="8"/>
      </left>
      <right style="thin">
        <color indexed="64"/>
      </right>
      <top/>
      <bottom/>
      <diagonal/>
    </border>
    <border>
      <left/>
      <right style="thin">
        <color rgb="FF002060"/>
      </right>
      <top/>
      <bottom style="thick">
        <color rgb="FF002060"/>
      </bottom>
      <diagonal/>
    </border>
    <border>
      <left style="thin">
        <color indexed="64"/>
      </left>
      <right style="thin">
        <color indexed="64"/>
      </right>
      <top/>
      <bottom style="thick">
        <color rgb="FF002060"/>
      </bottom>
      <diagonal/>
    </border>
    <border>
      <left style="thin">
        <color indexed="64"/>
      </left>
      <right/>
      <top/>
      <bottom style="thick">
        <color rgb="FF002060"/>
      </bottom>
      <diagonal/>
    </border>
    <border>
      <left style="thin">
        <color indexed="64"/>
      </left>
      <right style="thin">
        <color rgb="FF002060"/>
      </right>
      <top style="thick">
        <color rgb="FF002060"/>
      </top>
      <bottom style="medium">
        <color rgb="FF002060"/>
      </bottom>
      <diagonal/>
    </border>
    <border>
      <left style="thin">
        <color rgb="FF002060"/>
      </left>
      <right style="thin">
        <color rgb="FF002060"/>
      </right>
      <top style="thick">
        <color rgb="FF002060"/>
      </top>
      <bottom style="medium">
        <color rgb="FF002060"/>
      </bottom>
      <diagonal/>
    </border>
    <border>
      <left style="thin">
        <color rgb="FF002060"/>
      </left>
      <right style="thick">
        <color rgb="FF002060"/>
      </right>
      <top style="thick">
        <color rgb="FF002060"/>
      </top>
      <bottom style="medium">
        <color rgb="FF002060"/>
      </bottom>
      <diagonal/>
    </border>
    <border>
      <left style="thin">
        <color rgb="FF002060"/>
      </left>
      <right style="thin">
        <color rgb="FF002060"/>
      </right>
      <top style="medium">
        <color rgb="FF002060"/>
      </top>
      <bottom/>
      <diagonal/>
    </border>
    <border>
      <left/>
      <right/>
      <top style="medium">
        <color rgb="FF002060"/>
      </top>
      <bottom/>
      <diagonal/>
    </border>
    <border>
      <left style="thin">
        <color rgb="FF002060"/>
      </left>
      <right/>
      <top style="medium">
        <color rgb="FF002060"/>
      </top>
      <bottom/>
      <diagonal/>
    </border>
    <border>
      <left style="thin">
        <color rgb="FF002060"/>
      </left>
      <right style="thick">
        <color rgb="FF002060"/>
      </right>
      <top style="medium">
        <color rgb="FF002060"/>
      </top>
      <bottom/>
      <diagonal/>
    </border>
    <border>
      <left style="thick">
        <color rgb="FF002060"/>
      </left>
      <right style="thin">
        <color rgb="FF002060"/>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right style="thin">
        <color rgb="FF002060"/>
      </right>
      <top style="thin">
        <color rgb="FF002060"/>
      </top>
      <bottom style="hair">
        <color rgb="FF002060"/>
      </bottom>
      <diagonal/>
    </border>
    <border>
      <left/>
      <right/>
      <top style="thin">
        <color rgb="FF002060"/>
      </top>
      <bottom style="hair">
        <color rgb="FF002060"/>
      </bottom>
      <diagonal/>
    </border>
    <border>
      <left style="thin">
        <color rgb="FF002060"/>
      </left>
      <right/>
      <top style="thin">
        <color rgb="FF002060"/>
      </top>
      <bottom style="hair">
        <color rgb="FF002060"/>
      </bottom>
      <diagonal/>
    </border>
    <border>
      <left style="thin">
        <color rgb="FF002060"/>
      </left>
      <right style="thick">
        <color rgb="FF002060"/>
      </right>
      <top style="thin">
        <color rgb="FF002060"/>
      </top>
      <bottom style="hair">
        <color rgb="FF002060"/>
      </bottom>
      <diagonal/>
    </border>
    <border>
      <left style="thick">
        <color rgb="FF002060"/>
      </left>
      <right style="thin">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right style="thin">
        <color rgb="FF002060"/>
      </right>
      <top style="hair">
        <color rgb="FF002060"/>
      </top>
      <bottom style="hair">
        <color rgb="FF002060"/>
      </bottom>
      <diagonal/>
    </border>
    <border>
      <left/>
      <right/>
      <top style="hair">
        <color rgb="FF002060"/>
      </top>
      <bottom style="hair">
        <color rgb="FF002060"/>
      </bottom>
      <diagonal/>
    </border>
    <border>
      <left style="thin">
        <color rgb="FF002060"/>
      </left>
      <right/>
      <top style="hair">
        <color rgb="FF002060"/>
      </top>
      <bottom style="hair">
        <color rgb="FF002060"/>
      </bottom>
      <diagonal/>
    </border>
    <border>
      <left style="thin">
        <color rgb="FF002060"/>
      </left>
      <right style="thick">
        <color rgb="FF002060"/>
      </right>
      <top style="hair">
        <color rgb="FF002060"/>
      </top>
      <bottom style="hair">
        <color rgb="FF002060"/>
      </bottom>
      <diagonal/>
    </border>
    <border>
      <left style="thick">
        <color rgb="FF002060"/>
      </left>
      <right style="thin">
        <color rgb="FF002060"/>
      </right>
      <top/>
      <bottom style="thick">
        <color rgb="FF002060"/>
      </bottom>
      <diagonal/>
    </border>
    <border>
      <left style="thin">
        <color rgb="FF002060"/>
      </left>
      <right style="thin">
        <color rgb="FF002060"/>
      </right>
      <top/>
      <bottom style="thick">
        <color rgb="FF002060"/>
      </bottom>
      <diagonal/>
    </border>
    <border>
      <left style="thin">
        <color rgb="FF002060"/>
      </left>
      <right/>
      <top/>
      <bottom style="thick">
        <color rgb="FF002060"/>
      </bottom>
      <diagonal/>
    </border>
    <border>
      <left style="thin">
        <color rgb="FF002060"/>
      </left>
      <right style="thick">
        <color rgb="FF002060"/>
      </right>
      <top/>
      <bottom style="thick">
        <color rgb="FF002060"/>
      </bottom>
      <diagonal/>
    </border>
    <border>
      <left style="thin">
        <color rgb="FF002060"/>
      </left>
      <right/>
      <top style="thick">
        <color rgb="FF002060"/>
      </top>
      <bottom style="medium">
        <color rgb="FF002060"/>
      </bottom>
      <diagonal/>
    </border>
    <border>
      <left style="thick">
        <color rgb="FF002060"/>
      </left>
      <right style="thin">
        <color rgb="FF002060"/>
      </right>
      <top style="hair">
        <color rgb="FF002060"/>
      </top>
      <bottom style="thick">
        <color rgb="FF002060"/>
      </bottom>
      <diagonal/>
    </border>
    <border>
      <left style="thin">
        <color rgb="FF002060"/>
      </left>
      <right style="thin">
        <color rgb="FF002060"/>
      </right>
      <top style="hair">
        <color rgb="FF002060"/>
      </top>
      <bottom style="thick">
        <color rgb="FF002060"/>
      </bottom>
      <diagonal/>
    </border>
    <border>
      <left/>
      <right style="thin">
        <color rgb="FF002060"/>
      </right>
      <top style="hair">
        <color rgb="FF002060"/>
      </top>
      <bottom style="thick">
        <color rgb="FF002060"/>
      </bottom>
      <diagonal/>
    </border>
    <border>
      <left/>
      <right/>
      <top style="hair">
        <color rgb="FF002060"/>
      </top>
      <bottom style="thick">
        <color rgb="FF002060"/>
      </bottom>
      <diagonal/>
    </border>
    <border>
      <left style="thin">
        <color rgb="FF002060"/>
      </left>
      <right/>
      <top style="hair">
        <color rgb="FF002060"/>
      </top>
      <bottom style="thick">
        <color rgb="FF002060"/>
      </bottom>
      <diagonal/>
    </border>
    <border>
      <left style="thin">
        <color rgb="FF002060"/>
      </left>
      <right style="thick">
        <color rgb="FF002060"/>
      </right>
      <top style="hair">
        <color rgb="FF002060"/>
      </top>
      <bottom style="thick">
        <color rgb="FF002060"/>
      </bottom>
      <diagonal/>
    </border>
    <border>
      <left style="thick">
        <color rgb="FF002060"/>
      </left>
      <right style="thin">
        <color rgb="FF002060"/>
      </right>
      <top style="medium">
        <color rgb="FF002060"/>
      </top>
      <bottom style="hair">
        <color rgb="FF002060"/>
      </bottom>
      <diagonal/>
    </border>
    <border>
      <left style="thin">
        <color rgb="FF002060"/>
      </left>
      <right style="thin">
        <color rgb="FF002060"/>
      </right>
      <top style="medium">
        <color rgb="FF002060"/>
      </top>
      <bottom style="hair">
        <color rgb="FF002060"/>
      </bottom>
      <diagonal/>
    </border>
    <border>
      <left/>
      <right style="thin">
        <color rgb="FF002060"/>
      </right>
      <top style="medium">
        <color rgb="FF002060"/>
      </top>
      <bottom style="hair">
        <color rgb="FF002060"/>
      </bottom>
      <diagonal/>
    </border>
    <border>
      <left/>
      <right/>
      <top style="medium">
        <color rgb="FF002060"/>
      </top>
      <bottom style="hair">
        <color rgb="FF002060"/>
      </bottom>
      <diagonal/>
    </border>
    <border>
      <left style="thin">
        <color rgb="FF002060"/>
      </left>
      <right style="thick">
        <color rgb="FF002060"/>
      </right>
      <top style="medium">
        <color rgb="FF002060"/>
      </top>
      <bottom style="hair">
        <color rgb="FF002060"/>
      </bottom>
      <diagonal/>
    </border>
    <border>
      <left style="thick">
        <color rgb="FF002060"/>
      </left>
      <right style="thin">
        <color rgb="FF002060"/>
      </right>
      <top style="hair">
        <color rgb="FF002060"/>
      </top>
      <bottom/>
      <diagonal/>
    </border>
    <border>
      <left style="thin">
        <color rgb="FF002060"/>
      </left>
      <right style="thin">
        <color rgb="FF002060"/>
      </right>
      <top style="hair">
        <color rgb="FF002060"/>
      </top>
      <bottom/>
      <diagonal/>
    </border>
    <border>
      <left/>
      <right style="thin">
        <color rgb="FF002060"/>
      </right>
      <top style="hair">
        <color rgb="FF002060"/>
      </top>
      <bottom/>
      <diagonal/>
    </border>
    <border>
      <left/>
      <right/>
      <top style="hair">
        <color rgb="FF002060"/>
      </top>
      <bottom/>
      <diagonal/>
    </border>
    <border>
      <left style="thin">
        <color rgb="FF002060"/>
      </left>
      <right style="thick">
        <color rgb="FF002060"/>
      </right>
      <top style="hair">
        <color rgb="FF002060"/>
      </top>
      <bottom style="thin">
        <color rgb="FF002060"/>
      </bottom>
      <diagonal/>
    </border>
    <border>
      <left style="medium">
        <color rgb="FF002060"/>
      </left>
      <right style="medium">
        <color rgb="FF002060"/>
      </right>
      <top style="thick">
        <color rgb="FF002060"/>
      </top>
      <bottom style="thick">
        <color rgb="FF002060"/>
      </bottom>
      <diagonal/>
    </border>
    <border>
      <left style="medium">
        <color rgb="FF002060"/>
      </left>
      <right/>
      <top style="thick">
        <color rgb="FF002060"/>
      </top>
      <bottom style="thick">
        <color rgb="FF002060"/>
      </bottom>
      <diagonal/>
    </border>
    <border>
      <left style="thick">
        <color rgb="FF002060"/>
      </left>
      <right/>
      <top style="thick">
        <color rgb="FF002060"/>
      </top>
      <bottom style="thick">
        <color rgb="FF002060"/>
      </bottom>
      <diagonal/>
    </border>
    <border>
      <left/>
      <right style="medium">
        <color rgb="FF002060"/>
      </right>
      <top style="thick">
        <color rgb="FF002060"/>
      </top>
      <bottom style="thick">
        <color rgb="FF002060"/>
      </bottom>
      <diagonal/>
    </border>
    <border>
      <left style="medium">
        <color rgb="FF002060"/>
      </left>
      <right/>
      <top style="medium">
        <color rgb="FF002060"/>
      </top>
      <bottom style="double">
        <color rgb="FF002060"/>
      </bottom>
      <diagonal/>
    </border>
    <border>
      <left style="medium">
        <color rgb="FF002060"/>
      </left>
      <right style="medium">
        <color rgb="FF002060"/>
      </right>
      <top style="medium">
        <color rgb="FF002060"/>
      </top>
      <bottom style="double">
        <color rgb="FF002060"/>
      </bottom>
      <diagonal/>
    </border>
    <border>
      <left style="medium">
        <color rgb="FF002060"/>
      </left>
      <right/>
      <top/>
      <bottom style="hair">
        <color rgb="FF002060"/>
      </bottom>
      <diagonal/>
    </border>
    <border>
      <left style="medium">
        <color rgb="FF002060"/>
      </left>
      <right style="medium">
        <color rgb="FF002060"/>
      </right>
      <top/>
      <bottom style="hair">
        <color rgb="FF002060"/>
      </bottom>
      <diagonal/>
    </border>
    <border>
      <left style="medium">
        <color rgb="FF002060"/>
      </left>
      <right/>
      <top style="hair">
        <color rgb="FF002060"/>
      </top>
      <bottom style="hair">
        <color rgb="FF002060"/>
      </bottom>
      <diagonal/>
    </border>
    <border>
      <left style="medium">
        <color rgb="FF002060"/>
      </left>
      <right style="medium">
        <color rgb="FF002060"/>
      </right>
      <top style="hair">
        <color rgb="FF002060"/>
      </top>
      <bottom style="hair">
        <color rgb="FF002060"/>
      </bottom>
      <diagonal/>
    </border>
    <border>
      <left style="medium">
        <color rgb="FF002060"/>
      </left>
      <right/>
      <top style="hair">
        <color rgb="FF002060"/>
      </top>
      <bottom style="medium">
        <color rgb="FF002060"/>
      </bottom>
      <diagonal/>
    </border>
    <border>
      <left style="medium">
        <color rgb="FF002060"/>
      </left>
      <right style="medium">
        <color rgb="FF002060"/>
      </right>
      <top style="hair">
        <color rgb="FF002060"/>
      </top>
      <bottom style="medium">
        <color rgb="FF002060"/>
      </bottom>
      <diagonal/>
    </border>
    <border>
      <left style="thick">
        <color rgb="FF002060"/>
      </left>
      <right style="medium">
        <color indexed="64"/>
      </right>
      <top style="thick">
        <color rgb="FF002060"/>
      </top>
      <bottom style="medium">
        <color rgb="FF002060"/>
      </bottom>
      <diagonal/>
    </border>
    <border>
      <left style="medium">
        <color indexed="64"/>
      </left>
      <right style="thick">
        <color rgb="FF002060"/>
      </right>
      <top style="thick">
        <color rgb="FF002060"/>
      </top>
      <bottom style="medium">
        <color rgb="FF002060"/>
      </bottom>
      <diagonal/>
    </border>
    <border>
      <left/>
      <right style="medium">
        <color indexed="64"/>
      </right>
      <top style="thick">
        <color rgb="FF002060"/>
      </top>
      <bottom style="medium">
        <color rgb="FF002060"/>
      </bottom>
      <diagonal/>
    </border>
    <border>
      <left/>
      <right style="medium">
        <color rgb="FF002060"/>
      </right>
      <top style="medium">
        <color rgb="FF002060"/>
      </top>
      <bottom/>
      <diagonal/>
    </border>
    <border>
      <left style="double">
        <color rgb="FF002060"/>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double">
        <color rgb="FF002060"/>
      </left>
      <right style="thin">
        <color rgb="FF002060"/>
      </right>
      <top style="thin">
        <color rgb="FF002060"/>
      </top>
      <bottom style="thick">
        <color rgb="FF002060"/>
      </bottom>
      <diagonal/>
    </border>
    <border>
      <left style="thin">
        <color rgb="FF002060"/>
      </left>
      <right style="thin">
        <color rgb="FF002060"/>
      </right>
      <top style="thin">
        <color rgb="FF002060"/>
      </top>
      <bottom style="thick">
        <color rgb="FF002060"/>
      </bottom>
      <diagonal/>
    </border>
    <border>
      <left style="thin">
        <color rgb="FF002060"/>
      </left>
      <right style="thick">
        <color rgb="FF002060"/>
      </right>
      <top style="thin">
        <color rgb="FF002060"/>
      </top>
      <bottom style="thick">
        <color rgb="FF002060"/>
      </bottom>
      <diagonal/>
    </border>
    <border>
      <left style="thick">
        <color rgb="FF002060"/>
      </left>
      <right/>
      <top style="thick">
        <color rgb="FF002060"/>
      </top>
      <bottom style="hair">
        <color rgb="FF002060"/>
      </bottom>
      <diagonal/>
    </border>
    <border>
      <left style="double">
        <color rgb="FF002060"/>
      </left>
      <right style="thin">
        <color rgb="FF002060"/>
      </right>
      <top style="thick">
        <color rgb="FF002060"/>
      </top>
      <bottom style="hair">
        <color rgb="FF002060"/>
      </bottom>
      <diagonal/>
    </border>
    <border>
      <left/>
      <right style="thin">
        <color rgb="FF002060"/>
      </right>
      <top style="thick">
        <color rgb="FF002060"/>
      </top>
      <bottom style="hair">
        <color rgb="FF002060"/>
      </bottom>
      <diagonal/>
    </border>
    <border>
      <left style="thin">
        <color rgb="FF002060"/>
      </left>
      <right style="thick">
        <color rgb="FF002060"/>
      </right>
      <top style="thick">
        <color rgb="FF002060"/>
      </top>
      <bottom style="hair">
        <color rgb="FF002060"/>
      </bottom>
      <diagonal/>
    </border>
    <border>
      <left style="thick">
        <color rgb="FF002060"/>
      </left>
      <right/>
      <top style="hair">
        <color rgb="FF002060"/>
      </top>
      <bottom style="hair">
        <color rgb="FF002060"/>
      </bottom>
      <diagonal/>
    </border>
    <border>
      <left style="double">
        <color rgb="FF002060"/>
      </left>
      <right style="thin">
        <color rgb="FF002060"/>
      </right>
      <top style="hair">
        <color rgb="FF002060"/>
      </top>
      <bottom style="hair">
        <color rgb="FF002060"/>
      </bottom>
      <diagonal/>
    </border>
    <border>
      <left style="thick">
        <color rgb="FF002060"/>
      </left>
      <right/>
      <top style="hair">
        <color rgb="FF002060"/>
      </top>
      <bottom style="thick">
        <color rgb="FF002060"/>
      </bottom>
      <diagonal/>
    </border>
    <border>
      <left style="double">
        <color rgb="FF002060"/>
      </left>
      <right style="thin">
        <color rgb="FF002060"/>
      </right>
      <top style="hair">
        <color rgb="FF002060"/>
      </top>
      <bottom style="thick">
        <color rgb="FF002060"/>
      </bottom>
      <diagonal/>
    </border>
    <border>
      <left style="thick">
        <color rgb="FF002060"/>
      </left>
      <right/>
      <top/>
      <bottom style="thin">
        <color rgb="FF002060"/>
      </bottom>
      <diagonal/>
    </border>
    <border>
      <left style="thick">
        <color rgb="FF002060"/>
      </left>
      <right/>
      <top style="thin">
        <color rgb="FF002060"/>
      </top>
      <bottom style="thin">
        <color rgb="FF002060"/>
      </bottom>
      <diagonal/>
    </border>
    <border>
      <left style="double">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thick">
        <color rgb="FF002060"/>
      </right>
      <top style="thin">
        <color rgb="FF002060"/>
      </top>
      <bottom style="thin">
        <color rgb="FF002060"/>
      </bottom>
      <diagonal/>
    </border>
    <border>
      <left style="thick">
        <color rgb="FF002060"/>
      </left>
      <right style="medium">
        <color rgb="FF002060"/>
      </right>
      <top/>
      <bottom style="hair">
        <color rgb="FF002060"/>
      </bottom>
      <diagonal/>
    </border>
    <border>
      <left style="double">
        <color rgb="FF002060"/>
      </left>
      <right style="thin">
        <color rgb="FF002060"/>
      </right>
      <top style="thin">
        <color rgb="FF002060"/>
      </top>
      <bottom style="hair">
        <color rgb="FF002060"/>
      </bottom>
      <diagonal/>
    </border>
    <border>
      <left style="thick">
        <color rgb="FF002060"/>
      </left>
      <right style="double">
        <color rgb="FF002060"/>
      </right>
      <top style="hair">
        <color rgb="FF002060"/>
      </top>
      <bottom style="thick">
        <color rgb="FF002060"/>
      </bottom>
      <diagonal/>
    </border>
    <border>
      <left style="thick">
        <color rgb="FF002060"/>
      </left>
      <right/>
      <top style="thick">
        <color rgb="FF002060"/>
      </top>
      <bottom style="thin">
        <color rgb="FF002060"/>
      </bottom>
      <diagonal/>
    </border>
    <border>
      <left style="thick">
        <color rgb="FF002060"/>
      </left>
      <right/>
      <top/>
      <bottom style="hair">
        <color rgb="FF002060"/>
      </bottom>
      <diagonal/>
    </border>
    <border>
      <left style="double">
        <color rgb="FF002060"/>
      </left>
      <right/>
      <top style="hair">
        <color rgb="FF002060"/>
      </top>
      <bottom style="hair">
        <color rgb="FF002060"/>
      </bottom>
      <diagonal/>
    </border>
    <border>
      <left style="thick">
        <color rgb="FF002060"/>
      </left>
      <right/>
      <top style="hair">
        <color rgb="FF002060"/>
      </top>
      <bottom style="double">
        <color rgb="FF002060"/>
      </bottom>
      <diagonal/>
    </border>
    <border>
      <left/>
      <right style="thin">
        <color rgb="FF002060"/>
      </right>
      <top style="hair">
        <color rgb="FF002060"/>
      </top>
      <bottom style="double">
        <color rgb="FF002060"/>
      </bottom>
      <diagonal/>
    </border>
    <border>
      <left style="thin">
        <color rgb="FF002060"/>
      </left>
      <right style="double">
        <color rgb="FF002060"/>
      </right>
      <top style="hair">
        <color rgb="FF002060"/>
      </top>
      <bottom style="double">
        <color rgb="FF002060"/>
      </bottom>
      <diagonal/>
    </border>
    <border>
      <left style="thin">
        <color rgb="FF002060"/>
      </left>
      <right style="thick">
        <color rgb="FF002060"/>
      </right>
      <top style="hair">
        <color rgb="FF002060"/>
      </top>
      <bottom style="double">
        <color rgb="FF002060"/>
      </bottom>
      <diagonal/>
    </border>
    <border>
      <left style="double">
        <color rgb="FF002060"/>
      </left>
      <right style="thin">
        <color rgb="FF002060"/>
      </right>
      <top style="double">
        <color rgb="FF002060"/>
      </top>
      <bottom style="thick">
        <color rgb="FF002060"/>
      </bottom>
      <diagonal/>
    </border>
    <border>
      <left style="thick">
        <color rgb="FF002060"/>
      </left>
      <right style="medium">
        <color rgb="FF002060"/>
      </right>
      <top style="thick">
        <color rgb="FF002060"/>
      </top>
      <bottom style="medium">
        <color rgb="FF002060"/>
      </bottom>
      <diagonal/>
    </border>
    <border>
      <left style="thick">
        <color rgb="FF002060"/>
      </left>
      <right style="medium">
        <color rgb="FF002060"/>
      </right>
      <top style="medium">
        <color rgb="FF002060"/>
      </top>
      <bottom style="thick">
        <color rgb="FF002060"/>
      </bottom>
      <diagonal/>
    </border>
    <border>
      <left style="medium">
        <color rgb="FF002060"/>
      </left>
      <right/>
      <top style="thick">
        <color rgb="FF002060"/>
      </top>
      <bottom style="thin">
        <color rgb="FF002060"/>
      </bottom>
      <diagonal/>
    </border>
    <border>
      <left/>
      <right style="medium">
        <color rgb="FF002060"/>
      </right>
      <top style="thick">
        <color rgb="FF002060"/>
      </top>
      <bottom style="thin">
        <color rgb="FF002060"/>
      </bottom>
      <diagonal/>
    </border>
    <border>
      <left/>
      <right style="thick">
        <color rgb="FF002060"/>
      </right>
      <top style="thick">
        <color rgb="FF002060"/>
      </top>
      <bottom style="thin">
        <color rgb="FF002060"/>
      </bottom>
      <diagonal/>
    </border>
    <border>
      <left style="medium">
        <color rgb="FF002060"/>
      </left>
      <right style="double">
        <color rgb="FF002060"/>
      </right>
      <top style="thin">
        <color rgb="FF002060"/>
      </top>
      <bottom/>
      <diagonal/>
    </border>
    <border>
      <left style="hair">
        <color auto="1"/>
      </left>
      <right style="medium">
        <color rgb="FF002060"/>
      </right>
      <top/>
      <bottom/>
      <diagonal/>
    </border>
    <border>
      <left style="hair">
        <color auto="1"/>
      </left>
      <right style="thick">
        <color rgb="FF002060"/>
      </right>
      <top/>
      <bottom/>
      <diagonal/>
    </border>
    <border>
      <left style="medium">
        <color rgb="FF002060"/>
      </left>
      <right style="double">
        <color rgb="FF002060"/>
      </right>
      <top style="medium">
        <color rgb="FF002060"/>
      </top>
      <bottom style="medium">
        <color rgb="FF002060"/>
      </bottom>
      <diagonal/>
    </border>
    <border>
      <left/>
      <right style="medium">
        <color rgb="FF002060"/>
      </right>
      <top style="medium">
        <color rgb="FF002060"/>
      </top>
      <bottom style="medium">
        <color rgb="FF002060"/>
      </bottom>
      <diagonal/>
    </border>
    <border>
      <left/>
      <right style="thick">
        <color rgb="FF002060"/>
      </right>
      <top style="medium">
        <color rgb="FF002060"/>
      </top>
      <bottom style="medium">
        <color rgb="FF002060"/>
      </bottom>
      <diagonal/>
    </border>
    <border>
      <left style="thick">
        <color rgb="FF002060"/>
      </left>
      <right/>
      <top style="medium">
        <color rgb="FF002060"/>
      </top>
      <bottom style="thin">
        <color rgb="FF002060"/>
      </bottom>
      <diagonal/>
    </border>
    <border>
      <left style="medium">
        <color rgb="FF002060"/>
      </left>
      <right style="double">
        <color rgb="FF002060"/>
      </right>
      <top style="medium">
        <color rgb="FF002060"/>
      </top>
      <bottom style="thin">
        <color rgb="FF002060"/>
      </bottom>
      <diagonal/>
    </border>
    <border>
      <left/>
      <right style="medium">
        <color rgb="FF002060"/>
      </right>
      <top style="medium">
        <color rgb="FF002060"/>
      </top>
      <bottom style="thin">
        <color rgb="FF002060"/>
      </bottom>
      <diagonal/>
    </border>
    <border>
      <left style="hair">
        <color auto="1"/>
      </left>
      <right style="medium">
        <color rgb="FF002060"/>
      </right>
      <top style="medium">
        <color rgb="FF002060"/>
      </top>
      <bottom style="thin">
        <color rgb="FF002060"/>
      </bottom>
      <diagonal/>
    </border>
    <border>
      <left style="hair">
        <color auto="1"/>
      </left>
      <right style="thick">
        <color rgb="FF002060"/>
      </right>
      <top style="medium">
        <color rgb="FF002060"/>
      </top>
      <bottom style="thin">
        <color rgb="FF002060"/>
      </bottom>
      <diagonal/>
    </border>
    <border>
      <left style="medium">
        <color rgb="FF002060"/>
      </left>
      <right style="double">
        <color rgb="FF002060"/>
      </right>
      <top style="thin">
        <color rgb="FF002060"/>
      </top>
      <bottom style="thin">
        <color rgb="FF002060"/>
      </bottom>
      <diagonal/>
    </border>
    <border>
      <left/>
      <right style="medium">
        <color rgb="FF002060"/>
      </right>
      <top style="thin">
        <color rgb="FF002060"/>
      </top>
      <bottom style="thin">
        <color rgb="FF002060"/>
      </bottom>
      <diagonal/>
    </border>
    <border>
      <left style="hair">
        <color auto="1"/>
      </left>
      <right style="medium">
        <color rgb="FF002060"/>
      </right>
      <top style="thin">
        <color rgb="FF002060"/>
      </top>
      <bottom style="thin">
        <color rgb="FF002060"/>
      </bottom>
      <diagonal/>
    </border>
    <border>
      <left style="hair">
        <color auto="1"/>
      </left>
      <right style="thick">
        <color rgb="FF002060"/>
      </right>
      <top style="thin">
        <color rgb="FF002060"/>
      </top>
      <bottom style="thin">
        <color rgb="FF002060"/>
      </bottom>
      <diagonal/>
    </border>
    <border>
      <left style="thick">
        <color rgb="FF002060"/>
      </left>
      <right/>
      <top style="thin">
        <color rgb="FF002060"/>
      </top>
      <bottom style="medium">
        <color rgb="FF002060"/>
      </bottom>
      <diagonal/>
    </border>
    <border>
      <left style="medium">
        <color rgb="FF002060"/>
      </left>
      <right style="double">
        <color rgb="FF002060"/>
      </right>
      <top style="thin">
        <color rgb="FF002060"/>
      </top>
      <bottom style="medium">
        <color rgb="FF002060"/>
      </bottom>
      <diagonal/>
    </border>
    <border>
      <left/>
      <right style="medium">
        <color rgb="FF002060"/>
      </right>
      <top style="thin">
        <color rgb="FF002060"/>
      </top>
      <bottom style="medium">
        <color rgb="FF002060"/>
      </bottom>
      <diagonal/>
    </border>
    <border>
      <left style="hair">
        <color auto="1"/>
      </left>
      <right style="medium">
        <color rgb="FF002060"/>
      </right>
      <top style="thin">
        <color rgb="FF002060"/>
      </top>
      <bottom style="medium">
        <color rgb="FF002060"/>
      </bottom>
      <diagonal/>
    </border>
    <border>
      <left style="hair">
        <color auto="1"/>
      </left>
      <right style="thick">
        <color rgb="FF002060"/>
      </right>
      <top style="thin">
        <color rgb="FF002060"/>
      </top>
      <bottom style="medium">
        <color rgb="FF002060"/>
      </bottom>
      <diagonal/>
    </border>
    <border>
      <left style="double">
        <color rgb="FF002060"/>
      </left>
      <right style="medium">
        <color rgb="FF002060"/>
      </right>
      <top style="thick">
        <color rgb="FF002060"/>
      </top>
      <bottom/>
      <diagonal/>
    </border>
    <border>
      <left style="medium">
        <color rgb="FF002060"/>
      </left>
      <right style="double">
        <color rgb="FF002060"/>
      </right>
      <top style="thick">
        <color rgb="FF002060"/>
      </top>
      <bottom/>
      <diagonal/>
    </border>
    <border>
      <left style="double">
        <color rgb="FF002060"/>
      </left>
      <right/>
      <top/>
      <bottom/>
      <diagonal/>
    </border>
    <border>
      <left style="double">
        <color rgb="FF002060"/>
      </left>
      <right style="medium">
        <color rgb="FF002060"/>
      </right>
      <top style="medium">
        <color rgb="FF002060"/>
      </top>
      <bottom style="thick">
        <color rgb="FF002060"/>
      </bottom>
      <diagonal/>
    </border>
    <border>
      <left style="medium">
        <color rgb="FF002060"/>
      </left>
      <right style="double">
        <color rgb="FF002060"/>
      </right>
      <top style="medium">
        <color rgb="FF002060"/>
      </top>
      <bottom style="thick">
        <color rgb="FF002060"/>
      </bottom>
      <diagonal/>
    </border>
    <border>
      <left/>
      <right/>
      <top style="medium">
        <color rgb="FF002060"/>
      </top>
      <bottom style="medium">
        <color rgb="FF002060"/>
      </bottom>
      <diagonal/>
    </border>
    <border>
      <left style="thick">
        <color rgb="FF002060"/>
      </left>
      <right style="medium">
        <color rgb="FF002060"/>
      </right>
      <top/>
      <bottom style="thin">
        <color rgb="FF002060"/>
      </bottom>
      <diagonal/>
    </border>
    <border>
      <left/>
      <right style="medium">
        <color rgb="FF002060"/>
      </right>
      <top/>
      <bottom style="thin">
        <color rgb="FF002060"/>
      </bottom>
      <diagonal/>
    </border>
    <border>
      <left style="medium">
        <color rgb="FF002060"/>
      </left>
      <right/>
      <top/>
      <bottom style="thin">
        <color rgb="FF002060"/>
      </bottom>
      <diagonal/>
    </border>
    <border>
      <left/>
      <right/>
      <top/>
      <bottom style="thin">
        <color rgb="FF002060"/>
      </bottom>
      <diagonal/>
    </border>
    <border>
      <left/>
      <right style="thick">
        <color rgb="FF002060"/>
      </right>
      <top/>
      <bottom style="thin">
        <color rgb="FF002060"/>
      </bottom>
      <diagonal/>
    </border>
    <border>
      <left style="medium">
        <color rgb="FF002060"/>
      </left>
      <right style="medium">
        <color rgb="FF002060"/>
      </right>
      <top style="thin">
        <color rgb="FF002060"/>
      </top>
      <bottom/>
      <diagonal/>
    </border>
    <border>
      <left style="medium">
        <color rgb="FF002060"/>
      </left>
      <right/>
      <top style="thin">
        <color rgb="FF002060"/>
      </top>
      <bottom/>
      <diagonal/>
    </border>
    <border>
      <left/>
      <right/>
      <top style="thin">
        <color rgb="FF002060"/>
      </top>
      <bottom/>
      <diagonal/>
    </border>
    <border>
      <left/>
      <right style="medium">
        <color rgb="FF002060"/>
      </right>
      <top style="thin">
        <color rgb="FF002060"/>
      </top>
      <bottom/>
      <diagonal/>
    </border>
    <border>
      <left style="thick">
        <color rgb="FF002060"/>
      </left>
      <right style="medium">
        <color rgb="FF002060"/>
      </right>
      <top style="thin">
        <color rgb="FF002060"/>
      </top>
      <bottom/>
      <diagonal/>
    </border>
    <border>
      <left/>
      <right style="thick">
        <color rgb="FF002060"/>
      </right>
      <top style="thin">
        <color rgb="FF002060"/>
      </top>
      <bottom/>
      <diagonal/>
    </border>
    <border>
      <left style="medium">
        <color rgb="FF002060"/>
      </left>
      <right style="medium">
        <color indexed="64"/>
      </right>
      <top style="medium">
        <color rgb="FF002060"/>
      </top>
      <bottom/>
      <diagonal/>
    </border>
    <border>
      <left style="medium">
        <color rgb="FF002060"/>
      </left>
      <right style="medium">
        <color indexed="64"/>
      </right>
      <top/>
      <bottom style="thick">
        <color rgb="FF002060"/>
      </bottom>
      <diagonal/>
    </border>
    <border>
      <left style="medium">
        <color rgb="FF002060"/>
      </left>
      <right style="medium">
        <color indexed="64"/>
      </right>
      <top/>
      <bottom/>
      <diagonal/>
    </border>
    <border>
      <left style="medium">
        <color rgb="FF002060"/>
      </left>
      <right style="medium">
        <color indexed="64"/>
      </right>
      <top/>
      <bottom style="medium">
        <color rgb="FF002060"/>
      </bottom>
      <diagonal/>
    </border>
    <border>
      <left style="medium">
        <color rgb="FF002060"/>
      </left>
      <right style="thick">
        <color rgb="FF002060"/>
      </right>
      <top style="thick">
        <color rgb="FF002060"/>
      </top>
      <bottom style="thick">
        <color rgb="FF002060"/>
      </bottom>
      <diagonal/>
    </border>
    <border>
      <left style="medium">
        <color rgb="FF002060"/>
      </left>
      <right style="medium">
        <color rgb="FF002060"/>
      </right>
      <top/>
      <bottom style="double">
        <color rgb="FF002060"/>
      </bottom>
      <diagonal/>
    </border>
    <border>
      <left style="thick">
        <color rgb="FF002060"/>
      </left>
      <right style="double">
        <color rgb="FF002060"/>
      </right>
      <top style="thick">
        <color rgb="FF002060"/>
      </top>
      <bottom style="thick">
        <color rgb="FF002060"/>
      </bottom>
      <diagonal/>
    </border>
    <border>
      <left style="double">
        <color rgb="FF002060"/>
      </left>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2060"/>
      </left>
      <right style="double">
        <color rgb="FF002060"/>
      </right>
      <top style="thick">
        <color rgb="FF002060"/>
      </top>
      <bottom style="double">
        <color rgb="FF002060"/>
      </bottom>
      <diagonal/>
    </border>
    <border>
      <left style="double">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right style="medium">
        <color rgb="FF002060"/>
      </right>
      <top style="thick">
        <color rgb="FF002060"/>
      </top>
      <bottom style="double">
        <color rgb="FF002060"/>
      </bottom>
      <diagonal/>
    </border>
    <border>
      <left style="thick">
        <color rgb="FF002060"/>
      </left>
      <right style="double">
        <color rgb="FF002060"/>
      </right>
      <top/>
      <bottom/>
      <diagonal/>
    </border>
    <border>
      <left style="thick">
        <color rgb="FF002060"/>
      </left>
      <right style="double">
        <color rgb="FF002060"/>
      </right>
      <top/>
      <bottom style="thick">
        <color rgb="FF00206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theme="3" tint="-0.24994659260841701"/>
      </left>
      <right/>
      <top/>
      <bottom/>
      <diagonal/>
    </border>
    <border>
      <left/>
      <right/>
      <top style="thin">
        <color indexed="64"/>
      </top>
      <bottom style="thin">
        <color indexed="64"/>
      </bottom>
      <diagonal/>
    </border>
    <border>
      <left style="medium">
        <color theme="3" tint="-0.24994659260841701"/>
      </left>
      <right/>
      <top/>
      <bottom style="medium">
        <color theme="3" tint="-0.24994659260841701"/>
      </bottom>
      <diagonal/>
    </border>
    <border>
      <left/>
      <right/>
      <top/>
      <bottom style="medium">
        <color indexed="64"/>
      </bottom>
      <diagonal/>
    </border>
    <border>
      <left/>
      <right style="medium">
        <color indexed="64"/>
      </right>
      <top/>
      <bottom style="medium">
        <color indexed="64"/>
      </bottom>
      <diagonal/>
    </border>
    <border>
      <left style="thick">
        <color rgb="FF002060"/>
      </left>
      <right style="thick">
        <color rgb="FF002060"/>
      </right>
      <top style="thick">
        <color rgb="FF002060"/>
      </top>
      <bottom style="thick">
        <color rgb="FF002060"/>
      </bottom>
      <diagonal/>
    </border>
    <border>
      <left/>
      <right style="thick">
        <color rgb="FF002060"/>
      </right>
      <top style="thick">
        <color rgb="FF002060"/>
      </top>
      <bottom style="double">
        <color rgb="FF002060"/>
      </bottom>
      <diagonal/>
    </border>
    <border>
      <left style="thick">
        <color rgb="FF002060"/>
      </left>
      <right style="thick">
        <color rgb="FF002060"/>
      </right>
      <top style="thick">
        <color rgb="FF002060"/>
      </top>
      <bottom style="double">
        <color rgb="FF002060"/>
      </bottom>
      <diagonal/>
    </border>
    <border>
      <left style="thick">
        <color rgb="FF002060"/>
      </left>
      <right style="double">
        <color rgb="FF002060"/>
      </right>
      <top style="double">
        <color rgb="FF002060"/>
      </top>
      <bottom style="double">
        <color rgb="FF002060"/>
      </bottom>
      <diagonal/>
    </border>
    <border>
      <left style="thick">
        <color rgb="FF002060"/>
      </left>
      <right style="thick">
        <color rgb="FF002060"/>
      </right>
      <top style="double">
        <color rgb="FF002060"/>
      </top>
      <bottom style="double">
        <color rgb="FF002060"/>
      </bottom>
      <diagonal/>
    </border>
    <border>
      <left style="thick">
        <color rgb="FF002060"/>
      </left>
      <right style="double">
        <color rgb="FF002060"/>
      </right>
      <top/>
      <bottom style="medium">
        <color rgb="FF002060"/>
      </bottom>
      <diagonal/>
    </border>
    <border>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rgb="FF002060"/>
      </right>
      <top style="medium">
        <color indexed="64"/>
      </top>
      <bottom style="medium">
        <color indexed="64"/>
      </bottom>
      <diagonal/>
    </border>
    <border>
      <left style="thick">
        <color rgb="FF002060"/>
      </left>
      <right style="double">
        <color rgb="FF002060"/>
      </right>
      <top style="medium">
        <color rgb="FF002060"/>
      </top>
      <bottom/>
      <diagonal/>
    </border>
    <border>
      <left/>
      <right style="thick">
        <color indexed="64"/>
      </right>
      <top/>
      <bottom/>
      <diagonal/>
    </border>
    <border>
      <left style="thick">
        <color indexed="64"/>
      </left>
      <right style="thick">
        <color indexed="64"/>
      </right>
      <top/>
      <bottom/>
      <diagonal/>
    </border>
    <border>
      <left style="thick">
        <color indexed="64"/>
      </left>
      <right style="thick">
        <color rgb="FF002060"/>
      </right>
      <top/>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thick">
        <color indexed="64"/>
      </left>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
      <left style="thick">
        <color rgb="FF002060"/>
      </left>
      <right style="double">
        <color rgb="FF002060"/>
      </right>
      <top style="thick">
        <color rgb="FF002060"/>
      </top>
      <bottom/>
      <diagonal/>
    </border>
    <border>
      <left style="double">
        <color rgb="FF002060"/>
      </left>
      <right style="medium">
        <color rgb="FF002060"/>
      </right>
      <top/>
      <bottom style="medium">
        <color rgb="FF002060"/>
      </bottom>
      <diagonal/>
    </border>
    <border>
      <left/>
      <right style="medium">
        <color rgb="FF002060"/>
      </right>
      <top/>
      <bottom style="medium">
        <color rgb="FF002060"/>
      </bottom>
      <diagonal/>
    </border>
    <border>
      <left style="thick">
        <color rgb="FF002060"/>
      </left>
      <right style="double">
        <color rgb="FF002060"/>
      </right>
      <top style="thick">
        <color rgb="FF002060"/>
      </top>
      <bottom style="medium">
        <color rgb="FF002060"/>
      </bottom>
      <diagonal/>
    </border>
    <border>
      <left style="double">
        <color rgb="FF002060"/>
      </left>
      <right/>
      <top style="medium">
        <color rgb="FF002060"/>
      </top>
      <bottom/>
      <diagonal/>
    </border>
    <border>
      <left style="double">
        <color rgb="FF002060"/>
      </left>
      <right/>
      <top/>
      <bottom style="medium">
        <color rgb="FF002060"/>
      </bottom>
      <diagonal/>
    </border>
    <border>
      <left style="double">
        <color rgb="FF002060"/>
      </left>
      <right/>
      <top style="medium">
        <color rgb="FF002060"/>
      </top>
      <bottom style="medium">
        <color rgb="FF002060"/>
      </bottom>
      <diagonal/>
    </border>
    <border>
      <left style="medium">
        <color rgb="FF002060"/>
      </left>
      <right style="double">
        <color rgb="FF002060"/>
      </right>
      <top/>
      <bottom style="double">
        <color rgb="FF002060"/>
      </bottom>
      <diagonal/>
    </border>
    <border>
      <left style="double">
        <color rgb="FF002060"/>
      </left>
      <right/>
      <top/>
      <bottom style="double">
        <color rgb="FF002060"/>
      </bottom>
      <diagonal/>
    </border>
    <border>
      <left/>
      <right/>
      <top/>
      <bottom style="double">
        <color rgb="FF002060"/>
      </bottom>
      <diagonal/>
    </border>
    <border>
      <left/>
      <right style="medium">
        <color rgb="FF002060"/>
      </right>
      <top/>
      <bottom style="double">
        <color rgb="FF002060"/>
      </bottom>
      <diagonal/>
    </border>
    <border>
      <left style="double">
        <color rgb="FF002060"/>
      </left>
      <right style="thin">
        <color indexed="64"/>
      </right>
      <top/>
      <bottom/>
      <diagonal/>
    </border>
    <border>
      <left style="medium">
        <color indexed="64"/>
      </left>
      <right style="thin">
        <color indexed="64"/>
      </right>
      <top/>
      <bottom/>
      <diagonal/>
    </border>
    <border>
      <left/>
      <right style="medium">
        <color rgb="FF002060"/>
      </right>
      <top style="medium">
        <color indexed="64"/>
      </top>
      <bottom/>
      <diagonal/>
    </border>
    <border>
      <left style="medium">
        <color rgb="FF002060"/>
      </left>
      <right style="double">
        <color rgb="FF002060"/>
      </right>
      <top/>
      <bottom style="medium">
        <color indexed="64"/>
      </bottom>
      <diagonal/>
    </border>
    <border>
      <left style="medium">
        <color rgb="FF002060"/>
      </left>
      <right style="thin">
        <color rgb="FF002060"/>
      </right>
      <top style="medium">
        <color rgb="FF002060"/>
      </top>
      <bottom style="thin">
        <color theme="4" tint="-0.499984740745262"/>
      </bottom>
      <diagonal/>
    </border>
    <border>
      <left style="thin">
        <color rgb="FF002060"/>
      </left>
      <right style="thin">
        <color rgb="FF002060"/>
      </right>
      <top style="medium">
        <color rgb="FF002060"/>
      </top>
      <bottom style="thin">
        <color theme="4" tint="-0.499984740745262"/>
      </bottom>
      <diagonal/>
    </border>
    <border>
      <left style="thin">
        <color rgb="FF002060"/>
      </left>
      <right/>
      <top style="medium">
        <color rgb="FF002060"/>
      </top>
      <bottom style="thin">
        <color theme="4" tint="-0.499984740745262"/>
      </bottom>
      <diagonal/>
    </border>
    <border>
      <left style="medium">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theme="4" tint="-0.499984740745262"/>
      </top>
      <bottom style="thin">
        <color rgb="FF002060"/>
      </bottom>
      <diagonal/>
    </border>
    <border>
      <left style="thin">
        <color rgb="FF002060"/>
      </left>
      <right style="thin">
        <color rgb="FF002060"/>
      </right>
      <top style="thin">
        <color theme="4" tint="-0.499984740745262"/>
      </top>
      <bottom style="thin">
        <color rgb="FF002060"/>
      </bottom>
      <diagonal/>
    </border>
    <border>
      <left style="thin">
        <color rgb="FF002060"/>
      </left>
      <right/>
      <top style="thin">
        <color theme="4" tint="-0.499984740745262"/>
      </top>
      <bottom style="thin">
        <color rgb="FF002060"/>
      </bottom>
      <diagonal/>
    </border>
    <border>
      <left style="medium">
        <color rgb="FF002060"/>
      </left>
      <right style="medium">
        <color rgb="FF002060"/>
      </right>
      <top style="thin">
        <color theme="4" tint="-0.499984740745262"/>
      </top>
      <bottom style="thin">
        <color rgb="FF002060"/>
      </bottom>
      <diagonal/>
    </border>
    <border>
      <left style="medium">
        <color rgb="FF002060"/>
      </left>
      <right style="thin">
        <color rgb="FF002060"/>
      </right>
      <top style="medium">
        <color rgb="FF002060"/>
      </top>
      <bottom/>
      <diagonal/>
    </border>
    <border>
      <left style="thin">
        <color rgb="FF002060"/>
      </left>
      <right style="thin">
        <color rgb="FF002060"/>
      </right>
      <top/>
      <bottom/>
      <diagonal/>
    </border>
    <border>
      <left style="thin">
        <color rgb="FF002060"/>
      </left>
      <right/>
      <top/>
      <bottom/>
      <diagonal/>
    </border>
    <border>
      <left style="thin">
        <color rgb="FF002060"/>
      </left>
      <right style="thin">
        <color rgb="FF002060"/>
      </right>
      <top/>
      <bottom style="medium">
        <color rgb="FF002060"/>
      </bottom>
      <diagonal/>
    </border>
    <border>
      <left style="thin">
        <color rgb="FF002060"/>
      </left>
      <right/>
      <top/>
      <bottom style="medium">
        <color rgb="FF002060"/>
      </bottom>
      <diagonal/>
    </border>
    <border>
      <left style="thin">
        <color rgb="FF002060"/>
      </left>
      <right/>
      <top style="medium">
        <color rgb="FF002060"/>
      </top>
      <bottom style="medium">
        <color rgb="FF002060"/>
      </bottom>
      <diagonal/>
    </border>
    <border>
      <left style="medium">
        <color theme="0"/>
      </left>
      <right/>
      <top/>
      <bottom/>
      <diagonal/>
    </border>
    <border>
      <left style="thin">
        <color theme="0"/>
      </left>
      <right style="thin">
        <color theme="0"/>
      </right>
      <top/>
      <bottom/>
      <diagonal/>
    </border>
    <border>
      <left/>
      <right style="thin">
        <color theme="0"/>
      </right>
      <top/>
      <bottom/>
      <diagonal/>
    </border>
    <border>
      <left style="thin">
        <color theme="0"/>
      </left>
      <right style="medium">
        <color theme="0"/>
      </right>
      <top/>
      <bottom/>
      <diagonal/>
    </border>
    <border>
      <left style="medium">
        <color rgb="FF002060"/>
      </left>
      <right style="thick">
        <color rgb="FF002060"/>
      </right>
      <top style="medium">
        <color indexed="64"/>
      </top>
      <bottom/>
      <diagonal/>
    </border>
    <border>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thick">
        <color rgb="FF002060"/>
      </left>
      <right style="double">
        <color rgb="FF002060"/>
      </right>
      <top/>
      <bottom style="medium">
        <color indexed="64"/>
      </bottom>
      <diagonal/>
    </border>
    <border>
      <left style="double">
        <color indexed="64"/>
      </left>
      <right style="medium">
        <color indexed="64"/>
      </right>
      <top/>
      <bottom/>
      <diagonal/>
    </border>
    <border>
      <left style="medium">
        <color indexed="64"/>
      </left>
      <right style="thick">
        <color rgb="FF002060"/>
      </right>
      <top/>
      <bottom/>
      <diagonal/>
    </border>
    <border>
      <left style="medium">
        <color rgb="FF002060"/>
      </left>
      <right style="medium">
        <color rgb="FF002060"/>
      </right>
      <top/>
      <bottom style="double">
        <color indexed="64"/>
      </bottom>
      <diagonal/>
    </border>
    <border>
      <left style="medium">
        <color rgb="FF002060"/>
      </left>
      <right style="medium">
        <color rgb="FF002060"/>
      </right>
      <top style="double">
        <color rgb="FF002060"/>
      </top>
      <bottom/>
      <diagonal/>
    </border>
    <border>
      <left style="medium">
        <color rgb="FF002060"/>
      </left>
      <right style="thick">
        <color rgb="FF002060"/>
      </right>
      <top style="double">
        <color rgb="FF002060"/>
      </top>
      <bottom/>
      <diagonal/>
    </border>
    <border>
      <left style="thick">
        <color rgb="FF002060"/>
      </left>
      <right/>
      <top style="double">
        <color rgb="FF002060"/>
      </top>
      <bottom/>
      <diagonal/>
    </border>
    <border>
      <left style="medium">
        <color rgb="FF002060"/>
      </left>
      <right/>
      <top style="double">
        <color rgb="FF002060"/>
      </top>
      <bottom/>
      <diagonal/>
    </border>
    <border>
      <left/>
      <right style="thick">
        <color rgb="FF002060"/>
      </right>
      <top style="double">
        <color rgb="FF002060"/>
      </top>
      <bottom/>
      <diagonal/>
    </border>
    <border>
      <left style="medium">
        <color rgb="FF002060"/>
      </left>
      <right style="thick">
        <color rgb="FF002060"/>
      </right>
      <top/>
      <bottom style="double">
        <color rgb="FF002060"/>
      </bottom>
      <diagonal/>
    </border>
    <border>
      <left style="thick">
        <color rgb="FF002060"/>
      </left>
      <right/>
      <top/>
      <bottom style="double">
        <color rgb="FF002060"/>
      </bottom>
      <diagonal/>
    </border>
    <border>
      <left style="medium">
        <color rgb="FF002060"/>
      </left>
      <right/>
      <top/>
      <bottom style="double">
        <color rgb="FF002060"/>
      </bottom>
      <diagonal/>
    </border>
    <border>
      <left/>
      <right style="thick">
        <color rgb="FF002060"/>
      </right>
      <top/>
      <bottom style="double">
        <color rgb="FF002060"/>
      </bottom>
      <diagonal/>
    </border>
    <border>
      <left style="medium">
        <color rgb="FF002060"/>
      </left>
      <right style="medium">
        <color rgb="FF002060"/>
      </right>
      <top style="thick">
        <color rgb="FF002060"/>
      </top>
      <bottom style="medium">
        <color indexed="64"/>
      </bottom>
      <diagonal/>
    </border>
    <border>
      <left style="medium">
        <color rgb="FF002060"/>
      </left>
      <right style="medium">
        <color rgb="FF002060"/>
      </right>
      <top/>
      <bottom style="medium">
        <color indexed="64"/>
      </bottom>
      <diagonal/>
    </border>
    <border>
      <left style="medium">
        <color rgb="FF002060"/>
      </left>
      <right style="medium">
        <color rgb="FF002060"/>
      </right>
      <top style="medium">
        <color indexed="64"/>
      </top>
      <bottom/>
      <diagonal/>
    </border>
    <border>
      <left style="thick">
        <color rgb="FF002060"/>
      </left>
      <right style="medium">
        <color rgb="FF002060"/>
      </right>
      <top style="double">
        <color rgb="FF002060"/>
      </top>
      <bottom/>
      <diagonal/>
    </border>
    <border>
      <left style="thin">
        <color indexed="64"/>
      </left>
      <right style="medium">
        <color indexed="64"/>
      </right>
      <top style="thick">
        <color rgb="FF002060"/>
      </top>
      <bottom style="medium">
        <color rgb="FF002060"/>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right/>
      <top/>
      <bottom style="double">
        <color indexed="64"/>
      </bottom>
      <diagonal/>
    </border>
    <border>
      <left style="thick">
        <color rgb="FF002060"/>
      </left>
      <right style="medium">
        <color rgb="FF002060"/>
      </right>
      <top style="thick">
        <color rgb="FF002060"/>
      </top>
      <bottom style="thin">
        <color rgb="FF002060"/>
      </bottom>
      <diagonal/>
    </border>
    <border>
      <left/>
      <right style="thin">
        <color indexed="64"/>
      </right>
      <top style="thick">
        <color rgb="FF002060"/>
      </top>
      <bottom style="thin">
        <color rgb="FF002060"/>
      </bottom>
      <diagonal/>
    </border>
    <border>
      <left style="thin">
        <color indexed="64"/>
      </left>
      <right style="thin">
        <color indexed="64"/>
      </right>
      <top style="thick">
        <color rgb="FF002060"/>
      </top>
      <bottom style="thin">
        <color rgb="FF002060"/>
      </bottom>
      <diagonal/>
    </border>
    <border>
      <left style="thin">
        <color indexed="64"/>
      </left>
      <right style="medium">
        <color rgb="FF002060"/>
      </right>
      <top style="thick">
        <color rgb="FF002060"/>
      </top>
      <bottom style="thin">
        <color rgb="FF002060"/>
      </bottom>
      <diagonal/>
    </border>
    <border>
      <left style="medium">
        <color rgb="FF002060"/>
      </left>
      <right style="medium">
        <color rgb="FF002060"/>
      </right>
      <top style="thick">
        <color rgb="FF002060"/>
      </top>
      <bottom style="thin">
        <color rgb="FF002060"/>
      </bottom>
      <diagonal/>
    </border>
    <border>
      <left/>
      <right style="thin">
        <color indexed="64"/>
      </right>
      <top/>
      <bottom/>
      <diagonal/>
    </border>
    <border>
      <left style="thin">
        <color indexed="64"/>
      </left>
      <right style="medium">
        <color rgb="FF002060"/>
      </right>
      <top/>
      <bottom/>
      <diagonal/>
    </border>
    <border>
      <left style="thick">
        <color rgb="FF002060"/>
      </left>
      <right style="medium">
        <color rgb="FF002060"/>
      </right>
      <top style="thin">
        <color rgb="FF002060"/>
      </top>
      <bottom style="thick">
        <color rgb="FF002060"/>
      </bottom>
      <diagonal/>
    </border>
    <border>
      <left/>
      <right style="thin">
        <color indexed="64"/>
      </right>
      <top style="thin">
        <color rgb="FF002060"/>
      </top>
      <bottom style="thick">
        <color rgb="FF002060"/>
      </bottom>
      <diagonal/>
    </border>
    <border>
      <left style="thin">
        <color indexed="64"/>
      </left>
      <right style="thin">
        <color indexed="64"/>
      </right>
      <top style="thin">
        <color rgb="FF002060"/>
      </top>
      <bottom style="thick">
        <color rgb="FF002060"/>
      </bottom>
      <diagonal/>
    </border>
    <border>
      <left style="thin">
        <color indexed="64"/>
      </left>
      <right style="medium">
        <color rgb="FF002060"/>
      </right>
      <top style="thin">
        <color rgb="FF002060"/>
      </top>
      <bottom style="thick">
        <color rgb="FF002060"/>
      </bottom>
      <diagonal/>
    </border>
    <border>
      <left style="medium">
        <color rgb="FF002060"/>
      </left>
      <right style="medium">
        <color rgb="FF002060"/>
      </right>
      <top style="thin">
        <color rgb="FF002060"/>
      </top>
      <bottom style="thick">
        <color rgb="FF002060"/>
      </bottom>
      <diagonal/>
    </border>
    <border>
      <left style="medium">
        <color rgb="FF002060"/>
      </left>
      <right/>
      <top/>
      <bottom style="medium">
        <color indexed="64"/>
      </bottom>
      <diagonal/>
    </border>
    <border>
      <left style="thick">
        <color rgb="FF002060"/>
      </left>
      <right style="double">
        <color rgb="FF002060"/>
      </right>
      <top style="medium">
        <color rgb="FF002060"/>
      </top>
      <bottom style="thick">
        <color rgb="FF002060"/>
      </bottom>
      <diagonal/>
    </border>
    <border>
      <left style="thick">
        <color rgb="FF002060"/>
      </left>
      <right style="double">
        <color rgb="FF002060"/>
      </right>
      <top/>
      <bottom style="thin">
        <color rgb="FF002060"/>
      </bottom>
      <diagonal/>
    </border>
    <border>
      <left/>
      <right style="thick">
        <color rgb="FF002060"/>
      </right>
      <top style="medium">
        <color rgb="FF002060"/>
      </top>
      <bottom style="thin">
        <color indexed="64"/>
      </bottom>
      <diagonal/>
    </border>
    <border>
      <left style="double">
        <color rgb="FF002060"/>
      </left>
      <right style="medium">
        <color rgb="FF002060"/>
      </right>
      <top style="thin">
        <color rgb="FF002060"/>
      </top>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medium">
        <color rgb="FF002060"/>
      </left>
      <right style="thick">
        <color rgb="FF002060"/>
      </right>
      <top/>
      <bottom style="thin">
        <color indexed="64"/>
      </bottom>
      <diagonal/>
    </border>
    <border>
      <left style="double">
        <color rgb="FF002060"/>
      </left>
      <right/>
      <top style="thick">
        <color rgb="FF002060"/>
      </top>
      <bottom/>
      <diagonal/>
    </border>
    <border>
      <left/>
      <right style="thick">
        <color indexed="64"/>
      </right>
      <top style="thick">
        <color indexed="64"/>
      </top>
      <bottom/>
      <diagonal/>
    </border>
    <border>
      <left/>
      <right style="thin">
        <color rgb="FF002060"/>
      </right>
      <top style="medium">
        <color rgb="FF002060"/>
      </top>
      <bottom style="medium">
        <color rgb="FF002060"/>
      </bottom>
      <diagonal/>
    </border>
    <border>
      <left/>
      <right style="thick">
        <color indexed="64"/>
      </right>
      <top/>
      <bottom style="medium">
        <color indexed="64"/>
      </bottom>
      <diagonal/>
    </border>
    <border>
      <left style="double">
        <color rgb="FF002060"/>
      </left>
      <right/>
      <top style="medium">
        <color rgb="FF002060"/>
      </top>
      <bottom style="thick">
        <color rgb="FF002060"/>
      </bottom>
      <diagonal/>
    </border>
    <border>
      <left/>
      <right/>
      <top style="medium">
        <color rgb="FF002060"/>
      </top>
      <bottom style="thick">
        <color rgb="FF002060"/>
      </bottom>
      <diagonal/>
    </border>
    <border>
      <left/>
      <right style="thick">
        <color indexed="64"/>
      </right>
      <top style="medium">
        <color indexed="64"/>
      </top>
      <bottom style="thick">
        <color indexed="64"/>
      </bottom>
      <diagonal/>
    </border>
    <border>
      <left style="thick">
        <color rgb="FF002060"/>
      </left>
      <right style="double">
        <color rgb="FF002060"/>
      </right>
      <top/>
      <bottom style="double">
        <color rgb="FF002060"/>
      </bottom>
      <diagonal/>
    </border>
    <border>
      <left style="double">
        <color rgb="FF002060"/>
      </left>
      <right style="medium">
        <color rgb="FF002060"/>
      </right>
      <top/>
      <bottom style="double">
        <color rgb="FF002060"/>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medium">
        <color rgb="FF002060"/>
      </left>
      <right style="thick">
        <color rgb="FF002060"/>
      </right>
      <top style="thin">
        <color indexed="64"/>
      </top>
      <bottom/>
      <diagonal/>
    </border>
    <border>
      <left/>
      <right style="thick">
        <color indexed="64"/>
      </right>
      <top/>
      <bottom style="thick">
        <color indexed="64"/>
      </bottom>
      <diagonal/>
    </border>
    <border>
      <left style="thick">
        <color rgb="FF002060"/>
      </left>
      <right style="medium">
        <color rgb="FF002060"/>
      </right>
      <top/>
      <bottom style="double">
        <color rgb="FF002060"/>
      </bottom>
      <diagonal/>
    </border>
    <border>
      <left style="thick">
        <color rgb="FF002060"/>
      </left>
      <right style="medium">
        <color rgb="FF002060"/>
      </right>
      <top style="double">
        <color indexed="64"/>
      </top>
      <bottom/>
      <diagonal/>
    </border>
  </borders>
  <cellStyleXfs count="78">
    <xf numFmtId="0" fontId="0" fillId="0" borderId="0"/>
    <xf numFmtId="0" fontId="4" fillId="0" borderId="0"/>
    <xf numFmtId="43" fontId="2" fillId="0" borderId="0" applyFont="0" applyFill="0" applyBorder="0" applyAlignment="0" applyProtection="0"/>
    <xf numFmtId="0" fontId="2" fillId="0" borderId="0"/>
    <xf numFmtId="40"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1" fillId="0" borderId="0"/>
    <xf numFmtId="0" fontId="2" fillId="0" borderId="0"/>
    <xf numFmtId="0" fontId="4" fillId="0" borderId="0"/>
    <xf numFmtId="0" fontId="4" fillId="0" borderId="0"/>
    <xf numFmtId="0" fontId="4" fillId="0" borderId="0"/>
    <xf numFmtId="0" fontId="2" fillId="0" borderId="0"/>
    <xf numFmtId="181" fontId="4" fillId="0" borderId="0" applyFont="0" applyFill="0" applyBorder="0" applyAlignment="0" applyProtection="0"/>
    <xf numFmtId="181" fontId="4" fillId="0" borderId="0" applyFont="0" applyFill="0" applyBorder="0" applyAlignment="0" applyProtection="0"/>
    <xf numFmtId="43" fontId="4" fillId="0" borderId="0" applyFont="0" applyFill="0" applyBorder="0" applyAlignment="0" applyProtection="0"/>
    <xf numFmtId="0" fontId="41" fillId="0" borderId="0"/>
    <xf numFmtId="43" fontId="4"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 fillId="0" borderId="0"/>
    <xf numFmtId="0" fontId="50" fillId="0" borderId="0"/>
    <xf numFmtId="0" fontId="4" fillId="0" borderId="0"/>
    <xf numFmtId="0" fontId="4" fillId="0" borderId="0"/>
    <xf numFmtId="0" fontId="2" fillId="0" borderId="0"/>
    <xf numFmtId="181" fontId="4" fillId="0" borderId="0" applyFont="0" applyFill="0" applyBorder="0" applyAlignment="0" applyProtection="0"/>
    <xf numFmtId="43" fontId="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81" fontId="4" fillId="0" borderId="0" applyFont="0" applyFill="0" applyBorder="0" applyAlignment="0" applyProtection="0"/>
    <xf numFmtId="0" fontId="2" fillId="0" borderId="0"/>
    <xf numFmtId="0" fontId="4" fillId="0" borderId="0"/>
    <xf numFmtId="181" fontId="4" fillId="0" borderId="0" applyFont="0" applyFill="0" applyBorder="0" applyAlignment="0" applyProtection="0"/>
    <xf numFmtId="181" fontId="4" fillId="0" borderId="0" applyFont="0" applyFill="0" applyBorder="0" applyAlignment="0" applyProtection="0"/>
    <xf numFmtId="181" fontId="2" fillId="0" borderId="0" applyFont="0" applyFill="0" applyBorder="0" applyAlignment="0" applyProtection="0"/>
    <xf numFmtId="181" fontId="2" fillId="0" borderId="0" applyFont="0" applyFill="0" applyBorder="0" applyAlignment="0" applyProtection="0"/>
    <xf numFmtId="0" fontId="2" fillId="0" borderId="0"/>
    <xf numFmtId="9" fontId="2" fillId="0" borderId="0" applyFont="0" applyFill="0" applyBorder="0" applyAlignment="0" applyProtection="0"/>
    <xf numFmtId="0" fontId="16" fillId="0" borderId="0"/>
    <xf numFmtId="0" fontId="4" fillId="0" borderId="0"/>
    <xf numFmtId="0" fontId="87" fillId="0" borderId="0"/>
    <xf numFmtId="0" fontId="87" fillId="0" borderId="0"/>
    <xf numFmtId="0" fontId="4" fillId="0" borderId="0"/>
    <xf numFmtId="0" fontId="4" fillId="0" borderId="0"/>
    <xf numFmtId="0" fontId="94" fillId="0" borderId="0"/>
    <xf numFmtId="0" fontId="4" fillId="0" borderId="0"/>
    <xf numFmtId="9" fontId="4" fillId="0" borderId="0" applyFont="0" applyFill="0" applyBorder="0" applyAlignment="0" applyProtection="0"/>
    <xf numFmtId="0" fontId="101" fillId="0" borderId="0" applyNumberFormat="0" applyFill="0" applyBorder="0" applyAlignment="0" applyProtection="0"/>
    <xf numFmtId="0" fontId="16" fillId="0" borderId="0"/>
    <xf numFmtId="43" fontId="1" fillId="0" borderId="0" applyFont="0" applyFill="0" applyBorder="0" applyAlignment="0" applyProtection="0"/>
    <xf numFmtId="0" fontId="1" fillId="0" borderId="0"/>
    <xf numFmtId="0" fontId="16" fillId="0" borderId="0"/>
    <xf numFmtId="0" fontId="16" fillId="0" borderId="0"/>
    <xf numFmtId="0" fontId="4" fillId="0" borderId="0"/>
    <xf numFmtId="9" fontId="4" fillId="0" borderId="0" applyFont="0" applyFill="0" applyBorder="0" applyAlignment="0" applyProtection="0"/>
    <xf numFmtId="0" fontId="94" fillId="0" borderId="0"/>
    <xf numFmtId="0" fontId="4" fillId="0" borderId="0"/>
    <xf numFmtId="0" fontId="2" fillId="0" borderId="0"/>
    <xf numFmtId="0" fontId="4" fillId="0" borderId="0"/>
    <xf numFmtId="0" fontId="16" fillId="0" borderId="0"/>
    <xf numFmtId="0" fontId="16" fillId="0" borderId="0"/>
    <xf numFmtId="181" fontId="2" fillId="0" borderId="0" applyFont="0" applyFill="0" applyBorder="0" applyAlignment="0" applyProtection="0"/>
    <xf numFmtId="0" fontId="4" fillId="0" borderId="0"/>
    <xf numFmtId="43" fontId="2" fillId="0" borderId="0" applyFont="0" applyFill="0" applyBorder="0" applyAlignment="0" applyProtection="0"/>
    <xf numFmtId="0" fontId="4" fillId="0" borderId="0"/>
    <xf numFmtId="0" fontId="16" fillId="0" borderId="0"/>
    <xf numFmtId="43" fontId="4" fillId="0" borderId="0" applyFont="0" applyFill="0" applyBorder="0" applyAlignment="0" applyProtection="0"/>
    <xf numFmtId="43" fontId="1" fillId="0" borderId="0" applyFont="0" applyFill="0" applyBorder="0" applyAlignment="0" applyProtection="0"/>
    <xf numFmtId="0" fontId="77" fillId="0" borderId="0"/>
    <xf numFmtId="0" fontId="77" fillId="0" borderId="0"/>
    <xf numFmtId="0" fontId="4" fillId="0" borderId="0"/>
    <xf numFmtId="43" fontId="4" fillId="0" borderId="0" applyFont="0" applyFill="0" applyBorder="0" applyAlignment="0" applyProtection="0"/>
    <xf numFmtId="0" fontId="101" fillId="0" borderId="0" applyNumberFormat="0" applyFill="0" applyBorder="0" applyAlignment="0" applyProtection="0"/>
  </cellStyleXfs>
  <cellXfs count="3635">
    <xf numFmtId="0" fontId="0" fillId="0" borderId="0" xfId="0"/>
    <xf numFmtId="0" fontId="5" fillId="2" borderId="0" xfId="1" applyFont="1" applyFill="1" applyAlignment="1">
      <alignment vertical="center"/>
    </xf>
    <xf numFmtId="0" fontId="6" fillId="2" borderId="0" xfId="1" applyFont="1" applyFill="1" applyAlignment="1">
      <alignment vertical="center"/>
    </xf>
    <xf numFmtId="0" fontId="7" fillId="2" borderId="0" xfId="1" applyFont="1" applyFill="1" applyAlignment="1">
      <alignment horizontal="center" vertical="center"/>
    </xf>
    <xf numFmtId="0" fontId="7" fillId="2" borderId="0" xfId="1" applyFont="1" applyFill="1" applyAlignment="1">
      <alignment vertical="center"/>
    </xf>
    <xf numFmtId="0" fontId="8" fillId="2" borderId="0" xfId="1" applyFont="1" applyFill="1" applyAlignment="1">
      <alignment vertical="center"/>
    </xf>
    <xf numFmtId="0" fontId="9" fillId="3" borderId="1" xfId="1" applyFont="1" applyFill="1" applyBorder="1" applyAlignment="1">
      <alignment horizontal="center" vertical="center"/>
    </xf>
    <xf numFmtId="0" fontId="9" fillId="2" borderId="0" xfId="1" applyFont="1" applyFill="1" applyAlignment="1">
      <alignment horizontal="center" vertical="center"/>
    </xf>
    <xf numFmtId="0" fontId="10" fillId="2" borderId="0" xfId="1" applyFont="1" applyFill="1" applyAlignment="1">
      <alignment vertical="center"/>
    </xf>
    <xf numFmtId="0" fontId="9" fillId="3" borderId="2" xfId="1" applyFont="1" applyFill="1" applyBorder="1" applyAlignment="1">
      <alignment horizontal="center" vertical="center"/>
    </xf>
    <xf numFmtId="0" fontId="11" fillId="3" borderId="3" xfId="1" applyFont="1" applyFill="1" applyBorder="1" applyAlignment="1">
      <alignment horizontal="center" vertical="center" wrapText="1"/>
    </xf>
    <xf numFmtId="0" fontId="11" fillId="2" borderId="0" xfId="1" applyFont="1" applyFill="1" applyAlignment="1">
      <alignment horizontal="center" vertical="center" wrapText="1"/>
    </xf>
    <xf numFmtId="0" fontId="11" fillId="2" borderId="0" xfId="1" applyFont="1" applyFill="1" applyAlignment="1">
      <alignment vertical="center"/>
    </xf>
    <xf numFmtId="17" fontId="12" fillId="3" borderId="2" xfId="1" applyNumberFormat="1" applyFont="1" applyFill="1" applyBorder="1" applyAlignment="1">
      <alignment horizontal="center" vertical="center"/>
    </xf>
    <xf numFmtId="164" fontId="13" fillId="2" borderId="2" xfId="1" applyNumberFormat="1" applyFont="1" applyFill="1" applyBorder="1" applyAlignment="1">
      <alignment horizontal="center" vertical="center"/>
    </xf>
    <xf numFmtId="2" fontId="13" fillId="2" borderId="2" xfId="1" applyNumberFormat="1" applyFont="1" applyFill="1" applyBorder="1" applyAlignment="1">
      <alignment horizontal="center" vertical="center"/>
    </xf>
    <xf numFmtId="165" fontId="13" fillId="2" borderId="2" xfId="2" applyNumberFormat="1" applyFont="1" applyFill="1" applyBorder="1" applyAlignment="1">
      <alignment horizontal="center" vertical="center"/>
    </xf>
    <xf numFmtId="166" fontId="13" fillId="2" borderId="2" xfId="1" applyNumberFormat="1" applyFont="1" applyFill="1" applyBorder="1" applyAlignment="1">
      <alignment horizontal="center" vertical="center"/>
    </xf>
    <xf numFmtId="0" fontId="14" fillId="2" borderId="0" xfId="3" applyFont="1" applyFill="1"/>
    <xf numFmtId="167" fontId="13" fillId="2" borderId="2" xfId="2" applyNumberFormat="1" applyFont="1" applyFill="1" applyBorder="1" applyAlignment="1">
      <alignment horizontal="center" vertical="center"/>
    </xf>
    <xf numFmtId="17" fontId="9" fillId="3" borderId="2" xfId="1" applyNumberFormat="1" applyFont="1" applyFill="1" applyBorder="1" applyAlignment="1">
      <alignment horizontal="center" vertical="center"/>
    </xf>
    <xf numFmtId="168" fontId="13" fillId="2" borderId="2" xfId="2" applyNumberFormat="1" applyFont="1" applyFill="1" applyBorder="1" applyAlignment="1">
      <alignment horizontal="center" vertical="center"/>
    </xf>
    <xf numFmtId="2" fontId="13" fillId="0" borderId="2" xfId="1" applyNumberFormat="1" applyFont="1" applyBorder="1" applyAlignment="1">
      <alignment horizontal="center" vertical="center"/>
    </xf>
    <xf numFmtId="17" fontId="9" fillId="3" borderId="3" xfId="1" applyNumberFormat="1" applyFont="1" applyFill="1" applyBorder="1" applyAlignment="1">
      <alignment horizontal="center" vertical="center"/>
    </xf>
    <xf numFmtId="2" fontId="13" fillId="2" borderId="3" xfId="1" applyNumberFormat="1" applyFont="1" applyFill="1" applyBorder="1" applyAlignment="1">
      <alignment horizontal="center" vertical="center"/>
    </xf>
    <xf numFmtId="169" fontId="13" fillId="2" borderId="3" xfId="1" applyNumberFormat="1" applyFont="1" applyFill="1" applyBorder="1" applyAlignment="1">
      <alignment horizontal="center" vertical="center"/>
    </xf>
    <xf numFmtId="15" fontId="15" fillId="2" borderId="0" xfId="1" applyNumberFormat="1" applyFont="1" applyFill="1" applyAlignment="1">
      <alignment horizontal="left" vertical="center"/>
    </xf>
    <xf numFmtId="0" fontId="15" fillId="2" borderId="0" xfId="1" applyFont="1" applyFill="1" applyAlignment="1">
      <alignment vertical="center"/>
    </xf>
    <xf numFmtId="0" fontId="15" fillId="2" borderId="0" xfId="1" applyFont="1" applyFill="1" applyAlignment="1">
      <alignment horizontal="right" vertical="center"/>
    </xf>
    <xf numFmtId="15" fontId="15" fillId="2" borderId="0" xfId="1" applyNumberFormat="1" applyFont="1" applyFill="1" applyAlignment="1">
      <alignment horizontal="right" vertical="center"/>
    </xf>
    <xf numFmtId="40" fontId="15" fillId="2" borderId="0" xfId="4" applyFont="1" applyFill="1" applyAlignment="1">
      <alignment vertical="center"/>
    </xf>
    <xf numFmtId="0" fontId="5" fillId="2" borderId="0" xfId="1" applyFont="1" applyFill="1" applyAlignment="1">
      <alignment horizontal="left" vertical="center"/>
    </xf>
    <xf numFmtId="0" fontId="9" fillId="3" borderId="10" xfId="1" applyFont="1" applyFill="1" applyBorder="1" applyAlignment="1">
      <alignment horizontal="center" vertical="center"/>
    </xf>
    <xf numFmtId="0" fontId="9" fillId="3" borderId="11" xfId="1" applyFont="1" applyFill="1" applyBorder="1" applyAlignment="1">
      <alignment horizontal="center" vertical="center"/>
    </xf>
    <xf numFmtId="0" fontId="9" fillId="3" borderId="0" xfId="1" applyFont="1" applyFill="1" applyAlignment="1">
      <alignment horizontal="center" vertical="center"/>
    </xf>
    <xf numFmtId="0" fontId="9" fillId="3" borderId="12" xfId="1" applyFont="1" applyFill="1" applyBorder="1" applyAlignment="1">
      <alignment horizontal="center" vertical="center"/>
    </xf>
    <xf numFmtId="0" fontId="9" fillId="3" borderId="13" xfId="1" applyFont="1" applyFill="1" applyBorder="1" applyAlignment="1">
      <alignment horizontal="center" vertical="center"/>
    </xf>
    <xf numFmtId="0" fontId="11" fillId="3" borderId="0" xfId="1" applyFont="1" applyFill="1" applyAlignment="1">
      <alignment horizontal="center" vertical="center"/>
    </xf>
    <xf numFmtId="0" fontId="11" fillId="3" borderId="13" xfId="1" applyFont="1" applyFill="1" applyBorder="1" applyAlignment="1">
      <alignment horizontal="center" vertical="center"/>
    </xf>
    <xf numFmtId="0" fontId="17" fillId="2" borderId="0" xfId="1" applyFont="1" applyFill="1" applyAlignment="1">
      <alignment vertical="center"/>
    </xf>
    <xf numFmtId="0" fontId="11" fillId="3" borderId="18" xfId="1" applyFont="1" applyFill="1" applyBorder="1" applyAlignment="1">
      <alignment horizontal="center" vertical="center" wrapText="1"/>
    </xf>
    <xf numFmtId="0" fontId="11" fillId="3" borderId="20" xfId="1" applyFont="1" applyFill="1" applyBorder="1" applyAlignment="1">
      <alignment horizontal="center" vertical="center" wrapText="1"/>
    </xf>
    <xf numFmtId="17" fontId="5" fillId="3" borderId="21" xfId="1" applyNumberFormat="1" applyFont="1" applyFill="1" applyBorder="1" applyAlignment="1">
      <alignment horizontal="center" vertical="center"/>
    </xf>
    <xf numFmtId="164" fontId="10" fillId="2" borderId="2" xfId="1" applyNumberFormat="1" applyFont="1" applyFill="1" applyBorder="1" applyAlignment="1">
      <alignment horizontal="center" vertical="center"/>
    </xf>
    <xf numFmtId="2" fontId="10" fillId="2" borderId="2" xfId="1" applyNumberFormat="1" applyFont="1" applyFill="1" applyBorder="1" applyAlignment="1">
      <alignment horizontal="center" vertical="center"/>
    </xf>
    <xf numFmtId="2" fontId="10" fillId="2" borderId="10" xfId="1" applyNumberFormat="1" applyFont="1" applyFill="1" applyBorder="1" applyAlignment="1">
      <alignment horizontal="center" vertical="center"/>
    </xf>
    <xf numFmtId="2" fontId="10" fillId="2" borderId="14" xfId="1" applyNumberFormat="1" applyFont="1" applyFill="1" applyBorder="1" applyAlignment="1">
      <alignment horizontal="center" vertical="center"/>
    </xf>
    <xf numFmtId="2" fontId="10" fillId="2" borderId="0" xfId="1" applyNumberFormat="1" applyFont="1" applyFill="1" applyAlignment="1">
      <alignment horizontal="center" vertical="center"/>
    </xf>
    <xf numFmtId="164" fontId="10" fillId="2" borderId="22" xfId="1" applyNumberFormat="1" applyFont="1" applyFill="1" applyBorder="1" applyAlignment="1">
      <alignment horizontal="center" vertical="center"/>
    </xf>
    <xf numFmtId="164" fontId="10" fillId="2" borderId="14" xfId="1" applyNumberFormat="1" applyFont="1" applyFill="1" applyBorder="1" applyAlignment="1">
      <alignment horizontal="center" vertical="center"/>
    </xf>
    <xf numFmtId="2" fontId="10" fillId="2" borderId="23" xfId="1" applyNumberFormat="1" applyFont="1" applyFill="1" applyBorder="1" applyAlignment="1">
      <alignment horizontal="center" vertical="center"/>
    </xf>
    <xf numFmtId="170" fontId="10" fillId="2" borderId="2" xfId="1" applyNumberFormat="1" applyFont="1" applyFill="1" applyBorder="1" applyAlignment="1">
      <alignment horizontal="center" vertical="center"/>
    </xf>
    <xf numFmtId="17" fontId="9" fillId="3" borderId="21" xfId="1" applyNumberFormat="1" applyFont="1" applyFill="1" applyBorder="1" applyAlignment="1">
      <alignment horizontal="center" vertical="center"/>
    </xf>
    <xf numFmtId="2" fontId="13" fillId="2" borderId="10" xfId="1" applyNumberFormat="1" applyFont="1" applyFill="1" applyBorder="1" applyAlignment="1">
      <alignment horizontal="center" vertical="center"/>
    </xf>
    <xf numFmtId="2" fontId="13" fillId="2" borderId="14" xfId="1" applyNumberFormat="1" applyFont="1" applyFill="1" applyBorder="1" applyAlignment="1">
      <alignment horizontal="center" vertical="center"/>
    </xf>
    <xf numFmtId="2" fontId="13" fillId="2" borderId="0" xfId="1" applyNumberFormat="1" applyFont="1" applyFill="1" applyAlignment="1">
      <alignment horizontal="center" vertical="center"/>
    </xf>
    <xf numFmtId="164" fontId="13" fillId="2" borderId="22" xfId="1" applyNumberFormat="1" applyFont="1" applyFill="1" applyBorder="1" applyAlignment="1">
      <alignment horizontal="center" vertical="center"/>
    </xf>
    <xf numFmtId="164" fontId="13" fillId="2" borderId="14" xfId="1" applyNumberFormat="1" applyFont="1" applyFill="1" applyBorder="1" applyAlignment="1">
      <alignment horizontal="center" vertical="center"/>
    </xf>
    <xf numFmtId="2" fontId="13" fillId="2" borderId="23" xfId="1" applyNumberFormat="1" applyFont="1" applyFill="1" applyBorder="1" applyAlignment="1">
      <alignment horizontal="center" vertical="center"/>
    </xf>
    <xf numFmtId="164" fontId="13" fillId="2" borderId="23" xfId="1" applyNumberFormat="1" applyFont="1" applyFill="1" applyBorder="1" applyAlignment="1">
      <alignment horizontal="center" vertical="center"/>
    </xf>
    <xf numFmtId="164" fontId="13" fillId="2" borderId="0" xfId="1" applyNumberFormat="1" applyFont="1" applyFill="1" applyAlignment="1">
      <alignment horizontal="center" vertical="center"/>
    </xf>
    <xf numFmtId="17" fontId="9" fillId="3" borderId="24" xfId="1" applyNumberFormat="1" applyFont="1" applyFill="1" applyBorder="1" applyAlignment="1">
      <alignment horizontal="center" vertical="center"/>
    </xf>
    <xf numFmtId="2" fontId="13" fillId="2" borderId="25" xfId="1" applyNumberFormat="1" applyFont="1" applyFill="1" applyBorder="1" applyAlignment="1">
      <alignment horizontal="center" vertical="center"/>
    </xf>
    <xf numFmtId="2" fontId="13" fillId="2" borderId="26" xfId="1" applyNumberFormat="1" applyFont="1" applyFill="1" applyBorder="1" applyAlignment="1">
      <alignment horizontal="center" vertical="center"/>
    </xf>
    <xf numFmtId="2" fontId="13" fillId="2" borderId="27" xfId="1" applyNumberFormat="1" applyFont="1" applyFill="1" applyBorder="1" applyAlignment="1">
      <alignment horizontal="center" vertical="center"/>
    </xf>
    <xf numFmtId="2" fontId="13" fillId="2" borderId="28" xfId="1" applyNumberFormat="1" applyFont="1" applyFill="1" applyBorder="1" applyAlignment="1">
      <alignment horizontal="center" vertical="center"/>
    </xf>
    <xf numFmtId="2" fontId="13" fillId="2" borderId="29" xfId="1" applyNumberFormat="1" applyFont="1" applyFill="1" applyBorder="1" applyAlignment="1">
      <alignment horizontal="center" vertical="center"/>
    </xf>
    <xf numFmtId="169" fontId="13" fillId="2" borderId="27" xfId="1" applyNumberFormat="1" applyFont="1" applyFill="1" applyBorder="1" applyAlignment="1">
      <alignment horizontal="center" vertical="center"/>
    </xf>
    <xf numFmtId="166" fontId="13" fillId="2" borderId="27" xfId="1" applyNumberFormat="1" applyFont="1" applyFill="1" applyBorder="1" applyAlignment="1">
      <alignment horizontal="center" vertical="center"/>
    </xf>
    <xf numFmtId="0" fontId="13" fillId="2" borderId="27" xfId="1" applyFont="1" applyFill="1" applyBorder="1" applyAlignment="1">
      <alignment vertical="center"/>
    </xf>
    <xf numFmtId="2" fontId="13" fillId="2" borderId="30" xfId="1" applyNumberFormat="1" applyFont="1" applyFill="1" applyBorder="1" applyAlignment="1">
      <alignment horizontal="center" vertical="center"/>
    </xf>
    <xf numFmtId="0" fontId="0" fillId="2" borderId="0" xfId="0" applyFill="1"/>
    <xf numFmtId="0" fontId="3" fillId="2" borderId="0" xfId="0" applyFont="1" applyFill="1"/>
    <xf numFmtId="4" fontId="0" fillId="2" borderId="0" xfId="0" applyNumberFormat="1" applyFill="1"/>
    <xf numFmtId="4" fontId="3" fillId="2" borderId="0" xfId="0" applyNumberFormat="1" applyFont="1" applyFill="1"/>
    <xf numFmtId="4" fontId="3" fillId="2" borderId="31" xfId="0" applyNumberFormat="1" applyFont="1" applyFill="1" applyBorder="1"/>
    <xf numFmtId="0" fontId="0" fillId="2" borderId="31" xfId="0" applyFill="1" applyBorder="1"/>
    <xf numFmtId="2" fontId="0" fillId="2" borderId="0" xfId="0" applyNumberFormat="1" applyFill="1"/>
    <xf numFmtId="14" fontId="0" fillId="2" borderId="0" xfId="0" applyNumberFormat="1" applyFill="1"/>
    <xf numFmtId="4" fontId="18" fillId="2" borderId="0" xfId="0" applyNumberFormat="1" applyFont="1" applyFill="1"/>
    <xf numFmtId="43" fontId="0" fillId="2" borderId="0" xfId="5" applyFont="1" applyFill="1"/>
    <xf numFmtId="43" fontId="0" fillId="2" borderId="0" xfId="0" applyNumberFormat="1" applyFill="1"/>
    <xf numFmtId="164" fontId="19" fillId="2" borderId="0" xfId="0" applyNumberFormat="1" applyFont="1" applyFill="1"/>
    <xf numFmtId="0" fontId="19" fillId="2" borderId="0" xfId="0" applyFont="1" applyFill="1"/>
    <xf numFmtId="0" fontId="5" fillId="0" borderId="0" xfId="3" applyFont="1" applyAlignment="1">
      <alignment horizontal="left" vertical="center"/>
    </xf>
    <xf numFmtId="0" fontId="5" fillId="0" borderId="0" xfId="3" applyFont="1" applyAlignment="1">
      <alignment horizontal="center" vertical="center"/>
    </xf>
    <xf numFmtId="0" fontId="23" fillId="0" borderId="0" xfId="3" applyFont="1" applyAlignment="1">
      <alignment horizontal="center" vertical="center"/>
    </xf>
    <xf numFmtId="0" fontId="24" fillId="0" borderId="0" xfId="3" applyFont="1" applyAlignment="1">
      <alignment vertical="center"/>
    </xf>
    <xf numFmtId="0" fontId="10" fillId="0" borderId="0" xfId="3" applyFont="1" applyAlignment="1">
      <alignment vertical="center"/>
    </xf>
    <xf numFmtId="0" fontId="10" fillId="3" borderId="32" xfId="3" applyFont="1" applyFill="1" applyBorder="1" applyAlignment="1">
      <alignment vertical="center"/>
    </xf>
    <xf numFmtId="164" fontId="10" fillId="0" borderId="0" xfId="3" applyNumberFormat="1" applyFont="1" applyAlignment="1">
      <alignment horizontal="center" vertical="center"/>
    </xf>
    <xf numFmtId="0" fontId="9" fillId="3" borderId="21" xfId="3" applyFont="1" applyFill="1" applyBorder="1" applyAlignment="1">
      <alignment vertical="center"/>
    </xf>
    <xf numFmtId="0" fontId="10" fillId="3" borderId="36" xfId="3" applyFont="1" applyFill="1" applyBorder="1" applyAlignment="1">
      <alignment vertical="center"/>
    </xf>
    <xf numFmtId="17" fontId="9" fillId="4" borderId="21" xfId="3" applyNumberFormat="1" applyFont="1" applyFill="1" applyBorder="1" applyAlignment="1">
      <alignment horizontal="left" vertical="center"/>
    </xf>
    <xf numFmtId="164" fontId="13" fillId="0" borderId="2" xfId="3" applyNumberFormat="1" applyFont="1" applyBorder="1" applyAlignment="1">
      <alignment horizontal="center" vertical="center"/>
    </xf>
    <xf numFmtId="164" fontId="13" fillId="0" borderId="39" xfId="3" applyNumberFormat="1" applyFont="1" applyBorder="1" applyAlignment="1">
      <alignment horizontal="center" vertical="center"/>
    </xf>
    <xf numFmtId="17" fontId="9" fillId="5" borderId="21" xfId="3" applyNumberFormat="1" applyFont="1" applyFill="1" applyBorder="1" applyAlignment="1">
      <alignment horizontal="left" vertical="center"/>
    </xf>
    <xf numFmtId="17" fontId="9" fillId="3" borderId="21" xfId="3" applyNumberFormat="1" applyFont="1" applyFill="1" applyBorder="1" applyAlignment="1">
      <alignment horizontal="left" vertical="center"/>
    </xf>
    <xf numFmtId="164" fontId="7" fillId="2" borderId="0" xfId="1" applyNumberFormat="1" applyFont="1" applyFill="1" applyAlignment="1">
      <alignment vertical="center"/>
    </xf>
    <xf numFmtId="0" fontId="17" fillId="0" borderId="0" xfId="3" applyFont="1" applyAlignment="1">
      <alignment vertical="center"/>
    </xf>
    <xf numFmtId="17" fontId="9" fillId="3" borderId="24" xfId="3" applyNumberFormat="1" applyFont="1" applyFill="1" applyBorder="1" applyAlignment="1">
      <alignment horizontal="left" vertical="center"/>
    </xf>
    <xf numFmtId="164" fontId="13" fillId="0" borderId="25" xfId="3" applyNumberFormat="1" applyFont="1" applyBorder="1" applyAlignment="1">
      <alignment horizontal="center" vertical="center"/>
    </xf>
    <xf numFmtId="164" fontId="13" fillId="0" borderId="40" xfId="3" applyNumberFormat="1" applyFont="1" applyBorder="1" applyAlignment="1">
      <alignment horizontal="center" vertical="center"/>
    </xf>
    <xf numFmtId="0" fontId="25" fillId="0" borderId="0" xfId="3" applyFont="1" applyAlignment="1">
      <alignment horizontal="left" vertical="center"/>
    </xf>
    <xf numFmtId="0" fontId="15" fillId="0" borderId="0" xfId="3" applyFont="1" applyAlignment="1">
      <alignment horizontal="left" vertical="center"/>
    </xf>
    <xf numFmtId="0" fontId="15" fillId="0" borderId="0" xfId="3" applyFont="1" applyAlignment="1">
      <alignment vertical="center"/>
    </xf>
    <xf numFmtId="0" fontId="7" fillId="0" borderId="0" xfId="1" applyFont="1" applyAlignment="1">
      <alignment vertical="center"/>
    </xf>
    <xf numFmtId="0" fontId="5" fillId="2" borderId="0" xfId="8" applyFont="1" applyFill="1" applyAlignment="1">
      <alignment horizontal="left"/>
    </xf>
    <xf numFmtId="0" fontId="24" fillId="2" borderId="0" xfId="8" applyFont="1" applyFill="1"/>
    <xf numFmtId="0" fontId="10" fillId="2" borderId="0" xfId="8" applyFont="1" applyFill="1"/>
    <xf numFmtId="0" fontId="9" fillId="3" borderId="32" xfId="8" applyFont="1" applyFill="1" applyBorder="1" applyAlignment="1">
      <alignment horizontal="center"/>
    </xf>
    <xf numFmtId="17" fontId="9" fillId="3" borderId="33" xfId="8" applyNumberFormat="1" applyFont="1" applyFill="1" applyBorder="1" applyAlignment="1">
      <alignment horizontal="center"/>
    </xf>
    <xf numFmtId="0" fontId="9" fillId="3" borderId="36" xfId="8" applyFont="1" applyFill="1" applyBorder="1" applyAlignment="1">
      <alignment horizontal="center"/>
    </xf>
    <xf numFmtId="0" fontId="9" fillId="3" borderId="3" xfId="8" applyFont="1" applyFill="1" applyBorder="1" applyAlignment="1">
      <alignment horizontal="center"/>
    </xf>
    <xf numFmtId="0" fontId="9" fillId="3" borderId="21" xfId="8" applyFont="1" applyFill="1" applyBorder="1" applyAlignment="1">
      <alignment horizontal="left"/>
    </xf>
    <xf numFmtId="164" fontId="13" fillId="2" borderId="2" xfId="8" applyNumberFormat="1" applyFont="1" applyFill="1" applyBorder="1"/>
    <xf numFmtId="164" fontId="13" fillId="2" borderId="0" xfId="8" applyNumberFormat="1" applyFont="1" applyFill="1" applyBorder="1"/>
    <xf numFmtId="164" fontId="13" fillId="2" borderId="2" xfId="8" applyNumberFormat="1" applyFont="1" applyFill="1" applyBorder="1" applyAlignment="1">
      <alignment horizontal="right"/>
    </xf>
    <xf numFmtId="0" fontId="13" fillId="2" borderId="2" xfId="8" applyFont="1" applyFill="1" applyBorder="1"/>
    <xf numFmtId="0" fontId="10" fillId="3" borderId="24" xfId="8" applyFont="1" applyFill="1" applyBorder="1" applyAlignment="1">
      <alignment horizontal="left"/>
    </xf>
    <xf numFmtId="164" fontId="13" fillId="2" borderId="25" xfId="8" applyNumberFormat="1" applyFont="1" applyFill="1" applyBorder="1"/>
    <xf numFmtId="0" fontId="13" fillId="2" borderId="25" xfId="8" applyFont="1" applyFill="1" applyBorder="1"/>
    <xf numFmtId="0" fontId="13" fillId="2" borderId="28" xfId="8" applyFont="1" applyFill="1" applyBorder="1"/>
    <xf numFmtId="0" fontId="15" fillId="2" borderId="0" xfId="8" applyFont="1" applyFill="1" applyAlignment="1">
      <alignment horizontal="left"/>
    </xf>
    <xf numFmtId="0" fontId="15" fillId="2" borderId="0" xfId="8" applyFont="1" applyFill="1"/>
    <xf numFmtId="0" fontId="15" fillId="2" borderId="0" xfId="8" applyFont="1" applyFill="1" applyAlignment="1">
      <alignment horizontal="right"/>
    </xf>
    <xf numFmtId="169" fontId="15" fillId="2" borderId="0" xfId="8" applyNumberFormat="1" applyFont="1" applyFill="1"/>
    <xf numFmtId="0" fontId="17" fillId="2" borderId="0" xfId="8" applyFont="1" applyFill="1"/>
    <xf numFmtId="0" fontId="15" fillId="2" borderId="0" xfId="8" applyFont="1" applyFill="1" applyAlignment="1">
      <alignment vertical="center"/>
    </xf>
    <xf numFmtId="164" fontId="10" fillId="2" borderId="2" xfId="8" applyNumberFormat="1" applyFont="1" applyFill="1" applyBorder="1"/>
    <xf numFmtId="0" fontId="12" fillId="2" borderId="25" xfId="8" applyFont="1" applyFill="1" applyBorder="1"/>
    <xf numFmtId="0" fontId="10" fillId="2" borderId="25" xfId="8" applyFont="1" applyFill="1" applyBorder="1"/>
    <xf numFmtId="14" fontId="10" fillId="2" borderId="0" xfId="8" applyNumberFormat="1" applyFont="1" applyFill="1"/>
    <xf numFmtId="0" fontId="10" fillId="2" borderId="42" xfId="8" applyFont="1" applyFill="1" applyBorder="1"/>
    <xf numFmtId="0" fontId="5" fillId="2" borderId="0" xfId="1" applyFont="1" applyFill="1" applyAlignment="1">
      <alignment horizontal="left"/>
    </xf>
    <xf numFmtId="169" fontId="23" fillId="2" borderId="43" xfId="1" applyNumberFormat="1" applyFont="1" applyFill="1" applyBorder="1"/>
    <xf numFmtId="169" fontId="23" fillId="2" borderId="0" xfId="1" applyNumberFormat="1" applyFont="1" applyFill="1"/>
    <xf numFmtId="0" fontId="23" fillId="2" borderId="0" xfId="1" applyFont="1" applyFill="1" applyAlignment="1">
      <alignment vertical="center"/>
    </xf>
    <xf numFmtId="0" fontId="24" fillId="2" borderId="0" xfId="1" applyFont="1" applyFill="1"/>
    <xf numFmtId="0" fontId="7" fillId="2" borderId="0" xfId="1" applyFont="1" applyFill="1"/>
    <xf numFmtId="169" fontId="7" fillId="2" borderId="0" xfId="1" applyNumberFormat="1" applyFont="1" applyFill="1"/>
    <xf numFmtId="0" fontId="9" fillId="3" borderId="33" xfId="1" applyFont="1" applyFill="1" applyBorder="1" applyAlignment="1">
      <alignment horizontal="center"/>
    </xf>
    <xf numFmtId="0" fontId="9" fillId="3" borderId="34" xfId="1" applyFont="1" applyFill="1" applyBorder="1" applyAlignment="1">
      <alignment horizontal="center"/>
    </xf>
    <xf numFmtId="0" fontId="9" fillId="3" borderId="2" xfId="1" applyFont="1" applyFill="1" applyBorder="1" applyAlignment="1">
      <alignment horizontal="center"/>
    </xf>
    <xf numFmtId="0" fontId="9" fillId="3" borderId="39" xfId="1" applyFont="1" applyFill="1" applyBorder="1" applyAlignment="1">
      <alignment horizontal="center"/>
    </xf>
    <xf numFmtId="4" fontId="27" fillId="2" borderId="0" xfId="1" applyNumberFormat="1" applyFont="1" applyFill="1" applyAlignment="1">
      <alignment horizontal="center"/>
    </xf>
    <xf numFmtId="169" fontId="9" fillId="3" borderId="2" xfId="1" applyNumberFormat="1" applyFont="1" applyFill="1" applyBorder="1" applyAlignment="1">
      <alignment horizontal="center"/>
    </xf>
    <xf numFmtId="0" fontId="27" fillId="2" borderId="0" xfId="1" applyFont="1" applyFill="1"/>
    <xf numFmtId="169" fontId="9" fillId="3" borderId="3" xfId="1" applyNumberFormat="1" applyFont="1" applyFill="1" applyBorder="1" applyAlignment="1">
      <alignment horizontal="center"/>
    </xf>
    <xf numFmtId="0" fontId="9" fillId="3" borderId="35" xfId="1" applyFont="1" applyFill="1" applyBorder="1" applyAlignment="1">
      <alignment horizontal="center"/>
    </xf>
    <xf numFmtId="171" fontId="7" fillId="2" borderId="0" xfId="1" applyNumberFormat="1" applyFont="1" applyFill="1"/>
    <xf numFmtId="0" fontId="9" fillId="3" borderId="21" xfId="1" applyFont="1" applyFill="1" applyBorder="1" applyAlignment="1">
      <alignment horizontal="left"/>
    </xf>
    <xf numFmtId="172" fontId="13" fillId="2" borderId="2" xfId="1" applyNumberFormat="1" applyFont="1" applyFill="1" applyBorder="1" applyAlignment="1">
      <alignment horizontal="center"/>
    </xf>
    <xf numFmtId="167" fontId="13" fillId="2" borderId="39" xfId="10" applyNumberFormat="1" applyFont="1" applyFill="1" applyBorder="1" applyAlignment="1">
      <alignment horizontal="center"/>
    </xf>
    <xf numFmtId="172" fontId="7" fillId="2" borderId="0" xfId="1" applyNumberFormat="1" applyFont="1" applyFill="1"/>
    <xf numFmtId="172" fontId="7" fillId="0" borderId="0" xfId="1" applyNumberFormat="1" applyFont="1"/>
    <xf numFmtId="171" fontId="7" fillId="0" borderId="0" xfId="1" applyNumberFormat="1" applyFont="1"/>
    <xf numFmtId="0" fontId="10" fillId="3" borderId="24" xfId="1" applyFont="1" applyFill="1" applyBorder="1" applyAlignment="1">
      <alignment horizontal="left"/>
    </xf>
    <xf numFmtId="0" fontId="13" fillId="2" borderId="25" xfId="1" applyFont="1" applyFill="1" applyBorder="1" applyAlignment="1">
      <alignment horizontal="left"/>
    </xf>
    <xf numFmtId="169" fontId="13" fillId="2" borderId="25" xfId="1" applyNumberFormat="1" applyFont="1" applyFill="1" applyBorder="1"/>
    <xf numFmtId="167" fontId="13" fillId="2" borderId="40" xfId="1" applyNumberFormat="1" applyFont="1" applyFill="1" applyBorder="1" applyAlignment="1">
      <alignment horizontal="right"/>
    </xf>
    <xf numFmtId="172" fontId="27" fillId="2" borderId="0" xfId="1" applyNumberFormat="1" applyFont="1" applyFill="1" applyAlignment="1">
      <alignment horizontal="center"/>
    </xf>
    <xf numFmtId="0" fontId="15" fillId="2" borderId="0" xfId="1" applyFont="1" applyFill="1"/>
    <xf numFmtId="169" fontId="15" fillId="2" borderId="41" xfId="1" applyNumberFormat="1" applyFont="1" applyFill="1" applyBorder="1"/>
    <xf numFmtId="169" fontId="15" fillId="2" borderId="0" xfId="1" applyNumberFormat="1" applyFont="1" applyFill="1"/>
    <xf numFmtId="167" fontId="15" fillId="2" borderId="0" xfId="1" applyNumberFormat="1" applyFont="1" applyFill="1" applyAlignment="1">
      <alignment horizontal="right"/>
    </xf>
    <xf numFmtId="169" fontId="15" fillId="2" borderId="0" xfId="1" applyNumberFormat="1" applyFont="1" applyFill="1" applyBorder="1"/>
    <xf numFmtId="0" fontId="7" fillId="2" borderId="0" xfId="1" applyFont="1" applyFill="1" applyAlignment="1">
      <alignment horizontal="center"/>
    </xf>
    <xf numFmtId="14" fontId="7" fillId="2" borderId="0" xfId="1" applyNumberFormat="1" applyFont="1" applyFill="1"/>
    <xf numFmtId="0" fontId="7" fillId="2" borderId="0" xfId="10" applyFont="1" applyFill="1"/>
    <xf numFmtId="0" fontId="9" fillId="3" borderId="44" xfId="10" applyFont="1" applyFill="1" applyBorder="1" applyAlignment="1"/>
    <xf numFmtId="0" fontId="9" fillId="3" borderId="45" xfId="10" applyFont="1" applyFill="1" applyBorder="1" applyAlignment="1"/>
    <xf numFmtId="0" fontId="5" fillId="0" borderId="0" xfId="10" applyFont="1"/>
    <xf numFmtId="0" fontId="9" fillId="3" borderId="48" xfId="10" applyFont="1" applyFill="1" applyBorder="1" applyAlignment="1">
      <alignment horizontal="center"/>
    </xf>
    <xf numFmtId="0" fontId="9" fillId="3" borderId="49" xfId="10" applyFont="1" applyFill="1" applyBorder="1" applyAlignment="1">
      <alignment horizontal="center"/>
    </xf>
    <xf numFmtId="0" fontId="9" fillId="3" borderId="50" xfId="10" applyFont="1" applyFill="1" applyBorder="1" applyAlignment="1">
      <alignment horizontal="center"/>
    </xf>
    <xf numFmtId="0" fontId="9" fillId="3" borderId="21" xfId="10" applyFont="1" applyFill="1" applyBorder="1"/>
    <xf numFmtId="0" fontId="13" fillId="2" borderId="10" xfId="10" applyFont="1" applyFill="1" applyBorder="1" applyAlignment="1">
      <alignment horizontal="right"/>
    </xf>
    <xf numFmtId="0" fontId="13" fillId="2" borderId="0" xfId="10" applyFont="1" applyFill="1" applyBorder="1" applyAlignment="1">
      <alignment horizontal="right"/>
    </xf>
    <xf numFmtId="0" fontId="13" fillId="2" borderId="0" xfId="10" applyFont="1" applyFill="1" applyAlignment="1">
      <alignment horizontal="center"/>
    </xf>
    <xf numFmtId="0" fontId="13" fillId="2" borderId="0" xfId="10" applyFont="1" applyFill="1" applyBorder="1" applyAlignment="1">
      <alignment horizontal="center"/>
    </xf>
    <xf numFmtId="0" fontId="13" fillId="2" borderId="51" xfId="10" applyFont="1" applyFill="1" applyBorder="1" applyAlignment="1">
      <alignment horizontal="center"/>
    </xf>
    <xf numFmtId="0" fontId="13" fillId="2" borderId="0" xfId="10" applyFont="1" applyFill="1" applyBorder="1"/>
    <xf numFmtId="0" fontId="13" fillId="2" borderId="13" xfId="10" applyFont="1" applyFill="1" applyBorder="1"/>
    <xf numFmtId="2" fontId="7" fillId="2" borderId="0" xfId="10" applyNumberFormat="1" applyFont="1" applyFill="1"/>
    <xf numFmtId="169" fontId="7" fillId="2" borderId="0" xfId="10" applyNumberFormat="1" applyFont="1" applyFill="1"/>
    <xf numFmtId="0" fontId="13" fillId="2" borderId="0" xfId="10" applyFont="1" applyFill="1" applyAlignment="1">
      <alignment horizontal="right"/>
    </xf>
    <xf numFmtId="164" fontId="7" fillId="2" borderId="0" xfId="10" applyNumberFormat="1" applyFont="1" applyFill="1"/>
    <xf numFmtId="0" fontId="9" fillId="3" borderId="24" xfId="10" applyFont="1" applyFill="1" applyBorder="1"/>
    <xf numFmtId="0" fontId="13" fillId="2" borderId="26" xfId="10" applyFont="1" applyFill="1" applyBorder="1" applyAlignment="1">
      <alignment horizontal="right"/>
    </xf>
    <xf numFmtId="0" fontId="13" fillId="2" borderId="28" xfId="10" applyFont="1" applyFill="1" applyBorder="1" applyAlignment="1">
      <alignment horizontal="right"/>
    </xf>
    <xf numFmtId="0" fontId="13" fillId="2" borderId="28" xfId="10" applyFont="1" applyFill="1" applyBorder="1" applyAlignment="1">
      <alignment horizontal="center"/>
    </xf>
    <xf numFmtId="0" fontId="13" fillId="2" borderId="52" xfId="10" applyFont="1" applyFill="1" applyBorder="1" applyAlignment="1">
      <alignment horizontal="center"/>
    </xf>
    <xf numFmtId="0" fontId="13" fillId="2" borderId="28" xfId="10" applyFont="1" applyFill="1" applyBorder="1"/>
    <xf numFmtId="0" fontId="13" fillId="2" borderId="53" xfId="10" applyFont="1" applyFill="1" applyBorder="1"/>
    <xf numFmtId="0" fontId="15" fillId="2" borderId="0" xfId="10" applyFont="1" applyFill="1"/>
    <xf numFmtId="0" fontId="15" fillId="2" borderId="0" xfId="10" applyFont="1" applyFill="1" applyBorder="1"/>
    <xf numFmtId="0" fontId="15" fillId="2" borderId="0" xfId="10" applyFont="1" applyFill="1" applyAlignment="1">
      <alignment vertical="center"/>
    </xf>
    <xf numFmtId="0" fontId="5" fillId="2" borderId="0" xfId="10" applyFont="1" applyFill="1"/>
    <xf numFmtId="0" fontId="6" fillId="2" borderId="0" xfId="10" applyFont="1" applyFill="1"/>
    <xf numFmtId="0" fontId="6" fillId="2" borderId="28" xfId="10" applyFont="1" applyFill="1" applyBorder="1"/>
    <xf numFmtId="0" fontId="9" fillId="3" borderId="4" xfId="10" applyFont="1" applyFill="1" applyBorder="1" applyAlignment="1"/>
    <xf numFmtId="0" fontId="27" fillId="2" borderId="0" xfId="10" applyFont="1" applyFill="1" applyAlignment="1">
      <alignment horizontal="center"/>
    </xf>
    <xf numFmtId="0" fontId="9" fillId="3" borderId="59" xfId="10" applyFont="1" applyFill="1" applyBorder="1" applyAlignment="1">
      <alignment horizontal="center"/>
    </xf>
    <xf numFmtId="0" fontId="9" fillId="3" borderId="60" xfId="10" applyFont="1" applyFill="1" applyBorder="1" applyAlignment="1">
      <alignment horizontal="center"/>
    </xf>
    <xf numFmtId="0" fontId="17" fillId="2" borderId="28" xfId="10" applyFont="1" applyFill="1" applyBorder="1" applyAlignment="1">
      <alignment horizontal="left" wrapText="1" readingOrder="1"/>
    </xf>
    <xf numFmtId="0" fontId="27" fillId="2" borderId="28" xfId="10" applyFont="1" applyFill="1" applyBorder="1" applyAlignment="1">
      <alignment horizontal="center"/>
    </xf>
    <xf numFmtId="173" fontId="9" fillId="3" borderId="21" xfId="10" applyNumberFormat="1" applyFont="1" applyFill="1" applyBorder="1" applyAlignment="1">
      <alignment horizontal="left"/>
    </xf>
    <xf numFmtId="174" fontId="10" fillId="2" borderId="61" xfId="10" applyNumberFormat="1" applyFont="1" applyFill="1" applyBorder="1"/>
    <xf numFmtId="174" fontId="13" fillId="2" borderId="0" xfId="10" applyNumberFormat="1" applyFont="1" applyFill="1" applyBorder="1"/>
    <xf numFmtId="174" fontId="13" fillId="2" borderId="0" xfId="10" applyNumberFormat="1" applyFont="1" applyFill="1" applyBorder="1" applyAlignment="1">
      <alignment horizontal="center"/>
    </xf>
    <xf numFmtId="174" fontId="13" fillId="2" borderId="9" xfId="10" applyNumberFormat="1" applyFont="1" applyFill="1" applyBorder="1" applyAlignment="1">
      <alignment horizontal="center"/>
    </xf>
    <xf numFmtId="174" fontId="13" fillId="2" borderId="0" xfId="10" applyNumberFormat="1" applyFont="1" applyFill="1" applyAlignment="1">
      <alignment horizontal="center"/>
    </xf>
    <xf numFmtId="174" fontId="13" fillId="2" borderId="51" xfId="10" applyNumberFormat="1" applyFont="1" applyFill="1" applyBorder="1"/>
    <xf numFmtId="0" fontId="17" fillId="2" borderId="0" xfId="10" applyFont="1" applyFill="1" applyAlignment="1">
      <alignment horizontal="left" wrapText="1" readingOrder="1"/>
    </xf>
    <xf numFmtId="174" fontId="13" fillId="2" borderId="13" xfId="10" applyNumberFormat="1" applyFont="1" applyFill="1" applyBorder="1"/>
    <xf numFmtId="174" fontId="13" fillId="2" borderId="0" xfId="10" applyNumberFormat="1" applyFont="1" applyFill="1"/>
    <xf numFmtId="175" fontId="7" fillId="2" borderId="0" xfId="10" applyNumberFormat="1" applyFont="1" applyFill="1"/>
    <xf numFmtId="0" fontId="24" fillId="2" borderId="0" xfId="10" applyFont="1" applyFill="1"/>
    <xf numFmtId="173" fontId="9" fillId="3" borderId="24" xfId="10" applyNumberFormat="1" applyFont="1" applyFill="1" applyBorder="1" applyAlignment="1">
      <alignment horizontal="left"/>
    </xf>
    <xf numFmtId="174" fontId="10" fillId="2" borderId="62" xfId="10" applyNumberFormat="1" applyFont="1" applyFill="1" applyBorder="1"/>
    <xf numFmtId="174" fontId="13" fillId="2" borderId="28" xfId="10" applyNumberFormat="1" applyFont="1" applyFill="1" applyBorder="1"/>
    <xf numFmtId="174" fontId="13" fillId="2" borderId="28" xfId="10" applyNumberFormat="1" applyFont="1" applyFill="1" applyBorder="1" applyAlignment="1">
      <alignment horizontal="center"/>
    </xf>
    <xf numFmtId="174" fontId="13" fillId="2" borderId="63" xfId="10" applyNumberFormat="1" applyFont="1" applyFill="1" applyBorder="1" applyAlignment="1">
      <alignment horizontal="center"/>
    </xf>
    <xf numFmtId="174" fontId="13" fillId="2" borderId="52" xfId="10" applyNumberFormat="1" applyFont="1" applyFill="1" applyBorder="1"/>
    <xf numFmtId="0" fontId="7" fillId="2" borderId="28" xfId="10" applyFont="1" applyFill="1" applyBorder="1"/>
    <xf numFmtId="174" fontId="13" fillId="2" borderId="53" xfId="10" applyNumberFormat="1" applyFont="1" applyFill="1" applyBorder="1"/>
    <xf numFmtId="173" fontId="15" fillId="2" borderId="0" xfId="10" applyNumberFormat="1" applyFont="1" applyFill="1" applyAlignment="1">
      <alignment horizontal="left"/>
    </xf>
    <xf numFmtId="176" fontId="7" fillId="2" borderId="0" xfId="10" applyNumberFormat="1" applyFont="1" applyFill="1"/>
    <xf numFmtId="0" fontId="15" fillId="2" borderId="0" xfId="10" applyFont="1" applyFill="1" applyAlignment="1">
      <alignment horizontal="left" readingOrder="1"/>
    </xf>
    <xf numFmtId="0" fontId="15" fillId="2" borderId="0" xfId="10" applyFont="1" applyFill="1" applyAlignment="1">
      <alignment horizontal="left" wrapText="1" readingOrder="1"/>
    </xf>
    <xf numFmtId="0" fontId="15" fillId="2" borderId="0" xfId="10" applyFont="1" applyFill="1" applyAlignment="1">
      <alignment horizontal="left"/>
    </xf>
    <xf numFmtId="171" fontId="29" fillId="2" borderId="0" xfId="10" applyNumberFormat="1" applyFont="1" applyFill="1"/>
    <xf numFmtId="0" fontId="29" fillId="2" borderId="0" xfId="10" applyFont="1" applyFill="1"/>
    <xf numFmtId="14" fontId="7" fillId="2" borderId="0" xfId="10" applyNumberFormat="1" applyFont="1" applyFill="1"/>
    <xf numFmtId="0" fontId="5" fillId="0" borderId="0" xfId="0" applyFont="1"/>
    <xf numFmtId="0" fontId="10" fillId="0" borderId="0" xfId="0" applyFont="1" applyAlignment="1">
      <alignment wrapText="1"/>
    </xf>
    <xf numFmtId="0" fontId="10" fillId="0" borderId="0" xfId="0" applyFont="1"/>
    <xf numFmtId="0" fontId="7" fillId="0" borderId="0" xfId="0" applyFont="1"/>
    <xf numFmtId="0" fontId="7" fillId="0" borderId="0" xfId="0" applyFont="1" applyAlignment="1">
      <alignment wrapText="1"/>
    </xf>
    <xf numFmtId="0" fontId="15" fillId="0" borderId="0" xfId="0" applyFont="1" applyAlignment="1">
      <alignment horizontal="right"/>
    </xf>
    <xf numFmtId="0" fontId="12" fillId="0" borderId="0" xfId="0" applyFont="1" applyAlignment="1">
      <alignment horizontal="center"/>
    </xf>
    <xf numFmtId="0" fontId="9" fillId="3" borderId="37"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3" borderId="66" xfId="0" applyFont="1" applyFill="1" applyBorder="1" applyAlignment="1">
      <alignment horizontal="center" vertical="center" wrapText="1"/>
    </xf>
    <xf numFmtId="0" fontId="9" fillId="3" borderId="67" xfId="0" applyFont="1" applyFill="1" applyBorder="1" applyAlignment="1">
      <alignment horizontal="center" vertical="center" wrapText="1"/>
    </xf>
    <xf numFmtId="0" fontId="9" fillId="3" borderId="68" xfId="0" applyFont="1" applyFill="1" applyBorder="1" applyAlignment="1">
      <alignment horizontal="center" vertical="center" wrapText="1"/>
    </xf>
    <xf numFmtId="17" fontId="9" fillId="3" borderId="21" xfId="0" applyNumberFormat="1" applyFont="1" applyFill="1" applyBorder="1" applyAlignment="1">
      <alignment horizontal="left" vertical="center"/>
    </xf>
    <xf numFmtId="170" fontId="13" fillId="0" borderId="2" xfId="0" applyNumberFormat="1" applyFont="1" applyBorder="1" applyAlignment="1">
      <alignment horizontal="center" vertical="center" wrapText="1"/>
    </xf>
    <xf numFmtId="170" fontId="12" fillId="0" borderId="69" xfId="0" applyNumberFormat="1" applyFont="1" applyBorder="1" applyAlignment="1">
      <alignment horizontal="center" vertical="center" wrapText="1"/>
    </xf>
    <xf numFmtId="170" fontId="13" fillId="0" borderId="70" xfId="0" applyNumberFormat="1" applyFont="1" applyBorder="1" applyAlignment="1">
      <alignment horizontal="center" vertical="center" wrapText="1"/>
    </xf>
    <xf numFmtId="170" fontId="13" fillId="0" borderId="10" xfId="0" applyNumberFormat="1" applyFont="1" applyBorder="1" applyAlignment="1">
      <alignment horizontal="center" vertical="center" wrapText="1"/>
    </xf>
    <xf numFmtId="170" fontId="12" fillId="0" borderId="13" xfId="0" applyNumberFormat="1" applyFont="1" applyBorder="1" applyAlignment="1">
      <alignment horizontal="center" vertical="center" wrapText="1"/>
    </xf>
    <xf numFmtId="170" fontId="13" fillId="0" borderId="0" xfId="0" applyNumberFormat="1" applyFont="1" applyAlignment="1">
      <alignment horizontal="center"/>
    </xf>
    <xf numFmtId="0" fontId="13" fillId="0" borderId="0" xfId="0" applyFont="1"/>
    <xf numFmtId="17" fontId="9" fillId="3" borderId="71" xfId="0" applyNumberFormat="1" applyFont="1" applyFill="1" applyBorder="1" applyAlignment="1">
      <alignment horizontal="left" vertical="center"/>
    </xf>
    <xf numFmtId="170" fontId="13" fillId="0" borderId="1" xfId="0" applyNumberFormat="1" applyFont="1" applyBorder="1" applyAlignment="1">
      <alignment horizontal="center" vertical="center" wrapText="1"/>
    </xf>
    <xf numFmtId="170" fontId="12" fillId="0" borderId="72" xfId="0" applyNumberFormat="1" applyFont="1" applyBorder="1" applyAlignment="1">
      <alignment horizontal="center" vertical="center" wrapText="1"/>
    </xf>
    <xf numFmtId="170" fontId="13" fillId="0" borderId="73" xfId="0" applyNumberFormat="1" applyFont="1" applyBorder="1" applyAlignment="1">
      <alignment horizontal="center" vertical="center" wrapText="1"/>
    </xf>
    <xf numFmtId="170" fontId="13" fillId="0" borderId="74" xfId="0" applyNumberFormat="1" applyFont="1" applyBorder="1" applyAlignment="1">
      <alignment horizontal="center" vertical="center" wrapText="1"/>
    </xf>
    <xf numFmtId="170" fontId="12" fillId="0" borderId="75" xfId="0" applyNumberFormat="1" applyFont="1" applyBorder="1" applyAlignment="1">
      <alignment horizontal="center" vertical="center" wrapText="1"/>
    </xf>
    <xf numFmtId="17" fontId="9" fillId="3" borderId="24" xfId="0" applyNumberFormat="1" applyFont="1" applyFill="1" applyBorder="1" applyAlignment="1">
      <alignment horizontal="left" vertical="center"/>
    </xf>
    <xf numFmtId="170" fontId="13" fillId="0" borderId="25" xfId="0" applyNumberFormat="1" applyFont="1" applyBorder="1" applyAlignment="1">
      <alignment horizontal="center" vertical="center" wrapText="1"/>
    </xf>
    <xf numFmtId="170" fontId="12" fillId="0" borderId="76" xfId="0" applyNumberFormat="1" applyFont="1" applyBorder="1" applyAlignment="1">
      <alignment horizontal="center" vertical="center" wrapText="1"/>
    </xf>
    <xf numFmtId="170" fontId="13" fillId="0" borderId="77" xfId="0" applyNumberFormat="1" applyFont="1" applyBorder="1" applyAlignment="1">
      <alignment horizontal="center" vertical="center" wrapText="1"/>
    </xf>
    <xf numFmtId="170" fontId="13" fillId="0" borderId="26" xfId="0" applyNumberFormat="1" applyFont="1" applyBorder="1" applyAlignment="1">
      <alignment horizontal="center" vertical="center" wrapText="1"/>
    </xf>
    <xf numFmtId="170" fontId="12" fillId="0" borderId="53" xfId="0" applyNumberFormat="1" applyFont="1" applyBorder="1" applyAlignment="1">
      <alignment horizontal="center" vertical="center" wrapText="1"/>
    </xf>
    <xf numFmtId="0" fontId="15" fillId="0" borderId="0" xfId="0" applyFont="1" applyAlignment="1">
      <alignment horizontal="left" vertical="center"/>
    </xf>
    <xf numFmtId="0" fontId="15" fillId="0" borderId="0" xfId="0" applyFont="1" applyAlignment="1">
      <alignment horizontal="left" vertical="center" wrapText="1"/>
    </xf>
    <xf numFmtId="0" fontId="14" fillId="2" borderId="0" xfId="0" applyFont="1" applyFill="1"/>
    <xf numFmtId="170" fontId="7" fillId="0" borderId="0" xfId="0" applyNumberFormat="1" applyFont="1" applyAlignment="1">
      <alignment wrapText="1"/>
    </xf>
    <xf numFmtId="0" fontId="9" fillId="0" borderId="0" xfId="0" applyFont="1"/>
    <xf numFmtId="0" fontId="27" fillId="0" borderId="0" xfId="0" applyFont="1" applyAlignment="1">
      <alignment horizontal="center"/>
    </xf>
    <xf numFmtId="0" fontId="27" fillId="0" borderId="0" xfId="0" applyFont="1"/>
    <xf numFmtId="0" fontId="15" fillId="0" borderId="0" xfId="0" applyFont="1"/>
    <xf numFmtId="0" fontId="17" fillId="0" borderId="28" xfId="0" applyFont="1" applyBorder="1"/>
    <xf numFmtId="0" fontId="11" fillId="0" borderId="28" xfId="0" applyFont="1" applyBorder="1" applyAlignment="1">
      <alignment vertical="center"/>
    </xf>
    <xf numFmtId="0" fontId="9" fillId="3" borderId="4" xfId="0" applyFont="1" applyFill="1" applyBorder="1" applyAlignment="1">
      <alignment horizontal="center" vertical="center" wrapText="1"/>
    </xf>
    <xf numFmtId="0" fontId="9" fillId="3" borderId="54" xfId="0" applyFont="1" applyFill="1" applyBorder="1" applyAlignment="1">
      <alignment horizontal="center" vertical="center" wrapText="1"/>
    </xf>
    <xf numFmtId="177" fontId="12" fillId="3" borderId="78" xfId="0" applyNumberFormat="1" applyFont="1" applyFill="1" applyBorder="1" applyAlignment="1">
      <alignment horizontal="center" vertical="center"/>
    </xf>
    <xf numFmtId="177" fontId="12" fillId="3" borderId="79" xfId="0" applyNumberFormat="1" applyFont="1" applyFill="1" applyBorder="1" applyAlignment="1">
      <alignment horizontal="center" vertical="center"/>
    </xf>
    <xf numFmtId="177" fontId="12" fillId="3" borderId="80" xfId="0" applyNumberFormat="1" applyFont="1" applyFill="1" applyBorder="1" applyAlignment="1">
      <alignment horizontal="center" vertical="center"/>
    </xf>
    <xf numFmtId="177" fontId="12" fillId="3" borderId="33" xfId="0" applyNumberFormat="1" applyFont="1" applyFill="1" applyBorder="1" applyAlignment="1">
      <alignment horizontal="center" vertical="center"/>
    </xf>
    <xf numFmtId="177" fontId="5" fillId="3" borderId="33" xfId="0" applyNumberFormat="1" applyFont="1" applyFill="1" applyBorder="1" applyAlignment="1">
      <alignment horizontal="center" vertical="center"/>
    </xf>
    <xf numFmtId="177" fontId="5" fillId="3" borderId="34" xfId="0" applyNumberFormat="1" applyFont="1" applyFill="1" applyBorder="1" applyAlignment="1">
      <alignment horizontal="center" vertical="center"/>
    </xf>
    <xf numFmtId="177" fontId="5" fillId="3" borderId="54" xfId="0" applyNumberFormat="1" applyFont="1" applyFill="1" applyBorder="1" applyAlignment="1">
      <alignment horizontal="center" vertical="center"/>
    </xf>
    <xf numFmtId="177" fontId="5" fillId="3" borderId="81" xfId="0" applyNumberFormat="1" applyFont="1" applyFill="1" applyBorder="1" applyAlignment="1">
      <alignment horizontal="center" vertical="center"/>
    </xf>
    <xf numFmtId="177" fontId="9" fillId="3" borderId="81" xfId="0" applyNumberFormat="1" applyFont="1" applyFill="1" applyBorder="1" applyAlignment="1">
      <alignment horizontal="center" vertical="center"/>
    </xf>
    <xf numFmtId="0" fontId="7" fillId="0" borderId="0" xfId="0" applyFont="1" applyAlignment="1">
      <alignment vertical="center"/>
    </xf>
    <xf numFmtId="0" fontId="9" fillId="3" borderId="82" xfId="0" applyFont="1" applyFill="1" applyBorder="1" applyAlignment="1">
      <alignment horizontal="center" wrapText="1"/>
    </xf>
    <xf numFmtId="0" fontId="9" fillId="3" borderId="83" xfId="0" applyFont="1" applyFill="1" applyBorder="1" applyAlignment="1">
      <alignment horizontal="left" wrapText="1"/>
    </xf>
    <xf numFmtId="167" fontId="13" fillId="0" borderId="84" xfId="0" applyNumberFormat="1" applyFont="1" applyBorder="1" applyAlignment="1">
      <alignment horizontal="center" vertical="center" wrapText="1"/>
    </xf>
    <xf numFmtId="167" fontId="13" fillId="0" borderId="85" xfId="0" applyNumberFormat="1" applyFont="1" applyBorder="1" applyAlignment="1">
      <alignment horizontal="center" vertical="center" wrapText="1"/>
    </xf>
    <xf numFmtId="167" fontId="13" fillId="0" borderId="86" xfId="0" applyNumberFormat="1" applyFont="1" applyBorder="1" applyAlignment="1">
      <alignment horizontal="center" vertical="center" wrapText="1"/>
    </xf>
    <xf numFmtId="167" fontId="13" fillId="0" borderId="1" xfId="0" applyNumberFormat="1" applyFont="1" applyBorder="1" applyAlignment="1">
      <alignment horizontal="center" vertical="center" wrapText="1"/>
    </xf>
    <xf numFmtId="167" fontId="6" fillId="0" borderId="1" xfId="0" applyNumberFormat="1" applyFont="1" applyBorder="1" applyAlignment="1">
      <alignment horizontal="center" vertical="center" wrapText="1"/>
    </xf>
    <xf numFmtId="167" fontId="6" fillId="0" borderId="87" xfId="0" applyNumberFormat="1" applyFont="1" applyBorder="1" applyAlignment="1">
      <alignment horizontal="center" vertical="center" wrapText="1"/>
    </xf>
    <xf numFmtId="167" fontId="6" fillId="0" borderId="83" xfId="0" applyNumberFormat="1" applyFont="1" applyBorder="1" applyAlignment="1">
      <alignment horizontal="center" vertical="center" wrapText="1"/>
    </xf>
    <xf numFmtId="167" fontId="6" fillId="0" borderId="88" xfId="0" applyNumberFormat="1" applyFont="1" applyBorder="1" applyAlignment="1">
      <alignment horizontal="center" vertical="center" wrapText="1"/>
    </xf>
    <xf numFmtId="167" fontId="13" fillId="0" borderId="88" xfId="0" applyNumberFormat="1" applyFont="1" applyBorder="1" applyAlignment="1">
      <alignment horizontal="center" vertical="center" wrapText="1"/>
    </xf>
    <xf numFmtId="167" fontId="13" fillId="0" borderId="88" xfId="0" applyNumberFormat="1" applyFont="1" applyFill="1" applyBorder="1" applyAlignment="1">
      <alignment horizontal="center" vertical="center" wrapText="1"/>
    </xf>
    <xf numFmtId="167" fontId="7" fillId="0" borderId="0" xfId="0" applyNumberFormat="1" applyFont="1"/>
    <xf numFmtId="0" fontId="9" fillId="3" borderId="9" xfId="0" applyFont="1" applyFill="1" applyBorder="1" applyAlignment="1">
      <alignment horizontal="center" wrapText="1"/>
    </xf>
    <xf numFmtId="0" fontId="9" fillId="3" borderId="88" xfId="0" applyFont="1" applyFill="1" applyBorder="1" applyAlignment="1">
      <alignment horizontal="left" wrapText="1"/>
    </xf>
    <xf numFmtId="167" fontId="13" fillId="0" borderId="43" xfId="0" applyNumberFormat="1" applyFont="1" applyBorder="1" applyAlignment="1">
      <alignment horizontal="center" vertical="center" wrapText="1"/>
    </xf>
    <xf numFmtId="167" fontId="13" fillId="0" borderId="42" xfId="0" applyNumberFormat="1" applyFont="1" applyBorder="1" applyAlignment="1">
      <alignment horizontal="center" vertical="center" wrapText="1"/>
    </xf>
    <xf numFmtId="167" fontId="13" fillId="0" borderId="61" xfId="0" applyNumberFormat="1" applyFont="1" applyBorder="1" applyAlignment="1">
      <alignment horizontal="center" vertical="center" wrapText="1"/>
    </xf>
    <xf numFmtId="167" fontId="13" fillId="0" borderId="2" xfId="0" applyNumberFormat="1" applyFont="1" applyBorder="1" applyAlignment="1">
      <alignment horizontal="center" vertical="center" wrapText="1"/>
    </xf>
    <xf numFmtId="167" fontId="6" fillId="0" borderId="2" xfId="0" applyNumberFormat="1" applyFont="1" applyBorder="1" applyAlignment="1">
      <alignment horizontal="center" vertical="center" wrapText="1"/>
    </xf>
    <xf numFmtId="167" fontId="6" fillId="0" borderId="39" xfId="0" applyNumberFormat="1" applyFont="1" applyBorder="1" applyAlignment="1">
      <alignment horizontal="center" vertical="center" wrapText="1"/>
    </xf>
    <xf numFmtId="0" fontId="9" fillId="3" borderId="9" xfId="0" applyFont="1" applyFill="1" applyBorder="1" applyAlignment="1">
      <alignment horizontal="center" vertical="top" wrapText="1"/>
    </xf>
    <xf numFmtId="167" fontId="13" fillId="0" borderId="89" xfId="0" applyNumberFormat="1" applyFont="1" applyBorder="1" applyAlignment="1">
      <alignment horizontal="center" vertical="center" wrapText="1"/>
    </xf>
    <xf numFmtId="167" fontId="13" fillId="0" borderId="13" xfId="0" applyNumberFormat="1" applyFont="1" applyBorder="1" applyAlignment="1">
      <alignment horizontal="center" vertical="center" wrapText="1"/>
    </xf>
    <xf numFmtId="0" fontId="9" fillId="3" borderId="15" xfId="0" applyFont="1" applyFill="1" applyBorder="1" applyAlignment="1">
      <alignment horizontal="center" wrapText="1"/>
    </xf>
    <xf numFmtId="0" fontId="9" fillId="3" borderId="90" xfId="0" applyFont="1" applyFill="1" applyBorder="1" applyAlignment="1">
      <alignment horizontal="left" wrapText="1"/>
    </xf>
    <xf numFmtId="167" fontId="13" fillId="0" borderId="91" xfId="0" applyNumberFormat="1" applyFont="1" applyBorder="1" applyAlignment="1">
      <alignment horizontal="center" vertical="center" wrapText="1"/>
    </xf>
    <xf numFmtId="167" fontId="13" fillId="0" borderId="92" xfId="0" applyNumberFormat="1" applyFont="1" applyBorder="1" applyAlignment="1">
      <alignment horizontal="center" vertical="center" wrapText="1"/>
    </xf>
    <xf numFmtId="167" fontId="13" fillId="0" borderId="93" xfId="0" applyNumberFormat="1" applyFont="1" applyBorder="1" applyAlignment="1">
      <alignment horizontal="center" vertical="center" wrapText="1"/>
    </xf>
    <xf numFmtId="167" fontId="13" fillId="0" borderId="3" xfId="0" applyNumberFormat="1" applyFont="1" applyBorder="1" applyAlignment="1">
      <alignment horizontal="center" vertical="center" wrapText="1"/>
    </xf>
    <xf numFmtId="167" fontId="6" fillId="0" borderId="3" xfId="0" applyNumberFormat="1" applyFont="1" applyBorder="1" applyAlignment="1">
      <alignment horizontal="center" vertical="center" wrapText="1"/>
    </xf>
    <xf numFmtId="167" fontId="6" fillId="0" borderId="35" xfId="0" applyNumberFormat="1" applyFont="1" applyBorder="1" applyAlignment="1">
      <alignment horizontal="center" vertical="center" wrapText="1"/>
    </xf>
    <xf numFmtId="167" fontId="6" fillId="0" borderId="90" xfId="0" applyNumberFormat="1" applyFont="1" applyBorder="1" applyAlignment="1">
      <alignment horizontal="center" vertical="center" wrapText="1"/>
    </xf>
    <xf numFmtId="167" fontId="13" fillId="0" borderId="90" xfId="0" applyNumberFormat="1" applyFont="1" applyBorder="1" applyAlignment="1">
      <alignment horizontal="center" vertical="center" wrapText="1"/>
    </xf>
    <xf numFmtId="167" fontId="13" fillId="0" borderId="90" xfId="0" applyNumberFormat="1" applyFont="1" applyFill="1" applyBorder="1" applyAlignment="1">
      <alignment horizontal="center" vertical="center" wrapText="1"/>
    </xf>
    <xf numFmtId="0" fontId="9" fillId="3" borderId="63" xfId="0" applyFont="1" applyFill="1" applyBorder="1" applyAlignment="1">
      <alignment horizontal="center" wrapText="1"/>
    </xf>
    <xf numFmtId="0" fontId="9" fillId="3" borderId="58" xfId="0" applyFont="1" applyFill="1" applyBorder="1" applyAlignment="1">
      <alignment wrapText="1"/>
    </xf>
    <xf numFmtId="167" fontId="12" fillId="0" borderId="94" xfId="0" applyNumberFormat="1" applyFont="1" applyBorder="1" applyAlignment="1">
      <alignment horizontal="center" vertical="center" wrapText="1"/>
    </xf>
    <xf numFmtId="167" fontId="12" fillId="0" borderId="95" xfId="0" applyNumberFormat="1" applyFont="1" applyBorder="1" applyAlignment="1">
      <alignment horizontal="center" vertical="center" wrapText="1"/>
    </xf>
    <xf numFmtId="167" fontId="12" fillId="0" borderId="62" xfId="0" applyNumberFormat="1" applyFont="1" applyBorder="1" applyAlignment="1">
      <alignment horizontal="center" vertical="center" wrapText="1"/>
    </xf>
    <xf numFmtId="167" fontId="12" fillId="0" borderId="48" xfId="0" applyNumberFormat="1" applyFont="1" applyBorder="1" applyAlignment="1">
      <alignment horizontal="center" vertical="center" wrapText="1"/>
    </xf>
    <xf numFmtId="167" fontId="5" fillId="0" borderId="48" xfId="0" applyNumberFormat="1" applyFont="1" applyBorder="1" applyAlignment="1">
      <alignment horizontal="center" vertical="center" wrapText="1"/>
    </xf>
    <xf numFmtId="167" fontId="5" fillId="0" borderId="50" xfId="0" applyNumberFormat="1" applyFont="1" applyBorder="1" applyAlignment="1">
      <alignment horizontal="center" vertical="center" wrapText="1"/>
    </xf>
    <xf numFmtId="167" fontId="5" fillId="0" borderId="96" xfId="0" applyNumberFormat="1" applyFont="1" applyBorder="1" applyAlignment="1">
      <alignment horizontal="center" vertical="center" wrapText="1"/>
    </xf>
    <xf numFmtId="167" fontId="5" fillId="0" borderId="58" xfId="0" applyNumberFormat="1" applyFont="1" applyBorder="1" applyAlignment="1">
      <alignment horizontal="center" vertical="center" wrapText="1"/>
    </xf>
    <xf numFmtId="167" fontId="12" fillId="0" borderId="58" xfId="0" applyNumberFormat="1" applyFont="1" applyBorder="1" applyAlignment="1">
      <alignment horizontal="center" vertical="center" wrapText="1"/>
    </xf>
    <xf numFmtId="167" fontId="12" fillId="0" borderId="58" xfId="0" applyNumberFormat="1" applyFont="1" applyFill="1" applyBorder="1" applyAlignment="1">
      <alignment horizontal="center" vertical="center" wrapText="1"/>
    </xf>
    <xf numFmtId="0" fontId="15" fillId="0" borderId="0" xfId="0" applyFont="1" applyAlignment="1">
      <alignment horizontal="left"/>
    </xf>
    <xf numFmtId="0" fontId="15" fillId="0" borderId="0" xfId="0" applyFont="1" applyAlignment="1">
      <alignment wrapText="1"/>
    </xf>
    <xf numFmtId="0" fontId="15" fillId="2" borderId="0" xfId="11" applyFont="1" applyFill="1" applyAlignment="1">
      <alignment horizontal="left"/>
    </xf>
    <xf numFmtId="0" fontId="15" fillId="2" borderId="0" xfId="11" applyFont="1" applyFill="1" applyAlignment="1">
      <alignment horizontal="left" wrapText="1"/>
    </xf>
    <xf numFmtId="0" fontId="15" fillId="0" borderId="0" xfId="12" applyFont="1" applyAlignment="1">
      <alignment horizontal="left" wrapText="1"/>
    </xf>
    <xf numFmtId="0" fontId="15" fillId="2" borderId="0" xfId="12" applyFont="1" applyFill="1" applyAlignment="1">
      <alignment horizontal="left"/>
    </xf>
    <xf numFmtId="167" fontId="15" fillId="0" borderId="0" xfId="0" applyNumberFormat="1" applyFont="1" applyAlignment="1">
      <alignment horizontal="left"/>
    </xf>
    <xf numFmtId="0" fontId="15" fillId="2" borderId="0" xfId="11" applyFont="1" applyFill="1" applyAlignment="1"/>
    <xf numFmtId="0" fontId="31" fillId="2" borderId="0" xfId="12" applyFont="1" applyFill="1" applyAlignment="1"/>
    <xf numFmtId="0" fontId="31" fillId="2" borderId="0" xfId="12" applyFont="1" applyFill="1" applyAlignment="1">
      <alignment horizontal="left"/>
    </xf>
    <xf numFmtId="0" fontId="15" fillId="0" borderId="0" xfId="0" applyFont="1" applyAlignment="1">
      <alignment horizontal="left" wrapText="1"/>
    </xf>
    <xf numFmtId="0" fontId="7" fillId="0" borderId="0" xfId="0" applyFont="1" applyAlignment="1">
      <alignment horizontal="center"/>
    </xf>
    <xf numFmtId="167" fontId="13" fillId="0" borderId="97" xfId="0" applyNumberFormat="1" applyFont="1" applyBorder="1" applyAlignment="1">
      <alignment horizontal="center" vertical="center" wrapText="1"/>
    </xf>
    <xf numFmtId="178" fontId="15" fillId="0" borderId="0" xfId="6" applyNumberFormat="1" applyFont="1" applyAlignment="1">
      <alignment horizontal="left"/>
    </xf>
    <xf numFmtId="0" fontId="5" fillId="2" borderId="0" xfId="0" applyFont="1" applyFill="1"/>
    <xf numFmtId="0" fontId="15" fillId="2" borderId="0" xfId="0" applyFont="1" applyFill="1" applyAlignment="1">
      <alignment horizontal="right"/>
    </xf>
    <xf numFmtId="0" fontId="9" fillId="3" borderId="81" xfId="0" applyFont="1" applyFill="1" applyBorder="1" applyAlignment="1">
      <alignment vertical="center"/>
    </xf>
    <xf numFmtId="0" fontId="9" fillId="3" borderId="81" xfId="0" applyFont="1" applyFill="1" applyBorder="1" applyAlignment="1">
      <alignment horizontal="center" vertical="center"/>
    </xf>
    <xf numFmtId="17" fontId="9" fillId="3" borderId="88" xfId="0" applyNumberFormat="1" applyFont="1" applyFill="1" applyBorder="1" applyAlignment="1">
      <alignment vertical="center"/>
    </xf>
    <xf numFmtId="167" fontId="13" fillId="2" borderId="88" xfId="0" applyNumberFormat="1" applyFont="1" applyFill="1" applyBorder="1" applyAlignment="1">
      <alignment horizontal="center" wrapText="1"/>
    </xf>
    <xf numFmtId="167" fontId="12" fillId="2" borderId="88" xfId="0" applyNumberFormat="1" applyFont="1" applyFill="1" applyBorder="1" applyAlignment="1">
      <alignment horizontal="center" wrapText="1"/>
    </xf>
    <xf numFmtId="17" fontId="9" fillId="3" borderId="83" xfId="0" applyNumberFormat="1" applyFont="1" applyFill="1" applyBorder="1" applyAlignment="1">
      <alignment vertical="center"/>
    </xf>
    <xf numFmtId="167" fontId="13" fillId="2" borderId="83" xfId="0" applyNumberFormat="1" applyFont="1" applyFill="1" applyBorder="1" applyAlignment="1">
      <alignment horizontal="center" wrapText="1"/>
    </xf>
    <xf numFmtId="167" fontId="12" fillId="2" borderId="83" xfId="0" applyNumberFormat="1" applyFont="1" applyFill="1" applyBorder="1" applyAlignment="1">
      <alignment horizontal="center" wrapText="1"/>
    </xf>
    <xf numFmtId="167" fontId="14" fillId="2" borderId="0" xfId="0" applyNumberFormat="1" applyFont="1" applyFill="1"/>
    <xf numFmtId="17" fontId="9" fillId="3" borderId="58" xfId="0" applyNumberFormat="1" applyFont="1" applyFill="1" applyBorder="1" applyAlignment="1">
      <alignment vertical="center"/>
    </xf>
    <xf numFmtId="167" fontId="13" fillId="2" borderId="58" xfId="0" applyNumberFormat="1" applyFont="1" applyFill="1" applyBorder="1" applyAlignment="1">
      <alignment horizontal="center" wrapText="1"/>
    </xf>
    <xf numFmtId="167" fontId="12" fillId="2" borderId="58" xfId="0" applyNumberFormat="1" applyFont="1" applyFill="1" applyBorder="1" applyAlignment="1">
      <alignment horizontal="center" wrapText="1"/>
    </xf>
    <xf numFmtId="178" fontId="14" fillId="2" borderId="0" xfId="6" applyNumberFormat="1" applyFont="1" applyFill="1"/>
    <xf numFmtId="178" fontId="14" fillId="2" borderId="0" xfId="0" applyNumberFormat="1" applyFont="1" applyFill="1"/>
    <xf numFmtId="0" fontId="15" fillId="2" borderId="0" xfId="11" applyFont="1" applyFill="1" applyBorder="1" applyAlignment="1"/>
    <xf numFmtId="167" fontId="15" fillId="0" borderId="0" xfId="0" applyNumberFormat="1" applyFont="1"/>
    <xf numFmtId="0" fontId="15" fillId="2" borderId="0" xfId="0" applyFont="1" applyFill="1" applyAlignment="1">
      <alignment vertical="center"/>
    </xf>
    <xf numFmtId="0" fontId="32" fillId="2" borderId="0" xfId="0" applyFont="1" applyFill="1" applyAlignment="1">
      <alignment vertical="center"/>
    </xf>
    <xf numFmtId="0" fontId="15" fillId="2" borderId="0" xfId="0" applyFont="1" applyFill="1" applyAlignment="1">
      <alignment horizontal="left" vertical="center"/>
    </xf>
    <xf numFmtId="0" fontId="32" fillId="2" borderId="0" xfId="0" applyFont="1" applyFill="1" applyAlignment="1">
      <alignment horizontal="left" vertical="center"/>
    </xf>
    <xf numFmtId="0" fontId="5" fillId="2" borderId="0" xfId="0" applyFont="1" applyFill="1" applyAlignment="1">
      <alignment horizontal="left"/>
    </xf>
    <xf numFmtId="0" fontId="6" fillId="2" borderId="0" xfId="0" applyFont="1" applyFill="1"/>
    <xf numFmtId="170" fontId="9" fillId="2" borderId="0" xfId="0" applyNumberFormat="1" applyFont="1" applyFill="1" applyAlignment="1">
      <alignment horizontal="center"/>
    </xf>
    <xf numFmtId="170" fontId="10" fillId="2" borderId="0" xfId="0" applyNumberFormat="1" applyFont="1" applyFill="1" applyAlignment="1">
      <alignment horizontal="center"/>
    </xf>
    <xf numFmtId="0" fontId="10" fillId="2" borderId="0" xfId="0" applyFont="1" applyFill="1"/>
    <xf numFmtId="0" fontId="7" fillId="2" borderId="0" xfId="0" applyFont="1" applyFill="1" applyAlignment="1">
      <alignment horizontal="center"/>
    </xf>
    <xf numFmtId="0" fontId="7" fillId="2" borderId="0" xfId="0" applyFont="1" applyFill="1"/>
    <xf numFmtId="170" fontId="7" fillId="2" borderId="0" xfId="0" applyNumberFormat="1" applyFont="1" applyFill="1" applyAlignment="1">
      <alignment horizontal="center"/>
    </xf>
    <xf numFmtId="170" fontId="15" fillId="2" borderId="0" xfId="0" applyNumberFormat="1" applyFont="1" applyFill="1" applyAlignment="1">
      <alignment horizontal="center"/>
    </xf>
    <xf numFmtId="170" fontId="15" fillId="2" borderId="28" xfId="0" applyNumberFormat="1" applyFont="1" applyFill="1" applyBorder="1" applyAlignment="1"/>
    <xf numFmtId="0" fontId="13" fillId="2" borderId="0" xfId="0" applyFont="1" applyFill="1"/>
    <xf numFmtId="170" fontId="9" fillId="3" borderId="104" xfId="0" applyNumberFormat="1" applyFont="1" applyFill="1" applyBorder="1" applyAlignment="1">
      <alignment horizontal="center"/>
    </xf>
    <xf numFmtId="170" fontId="9" fillId="3" borderId="105" xfId="0" applyNumberFormat="1" applyFont="1" applyFill="1" applyBorder="1" applyAlignment="1">
      <alignment horizontal="center"/>
    </xf>
    <xf numFmtId="170" fontId="9" fillId="3" borderId="106" xfId="0" applyNumberFormat="1" applyFont="1" applyFill="1" applyBorder="1" applyAlignment="1">
      <alignment horizontal="center"/>
    </xf>
    <xf numFmtId="170" fontId="9" fillId="3" borderId="107" xfId="0" applyNumberFormat="1" applyFont="1" applyFill="1" applyBorder="1" applyAlignment="1">
      <alignment horizontal="center"/>
    </xf>
    <xf numFmtId="170" fontId="9" fillId="3" borderId="37" xfId="0" applyNumberFormat="1" applyFont="1" applyFill="1" applyBorder="1" applyAlignment="1">
      <alignment horizontal="center"/>
    </xf>
    <xf numFmtId="170" fontId="9" fillId="3" borderId="38" xfId="0" applyNumberFormat="1" applyFont="1" applyFill="1" applyBorder="1" applyAlignment="1">
      <alignment horizontal="center"/>
    </xf>
    <xf numFmtId="170" fontId="9" fillId="3" borderId="108" xfId="0" applyNumberFormat="1" applyFont="1" applyFill="1" applyBorder="1" applyAlignment="1">
      <alignment horizontal="center"/>
    </xf>
    <xf numFmtId="170" fontId="9" fillId="3" borderId="108" xfId="0" applyNumberFormat="1" applyFont="1" applyFill="1" applyBorder="1" applyAlignment="1">
      <alignment horizontal="center" vertical="center"/>
    </xf>
    <xf numFmtId="0" fontId="10" fillId="3" borderId="9" xfId="0" applyFont="1" applyFill="1" applyBorder="1" applyAlignment="1">
      <alignment horizontal="center"/>
    </xf>
    <xf numFmtId="0" fontId="10" fillId="3" borderId="83" xfId="0" applyFont="1" applyFill="1" applyBorder="1"/>
    <xf numFmtId="170" fontId="13" fillId="2" borderId="43" xfId="0" applyNumberFormat="1" applyFont="1" applyFill="1" applyBorder="1" applyAlignment="1">
      <alignment horizontal="center"/>
    </xf>
    <xf numFmtId="170" fontId="13" fillId="2" borderId="42" xfId="0" applyNumberFormat="1" applyFont="1" applyFill="1" applyBorder="1" applyAlignment="1">
      <alignment horizontal="center"/>
    </xf>
    <xf numFmtId="170" fontId="13" fillId="2" borderId="0" xfId="0" applyNumberFormat="1" applyFont="1" applyFill="1" applyAlignment="1">
      <alignment horizontal="center"/>
    </xf>
    <xf numFmtId="170" fontId="13" fillId="2" borderId="1" xfId="0" applyNumberFormat="1" applyFont="1" applyFill="1" applyBorder="1" applyAlignment="1">
      <alignment horizontal="center"/>
    </xf>
    <xf numFmtId="170" fontId="6" fillId="2" borderId="1" xfId="0" applyNumberFormat="1" applyFont="1" applyFill="1" applyBorder="1" applyAlignment="1">
      <alignment horizontal="center"/>
    </xf>
    <xf numFmtId="170" fontId="6" fillId="2" borderId="87" xfId="0" applyNumberFormat="1" applyFont="1" applyFill="1" applyBorder="1" applyAlignment="1">
      <alignment horizontal="center"/>
    </xf>
    <xf numFmtId="170" fontId="6" fillId="2" borderId="83" xfId="0" applyNumberFormat="1" applyFont="1" applyFill="1" applyBorder="1" applyAlignment="1">
      <alignment horizontal="center"/>
    </xf>
    <xf numFmtId="170" fontId="13" fillId="2" borderId="83" xfId="0" applyNumberFormat="1" applyFont="1" applyFill="1" applyBorder="1" applyAlignment="1">
      <alignment horizontal="center"/>
    </xf>
    <xf numFmtId="170" fontId="0" fillId="2" borderId="0" xfId="0" applyNumberFormat="1" applyFill="1"/>
    <xf numFmtId="0" fontId="10" fillId="3" borderId="88" xfId="0" applyFont="1" applyFill="1" applyBorder="1"/>
    <xf numFmtId="170" fontId="13" fillId="2" borderId="2" xfId="0" applyNumberFormat="1" applyFont="1" applyFill="1" applyBorder="1" applyAlignment="1">
      <alignment horizontal="center"/>
    </xf>
    <xf numFmtId="170" fontId="6" fillId="2" borderId="2" xfId="0" applyNumberFormat="1" applyFont="1" applyFill="1" applyBorder="1" applyAlignment="1">
      <alignment horizontal="center"/>
    </xf>
    <xf numFmtId="170" fontId="6" fillId="2" borderId="39" xfId="0" applyNumberFormat="1" applyFont="1" applyFill="1" applyBorder="1" applyAlignment="1">
      <alignment horizontal="center"/>
    </xf>
    <xf numFmtId="170" fontId="6" fillId="2" borderId="88" xfId="0" applyNumberFormat="1" applyFont="1" applyFill="1" applyBorder="1" applyAlignment="1">
      <alignment horizontal="center"/>
    </xf>
    <xf numFmtId="170" fontId="13" fillId="2" borderId="88" xfId="0" applyNumberFormat="1" applyFont="1" applyFill="1" applyBorder="1" applyAlignment="1">
      <alignment horizontal="center"/>
    </xf>
    <xf numFmtId="170" fontId="13" fillId="2" borderId="61" xfId="0" applyNumberFormat="1" applyFont="1" applyFill="1" applyBorder="1" applyAlignment="1">
      <alignment horizontal="center"/>
    </xf>
    <xf numFmtId="0" fontId="10" fillId="3" borderId="90" xfId="0" applyFont="1" applyFill="1" applyBorder="1"/>
    <xf numFmtId="170" fontId="13" fillId="2" borderId="3" xfId="0" applyNumberFormat="1" applyFont="1" applyFill="1" applyBorder="1" applyAlignment="1">
      <alignment horizontal="center"/>
    </xf>
    <xf numFmtId="170" fontId="6" fillId="2" borderId="3" xfId="0" applyNumberFormat="1" applyFont="1" applyFill="1" applyBorder="1" applyAlignment="1">
      <alignment horizontal="center"/>
    </xf>
    <xf numFmtId="170" fontId="6" fillId="2" borderId="35" xfId="0" applyNumberFormat="1" applyFont="1" applyFill="1" applyBorder="1" applyAlignment="1">
      <alignment horizontal="center"/>
    </xf>
    <xf numFmtId="170" fontId="6" fillId="2" borderId="90" xfId="0" applyNumberFormat="1" applyFont="1" applyFill="1" applyBorder="1" applyAlignment="1">
      <alignment horizontal="center"/>
    </xf>
    <xf numFmtId="170" fontId="13" fillId="2" borderId="90" xfId="0" applyNumberFormat="1" applyFont="1" applyFill="1" applyBorder="1" applyAlignment="1">
      <alignment horizontal="center"/>
    </xf>
    <xf numFmtId="0" fontId="12" fillId="3" borderId="109" xfId="0" applyFont="1" applyFill="1" applyBorder="1" applyAlignment="1">
      <alignment horizontal="center" wrapText="1"/>
    </xf>
    <xf numFmtId="0" fontId="9" fillId="3" borderId="90" xfId="0" applyFont="1" applyFill="1" applyBorder="1" applyAlignment="1">
      <alignment vertical="center" wrapText="1"/>
    </xf>
    <xf numFmtId="170" fontId="9" fillId="2" borderId="104" xfId="0" applyNumberFormat="1" applyFont="1" applyFill="1" applyBorder="1" applyAlignment="1">
      <alignment horizontal="center" vertical="center" wrapText="1"/>
    </xf>
    <xf numFmtId="170" fontId="9" fillId="2" borderId="106" xfId="0" applyNumberFormat="1" applyFont="1" applyFill="1" applyBorder="1" applyAlignment="1">
      <alignment horizontal="center" vertical="center" wrapText="1"/>
    </xf>
    <xf numFmtId="170" fontId="9" fillId="2" borderId="110" xfId="0" applyNumberFormat="1" applyFont="1" applyFill="1" applyBorder="1" applyAlignment="1">
      <alignment horizontal="center" vertical="center" wrapText="1"/>
    </xf>
    <xf numFmtId="170" fontId="9" fillId="2" borderId="3" xfId="0" applyNumberFormat="1" applyFont="1" applyFill="1" applyBorder="1" applyAlignment="1">
      <alignment horizontal="center" vertical="center" wrapText="1"/>
    </xf>
    <xf numFmtId="170" fontId="9" fillId="2" borderId="35" xfId="0" applyNumberFormat="1" applyFont="1" applyFill="1" applyBorder="1" applyAlignment="1">
      <alignment horizontal="center" vertical="center" wrapText="1"/>
    </xf>
    <xf numFmtId="170" fontId="9" fillId="2" borderId="90" xfId="0" applyNumberFormat="1" applyFont="1" applyFill="1" applyBorder="1" applyAlignment="1">
      <alignment horizontal="center" vertical="center" wrapText="1"/>
    </xf>
    <xf numFmtId="170" fontId="12" fillId="2" borderId="90" xfId="0" applyNumberFormat="1" applyFont="1" applyFill="1" applyBorder="1" applyAlignment="1">
      <alignment horizontal="center" vertical="center" wrapText="1"/>
    </xf>
    <xf numFmtId="170" fontId="12" fillId="0" borderId="90" xfId="0" applyNumberFormat="1" applyFont="1" applyFill="1" applyBorder="1" applyAlignment="1">
      <alignment horizontal="center" vertical="center" wrapText="1"/>
    </xf>
    <xf numFmtId="0" fontId="10" fillId="3" borderId="82" xfId="0" applyFont="1" applyFill="1" applyBorder="1" applyAlignment="1">
      <alignment horizontal="center"/>
    </xf>
    <xf numFmtId="170" fontId="10" fillId="2" borderId="43" xfId="0" applyNumberFormat="1" applyFont="1" applyFill="1" applyBorder="1" applyAlignment="1">
      <alignment horizontal="center"/>
    </xf>
    <xf numFmtId="170" fontId="10" fillId="2" borderId="1" xfId="0" applyNumberFormat="1" applyFont="1" applyFill="1" applyBorder="1" applyAlignment="1">
      <alignment horizontal="center"/>
    </xf>
    <xf numFmtId="170" fontId="10" fillId="2" borderId="74" xfId="0" applyNumberFormat="1" applyFont="1" applyFill="1" applyBorder="1" applyAlignment="1">
      <alignment horizontal="center"/>
    </xf>
    <xf numFmtId="170" fontId="10" fillId="2" borderId="83" xfId="0" applyNumberFormat="1" applyFont="1" applyFill="1" applyBorder="1" applyAlignment="1">
      <alignment horizontal="center"/>
    </xf>
    <xf numFmtId="170" fontId="10" fillId="2" borderId="2" xfId="0" applyNumberFormat="1" applyFont="1" applyFill="1" applyBorder="1" applyAlignment="1">
      <alignment horizontal="center"/>
    </xf>
    <xf numFmtId="170" fontId="10" fillId="2" borderId="10" xfId="0" applyNumberFormat="1" applyFont="1" applyFill="1" applyBorder="1" applyAlignment="1">
      <alignment horizontal="center"/>
    </xf>
    <xf numFmtId="170" fontId="10" fillId="2" borderId="88" xfId="0" applyNumberFormat="1" applyFont="1" applyFill="1" applyBorder="1" applyAlignment="1">
      <alignment horizontal="center"/>
    </xf>
    <xf numFmtId="170" fontId="10" fillId="2" borderId="42" xfId="0" applyNumberFormat="1" applyFont="1" applyFill="1" applyBorder="1" applyAlignment="1">
      <alignment horizontal="center"/>
    </xf>
    <xf numFmtId="170" fontId="10" fillId="2" borderId="39" xfId="0" applyNumberFormat="1" applyFont="1" applyFill="1" applyBorder="1" applyAlignment="1">
      <alignment horizontal="center"/>
    </xf>
    <xf numFmtId="0" fontId="10" fillId="3" borderId="15" xfId="0" applyFont="1" applyFill="1" applyBorder="1" applyAlignment="1">
      <alignment horizontal="center"/>
    </xf>
    <xf numFmtId="170" fontId="10" fillId="2" borderId="3" xfId="0" applyNumberFormat="1" applyFont="1" applyFill="1" applyBorder="1" applyAlignment="1">
      <alignment horizontal="center"/>
    </xf>
    <xf numFmtId="170" fontId="10" fillId="2" borderId="16" xfId="0" applyNumberFormat="1" applyFont="1" applyFill="1" applyBorder="1" applyAlignment="1">
      <alignment horizontal="center"/>
    </xf>
    <xf numFmtId="170" fontId="10" fillId="2" borderId="90" xfId="0" applyNumberFormat="1" applyFont="1" applyFill="1" applyBorder="1" applyAlignment="1">
      <alignment horizontal="center"/>
    </xf>
    <xf numFmtId="170" fontId="9" fillId="2" borderId="111" xfId="0" applyNumberFormat="1" applyFont="1" applyFill="1" applyBorder="1" applyAlignment="1">
      <alignment horizontal="center" vertical="center" wrapText="1"/>
    </xf>
    <xf numFmtId="170" fontId="9" fillId="2" borderId="16" xfId="0" applyNumberFormat="1" applyFont="1" applyFill="1" applyBorder="1" applyAlignment="1">
      <alignment horizontal="center" vertical="center" wrapText="1"/>
    </xf>
    <xf numFmtId="0" fontId="9" fillId="3" borderId="112" xfId="0" applyFont="1" applyFill="1" applyBorder="1" applyAlignment="1">
      <alignment horizontal="center" wrapText="1"/>
    </xf>
    <xf numFmtId="170" fontId="9" fillId="2" borderId="113" xfId="0" applyNumberFormat="1" applyFont="1" applyFill="1" applyBorder="1" applyAlignment="1">
      <alignment horizontal="center" vertical="center" wrapText="1"/>
    </xf>
    <xf numFmtId="0" fontId="10" fillId="3" borderId="87" xfId="0" applyFont="1" applyFill="1" applyBorder="1"/>
    <xf numFmtId="0" fontId="10" fillId="3" borderId="39" xfId="0" applyFont="1" applyFill="1" applyBorder="1"/>
    <xf numFmtId="0" fontId="10" fillId="3" borderId="35" xfId="0" applyFont="1" applyFill="1" applyBorder="1"/>
    <xf numFmtId="0" fontId="9" fillId="3" borderId="35" xfId="0" applyFont="1" applyFill="1" applyBorder="1" applyAlignment="1">
      <alignment vertical="center" wrapText="1"/>
    </xf>
    <xf numFmtId="170" fontId="9" fillId="2" borderId="114" xfId="0" applyNumberFormat="1" applyFont="1" applyFill="1" applyBorder="1" applyAlignment="1">
      <alignment horizontal="center" vertical="center" wrapText="1"/>
    </xf>
    <xf numFmtId="0" fontId="9" fillId="3" borderId="96" xfId="0" applyFont="1" applyFill="1" applyBorder="1" applyAlignment="1">
      <alignment vertical="center" wrapText="1"/>
    </xf>
    <xf numFmtId="170" fontId="9" fillId="2" borderId="115" xfId="0" applyNumberFormat="1" applyFont="1" applyFill="1" applyBorder="1" applyAlignment="1">
      <alignment horizontal="center" vertical="center" wrapText="1"/>
    </xf>
    <xf numFmtId="170" fontId="9" fillId="2" borderId="58" xfId="0" applyNumberFormat="1" applyFont="1" applyFill="1" applyBorder="1" applyAlignment="1">
      <alignment horizontal="center" vertical="center" wrapText="1"/>
    </xf>
    <xf numFmtId="170" fontId="12" fillId="2" borderId="58" xfId="0" applyNumberFormat="1" applyFont="1" applyFill="1" applyBorder="1" applyAlignment="1">
      <alignment horizontal="center" vertical="center" wrapText="1"/>
    </xf>
    <xf numFmtId="170" fontId="12" fillId="2" borderId="96" xfId="0" applyNumberFormat="1" applyFont="1" applyFill="1" applyBorder="1" applyAlignment="1">
      <alignment horizontal="center" vertical="center" wrapText="1"/>
    </xf>
    <xf numFmtId="0" fontId="15" fillId="2" borderId="0" xfId="11" applyFont="1" applyFill="1" applyAlignment="1">
      <alignment vertical="center"/>
    </xf>
    <xf numFmtId="0" fontId="33" fillId="2" borderId="0" xfId="11" applyFont="1" applyFill="1" applyAlignment="1">
      <alignment vertical="center"/>
    </xf>
    <xf numFmtId="0" fontId="33" fillId="2" borderId="0" xfId="12" applyFont="1" applyFill="1" applyAlignment="1">
      <alignment vertical="center"/>
    </xf>
    <xf numFmtId="0" fontId="34" fillId="2" borderId="0" xfId="12" applyFont="1" applyFill="1" applyAlignment="1">
      <alignment vertical="center"/>
    </xf>
    <xf numFmtId="170" fontId="34" fillId="2" borderId="0" xfId="12" applyNumberFormat="1" applyFont="1" applyFill="1" applyAlignment="1">
      <alignment vertical="center"/>
    </xf>
    <xf numFmtId="0" fontId="33" fillId="2" borderId="0" xfId="11" applyFont="1" applyFill="1" applyAlignment="1">
      <alignment horizontal="left" vertical="top"/>
    </xf>
    <xf numFmtId="0" fontId="15" fillId="2" borderId="0" xfId="0" applyFont="1" applyFill="1"/>
    <xf numFmtId="170" fontId="33" fillId="2" borderId="0" xfId="0" applyNumberFormat="1" applyFont="1" applyFill="1" applyAlignment="1">
      <alignment horizontal="center"/>
    </xf>
    <xf numFmtId="0" fontId="0" fillId="2" borderId="0" xfId="0" applyFill="1" applyBorder="1"/>
    <xf numFmtId="0" fontId="14" fillId="2" borderId="0" xfId="0" applyFont="1" applyFill="1" applyBorder="1"/>
    <xf numFmtId="170" fontId="7" fillId="2" borderId="0" xfId="0" applyNumberFormat="1" applyFont="1" applyFill="1" applyBorder="1" applyAlignment="1">
      <alignment horizontal="center"/>
    </xf>
    <xf numFmtId="0" fontId="5" fillId="2" borderId="0" xfId="13" applyFont="1" applyFill="1" applyAlignment="1">
      <alignment vertical="center"/>
    </xf>
    <xf numFmtId="0" fontId="6" fillId="2" borderId="0" xfId="13" applyFont="1" applyFill="1"/>
    <xf numFmtId="0" fontId="24" fillId="2" borderId="0" xfId="13" applyFont="1" applyFill="1"/>
    <xf numFmtId="0" fontId="7" fillId="0" borderId="0" xfId="13" applyFont="1" applyFill="1"/>
    <xf numFmtId="170" fontId="7" fillId="2" borderId="0" xfId="13" applyNumberFormat="1" applyFont="1" applyFill="1"/>
    <xf numFmtId="0" fontId="7" fillId="2" borderId="0" xfId="13" applyFont="1" applyFill="1"/>
    <xf numFmtId="166" fontId="7" fillId="2" borderId="0" xfId="13" applyNumberFormat="1" applyFont="1" applyFill="1"/>
    <xf numFmtId="0" fontId="7" fillId="0" borderId="0" xfId="13" applyFont="1"/>
    <xf numFmtId="170" fontId="7" fillId="0" borderId="0" xfId="13" applyNumberFormat="1" applyFont="1"/>
    <xf numFmtId="0" fontId="6" fillId="3" borderId="32" xfId="13" applyFont="1" applyFill="1" applyBorder="1" applyAlignment="1">
      <alignment vertical="center"/>
    </xf>
    <xf numFmtId="0" fontId="7" fillId="2" borderId="0" xfId="13" applyFont="1" applyFill="1" applyAlignment="1">
      <alignment vertical="center"/>
    </xf>
    <xf numFmtId="170" fontId="7" fillId="2" borderId="0" xfId="13" applyNumberFormat="1" applyFont="1" applyFill="1" applyAlignment="1">
      <alignment vertical="center"/>
    </xf>
    <xf numFmtId="166" fontId="7" fillId="2" borderId="0" xfId="13" applyNumberFormat="1" applyFont="1" applyFill="1" applyAlignment="1">
      <alignment vertical="center"/>
    </xf>
    <xf numFmtId="0" fontId="7" fillId="0" borderId="0" xfId="13" applyFont="1" applyAlignment="1">
      <alignment vertical="center"/>
    </xf>
    <xf numFmtId="0" fontId="6" fillId="3" borderId="21" xfId="13" applyFont="1" applyFill="1" applyBorder="1" applyAlignment="1">
      <alignment vertical="center"/>
    </xf>
    <xf numFmtId="0" fontId="9" fillId="3" borderId="116" xfId="13" applyFont="1" applyFill="1" applyBorder="1" applyAlignment="1">
      <alignment horizontal="center" vertical="center"/>
    </xf>
    <xf numFmtId="0" fontId="9" fillId="3" borderId="117" xfId="13" applyFont="1" applyFill="1" applyBorder="1" applyAlignment="1">
      <alignment horizontal="center" vertical="center"/>
    </xf>
    <xf numFmtId="0" fontId="9" fillId="3" borderId="118" xfId="13" applyFont="1" applyFill="1" applyBorder="1" applyAlignment="1">
      <alignment horizontal="center" vertical="center"/>
    </xf>
    <xf numFmtId="0" fontId="6" fillId="3" borderId="36" xfId="13" applyFont="1" applyFill="1" applyBorder="1" applyAlignment="1">
      <alignment horizontal="center" vertical="center"/>
    </xf>
    <xf numFmtId="0" fontId="11" fillId="3" borderId="37" xfId="13" applyFont="1" applyFill="1" applyBorder="1" applyAlignment="1">
      <alignment horizontal="center" vertical="center"/>
    </xf>
    <xf numFmtId="0" fontId="11" fillId="3" borderId="38" xfId="13" applyFont="1" applyFill="1" applyBorder="1" applyAlignment="1">
      <alignment horizontal="center" vertical="center"/>
    </xf>
    <xf numFmtId="0" fontId="7" fillId="2" borderId="0" xfId="13" applyFont="1" applyFill="1" applyAlignment="1">
      <alignment horizontal="center" vertical="center"/>
    </xf>
    <xf numFmtId="170" fontId="7" fillId="2" borderId="0" xfId="13" applyNumberFormat="1" applyFont="1" applyFill="1" applyAlignment="1">
      <alignment horizontal="center" vertical="center"/>
    </xf>
    <xf numFmtId="166" fontId="7" fillId="2" borderId="0" xfId="13" applyNumberFormat="1" applyFont="1" applyFill="1" applyAlignment="1">
      <alignment horizontal="center" vertical="center"/>
    </xf>
    <xf numFmtId="0" fontId="7" fillId="0" borderId="0" xfId="13" applyFont="1" applyAlignment="1">
      <alignment horizontal="center" vertical="center"/>
    </xf>
    <xf numFmtId="17" fontId="5" fillId="6" borderId="21" xfId="13" applyNumberFormat="1" applyFont="1" applyFill="1" applyBorder="1" applyAlignment="1">
      <alignment horizontal="left" vertical="center"/>
    </xf>
    <xf numFmtId="3" fontId="7" fillId="0" borderId="2" xfId="13" applyNumberFormat="1" applyFont="1" applyBorder="1" applyAlignment="1">
      <alignment horizontal="right" vertical="center"/>
    </xf>
    <xf numFmtId="3" fontId="7" fillId="0" borderId="2" xfId="13" applyNumberFormat="1" applyFont="1" applyBorder="1" applyAlignment="1">
      <alignment vertical="center"/>
    </xf>
    <xf numFmtId="166" fontId="7" fillId="0" borderId="2" xfId="13" applyNumberFormat="1" applyFont="1" applyBorder="1" applyAlignment="1">
      <alignment horizontal="right" vertical="center"/>
    </xf>
    <xf numFmtId="170" fontId="27" fillId="0" borderId="2" xfId="13" applyNumberFormat="1" applyFont="1" applyBorder="1" applyAlignment="1">
      <alignment vertical="center"/>
    </xf>
    <xf numFmtId="170" fontId="27" fillId="0" borderId="39" xfId="13" applyNumberFormat="1" applyFont="1" applyBorder="1" applyAlignment="1">
      <alignment vertical="center"/>
    </xf>
    <xf numFmtId="3" fontId="7" fillId="2" borderId="0" xfId="13" applyNumberFormat="1" applyFont="1" applyFill="1" applyAlignment="1">
      <alignment vertical="center"/>
    </xf>
    <xf numFmtId="17" fontId="5" fillId="6" borderId="21" xfId="13" quotePrefix="1" applyNumberFormat="1" applyFont="1" applyFill="1" applyBorder="1" applyAlignment="1">
      <alignment horizontal="left" vertical="center"/>
    </xf>
    <xf numFmtId="3" fontId="7" fillId="0" borderId="2" xfId="14" applyNumberFormat="1" applyFont="1" applyBorder="1" applyAlignment="1">
      <alignment horizontal="right" vertical="center"/>
    </xf>
    <xf numFmtId="3" fontId="7" fillId="0" borderId="2" xfId="14" applyNumberFormat="1" applyFont="1" applyBorder="1" applyAlignment="1">
      <alignment vertical="center"/>
    </xf>
    <xf numFmtId="166" fontId="7" fillId="0" borderId="2" xfId="14" applyNumberFormat="1" applyFont="1" applyBorder="1" applyAlignment="1">
      <alignment horizontal="right" vertical="center"/>
    </xf>
    <xf numFmtId="170" fontId="27" fillId="0" borderId="2" xfId="14" applyNumberFormat="1" applyFont="1" applyBorder="1" applyAlignment="1">
      <alignment vertical="center"/>
    </xf>
    <xf numFmtId="2" fontId="7" fillId="2" borderId="0" xfId="13" applyNumberFormat="1" applyFont="1" applyFill="1" applyAlignment="1">
      <alignment vertical="center"/>
    </xf>
    <xf numFmtId="17" fontId="5" fillId="3" borderId="21" xfId="13" quotePrefix="1" applyNumberFormat="1" applyFont="1" applyFill="1" applyBorder="1" applyAlignment="1">
      <alignment horizontal="left" vertical="center"/>
    </xf>
    <xf numFmtId="3" fontId="10" fillId="2" borderId="2" xfId="14" applyNumberFormat="1" applyFont="1" applyFill="1" applyBorder="1" applyAlignment="1">
      <alignment vertical="center"/>
    </xf>
    <xf numFmtId="3" fontId="10" fillId="2" borderId="2" xfId="14" applyNumberFormat="1" applyFont="1" applyFill="1" applyBorder="1" applyAlignment="1">
      <alignment horizontal="right" vertical="center"/>
    </xf>
    <xf numFmtId="166" fontId="10" fillId="2" borderId="2" xfId="14" applyNumberFormat="1" applyFont="1" applyFill="1" applyBorder="1" applyAlignment="1">
      <alignment horizontal="right" vertical="center"/>
    </xf>
    <xf numFmtId="170" fontId="9" fillId="2" borderId="2" xfId="13" applyNumberFormat="1" applyFont="1" applyFill="1" applyBorder="1" applyAlignment="1">
      <alignment vertical="center"/>
    </xf>
    <xf numFmtId="170" fontId="9" fillId="2" borderId="2" xfId="14" applyNumberFormat="1" applyFont="1" applyFill="1" applyBorder="1" applyAlignment="1">
      <alignment vertical="center"/>
    </xf>
    <xf numFmtId="170" fontId="9" fillId="2" borderId="39" xfId="13" applyNumberFormat="1" applyFont="1" applyFill="1" applyBorder="1" applyAlignment="1">
      <alignment vertical="center"/>
    </xf>
    <xf numFmtId="170" fontId="27" fillId="2" borderId="0" xfId="14" applyNumberFormat="1" applyFont="1" applyFill="1" applyAlignment="1">
      <alignment vertical="center"/>
    </xf>
    <xf numFmtId="17" fontId="5" fillId="3" borderId="36" xfId="13" quotePrefix="1" applyNumberFormat="1" applyFont="1" applyFill="1" applyBorder="1" applyAlignment="1">
      <alignment horizontal="left" vertical="center"/>
    </xf>
    <xf numFmtId="3" fontId="10" fillId="2" borderId="3" xfId="14" applyNumberFormat="1" applyFont="1" applyFill="1" applyBorder="1" applyAlignment="1">
      <alignment vertical="center"/>
    </xf>
    <xf numFmtId="3" fontId="10" fillId="2" borderId="3" xfId="14" applyNumberFormat="1" applyFont="1" applyFill="1" applyBorder="1" applyAlignment="1">
      <alignment horizontal="right" vertical="center"/>
    </xf>
    <xf numFmtId="166" fontId="10" fillId="2" borderId="3" xfId="14" applyNumberFormat="1" applyFont="1" applyFill="1" applyBorder="1" applyAlignment="1">
      <alignment horizontal="right" vertical="center"/>
    </xf>
    <xf numFmtId="170" fontId="9" fillId="2" borderId="3" xfId="13" applyNumberFormat="1" applyFont="1" applyFill="1" applyBorder="1" applyAlignment="1">
      <alignment vertical="center"/>
    </xf>
    <xf numFmtId="170" fontId="9" fillId="2" borderId="3" xfId="14" applyNumberFormat="1" applyFont="1" applyFill="1" applyBorder="1" applyAlignment="1">
      <alignment vertical="center"/>
    </xf>
    <xf numFmtId="170" fontId="9" fillId="2" borderId="35" xfId="13" applyNumberFormat="1" applyFont="1" applyFill="1" applyBorder="1" applyAlignment="1">
      <alignment vertical="center"/>
    </xf>
    <xf numFmtId="3" fontId="13" fillId="2" borderId="2" xfId="14" applyNumberFormat="1" applyFont="1" applyFill="1" applyBorder="1" applyAlignment="1">
      <alignment vertical="center"/>
    </xf>
    <xf numFmtId="3" fontId="13" fillId="2" borderId="2" xfId="14" applyNumberFormat="1" applyFont="1" applyFill="1" applyBorder="1" applyAlignment="1">
      <alignment horizontal="right" vertical="center"/>
    </xf>
    <xf numFmtId="166" fontId="13" fillId="2" borderId="2" xfId="14" applyNumberFormat="1" applyFont="1" applyFill="1" applyBorder="1" applyAlignment="1">
      <alignment horizontal="right" vertical="center"/>
    </xf>
    <xf numFmtId="170" fontId="12" fillId="2" borderId="2" xfId="13" applyNumberFormat="1" applyFont="1" applyFill="1" applyBorder="1" applyAlignment="1">
      <alignment vertical="center"/>
    </xf>
    <xf numFmtId="170" fontId="12" fillId="2" borderId="2" xfId="14" applyNumberFormat="1" applyFont="1" applyFill="1" applyBorder="1" applyAlignment="1">
      <alignment vertical="center"/>
    </xf>
    <xf numFmtId="170" fontId="12" fillId="2" borderId="39" xfId="13" applyNumberFormat="1" applyFont="1" applyFill="1" applyBorder="1" applyAlignment="1">
      <alignment vertical="center"/>
    </xf>
    <xf numFmtId="17" fontId="9" fillId="3" borderId="71" xfId="13" quotePrefix="1" applyNumberFormat="1" applyFont="1" applyFill="1" applyBorder="1" applyAlignment="1">
      <alignment horizontal="left" vertical="center"/>
    </xf>
    <xf numFmtId="3" fontId="13" fillId="2" borderId="1" xfId="14" applyNumberFormat="1" applyFont="1" applyFill="1" applyBorder="1" applyAlignment="1">
      <alignment vertical="center"/>
    </xf>
    <xf numFmtId="3" fontId="13" fillId="2" borderId="1" xfId="14" applyNumberFormat="1" applyFont="1" applyFill="1" applyBorder="1" applyAlignment="1">
      <alignment horizontal="right" vertical="center"/>
    </xf>
    <xf numFmtId="166" fontId="13" fillId="2" borderId="1" xfId="14" applyNumberFormat="1" applyFont="1" applyFill="1" applyBorder="1" applyAlignment="1">
      <alignment horizontal="right" vertical="center"/>
    </xf>
    <xf numFmtId="170" fontId="12" fillId="2" borderId="1" xfId="13" applyNumberFormat="1" applyFont="1" applyFill="1" applyBorder="1" applyAlignment="1">
      <alignment vertical="center"/>
    </xf>
    <xf numFmtId="170" fontId="12" fillId="2" borderId="1" xfId="14" applyNumberFormat="1" applyFont="1" applyFill="1" applyBorder="1" applyAlignment="1">
      <alignment vertical="center"/>
    </xf>
    <xf numFmtId="170" fontId="12" fillId="2" borderId="87" xfId="13" applyNumberFormat="1" applyFont="1" applyFill="1" applyBorder="1" applyAlignment="1">
      <alignment vertical="center"/>
    </xf>
    <xf numFmtId="174" fontId="7" fillId="2" borderId="0" xfId="13" applyNumberFormat="1" applyFont="1" applyFill="1" applyAlignment="1">
      <alignment vertical="center"/>
    </xf>
    <xf numFmtId="17" fontId="9" fillId="3" borderId="21" xfId="13" quotePrefix="1" applyNumberFormat="1" applyFont="1" applyFill="1" applyBorder="1" applyAlignment="1">
      <alignment horizontal="left" vertical="center"/>
    </xf>
    <xf numFmtId="17" fontId="9" fillId="3" borderId="36" xfId="13" quotePrefix="1" applyNumberFormat="1" applyFont="1" applyFill="1" applyBorder="1" applyAlignment="1">
      <alignment horizontal="left" vertical="center"/>
    </xf>
    <xf numFmtId="3" fontId="13" fillId="2" borderId="3" xfId="14" applyNumberFormat="1" applyFont="1" applyFill="1" applyBorder="1" applyAlignment="1">
      <alignment vertical="center"/>
    </xf>
    <xf numFmtId="3" fontId="13" fillId="2" borderId="3" xfId="14" applyNumberFormat="1" applyFont="1" applyFill="1" applyBorder="1" applyAlignment="1">
      <alignment horizontal="right" vertical="center"/>
    </xf>
    <xf numFmtId="166" fontId="13" fillId="2" borderId="3" xfId="14" applyNumberFormat="1" applyFont="1" applyFill="1" applyBorder="1" applyAlignment="1">
      <alignment horizontal="right" vertical="center"/>
    </xf>
    <xf numFmtId="170" fontId="12" fillId="2" borderId="3" xfId="13" applyNumberFormat="1" applyFont="1" applyFill="1" applyBorder="1" applyAlignment="1">
      <alignment vertical="center"/>
    </xf>
    <xf numFmtId="170" fontId="12" fillId="2" borderId="3" xfId="14" applyNumberFormat="1" applyFont="1" applyFill="1" applyBorder="1" applyAlignment="1">
      <alignment vertical="center"/>
    </xf>
    <xf numFmtId="170" fontId="12" fillId="2" borderId="35" xfId="13" applyNumberFormat="1" applyFont="1" applyFill="1" applyBorder="1" applyAlignment="1">
      <alignment vertical="center"/>
    </xf>
    <xf numFmtId="170" fontId="12" fillId="2" borderId="39" xfId="14" applyNumberFormat="1" applyFont="1" applyFill="1" applyBorder="1" applyAlignment="1">
      <alignment vertical="center"/>
    </xf>
    <xf numFmtId="2" fontId="13" fillId="2" borderId="2" xfId="14" applyNumberFormat="1" applyFont="1" applyFill="1" applyBorder="1" applyAlignment="1">
      <alignment horizontal="right" vertical="center"/>
    </xf>
    <xf numFmtId="4" fontId="7" fillId="2" borderId="0" xfId="13" applyNumberFormat="1" applyFont="1" applyFill="1" applyAlignment="1">
      <alignment vertical="center"/>
    </xf>
    <xf numFmtId="178" fontId="13" fillId="2" borderId="2" xfId="5" applyNumberFormat="1" applyFont="1" applyFill="1" applyBorder="1" applyAlignment="1">
      <alignment horizontal="right" vertical="center"/>
    </xf>
    <xf numFmtId="170" fontId="12" fillId="2" borderId="35" xfId="14" applyNumberFormat="1" applyFont="1" applyFill="1" applyBorder="1" applyAlignment="1">
      <alignment vertical="center"/>
    </xf>
    <xf numFmtId="0" fontId="10" fillId="2" borderId="0" xfId="14" applyFont="1" applyFill="1"/>
    <xf numFmtId="166" fontId="10" fillId="2" borderId="0" xfId="14" applyNumberFormat="1" applyFont="1" applyFill="1"/>
    <xf numFmtId="170" fontId="7" fillId="2" borderId="0" xfId="13" applyNumberFormat="1" applyFont="1" applyFill="1" applyBorder="1" applyAlignment="1">
      <alignment vertical="center"/>
    </xf>
    <xf numFmtId="4" fontId="7" fillId="2" borderId="0" xfId="13" applyNumberFormat="1" applyFont="1" applyFill="1" applyBorder="1" applyAlignment="1">
      <alignment vertical="center"/>
    </xf>
    <xf numFmtId="0" fontId="7" fillId="2" borderId="0" xfId="13" applyFont="1" applyFill="1" applyBorder="1"/>
    <xf numFmtId="166" fontId="7" fillId="2" borderId="0" xfId="13" applyNumberFormat="1" applyFont="1" applyFill="1" applyBorder="1"/>
    <xf numFmtId="166" fontId="7" fillId="2" borderId="0" xfId="13" applyNumberFormat="1" applyFont="1" applyFill="1" applyBorder="1" applyAlignment="1">
      <alignment vertical="center"/>
    </xf>
    <xf numFmtId="3" fontId="7" fillId="2" borderId="0" xfId="13" applyNumberFormat="1" applyFont="1" applyFill="1" applyBorder="1" applyAlignment="1">
      <alignment vertical="center"/>
    </xf>
    <xf numFmtId="0" fontId="7" fillId="2" borderId="0" xfId="13" applyFont="1" applyFill="1" applyBorder="1" applyAlignment="1">
      <alignment vertical="center"/>
    </xf>
    <xf numFmtId="0" fontId="7" fillId="0" borderId="0" xfId="13" applyFont="1" applyBorder="1" applyAlignment="1">
      <alignment vertical="center"/>
    </xf>
    <xf numFmtId="0" fontId="9" fillId="3" borderId="24" xfId="13" quotePrefix="1" applyNumberFormat="1" applyFont="1" applyFill="1" applyBorder="1" applyAlignment="1">
      <alignment horizontal="left" vertical="center"/>
    </xf>
    <xf numFmtId="3" fontId="13" fillId="0" borderId="25" xfId="14" applyNumberFormat="1" applyFont="1" applyFill="1" applyBorder="1" applyAlignment="1">
      <alignment vertical="center"/>
    </xf>
    <xf numFmtId="3" fontId="13" fillId="0" borderId="25" xfId="14" applyNumberFormat="1" applyFont="1" applyFill="1" applyBorder="1" applyAlignment="1">
      <alignment horizontal="right" vertical="center"/>
    </xf>
    <xf numFmtId="166" fontId="13" fillId="0" borderId="25" xfId="14" applyNumberFormat="1" applyFont="1" applyFill="1" applyBorder="1" applyAlignment="1">
      <alignment horizontal="right" vertical="center"/>
    </xf>
    <xf numFmtId="170" fontId="12" fillId="0" borderId="25" xfId="13" applyNumberFormat="1" applyFont="1" applyFill="1" applyBorder="1" applyAlignment="1">
      <alignment vertical="center"/>
    </xf>
    <xf numFmtId="170" fontId="12" fillId="0" borderId="25" xfId="14" applyNumberFormat="1" applyFont="1" applyFill="1" applyBorder="1" applyAlignment="1">
      <alignment vertical="center"/>
    </xf>
    <xf numFmtId="170" fontId="12" fillId="0" borderId="40" xfId="14" applyNumberFormat="1" applyFont="1" applyFill="1" applyBorder="1" applyAlignment="1">
      <alignment vertical="center"/>
    </xf>
    <xf numFmtId="0" fontId="35" fillId="2" borderId="0" xfId="14" applyFont="1" applyFill="1" applyAlignment="1">
      <alignment vertical="center"/>
    </xf>
    <xf numFmtId="170" fontId="35" fillId="2" borderId="0" xfId="13" applyNumberFormat="1" applyFont="1" applyFill="1" applyAlignment="1">
      <alignment vertical="center"/>
    </xf>
    <xf numFmtId="4" fontId="35" fillId="2" borderId="0" xfId="14" applyNumberFormat="1" applyFont="1" applyFill="1" applyAlignment="1">
      <alignment vertical="center"/>
    </xf>
    <xf numFmtId="3" fontId="35" fillId="2" borderId="0" xfId="13" applyNumberFormat="1" applyFont="1" applyFill="1" applyAlignment="1">
      <alignment vertical="center"/>
    </xf>
    <xf numFmtId="0" fontId="36" fillId="2" borderId="0" xfId="13" applyFont="1" applyFill="1" applyAlignment="1">
      <alignment vertical="center"/>
    </xf>
    <xf numFmtId="170" fontId="36" fillId="2" borderId="0" xfId="13" applyNumberFormat="1" applyFont="1" applyFill="1" applyAlignment="1">
      <alignment vertical="center"/>
    </xf>
    <xf numFmtId="0" fontId="36" fillId="2" borderId="0" xfId="14" applyFont="1" applyFill="1" applyAlignment="1">
      <alignment horizontal="right" vertical="center"/>
    </xf>
    <xf numFmtId="0" fontId="36" fillId="2" borderId="0" xfId="14" applyFont="1" applyFill="1" applyAlignment="1">
      <alignment vertical="center"/>
    </xf>
    <xf numFmtId="0" fontId="36" fillId="0" borderId="0" xfId="13" applyFont="1" applyAlignment="1">
      <alignment vertical="center"/>
    </xf>
    <xf numFmtId="180" fontId="7" fillId="2" borderId="0" xfId="5" applyNumberFormat="1" applyFont="1" applyFill="1"/>
    <xf numFmtId="3" fontId="7" fillId="2" borderId="0" xfId="13" applyNumberFormat="1" applyFont="1" applyFill="1"/>
    <xf numFmtId="0" fontId="10" fillId="2" borderId="0" xfId="11" applyFont="1" applyFill="1" applyAlignment="1">
      <alignment vertical="center"/>
    </xf>
    <xf numFmtId="0" fontId="17" fillId="2" borderId="0" xfId="11" applyFont="1" applyFill="1" applyBorder="1" applyAlignment="1">
      <alignment horizontal="right" vertical="center"/>
    </xf>
    <xf numFmtId="0" fontId="17" fillId="2" borderId="0" xfId="11" applyFont="1" applyFill="1" applyBorder="1" applyAlignment="1">
      <alignment horizontal="right" vertical="top"/>
    </xf>
    <xf numFmtId="0" fontId="17" fillId="2" borderId="0" xfId="11" applyFont="1" applyFill="1" applyBorder="1" applyAlignment="1">
      <alignment horizontal="right"/>
    </xf>
    <xf numFmtId="49" fontId="9" fillId="3" borderId="4" xfId="11" applyNumberFormat="1" applyFont="1" applyFill="1" applyBorder="1" applyAlignment="1">
      <alignment horizontal="center" vertical="center" wrapText="1"/>
    </xf>
    <xf numFmtId="0" fontId="9" fillId="3" borderId="33" xfId="11" applyFont="1" applyFill="1" applyBorder="1" applyAlignment="1">
      <alignment horizontal="center" vertical="center" wrapText="1"/>
    </xf>
    <xf numFmtId="49" fontId="9" fillId="3" borderId="55" xfId="11" applyNumberFormat="1" applyFont="1" applyFill="1" applyBorder="1" applyAlignment="1">
      <alignment horizontal="center" vertical="center" wrapText="1"/>
    </xf>
    <xf numFmtId="49" fontId="9" fillId="3" borderId="33" xfId="11" applyNumberFormat="1" applyFont="1" applyFill="1" applyBorder="1" applyAlignment="1">
      <alignment horizontal="center" vertical="center" wrapText="1"/>
    </xf>
    <xf numFmtId="49" fontId="9" fillId="3" borderId="119" xfId="11" applyNumberFormat="1" applyFont="1" applyFill="1" applyBorder="1" applyAlignment="1">
      <alignment horizontal="center" vertical="center" wrapText="1"/>
    </xf>
    <xf numFmtId="49" fontId="9" fillId="3" borderId="120" xfId="11" applyNumberFormat="1" applyFont="1" applyFill="1" applyBorder="1" applyAlignment="1">
      <alignment horizontal="center" vertical="center" wrapText="1"/>
    </xf>
    <xf numFmtId="0" fontId="9" fillId="2" borderId="0" xfId="12" applyFont="1" applyFill="1" applyAlignment="1">
      <alignment vertical="center" wrapText="1"/>
    </xf>
    <xf numFmtId="0" fontId="9" fillId="3" borderId="71" xfId="11" applyFont="1" applyFill="1" applyBorder="1" applyAlignment="1">
      <alignment horizontal="center" vertical="center"/>
    </xf>
    <xf numFmtId="0" fontId="10" fillId="3" borderId="121" xfId="11" applyFont="1" applyFill="1" applyBorder="1" applyAlignment="1">
      <alignment vertical="center" wrapText="1"/>
    </xf>
    <xf numFmtId="3" fontId="10" fillId="2" borderId="1" xfId="12" applyNumberFormat="1" applyFont="1" applyFill="1" applyBorder="1" applyAlignment="1">
      <alignment horizontal="center" vertical="center"/>
    </xf>
    <xf numFmtId="37" fontId="10" fillId="2" borderId="1" xfId="12" applyNumberFormat="1" applyFont="1" applyFill="1" applyBorder="1" applyAlignment="1">
      <alignment horizontal="center" vertical="center" wrapText="1"/>
    </xf>
    <xf numFmtId="182" fontId="10" fillId="2" borderId="1" xfId="15" applyNumberFormat="1" applyFont="1" applyFill="1" applyBorder="1" applyAlignment="1">
      <alignment horizontal="center" vertical="center"/>
    </xf>
    <xf numFmtId="182" fontId="10" fillId="2" borderId="74" xfId="15" applyNumberFormat="1" applyFont="1" applyFill="1" applyBorder="1" applyAlignment="1">
      <alignment horizontal="center" vertical="center"/>
    </xf>
    <xf numFmtId="182" fontId="10" fillId="2" borderId="75" xfId="15" applyNumberFormat="1" applyFont="1" applyFill="1" applyBorder="1" applyAlignment="1">
      <alignment horizontal="center" vertical="center"/>
    </xf>
    <xf numFmtId="182" fontId="10" fillId="2" borderId="122" xfId="15" applyNumberFormat="1" applyFont="1" applyFill="1" applyBorder="1" applyAlignment="1">
      <alignment horizontal="center" vertical="center"/>
    </xf>
    <xf numFmtId="182" fontId="10" fillId="2" borderId="0" xfId="11" applyNumberFormat="1" applyFont="1" applyFill="1" applyAlignment="1">
      <alignment vertical="center"/>
    </xf>
    <xf numFmtId="0" fontId="10" fillId="0" borderId="0" xfId="11" applyFont="1" applyAlignment="1">
      <alignment vertical="center"/>
    </xf>
    <xf numFmtId="0" fontId="9" fillId="3" borderId="21" xfId="11" applyFont="1" applyFill="1" applyBorder="1" applyAlignment="1">
      <alignment horizontal="center" vertical="center"/>
    </xf>
    <xf numFmtId="0" fontId="10" fillId="3" borderId="123" xfId="11" applyFont="1" applyFill="1" applyBorder="1" applyAlignment="1">
      <alignment vertical="center" wrapText="1"/>
    </xf>
    <xf numFmtId="3" fontId="10" fillId="2" borderId="2" xfId="12" applyNumberFormat="1" applyFont="1" applyFill="1" applyBorder="1" applyAlignment="1">
      <alignment horizontal="center" vertical="center"/>
    </xf>
    <xf numFmtId="182" fontId="10" fillId="2" borderId="2" xfId="15" applyNumberFormat="1" applyFont="1" applyFill="1" applyBorder="1" applyAlignment="1">
      <alignment horizontal="center" vertical="center"/>
    </xf>
    <xf numFmtId="3" fontId="10" fillId="2" borderId="2" xfId="15" applyNumberFormat="1" applyFont="1" applyFill="1" applyBorder="1" applyAlignment="1">
      <alignment horizontal="center" vertical="center"/>
    </xf>
    <xf numFmtId="182" fontId="10" fillId="2" borderId="10" xfId="15" applyNumberFormat="1" applyFont="1" applyFill="1" applyBorder="1" applyAlignment="1">
      <alignment horizontal="center" vertical="center"/>
    </xf>
    <xf numFmtId="3" fontId="10" fillId="2" borderId="13" xfId="15" applyNumberFormat="1" applyFont="1" applyFill="1" applyBorder="1" applyAlignment="1">
      <alignment horizontal="center" vertical="center"/>
    </xf>
    <xf numFmtId="3" fontId="10" fillId="2" borderId="124" xfId="15" applyNumberFormat="1" applyFont="1" applyFill="1" applyBorder="1" applyAlignment="1">
      <alignment horizontal="center" vertical="center"/>
    </xf>
    <xf numFmtId="37" fontId="10" fillId="2" borderId="2" xfId="12" applyNumberFormat="1" applyFont="1" applyFill="1" applyBorder="1" applyAlignment="1">
      <alignment horizontal="center" vertical="center" wrapText="1"/>
    </xf>
    <xf numFmtId="182" fontId="10" fillId="2" borderId="13" xfId="15" applyNumberFormat="1" applyFont="1" applyFill="1" applyBorder="1" applyAlignment="1">
      <alignment horizontal="center" vertical="center"/>
    </xf>
    <xf numFmtId="182" fontId="10" fillId="2" borderId="124" xfId="15" applyNumberFormat="1" applyFont="1" applyFill="1" applyBorder="1" applyAlignment="1">
      <alignment horizontal="center" vertical="center"/>
    </xf>
    <xf numFmtId="3" fontId="10" fillId="2" borderId="10" xfId="15" applyNumberFormat="1" applyFont="1" applyFill="1" applyBorder="1" applyAlignment="1">
      <alignment horizontal="center" vertical="center"/>
    </xf>
    <xf numFmtId="3" fontId="10" fillId="2" borderId="0" xfId="11" applyNumberFormat="1" applyFont="1" applyFill="1" applyAlignment="1">
      <alignment vertical="center"/>
    </xf>
    <xf numFmtId="0" fontId="38" fillId="3" borderId="21" xfId="11" applyFont="1" applyFill="1" applyBorder="1" applyAlignment="1">
      <alignment horizontal="center" vertical="center"/>
    </xf>
    <xf numFmtId="0" fontId="17" fillId="3" borderId="123" xfId="11" applyFont="1" applyFill="1" applyBorder="1" applyAlignment="1">
      <alignment vertical="center" wrapText="1"/>
    </xf>
    <xf numFmtId="37" fontId="17" fillId="2" borderId="2" xfId="12" applyNumberFormat="1" applyFont="1" applyFill="1" applyBorder="1" applyAlignment="1">
      <alignment horizontal="center" vertical="center" wrapText="1"/>
    </xf>
    <xf numFmtId="3" fontId="17" fillId="2" borderId="2" xfId="12" applyNumberFormat="1" applyFont="1" applyFill="1" applyBorder="1" applyAlignment="1">
      <alignment horizontal="center" vertical="center"/>
    </xf>
    <xf numFmtId="3" fontId="17" fillId="2" borderId="2" xfId="15" applyNumberFormat="1" applyFont="1" applyFill="1" applyBorder="1" applyAlignment="1">
      <alignment horizontal="center" vertical="center"/>
    </xf>
    <xf numFmtId="3" fontId="17" fillId="2" borderId="10" xfId="15" applyNumberFormat="1" applyFont="1" applyFill="1" applyBorder="1" applyAlignment="1">
      <alignment horizontal="center" vertical="center"/>
    </xf>
    <xf numFmtId="3" fontId="17" fillId="2" borderId="13" xfId="15" applyNumberFormat="1" applyFont="1" applyFill="1" applyBorder="1" applyAlignment="1">
      <alignment horizontal="center" vertical="center"/>
    </xf>
    <xf numFmtId="3" fontId="17" fillId="2" borderId="124" xfId="15" applyNumberFormat="1" applyFont="1" applyFill="1" applyBorder="1" applyAlignment="1">
      <alignment horizontal="center" vertical="center"/>
    </xf>
    <xf numFmtId="3" fontId="17" fillId="2" borderId="0" xfId="11" applyNumberFormat="1" applyFont="1" applyFill="1" applyAlignment="1">
      <alignment vertical="center"/>
    </xf>
    <xf numFmtId="182" fontId="17" fillId="2" borderId="0" xfId="11" applyNumberFormat="1" applyFont="1" applyFill="1" applyAlignment="1">
      <alignment vertical="center"/>
    </xf>
    <xf numFmtId="0" fontId="38" fillId="2" borderId="0" xfId="11" applyFont="1" applyFill="1" applyAlignment="1">
      <alignment horizontal="center" vertical="center"/>
    </xf>
    <xf numFmtId="0" fontId="38" fillId="0" borderId="0" xfId="11" applyFont="1" applyAlignment="1">
      <alignment horizontal="center" vertical="center"/>
    </xf>
    <xf numFmtId="0" fontId="10" fillId="3" borderId="123" xfId="11" applyFont="1" applyFill="1" applyBorder="1" applyAlignment="1">
      <alignment vertical="center"/>
    </xf>
    <xf numFmtId="0" fontId="9" fillId="2" borderId="0" xfId="11" applyFont="1" applyFill="1" applyAlignment="1">
      <alignment horizontal="center" vertical="center"/>
    </xf>
    <xf numFmtId="0" fontId="9" fillId="0" borderId="0" xfId="11" applyFont="1" applyAlignment="1">
      <alignment horizontal="center" vertical="center"/>
    </xf>
    <xf numFmtId="0" fontId="9" fillId="3" borderId="36" xfId="11" applyFont="1" applyFill="1" applyBorder="1" applyAlignment="1">
      <alignment horizontal="center" vertical="center"/>
    </xf>
    <xf numFmtId="0" fontId="10" fillId="3" borderId="125" xfId="11" applyFont="1" applyFill="1" applyBorder="1" applyAlignment="1">
      <alignment vertical="center" wrapText="1"/>
    </xf>
    <xf numFmtId="37" fontId="10" fillId="0" borderId="3" xfId="12" applyNumberFormat="1" applyFont="1" applyFill="1" applyBorder="1" applyAlignment="1">
      <alignment horizontal="center" vertical="center" wrapText="1"/>
    </xf>
    <xf numFmtId="3" fontId="10" fillId="0" borderId="3" xfId="12" applyNumberFormat="1" applyFont="1" applyFill="1" applyBorder="1" applyAlignment="1">
      <alignment horizontal="center" vertical="center"/>
    </xf>
    <xf numFmtId="182" fontId="10" fillId="2" borderId="3" xfId="15" applyNumberFormat="1" applyFont="1" applyFill="1" applyBorder="1" applyAlignment="1">
      <alignment horizontal="center" vertical="center"/>
    </xf>
    <xf numFmtId="182" fontId="10" fillId="2" borderId="16" xfId="15" applyNumberFormat="1" applyFont="1" applyFill="1" applyBorder="1" applyAlignment="1">
      <alignment horizontal="center" vertical="center"/>
    </xf>
    <xf numFmtId="3" fontId="10" fillId="2" borderId="20" xfId="15" applyNumberFormat="1" applyFont="1" applyFill="1" applyBorder="1" applyAlignment="1">
      <alignment horizontal="center" vertical="center"/>
    </xf>
    <xf numFmtId="182" fontId="10" fillId="2" borderId="126" xfId="15" applyNumberFormat="1" applyFont="1" applyFill="1" applyBorder="1" applyAlignment="1">
      <alignment horizontal="center" vertical="center"/>
    </xf>
    <xf numFmtId="3" fontId="9" fillId="2" borderId="25" xfId="12" applyNumberFormat="1" applyFont="1" applyFill="1" applyBorder="1" applyAlignment="1">
      <alignment horizontal="center" vertical="center"/>
    </xf>
    <xf numFmtId="3" fontId="9" fillId="2" borderId="48" xfId="12" applyNumberFormat="1" applyFont="1" applyFill="1" applyBorder="1" applyAlignment="1">
      <alignment horizontal="center" vertical="center"/>
    </xf>
    <xf numFmtId="3" fontId="9" fillId="2" borderId="26" xfId="12" applyNumberFormat="1" applyFont="1" applyFill="1" applyBorder="1" applyAlignment="1">
      <alignment horizontal="center" vertical="center"/>
    </xf>
    <xf numFmtId="3" fontId="9" fillId="2" borderId="127" xfId="12" applyNumberFormat="1" applyFont="1" applyFill="1" applyBorder="1" applyAlignment="1">
      <alignment horizontal="center" vertical="center"/>
    </xf>
    <xf numFmtId="3" fontId="9" fillId="2" borderId="128" xfId="12" applyNumberFormat="1" applyFont="1" applyFill="1" applyBorder="1" applyAlignment="1">
      <alignment horizontal="center" vertical="center"/>
    </xf>
    <xf numFmtId="0" fontId="15" fillId="2" borderId="0" xfId="12" applyFont="1" applyFill="1" applyBorder="1" applyAlignment="1">
      <alignment vertical="center" wrapText="1"/>
    </xf>
    <xf numFmtId="3" fontId="15" fillId="2" borderId="0" xfId="11" applyNumberFormat="1" applyFont="1" applyFill="1" applyAlignment="1">
      <alignment vertical="center"/>
    </xf>
    <xf numFmtId="0" fontId="15" fillId="0" borderId="0" xfId="11" applyFont="1" applyFill="1" applyAlignment="1">
      <alignment vertical="center"/>
    </xf>
    <xf numFmtId="0" fontId="15" fillId="2" borderId="0" xfId="11" applyFont="1" applyFill="1" applyAlignment="1">
      <alignment horizontal="left" vertical="top"/>
    </xf>
    <xf numFmtId="0" fontId="25" fillId="2" borderId="0" xfId="12" applyFont="1" applyFill="1" applyAlignment="1">
      <alignment horizontal="left" vertical="top" wrapText="1"/>
    </xf>
    <xf numFmtId="0" fontId="10" fillId="2" borderId="0" xfId="11" applyFont="1" applyFill="1" applyAlignment="1"/>
    <xf numFmtId="0" fontId="10" fillId="2" borderId="0" xfId="11" applyFont="1" applyFill="1" applyAlignment="1">
      <alignment horizontal="center" vertical="center"/>
    </xf>
    <xf numFmtId="49" fontId="9" fillId="3" borderId="101" xfId="11" applyNumberFormat="1" applyFont="1" applyFill="1" applyBorder="1" applyAlignment="1">
      <alignment horizontal="center" vertical="center" wrapText="1"/>
    </xf>
    <xf numFmtId="49" fontId="9" fillId="3" borderId="44" xfId="11" applyNumberFormat="1" applyFont="1" applyFill="1" applyBorder="1" applyAlignment="1">
      <alignment horizontal="center" vertical="center" wrapText="1"/>
    </xf>
    <xf numFmtId="49" fontId="9" fillId="3" borderId="46" xfId="11" applyNumberFormat="1" applyFont="1" applyFill="1" applyBorder="1" applyAlignment="1">
      <alignment horizontal="center" vertical="center" wrapText="1"/>
    </xf>
    <xf numFmtId="49" fontId="9" fillId="3" borderId="129" xfId="11" applyNumberFormat="1" applyFont="1" applyFill="1" applyBorder="1" applyAlignment="1">
      <alignment horizontal="center" vertical="center" wrapText="1"/>
    </xf>
    <xf numFmtId="0" fontId="9" fillId="2" borderId="0" xfId="12" applyFont="1" applyFill="1" applyAlignment="1">
      <alignment vertical="top" wrapText="1"/>
    </xf>
    <xf numFmtId="0" fontId="9" fillId="3" borderId="9" xfId="12" applyFont="1" applyFill="1" applyBorder="1" applyAlignment="1">
      <alignment horizontal="left" vertical="center"/>
    </xf>
    <xf numFmtId="0" fontId="9" fillId="3" borderId="51" xfId="12" applyFont="1" applyFill="1" applyBorder="1" applyAlignment="1">
      <alignment horizontal="left" vertical="center"/>
    </xf>
    <xf numFmtId="3" fontId="9" fillId="2" borderId="2" xfId="16" applyNumberFormat="1" applyFont="1" applyFill="1" applyBorder="1" applyAlignment="1">
      <alignment horizontal="center" vertical="center"/>
    </xf>
    <xf numFmtId="3" fontId="9" fillId="0" borderId="2" xfId="16" applyNumberFormat="1" applyFont="1" applyFill="1" applyBorder="1" applyAlignment="1">
      <alignment horizontal="center" vertical="center"/>
    </xf>
    <xf numFmtId="3" fontId="9" fillId="0" borderId="10" xfId="16" applyNumberFormat="1" applyFont="1" applyBorder="1" applyAlignment="1">
      <alignment horizontal="center" vertical="center"/>
    </xf>
    <xf numFmtId="3" fontId="9" fillId="0" borderId="2" xfId="16" applyNumberFormat="1" applyFont="1" applyBorder="1" applyAlignment="1">
      <alignment horizontal="center" vertical="center"/>
    </xf>
    <xf numFmtId="3" fontId="9" fillId="0" borderId="13" xfId="16" applyNumberFormat="1" applyFont="1" applyBorder="1" applyAlignment="1">
      <alignment horizontal="center" vertical="center"/>
    </xf>
    <xf numFmtId="3" fontId="9" fillId="0" borderId="124" xfId="16" applyNumberFormat="1" applyFont="1" applyBorder="1" applyAlignment="1">
      <alignment horizontal="center" vertical="center"/>
    </xf>
    <xf numFmtId="0" fontId="10" fillId="0" borderId="0" xfId="11" applyFont="1" applyFill="1" applyAlignment="1">
      <alignment vertical="center"/>
    </xf>
    <xf numFmtId="0" fontId="9" fillId="3" borderId="21" xfId="12" applyFont="1" applyFill="1" applyBorder="1" applyAlignment="1">
      <alignment horizontal="left" vertical="center"/>
    </xf>
    <xf numFmtId="0" fontId="10" fillId="3" borderId="2" xfId="12" applyFont="1" applyFill="1" applyBorder="1" applyAlignment="1">
      <alignment horizontal="left" vertical="center"/>
    </xf>
    <xf numFmtId="3" fontId="9" fillId="2" borderId="10" xfId="16" applyNumberFormat="1" applyFont="1" applyFill="1" applyBorder="1" applyAlignment="1">
      <alignment horizontal="center" vertical="center"/>
    </xf>
    <xf numFmtId="3" fontId="9" fillId="2" borderId="13" xfId="16" applyNumberFormat="1" applyFont="1" applyFill="1" applyBorder="1" applyAlignment="1">
      <alignment horizontal="center" vertical="center"/>
    </xf>
    <xf numFmtId="3" fontId="9" fillId="2" borderId="124" xfId="16" applyNumberFormat="1" applyFont="1" applyFill="1" applyBorder="1" applyAlignment="1">
      <alignment horizontal="center" vertical="center"/>
    </xf>
    <xf numFmtId="3" fontId="10" fillId="2" borderId="2" xfId="16" applyNumberFormat="1" applyFont="1" applyFill="1" applyBorder="1" applyAlignment="1">
      <alignment horizontal="center" vertical="center"/>
    </xf>
    <xf numFmtId="3" fontId="10" fillId="2" borderId="10" xfId="16" applyNumberFormat="1" applyFont="1" applyFill="1" applyBorder="1" applyAlignment="1">
      <alignment horizontal="center" vertical="center"/>
    </xf>
    <xf numFmtId="3" fontId="10" fillId="2" borderId="13" xfId="16" applyNumberFormat="1" applyFont="1" applyFill="1" applyBorder="1" applyAlignment="1">
      <alignment horizontal="center" vertical="center"/>
    </xf>
    <xf numFmtId="3" fontId="10" fillId="2" borderId="124" xfId="16" applyNumberFormat="1" applyFont="1" applyFill="1" applyBorder="1" applyAlignment="1">
      <alignment horizontal="center" vertical="center"/>
    </xf>
    <xf numFmtId="0" fontId="10" fillId="3" borderId="21" xfId="12" applyFont="1" applyFill="1" applyBorder="1" applyAlignment="1">
      <alignment horizontal="left" vertical="center"/>
    </xf>
    <xf numFmtId="3" fontId="10" fillId="2" borderId="10" xfId="12" applyNumberFormat="1" applyFont="1" applyFill="1" applyBorder="1" applyAlignment="1">
      <alignment horizontal="center" vertical="center"/>
    </xf>
    <xf numFmtId="3" fontId="10" fillId="2" borderId="13" xfId="12" applyNumberFormat="1" applyFont="1" applyFill="1" applyBorder="1" applyAlignment="1">
      <alignment horizontal="center" vertical="center"/>
    </xf>
    <xf numFmtId="3" fontId="10" fillId="2" borderId="124" xfId="12" applyNumberFormat="1" applyFont="1" applyFill="1" applyBorder="1" applyAlignment="1">
      <alignment horizontal="center" vertical="center"/>
    </xf>
    <xf numFmtId="3" fontId="10" fillId="0" borderId="10" xfId="12" applyNumberFormat="1" applyFont="1" applyBorder="1" applyAlignment="1">
      <alignment horizontal="center" vertical="center"/>
    </xf>
    <xf numFmtId="3" fontId="10" fillId="0" borderId="2" xfId="12" applyNumberFormat="1" applyFont="1" applyBorder="1" applyAlignment="1">
      <alignment horizontal="center" vertical="center"/>
    </xf>
    <xf numFmtId="3" fontId="10" fillId="0" borderId="13" xfId="12" applyNumberFormat="1" applyFont="1" applyBorder="1" applyAlignment="1">
      <alignment horizontal="center" vertical="center"/>
    </xf>
    <xf numFmtId="3" fontId="10" fillId="0" borderId="124" xfId="12" applyNumberFormat="1" applyFont="1" applyBorder="1" applyAlignment="1">
      <alignment horizontal="center" vertical="center"/>
    </xf>
    <xf numFmtId="0" fontId="17" fillId="2" borderId="0" xfId="11" applyFont="1" applyFill="1" applyAlignment="1">
      <alignment vertical="center"/>
    </xf>
    <xf numFmtId="0" fontId="17" fillId="0" borderId="0" xfId="11" applyFont="1" applyFill="1" applyAlignment="1">
      <alignment vertical="center"/>
    </xf>
    <xf numFmtId="0" fontId="10" fillId="3" borderId="9" xfId="12" applyFont="1" applyFill="1" applyBorder="1" applyAlignment="1">
      <alignment horizontal="left" vertical="center"/>
    </xf>
    <xf numFmtId="0" fontId="10" fillId="3" borderId="51" xfId="12" applyFont="1" applyFill="1" applyBorder="1" applyAlignment="1">
      <alignment horizontal="left" vertical="center" indent="1"/>
    </xf>
    <xf numFmtId="0" fontId="10" fillId="3" borderId="9" xfId="12" applyFont="1" applyFill="1" applyBorder="1" applyAlignment="1">
      <alignment horizontal="right" vertical="center"/>
    </xf>
    <xf numFmtId="181" fontId="10" fillId="2" borderId="2" xfId="15" applyNumberFormat="1" applyFont="1" applyFill="1" applyBorder="1" applyAlignment="1">
      <alignment horizontal="center" vertical="center"/>
    </xf>
    <xf numFmtId="3" fontId="10" fillId="2" borderId="10" xfId="17" applyNumberFormat="1" applyFont="1" applyFill="1" applyBorder="1" applyAlignment="1">
      <alignment horizontal="center" vertical="center"/>
    </xf>
    <xf numFmtId="3" fontId="10" fillId="2" borderId="2" xfId="17" applyNumberFormat="1" applyFont="1" applyFill="1" applyBorder="1" applyAlignment="1">
      <alignment horizontal="center" vertical="center"/>
    </xf>
    <xf numFmtId="3" fontId="9" fillId="2" borderId="25" xfId="16" applyNumberFormat="1" applyFont="1" applyFill="1" applyBorder="1" applyAlignment="1">
      <alignment horizontal="center" vertical="center"/>
    </xf>
    <xf numFmtId="181" fontId="9" fillId="2" borderId="25" xfId="15" applyNumberFormat="1" applyFont="1" applyFill="1" applyBorder="1" applyAlignment="1">
      <alignment horizontal="center" vertical="center"/>
    </xf>
    <xf numFmtId="182" fontId="10" fillId="2" borderId="25" xfId="15" applyNumberFormat="1" applyFont="1" applyFill="1" applyBorder="1" applyAlignment="1">
      <alignment horizontal="center" vertical="center"/>
    </xf>
    <xf numFmtId="182" fontId="10" fillId="2" borderId="26" xfId="15" applyNumberFormat="1" applyFont="1" applyFill="1" applyBorder="1" applyAlignment="1">
      <alignment horizontal="center" vertical="center"/>
    </xf>
    <xf numFmtId="3" fontId="9" fillId="2" borderId="53" xfId="15" applyNumberFormat="1" applyFont="1" applyFill="1" applyBorder="1" applyAlignment="1">
      <alignment horizontal="center" vertical="center"/>
    </xf>
    <xf numFmtId="182" fontId="9" fillId="2" borderId="130" xfId="15" applyNumberFormat="1" applyFont="1" applyFill="1" applyBorder="1" applyAlignment="1">
      <alignment horizontal="center" vertical="center"/>
    </xf>
    <xf numFmtId="0" fontId="17" fillId="2" borderId="0" xfId="11" applyFont="1" applyFill="1" applyAlignment="1">
      <alignment horizontal="left" vertical="top"/>
    </xf>
    <xf numFmtId="0" fontId="7" fillId="2" borderId="0" xfId="11" applyFont="1" applyFill="1" applyAlignment="1">
      <alignment vertical="top"/>
    </xf>
    <xf numFmtId="0" fontId="7" fillId="2" borderId="0" xfId="11" applyFont="1" applyFill="1" applyAlignment="1">
      <alignment vertical="center"/>
    </xf>
    <xf numFmtId="184" fontId="7" fillId="2" borderId="0" xfId="11" applyNumberFormat="1" applyFont="1" applyFill="1" applyBorder="1" applyAlignment="1">
      <alignment horizontal="center" vertical="center"/>
    </xf>
    <xf numFmtId="184" fontId="10" fillId="2" borderId="0" xfId="11" applyNumberFormat="1" applyFont="1" applyFill="1" applyBorder="1" applyAlignment="1">
      <alignment horizontal="center" vertical="center"/>
    </xf>
    <xf numFmtId="0" fontId="10" fillId="2" borderId="0" xfId="12" applyFont="1" applyFill="1" applyAlignment="1">
      <alignment vertical="center"/>
    </xf>
    <xf numFmtId="0" fontId="10" fillId="2" borderId="0" xfId="12" applyFont="1" applyFill="1" applyAlignment="1">
      <alignment horizontal="center" vertical="center"/>
    </xf>
    <xf numFmtId="0" fontId="17" fillId="2" borderId="0" xfId="12" applyFont="1" applyFill="1" applyBorder="1" applyAlignment="1">
      <alignment horizontal="right" vertical="center"/>
    </xf>
    <xf numFmtId="49" fontId="9" fillId="3" borderId="103" xfId="11" applyNumberFormat="1" applyFont="1" applyFill="1" applyBorder="1" applyAlignment="1">
      <alignment horizontal="center" vertical="center" wrapText="1"/>
    </xf>
    <xf numFmtId="0" fontId="9" fillId="3" borderId="101" xfId="11" applyFont="1" applyFill="1" applyBorder="1" applyAlignment="1">
      <alignment horizontal="center" vertical="center" wrapText="1"/>
    </xf>
    <xf numFmtId="49" fontId="9" fillId="3" borderId="44" xfId="11" applyNumberFormat="1" applyFont="1" applyFill="1" applyBorder="1" applyAlignment="1">
      <alignment horizontal="center" vertical="center"/>
    </xf>
    <xf numFmtId="49" fontId="9" fillId="3" borderId="47" xfId="11" applyNumberFormat="1" applyFont="1" applyFill="1" applyBorder="1" applyAlignment="1">
      <alignment horizontal="center" vertical="center" wrapText="1"/>
    </xf>
    <xf numFmtId="0" fontId="9" fillId="3" borderId="9" xfId="11" applyFont="1" applyFill="1" applyBorder="1" applyAlignment="1">
      <alignment horizontal="center" vertical="center"/>
    </xf>
    <xf numFmtId="0" fontId="10" fillId="3" borderId="2" xfId="11" applyFont="1" applyFill="1" applyBorder="1" applyAlignment="1">
      <alignment vertical="center" wrapText="1"/>
    </xf>
    <xf numFmtId="182" fontId="10" fillId="2" borderId="51" xfId="15" applyNumberFormat="1" applyFont="1" applyFill="1" applyBorder="1" applyAlignment="1">
      <alignment horizontal="center" vertical="center"/>
    </xf>
    <xf numFmtId="182" fontId="10" fillId="2" borderId="10" xfId="19" applyNumberFormat="1" applyFont="1" applyFill="1" applyBorder="1" applyAlignment="1">
      <alignment horizontal="center" vertical="center"/>
    </xf>
    <xf numFmtId="182" fontId="10" fillId="2" borderId="2" xfId="19" applyNumberFormat="1" applyFont="1" applyFill="1" applyBorder="1" applyAlignment="1">
      <alignment horizontal="center" vertical="center"/>
    </xf>
    <xf numFmtId="182" fontId="10" fillId="2" borderId="13" xfId="19" applyNumberFormat="1" applyFont="1" applyFill="1" applyBorder="1" applyAlignment="1">
      <alignment horizontal="center" vertical="center"/>
    </xf>
    <xf numFmtId="182" fontId="10" fillId="2" borderId="124" xfId="19" applyNumberFormat="1" applyFont="1" applyFill="1" applyBorder="1" applyAlignment="1">
      <alignment horizontal="center" vertical="center"/>
    </xf>
    <xf numFmtId="0" fontId="10" fillId="2" borderId="0" xfId="12" applyFont="1" applyFill="1" applyAlignment="1">
      <alignment vertical="center" wrapText="1"/>
    </xf>
    <xf numFmtId="182" fontId="10" fillId="2" borderId="131" xfId="19" applyNumberFormat="1" applyFont="1" applyFill="1" applyBorder="1" applyAlignment="1">
      <alignment horizontal="center" vertical="center"/>
    </xf>
    <xf numFmtId="0" fontId="9" fillId="3" borderId="9" xfId="11" applyFont="1" applyFill="1" applyBorder="1" applyAlignment="1">
      <alignment horizontal="center" vertical="top"/>
    </xf>
    <xf numFmtId="0" fontId="10" fillId="3" borderId="2" xfId="11" applyFont="1" applyFill="1" applyBorder="1" applyAlignment="1">
      <alignment vertical="top" wrapText="1"/>
    </xf>
    <xf numFmtId="3" fontId="10" fillId="2" borderId="2" xfId="15" applyNumberFormat="1" applyFont="1" applyFill="1" applyBorder="1" applyAlignment="1">
      <alignment horizontal="center" vertical="top"/>
    </xf>
    <xf numFmtId="182" fontId="10" fillId="2" borderId="2" xfId="19" applyNumberFormat="1" applyFont="1" applyFill="1" applyBorder="1" applyAlignment="1">
      <alignment horizontal="center" vertical="top"/>
    </xf>
    <xf numFmtId="183" fontId="38" fillId="2" borderId="0" xfId="16" applyNumberFormat="1" applyFont="1" applyFill="1" applyAlignment="1">
      <alignment vertical="center" wrapText="1"/>
    </xf>
    <xf numFmtId="183" fontId="9" fillId="2" borderId="0" xfId="16" applyNumberFormat="1" applyFont="1" applyFill="1" applyAlignment="1">
      <alignment vertical="center" wrapText="1"/>
    </xf>
    <xf numFmtId="182" fontId="17" fillId="2" borderId="10" xfId="19" applyNumberFormat="1" applyFont="1" applyFill="1" applyBorder="1" applyAlignment="1">
      <alignment horizontal="center" vertical="center"/>
    </xf>
    <xf numFmtId="0" fontId="9" fillId="3" borderId="15" xfId="11" applyFont="1" applyFill="1" applyBorder="1" applyAlignment="1">
      <alignment horizontal="center" vertical="center"/>
    </xf>
    <xf numFmtId="0" fontId="10" fillId="3" borderId="132" xfId="11" applyFont="1" applyFill="1" applyBorder="1" applyAlignment="1">
      <alignment vertical="center" wrapText="1"/>
    </xf>
    <xf numFmtId="3" fontId="10" fillId="2" borderId="13" xfId="19" applyNumberFormat="1" applyFont="1" applyFill="1" applyBorder="1" applyAlignment="1">
      <alignment horizontal="center" vertical="center"/>
    </xf>
    <xf numFmtId="3" fontId="9" fillId="2" borderId="49" xfId="11" applyNumberFormat="1" applyFont="1" applyFill="1" applyBorder="1" applyAlignment="1">
      <alignment horizontal="center" vertical="center"/>
    </xf>
    <xf numFmtId="3" fontId="9" fillId="2" borderId="134" xfId="11" applyNumberFormat="1" applyFont="1" applyFill="1" applyBorder="1" applyAlignment="1">
      <alignment horizontal="center" vertical="center"/>
    </xf>
    <xf numFmtId="3" fontId="9" fillId="2" borderId="48" xfId="11" applyNumberFormat="1" applyFont="1" applyFill="1" applyBorder="1" applyAlignment="1">
      <alignment horizontal="center" vertical="center"/>
    </xf>
    <xf numFmtId="3" fontId="9" fillId="2" borderId="59" xfId="11" applyNumberFormat="1" applyFont="1" applyFill="1" applyBorder="1" applyAlignment="1">
      <alignment horizontal="center" vertical="center"/>
    </xf>
    <xf numFmtId="3" fontId="9" fillId="2" borderId="127" xfId="11" applyNumberFormat="1" applyFont="1" applyFill="1" applyBorder="1" applyAlignment="1">
      <alignment horizontal="center" vertical="center"/>
    </xf>
    <xf numFmtId="3" fontId="9" fillId="2" borderId="128" xfId="11" applyNumberFormat="1" applyFont="1" applyFill="1" applyBorder="1" applyAlignment="1">
      <alignment horizontal="center" vertical="center"/>
    </xf>
    <xf numFmtId="0" fontId="17" fillId="2" borderId="0" xfId="12" applyFont="1" applyFill="1" applyAlignment="1">
      <alignment vertical="center"/>
    </xf>
    <xf numFmtId="0" fontId="15" fillId="0" borderId="0" xfId="11" applyFont="1" applyAlignment="1">
      <alignment vertical="center"/>
    </xf>
    <xf numFmtId="0" fontId="17" fillId="2" borderId="0" xfId="12" applyFont="1" applyFill="1"/>
    <xf numFmtId="183" fontId="17" fillId="2" borderId="0" xfId="12" applyNumberFormat="1" applyFont="1" applyFill="1" applyAlignment="1">
      <alignment horizontal="center" vertical="center"/>
    </xf>
    <xf numFmtId="0" fontId="10" fillId="2" borderId="0" xfId="12" applyNumberFormat="1" applyFont="1" applyFill="1" applyAlignment="1">
      <alignment vertical="center"/>
    </xf>
    <xf numFmtId="3" fontId="10" fillId="2" borderId="0" xfId="12" applyNumberFormat="1" applyFont="1" applyFill="1" applyAlignment="1">
      <alignment vertical="center"/>
    </xf>
    <xf numFmtId="3" fontId="9" fillId="2" borderId="10" xfId="11" applyNumberFormat="1" applyFont="1" applyFill="1" applyBorder="1" applyAlignment="1">
      <alignment horizontal="center" vertical="center"/>
    </xf>
    <xf numFmtId="3" fontId="9" fillId="2" borderId="135" xfId="11" applyNumberFormat="1" applyFont="1" applyFill="1" applyBorder="1" applyAlignment="1">
      <alignment horizontal="center" vertical="center"/>
    </xf>
    <xf numFmtId="3" fontId="9" fillId="2" borderId="136" xfId="11" applyNumberFormat="1" applyFont="1" applyFill="1" applyBorder="1" applyAlignment="1">
      <alignment horizontal="center" vertical="center"/>
    </xf>
    <xf numFmtId="3" fontId="9" fillId="2" borderId="2" xfId="15" applyNumberFormat="1" applyFont="1" applyFill="1" applyBorder="1" applyAlignment="1">
      <alignment horizontal="center" vertical="center"/>
    </xf>
    <xf numFmtId="3" fontId="9" fillId="2" borderId="1" xfId="15" applyNumberFormat="1" applyFont="1" applyFill="1" applyBorder="1" applyAlignment="1">
      <alignment horizontal="center" vertical="center"/>
    </xf>
    <xf numFmtId="3" fontId="9" fillId="2" borderId="74" xfId="15" applyNumberFormat="1" applyFont="1" applyFill="1" applyBorder="1" applyAlignment="1">
      <alignment horizontal="center" vertical="center"/>
    </xf>
    <xf numFmtId="3" fontId="12" fillId="0" borderId="13" xfId="16" applyNumberFormat="1" applyFont="1" applyFill="1" applyBorder="1" applyAlignment="1">
      <alignment horizontal="center" vertical="center"/>
    </xf>
    <xf numFmtId="3" fontId="12" fillId="0" borderId="124" xfId="16" applyNumberFormat="1" applyFont="1" applyFill="1" applyBorder="1" applyAlignment="1">
      <alignment horizontal="center" vertical="center"/>
    </xf>
    <xf numFmtId="0" fontId="9" fillId="2" borderId="0" xfId="12" applyFont="1" applyFill="1" applyAlignment="1">
      <alignment vertical="center"/>
    </xf>
    <xf numFmtId="3" fontId="9" fillId="2" borderId="2" xfId="11" applyNumberFormat="1" applyFont="1" applyFill="1" applyBorder="1" applyAlignment="1">
      <alignment horizontal="center" vertical="center"/>
    </xf>
    <xf numFmtId="3" fontId="12" fillId="2" borderId="13" xfId="15" applyNumberFormat="1" applyFont="1" applyFill="1" applyBorder="1" applyAlignment="1">
      <alignment horizontal="center" vertical="center"/>
    </xf>
    <xf numFmtId="3" fontId="12" fillId="2" borderId="124" xfId="15" applyNumberFormat="1" applyFont="1" applyFill="1" applyBorder="1" applyAlignment="1">
      <alignment horizontal="center" vertical="center"/>
    </xf>
    <xf numFmtId="182" fontId="10" fillId="2" borderId="10" xfId="11" applyNumberFormat="1" applyFont="1" applyFill="1" applyBorder="1" applyAlignment="1">
      <alignment horizontal="center" vertical="center"/>
    </xf>
    <xf numFmtId="3" fontId="10" fillId="2" borderId="135" xfId="11" applyNumberFormat="1" applyFont="1" applyFill="1" applyBorder="1" applyAlignment="1">
      <alignment horizontal="center" vertical="center"/>
    </xf>
    <xf numFmtId="3" fontId="10" fillId="2" borderId="136" xfId="11" applyNumberFormat="1" applyFont="1" applyFill="1" applyBorder="1" applyAlignment="1">
      <alignment horizontal="center" vertical="center"/>
    </xf>
    <xf numFmtId="3" fontId="10" fillId="2" borderId="2" xfId="11" applyNumberFormat="1" applyFont="1" applyFill="1" applyBorder="1" applyAlignment="1">
      <alignment horizontal="center" vertical="center"/>
    </xf>
    <xf numFmtId="182" fontId="10" fillId="2" borderId="2" xfId="11" applyNumberFormat="1" applyFont="1" applyFill="1" applyBorder="1" applyAlignment="1">
      <alignment horizontal="center" vertical="center"/>
    </xf>
    <xf numFmtId="3" fontId="13" fillId="2" borderId="13" xfId="15" applyNumberFormat="1" applyFont="1" applyFill="1" applyBorder="1" applyAlignment="1">
      <alignment horizontal="center" vertical="center"/>
    </xf>
    <xf numFmtId="3" fontId="13" fillId="2" borderId="124" xfId="15" applyNumberFormat="1" applyFont="1" applyFill="1" applyBorder="1" applyAlignment="1">
      <alignment horizontal="center" vertical="center"/>
    </xf>
    <xf numFmtId="182" fontId="9" fillId="2" borderId="137" xfId="11" applyNumberFormat="1" applyFont="1" applyFill="1" applyBorder="1" applyAlignment="1">
      <alignment horizontal="center" vertical="center"/>
    </xf>
    <xf numFmtId="3" fontId="10" fillId="2" borderId="138" xfId="11" applyNumberFormat="1" applyFont="1" applyFill="1" applyBorder="1" applyAlignment="1">
      <alignment horizontal="center" vertical="center"/>
    </xf>
    <xf numFmtId="181" fontId="9" fillId="2" borderId="135" xfId="11" applyNumberFormat="1" applyFont="1" applyFill="1" applyBorder="1" applyAlignment="1">
      <alignment horizontal="center" vertical="center"/>
    </xf>
    <xf numFmtId="182" fontId="10" fillId="2" borderId="2" xfId="11" applyNumberFormat="1" applyFont="1" applyFill="1" applyBorder="1" applyAlignment="1">
      <alignment horizontal="center" vertical="center" wrapText="1"/>
    </xf>
    <xf numFmtId="182" fontId="13" fillId="2" borderId="13" xfId="15" applyNumberFormat="1" applyFont="1" applyFill="1" applyBorder="1" applyAlignment="1">
      <alignment horizontal="center" vertical="center"/>
    </xf>
    <xf numFmtId="182" fontId="13" fillId="2" borderId="124" xfId="15" applyNumberFormat="1" applyFont="1" applyFill="1" applyBorder="1" applyAlignment="1">
      <alignment horizontal="center" vertical="center"/>
    </xf>
    <xf numFmtId="181" fontId="9" fillId="2" borderId="136" xfId="11" applyNumberFormat="1" applyFont="1" applyFill="1" applyBorder="1" applyAlignment="1">
      <alignment horizontal="center" vertical="center"/>
    </xf>
    <xf numFmtId="0" fontId="9" fillId="3" borderId="9" xfId="11" applyFont="1" applyFill="1" applyBorder="1" applyAlignment="1">
      <alignment horizontal="left" vertical="center"/>
    </xf>
    <xf numFmtId="3" fontId="10" fillId="2" borderId="10" xfId="11" applyNumberFormat="1" applyFont="1" applyFill="1" applyBorder="1" applyAlignment="1">
      <alignment horizontal="center" vertical="center"/>
    </xf>
    <xf numFmtId="181" fontId="10" fillId="2" borderId="135" xfId="11" applyNumberFormat="1" applyFont="1" applyFill="1" applyBorder="1" applyAlignment="1">
      <alignment horizontal="center" vertical="center"/>
    </xf>
    <xf numFmtId="181" fontId="10" fillId="2" borderId="136" xfId="11" applyNumberFormat="1" applyFont="1" applyFill="1" applyBorder="1" applyAlignment="1">
      <alignment horizontal="center" vertical="center"/>
    </xf>
    <xf numFmtId="182" fontId="10" fillId="0" borderId="2" xfId="19" applyNumberFormat="1" applyFont="1" applyFill="1" applyBorder="1" applyAlignment="1">
      <alignment horizontal="center" vertical="center"/>
    </xf>
    <xf numFmtId="0" fontId="10" fillId="3" borderId="9" xfId="11" applyFont="1" applyFill="1" applyBorder="1" applyAlignment="1">
      <alignment horizontal="left" vertical="center"/>
    </xf>
    <xf numFmtId="182" fontId="17" fillId="2" borderId="10" xfId="11" applyNumberFormat="1" applyFont="1" applyFill="1" applyBorder="1" applyAlignment="1">
      <alignment horizontal="center" vertical="center"/>
    </xf>
    <xf numFmtId="3" fontId="17" fillId="2" borderId="136" xfId="11" applyNumberFormat="1" applyFont="1" applyFill="1" applyBorder="1" applyAlignment="1">
      <alignment horizontal="center" vertical="center"/>
    </xf>
    <xf numFmtId="182" fontId="17" fillId="2" borderId="2" xfId="11" applyNumberFormat="1" applyFont="1" applyFill="1" applyBorder="1" applyAlignment="1">
      <alignment horizontal="center" vertical="center"/>
    </xf>
    <xf numFmtId="182" fontId="9" fillId="2" borderId="2" xfId="11" applyNumberFormat="1" applyFont="1" applyFill="1" applyBorder="1" applyAlignment="1">
      <alignment horizontal="center" vertical="center"/>
    </xf>
    <xf numFmtId="0" fontId="9" fillId="3" borderId="63" xfId="11" applyFont="1" applyFill="1" applyBorder="1" applyAlignment="1">
      <alignment horizontal="left" vertical="center"/>
    </xf>
    <xf numFmtId="0" fontId="10" fillId="3" borderId="139" xfId="11" applyFont="1" applyFill="1" applyBorder="1" applyAlignment="1">
      <alignment vertical="center"/>
    </xf>
    <xf numFmtId="182" fontId="9" fillId="2" borderId="26" xfId="11" applyNumberFormat="1" applyFont="1" applyFill="1" applyBorder="1" applyAlignment="1">
      <alignment horizontal="center" vertical="center"/>
    </xf>
    <xf numFmtId="181" fontId="9" fillId="2" borderId="140" xfId="11" applyNumberFormat="1" applyFont="1" applyFill="1" applyBorder="1" applyAlignment="1">
      <alignment horizontal="center" vertical="center"/>
    </xf>
    <xf numFmtId="181" fontId="9" fillId="2" borderId="141" xfId="11" applyNumberFormat="1" applyFont="1" applyFill="1" applyBorder="1" applyAlignment="1">
      <alignment horizontal="center" vertical="center"/>
    </xf>
    <xf numFmtId="182" fontId="9" fillId="2" borderId="25" xfId="11" applyNumberFormat="1" applyFont="1" applyFill="1" applyBorder="1" applyAlignment="1">
      <alignment horizontal="center" vertical="center"/>
    </xf>
    <xf numFmtId="182" fontId="10" fillId="2" borderId="25" xfId="11" applyNumberFormat="1" applyFont="1" applyFill="1" applyBorder="1" applyAlignment="1">
      <alignment horizontal="center" vertical="center"/>
    </xf>
    <xf numFmtId="3" fontId="13" fillId="2" borderId="53" xfId="15" applyNumberFormat="1" applyFont="1" applyFill="1" applyBorder="1" applyAlignment="1">
      <alignment horizontal="center" vertical="center"/>
    </xf>
    <xf numFmtId="0" fontId="7" fillId="2" borderId="0" xfId="11" applyFont="1" applyFill="1" applyAlignment="1">
      <alignment horizontal="left"/>
    </xf>
    <xf numFmtId="1" fontId="10" fillId="2" borderId="0" xfId="12" applyNumberFormat="1" applyFont="1" applyFill="1" applyAlignment="1">
      <alignment horizontal="center" vertical="center"/>
    </xf>
    <xf numFmtId="0" fontId="5" fillId="2" borderId="0" xfId="20" applyFont="1" applyFill="1" applyAlignment="1">
      <alignment vertical="center"/>
    </xf>
    <xf numFmtId="0" fontId="42" fillId="2" borderId="0" xfId="20" applyFont="1" applyFill="1" applyAlignment="1">
      <alignment vertical="center"/>
    </xf>
    <xf numFmtId="0" fontId="42" fillId="2" borderId="0" xfId="0" applyFont="1" applyFill="1" applyBorder="1" applyAlignment="1">
      <alignment horizontal="left" vertical="center"/>
    </xf>
    <xf numFmtId="0" fontId="0" fillId="2" borderId="0" xfId="0" applyFont="1" applyFill="1" applyAlignment="1">
      <alignment vertical="center"/>
    </xf>
    <xf numFmtId="0" fontId="15" fillId="2" borderId="28" xfId="0" applyFont="1" applyFill="1" applyBorder="1" applyAlignment="1"/>
    <xf numFmtId="0" fontId="15" fillId="2" borderId="28" xfId="0" applyFont="1" applyFill="1" applyBorder="1" applyAlignment="1">
      <alignment horizontal="right"/>
    </xf>
    <xf numFmtId="0" fontId="12" fillId="3" borderId="103" xfId="0" applyFont="1" applyFill="1" applyBorder="1" applyAlignment="1">
      <alignment horizontal="center" vertical="center" wrapText="1"/>
    </xf>
    <xf numFmtId="0" fontId="12" fillId="3" borderId="142" xfId="0" applyFont="1" applyFill="1" applyBorder="1" applyAlignment="1">
      <alignment horizontal="center" vertical="center" wrapText="1"/>
    </xf>
    <xf numFmtId="0" fontId="12" fillId="3" borderId="143"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144" xfId="0" applyFont="1" applyFill="1" applyBorder="1" applyAlignment="1">
      <alignment horizontal="center" vertical="center" wrapText="1"/>
    </xf>
    <xf numFmtId="0" fontId="0" fillId="2" borderId="0" xfId="0" applyFont="1" applyFill="1" applyAlignment="1">
      <alignment horizontal="center" vertical="center"/>
    </xf>
    <xf numFmtId="0" fontId="12" fillId="2" borderId="82" xfId="0" applyFont="1" applyFill="1" applyBorder="1" applyAlignment="1">
      <alignment horizontal="left" vertical="center" wrapText="1"/>
    </xf>
    <xf numFmtId="180" fontId="12" fillId="2" borderId="145" xfId="21" applyNumberFormat="1" applyFont="1" applyFill="1" applyBorder="1" applyAlignment="1">
      <alignment horizontal="center" vertical="center" wrapText="1"/>
    </xf>
    <xf numFmtId="180" fontId="12" fillId="2" borderId="121" xfId="21" applyNumberFormat="1" applyFont="1" applyFill="1" applyBorder="1" applyAlignment="1">
      <alignment horizontal="center" vertical="center" wrapText="1"/>
    </xf>
    <xf numFmtId="0" fontId="11" fillId="2" borderId="149" xfId="0" applyFont="1" applyFill="1" applyBorder="1" applyAlignment="1">
      <alignment horizontal="left" vertical="center" wrapText="1" indent="1"/>
    </xf>
    <xf numFmtId="3" fontId="13" fillId="2" borderId="150" xfId="0" applyNumberFormat="1" applyFont="1" applyFill="1" applyBorder="1" applyAlignment="1">
      <alignment horizontal="center" vertical="center" wrapText="1"/>
    </xf>
    <xf numFmtId="0" fontId="11" fillId="2" borderId="151" xfId="0" applyFont="1" applyFill="1" applyBorder="1" applyAlignment="1">
      <alignment horizontal="left" vertical="center" wrapText="1" indent="1"/>
    </xf>
    <xf numFmtId="0" fontId="11" fillId="2" borderId="150" xfId="0" applyFont="1" applyFill="1" applyBorder="1" applyAlignment="1">
      <alignment horizontal="left" vertical="center" wrapText="1" indent="1"/>
    </xf>
    <xf numFmtId="0" fontId="13" fillId="2" borderId="155" xfId="0" applyFont="1" applyFill="1" applyBorder="1" applyAlignment="1">
      <alignment horizontal="left" vertical="center" wrapText="1" indent="2"/>
    </xf>
    <xf numFmtId="1" fontId="13" fillId="2" borderId="156" xfId="21" applyNumberFormat="1" applyFont="1" applyFill="1" applyBorder="1" applyAlignment="1">
      <alignment horizontal="center" vertical="center" wrapText="1"/>
    </xf>
    <xf numFmtId="1" fontId="13" fillId="2" borderId="157" xfId="21" applyNumberFormat="1" applyFont="1" applyFill="1" applyBorder="1" applyAlignment="1">
      <alignment horizontal="center" vertical="center" wrapText="1"/>
    </xf>
    <xf numFmtId="0" fontId="13" fillId="2" borderId="161" xfId="0" applyFont="1" applyFill="1" applyBorder="1" applyAlignment="1">
      <alignment horizontal="left" vertical="center" wrapText="1" indent="2"/>
    </xf>
    <xf numFmtId="1" fontId="13" fillId="2" borderId="162" xfId="21" applyNumberFormat="1" applyFont="1" applyFill="1" applyBorder="1" applyAlignment="1">
      <alignment horizontal="center" vertical="center" wrapText="1"/>
    </xf>
    <xf numFmtId="1" fontId="13" fillId="2" borderId="139" xfId="21" applyNumberFormat="1" applyFont="1" applyFill="1" applyBorder="1" applyAlignment="1">
      <alignment horizontal="center" vertical="center" wrapText="1"/>
    </xf>
    <xf numFmtId="0" fontId="34" fillId="2" borderId="41" xfId="20" applyFont="1" applyFill="1" applyBorder="1" applyAlignment="1">
      <alignment vertical="center" wrapText="1"/>
    </xf>
    <xf numFmtId="0" fontId="33" fillId="2" borderId="41" xfId="20" applyFont="1" applyFill="1" applyBorder="1" applyAlignment="1">
      <alignment vertical="center" wrapText="1"/>
    </xf>
    <xf numFmtId="1" fontId="33" fillId="2" borderId="41" xfId="21" applyNumberFormat="1" applyFont="1" applyFill="1" applyBorder="1" applyAlignment="1">
      <alignment vertical="center" wrapText="1"/>
    </xf>
    <xf numFmtId="0" fontId="44" fillId="2" borderId="0" xfId="20" applyFont="1" applyFill="1" applyAlignment="1">
      <alignment vertical="center"/>
    </xf>
    <xf numFmtId="3" fontId="0" fillId="2" borderId="0" xfId="0" applyNumberFormat="1" applyFont="1" applyFill="1" applyAlignment="1">
      <alignment vertical="center"/>
    </xf>
    <xf numFmtId="0" fontId="45" fillId="2" borderId="0" xfId="20" applyFont="1" applyFill="1" applyAlignment="1">
      <alignment vertical="center"/>
    </xf>
    <xf numFmtId="0" fontId="41" fillId="2" borderId="0" xfId="20" applyFill="1" applyAlignment="1">
      <alignment vertical="center"/>
    </xf>
    <xf numFmtId="0" fontId="12" fillId="3" borderId="165" xfId="0" applyFont="1" applyFill="1" applyBorder="1" applyAlignment="1">
      <alignment horizontal="center" vertical="center" wrapText="1"/>
    </xf>
    <xf numFmtId="0" fontId="12" fillId="2" borderId="82" xfId="0" applyFont="1" applyFill="1" applyBorder="1" applyAlignment="1">
      <alignment horizontal="left" vertical="center"/>
    </xf>
    <xf numFmtId="3" fontId="12" fillId="2" borderId="145" xfId="0" applyNumberFormat="1" applyFont="1" applyFill="1" applyBorder="1" applyAlignment="1">
      <alignment horizontal="center" vertical="center" wrapText="1"/>
    </xf>
    <xf numFmtId="3" fontId="12" fillId="2" borderId="121" xfId="21" applyNumberFormat="1" applyFont="1" applyFill="1" applyBorder="1" applyAlignment="1">
      <alignment horizontal="center" vertical="center" wrapText="1"/>
    </xf>
    <xf numFmtId="3" fontId="12" fillId="2" borderId="145" xfId="21" applyNumberFormat="1" applyFont="1" applyFill="1" applyBorder="1" applyAlignment="1">
      <alignment horizontal="center" vertical="center" wrapText="1"/>
    </xf>
    <xf numFmtId="0" fontId="11" fillId="2" borderId="149" xfId="0" applyFont="1" applyFill="1" applyBorder="1" applyAlignment="1">
      <alignment horizontal="left" vertical="center" indent="1"/>
    </xf>
    <xf numFmtId="0" fontId="13" fillId="2" borderId="155" xfId="0" applyFont="1" applyFill="1" applyBorder="1" applyAlignment="1">
      <alignment horizontal="left" vertical="center" indent="2"/>
    </xf>
    <xf numFmtId="180" fontId="13" fillId="2" borderId="156" xfId="21" applyNumberFormat="1" applyFont="1" applyFill="1" applyBorder="1" applyAlignment="1">
      <alignment horizontal="center" vertical="center" wrapText="1"/>
    </xf>
    <xf numFmtId="180" fontId="13" fillId="2" borderId="157" xfId="21" applyNumberFormat="1" applyFont="1" applyFill="1" applyBorder="1" applyAlignment="1">
      <alignment horizontal="left" vertical="center" wrapText="1" indent="2"/>
    </xf>
    <xf numFmtId="180" fontId="13" fillId="2" borderId="156" xfId="21" applyNumberFormat="1" applyFont="1" applyFill="1" applyBorder="1" applyAlignment="1">
      <alignment horizontal="left" vertical="center" wrapText="1" indent="2"/>
    </xf>
    <xf numFmtId="0" fontId="13" fillId="2" borderId="166" xfId="0" applyFont="1" applyFill="1" applyBorder="1" applyAlignment="1">
      <alignment horizontal="left" vertical="center" indent="2"/>
    </xf>
    <xf numFmtId="180" fontId="13" fillId="2" borderId="167" xfId="21" applyNumberFormat="1" applyFont="1" applyFill="1" applyBorder="1" applyAlignment="1">
      <alignment horizontal="center" vertical="center" wrapText="1"/>
    </xf>
    <xf numFmtId="180" fontId="13" fillId="2" borderId="168" xfId="21" applyNumberFormat="1" applyFont="1" applyFill="1" applyBorder="1" applyAlignment="1">
      <alignment horizontal="left" vertical="center" wrapText="1" indent="2"/>
    </xf>
    <xf numFmtId="180" fontId="13" fillId="2" borderId="167" xfId="21" applyNumberFormat="1" applyFont="1" applyFill="1" applyBorder="1" applyAlignment="1">
      <alignment horizontal="left" vertical="center" wrapText="1" indent="2"/>
    </xf>
    <xf numFmtId="0" fontId="12" fillId="2" borderId="172" xfId="0" applyFont="1" applyFill="1" applyBorder="1" applyAlignment="1">
      <alignment vertical="center"/>
    </xf>
    <xf numFmtId="166" fontId="13" fillId="2" borderId="173" xfId="21" applyNumberFormat="1" applyFont="1" applyFill="1" applyBorder="1" applyAlignment="1">
      <alignment horizontal="center" vertical="center" wrapText="1"/>
    </xf>
    <xf numFmtId="166" fontId="13" fillId="2" borderId="174" xfId="21" applyNumberFormat="1" applyFont="1" applyFill="1" applyBorder="1" applyAlignment="1">
      <alignment horizontal="center" vertical="center" wrapText="1"/>
    </xf>
    <xf numFmtId="166" fontId="13" fillId="0" borderId="175" xfId="21" applyNumberFormat="1" applyFont="1" applyFill="1" applyBorder="1" applyAlignment="1">
      <alignment horizontal="center" vertical="center" wrapText="1"/>
    </xf>
    <xf numFmtId="166" fontId="13" fillId="0" borderId="173" xfId="21" applyNumberFormat="1" applyFont="1" applyFill="1" applyBorder="1" applyAlignment="1">
      <alignment horizontal="center" vertical="center" wrapText="1"/>
    </xf>
    <xf numFmtId="166" fontId="13" fillId="0" borderId="176" xfId="21" applyNumberFormat="1" applyFont="1" applyFill="1" applyBorder="1" applyAlignment="1">
      <alignment horizontal="center" vertical="center" wrapText="1"/>
    </xf>
    <xf numFmtId="185" fontId="11" fillId="2" borderId="177" xfId="0" applyNumberFormat="1" applyFont="1" applyFill="1" applyBorder="1" applyAlignment="1">
      <alignment vertical="center"/>
    </xf>
    <xf numFmtId="10" fontId="11" fillId="2" borderId="178" xfId="0" applyNumberFormat="1" applyFont="1" applyFill="1" applyBorder="1" applyAlignment="1">
      <alignment horizontal="center" vertical="center" wrapText="1"/>
    </xf>
    <xf numFmtId="10" fontId="11" fillId="2" borderId="179" xfId="0" applyNumberFormat="1" applyFont="1" applyFill="1" applyBorder="1" applyAlignment="1">
      <alignment horizontal="left" vertical="center" wrapText="1" indent="2"/>
    </xf>
    <xf numFmtId="186" fontId="11" fillId="2" borderId="178" xfId="0" applyNumberFormat="1" applyFont="1" applyFill="1" applyBorder="1" applyAlignment="1">
      <alignment horizontal="left" vertical="center" wrapText="1" indent="2"/>
    </xf>
    <xf numFmtId="10" fontId="11" fillId="2" borderId="178" xfId="0" applyNumberFormat="1" applyFont="1" applyFill="1" applyBorder="1" applyAlignment="1">
      <alignment horizontal="left" vertical="center" wrapText="1" indent="2"/>
    </xf>
    <xf numFmtId="10" fontId="11" fillId="0" borderId="180" xfId="0" applyNumberFormat="1" applyFont="1" applyFill="1" applyBorder="1" applyAlignment="1">
      <alignment horizontal="center" vertical="center" wrapText="1"/>
    </xf>
    <xf numFmtId="10" fontId="11" fillId="0" borderId="178" xfId="0" applyNumberFormat="1" applyFont="1" applyFill="1" applyBorder="1" applyAlignment="1">
      <alignment horizontal="center" vertical="center" wrapText="1"/>
    </xf>
    <xf numFmtId="10" fontId="11" fillId="0" borderId="181" xfId="0" applyNumberFormat="1" applyFont="1" applyFill="1" applyBorder="1" applyAlignment="1">
      <alignment horizontal="center" vertical="center" wrapText="1"/>
    </xf>
    <xf numFmtId="0" fontId="12" fillId="2" borderId="149" xfId="0" applyFont="1" applyFill="1" applyBorder="1" applyAlignment="1">
      <alignment vertical="center"/>
    </xf>
    <xf numFmtId="166" fontId="13" fillId="2" borderId="150" xfId="21" applyNumberFormat="1" applyFont="1" applyFill="1" applyBorder="1" applyAlignment="1">
      <alignment horizontal="center" vertical="center" wrapText="1"/>
    </xf>
    <xf numFmtId="166" fontId="13" fillId="2" borderId="151" xfId="21" applyNumberFormat="1" applyFont="1" applyFill="1" applyBorder="1" applyAlignment="1">
      <alignment horizontal="center" vertical="center" wrapText="1"/>
    </xf>
    <xf numFmtId="166" fontId="13" fillId="0" borderId="152" xfId="21" applyNumberFormat="1" applyFont="1" applyFill="1" applyBorder="1" applyAlignment="1">
      <alignment horizontal="center" vertical="center" wrapText="1"/>
    </xf>
    <xf numFmtId="166" fontId="13" fillId="0" borderId="150" xfId="21" applyNumberFormat="1" applyFont="1" applyFill="1" applyBorder="1" applyAlignment="1">
      <alignment horizontal="center" vertical="center" wrapText="1"/>
    </xf>
    <xf numFmtId="166" fontId="13" fillId="0" borderId="154" xfId="21" applyNumberFormat="1" applyFont="1" applyFill="1" applyBorder="1" applyAlignment="1">
      <alignment horizontal="center" vertical="center" wrapText="1"/>
    </xf>
    <xf numFmtId="185" fontId="11" fillId="2" borderId="161" xfId="0" applyNumberFormat="1" applyFont="1" applyFill="1" applyBorder="1" applyAlignment="1">
      <alignment horizontal="left" vertical="center" wrapText="1"/>
    </xf>
    <xf numFmtId="186" fontId="11" fillId="2" borderId="167" xfId="0" applyNumberFormat="1" applyFont="1" applyFill="1" applyBorder="1" applyAlignment="1">
      <alignment horizontal="center" vertical="center" wrapText="1"/>
    </xf>
    <xf numFmtId="186" fontId="11" fillId="2" borderId="167" xfId="0" applyNumberFormat="1" applyFont="1" applyFill="1" applyBorder="1" applyAlignment="1">
      <alignment horizontal="left" vertical="center" wrapText="1" indent="2"/>
    </xf>
    <xf numFmtId="186" fontId="11" fillId="0" borderId="169" xfId="0" applyNumberFormat="1" applyFont="1" applyFill="1" applyBorder="1" applyAlignment="1">
      <alignment horizontal="left" vertical="center" wrapText="1" indent="2"/>
    </xf>
    <xf numFmtId="186" fontId="11" fillId="0" borderId="167" xfId="0" applyNumberFormat="1" applyFont="1" applyFill="1" applyBorder="1" applyAlignment="1">
      <alignment horizontal="left" vertical="center" wrapText="1" indent="2"/>
    </xf>
    <xf numFmtId="186" fontId="11" fillId="0" borderId="171" xfId="7" applyNumberFormat="1" applyFont="1" applyFill="1" applyBorder="1" applyAlignment="1">
      <alignment horizontal="left" vertical="center" wrapText="1" indent="2"/>
    </xf>
    <xf numFmtId="185" fontId="46" fillId="2" borderId="0" xfId="20" applyNumberFormat="1" applyFont="1" applyFill="1" applyAlignment="1">
      <alignment horizontal="left" vertical="center"/>
    </xf>
    <xf numFmtId="0" fontId="36" fillId="2" borderId="0" xfId="0" applyFont="1" applyFill="1" applyAlignment="1">
      <alignment horizontal="left" vertical="center" wrapText="1"/>
    </xf>
    <xf numFmtId="0" fontId="47" fillId="2" borderId="0" xfId="0" applyFont="1" applyFill="1" applyAlignment="1">
      <alignment vertical="center"/>
    </xf>
    <xf numFmtId="0" fontId="48" fillId="2" borderId="0" xfId="20" applyFont="1" applyFill="1" applyAlignment="1">
      <alignment vertical="center"/>
    </xf>
    <xf numFmtId="0" fontId="5" fillId="2" borderId="0" xfId="22" applyFont="1" applyFill="1" applyBorder="1" applyAlignment="1">
      <alignment vertical="center"/>
    </xf>
    <xf numFmtId="0" fontId="49" fillId="2" borderId="0" xfId="22" applyFont="1" applyFill="1" applyAlignment="1">
      <alignment vertical="center"/>
    </xf>
    <xf numFmtId="0" fontId="49" fillId="2" borderId="0" xfId="22" applyFont="1" applyFill="1"/>
    <xf numFmtId="0" fontId="0" fillId="2" borderId="0" xfId="0" applyFont="1" applyFill="1"/>
    <xf numFmtId="0" fontId="11" fillId="2" borderId="28" xfId="0" applyFont="1" applyFill="1" applyBorder="1" applyAlignment="1">
      <alignment vertical="center"/>
    </xf>
    <xf numFmtId="0" fontId="11" fillId="2" borderId="28" xfId="0" applyFont="1" applyFill="1" applyBorder="1" applyAlignment="1">
      <alignment horizontal="left" vertical="center"/>
    </xf>
    <xf numFmtId="0" fontId="15" fillId="2" borderId="28" xfId="0" applyFont="1" applyFill="1" applyBorder="1" applyAlignment="1">
      <alignment horizontal="right" vertical="center"/>
    </xf>
    <xf numFmtId="0" fontId="12" fillId="3" borderId="60" xfId="0" applyFont="1" applyFill="1" applyBorder="1" applyAlignment="1">
      <alignment horizontal="center" vertical="center" wrapText="1"/>
    </xf>
    <xf numFmtId="0" fontId="12" fillId="3" borderId="56" xfId="0" applyFont="1" applyFill="1" applyBorder="1" applyAlignment="1">
      <alignment horizontal="center" vertical="center" wrapText="1"/>
    </xf>
    <xf numFmtId="0" fontId="12" fillId="3" borderId="182" xfId="0" applyFont="1" applyFill="1" applyBorder="1" applyAlignment="1">
      <alignment horizontal="center" vertical="center" wrapText="1"/>
    </xf>
    <xf numFmtId="0" fontId="12" fillId="3" borderId="183" xfId="0" applyFont="1" applyFill="1" applyBorder="1" applyAlignment="1">
      <alignment horizontal="center" vertical="center" wrapText="1"/>
    </xf>
    <xf numFmtId="0" fontId="12" fillId="3" borderId="32" xfId="0" applyFont="1" applyFill="1" applyBorder="1" applyAlignment="1">
      <alignment horizontal="center" vertical="center"/>
    </xf>
    <xf numFmtId="0" fontId="13" fillId="2" borderId="41" xfId="0" applyFont="1" applyFill="1" applyBorder="1" applyAlignment="1">
      <alignment vertical="center"/>
    </xf>
    <xf numFmtId="180" fontId="13" fillId="2" borderId="33" xfId="21" applyNumberFormat="1" applyFont="1" applyFill="1" applyBorder="1" applyAlignment="1">
      <alignment vertical="center"/>
    </xf>
    <xf numFmtId="180" fontId="13" fillId="2" borderId="119" xfId="21" applyNumberFormat="1" applyFont="1" applyFill="1" applyBorder="1" applyAlignment="1">
      <alignment vertical="center"/>
    </xf>
    <xf numFmtId="180" fontId="13" fillId="2" borderId="57" xfId="21" applyNumberFormat="1" applyFont="1" applyFill="1" applyBorder="1" applyAlignment="1">
      <alignment vertical="center"/>
    </xf>
    <xf numFmtId="180" fontId="0" fillId="2" borderId="0" xfId="0" applyNumberFormat="1" applyFont="1" applyFill="1"/>
    <xf numFmtId="0" fontId="12" fillId="3" borderId="21" xfId="0" applyFont="1" applyFill="1" applyBorder="1" applyAlignment="1">
      <alignment horizontal="center" vertical="center"/>
    </xf>
    <xf numFmtId="0" fontId="13" fillId="2" borderId="0" xfId="0" applyFont="1" applyFill="1" applyBorder="1" applyAlignment="1">
      <alignment vertical="center"/>
    </xf>
    <xf numFmtId="180" fontId="13" fillId="2" borderId="2" xfId="21" applyNumberFormat="1" applyFont="1" applyFill="1" applyBorder="1" applyAlignment="1">
      <alignment horizontal="center" vertical="center"/>
    </xf>
    <xf numFmtId="180" fontId="13" fillId="2" borderId="10" xfId="21" applyNumberFormat="1" applyFont="1" applyFill="1" applyBorder="1" applyAlignment="1">
      <alignment horizontal="center" vertical="center"/>
    </xf>
    <xf numFmtId="180" fontId="13" fillId="2" borderId="13" xfId="21" applyNumberFormat="1" applyFont="1" applyFill="1" applyBorder="1" applyAlignment="1">
      <alignment horizontal="center" vertical="center"/>
    </xf>
    <xf numFmtId="43" fontId="13" fillId="2" borderId="2" xfId="21" applyNumberFormat="1" applyFont="1" applyFill="1" applyBorder="1" applyAlignment="1">
      <alignment horizontal="center" vertical="center"/>
    </xf>
    <xf numFmtId="178" fontId="13" fillId="2" borderId="2" xfId="21" applyNumberFormat="1" applyFont="1" applyFill="1" applyBorder="1" applyAlignment="1">
      <alignment horizontal="center" vertical="center"/>
    </xf>
    <xf numFmtId="178" fontId="13" fillId="2" borderId="10" xfId="21" applyNumberFormat="1" applyFont="1" applyFill="1" applyBorder="1" applyAlignment="1">
      <alignment horizontal="center" vertical="center"/>
    </xf>
    <xf numFmtId="165" fontId="13" fillId="2" borderId="2" xfId="21" applyNumberFormat="1" applyFont="1" applyFill="1" applyBorder="1" applyAlignment="1">
      <alignment horizontal="center" vertical="center"/>
    </xf>
    <xf numFmtId="178" fontId="13" fillId="2" borderId="2" xfId="21" applyNumberFormat="1" applyFont="1" applyFill="1" applyBorder="1" applyAlignment="1">
      <alignment horizontal="left" vertical="center" indent="1"/>
    </xf>
    <xf numFmtId="43" fontId="13" fillId="2" borderId="13" xfId="21" applyNumberFormat="1" applyFont="1" applyFill="1" applyBorder="1" applyAlignment="1">
      <alignment horizontal="center" vertical="center"/>
    </xf>
    <xf numFmtId="180" fontId="13" fillId="2" borderId="2" xfId="21" applyNumberFormat="1" applyFont="1" applyFill="1" applyBorder="1" applyAlignment="1">
      <alignment horizontal="left" vertical="center" indent="1"/>
    </xf>
    <xf numFmtId="180" fontId="13" fillId="0" borderId="13" xfId="21" applyNumberFormat="1" applyFont="1" applyFill="1" applyBorder="1" applyAlignment="1">
      <alignment horizontal="left" vertical="center" indent="1"/>
    </xf>
    <xf numFmtId="0" fontId="12" fillId="3" borderId="24" xfId="0" applyFont="1" applyFill="1" applyBorder="1" applyAlignment="1">
      <alignment horizontal="center" vertical="center"/>
    </xf>
    <xf numFmtId="0" fontId="13" fillId="2" borderId="28" xfId="0" applyFont="1" applyFill="1" applyBorder="1" applyAlignment="1">
      <alignment vertical="center"/>
    </xf>
    <xf numFmtId="180" fontId="13" fillId="2" borderId="25" xfId="21" applyNumberFormat="1" applyFont="1" applyFill="1" applyBorder="1" applyAlignment="1">
      <alignment horizontal="center" vertical="center"/>
    </xf>
    <xf numFmtId="180" fontId="13" fillId="2" borderId="26" xfId="21" applyNumberFormat="1" applyFont="1" applyFill="1" applyBorder="1" applyAlignment="1">
      <alignment horizontal="center" vertical="center"/>
    </xf>
    <xf numFmtId="180" fontId="13" fillId="2" borderId="53" xfId="21" applyNumberFormat="1" applyFont="1" applyFill="1" applyBorder="1" applyAlignment="1">
      <alignment horizontal="center" vertical="center"/>
    </xf>
    <xf numFmtId="180" fontId="12" fillId="3" borderId="182" xfId="21" applyNumberFormat="1" applyFont="1" applyFill="1" applyBorder="1" applyAlignment="1"/>
    <xf numFmtId="180" fontId="12" fillId="3" borderId="183" xfId="21" applyNumberFormat="1" applyFont="1" applyFill="1" applyBorder="1" applyAlignment="1"/>
    <xf numFmtId="0" fontId="0" fillId="2" borderId="0" xfId="0" applyFont="1" applyFill="1" applyBorder="1"/>
    <xf numFmtId="0" fontId="34" fillId="2" borderId="41" xfId="20" applyFont="1" applyFill="1" applyBorder="1" applyAlignment="1">
      <alignment vertical="center"/>
    </xf>
    <xf numFmtId="0" fontId="44" fillId="2" borderId="0" xfId="20" applyFont="1" applyFill="1" applyBorder="1" applyAlignment="1">
      <alignment vertical="center"/>
    </xf>
    <xf numFmtId="0" fontId="41" fillId="2" borderId="0" xfId="22" applyFont="1" applyFill="1" applyBorder="1"/>
    <xf numFmtId="0" fontId="11" fillId="2" borderId="0" xfId="22" applyFont="1" applyFill="1"/>
    <xf numFmtId="0" fontId="41" fillId="2" borderId="0" xfId="22" applyFont="1" applyFill="1"/>
    <xf numFmtId="0" fontId="51" fillId="0" borderId="0" xfId="24" applyFont="1"/>
    <xf numFmtId="187" fontId="52" fillId="2" borderId="0" xfId="24" applyNumberFormat="1" applyFont="1" applyFill="1" applyAlignment="1">
      <alignment horizontal="left"/>
    </xf>
    <xf numFmtId="3" fontId="7" fillId="2" borderId="0" xfId="24" applyNumberFormat="1" applyFont="1" applyFill="1"/>
    <xf numFmtId="3" fontId="15" fillId="2" borderId="0" xfId="24" applyNumberFormat="1" applyFont="1" applyFill="1" applyAlignment="1">
      <alignment horizontal="right"/>
    </xf>
    <xf numFmtId="0" fontId="41" fillId="2" borderId="0" xfId="0" applyFont="1" applyFill="1" applyAlignment="1" applyProtection="1"/>
    <xf numFmtId="0" fontId="9" fillId="3" borderId="37" xfId="25" applyFont="1" applyFill="1" applyBorder="1" applyAlignment="1">
      <alignment horizontal="center" vertical="top" wrapText="1"/>
    </xf>
    <xf numFmtId="180" fontId="12" fillId="2" borderId="186" xfId="6" applyNumberFormat="1" applyFont="1" applyFill="1" applyBorder="1" applyAlignment="1" applyProtection="1">
      <alignment horizontal="left"/>
    </xf>
    <xf numFmtId="180" fontId="12" fillId="2" borderId="187" xfId="6" applyNumberFormat="1" applyFont="1" applyFill="1" applyBorder="1" applyAlignment="1" applyProtection="1">
      <alignment horizontal="left"/>
    </xf>
    <xf numFmtId="180" fontId="12" fillId="2" borderId="188" xfId="6" applyNumberFormat="1" applyFont="1" applyFill="1" applyBorder="1" applyAlignment="1" applyProtection="1">
      <alignment horizontal="left" vertical="top" wrapText="1" indent="1"/>
    </xf>
    <xf numFmtId="180" fontId="12" fillId="2" borderId="189" xfId="6" applyNumberFormat="1" applyFont="1" applyFill="1" applyBorder="1" applyAlignment="1" applyProtection="1">
      <alignment horizontal="left" vertical="top" wrapText="1" indent="1"/>
    </xf>
    <xf numFmtId="180" fontId="12" fillId="2" borderId="190" xfId="6" applyNumberFormat="1" applyFont="1" applyFill="1" applyBorder="1" applyAlignment="1" applyProtection="1">
      <alignment horizontal="left" vertical="top" wrapText="1" indent="2"/>
    </xf>
    <xf numFmtId="180" fontId="12" fillId="2" borderId="191" xfId="6" applyNumberFormat="1" applyFont="1" applyFill="1" applyBorder="1" applyAlignment="1" applyProtection="1">
      <alignment horizontal="left" vertical="top" wrapText="1" indent="2"/>
    </xf>
    <xf numFmtId="180" fontId="12" fillId="2" borderId="190" xfId="6" applyNumberFormat="1" applyFont="1" applyFill="1" applyBorder="1" applyAlignment="1" applyProtection="1">
      <alignment horizontal="left" vertical="top" wrapText="1" indent="3"/>
    </xf>
    <xf numFmtId="180" fontId="12" fillId="2" borderId="191" xfId="6" applyNumberFormat="1" applyFont="1" applyFill="1" applyBorder="1" applyAlignment="1" applyProtection="1">
      <alignment horizontal="left" vertical="top" wrapText="1" indent="3"/>
    </xf>
    <xf numFmtId="180" fontId="13" fillId="2" borderId="190" xfId="6" applyNumberFormat="1" applyFont="1" applyFill="1" applyBorder="1" applyAlignment="1" applyProtection="1">
      <alignment horizontal="left" vertical="top" wrapText="1" indent="4"/>
    </xf>
    <xf numFmtId="180" fontId="13" fillId="2" borderId="191" xfId="6" applyNumberFormat="1" applyFont="1" applyFill="1" applyBorder="1" applyAlignment="1" applyProtection="1">
      <alignment horizontal="left" vertical="top" wrapText="1" indent="4"/>
    </xf>
    <xf numFmtId="180" fontId="11" fillId="2" borderId="190" xfId="6" applyNumberFormat="1" applyFont="1" applyFill="1" applyBorder="1" applyAlignment="1" applyProtection="1">
      <alignment horizontal="left" vertical="top" wrapText="1" indent="7"/>
    </xf>
    <xf numFmtId="180" fontId="11" fillId="2" borderId="191" xfId="6" applyNumberFormat="1" applyFont="1" applyFill="1" applyBorder="1" applyAlignment="1" applyProtection="1">
      <alignment horizontal="left" vertical="top" wrapText="1" indent="7"/>
    </xf>
    <xf numFmtId="180" fontId="41" fillId="2" borderId="0" xfId="0" applyNumberFormat="1" applyFont="1" applyFill="1" applyAlignment="1" applyProtection="1"/>
    <xf numFmtId="0" fontId="53" fillId="2" borderId="0" xfId="0" applyFont="1" applyFill="1" applyAlignment="1" applyProtection="1"/>
    <xf numFmtId="180" fontId="13" fillId="2" borderId="190" xfId="6" applyNumberFormat="1" applyFont="1" applyFill="1" applyBorder="1" applyAlignment="1" applyProtection="1">
      <alignment horizontal="left" vertical="top" wrapText="1" indent="6"/>
    </xf>
    <xf numFmtId="180" fontId="13" fillId="2" borderId="191" xfId="6" applyNumberFormat="1" applyFont="1" applyFill="1" applyBorder="1" applyAlignment="1" applyProtection="1">
      <alignment horizontal="left" vertical="top" wrapText="1" indent="6"/>
    </xf>
    <xf numFmtId="180" fontId="12" fillId="2" borderId="191" xfId="6" applyNumberFormat="1" applyFont="1" applyFill="1" applyBorder="1" applyAlignment="1" applyProtection="1">
      <alignment horizontal="left" vertical="center" wrapText="1" indent="2"/>
    </xf>
    <xf numFmtId="180" fontId="13" fillId="2" borderId="190" xfId="6" applyNumberFormat="1" applyFont="1" applyFill="1" applyBorder="1" applyAlignment="1" applyProtection="1">
      <alignment horizontal="left" vertical="top" wrapText="1" indent="5"/>
    </xf>
    <xf numFmtId="180" fontId="13" fillId="2" borderId="191" xfId="6" applyNumberFormat="1" applyFont="1" applyFill="1" applyBorder="1" applyAlignment="1" applyProtection="1">
      <alignment horizontal="left" vertical="top" wrapText="1" indent="5"/>
    </xf>
    <xf numFmtId="180" fontId="13" fillId="2" borderId="190" xfId="6" applyNumberFormat="1" applyFont="1" applyFill="1" applyBorder="1" applyAlignment="1" applyProtection="1">
      <alignment horizontal="left" vertical="top" wrapText="1" indent="3"/>
    </xf>
    <xf numFmtId="180" fontId="13" fillId="2" borderId="191" xfId="6" applyNumberFormat="1" applyFont="1" applyFill="1" applyBorder="1" applyAlignment="1" applyProtection="1">
      <alignment horizontal="left" vertical="top" wrapText="1" indent="3"/>
    </xf>
    <xf numFmtId="180" fontId="12" fillId="2" borderId="190" xfId="6" applyNumberFormat="1" applyFont="1" applyFill="1" applyBorder="1" applyAlignment="1" applyProtection="1">
      <alignment horizontal="left" vertical="top" wrapText="1" indent="1"/>
    </xf>
    <xf numFmtId="180" fontId="12" fillId="2" borderId="191" xfId="6" applyNumberFormat="1" applyFont="1" applyFill="1" applyBorder="1" applyAlignment="1" applyProtection="1">
      <alignment horizontal="left" vertical="top" wrapText="1" indent="1"/>
    </xf>
    <xf numFmtId="0" fontId="54" fillId="2" borderId="0" xfId="0" applyFont="1" applyFill="1" applyAlignment="1" applyProtection="1"/>
    <xf numFmtId="180" fontId="12" fillId="2" borderId="191" xfId="6" applyNumberFormat="1" applyFont="1" applyFill="1" applyBorder="1" applyAlignment="1" applyProtection="1">
      <alignment horizontal="left" vertical="center" wrapText="1"/>
    </xf>
    <xf numFmtId="180" fontId="12" fillId="2" borderId="192" xfId="6" applyNumberFormat="1" applyFont="1" applyFill="1" applyBorder="1" applyAlignment="1" applyProtection="1">
      <alignment horizontal="left" vertical="top" wrapText="1" indent="3"/>
    </xf>
    <xf numFmtId="180" fontId="12" fillId="2" borderId="193" xfId="6" applyNumberFormat="1" applyFont="1" applyFill="1" applyBorder="1" applyAlignment="1" applyProtection="1">
      <alignment horizontal="left" vertical="top" wrapText="1" indent="3"/>
    </xf>
    <xf numFmtId="0" fontId="15" fillId="2" borderId="0" xfId="23" applyFont="1" applyFill="1"/>
    <xf numFmtId="0" fontId="55" fillId="2" borderId="0" xfId="24" applyFont="1" applyFill="1"/>
    <xf numFmtId="0" fontId="51" fillId="2" borderId="0" xfId="24" applyFont="1" applyFill="1"/>
    <xf numFmtId="0" fontId="55" fillId="0" borderId="0" xfId="24" applyFont="1"/>
    <xf numFmtId="0" fontId="56" fillId="2" borderId="0" xfId="0" applyFont="1" applyFill="1" applyAlignment="1">
      <alignment vertical="center"/>
    </xf>
    <xf numFmtId="0" fontId="57" fillId="2" borderId="0" xfId="0" applyFont="1" applyFill="1" applyBorder="1" applyAlignment="1">
      <alignment horizontal="left" vertical="center"/>
    </xf>
    <xf numFmtId="0" fontId="15" fillId="2" borderId="0" xfId="0" applyFont="1" applyFill="1" applyBorder="1" applyAlignment="1">
      <alignment horizontal="right" vertical="center"/>
    </xf>
    <xf numFmtId="0" fontId="0" fillId="2" borderId="0" xfId="0" applyFill="1" applyAlignment="1">
      <alignment vertical="center"/>
    </xf>
    <xf numFmtId="0" fontId="9" fillId="3" borderId="112" xfId="0" applyFont="1" applyFill="1" applyBorder="1" applyAlignment="1">
      <alignment horizontal="center" vertical="center" wrapText="1"/>
    </xf>
    <xf numFmtId="0" fontId="9" fillId="3" borderId="38" xfId="0" applyFont="1" applyFill="1" applyBorder="1" applyAlignment="1">
      <alignment horizontal="center" vertical="center" wrapText="1"/>
    </xf>
    <xf numFmtId="0" fontId="9" fillId="3" borderId="197" xfId="0" applyFont="1" applyFill="1" applyBorder="1" applyAlignment="1">
      <alignment horizontal="center" vertical="center" wrapText="1"/>
    </xf>
    <xf numFmtId="3" fontId="9" fillId="3" borderId="38" xfId="0" applyNumberFormat="1" applyFont="1" applyFill="1" applyBorder="1" applyAlignment="1">
      <alignment horizontal="center" vertical="center" wrapText="1"/>
    </xf>
    <xf numFmtId="0" fontId="0" fillId="0" borderId="0" xfId="0" applyFont="1" applyFill="1" applyAlignment="1">
      <alignment vertical="center"/>
    </xf>
    <xf numFmtId="0" fontId="11" fillId="2" borderId="71" xfId="0" applyFont="1" applyFill="1" applyBorder="1" applyAlignment="1">
      <alignment horizontal="left" vertical="center" wrapText="1" indent="1"/>
    </xf>
    <xf numFmtId="3" fontId="13" fillId="2" borderId="87" xfId="0" applyNumberFormat="1" applyFont="1" applyFill="1" applyBorder="1" applyAlignment="1">
      <alignment horizontal="center" vertical="center" wrapText="1"/>
    </xf>
    <xf numFmtId="0" fontId="11" fillId="2" borderId="197" xfId="0" applyFont="1" applyFill="1" applyBorder="1" applyAlignment="1">
      <alignment horizontal="left" vertical="center" wrapText="1" indent="1"/>
    </xf>
    <xf numFmtId="0" fontId="13" fillId="2" borderId="21" xfId="0" applyFont="1" applyFill="1" applyBorder="1" applyAlignment="1">
      <alignment horizontal="left" vertical="center" wrapText="1" indent="2"/>
    </xf>
    <xf numFmtId="3" fontId="13" fillId="2" borderId="39" xfId="0" applyNumberFormat="1" applyFont="1" applyFill="1" applyBorder="1" applyAlignment="1">
      <alignment horizontal="center" vertical="center" wrapText="1"/>
    </xf>
    <xf numFmtId="0" fontId="13" fillId="2" borderId="51" xfId="0" applyFont="1" applyFill="1" applyBorder="1" applyAlignment="1">
      <alignment horizontal="left" vertical="center" wrapText="1" indent="2"/>
    </xf>
    <xf numFmtId="0" fontId="13" fillId="2" borderId="24" xfId="0" applyFont="1" applyFill="1" applyBorder="1" applyAlignment="1">
      <alignment horizontal="left" vertical="center" wrapText="1" indent="2"/>
    </xf>
    <xf numFmtId="3" fontId="13" fillId="2" borderId="40" xfId="0" applyNumberFormat="1" applyFont="1" applyFill="1" applyBorder="1" applyAlignment="1">
      <alignment horizontal="center" vertical="center" wrapText="1"/>
    </xf>
    <xf numFmtId="0" fontId="13" fillId="2" borderId="52" xfId="0" applyFont="1" applyFill="1" applyBorder="1" applyAlignment="1">
      <alignment horizontal="left" vertical="center" wrapText="1" indent="2"/>
    </xf>
    <xf numFmtId="0" fontId="15" fillId="2" borderId="0" xfId="0" applyFont="1" applyFill="1" applyBorder="1" applyAlignment="1">
      <alignment horizontal="left" vertical="center" wrapText="1"/>
    </xf>
    <xf numFmtId="3" fontId="13" fillId="2" borderId="0" xfId="0" applyNumberFormat="1" applyFont="1" applyFill="1" applyBorder="1" applyAlignment="1">
      <alignment horizontal="center" vertical="center" wrapText="1"/>
    </xf>
    <xf numFmtId="0" fontId="13" fillId="2" borderId="0" xfId="0" applyFont="1" applyFill="1" applyBorder="1" applyAlignment="1">
      <alignment horizontal="left" vertical="center" wrapText="1" indent="2"/>
    </xf>
    <xf numFmtId="0" fontId="58" fillId="2" borderId="0" xfId="0" applyFont="1" applyFill="1" applyAlignment="1">
      <alignment vertical="center"/>
    </xf>
    <xf numFmtId="0" fontId="15" fillId="0" borderId="0" xfId="26" applyFont="1" applyFill="1"/>
    <xf numFmtId="0" fontId="0" fillId="0" borderId="0" xfId="0" applyAlignment="1">
      <alignment vertical="center"/>
    </xf>
    <xf numFmtId="0" fontId="20" fillId="2" borderId="0" xfId="0" applyFont="1" applyFill="1"/>
    <xf numFmtId="166" fontId="20" fillId="2" borderId="0" xfId="0" applyNumberFormat="1" applyFont="1" applyFill="1"/>
    <xf numFmtId="180" fontId="20" fillId="2" borderId="0" xfId="6" applyNumberFormat="1" applyFont="1" applyFill="1"/>
    <xf numFmtId="0" fontId="14" fillId="2" borderId="0" xfId="13" applyFont="1" applyFill="1" applyAlignment="1">
      <alignment vertical="top" wrapText="1"/>
    </xf>
    <xf numFmtId="0" fontId="14" fillId="2" borderId="0" xfId="13" applyFont="1" applyFill="1" applyAlignment="1">
      <alignment horizontal="center"/>
    </xf>
    <xf numFmtId="3" fontId="59" fillId="2" borderId="0" xfId="13" applyNumberFormat="1" applyFont="1" applyFill="1"/>
    <xf numFmtId="0" fontId="9" fillId="3" borderId="4" xfId="13" applyFont="1" applyFill="1" applyBorder="1" applyAlignment="1">
      <alignment horizontal="center" vertical="top" wrapText="1"/>
    </xf>
    <xf numFmtId="0" fontId="9" fillId="3" borderId="63" xfId="13" applyFont="1" applyFill="1" applyBorder="1" applyAlignment="1">
      <alignment horizontal="center" vertical="top" wrapText="1"/>
    </xf>
    <xf numFmtId="0" fontId="9" fillId="3" borderId="201" xfId="13" applyFont="1" applyFill="1" applyBorder="1" applyAlignment="1">
      <alignment horizontal="center" vertical="top" wrapText="1"/>
    </xf>
    <xf numFmtId="0" fontId="9" fillId="3" borderId="202" xfId="13" applyFont="1" applyFill="1" applyBorder="1" applyAlignment="1">
      <alignment horizontal="center" vertical="top" wrapText="1"/>
    </xf>
    <xf numFmtId="0" fontId="9" fillId="3" borderId="203" xfId="13" applyFont="1" applyFill="1" applyBorder="1" applyAlignment="1">
      <alignment horizontal="center" vertical="top" wrapText="1"/>
    </xf>
    <xf numFmtId="0" fontId="60" fillId="0" borderId="204" xfId="13" applyFont="1" applyBorder="1" applyAlignment="1">
      <alignment vertical="top" wrapText="1"/>
    </xf>
    <xf numFmtId="3" fontId="60" fillId="2" borderId="205" xfId="28" applyNumberFormat="1" applyFont="1" applyFill="1" applyBorder="1" applyAlignment="1">
      <alignment horizontal="right" vertical="center"/>
    </xf>
    <xf numFmtId="3" fontId="60" fillId="2" borderId="206" xfId="28" applyNumberFormat="1" applyFont="1" applyFill="1" applyBorder="1" applyAlignment="1">
      <alignment horizontal="right" vertical="center"/>
    </xf>
    <xf numFmtId="3" fontId="60" fillId="2" borderId="207" xfId="28" applyNumberFormat="1" applyFont="1" applyFill="1" applyBorder="1" applyAlignment="1">
      <alignment horizontal="right" vertical="center"/>
    </xf>
    <xf numFmtId="178" fontId="0" fillId="2" borderId="0" xfId="0" applyNumberFormat="1" applyFill="1"/>
    <xf numFmtId="0" fontId="9" fillId="0" borderId="208" xfId="13" applyFont="1" applyBorder="1" applyAlignment="1">
      <alignment vertical="top" wrapText="1"/>
    </xf>
    <xf numFmtId="3" fontId="9" fillId="2" borderId="209" xfId="28" applyNumberFormat="1" applyFont="1" applyFill="1" applyBorder="1" applyAlignment="1">
      <alignment horizontal="right" vertical="center"/>
    </xf>
    <xf numFmtId="3" fontId="9" fillId="2" borderId="157" xfId="28" applyNumberFormat="1" applyFont="1" applyFill="1" applyBorder="1" applyAlignment="1">
      <alignment horizontal="right" vertical="center"/>
    </xf>
    <xf numFmtId="3" fontId="9" fillId="2" borderId="160" xfId="28" applyNumberFormat="1" applyFont="1" applyFill="1" applyBorder="1" applyAlignment="1">
      <alignment horizontal="right" vertical="center"/>
    </xf>
    <xf numFmtId="3" fontId="9" fillId="0" borderId="209" xfId="28" applyNumberFormat="1" applyFont="1" applyFill="1" applyBorder="1" applyAlignment="1">
      <alignment horizontal="right" vertical="center"/>
    </xf>
    <xf numFmtId="3" fontId="9" fillId="0" borderId="157" xfId="28" applyNumberFormat="1" applyFont="1" applyFill="1" applyBorder="1" applyAlignment="1">
      <alignment horizontal="right" vertical="center"/>
    </xf>
    <xf numFmtId="3" fontId="9" fillId="0" borderId="160" xfId="28" applyNumberFormat="1" applyFont="1" applyFill="1" applyBorder="1" applyAlignment="1">
      <alignment horizontal="right" vertical="center"/>
    </xf>
    <xf numFmtId="0" fontId="10" fillId="0" borderId="208" xfId="13" applyFont="1" applyFill="1" applyBorder="1" applyAlignment="1">
      <alignment vertical="top" wrapText="1"/>
    </xf>
    <xf numFmtId="3" fontId="10" fillId="0" borderId="209" xfId="28" applyNumberFormat="1" applyFont="1" applyFill="1" applyBorder="1" applyAlignment="1">
      <alignment horizontal="right" vertical="center"/>
    </xf>
    <xf numFmtId="3" fontId="10" fillId="0" borderId="157" xfId="28" applyNumberFormat="1" applyFont="1" applyFill="1" applyBorder="1" applyAlignment="1">
      <alignment horizontal="right" vertical="center"/>
    </xf>
    <xf numFmtId="3" fontId="10" fillId="0" borderId="160" xfId="28" applyNumberFormat="1" applyFont="1" applyFill="1" applyBorder="1" applyAlignment="1">
      <alignment horizontal="right" vertical="center"/>
    </xf>
    <xf numFmtId="0" fontId="17" fillId="0" borderId="208" xfId="13" applyFont="1" applyBorder="1" applyAlignment="1">
      <alignment horizontal="left" vertical="top" wrapText="1" indent="1"/>
    </xf>
    <xf numFmtId="3" fontId="17" fillId="0" borderId="209" xfId="28" applyNumberFormat="1" applyFont="1" applyFill="1" applyBorder="1" applyAlignment="1">
      <alignment horizontal="right" vertical="center"/>
    </xf>
    <xf numFmtId="3" fontId="17" fillId="0" borderId="157" xfId="28" applyNumberFormat="1" applyFont="1" applyFill="1" applyBorder="1" applyAlignment="1">
      <alignment horizontal="right" vertical="center"/>
    </xf>
    <xf numFmtId="3" fontId="17" fillId="0" borderId="160" xfId="28" applyNumberFormat="1" applyFont="1" applyFill="1" applyBorder="1" applyAlignment="1">
      <alignment horizontal="right" vertical="center"/>
    </xf>
    <xf numFmtId="0" fontId="9" fillId="0" borderId="208" xfId="13" applyFont="1" applyFill="1" applyBorder="1" applyAlignment="1">
      <alignment vertical="top" wrapText="1"/>
    </xf>
    <xf numFmtId="0" fontId="10" fillId="0" borderId="208" xfId="13" applyFont="1" applyBorder="1" applyAlignment="1">
      <alignment horizontal="left" vertical="top" wrapText="1" indent="1"/>
    </xf>
    <xf numFmtId="3" fontId="10" fillId="2" borderId="160" xfId="28" applyNumberFormat="1" applyFont="1" applyFill="1" applyBorder="1" applyAlignment="1">
      <alignment horizontal="right" vertical="center"/>
    </xf>
    <xf numFmtId="3" fontId="10" fillId="2" borderId="209" xfId="28" applyNumberFormat="1" applyFont="1" applyFill="1" applyBorder="1" applyAlignment="1">
      <alignment horizontal="right" vertical="center"/>
    </xf>
    <xf numFmtId="3" fontId="10" fillId="2" borderId="157" xfId="28" applyNumberFormat="1" applyFont="1" applyFill="1" applyBorder="1" applyAlignment="1">
      <alignment horizontal="right" vertical="center"/>
    </xf>
    <xf numFmtId="0" fontId="9" fillId="0" borderId="208" xfId="13" applyFont="1" applyBorder="1" applyAlignment="1">
      <alignment wrapText="1"/>
    </xf>
    <xf numFmtId="3" fontId="9" fillId="2" borderId="209" xfId="28" applyNumberFormat="1" applyFont="1" applyFill="1" applyBorder="1" applyAlignment="1">
      <alignment horizontal="right"/>
    </xf>
    <xf numFmtId="3" fontId="9" fillId="2" borderId="157" xfId="28" applyNumberFormat="1" applyFont="1" applyFill="1" applyBorder="1" applyAlignment="1">
      <alignment horizontal="right"/>
    </xf>
    <xf numFmtId="3" fontId="9" fillId="2" borderId="160" xfId="28" applyNumberFormat="1" applyFont="1" applyFill="1" applyBorder="1" applyAlignment="1">
      <alignment horizontal="right"/>
    </xf>
    <xf numFmtId="0" fontId="10" fillId="0" borderId="208" xfId="13" applyFont="1" applyFill="1" applyBorder="1" applyAlignment="1">
      <alignment horizontal="left" vertical="top" wrapText="1" indent="1"/>
    </xf>
    <xf numFmtId="0" fontId="17" fillId="0" borderId="208" xfId="13" applyFont="1" applyFill="1" applyBorder="1" applyAlignment="1">
      <alignment horizontal="left" vertical="top" wrapText="1" indent="2"/>
    </xf>
    <xf numFmtId="0" fontId="61" fillId="2" borderId="0" xfId="0" applyFont="1" applyFill="1"/>
    <xf numFmtId="166" fontId="61" fillId="2" borderId="0" xfId="0" applyNumberFormat="1" applyFont="1" applyFill="1"/>
    <xf numFmtId="180" fontId="61" fillId="2" borderId="0" xfId="6" applyNumberFormat="1" applyFont="1" applyFill="1"/>
    <xf numFmtId="178" fontId="58" fillId="2" borderId="0" xfId="0" applyNumberFormat="1" applyFont="1" applyFill="1"/>
    <xf numFmtId="0" fontId="58" fillId="2" borderId="0" xfId="0" applyFont="1" applyFill="1"/>
    <xf numFmtId="0" fontId="17" fillId="0" borderId="210" xfId="13" applyFont="1" applyFill="1" applyBorder="1" applyAlignment="1">
      <alignment horizontal="left" vertical="top" wrapText="1" indent="2"/>
    </xf>
    <xf numFmtId="3" fontId="17" fillId="0" borderId="211" xfId="28" applyNumberFormat="1" applyFont="1" applyFill="1" applyBorder="1" applyAlignment="1">
      <alignment horizontal="right" vertical="center"/>
    </xf>
    <xf numFmtId="3" fontId="17" fillId="0" borderId="171" xfId="28" applyNumberFormat="1" applyFont="1" applyFill="1" applyBorder="1" applyAlignment="1">
      <alignment horizontal="right" vertical="center"/>
    </xf>
    <xf numFmtId="0" fontId="9" fillId="3" borderId="212" xfId="13" applyFont="1" applyFill="1" applyBorder="1" applyAlignment="1">
      <alignment horizontal="center" vertical="top" wrapText="1"/>
    </xf>
    <xf numFmtId="0" fontId="9" fillId="3" borderId="213" xfId="13" applyFont="1" applyFill="1" applyBorder="1" applyAlignment="1">
      <alignment horizontal="center" vertical="top" wrapText="1"/>
    </xf>
    <xf numFmtId="3" fontId="9" fillId="3" borderId="214" xfId="13" applyNumberFormat="1" applyFont="1" applyFill="1" applyBorder="1" applyAlignment="1">
      <alignment horizontal="center" vertical="top" wrapText="1"/>
    </xf>
    <xf numFmtId="3" fontId="9" fillId="3" borderId="215" xfId="13" applyNumberFormat="1" applyFont="1" applyFill="1" applyBorder="1" applyAlignment="1">
      <alignment horizontal="center" vertical="top" wrapText="1"/>
    </xf>
    <xf numFmtId="3" fontId="9" fillId="3" borderId="216" xfId="13" applyNumberFormat="1" applyFont="1" applyFill="1" applyBorder="1" applyAlignment="1">
      <alignment horizontal="center" vertical="top" wrapText="1"/>
    </xf>
    <xf numFmtId="37" fontId="60" fillId="0" borderId="217" xfId="29" applyNumberFormat="1" applyFont="1" applyFill="1" applyBorder="1" applyAlignment="1">
      <alignment vertical="top"/>
    </xf>
    <xf numFmtId="3" fontId="9" fillId="0" borderId="218" xfId="29" applyNumberFormat="1" applyFont="1" applyFill="1" applyBorder="1" applyAlignment="1">
      <alignment horizontal="right" vertical="center"/>
    </xf>
    <xf numFmtId="3" fontId="9" fillId="0" borderId="150" xfId="29" applyNumberFormat="1" applyFont="1" applyFill="1" applyBorder="1" applyAlignment="1">
      <alignment horizontal="right" vertical="center"/>
    </xf>
    <xf numFmtId="3" fontId="9" fillId="0" borderId="154" xfId="29" applyNumberFormat="1" applyFont="1" applyFill="1" applyBorder="1" applyAlignment="1">
      <alignment horizontal="right" vertical="center"/>
    </xf>
    <xf numFmtId="0" fontId="10" fillId="0" borderId="219" xfId="13" applyFont="1" applyFill="1" applyBorder="1" applyAlignment="1">
      <alignment vertical="top" wrapText="1"/>
    </xf>
    <xf numFmtId="3" fontId="9" fillId="0" borderId="168" xfId="29" applyNumberFormat="1" applyFont="1" applyFill="1" applyBorder="1" applyAlignment="1">
      <alignment horizontal="right" vertical="center"/>
    </xf>
    <xf numFmtId="3" fontId="10" fillId="0" borderId="167" xfId="29" applyNumberFormat="1" applyFont="1" applyFill="1" applyBorder="1" applyAlignment="1">
      <alignment horizontal="right" vertical="center"/>
    </xf>
    <xf numFmtId="3" fontId="10" fillId="0" borderId="171" xfId="29" applyNumberFormat="1" applyFont="1" applyFill="1" applyBorder="1" applyAlignment="1">
      <alignment horizontal="right" vertical="center"/>
    </xf>
    <xf numFmtId="3" fontId="10" fillId="0" borderId="211" xfId="29" applyNumberFormat="1" applyFont="1" applyFill="1" applyBorder="1" applyAlignment="1">
      <alignment horizontal="right" vertical="center"/>
    </xf>
    <xf numFmtId="0" fontId="9" fillId="3" borderId="220" xfId="13" applyFont="1" applyFill="1" applyBorder="1" applyAlignment="1">
      <alignment horizontal="center" vertical="top" wrapText="1"/>
    </xf>
    <xf numFmtId="3" fontId="9" fillId="3" borderId="214" xfId="13" applyNumberFormat="1" applyFont="1" applyFill="1" applyBorder="1" applyAlignment="1">
      <alignment horizontal="center" vertical="center" wrapText="1"/>
    </xf>
    <xf numFmtId="3" fontId="9" fillId="3" borderId="215" xfId="13" applyNumberFormat="1" applyFont="1" applyFill="1" applyBorder="1" applyAlignment="1">
      <alignment horizontal="center" vertical="center" wrapText="1"/>
    </xf>
    <xf numFmtId="3" fontId="9" fillId="3" borderId="216" xfId="13" applyNumberFormat="1" applyFont="1" applyFill="1" applyBorder="1" applyAlignment="1">
      <alignment horizontal="center" vertical="center" wrapText="1"/>
    </xf>
    <xf numFmtId="180" fontId="62" fillId="2" borderId="0" xfId="6" applyNumberFormat="1" applyFont="1" applyFill="1" applyAlignment="1">
      <alignment horizontal="center"/>
    </xf>
    <xf numFmtId="1" fontId="9" fillId="0" borderId="221" xfId="29" applyNumberFormat="1" applyFont="1" applyFill="1" applyBorder="1" applyAlignment="1">
      <alignment vertical="top" wrapText="1"/>
    </xf>
    <xf numFmtId="4" fontId="9" fillId="0" borderId="218" xfId="29" applyNumberFormat="1" applyFont="1" applyFill="1" applyBorder="1" applyAlignment="1">
      <alignment horizontal="right" vertical="center"/>
    </xf>
    <xf numFmtId="180" fontId="63" fillId="2" borderId="0" xfId="6" applyNumberFormat="1" applyFont="1" applyFill="1"/>
    <xf numFmtId="1" fontId="9" fillId="0" borderId="208" xfId="29" applyNumberFormat="1" applyFont="1" applyFill="1" applyBorder="1"/>
    <xf numFmtId="3" fontId="9" fillId="0" borderId="209" xfId="29" applyNumberFormat="1" applyFont="1" applyFill="1" applyBorder="1" applyAlignment="1">
      <alignment horizontal="right" vertical="center"/>
    </xf>
    <xf numFmtId="3" fontId="9" fillId="0" borderId="156" xfId="29" applyNumberFormat="1" applyFont="1" applyFill="1" applyBorder="1" applyAlignment="1">
      <alignment horizontal="right" vertical="center"/>
    </xf>
    <xf numFmtId="3" fontId="9" fillId="0" borderId="160" xfId="29" applyNumberFormat="1" applyFont="1" applyFill="1" applyBorder="1" applyAlignment="1">
      <alignment horizontal="right" vertical="center"/>
    </xf>
    <xf numFmtId="3" fontId="20" fillId="2" borderId="0" xfId="0" applyNumberFormat="1" applyFont="1" applyFill="1"/>
    <xf numFmtId="3" fontId="63" fillId="2" borderId="0" xfId="6" applyNumberFormat="1" applyFont="1" applyFill="1"/>
    <xf numFmtId="1" fontId="10" fillId="0" borderId="208" xfId="29" applyNumberFormat="1" applyFont="1" applyFill="1" applyBorder="1"/>
    <xf numFmtId="3" fontId="10" fillId="0" borderId="222" xfId="29" applyNumberFormat="1" applyFont="1" applyFill="1" applyBorder="1" applyAlignment="1">
      <alignment horizontal="right" vertical="center"/>
    </xf>
    <xf numFmtId="3" fontId="10" fillId="0" borderId="156" xfId="29" applyNumberFormat="1" applyFont="1" applyFill="1" applyBorder="1" applyAlignment="1">
      <alignment horizontal="right" vertical="center"/>
    </xf>
    <xf numFmtId="3" fontId="10" fillId="0" borderId="160" xfId="29" applyNumberFormat="1" applyFont="1" applyFill="1" applyBorder="1" applyAlignment="1">
      <alignment horizontal="right" vertical="center"/>
    </xf>
    <xf numFmtId="3" fontId="10" fillId="0" borderId="209" xfId="29" applyNumberFormat="1" applyFont="1" applyFill="1" applyBorder="1" applyAlignment="1">
      <alignment horizontal="right" vertical="center"/>
    </xf>
    <xf numFmtId="3" fontId="10" fillId="0" borderId="157" xfId="29" applyNumberFormat="1" applyFont="1" applyFill="1" applyBorder="1" applyAlignment="1">
      <alignment horizontal="right" vertical="center"/>
    </xf>
    <xf numFmtId="1" fontId="17" fillId="0" borderId="208" xfId="22" applyNumberFormat="1" applyFont="1" applyFill="1" applyBorder="1" applyAlignment="1">
      <alignment horizontal="left" indent="1"/>
    </xf>
    <xf numFmtId="3" fontId="17" fillId="0" borderId="222" xfId="29" applyNumberFormat="1" applyFont="1" applyFill="1" applyBorder="1" applyAlignment="1">
      <alignment horizontal="right" vertical="center"/>
    </xf>
    <xf numFmtId="3" fontId="17" fillId="0" borderId="156" xfId="29" applyNumberFormat="1" applyFont="1" applyFill="1" applyBorder="1" applyAlignment="1">
      <alignment horizontal="right" vertical="center"/>
    </xf>
    <xf numFmtId="3" fontId="17" fillId="0" borderId="160" xfId="29" applyNumberFormat="1" applyFont="1" applyFill="1" applyBorder="1" applyAlignment="1">
      <alignment horizontal="right" vertical="center"/>
    </xf>
    <xf numFmtId="3" fontId="17" fillId="0" borderId="209" xfId="29" applyNumberFormat="1" applyFont="1" applyFill="1" applyBorder="1" applyAlignment="1">
      <alignment horizontal="right" vertical="center"/>
    </xf>
    <xf numFmtId="3" fontId="17" fillId="0" borderId="157" xfId="29" applyNumberFormat="1" applyFont="1" applyFill="1" applyBorder="1" applyAlignment="1">
      <alignment horizontal="right" vertical="center"/>
    </xf>
    <xf numFmtId="3" fontId="64" fillId="2" borderId="0" xfId="6" applyNumberFormat="1" applyFont="1" applyFill="1"/>
    <xf numFmtId="3" fontId="9" fillId="0" borderId="157" xfId="29" applyNumberFormat="1" applyFont="1" applyFill="1" applyBorder="1" applyAlignment="1">
      <alignment horizontal="right" vertical="center"/>
    </xf>
    <xf numFmtId="1" fontId="10" fillId="0" borderId="208" xfId="29" applyNumberFormat="1" applyFont="1" applyFill="1" applyBorder="1" applyAlignment="1">
      <alignment horizontal="left" indent="1"/>
    </xf>
    <xf numFmtId="1" fontId="17" fillId="0" borderId="208" xfId="22" applyNumberFormat="1" applyFont="1" applyFill="1" applyBorder="1" applyAlignment="1">
      <alignment horizontal="left" indent="2"/>
    </xf>
    <xf numFmtId="1" fontId="10" fillId="0" borderId="208" xfId="29" applyNumberFormat="1" applyFont="1" applyFill="1" applyBorder="1" applyAlignment="1">
      <alignment horizontal="left" indent="2"/>
    </xf>
    <xf numFmtId="3" fontId="63" fillId="2" borderId="0" xfId="6" applyNumberFormat="1" applyFont="1" applyFill="1" applyAlignment="1">
      <alignment wrapText="1"/>
    </xf>
    <xf numFmtId="3" fontId="63" fillId="2" borderId="0" xfId="0" applyNumberFormat="1" applyFont="1" applyFill="1"/>
    <xf numFmtId="3" fontId="20" fillId="2" borderId="0" xfId="6" applyNumberFormat="1" applyFont="1" applyFill="1"/>
    <xf numFmtId="3" fontId="64" fillId="2" borderId="0" xfId="0" applyNumberFormat="1" applyFont="1" applyFill="1"/>
    <xf numFmtId="3" fontId="61" fillId="2" borderId="0" xfId="6" applyNumberFormat="1" applyFont="1" applyFill="1"/>
    <xf numFmtId="166" fontId="63" fillId="2" borderId="0" xfId="0" applyNumberFormat="1" applyFont="1" applyFill="1"/>
    <xf numFmtId="166" fontId="20" fillId="2" borderId="0" xfId="0" applyNumberFormat="1" applyFont="1" applyFill="1" applyAlignment="1">
      <alignment wrapText="1"/>
    </xf>
    <xf numFmtId="1" fontId="10" fillId="0" borderId="208" xfId="29" applyNumberFormat="1" applyFont="1" applyFill="1" applyBorder="1" applyAlignment="1">
      <alignment horizontal="left" indent="3"/>
    </xf>
    <xf numFmtId="1" fontId="17" fillId="0" borderId="208" xfId="22" applyNumberFormat="1" applyFont="1" applyFill="1" applyBorder="1" applyAlignment="1">
      <alignment horizontal="left" indent="4"/>
    </xf>
    <xf numFmtId="1" fontId="10" fillId="0" borderId="221" xfId="29" applyNumberFormat="1" applyFont="1" applyFill="1" applyBorder="1" applyAlignment="1">
      <alignment horizontal="left" indent="3"/>
    </xf>
    <xf numFmtId="1" fontId="10" fillId="2" borderId="208" xfId="29" applyNumberFormat="1" applyFont="1" applyFill="1" applyBorder="1" applyAlignment="1">
      <alignment horizontal="left" indent="1"/>
    </xf>
    <xf numFmtId="1" fontId="10" fillId="2" borderId="208" xfId="29" applyNumberFormat="1" applyFont="1" applyFill="1" applyBorder="1" applyAlignment="1">
      <alignment horizontal="left" indent="2"/>
    </xf>
    <xf numFmtId="1" fontId="17" fillId="2" borderId="208" xfId="22" applyNumberFormat="1" applyFont="1" applyFill="1" applyBorder="1" applyAlignment="1">
      <alignment horizontal="left" indent="4"/>
    </xf>
    <xf numFmtId="1" fontId="10" fillId="2" borderId="208" xfId="29" applyNumberFormat="1" applyFont="1" applyFill="1" applyBorder="1" applyAlignment="1">
      <alignment horizontal="left" indent="3"/>
    </xf>
    <xf numFmtId="1" fontId="10" fillId="0" borderId="223" xfId="29" applyNumberFormat="1" applyFont="1" applyFill="1" applyBorder="1"/>
    <xf numFmtId="3" fontId="10" fillId="0" borderId="224" xfId="29" applyNumberFormat="1" applyFont="1" applyFill="1" applyBorder="1" applyAlignment="1">
      <alignment horizontal="right" vertical="center"/>
    </xf>
    <xf numFmtId="3" fontId="10" fillId="0" borderId="225" xfId="29" applyNumberFormat="1" applyFont="1" applyFill="1" applyBorder="1" applyAlignment="1">
      <alignment horizontal="right" vertical="center"/>
    </xf>
    <xf numFmtId="3" fontId="10" fillId="0" borderId="226" xfId="29" applyNumberFormat="1" applyFont="1" applyFill="1" applyBorder="1" applyAlignment="1">
      <alignment horizontal="right" vertical="center"/>
    </xf>
    <xf numFmtId="1" fontId="9" fillId="0" borderId="210" xfId="29" applyNumberFormat="1" applyFont="1" applyFill="1" applyBorder="1"/>
    <xf numFmtId="3" fontId="10" fillId="0" borderId="227" xfId="29" applyNumberFormat="1" applyFont="1" applyFill="1" applyBorder="1" applyAlignment="1">
      <alignment horizontal="right" vertical="center"/>
    </xf>
    <xf numFmtId="3" fontId="10" fillId="0" borderId="168" xfId="29" applyNumberFormat="1" applyFont="1" applyFill="1" applyBorder="1" applyAlignment="1">
      <alignment horizontal="right" vertical="center"/>
    </xf>
    <xf numFmtId="3" fontId="9" fillId="0" borderId="171" xfId="29" applyNumberFormat="1" applyFont="1" applyFill="1" applyBorder="1" applyAlignment="1">
      <alignment horizontal="right" vertical="center"/>
    </xf>
    <xf numFmtId="0" fontId="66" fillId="2" borderId="0" xfId="13" applyFont="1" applyFill="1"/>
    <xf numFmtId="166" fontId="66" fillId="2" borderId="0" xfId="13" applyNumberFormat="1" applyFont="1" applyFill="1"/>
    <xf numFmtId="180" fontId="67" fillId="2" borderId="0" xfId="6" applyNumberFormat="1" applyFont="1" applyFill="1" applyAlignment="1">
      <alignment horizontal="center"/>
    </xf>
    <xf numFmtId="180" fontId="66" fillId="2" borderId="0" xfId="6" applyNumberFormat="1" applyFont="1" applyFill="1"/>
    <xf numFmtId="0" fontId="59" fillId="2" borderId="0" xfId="13" applyFont="1" applyFill="1"/>
    <xf numFmtId="0" fontId="11" fillId="2" borderId="0" xfId="30" applyFont="1" applyFill="1"/>
    <xf numFmtId="3" fontId="14" fillId="2" borderId="0" xfId="13" applyNumberFormat="1" applyFont="1" applyFill="1" applyAlignment="1">
      <alignment horizontal="center"/>
    </xf>
    <xf numFmtId="0" fontId="11" fillId="2" borderId="0" xfId="13" applyFont="1" applyFill="1" applyAlignment="1">
      <alignment horizontal="left" wrapText="1"/>
    </xf>
    <xf numFmtId="3" fontId="17" fillId="2" borderId="0" xfId="13" applyNumberFormat="1" applyFont="1" applyFill="1" applyAlignment="1">
      <alignment vertical="center" wrapText="1"/>
    </xf>
    <xf numFmtId="0" fontId="11" fillId="2" borderId="0" xfId="13" applyFont="1" applyFill="1" applyAlignment="1">
      <alignment horizontal="left"/>
    </xf>
    <xf numFmtId="174" fontId="14" fillId="2" borderId="0" xfId="13" applyNumberFormat="1" applyFont="1" applyFill="1" applyAlignment="1">
      <alignment horizontal="center"/>
    </xf>
    <xf numFmtId="174" fontId="59" fillId="2" borderId="0" xfId="13" applyNumberFormat="1" applyFont="1" applyFill="1"/>
    <xf numFmtId="166" fontId="59" fillId="2" borderId="0" xfId="13" applyNumberFormat="1" applyFont="1" applyFill="1"/>
    <xf numFmtId="3" fontId="14" fillId="2" borderId="0" xfId="13" applyNumberFormat="1" applyFont="1" applyFill="1" applyAlignment="1">
      <alignment horizontal="right"/>
    </xf>
    <xf numFmtId="3" fontId="70" fillId="2" borderId="0" xfId="13" applyNumberFormat="1" applyFont="1" applyFill="1" applyAlignment="1">
      <alignment horizontal="right"/>
    </xf>
    <xf numFmtId="0" fontId="59" fillId="2" borderId="0" xfId="13" applyFont="1" applyFill="1" applyAlignment="1">
      <alignment horizontal="center"/>
    </xf>
    <xf numFmtId="3" fontId="14" fillId="2" borderId="0" xfId="6" applyNumberFormat="1" applyFont="1" applyFill="1" applyAlignment="1">
      <alignment horizontal="right"/>
    </xf>
    <xf numFmtId="3" fontId="70" fillId="2" borderId="0" xfId="6" applyNumberFormat="1" applyFont="1" applyFill="1" applyAlignment="1">
      <alignment horizontal="right"/>
    </xf>
    <xf numFmtId="3" fontId="59" fillId="2" borderId="0" xfId="6" applyNumberFormat="1" applyFont="1" applyFill="1"/>
    <xf numFmtId="0" fontId="14" fillId="2" borderId="0" xfId="13" applyFont="1" applyFill="1" applyAlignment="1">
      <alignment horizontal="right"/>
    </xf>
    <xf numFmtId="0" fontId="59" fillId="2" borderId="0" xfId="13" applyFont="1" applyFill="1" applyAlignment="1">
      <alignment horizontal="right"/>
    </xf>
    <xf numFmtId="0" fontId="5" fillId="0" borderId="0" xfId="31" applyFont="1" applyFill="1" applyAlignment="1">
      <alignment vertical="center"/>
    </xf>
    <xf numFmtId="0" fontId="6" fillId="2" borderId="0" xfId="31" applyFont="1" applyFill="1" applyAlignment="1">
      <alignment vertical="center"/>
    </xf>
    <xf numFmtId="0" fontId="6" fillId="2" borderId="0" xfId="31" applyFont="1" applyFill="1" applyAlignment="1">
      <alignment horizontal="center" vertical="center"/>
    </xf>
    <xf numFmtId="0" fontId="7" fillId="2" borderId="0" xfId="31" applyFont="1" applyFill="1" applyAlignment="1">
      <alignment vertical="center"/>
    </xf>
    <xf numFmtId="0" fontId="7" fillId="2" borderId="0" xfId="31" applyFont="1" applyFill="1" applyAlignment="1">
      <alignment horizontal="center" vertical="center"/>
    </xf>
    <xf numFmtId="0" fontId="27" fillId="2" borderId="0" xfId="31" applyFont="1" applyFill="1" applyAlignment="1">
      <alignment vertical="center"/>
    </xf>
    <xf numFmtId="0" fontId="10" fillId="2" borderId="0" xfId="31" applyFont="1" applyFill="1" applyAlignment="1">
      <alignment vertical="center"/>
    </xf>
    <xf numFmtId="0" fontId="9" fillId="3" borderId="1" xfId="31" applyFont="1" applyFill="1" applyBorder="1" applyAlignment="1">
      <alignment horizontal="center" vertical="center"/>
    </xf>
    <xf numFmtId="0" fontId="9" fillId="3" borderId="37" xfId="31" applyFont="1" applyFill="1" applyBorder="1" applyAlignment="1">
      <alignment horizontal="center" vertical="center"/>
    </xf>
    <xf numFmtId="0" fontId="9" fillId="3" borderId="2" xfId="31" applyFont="1" applyFill="1" applyBorder="1" applyAlignment="1">
      <alignment horizontal="center" vertical="center"/>
    </xf>
    <xf numFmtId="2" fontId="9" fillId="3" borderId="1" xfId="31" applyNumberFormat="1" applyFont="1" applyFill="1" applyBorder="1" applyAlignment="1">
      <alignment horizontal="center" vertical="center"/>
    </xf>
    <xf numFmtId="0" fontId="9" fillId="3" borderId="39" xfId="31" applyFont="1" applyFill="1" applyBorder="1" applyAlignment="1">
      <alignment horizontal="center" vertical="center"/>
    </xf>
    <xf numFmtId="0" fontId="11" fillId="3" borderId="2" xfId="31" applyFont="1" applyFill="1" applyBorder="1" applyAlignment="1">
      <alignment horizontal="center" vertical="center"/>
    </xf>
    <xf numFmtId="2" fontId="9" fillId="3" borderId="2" xfId="31" applyNumberFormat="1" applyFont="1" applyFill="1" applyBorder="1" applyAlignment="1">
      <alignment horizontal="center" vertical="center"/>
    </xf>
    <xf numFmtId="0" fontId="9" fillId="3" borderId="3" xfId="31" applyFont="1" applyFill="1" applyBorder="1" applyAlignment="1">
      <alignment horizontal="center" vertical="center"/>
    </xf>
    <xf numFmtId="2" fontId="9" fillId="3" borderId="3" xfId="31" applyNumberFormat="1" applyFont="1" applyFill="1" applyBorder="1" applyAlignment="1">
      <alignment horizontal="center" vertical="center"/>
    </xf>
    <xf numFmtId="0" fontId="11" fillId="3" borderId="3" xfId="31" applyFont="1" applyFill="1" applyBorder="1" applyAlignment="1">
      <alignment horizontal="center" vertical="center"/>
    </xf>
    <xf numFmtId="0" fontId="11" fillId="3" borderId="35" xfId="31" applyFont="1" applyFill="1" applyBorder="1" applyAlignment="1">
      <alignment horizontal="center" vertical="center"/>
    </xf>
    <xf numFmtId="17" fontId="27" fillId="7" borderId="21" xfId="31" applyNumberFormat="1" applyFont="1" applyFill="1" applyBorder="1" applyAlignment="1">
      <alignment horizontal="left" vertical="center"/>
    </xf>
    <xf numFmtId="1" fontId="7" fillId="2" borderId="2" xfId="31" applyNumberFormat="1" applyFont="1" applyFill="1" applyBorder="1" applyAlignment="1">
      <alignment vertical="center"/>
    </xf>
    <xf numFmtId="2" fontId="7" fillId="2" borderId="2" xfId="31" applyNumberFormat="1" applyFont="1" applyFill="1" applyBorder="1" applyAlignment="1">
      <alignment horizontal="center" vertical="center"/>
    </xf>
    <xf numFmtId="2" fontId="7" fillId="2" borderId="2" xfId="31" applyNumberFormat="1" applyFont="1" applyFill="1" applyBorder="1" applyAlignment="1">
      <alignment vertical="center"/>
    </xf>
    <xf numFmtId="43" fontId="7" fillId="2" borderId="2" xfId="32" applyFont="1" applyFill="1" applyBorder="1" applyAlignment="1">
      <alignment horizontal="right" vertical="center"/>
    </xf>
    <xf numFmtId="180" fontId="7" fillId="2" borderId="2" xfId="32" applyNumberFormat="1" applyFont="1" applyFill="1" applyBorder="1" applyAlignment="1">
      <alignment vertical="center"/>
    </xf>
    <xf numFmtId="180" fontId="7" fillId="2" borderId="39" xfId="32" applyNumberFormat="1" applyFont="1" applyFill="1" applyBorder="1" applyAlignment="1">
      <alignment vertical="center"/>
    </xf>
    <xf numFmtId="43" fontId="7" fillId="2" borderId="2" xfId="32" applyFont="1" applyFill="1" applyBorder="1" applyAlignment="1">
      <alignment horizontal="center" vertical="center"/>
    </xf>
    <xf numFmtId="43" fontId="7" fillId="2" borderId="2" xfId="32" applyFont="1" applyFill="1" applyBorder="1" applyAlignment="1">
      <alignment vertical="center"/>
    </xf>
    <xf numFmtId="0" fontId="7" fillId="2" borderId="2" xfId="31" applyFont="1" applyFill="1" applyBorder="1" applyAlignment="1">
      <alignment vertical="center"/>
    </xf>
    <xf numFmtId="1" fontId="7" fillId="2" borderId="2" xfId="31" applyNumberFormat="1" applyFont="1" applyFill="1" applyBorder="1" applyAlignment="1">
      <alignment horizontal="center" vertical="center"/>
    </xf>
    <xf numFmtId="180" fontId="7" fillId="2" borderId="2" xfId="32" applyNumberFormat="1" applyFont="1" applyFill="1" applyBorder="1" applyAlignment="1">
      <alignment horizontal="center" vertical="center"/>
    </xf>
    <xf numFmtId="180" fontId="7" fillId="2" borderId="39" xfId="32" applyNumberFormat="1" applyFont="1" applyFill="1" applyBorder="1" applyAlignment="1">
      <alignment horizontal="center" vertical="center"/>
    </xf>
    <xf numFmtId="17" fontId="27" fillId="8" borderId="21" xfId="31" applyNumberFormat="1" applyFont="1" applyFill="1" applyBorder="1" applyAlignment="1">
      <alignment horizontal="left" vertical="center"/>
    </xf>
    <xf numFmtId="17" fontId="27" fillId="4" borderId="21" xfId="31" applyNumberFormat="1" applyFont="1" applyFill="1" applyBorder="1" applyAlignment="1">
      <alignment horizontal="left" vertical="center"/>
    </xf>
    <xf numFmtId="17" fontId="27" fillId="4" borderId="21" xfId="13" applyNumberFormat="1" applyFont="1" applyFill="1" applyBorder="1" applyAlignment="1">
      <alignment horizontal="left" vertical="center"/>
    </xf>
    <xf numFmtId="1" fontId="7" fillId="2" borderId="2" xfId="13" applyNumberFormat="1" applyFont="1" applyFill="1" applyBorder="1" applyAlignment="1">
      <alignment horizontal="center" vertical="center"/>
    </xf>
    <xf numFmtId="43" fontId="7" fillId="2" borderId="2" xfId="33" applyFont="1" applyFill="1" applyBorder="1" applyAlignment="1">
      <alignment horizontal="center" vertical="center"/>
    </xf>
    <xf numFmtId="43" fontId="7" fillId="2" borderId="2" xfId="33" applyFont="1" applyFill="1" applyBorder="1" applyAlignment="1">
      <alignment vertical="center"/>
    </xf>
    <xf numFmtId="43" fontId="7" fillId="2" borderId="2" xfId="33" applyFont="1" applyFill="1" applyBorder="1" applyAlignment="1">
      <alignment horizontal="right" vertical="center"/>
    </xf>
    <xf numFmtId="180" fontId="7" fillId="2" borderId="2" xfId="33" applyNumberFormat="1" applyFont="1" applyFill="1" applyBorder="1" applyAlignment="1">
      <alignment vertical="center"/>
    </xf>
    <xf numFmtId="180" fontId="7" fillId="2" borderId="39" xfId="33" applyNumberFormat="1" applyFont="1" applyFill="1" applyBorder="1" applyAlignment="1">
      <alignment vertical="center"/>
    </xf>
    <xf numFmtId="17" fontId="5" fillId="5" borderId="21" xfId="31" applyNumberFormat="1" applyFont="1" applyFill="1" applyBorder="1" applyAlignment="1">
      <alignment horizontal="left" vertical="center"/>
    </xf>
    <xf numFmtId="1" fontId="10" fillId="2" borderId="2" xfId="31" applyNumberFormat="1" applyFont="1" applyFill="1" applyBorder="1" applyAlignment="1">
      <alignment horizontal="center" vertical="center"/>
    </xf>
    <xf numFmtId="43" fontId="10" fillId="2" borderId="2" xfId="32" applyFont="1" applyFill="1" applyBorder="1" applyAlignment="1">
      <alignment horizontal="center" vertical="center"/>
    </xf>
    <xf numFmtId="43" fontId="10" fillId="2" borderId="2" xfId="32" applyFont="1" applyFill="1" applyBorder="1" applyAlignment="1">
      <alignment vertical="center"/>
    </xf>
    <xf numFmtId="43" fontId="10" fillId="2" borderId="2" xfId="32" applyFont="1" applyFill="1" applyBorder="1" applyAlignment="1">
      <alignment horizontal="right" vertical="center"/>
    </xf>
    <xf numFmtId="180" fontId="10" fillId="2" borderId="2" xfId="33" applyNumberFormat="1" applyFont="1" applyFill="1" applyBorder="1" applyAlignment="1">
      <alignment vertical="center"/>
    </xf>
    <xf numFmtId="180" fontId="10" fillId="2" borderId="39" xfId="33" applyNumberFormat="1" applyFont="1" applyFill="1" applyBorder="1" applyAlignment="1">
      <alignment vertical="center"/>
    </xf>
    <xf numFmtId="17" fontId="9" fillId="3" borderId="21" xfId="31" applyNumberFormat="1" applyFont="1" applyFill="1" applyBorder="1" applyAlignment="1">
      <alignment horizontal="left" vertical="center"/>
    </xf>
    <xf numFmtId="1" fontId="13" fillId="2" borderId="2" xfId="31" applyNumberFormat="1" applyFont="1" applyFill="1" applyBorder="1" applyAlignment="1">
      <alignment horizontal="center" vertical="center"/>
    </xf>
    <xf numFmtId="43" fontId="13" fillId="2" borderId="2" xfId="32" applyFont="1" applyFill="1" applyBorder="1" applyAlignment="1">
      <alignment horizontal="center" vertical="center"/>
    </xf>
    <xf numFmtId="43" fontId="13" fillId="2" borderId="2" xfId="32" applyFont="1" applyFill="1" applyBorder="1" applyAlignment="1">
      <alignment vertical="center"/>
    </xf>
    <xf numFmtId="43" fontId="13" fillId="2" borderId="2" xfId="32" applyFont="1" applyFill="1" applyBorder="1" applyAlignment="1">
      <alignment horizontal="right" vertical="center"/>
    </xf>
    <xf numFmtId="180" fontId="13" fillId="2" borderId="2" xfId="33" applyNumberFormat="1" applyFont="1" applyFill="1" applyBorder="1" applyAlignment="1">
      <alignment vertical="center"/>
    </xf>
    <xf numFmtId="180" fontId="13" fillId="2" borderId="39" xfId="33" applyNumberFormat="1" applyFont="1" applyFill="1" applyBorder="1" applyAlignment="1">
      <alignment vertical="center"/>
    </xf>
    <xf numFmtId="17" fontId="9" fillId="3" borderId="21" xfId="31" quotePrefix="1" applyNumberFormat="1" applyFont="1" applyFill="1" applyBorder="1" applyAlignment="1">
      <alignment horizontal="left" vertical="center"/>
    </xf>
    <xf numFmtId="49" fontId="9" fillId="3" borderId="24" xfId="31" quotePrefix="1" applyNumberFormat="1" applyFont="1" applyFill="1" applyBorder="1" applyAlignment="1">
      <alignment horizontal="left" vertical="center"/>
    </xf>
    <xf numFmtId="1" fontId="13" fillId="2" borderId="25" xfId="13" applyNumberFormat="1" applyFont="1" applyFill="1" applyBorder="1" applyAlignment="1">
      <alignment horizontal="center" vertical="center"/>
    </xf>
    <xf numFmtId="43" fontId="13" fillId="2" borderId="25" xfId="33" applyFont="1" applyFill="1" applyBorder="1" applyAlignment="1">
      <alignment horizontal="center" vertical="center"/>
    </xf>
    <xf numFmtId="43" fontId="13" fillId="2" borderId="25" xfId="33" applyFont="1" applyFill="1" applyBorder="1" applyAlignment="1">
      <alignment vertical="center"/>
    </xf>
    <xf numFmtId="43" fontId="13" fillId="2" borderId="25" xfId="33" applyFont="1" applyFill="1" applyBorder="1" applyAlignment="1">
      <alignment horizontal="right" vertical="center"/>
    </xf>
    <xf numFmtId="180" fontId="13" fillId="2" borderId="25" xfId="33" applyNumberFormat="1" applyFont="1" applyFill="1" applyBorder="1" applyAlignment="1">
      <alignment horizontal="right" vertical="center"/>
    </xf>
    <xf numFmtId="180" fontId="13" fillId="2" borderId="40" xfId="33" applyNumberFormat="1" applyFont="1" applyFill="1" applyBorder="1" applyAlignment="1">
      <alignment horizontal="right" vertical="center"/>
    </xf>
    <xf numFmtId="0" fontId="15" fillId="2" borderId="0" xfId="31" applyFont="1" applyFill="1" applyAlignment="1">
      <alignment vertical="center"/>
    </xf>
    <xf numFmtId="0" fontId="15" fillId="2" borderId="0" xfId="31" applyFont="1" applyFill="1"/>
    <xf numFmtId="0" fontId="15" fillId="2" borderId="0" xfId="31" applyFont="1" applyFill="1" applyAlignment="1">
      <alignment horizontal="center" vertical="center"/>
    </xf>
    <xf numFmtId="4" fontId="15" fillId="2" borderId="0" xfId="31" applyNumberFormat="1" applyFont="1" applyFill="1" applyAlignment="1">
      <alignment horizontal="center" vertical="center"/>
    </xf>
    <xf numFmtId="4" fontId="15" fillId="2" borderId="0" xfId="31" applyNumberFormat="1" applyFont="1" applyFill="1" applyAlignment="1">
      <alignment vertical="center"/>
    </xf>
    <xf numFmtId="3" fontId="15" fillId="2" borderId="0" xfId="31" applyNumberFormat="1" applyFont="1" applyFill="1" applyAlignment="1">
      <alignment vertical="center"/>
    </xf>
    <xf numFmtId="0" fontId="33" fillId="2" borderId="0" xfId="31" applyFont="1" applyFill="1" applyAlignment="1">
      <alignment vertical="center"/>
    </xf>
    <xf numFmtId="3" fontId="33" fillId="2" borderId="0" xfId="31" applyNumberFormat="1" applyFont="1" applyFill="1" applyAlignment="1">
      <alignment vertical="center"/>
    </xf>
    <xf numFmtId="0" fontId="5" fillId="2" borderId="0" xfId="31" applyFont="1" applyFill="1" applyAlignment="1">
      <alignment vertical="center"/>
    </xf>
    <xf numFmtId="3" fontId="27" fillId="2" borderId="0" xfId="31" applyNumberFormat="1" applyFont="1" applyFill="1" applyAlignment="1">
      <alignment vertical="center"/>
    </xf>
    <xf numFmtId="3" fontId="27" fillId="2" borderId="0" xfId="31" applyNumberFormat="1" applyFont="1" applyFill="1" applyAlignment="1">
      <alignment horizontal="center" vertical="center"/>
    </xf>
    <xf numFmtId="0" fontId="15" fillId="2" borderId="0" xfId="31" applyFont="1" applyFill="1" applyAlignment="1">
      <alignment horizontal="right" vertical="center"/>
    </xf>
    <xf numFmtId="3" fontId="9" fillId="3" borderId="228" xfId="31" applyNumberFormat="1" applyFont="1" applyFill="1" applyBorder="1" applyAlignment="1">
      <alignment horizontal="center" vertical="center"/>
    </xf>
    <xf numFmtId="3" fontId="9" fillId="3" borderId="101" xfId="31" applyNumberFormat="1" applyFont="1" applyFill="1" applyBorder="1" applyAlignment="1">
      <alignment horizontal="center" vertical="center"/>
    </xf>
    <xf numFmtId="3" fontId="9" fillId="3" borderId="102" xfId="31" applyNumberFormat="1" applyFont="1" applyFill="1" applyBorder="1" applyAlignment="1">
      <alignment horizontal="center" vertical="center" wrapText="1"/>
    </xf>
    <xf numFmtId="17" fontId="9" fillId="6" borderId="21" xfId="31" applyNumberFormat="1" applyFont="1" applyFill="1" applyBorder="1" applyAlignment="1">
      <alignment horizontal="left" vertical="center"/>
    </xf>
    <xf numFmtId="170" fontId="13" fillId="2" borderId="2" xfId="31" applyNumberFormat="1" applyFont="1" applyFill="1" applyBorder="1" applyAlignment="1">
      <alignment horizontal="right" vertical="center"/>
    </xf>
    <xf numFmtId="170" fontId="13" fillId="2" borderId="2" xfId="31" applyNumberFormat="1" applyFont="1" applyFill="1" applyBorder="1" applyAlignment="1">
      <alignment horizontal="center" vertical="center"/>
    </xf>
    <xf numFmtId="3" fontId="13" fillId="2" borderId="39" xfId="31" quotePrefix="1" applyNumberFormat="1" applyFont="1" applyFill="1" applyBorder="1" applyAlignment="1">
      <alignment horizontal="center" vertical="center"/>
    </xf>
    <xf numFmtId="3" fontId="7" fillId="2" borderId="0" xfId="31" quotePrefix="1" applyNumberFormat="1" applyFont="1" applyFill="1" applyAlignment="1">
      <alignment horizontal="center" vertical="center"/>
    </xf>
    <xf numFmtId="3" fontId="7" fillId="2" borderId="0" xfId="31" applyNumberFormat="1" applyFont="1" applyFill="1" applyAlignment="1">
      <alignment vertical="center"/>
    </xf>
    <xf numFmtId="4" fontId="7" fillId="2" borderId="0" xfId="31" applyNumberFormat="1" applyFont="1" applyFill="1" applyAlignment="1">
      <alignment vertical="center"/>
    </xf>
    <xf numFmtId="170" fontId="7" fillId="2" borderId="0" xfId="31" applyNumberFormat="1" applyFont="1" applyFill="1" applyAlignment="1">
      <alignment vertical="center"/>
    </xf>
    <xf numFmtId="2" fontId="7" fillId="2" borderId="0" xfId="31" applyNumberFormat="1" applyFont="1" applyFill="1" applyAlignment="1">
      <alignment vertical="center"/>
    </xf>
    <xf numFmtId="170" fontId="13" fillId="2" borderId="39" xfId="31" quotePrefix="1" applyNumberFormat="1" applyFont="1" applyFill="1" applyBorder="1" applyAlignment="1">
      <alignment horizontal="center" vertical="center"/>
    </xf>
    <xf numFmtId="170" fontId="13" fillId="0" borderId="2" xfId="31" applyNumberFormat="1" applyFont="1" applyBorder="1" applyAlignment="1">
      <alignment horizontal="center" vertical="center"/>
    </xf>
    <xf numFmtId="166" fontId="7" fillId="2" borderId="0" xfId="31" applyNumberFormat="1" applyFont="1" applyFill="1" applyAlignment="1">
      <alignment vertical="center"/>
    </xf>
    <xf numFmtId="170" fontId="13" fillId="0" borderId="39" xfId="31" quotePrefix="1" applyNumberFormat="1" applyFont="1" applyBorder="1" applyAlignment="1">
      <alignment horizontal="center" vertical="center"/>
    </xf>
    <xf numFmtId="170" fontId="72" fillId="2" borderId="0" xfId="31" applyNumberFormat="1" applyFont="1" applyFill="1" applyAlignment="1">
      <alignment vertical="center"/>
    </xf>
    <xf numFmtId="43" fontId="73" fillId="2" borderId="0" xfId="5" applyFont="1" applyFill="1"/>
    <xf numFmtId="43" fontId="7" fillId="2" borderId="0" xfId="31" applyNumberFormat="1" applyFont="1" applyFill="1" applyAlignment="1">
      <alignment vertical="center"/>
    </xf>
    <xf numFmtId="183" fontId="73" fillId="2" borderId="0" xfId="34" applyNumberFormat="1" applyFont="1" applyFill="1"/>
    <xf numFmtId="3" fontId="9" fillId="3" borderId="229" xfId="31" applyNumberFormat="1" applyFont="1" applyFill="1" applyBorder="1" applyAlignment="1">
      <alignment horizontal="left" vertical="center"/>
    </xf>
    <xf numFmtId="170" fontId="12" fillId="3" borderId="48" xfId="31" quotePrefix="1" applyNumberFormat="1" applyFont="1" applyFill="1" applyBorder="1" applyAlignment="1">
      <alignment horizontal="center" vertical="center"/>
    </xf>
    <xf numFmtId="170" fontId="12" fillId="3" borderId="50" xfId="31" quotePrefix="1" applyNumberFormat="1" applyFont="1" applyFill="1" applyBorder="1" applyAlignment="1">
      <alignment horizontal="center" vertical="center"/>
    </xf>
    <xf numFmtId="170" fontId="7" fillId="0" borderId="0" xfId="31" applyNumberFormat="1" applyFont="1" applyFill="1" applyAlignment="1">
      <alignment vertical="center"/>
    </xf>
    <xf numFmtId="170" fontId="7" fillId="2" borderId="0" xfId="31" applyNumberFormat="1" applyFont="1" applyFill="1" applyBorder="1" applyAlignment="1">
      <alignment vertical="center"/>
    </xf>
    <xf numFmtId="3" fontId="15" fillId="2" borderId="0" xfId="31" applyNumberFormat="1" applyFont="1" applyFill="1" applyAlignment="1">
      <alignment horizontal="center" vertical="center"/>
    </xf>
    <xf numFmtId="170" fontId="15" fillId="2" borderId="0" xfId="31" applyNumberFormat="1" applyFont="1" applyFill="1" applyAlignment="1">
      <alignment vertical="center"/>
    </xf>
    <xf numFmtId="4" fontId="7" fillId="2" borderId="0" xfId="31" applyNumberFormat="1" applyFont="1" applyFill="1" applyAlignment="1">
      <alignment horizontal="center" vertical="center"/>
    </xf>
    <xf numFmtId="3" fontId="8" fillId="2" borderId="0" xfId="31" applyNumberFormat="1" applyFont="1" applyFill="1" applyAlignment="1">
      <alignment vertical="center"/>
    </xf>
    <xf numFmtId="43" fontId="7" fillId="2" borderId="0" xfId="5" applyFont="1" applyFill="1" applyAlignment="1">
      <alignment vertical="center"/>
    </xf>
    <xf numFmtId="1" fontId="7" fillId="2" borderId="0" xfId="31" applyNumberFormat="1" applyFont="1" applyFill="1" applyAlignment="1">
      <alignment vertical="center"/>
    </xf>
    <xf numFmtId="2" fontId="7" fillId="2" borderId="0" xfId="31" applyNumberFormat="1" applyFont="1" applyFill="1" applyAlignment="1">
      <alignment horizontal="center" vertical="center"/>
    </xf>
    <xf numFmtId="166" fontId="7" fillId="2" borderId="0" xfId="31" applyNumberFormat="1" applyFont="1" applyFill="1" applyAlignment="1">
      <alignment horizontal="center" vertical="center"/>
    </xf>
    <xf numFmtId="43" fontId="7" fillId="2" borderId="0" xfId="32" applyFont="1" applyFill="1" applyAlignment="1">
      <alignment horizontal="right" vertical="center"/>
    </xf>
    <xf numFmtId="180" fontId="7" fillId="2" borderId="0" xfId="32" applyNumberFormat="1" applyFont="1" applyFill="1" applyAlignment="1">
      <alignment vertical="center"/>
    </xf>
    <xf numFmtId="17" fontId="7" fillId="2" borderId="0" xfId="31" applyNumberFormat="1" applyFont="1" applyFill="1" applyAlignment="1">
      <alignment vertical="center"/>
    </xf>
    <xf numFmtId="3" fontId="7" fillId="2" borderId="0" xfId="31" applyNumberFormat="1" applyFont="1" applyFill="1" applyAlignment="1">
      <alignment horizontal="center" vertical="center"/>
    </xf>
    <xf numFmtId="43" fontId="7" fillId="2" borderId="0" xfId="5" applyFont="1" applyFill="1" applyAlignment="1">
      <alignment horizontal="center" vertical="center"/>
    </xf>
    <xf numFmtId="165" fontId="7" fillId="2" borderId="0" xfId="5" applyNumberFormat="1" applyFont="1" applyFill="1" applyAlignment="1">
      <alignment horizontal="center" vertical="center"/>
    </xf>
    <xf numFmtId="0" fontId="5" fillId="2" borderId="0" xfId="23" applyFont="1" applyFill="1" applyAlignment="1"/>
    <xf numFmtId="0" fontId="74" fillId="0" borderId="28" xfId="24" applyFont="1" applyBorder="1" applyAlignment="1"/>
    <xf numFmtId="0" fontId="51" fillId="0" borderId="0" xfId="24" applyFont="1" applyAlignment="1"/>
    <xf numFmtId="0" fontId="9" fillId="3" borderId="220" xfId="35" applyFont="1" applyFill="1" applyBorder="1"/>
    <xf numFmtId="17" fontId="17" fillId="3" borderId="9" xfId="35" applyNumberFormat="1" applyFont="1" applyFill="1" applyBorder="1" applyAlignment="1">
      <alignment vertical="top"/>
    </xf>
    <xf numFmtId="17" fontId="15" fillId="3" borderId="233" xfId="35" applyNumberFormat="1" applyFont="1" applyFill="1" applyBorder="1" applyAlignment="1">
      <alignment horizontal="center" vertical="top"/>
    </xf>
    <xf numFmtId="17" fontId="15" fillId="3" borderId="51" xfId="35" applyNumberFormat="1" applyFont="1" applyFill="1" applyBorder="1" applyAlignment="1">
      <alignment horizontal="center" vertical="top"/>
    </xf>
    <xf numFmtId="17" fontId="11" fillId="3" borderId="233" xfId="35" applyNumberFormat="1" applyFont="1" applyFill="1" applyBorder="1" applyAlignment="1">
      <alignment horizontal="center" vertical="top"/>
    </xf>
    <xf numFmtId="17" fontId="11" fillId="3" borderId="234" xfId="35" applyNumberFormat="1" applyFont="1" applyFill="1" applyBorder="1" applyAlignment="1">
      <alignment horizontal="center" vertical="top"/>
    </xf>
    <xf numFmtId="17" fontId="11" fillId="3" borderId="235" xfId="35" applyNumberFormat="1" applyFont="1" applyFill="1" applyBorder="1" applyAlignment="1">
      <alignment horizontal="center" vertical="top"/>
    </xf>
    <xf numFmtId="0" fontId="9" fillId="3" borderId="109" xfId="35" applyFont="1" applyFill="1" applyBorder="1"/>
    <xf numFmtId="3" fontId="27" fillId="3" borderId="236" xfId="5" applyNumberFormat="1" applyFont="1" applyFill="1" applyBorder="1" applyAlignment="1">
      <alignment horizontal="center"/>
    </xf>
    <xf numFmtId="3" fontId="27" fillId="3" borderId="237" xfId="5" applyNumberFormat="1" applyFont="1" applyFill="1" applyBorder="1" applyAlignment="1">
      <alignment horizontal="center"/>
    </xf>
    <xf numFmtId="3" fontId="12" fillId="3" borderId="236" xfId="5" applyNumberFormat="1" applyFont="1" applyFill="1" applyBorder="1" applyAlignment="1">
      <alignment horizontal="center"/>
    </xf>
    <xf numFmtId="3" fontId="12" fillId="3" borderId="237" xfId="5" applyNumberFormat="1" applyFont="1" applyFill="1" applyBorder="1" applyAlignment="1">
      <alignment horizontal="center"/>
    </xf>
    <xf numFmtId="3" fontId="12" fillId="3" borderId="238" xfId="5" applyNumberFormat="1" applyFont="1" applyFill="1" applyBorder="1" applyAlignment="1">
      <alignment horizontal="center"/>
    </xf>
    <xf numFmtId="0" fontId="75" fillId="0" borderId="0" xfId="24" applyFont="1"/>
    <xf numFmtId="0" fontId="9" fillId="0" borderId="239" xfId="35" applyFont="1" applyBorder="1" applyAlignment="1">
      <alignment horizontal="left" vertical="top"/>
    </xf>
    <xf numFmtId="3" fontId="7" fillId="0" borderId="240" xfId="35" applyNumberFormat="1" applyFont="1" applyBorder="1" applyAlignment="1">
      <alignment horizontal="center"/>
    </xf>
    <xf numFmtId="3" fontId="7" fillId="0" borderId="241" xfId="35" applyNumberFormat="1" applyFont="1" applyBorder="1" applyAlignment="1">
      <alignment horizontal="center"/>
    </xf>
    <xf numFmtId="3" fontId="13" fillId="0" borderId="240" xfId="35" applyNumberFormat="1" applyFont="1" applyBorder="1" applyAlignment="1">
      <alignment horizontal="center"/>
    </xf>
    <xf numFmtId="3" fontId="13" fillId="0" borderId="242" xfId="35" applyNumberFormat="1" applyFont="1" applyBorder="1" applyAlignment="1">
      <alignment horizontal="center"/>
    </xf>
    <xf numFmtId="3" fontId="13" fillId="0" borderId="243" xfId="35" applyNumberFormat="1" applyFont="1" applyBorder="1" applyAlignment="1">
      <alignment horizontal="center"/>
    </xf>
    <xf numFmtId="0" fontId="9" fillId="0" borderId="213" xfId="35" applyFont="1" applyBorder="1" applyAlignment="1">
      <alignment horizontal="left" vertical="top" wrapText="1"/>
    </xf>
    <xf numFmtId="3" fontId="7" fillId="0" borderId="244" xfId="35" applyNumberFormat="1" applyFont="1" applyBorder="1" applyAlignment="1">
      <alignment horizontal="center"/>
    </xf>
    <xf numFmtId="3" fontId="7" fillId="0" borderId="245" xfId="35" applyNumberFormat="1" applyFont="1" applyBorder="1" applyAlignment="1">
      <alignment horizontal="center"/>
    </xf>
    <xf numFmtId="3" fontId="13" fillId="0" borderId="244" xfId="35" applyNumberFormat="1" applyFont="1" applyBorder="1" applyAlignment="1">
      <alignment horizontal="center"/>
    </xf>
    <xf numFmtId="3" fontId="13" fillId="0" borderId="246" xfId="35" applyNumberFormat="1" applyFont="1" applyBorder="1" applyAlignment="1">
      <alignment horizontal="center"/>
    </xf>
    <xf numFmtId="3" fontId="13" fillId="0" borderId="247" xfId="35" applyNumberFormat="1" applyFont="1" applyBorder="1" applyAlignment="1">
      <alignment horizontal="center"/>
    </xf>
    <xf numFmtId="0" fontId="9" fillId="0" borderId="248" xfId="35" applyFont="1" applyBorder="1" applyAlignment="1">
      <alignment horizontal="left" vertical="top"/>
    </xf>
    <xf numFmtId="3" fontId="7" fillId="0" borderId="249" xfId="35" applyNumberFormat="1" applyFont="1" applyBorder="1" applyAlignment="1">
      <alignment horizontal="center"/>
    </xf>
    <xf numFmtId="3" fontId="7" fillId="0" borderId="250" xfId="35" applyNumberFormat="1" applyFont="1" applyBorder="1" applyAlignment="1">
      <alignment horizontal="center"/>
    </xf>
    <xf numFmtId="3" fontId="13" fillId="0" borderId="249" xfId="35" applyNumberFormat="1" applyFont="1" applyBorder="1" applyAlignment="1">
      <alignment horizontal="center"/>
    </xf>
    <xf numFmtId="3" fontId="13" fillId="0" borderId="251" xfId="35" applyNumberFormat="1" applyFont="1" applyBorder="1" applyAlignment="1">
      <alignment horizontal="center"/>
    </xf>
    <xf numFmtId="3" fontId="13" fillId="0" borderId="252" xfId="35" applyNumberFormat="1" applyFont="1" applyBorder="1" applyAlignment="1">
      <alignment horizontal="center"/>
    </xf>
    <xf numFmtId="3" fontId="7" fillId="0" borderId="240" xfId="5" applyNumberFormat="1" applyFont="1" applyFill="1" applyBorder="1" applyAlignment="1">
      <alignment horizontal="center"/>
    </xf>
    <xf numFmtId="3" fontId="7" fillId="0" borderId="241" xfId="5" applyNumberFormat="1" applyFont="1" applyFill="1" applyBorder="1" applyAlignment="1">
      <alignment horizontal="center"/>
    </xf>
    <xf numFmtId="3" fontId="13" fillId="0" borderId="240" xfId="5" applyNumberFormat="1" applyFont="1" applyFill="1" applyBorder="1" applyAlignment="1">
      <alignment horizontal="center"/>
    </xf>
    <xf numFmtId="3" fontId="13" fillId="0" borderId="242" xfId="5" applyNumberFormat="1" applyFont="1" applyFill="1" applyBorder="1" applyAlignment="1">
      <alignment horizontal="center"/>
    </xf>
    <xf numFmtId="3" fontId="13" fillId="0" borderId="243" xfId="5" applyNumberFormat="1" applyFont="1" applyFill="1" applyBorder="1" applyAlignment="1">
      <alignment horizontal="center"/>
    </xf>
    <xf numFmtId="3" fontId="7" fillId="0" borderId="244" xfId="5" applyNumberFormat="1" applyFont="1" applyFill="1" applyBorder="1" applyAlignment="1">
      <alignment horizontal="center"/>
    </xf>
    <xf numFmtId="3" fontId="7" fillId="0" borderId="245" xfId="5" applyNumberFormat="1" applyFont="1" applyFill="1" applyBorder="1" applyAlignment="1">
      <alignment horizontal="center"/>
    </xf>
    <xf numFmtId="3" fontId="13" fillId="0" borderId="244" xfId="5" applyNumberFormat="1" applyFont="1" applyFill="1" applyBorder="1" applyAlignment="1">
      <alignment horizontal="center"/>
    </xf>
    <xf numFmtId="3" fontId="13" fillId="0" borderId="246" xfId="5" applyNumberFormat="1" applyFont="1" applyFill="1" applyBorder="1" applyAlignment="1">
      <alignment horizontal="center"/>
    </xf>
    <xf numFmtId="3" fontId="13" fillId="0" borderId="247" xfId="5" applyNumberFormat="1" applyFont="1" applyFill="1" applyBorder="1" applyAlignment="1">
      <alignment horizontal="center"/>
    </xf>
    <xf numFmtId="3" fontId="7" fillId="0" borderId="249" xfId="5" applyNumberFormat="1" applyFont="1" applyFill="1" applyBorder="1" applyAlignment="1">
      <alignment horizontal="center"/>
    </xf>
    <xf numFmtId="3" fontId="7" fillId="0" borderId="250" xfId="5" applyNumberFormat="1" applyFont="1" applyFill="1" applyBorder="1" applyAlignment="1">
      <alignment horizontal="center"/>
    </xf>
    <xf numFmtId="3" fontId="13" fillId="0" borderId="249" xfId="5" applyNumberFormat="1" applyFont="1" applyFill="1" applyBorder="1" applyAlignment="1">
      <alignment horizontal="center"/>
    </xf>
    <xf numFmtId="3" fontId="13" fillId="0" borderId="251" xfId="5" applyNumberFormat="1" applyFont="1" applyFill="1" applyBorder="1" applyAlignment="1">
      <alignment horizontal="center"/>
    </xf>
    <xf numFmtId="3" fontId="13" fillId="0" borderId="252" xfId="5" applyNumberFormat="1" applyFont="1" applyFill="1" applyBorder="1" applyAlignment="1">
      <alignment horizontal="center"/>
    </xf>
    <xf numFmtId="0" fontId="15" fillId="2" borderId="0" xfId="35" applyFont="1" applyFill="1" applyAlignment="1">
      <alignment vertical="top"/>
    </xf>
    <xf numFmtId="0" fontId="34" fillId="2" borderId="0" xfId="35" applyFont="1" applyFill="1" applyAlignment="1">
      <alignment vertical="top"/>
    </xf>
    <xf numFmtId="0" fontId="34" fillId="2" borderId="0" xfId="35" applyFont="1" applyFill="1" applyAlignment="1">
      <alignment horizontal="left" vertical="top"/>
    </xf>
    <xf numFmtId="0" fontId="7" fillId="0" borderId="0" xfId="24" applyFont="1"/>
    <xf numFmtId="0" fontId="15" fillId="0" borderId="0" xfId="24" applyFont="1"/>
    <xf numFmtId="180" fontId="12" fillId="2" borderId="145" xfId="6" applyNumberFormat="1" applyFont="1" applyFill="1" applyBorder="1" applyAlignment="1">
      <alignment horizontal="center" vertical="center" wrapText="1"/>
    </xf>
    <xf numFmtId="180" fontId="12" fillId="2" borderId="146" xfId="6" applyNumberFormat="1" applyFont="1" applyFill="1" applyBorder="1" applyAlignment="1">
      <alignment horizontal="center" vertical="center" wrapText="1"/>
    </xf>
    <xf numFmtId="180" fontId="12" fillId="2" borderId="147" xfId="6" applyNumberFormat="1" applyFont="1" applyFill="1" applyBorder="1" applyAlignment="1">
      <alignment horizontal="center" vertical="center" wrapText="1"/>
    </xf>
    <xf numFmtId="180" fontId="12" fillId="2" borderId="148" xfId="6" applyNumberFormat="1" applyFont="1" applyFill="1" applyBorder="1" applyAlignment="1">
      <alignment horizontal="center" vertical="center" wrapText="1"/>
    </xf>
    <xf numFmtId="180" fontId="11" fillId="2" borderId="150" xfId="6" applyNumberFormat="1" applyFont="1" applyFill="1" applyBorder="1" applyAlignment="1">
      <alignment horizontal="center" vertical="center" wrapText="1"/>
    </xf>
    <xf numFmtId="180" fontId="13" fillId="2" borderId="150" xfId="6" applyNumberFormat="1" applyFont="1" applyFill="1" applyBorder="1" applyAlignment="1">
      <alignment horizontal="center" vertical="center" wrapText="1"/>
    </xf>
    <xf numFmtId="180" fontId="13" fillId="2" borderId="152" xfId="6" applyNumberFormat="1" applyFont="1" applyFill="1" applyBorder="1" applyAlignment="1">
      <alignment horizontal="center" vertical="center" wrapText="1"/>
    </xf>
    <xf numFmtId="180" fontId="13" fillId="2" borderId="153" xfId="6" applyNumberFormat="1" applyFont="1" applyFill="1" applyBorder="1" applyAlignment="1">
      <alignment horizontal="center" vertical="center" wrapText="1"/>
    </xf>
    <xf numFmtId="180" fontId="13" fillId="2" borderId="154" xfId="6" applyNumberFormat="1" applyFont="1" applyFill="1" applyBorder="1" applyAlignment="1">
      <alignment horizontal="center" vertical="center" wrapText="1"/>
    </xf>
    <xf numFmtId="180" fontId="13" fillId="2" borderId="156" xfId="6" applyNumberFormat="1" applyFont="1" applyFill="1" applyBorder="1" applyAlignment="1">
      <alignment horizontal="center" vertical="center" wrapText="1"/>
    </xf>
    <xf numFmtId="180" fontId="13" fillId="2" borderId="158" xfId="6" applyNumberFormat="1" applyFont="1" applyFill="1" applyBorder="1" applyAlignment="1">
      <alignment horizontal="center" vertical="center" wrapText="1"/>
    </xf>
    <xf numFmtId="180" fontId="13" fillId="2" borderId="159" xfId="6" applyNumberFormat="1" applyFont="1" applyFill="1" applyBorder="1" applyAlignment="1">
      <alignment horizontal="center" vertical="center" wrapText="1"/>
    </xf>
    <xf numFmtId="180" fontId="13" fillId="2" borderId="160" xfId="6" applyNumberFormat="1" applyFont="1" applyFill="1" applyBorder="1" applyAlignment="1">
      <alignment horizontal="center" vertical="center" wrapText="1"/>
    </xf>
    <xf numFmtId="180" fontId="12" fillId="2" borderId="145" xfId="6" applyNumberFormat="1" applyFont="1" applyFill="1" applyBorder="1" applyAlignment="1">
      <alignment vertical="center" wrapText="1"/>
    </xf>
    <xf numFmtId="180" fontId="12" fillId="2" borderId="146" xfId="6" applyNumberFormat="1" applyFont="1" applyFill="1" applyBorder="1" applyAlignment="1">
      <alignment vertical="center" wrapText="1"/>
    </xf>
    <xf numFmtId="180" fontId="12" fillId="2" borderId="147" xfId="6" applyNumberFormat="1" applyFont="1" applyFill="1" applyBorder="1" applyAlignment="1">
      <alignment vertical="center" wrapText="1"/>
    </xf>
    <xf numFmtId="180" fontId="12" fillId="2" borderId="148" xfId="6" applyNumberFormat="1" applyFont="1" applyFill="1" applyBorder="1" applyAlignment="1">
      <alignment vertical="center" wrapText="1"/>
    </xf>
    <xf numFmtId="180" fontId="11" fillId="2" borderId="150" xfId="6" applyNumberFormat="1" applyFont="1" applyFill="1" applyBorder="1" applyAlignment="1">
      <alignment vertical="center" wrapText="1"/>
    </xf>
    <xf numFmtId="180" fontId="13" fillId="2" borderId="150" xfId="6" applyNumberFormat="1" applyFont="1" applyFill="1" applyBorder="1" applyAlignment="1">
      <alignment vertical="center" wrapText="1"/>
    </xf>
    <xf numFmtId="180" fontId="13" fillId="2" borderId="152" xfId="6" applyNumberFormat="1" applyFont="1" applyFill="1" applyBorder="1" applyAlignment="1">
      <alignment vertical="center" wrapText="1"/>
    </xf>
    <xf numFmtId="180" fontId="13" fillId="2" borderId="153" xfId="6" applyNumberFormat="1" applyFont="1" applyFill="1" applyBorder="1" applyAlignment="1">
      <alignment vertical="center" wrapText="1"/>
    </xf>
    <xf numFmtId="180" fontId="13" fillId="2" borderId="154" xfId="6" applyNumberFormat="1" applyFont="1" applyFill="1" applyBorder="1" applyAlignment="1">
      <alignment vertical="center" wrapText="1"/>
    </xf>
    <xf numFmtId="180" fontId="13" fillId="2" borderId="156" xfId="6" applyNumberFormat="1" applyFont="1" applyFill="1" applyBorder="1" applyAlignment="1">
      <alignment vertical="center" wrapText="1"/>
    </xf>
    <xf numFmtId="180" fontId="13" fillId="2" borderId="158" xfId="6" applyNumberFormat="1" applyFont="1" applyFill="1" applyBorder="1" applyAlignment="1">
      <alignment vertical="center" wrapText="1"/>
    </xf>
    <xf numFmtId="180" fontId="13" fillId="2" borderId="159" xfId="6" applyNumberFormat="1" applyFont="1" applyFill="1" applyBorder="1" applyAlignment="1">
      <alignment vertical="center" wrapText="1"/>
    </xf>
    <xf numFmtId="180" fontId="13" fillId="2" borderId="160" xfId="6" applyNumberFormat="1" applyFont="1" applyFill="1" applyBorder="1" applyAlignment="1">
      <alignment vertical="center" wrapText="1"/>
    </xf>
    <xf numFmtId="180" fontId="13" fillId="2" borderId="167" xfId="6" applyNumberFormat="1" applyFont="1" applyFill="1" applyBorder="1" applyAlignment="1">
      <alignment vertical="center" wrapText="1"/>
    </xf>
    <xf numFmtId="180" fontId="13" fillId="2" borderId="169" xfId="6" applyNumberFormat="1" applyFont="1" applyFill="1" applyBorder="1" applyAlignment="1">
      <alignment vertical="center" wrapText="1"/>
    </xf>
    <xf numFmtId="180" fontId="13" fillId="2" borderId="170" xfId="6" applyNumberFormat="1" applyFont="1" applyFill="1" applyBorder="1" applyAlignment="1">
      <alignment vertical="center" wrapText="1"/>
    </xf>
    <xf numFmtId="180" fontId="13" fillId="2" borderId="171" xfId="6" applyNumberFormat="1" applyFont="1" applyFill="1" applyBorder="1" applyAlignment="1">
      <alignment vertical="center" wrapText="1"/>
    </xf>
    <xf numFmtId="180" fontId="13" fillId="2" borderId="162" xfId="6" applyNumberFormat="1" applyFont="1" applyFill="1" applyBorder="1" applyAlignment="1">
      <alignment horizontal="center" vertical="center" wrapText="1"/>
    </xf>
    <xf numFmtId="180" fontId="13" fillId="2" borderId="28" xfId="6" applyNumberFormat="1" applyFont="1" applyFill="1" applyBorder="1" applyAlignment="1">
      <alignment horizontal="center" vertical="center" wrapText="1"/>
    </xf>
    <xf numFmtId="180" fontId="13" fillId="2" borderId="163" xfId="6" applyNumberFormat="1" applyFont="1" applyFill="1" applyBorder="1" applyAlignment="1">
      <alignment horizontal="center" vertical="center" wrapText="1"/>
    </xf>
    <xf numFmtId="180" fontId="13" fillId="2" borderId="164" xfId="6" applyNumberFormat="1" applyFont="1" applyFill="1" applyBorder="1" applyAlignment="1">
      <alignment horizontal="center" vertical="center" wrapText="1"/>
    </xf>
    <xf numFmtId="0" fontId="11" fillId="3" borderId="3" xfId="13" applyFont="1" applyFill="1" applyBorder="1" applyAlignment="1">
      <alignment horizontal="center" vertical="center"/>
    </xf>
    <xf numFmtId="0" fontId="9" fillId="3" borderId="33" xfId="13" applyFont="1" applyFill="1" applyBorder="1" applyAlignment="1">
      <alignment horizontal="center" vertical="center"/>
    </xf>
    <xf numFmtId="0" fontId="9" fillId="3" borderId="2" xfId="13" applyFont="1" applyFill="1" applyBorder="1" applyAlignment="1">
      <alignment horizontal="center" vertical="center"/>
    </xf>
    <xf numFmtId="0" fontId="6" fillId="0" borderId="0" xfId="31" applyFont="1" applyFill="1" applyAlignment="1">
      <alignment horizontal="center" vertical="center"/>
    </xf>
    <xf numFmtId="0" fontId="6" fillId="0" borderId="0" xfId="31" applyFont="1" applyFill="1" applyAlignment="1">
      <alignment vertical="center"/>
    </xf>
    <xf numFmtId="0" fontId="7" fillId="2" borderId="0" xfId="36" applyFont="1" applyFill="1"/>
    <xf numFmtId="0" fontId="9" fillId="3" borderId="32" xfId="36" applyFont="1" applyFill="1" applyBorder="1" applyAlignment="1">
      <alignment horizontal="center"/>
    </xf>
    <xf numFmtId="0" fontId="9" fillId="3" borderId="21" xfId="36" applyFont="1" applyFill="1" applyBorder="1" applyAlignment="1">
      <alignment horizontal="center"/>
    </xf>
    <xf numFmtId="0" fontId="11" fillId="3" borderId="24" xfId="36" applyFont="1" applyFill="1" applyBorder="1" applyAlignment="1">
      <alignment horizontal="center"/>
    </xf>
    <xf numFmtId="0" fontId="11" fillId="3" borderId="76" xfId="36" applyFont="1" applyFill="1" applyBorder="1" applyAlignment="1">
      <alignment horizontal="center" vertical="top"/>
    </xf>
    <xf numFmtId="0" fontId="11" fillId="3" borderId="40" xfId="36" applyFont="1" applyFill="1" applyBorder="1" applyAlignment="1">
      <alignment horizontal="center" vertical="top"/>
    </xf>
    <xf numFmtId="0" fontId="11" fillId="2" borderId="0" xfId="11" applyFont="1" applyFill="1" applyAlignment="1">
      <alignment vertical="center"/>
    </xf>
    <xf numFmtId="0" fontId="9" fillId="3" borderId="21" xfId="36" applyFont="1" applyFill="1" applyBorder="1" applyAlignment="1">
      <alignment vertical="center"/>
    </xf>
    <xf numFmtId="3" fontId="13" fillId="2" borderId="70" xfId="36" applyNumberFormat="1" applyFont="1" applyFill="1" applyBorder="1" applyAlignment="1">
      <alignment horizontal="center" vertical="center"/>
    </xf>
    <xf numFmtId="3" fontId="13" fillId="2" borderId="69" xfId="36" applyNumberFormat="1" applyFont="1" applyFill="1" applyBorder="1" applyAlignment="1">
      <alignment horizontal="center" vertical="center"/>
    </xf>
    <xf numFmtId="3" fontId="13" fillId="2" borderId="51" xfId="36" applyNumberFormat="1" applyFont="1" applyFill="1" applyBorder="1" applyAlignment="1">
      <alignment horizontal="center" vertical="center"/>
    </xf>
    <xf numFmtId="3" fontId="13" fillId="2" borderId="39" xfId="36" applyNumberFormat="1" applyFont="1" applyFill="1" applyBorder="1" applyAlignment="1">
      <alignment horizontal="center" vertical="center"/>
    </xf>
    <xf numFmtId="1" fontId="7" fillId="2" borderId="0" xfId="11" applyNumberFormat="1" applyFont="1" applyFill="1" applyAlignment="1">
      <alignment vertical="center"/>
    </xf>
    <xf numFmtId="3" fontId="13" fillId="0" borderId="69" xfId="36" applyNumberFormat="1" applyFont="1" applyBorder="1" applyAlignment="1">
      <alignment horizontal="center" vertical="center"/>
    </xf>
    <xf numFmtId="3" fontId="13" fillId="0" borderId="70" xfId="36" applyNumberFormat="1" applyFont="1" applyBorder="1" applyAlignment="1">
      <alignment horizontal="center" vertical="center"/>
    </xf>
    <xf numFmtId="3" fontId="13" fillId="2" borderId="70" xfId="36" quotePrefix="1" applyNumberFormat="1" applyFont="1" applyFill="1" applyBorder="1" applyAlignment="1">
      <alignment horizontal="center" vertical="center"/>
    </xf>
    <xf numFmtId="3" fontId="7" fillId="2" borderId="0" xfId="11" applyNumberFormat="1" applyFont="1" applyFill="1" applyAlignment="1">
      <alignment vertical="center"/>
    </xf>
    <xf numFmtId="3" fontId="13" fillId="2" borderId="255" xfId="36" applyNumberFormat="1" applyFont="1" applyFill="1" applyBorder="1" applyAlignment="1">
      <alignment horizontal="center" vertical="center"/>
    </xf>
    <xf numFmtId="0" fontId="27" fillId="0" borderId="0" xfId="11" applyFont="1" applyFill="1" applyAlignment="1">
      <alignment vertical="center"/>
    </xf>
    <xf numFmtId="0" fontId="27" fillId="2" borderId="0" xfId="11" applyFont="1" applyFill="1" applyAlignment="1">
      <alignment vertical="center"/>
    </xf>
    <xf numFmtId="1" fontId="76" fillId="2" borderId="0" xfId="11" applyNumberFormat="1" applyFont="1" applyFill="1" applyAlignment="1">
      <alignment vertical="center"/>
    </xf>
    <xf numFmtId="3" fontId="13" fillId="0" borderId="51" xfId="36" applyNumberFormat="1" applyFont="1" applyBorder="1" applyAlignment="1">
      <alignment horizontal="center" vertical="center"/>
    </xf>
    <xf numFmtId="3" fontId="13" fillId="0" borderId="255" xfId="36" applyNumberFormat="1" applyFont="1" applyBorder="1" applyAlignment="1">
      <alignment horizontal="center" vertical="center"/>
    </xf>
    <xf numFmtId="3" fontId="13" fillId="2" borderId="69" xfId="36" quotePrefix="1" applyNumberFormat="1" applyFont="1" applyFill="1" applyBorder="1" applyAlignment="1">
      <alignment horizontal="center" vertical="center"/>
    </xf>
    <xf numFmtId="0" fontId="9" fillId="3" borderId="229" xfId="36" applyFont="1" applyFill="1" applyBorder="1" applyAlignment="1">
      <alignment horizontal="left" vertical="center"/>
    </xf>
    <xf numFmtId="3" fontId="12" fillId="3" borderId="256" xfId="36" applyNumberFormat="1" applyFont="1" applyFill="1" applyBorder="1" applyAlignment="1">
      <alignment horizontal="center" vertical="center"/>
    </xf>
    <xf numFmtId="3" fontId="12" fillId="3" borderId="257" xfId="36" applyNumberFormat="1" applyFont="1" applyFill="1" applyBorder="1" applyAlignment="1">
      <alignment horizontal="center" vertical="center"/>
    </xf>
    <xf numFmtId="3" fontId="12" fillId="3" borderId="49" xfId="36" applyNumberFormat="1" applyFont="1" applyFill="1" applyBorder="1" applyAlignment="1">
      <alignment horizontal="center" vertical="center"/>
    </xf>
    <xf numFmtId="3" fontId="12" fillId="3" borderId="50" xfId="36" applyNumberFormat="1" applyFont="1" applyFill="1" applyBorder="1" applyAlignment="1">
      <alignment horizontal="center" vertical="center"/>
    </xf>
    <xf numFmtId="3" fontId="12" fillId="3" borderId="127" xfId="36" applyNumberFormat="1" applyFont="1" applyFill="1" applyBorder="1" applyAlignment="1">
      <alignment horizontal="center" vertical="center"/>
    </xf>
    <xf numFmtId="0" fontId="15" fillId="2" borderId="0" xfId="26" applyFont="1" applyFill="1"/>
    <xf numFmtId="3" fontId="15" fillId="2" borderId="0" xfId="36" applyNumberFormat="1" applyFont="1" applyFill="1"/>
    <xf numFmtId="43" fontId="7" fillId="2" borderId="0" xfId="11" applyNumberFormat="1" applyFont="1" applyFill="1" applyAlignment="1">
      <alignment vertical="center"/>
    </xf>
    <xf numFmtId="0" fontId="15" fillId="0" borderId="0" xfId="26" applyFont="1"/>
    <xf numFmtId="0" fontId="15" fillId="2" borderId="0" xfId="26" applyFont="1" applyFill="1" applyBorder="1" applyAlignment="1">
      <alignment horizontal="left" vertical="center" wrapText="1"/>
    </xf>
    <xf numFmtId="0" fontId="10" fillId="2" borderId="0" xfId="26" applyFont="1" applyFill="1" applyAlignment="1">
      <alignment vertical="center"/>
    </xf>
    <xf numFmtId="180" fontId="72" fillId="2" borderId="0" xfId="5" applyNumberFormat="1" applyFont="1" applyFill="1" applyAlignment="1">
      <alignment vertical="center"/>
    </xf>
    <xf numFmtId="0" fontId="72" fillId="2" borderId="0" xfId="36" applyFont="1" applyFill="1" applyAlignment="1">
      <alignment vertical="center"/>
    </xf>
    <xf numFmtId="0" fontId="79" fillId="2" borderId="0" xfId="36" applyFont="1" applyFill="1" applyAlignment="1">
      <alignment vertical="center"/>
    </xf>
    <xf numFmtId="0" fontId="79" fillId="2" borderId="0" xfId="26" applyFont="1" applyFill="1" applyAlignment="1">
      <alignment vertical="center"/>
    </xf>
    <xf numFmtId="0" fontId="10" fillId="2" borderId="0" xfId="36" applyFont="1" applyFill="1" applyAlignment="1">
      <alignment vertical="center"/>
    </xf>
    <xf numFmtId="0" fontId="9" fillId="3" borderId="103" xfId="26" applyFont="1" applyFill="1" applyBorder="1" applyAlignment="1">
      <alignment horizontal="center" vertical="center"/>
    </xf>
    <xf numFmtId="0" fontId="9" fillId="3" borderId="101" xfId="26" applyFont="1" applyFill="1" applyBorder="1" applyAlignment="1">
      <alignment horizontal="center" vertical="center"/>
    </xf>
    <xf numFmtId="0" fontId="9" fillId="3" borderId="44" xfId="26" applyFont="1" applyFill="1" applyBorder="1" applyAlignment="1">
      <alignment horizontal="center" vertical="center"/>
    </xf>
    <xf numFmtId="0" fontId="9" fillId="3" borderId="102" xfId="26" applyFont="1" applyFill="1" applyBorder="1" applyAlignment="1">
      <alignment horizontal="center" vertical="center"/>
    </xf>
    <xf numFmtId="0" fontId="80" fillId="2" borderId="0" xfId="36" applyFont="1" applyFill="1" applyAlignment="1">
      <alignment vertical="center"/>
    </xf>
    <xf numFmtId="0" fontId="80" fillId="2" borderId="0" xfId="26" applyFont="1" applyFill="1" applyAlignment="1">
      <alignment vertical="center"/>
    </xf>
    <xf numFmtId="0" fontId="9" fillId="3" borderId="9" xfId="26" applyFont="1" applyFill="1" applyBorder="1" applyAlignment="1">
      <alignment horizontal="left" vertical="center"/>
    </xf>
    <xf numFmtId="0" fontId="13" fillId="0" borderId="2" xfId="26" applyFont="1" applyBorder="1" applyAlignment="1">
      <alignment horizontal="left" vertical="center"/>
    </xf>
    <xf numFmtId="0" fontId="13" fillId="2" borderId="2" xfId="26" applyFont="1" applyFill="1" applyBorder="1" applyAlignment="1">
      <alignment horizontal="left" vertical="center"/>
    </xf>
    <xf numFmtId="3" fontId="13" fillId="2" borderId="2" xfId="36" applyNumberFormat="1" applyFont="1" applyFill="1" applyBorder="1" applyAlignment="1">
      <alignment horizontal="right" vertical="center"/>
    </xf>
    <xf numFmtId="3" fontId="13" fillId="2" borderId="10" xfId="36" quotePrefix="1" applyNumberFormat="1" applyFont="1" applyFill="1" applyBorder="1" applyAlignment="1">
      <alignment horizontal="right" vertical="center"/>
    </xf>
    <xf numFmtId="3" fontId="13" fillId="2" borderId="39" xfId="36" quotePrefix="1" applyNumberFormat="1" applyFont="1" applyFill="1" applyBorder="1" applyAlignment="1">
      <alignment horizontal="right" vertical="center"/>
    </xf>
    <xf numFmtId="3" fontId="13" fillId="2" borderId="2" xfId="36" quotePrefix="1" applyNumberFormat="1" applyFont="1" applyFill="1" applyBorder="1" applyAlignment="1">
      <alignment horizontal="right" vertical="center"/>
    </xf>
    <xf numFmtId="3" fontId="13" fillId="2" borderId="2" xfId="37" applyNumberFormat="1" applyFont="1" applyFill="1" applyBorder="1" applyAlignment="1">
      <alignment horizontal="right" vertical="center"/>
    </xf>
    <xf numFmtId="3" fontId="13" fillId="2" borderId="2" xfId="37" quotePrefix="1" applyNumberFormat="1" applyFont="1" applyFill="1" applyBorder="1" applyAlignment="1">
      <alignment horizontal="right" vertical="center"/>
    </xf>
    <xf numFmtId="0" fontId="13" fillId="0" borderId="2" xfId="26" applyFont="1" applyFill="1" applyBorder="1" applyAlignment="1">
      <alignment horizontal="left" vertical="center"/>
    </xf>
    <xf numFmtId="170" fontId="13" fillId="2" borderId="2" xfId="37" quotePrefix="1" applyNumberFormat="1" applyFont="1" applyFill="1" applyBorder="1" applyAlignment="1">
      <alignment horizontal="right" vertical="center"/>
    </xf>
    <xf numFmtId="170" fontId="13" fillId="2" borderId="2" xfId="36" quotePrefix="1" applyNumberFormat="1" applyFont="1" applyFill="1" applyBorder="1" applyAlignment="1">
      <alignment horizontal="right" vertical="center"/>
    </xf>
    <xf numFmtId="170" fontId="13" fillId="2" borderId="39" xfId="36" quotePrefix="1" applyNumberFormat="1" applyFont="1" applyFill="1" applyBorder="1" applyAlignment="1">
      <alignment horizontal="right" vertical="center"/>
    </xf>
    <xf numFmtId="0" fontId="80" fillId="0" borderId="0" xfId="36" applyFont="1" applyFill="1" applyAlignment="1">
      <alignment vertical="center"/>
    </xf>
    <xf numFmtId="0" fontId="80" fillId="0" borderId="0" xfId="26" applyFont="1" applyFill="1" applyAlignment="1">
      <alignment vertical="center"/>
    </xf>
    <xf numFmtId="166" fontId="13" fillId="2" borderId="2" xfId="37" applyNumberFormat="1" applyFont="1" applyFill="1" applyBorder="1" applyAlignment="1">
      <alignment horizontal="right" vertical="center"/>
    </xf>
    <xf numFmtId="188" fontId="13" fillId="2" borderId="2" xfId="38" applyNumberFormat="1" applyFont="1" applyFill="1" applyBorder="1" applyAlignment="1">
      <alignment horizontal="right" vertical="center" wrapText="1"/>
    </xf>
    <xf numFmtId="188" fontId="13" fillId="2" borderId="10" xfId="38" applyNumberFormat="1" applyFont="1" applyFill="1" applyBorder="1" applyAlignment="1">
      <alignment horizontal="right" vertical="center" wrapText="1"/>
    </xf>
    <xf numFmtId="188" fontId="13" fillId="2" borderId="39" xfId="38" applyNumberFormat="1" applyFont="1" applyFill="1" applyBorder="1" applyAlignment="1">
      <alignment horizontal="right" vertical="center" wrapText="1"/>
    </xf>
    <xf numFmtId="189" fontId="13" fillId="2" borderId="2" xfId="38" applyNumberFormat="1" applyFont="1" applyFill="1" applyBorder="1" applyAlignment="1">
      <alignment horizontal="right" vertical="center" wrapText="1"/>
    </xf>
    <xf numFmtId="170" fontId="13" fillId="2" borderId="10" xfId="36" quotePrefix="1" applyNumberFormat="1" applyFont="1" applyFill="1" applyBorder="1" applyAlignment="1">
      <alignment horizontal="right" vertical="center"/>
    </xf>
    <xf numFmtId="170" fontId="13" fillId="0" borderId="39" xfId="36" quotePrefix="1" applyNumberFormat="1" applyFont="1" applyFill="1" applyBorder="1" applyAlignment="1">
      <alignment horizontal="right" vertical="center"/>
    </xf>
    <xf numFmtId="0" fontId="82" fillId="0" borderId="0" xfId="36" applyFont="1" applyFill="1" applyAlignment="1">
      <alignment vertical="center"/>
    </xf>
    <xf numFmtId="0" fontId="82" fillId="0" borderId="0" xfId="26" applyFont="1" applyFill="1" applyAlignment="1">
      <alignment vertical="center"/>
    </xf>
    <xf numFmtId="3" fontId="13" fillId="2" borderId="2" xfId="26" quotePrefix="1" applyNumberFormat="1" applyFont="1" applyFill="1" applyBorder="1" applyAlignment="1">
      <alignment horizontal="right" vertical="center"/>
    </xf>
    <xf numFmtId="3" fontId="13" fillId="2" borderId="2" xfId="39" quotePrefix="1" applyNumberFormat="1" applyFont="1" applyFill="1" applyBorder="1" applyAlignment="1">
      <alignment horizontal="right" vertical="center"/>
    </xf>
    <xf numFmtId="190" fontId="13" fillId="2" borderId="2" xfId="26" quotePrefix="1" applyNumberFormat="1" applyFont="1" applyFill="1" applyBorder="1" applyAlignment="1">
      <alignment horizontal="right" vertical="center"/>
    </xf>
    <xf numFmtId="3" fontId="13" fillId="2" borderId="2" xfId="40" quotePrefix="1" applyNumberFormat="1" applyFont="1" applyFill="1" applyBorder="1" applyAlignment="1">
      <alignment horizontal="right" vertical="center"/>
    </xf>
    <xf numFmtId="0" fontId="13" fillId="2" borderId="2" xfId="26" applyFont="1" applyFill="1" applyBorder="1" applyAlignment="1">
      <alignment horizontal="left"/>
    </xf>
    <xf numFmtId="180" fontId="13" fillId="2" borderId="2" xfId="5" quotePrefix="1" applyNumberFormat="1" applyFont="1" applyFill="1" applyBorder="1" applyAlignment="1">
      <alignment horizontal="right" vertical="center"/>
    </xf>
    <xf numFmtId="3" fontId="13" fillId="2" borderId="39" xfId="37" quotePrefix="1" applyNumberFormat="1" applyFont="1" applyFill="1" applyBorder="1" applyAlignment="1">
      <alignment horizontal="right" vertical="center"/>
    </xf>
    <xf numFmtId="3" fontId="13" fillId="2" borderId="10" xfId="37" quotePrefix="1" applyNumberFormat="1" applyFont="1" applyFill="1" applyBorder="1" applyAlignment="1">
      <alignment horizontal="right" vertical="center"/>
    </xf>
    <xf numFmtId="170" fontId="13" fillId="2" borderId="39" xfId="37" quotePrefix="1" applyNumberFormat="1" applyFont="1" applyFill="1" applyBorder="1" applyAlignment="1">
      <alignment horizontal="right" vertical="center"/>
    </xf>
    <xf numFmtId="170" fontId="13" fillId="2" borderId="10" xfId="37" quotePrefix="1" applyNumberFormat="1" applyFont="1" applyFill="1" applyBorder="1" applyAlignment="1">
      <alignment horizontal="right" vertical="center"/>
    </xf>
    <xf numFmtId="0" fontId="9" fillId="0" borderId="63" xfId="26" applyFont="1" applyFill="1" applyBorder="1" applyAlignment="1">
      <alignment horizontal="left" vertical="center"/>
    </xf>
    <xf numFmtId="0" fontId="10" fillId="0" borderId="25" xfId="26" applyFont="1" applyFill="1" applyBorder="1" applyAlignment="1">
      <alignment horizontal="left" vertical="center"/>
    </xf>
    <xf numFmtId="0" fontId="10" fillId="0" borderId="25" xfId="36" applyFont="1" applyFill="1" applyBorder="1" applyAlignment="1">
      <alignment vertical="center"/>
    </xf>
    <xf numFmtId="0" fontId="10" fillId="0" borderId="26" xfId="36" applyFont="1" applyFill="1" applyBorder="1" applyAlignment="1">
      <alignment vertical="center"/>
    </xf>
    <xf numFmtId="0" fontId="10" fillId="0" borderId="40" xfId="36" applyFont="1" applyFill="1" applyBorder="1" applyAlignment="1">
      <alignment vertical="center"/>
    </xf>
    <xf numFmtId="0" fontId="25" fillId="2" borderId="0" xfId="26" applyFont="1" applyFill="1" applyAlignment="1">
      <alignment vertical="center"/>
    </xf>
    <xf numFmtId="0" fontId="15" fillId="2" borderId="0" xfId="26" applyFont="1" applyFill="1" applyAlignment="1">
      <alignment vertical="center"/>
    </xf>
    <xf numFmtId="0" fontId="15" fillId="2" borderId="0" xfId="36" applyFont="1" applyFill="1" applyAlignment="1">
      <alignment vertical="center"/>
    </xf>
    <xf numFmtId="0" fontId="84" fillId="2" borderId="0" xfId="26" applyFont="1" applyFill="1" applyAlignment="1">
      <alignment vertical="center"/>
    </xf>
    <xf numFmtId="0" fontId="84" fillId="2" borderId="0" xfId="36" applyFont="1" applyFill="1" applyAlignment="1">
      <alignment vertical="center"/>
    </xf>
    <xf numFmtId="0" fontId="15" fillId="2" borderId="0" xfId="25" applyFont="1" applyFill="1" applyAlignment="1">
      <alignment vertical="center"/>
    </xf>
    <xf numFmtId="0" fontId="84" fillId="2" borderId="0" xfId="41" applyFont="1" applyFill="1" applyAlignment="1">
      <alignment vertical="center"/>
    </xf>
    <xf numFmtId="0" fontId="25" fillId="2" borderId="0" xfId="25" applyFont="1" applyFill="1" applyAlignment="1">
      <alignment vertical="center"/>
    </xf>
    <xf numFmtId="3" fontId="15" fillId="2" borderId="0" xfId="36" applyNumberFormat="1" applyFont="1" applyFill="1" applyAlignment="1">
      <alignment vertical="center"/>
    </xf>
    <xf numFmtId="0" fontId="7" fillId="2" borderId="0" xfId="26" applyFont="1" applyFill="1" applyAlignment="1">
      <alignment vertical="center"/>
    </xf>
    <xf numFmtId="0" fontId="83" fillId="2" borderId="0" xfId="26" applyFont="1" applyFill="1" applyAlignment="1">
      <alignment vertical="center"/>
    </xf>
    <xf numFmtId="0" fontId="7" fillId="2" borderId="0" xfId="36" applyFont="1" applyFill="1" applyAlignment="1">
      <alignment vertical="center"/>
    </xf>
    <xf numFmtId="0" fontId="8" fillId="2" borderId="0" xfId="36" applyFont="1" applyFill="1" applyAlignment="1">
      <alignment vertical="center"/>
    </xf>
    <xf numFmtId="0" fontId="85" fillId="2" borderId="0" xfId="26" applyFont="1" applyFill="1" applyAlignment="1">
      <alignment vertical="center"/>
    </xf>
    <xf numFmtId="186" fontId="79" fillId="2" borderId="0" xfId="42" applyNumberFormat="1" applyFont="1" applyFill="1" applyAlignment="1">
      <alignment vertical="center"/>
    </xf>
    <xf numFmtId="0" fontId="86" fillId="2" borderId="0" xfId="26" applyFont="1" applyFill="1" applyAlignment="1">
      <alignment vertical="center"/>
    </xf>
    <xf numFmtId="0" fontId="5" fillId="2" borderId="0" xfId="41" applyFont="1" applyFill="1" applyAlignment="1">
      <alignment vertical="center"/>
    </xf>
    <xf numFmtId="0" fontId="12" fillId="2" borderId="0" xfId="41" applyFont="1" applyFill="1"/>
    <xf numFmtId="0" fontId="13" fillId="2" borderId="0" xfId="41" applyFont="1" applyFill="1"/>
    <xf numFmtId="0" fontId="10" fillId="2" borderId="0" xfId="41" applyFont="1" applyFill="1"/>
    <xf numFmtId="0" fontId="9" fillId="3" borderId="237" xfId="41" applyFont="1" applyFill="1" applyBorder="1" applyAlignment="1">
      <alignment horizontal="center" vertical="center"/>
    </xf>
    <xf numFmtId="0" fontId="9" fillId="3" borderId="258" xfId="41" applyFont="1" applyFill="1" applyBorder="1" applyAlignment="1">
      <alignment horizontal="center" vertical="center"/>
    </xf>
    <xf numFmtId="0" fontId="9" fillId="3" borderId="68" xfId="41" applyFont="1" applyFill="1" applyBorder="1" applyAlignment="1">
      <alignment horizontal="center" vertical="center"/>
    </xf>
    <xf numFmtId="0" fontId="9" fillId="3" borderId="238" xfId="41" applyFont="1" applyFill="1" applyBorder="1" applyAlignment="1">
      <alignment horizontal="center" vertical="center"/>
    </xf>
    <xf numFmtId="0" fontId="9" fillId="3" borderId="71" xfId="41" applyFont="1" applyFill="1" applyBorder="1" applyAlignment="1">
      <alignment horizontal="right" vertical="center" wrapText="1"/>
    </xf>
    <xf numFmtId="166" fontId="13" fillId="2" borderId="197" xfId="41" applyNumberFormat="1" applyFont="1" applyFill="1" applyBorder="1" applyAlignment="1">
      <alignment horizontal="center" vertical="center"/>
    </xf>
    <xf numFmtId="166" fontId="13" fillId="2" borderId="74" xfId="41" applyNumberFormat="1" applyFont="1" applyFill="1" applyBorder="1" applyAlignment="1">
      <alignment horizontal="center" vertical="center"/>
    </xf>
    <xf numFmtId="166" fontId="13" fillId="2" borderId="146" xfId="41" applyNumberFormat="1" applyFont="1" applyFill="1" applyBorder="1" applyAlignment="1">
      <alignment horizontal="center" vertical="center"/>
    </xf>
    <xf numFmtId="166" fontId="13" fillId="2" borderId="0" xfId="41" applyNumberFormat="1" applyFont="1" applyFill="1" applyAlignment="1">
      <alignment horizontal="center" vertical="center"/>
    </xf>
    <xf numFmtId="166" fontId="13" fillId="2" borderId="13" xfId="41" applyNumberFormat="1" applyFont="1" applyFill="1" applyBorder="1" applyAlignment="1">
      <alignment horizontal="center" vertical="center"/>
    </xf>
    <xf numFmtId="0" fontId="9" fillId="3" borderId="21" xfId="41" applyFont="1" applyFill="1" applyBorder="1" applyAlignment="1">
      <alignment horizontal="right" vertical="center"/>
    </xf>
    <xf numFmtId="166" fontId="12" fillId="2" borderId="51" xfId="41" applyNumberFormat="1" applyFont="1" applyFill="1" applyBorder="1" applyAlignment="1">
      <alignment horizontal="center" vertical="center"/>
    </xf>
    <xf numFmtId="166" fontId="13" fillId="2" borderId="10" xfId="41" applyNumberFormat="1" applyFont="1" applyFill="1" applyBorder="1" applyAlignment="1">
      <alignment horizontal="center" vertical="center"/>
    </xf>
    <xf numFmtId="166" fontId="13" fillId="2" borderId="51" xfId="41" applyNumberFormat="1" applyFont="1" applyFill="1" applyBorder="1" applyAlignment="1">
      <alignment horizontal="center" vertical="center"/>
    </xf>
    <xf numFmtId="0" fontId="9" fillId="3" borderId="259" xfId="41" applyFont="1" applyFill="1" applyBorder="1" applyAlignment="1">
      <alignment horizontal="right" vertical="center"/>
    </xf>
    <xf numFmtId="166" fontId="12" fillId="2" borderId="260" xfId="41" applyNumberFormat="1" applyFont="1" applyFill="1" applyBorder="1" applyAlignment="1">
      <alignment horizontal="center" vertical="center"/>
    </xf>
    <xf numFmtId="166" fontId="13" fillId="2" borderId="261" xfId="41" applyNumberFormat="1" applyFont="1" applyFill="1" applyBorder="1" applyAlignment="1">
      <alignment horizontal="center" vertical="center"/>
    </xf>
    <xf numFmtId="166" fontId="13" fillId="2" borderId="262" xfId="41" applyNumberFormat="1" applyFont="1" applyFill="1" applyBorder="1" applyAlignment="1">
      <alignment horizontal="center" vertical="center"/>
    </xf>
    <xf numFmtId="166" fontId="13" fillId="2" borderId="260" xfId="41" applyNumberFormat="1" applyFont="1" applyFill="1" applyBorder="1" applyAlignment="1">
      <alignment horizontal="center" vertical="center"/>
    </xf>
    <xf numFmtId="166" fontId="13" fillId="2" borderId="263" xfId="41" applyNumberFormat="1" applyFont="1" applyFill="1" applyBorder="1" applyAlignment="1">
      <alignment horizontal="center" vertical="center"/>
    </xf>
    <xf numFmtId="0" fontId="9" fillId="3" borderId="21" xfId="41" applyFont="1" applyFill="1" applyBorder="1" applyAlignment="1">
      <alignment horizontal="right" vertical="center" wrapText="1"/>
    </xf>
    <xf numFmtId="166" fontId="12" fillId="2" borderId="264" xfId="41" applyNumberFormat="1" applyFont="1" applyFill="1" applyBorder="1" applyAlignment="1">
      <alignment horizontal="center" vertical="center"/>
    </xf>
    <xf numFmtId="166" fontId="13" fillId="2" borderId="265" xfId="41" applyNumberFormat="1" applyFont="1" applyFill="1" applyBorder="1" applyAlignment="1">
      <alignment horizontal="center" vertical="center"/>
    </xf>
    <xf numFmtId="166" fontId="13" fillId="2" borderId="266" xfId="41" applyNumberFormat="1" applyFont="1" applyFill="1" applyBorder="1" applyAlignment="1">
      <alignment horizontal="center" vertical="center"/>
    </xf>
    <xf numFmtId="166" fontId="13" fillId="2" borderId="267" xfId="41" applyNumberFormat="1" applyFont="1" applyFill="1" applyBorder="1" applyAlignment="1">
      <alignment horizontal="center" vertical="center"/>
    </xf>
    <xf numFmtId="17" fontId="9" fillId="3" borderId="21" xfId="41" applyNumberFormat="1" applyFont="1" applyFill="1" applyBorder="1" applyAlignment="1">
      <alignment horizontal="left"/>
    </xf>
    <xf numFmtId="17" fontId="9" fillId="3" borderId="21" xfId="41" applyNumberFormat="1" applyFont="1" applyFill="1" applyBorder="1" applyAlignment="1">
      <alignment horizontal="right"/>
    </xf>
    <xf numFmtId="166" fontId="13" fillId="2" borderId="0" xfId="41" applyNumberFormat="1" applyFont="1" applyFill="1"/>
    <xf numFmtId="0" fontId="13" fillId="2" borderId="123" xfId="41" applyFont="1" applyFill="1" applyBorder="1"/>
    <xf numFmtId="166" fontId="13" fillId="2" borderId="0" xfId="41" applyNumberFormat="1" applyFont="1" applyFill="1" applyBorder="1" applyAlignment="1">
      <alignment horizontal="center" vertical="center"/>
    </xf>
    <xf numFmtId="17" fontId="9" fillId="3" borderId="259" xfId="41" applyNumberFormat="1" applyFont="1" applyFill="1" applyBorder="1" applyAlignment="1">
      <alignment horizontal="right"/>
    </xf>
    <xf numFmtId="17" fontId="9" fillId="3" borderId="268" xfId="41" applyNumberFormat="1" applyFont="1" applyFill="1" applyBorder="1" applyAlignment="1">
      <alignment horizontal="left"/>
    </xf>
    <xf numFmtId="166" fontId="12" fillId="2" borderId="267" xfId="41" applyNumberFormat="1" applyFont="1" applyFill="1" applyBorder="1" applyAlignment="1">
      <alignment horizontal="center" vertical="center"/>
    </xf>
    <xf numFmtId="166" fontId="13" fillId="2" borderId="269" xfId="41" applyNumberFormat="1" applyFont="1" applyFill="1" applyBorder="1" applyAlignment="1">
      <alignment horizontal="center" vertical="center"/>
    </xf>
    <xf numFmtId="166" fontId="13" fillId="0" borderId="0" xfId="41" applyNumberFormat="1" applyFont="1" applyFill="1" applyBorder="1" applyAlignment="1">
      <alignment horizontal="center" vertical="center"/>
    </xf>
    <xf numFmtId="166" fontId="13" fillId="0" borderId="13" xfId="41" applyNumberFormat="1" applyFont="1" applyFill="1" applyBorder="1" applyAlignment="1">
      <alignment horizontal="center" vertical="center"/>
    </xf>
    <xf numFmtId="17" fontId="9" fillId="3" borderId="24" xfId="41" applyNumberFormat="1" applyFont="1" applyFill="1" applyBorder="1" applyAlignment="1">
      <alignment horizontal="right"/>
    </xf>
    <xf numFmtId="166" fontId="12" fillId="2" borderId="52" xfId="41" applyNumberFormat="1" applyFont="1" applyFill="1" applyBorder="1" applyAlignment="1">
      <alignment horizontal="center" vertical="center"/>
    </xf>
    <xf numFmtId="166" fontId="13" fillId="2" borderId="28" xfId="41" applyNumberFormat="1" applyFont="1" applyFill="1" applyBorder="1" applyAlignment="1">
      <alignment horizontal="center" vertical="center"/>
    </xf>
    <xf numFmtId="166" fontId="13" fillId="2" borderId="52" xfId="41" applyNumberFormat="1" applyFont="1" applyFill="1" applyBorder="1" applyAlignment="1">
      <alignment horizontal="center" vertical="center"/>
    </xf>
    <xf numFmtId="166" fontId="13" fillId="0" borderId="28" xfId="41" applyNumberFormat="1" applyFont="1" applyFill="1" applyBorder="1" applyAlignment="1">
      <alignment horizontal="center" vertical="center"/>
    </xf>
    <xf numFmtId="166" fontId="13" fillId="0" borderId="53" xfId="41" applyNumberFormat="1" applyFont="1" applyFill="1" applyBorder="1" applyAlignment="1">
      <alignment horizontal="center" vertical="center"/>
    </xf>
    <xf numFmtId="0" fontId="15" fillId="2" borderId="0" xfId="41" applyFont="1" applyFill="1"/>
    <xf numFmtId="0" fontId="6" fillId="2" borderId="0" xfId="41" applyFont="1" applyFill="1"/>
    <xf numFmtId="178" fontId="13" fillId="2" borderId="0" xfId="5" applyNumberFormat="1" applyFont="1" applyFill="1" applyAlignment="1">
      <alignment horizontal="center" vertical="center"/>
    </xf>
    <xf numFmtId="2" fontId="13" fillId="2" borderId="0" xfId="41" applyNumberFormat="1" applyFont="1" applyFill="1"/>
    <xf numFmtId="0" fontId="5" fillId="2" borderId="0" xfId="25" applyFont="1" applyFill="1" applyAlignment="1">
      <alignment vertical="center"/>
    </xf>
    <xf numFmtId="0" fontId="6" fillId="2" borderId="0" xfId="25" applyFont="1" applyFill="1"/>
    <xf numFmtId="0" fontId="15" fillId="2" borderId="0" xfId="25" applyFont="1" applyFill="1" applyBorder="1"/>
    <xf numFmtId="0" fontId="7" fillId="0" borderId="0" xfId="43" applyFont="1" applyAlignment="1">
      <alignment vertical="center"/>
    </xf>
    <xf numFmtId="0" fontId="7" fillId="0" borderId="0" xfId="43" applyFont="1" applyAlignment="1">
      <alignment horizontal="right" vertical="center"/>
    </xf>
    <xf numFmtId="0" fontId="10" fillId="3" borderId="87" xfId="25" applyFont="1" applyFill="1" applyBorder="1"/>
    <xf numFmtId="0" fontId="13" fillId="0" borderId="0" xfId="43" applyFont="1" applyAlignment="1">
      <alignment vertical="top"/>
    </xf>
    <xf numFmtId="0" fontId="10" fillId="3" borderId="40" xfId="25" applyFont="1" applyFill="1" applyBorder="1"/>
    <xf numFmtId="0" fontId="10" fillId="3" borderId="39" xfId="25" applyFont="1" applyFill="1" applyBorder="1"/>
    <xf numFmtId="37" fontId="13" fillId="2" borderId="13" xfId="25" applyNumberFormat="1" applyFont="1" applyFill="1" applyBorder="1"/>
    <xf numFmtId="37" fontId="13" fillId="2" borderId="21" xfId="25" applyNumberFormat="1" applyFont="1" applyFill="1" applyBorder="1"/>
    <xf numFmtId="37" fontId="13" fillId="2" borderId="2" xfId="25" applyNumberFormat="1" applyFont="1" applyFill="1" applyBorder="1"/>
    <xf numFmtId="37" fontId="13" fillId="2" borderId="272" xfId="25" applyNumberFormat="1" applyFont="1" applyFill="1" applyBorder="1"/>
    <xf numFmtId="37" fontId="13" fillId="2" borderId="2" xfId="25" applyNumberFormat="1" applyFont="1" applyFill="1" applyBorder="1" applyAlignment="1">
      <alignment horizontal="center"/>
    </xf>
    <xf numFmtId="37" fontId="13" fillId="2" borderId="272" xfId="25" applyNumberFormat="1" applyFont="1" applyFill="1" applyBorder="1" applyAlignment="1">
      <alignment horizontal="center"/>
    </xf>
    <xf numFmtId="0" fontId="10" fillId="3" borderId="39" xfId="25" applyFont="1" applyFill="1" applyBorder="1" applyAlignment="1">
      <alignment wrapText="1"/>
    </xf>
    <xf numFmtId="0" fontId="15" fillId="3" borderId="39" xfId="25" applyFont="1" applyFill="1" applyBorder="1" applyAlignment="1">
      <alignment horizontal="left"/>
    </xf>
    <xf numFmtId="191" fontId="13" fillId="2" borderId="13" xfId="25" applyNumberFormat="1" applyFont="1" applyFill="1" applyBorder="1"/>
    <xf numFmtId="191" fontId="13" fillId="2" borderId="21" xfId="25" applyNumberFormat="1" applyFont="1" applyFill="1" applyBorder="1"/>
    <xf numFmtId="191" fontId="13" fillId="2" borderId="2" xfId="25" applyNumberFormat="1" applyFont="1" applyFill="1" applyBorder="1"/>
    <xf numFmtId="191" fontId="15" fillId="2" borderId="2" xfId="25" applyNumberFormat="1" applyFont="1" applyFill="1" applyBorder="1"/>
    <xf numFmtId="191" fontId="15" fillId="2" borderId="272" xfId="25" applyNumberFormat="1" applyFont="1" applyFill="1" applyBorder="1"/>
    <xf numFmtId="192" fontId="13" fillId="2" borderId="272" xfId="25" applyNumberFormat="1" applyFont="1" applyFill="1" applyBorder="1"/>
    <xf numFmtId="192" fontId="13" fillId="2" borderId="2" xfId="25" applyNumberFormat="1" applyFont="1" applyFill="1" applyBorder="1"/>
    <xf numFmtId="192" fontId="13" fillId="2" borderId="2" xfId="25" quotePrefix="1" applyNumberFormat="1" applyFont="1" applyFill="1" applyBorder="1" applyAlignment="1">
      <alignment horizontal="center"/>
    </xf>
    <xf numFmtId="180" fontId="13" fillId="2" borderId="272" xfId="5" applyNumberFormat="1" applyFont="1" applyFill="1" applyBorder="1"/>
    <xf numFmtId="180" fontId="13" fillId="2" borderId="2" xfId="5" applyNumberFormat="1" applyFont="1" applyFill="1" applyBorder="1"/>
    <xf numFmtId="191" fontId="11" fillId="2" borderId="13" xfId="25" applyNumberFormat="1" applyFont="1" applyFill="1" applyBorder="1"/>
    <xf numFmtId="191" fontId="11" fillId="2" borderId="21" xfId="25" applyNumberFormat="1" applyFont="1" applyFill="1" applyBorder="1"/>
    <xf numFmtId="191" fontId="11" fillId="2" borderId="2" xfId="25" applyNumberFormat="1" applyFont="1" applyFill="1" applyBorder="1"/>
    <xf numFmtId="0" fontId="15" fillId="3" borderId="35" xfId="25" applyFont="1" applyFill="1" applyBorder="1" applyAlignment="1">
      <alignment horizontal="left"/>
    </xf>
    <xf numFmtId="191" fontId="13" fillId="2" borderId="20" xfId="25" applyNumberFormat="1" applyFont="1" applyFill="1" applyBorder="1"/>
    <xf numFmtId="191" fontId="13" fillId="2" borderId="36" xfId="25" applyNumberFormat="1" applyFont="1" applyFill="1" applyBorder="1"/>
    <xf numFmtId="191" fontId="13" fillId="2" borderId="3" xfId="25" applyNumberFormat="1" applyFont="1" applyFill="1" applyBorder="1"/>
    <xf numFmtId="191" fontId="15" fillId="2" borderId="3" xfId="25" applyNumberFormat="1" applyFont="1" applyFill="1" applyBorder="1"/>
    <xf numFmtId="191" fontId="15" fillId="2" borderId="273" xfId="25" applyNumberFormat="1" applyFont="1" applyFill="1" applyBorder="1"/>
    <xf numFmtId="3" fontId="15" fillId="0" borderId="0" xfId="43" applyNumberFormat="1" applyFont="1"/>
    <xf numFmtId="193" fontId="15" fillId="0" borderId="0" xfId="43" applyNumberFormat="1" applyFont="1" applyAlignment="1">
      <alignment horizontal="right"/>
    </xf>
    <xf numFmtId="0" fontId="15" fillId="0" borderId="0" xfId="43" applyFont="1"/>
    <xf numFmtId="0" fontId="15" fillId="0" borderId="0" xfId="44" applyFont="1" applyAlignment="1">
      <alignment vertical="center"/>
    </xf>
    <xf numFmtId="0" fontId="15" fillId="0" borderId="0" xfId="44" applyFont="1" applyAlignment="1">
      <alignment vertical="center" wrapText="1"/>
    </xf>
    <xf numFmtId="37" fontId="15" fillId="0" borderId="0" xfId="43" applyNumberFormat="1" applyFont="1"/>
    <xf numFmtId="3" fontId="15" fillId="0" borderId="0" xfId="43" applyNumberFormat="1" applyFont="1" applyAlignment="1">
      <alignment horizontal="left"/>
    </xf>
    <xf numFmtId="3" fontId="15" fillId="0" borderId="0" xfId="43" applyNumberFormat="1" applyFont="1" applyAlignment="1">
      <alignment wrapText="1"/>
    </xf>
    <xf numFmtId="3" fontId="33" fillId="0" borderId="0" xfId="43" applyNumberFormat="1" applyFont="1" applyAlignment="1">
      <alignment wrapText="1"/>
    </xf>
    <xf numFmtId="3" fontId="15" fillId="0" borderId="0" xfId="43" applyNumberFormat="1" applyFont="1" applyAlignment="1">
      <alignment horizontal="center"/>
    </xf>
    <xf numFmtId="0" fontId="7" fillId="0" borderId="0" xfId="25" applyFont="1"/>
    <xf numFmtId="0" fontId="7" fillId="0" borderId="0" xfId="43" applyFont="1"/>
    <xf numFmtId="3" fontId="7" fillId="0" borderId="0" xfId="43" applyNumberFormat="1" applyFont="1"/>
    <xf numFmtId="166" fontId="7" fillId="0" borderId="0" xfId="43" applyNumberFormat="1" applyFont="1"/>
    <xf numFmtId="0" fontId="7" fillId="9" borderId="0" xfId="43" applyFont="1" applyFill="1"/>
    <xf numFmtId="0" fontId="5" fillId="0" borderId="0" xfId="45" applyFont="1" applyAlignment="1">
      <alignment horizontal="left" vertical="center"/>
    </xf>
    <xf numFmtId="0" fontId="6" fillId="0" borderId="0" xfId="45" applyFont="1" applyAlignment="1">
      <alignment vertical="center"/>
    </xf>
    <xf numFmtId="0" fontId="7" fillId="0" borderId="0" xfId="45" applyFont="1" applyAlignment="1">
      <alignment vertical="center"/>
    </xf>
    <xf numFmtId="0" fontId="9" fillId="3" borderId="60" xfId="46" applyFont="1" applyFill="1" applyBorder="1" applyAlignment="1">
      <alignment horizontal="center" vertical="center"/>
    </xf>
    <xf numFmtId="0" fontId="9" fillId="3" borderId="182" xfId="46" applyFont="1" applyFill="1" applyBorder="1" applyAlignment="1">
      <alignment horizontal="center" vertical="center"/>
    </xf>
    <xf numFmtId="0" fontId="9" fillId="3" borderId="274" xfId="46" applyFont="1" applyFill="1" applyBorder="1" applyAlignment="1">
      <alignment horizontal="center" vertical="center"/>
    </xf>
    <xf numFmtId="0" fontId="10" fillId="0" borderId="0" xfId="45" applyFont="1" applyAlignment="1">
      <alignment vertical="center"/>
    </xf>
    <xf numFmtId="0" fontId="9" fillId="3" borderId="21" xfId="46" applyFont="1" applyFill="1" applyBorder="1" applyAlignment="1">
      <alignment horizontal="left" vertical="center"/>
    </xf>
    <xf numFmtId="166" fontId="13" fillId="0" borderId="2" xfId="46" applyNumberFormat="1" applyFont="1" applyBorder="1" applyAlignment="1">
      <alignment horizontal="center" vertical="center"/>
    </xf>
    <xf numFmtId="166" fontId="13" fillId="0" borderId="39" xfId="46" applyNumberFormat="1" applyFont="1" applyBorder="1" applyAlignment="1">
      <alignment horizontal="center" vertical="center"/>
    </xf>
    <xf numFmtId="166" fontId="13" fillId="0" borderId="39" xfId="46" applyNumberFormat="1" applyFont="1" applyFill="1" applyBorder="1" applyAlignment="1">
      <alignment horizontal="center" vertical="center"/>
    </xf>
    <xf numFmtId="0" fontId="9" fillId="3" borderId="21" xfId="46" quotePrefix="1" applyFont="1" applyFill="1" applyBorder="1" applyAlignment="1">
      <alignment horizontal="left" vertical="center"/>
    </xf>
    <xf numFmtId="166" fontId="13" fillId="0" borderId="275" xfId="46" applyNumberFormat="1" applyFont="1" applyBorder="1" applyAlignment="1">
      <alignment horizontal="center" vertical="center"/>
    </xf>
    <xf numFmtId="0" fontId="13" fillId="0" borderId="2" xfId="45" applyFont="1" applyBorder="1" applyAlignment="1">
      <alignment horizontal="center" vertical="center"/>
    </xf>
    <xf numFmtId="0" fontId="13" fillId="0" borderId="39" xfId="45" applyFont="1" applyFill="1" applyBorder="1" applyAlignment="1">
      <alignment horizontal="center" vertical="center"/>
    </xf>
    <xf numFmtId="166" fontId="12" fillId="0" borderId="2" xfId="46" applyNumberFormat="1" applyFont="1" applyBorder="1" applyAlignment="1">
      <alignment horizontal="center" vertical="center"/>
    </xf>
    <xf numFmtId="166" fontId="12" fillId="0" borderId="39" xfId="46" applyNumberFormat="1" applyFont="1" applyFill="1" applyBorder="1" applyAlignment="1">
      <alignment horizontal="center" vertical="center"/>
    </xf>
    <xf numFmtId="0" fontId="38" fillId="3" borderId="21" xfId="46" applyFont="1" applyFill="1" applyBorder="1" applyAlignment="1">
      <alignment horizontal="left" vertical="center"/>
    </xf>
    <xf numFmtId="194" fontId="12" fillId="0" borderId="2" xfId="46" quotePrefix="1" applyNumberFormat="1" applyFont="1" applyBorder="1" applyAlignment="1">
      <alignment horizontal="center" vertical="center"/>
    </xf>
    <xf numFmtId="194" fontId="12" fillId="0" borderId="39" xfId="46" quotePrefix="1" applyNumberFormat="1" applyFont="1" applyFill="1" applyBorder="1" applyAlignment="1">
      <alignment horizontal="center" vertical="center"/>
    </xf>
    <xf numFmtId="0" fontId="9" fillId="3" borderId="24" xfId="46" applyFont="1" applyFill="1" applyBorder="1" applyAlignment="1">
      <alignment horizontal="left" vertical="center"/>
    </xf>
    <xf numFmtId="194" fontId="12" fillId="0" borderId="25" xfId="46" quotePrefix="1" applyNumberFormat="1" applyFont="1" applyBorder="1" applyAlignment="1">
      <alignment horizontal="center" vertical="center"/>
    </xf>
    <xf numFmtId="194" fontId="12" fillId="0" borderId="40" xfId="46" quotePrefix="1" applyNumberFormat="1" applyFont="1" applyFill="1" applyBorder="1" applyAlignment="1">
      <alignment horizontal="center" vertical="center"/>
    </xf>
    <xf numFmtId="0" fontId="15" fillId="0" borderId="0" xfId="46" applyFont="1" applyAlignment="1">
      <alignment horizontal="left" vertical="center"/>
    </xf>
    <xf numFmtId="0" fontId="15" fillId="0" borderId="0" xfId="45" applyFont="1" applyAlignment="1">
      <alignment vertical="center"/>
    </xf>
    <xf numFmtId="0" fontId="25" fillId="0" borderId="0" xfId="46" applyFont="1" applyAlignment="1">
      <alignment horizontal="left" vertical="center"/>
    </xf>
    <xf numFmtId="0" fontId="15" fillId="0" borderId="0" xfId="45" applyFont="1"/>
    <xf numFmtId="0" fontId="88" fillId="0" borderId="0" xfId="45" applyFont="1" applyAlignment="1">
      <alignment vertical="center"/>
    </xf>
    <xf numFmtId="0" fontId="42" fillId="0" borderId="0" xfId="41" applyFont="1" applyAlignment="1">
      <alignment horizontal="left"/>
    </xf>
    <xf numFmtId="0" fontId="5" fillId="0" borderId="0" xfId="41" applyFont="1" applyAlignment="1">
      <alignment horizontal="left" vertical="center"/>
    </xf>
    <xf numFmtId="0" fontId="7" fillId="0" borderId="0" xfId="41" applyFont="1" applyAlignment="1">
      <alignment horizontal="center" vertical="center"/>
    </xf>
    <xf numFmtId="0" fontId="6" fillId="0" borderId="0" xfId="41" applyFont="1" applyAlignment="1">
      <alignment vertical="center"/>
    </xf>
    <xf numFmtId="0" fontId="15" fillId="0" borderId="0" xfId="41" applyFont="1" applyAlignment="1">
      <alignment horizontal="right" vertical="center"/>
    </xf>
    <xf numFmtId="0" fontId="2" fillId="0" borderId="0" xfId="41"/>
    <xf numFmtId="0" fontId="9" fillId="3" borderId="276" xfId="41" applyFont="1" applyFill="1" applyBorder="1" applyAlignment="1">
      <alignment horizontal="center" vertical="center"/>
    </xf>
    <xf numFmtId="0" fontId="9" fillId="3" borderId="279" xfId="41" applyFont="1" applyFill="1" applyBorder="1" applyAlignment="1">
      <alignment horizontal="center" vertical="center"/>
    </xf>
    <xf numFmtId="0" fontId="9" fillId="3" borderId="280" xfId="41" applyFont="1" applyFill="1" applyBorder="1" applyAlignment="1">
      <alignment horizontal="center" vertical="center"/>
    </xf>
    <xf numFmtId="0" fontId="9" fillId="3" borderId="281" xfId="41" applyFont="1" applyFill="1" applyBorder="1" applyAlignment="1">
      <alignment horizontal="center" vertical="center"/>
    </xf>
    <xf numFmtId="0" fontId="9" fillId="3" borderId="282" xfId="41" applyFont="1" applyFill="1" applyBorder="1" applyAlignment="1">
      <alignment horizontal="center" vertical="center"/>
    </xf>
    <xf numFmtId="0" fontId="9" fillId="3" borderId="283" xfId="41" applyFont="1" applyFill="1" applyBorder="1" applyAlignment="1">
      <alignment horizontal="center" vertical="center" wrapText="1"/>
    </xf>
    <xf numFmtId="0" fontId="9" fillId="3" borderId="281" xfId="41" applyFont="1" applyFill="1" applyBorder="1" applyAlignment="1">
      <alignment horizontal="center" vertical="center" wrapText="1"/>
    </xf>
    <xf numFmtId="0" fontId="9" fillId="3" borderId="282" xfId="41" applyFont="1" applyFill="1" applyBorder="1" applyAlignment="1">
      <alignment horizontal="center" vertical="center" wrapText="1"/>
    </xf>
    <xf numFmtId="17" fontId="27" fillId="3" borderId="284" xfId="41" applyNumberFormat="1" applyFont="1" applyFill="1" applyBorder="1" applyAlignment="1">
      <alignment horizontal="left"/>
    </xf>
    <xf numFmtId="166" fontId="7" fillId="0" borderId="70" xfId="41" applyNumberFormat="1" applyFont="1" applyBorder="1" applyAlignment="1">
      <alignment horizontal="center" vertical="center"/>
    </xf>
    <xf numFmtId="166" fontId="7" fillId="0" borderId="2" xfId="41" applyNumberFormat="1" applyFont="1" applyBorder="1" applyAlignment="1">
      <alignment horizontal="center" vertical="center"/>
    </xf>
    <xf numFmtId="166" fontId="7" fillId="0" borderId="39" xfId="41" applyNumberFormat="1" applyFont="1" applyBorder="1" applyAlignment="1">
      <alignment horizontal="center" vertical="center"/>
    </xf>
    <xf numFmtId="166" fontId="7" fillId="0" borderId="51" xfId="41" applyNumberFormat="1" applyFont="1" applyBorder="1" applyAlignment="1">
      <alignment horizontal="center" vertical="center"/>
    </xf>
    <xf numFmtId="17" fontId="9" fillId="3" borderId="284" xfId="41" applyNumberFormat="1" applyFont="1" applyFill="1" applyBorder="1" applyAlignment="1">
      <alignment horizontal="left"/>
    </xf>
    <xf numFmtId="166" fontId="13" fillId="0" borderId="70" xfId="41" applyNumberFormat="1" applyFont="1" applyBorder="1" applyAlignment="1">
      <alignment horizontal="center" vertical="center"/>
    </xf>
    <xf numFmtId="166" fontId="13" fillId="0" borderId="2" xfId="41" applyNumberFormat="1" applyFont="1" applyBorder="1" applyAlignment="1">
      <alignment horizontal="center" vertical="center"/>
    </xf>
    <xf numFmtId="166" fontId="13" fillId="0" borderId="39" xfId="41" applyNumberFormat="1" applyFont="1" applyBorder="1" applyAlignment="1">
      <alignment horizontal="center" vertical="center"/>
    </xf>
    <xf numFmtId="166" fontId="13" fillId="0" borderId="51" xfId="41" applyNumberFormat="1" applyFont="1" applyBorder="1" applyAlignment="1">
      <alignment horizontal="center" vertical="center"/>
    </xf>
    <xf numFmtId="17" fontId="9" fillId="3" borderId="285" xfId="41" quotePrefix="1" applyNumberFormat="1" applyFont="1" applyFill="1" applyBorder="1" applyAlignment="1">
      <alignment horizontal="left"/>
    </xf>
    <xf numFmtId="166" fontId="13" fillId="0" borderId="77" xfId="41" applyNumberFormat="1" applyFont="1" applyFill="1" applyBorder="1" applyAlignment="1">
      <alignment horizontal="center" vertical="center"/>
    </xf>
    <xf numFmtId="166" fontId="13" fillId="0" borderId="25" xfId="41" applyNumberFormat="1" applyFont="1" applyFill="1" applyBorder="1" applyAlignment="1">
      <alignment horizontal="center" vertical="center"/>
    </xf>
    <xf numFmtId="166" fontId="13" fillId="0" borderId="40" xfId="41" applyNumberFormat="1" applyFont="1" applyFill="1" applyBorder="1" applyAlignment="1">
      <alignment horizontal="center" vertical="center"/>
    </xf>
    <xf numFmtId="166" fontId="13" fillId="0" borderId="52" xfId="41" applyNumberFormat="1" applyFont="1" applyFill="1" applyBorder="1" applyAlignment="1">
      <alignment horizontal="center" vertical="center"/>
    </xf>
    <xf numFmtId="0" fontId="89" fillId="0" borderId="0" xfId="41" applyFont="1"/>
    <xf numFmtId="0" fontId="90" fillId="0" borderId="0" xfId="41" applyFont="1"/>
    <xf numFmtId="0" fontId="5" fillId="2" borderId="0" xfId="48" applyFont="1" applyFill="1"/>
    <xf numFmtId="0" fontId="6" fillId="2" borderId="0" xfId="48" applyFont="1" applyFill="1"/>
    <xf numFmtId="0" fontId="10" fillId="10" borderId="0" xfId="13" applyFont="1" applyFill="1"/>
    <xf numFmtId="0" fontId="17" fillId="2" borderId="0" xfId="13" applyFont="1" applyFill="1"/>
    <xf numFmtId="0" fontId="10" fillId="2" borderId="0" xfId="13" applyFont="1" applyFill="1"/>
    <xf numFmtId="0" fontId="17" fillId="2" borderId="0" xfId="13" applyFont="1" applyFill="1" applyAlignment="1">
      <alignment horizontal="right"/>
    </xf>
    <xf numFmtId="0" fontId="15" fillId="2" borderId="0" xfId="13" applyFont="1" applyFill="1" applyAlignment="1">
      <alignment horizontal="right"/>
    </xf>
    <xf numFmtId="0" fontId="11" fillId="2" borderId="0" xfId="13" applyFont="1" applyFill="1" applyAlignment="1">
      <alignment horizontal="right"/>
    </xf>
    <xf numFmtId="0" fontId="9" fillId="3" borderId="296" xfId="49" applyFont="1" applyFill="1" applyBorder="1" applyAlignment="1">
      <alignment horizontal="center"/>
    </xf>
    <xf numFmtId="17" fontId="9" fillId="3" borderId="296" xfId="13" applyNumberFormat="1" applyFont="1" applyFill="1" applyBorder="1" applyAlignment="1">
      <alignment horizontal="center"/>
    </xf>
    <xf numFmtId="17" fontId="9" fillId="3" borderId="296" xfId="13" quotePrefix="1" applyNumberFormat="1" applyFont="1" applyFill="1" applyBorder="1" applyAlignment="1">
      <alignment horizontal="center"/>
    </xf>
    <xf numFmtId="0" fontId="10" fillId="3" borderId="88" xfId="13" applyFont="1" applyFill="1" applyBorder="1"/>
    <xf numFmtId="0" fontId="6" fillId="2" borderId="88" xfId="13" applyFont="1" applyFill="1" applyBorder="1"/>
    <xf numFmtId="0" fontId="13" fillId="2" borderId="88" xfId="13" applyFont="1" applyFill="1" applyBorder="1"/>
    <xf numFmtId="0" fontId="9" fillId="3" borderId="88" xfId="49" applyFont="1" applyFill="1" applyBorder="1"/>
    <xf numFmtId="170" fontId="5" fillId="2" borderId="88" xfId="13" applyNumberFormat="1" applyFont="1" applyFill="1" applyBorder="1"/>
    <xf numFmtId="170" fontId="9" fillId="2" borderId="88" xfId="13" applyNumberFormat="1" applyFont="1" applyFill="1" applyBorder="1"/>
    <xf numFmtId="170" fontId="12" fillId="2" borderId="88" xfId="13" applyNumberFormat="1" applyFont="1" applyFill="1" applyBorder="1"/>
    <xf numFmtId="170" fontId="12" fillId="0" borderId="88" xfId="13" applyNumberFormat="1" applyFont="1" applyBorder="1"/>
    <xf numFmtId="0" fontId="10" fillId="3" borderId="88" xfId="49" applyFont="1" applyFill="1" applyBorder="1"/>
    <xf numFmtId="0" fontId="6" fillId="2" borderId="88" xfId="49" applyFont="1" applyFill="1" applyBorder="1"/>
    <xf numFmtId="0" fontId="10" fillId="2" borderId="88" xfId="13" applyFont="1" applyFill="1" applyBorder="1"/>
    <xf numFmtId="0" fontId="13" fillId="0" borderId="88" xfId="13" applyFont="1" applyBorder="1"/>
    <xf numFmtId="170" fontId="6" fillId="2" borderId="88" xfId="13" applyNumberFormat="1" applyFont="1" applyFill="1" applyBorder="1"/>
    <xf numFmtId="170" fontId="10" fillId="2" borderId="88" xfId="13" applyNumberFormat="1" applyFont="1" applyFill="1" applyBorder="1"/>
    <xf numFmtId="170" fontId="13" fillId="2" borderId="88" xfId="13" applyNumberFormat="1" applyFont="1" applyFill="1" applyBorder="1"/>
    <xf numFmtId="170" fontId="13" fillId="0" borderId="88" xfId="13" applyNumberFormat="1" applyFont="1" applyBorder="1"/>
    <xf numFmtId="0" fontId="10" fillId="3" borderId="88" xfId="49" applyFont="1" applyFill="1" applyBorder="1" applyAlignment="1">
      <alignment horizontal="left" indent="2"/>
    </xf>
    <xf numFmtId="0" fontId="9" fillId="3" borderId="58" xfId="49" applyFont="1" applyFill="1" applyBorder="1"/>
    <xf numFmtId="170" fontId="5" fillId="2" borderId="58" xfId="13" applyNumberFormat="1" applyFont="1" applyFill="1" applyBorder="1"/>
    <xf numFmtId="170" fontId="12" fillId="2" borderId="58" xfId="13" applyNumberFormat="1" applyFont="1" applyFill="1" applyBorder="1"/>
    <xf numFmtId="170" fontId="12" fillId="0" borderId="58" xfId="13" applyNumberFormat="1" applyFont="1" applyBorder="1"/>
    <xf numFmtId="0" fontId="6" fillId="0" borderId="0" xfId="13" applyFont="1"/>
    <xf numFmtId="0" fontId="11" fillId="0" borderId="0" xfId="13" applyFont="1" applyAlignment="1">
      <alignment horizontal="right"/>
    </xf>
    <xf numFmtId="0" fontId="10" fillId="3" borderId="88" xfId="49" applyFont="1" applyFill="1" applyBorder="1" applyAlignment="1">
      <alignment horizontal="center"/>
    </xf>
    <xf numFmtId="0" fontId="10" fillId="3" borderId="88" xfId="49" applyFont="1" applyFill="1" applyBorder="1" applyAlignment="1">
      <alignment horizontal="left" indent="1"/>
    </xf>
    <xf numFmtId="0" fontId="10" fillId="3" borderId="58" xfId="13" applyFont="1" applyFill="1" applyBorder="1"/>
    <xf numFmtId="0" fontId="6" fillId="2" borderId="58" xfId="13" applyFont="1" applyFill="1" applyBorder="1"/>
    <xf numFmtId="0" fontId="6" fillId="0" borderId="58" xfId="13" applyFont="1" applyBorder="1"/>
    <xf numFmtId="0" fontId="15" fillId="2" borderId="0" xfId="13" applyFont="1" applyFill="1"/>
    <xf numFmtId="0" fontId="25" fillId="2" borderId="0" xfId="13" applyFont="1" applyFill="1"/>
    <xf numFmtId="0" fontId="15" fillId="2" borderId="0" xfId="13" applyFont="1" applyFill="1" applyAlignment="1">
      <alignment horizontal="left"/>
    </xf>
    <xf numFmtId="0" fontId="5" fillId="2" borderId="0" xfId="50" applyFont="1" applyFill="1"/>
    <xf numFmtId="0" fontId="7" fillId="10" borderId="0" xfId="13" applyFont="1" applyFill="1"/>
    <xf numFmtId="0" fontId="7" fillId="2" borderId="0" xfId="13" applyFont="1" applyFill="1" applyAlignment="1">
      <alignment horizontal="right"/>
    </xf>
    <xf numFmtId="0" fontId="9" fillId="11" borderId="279" xfId="13" applyFont="1" applyFill="1" applyBorder="1" applyAlignment="1">
      <alignment horizontal="center"/>
    </xf>
    <xf numFmtId="17" fontId="9" fillId="11" borderId="297" xfId="13" applyNumberFormat="1" applyFont="1" applyFill="1" applyBorder="1" applyAlignment="1">
      <alignment horizontal="center"/>
    </xf>
    <xf numFmtId="17" fontId="9" fillId="11" borderId="298" xfId="13" applyNumberFormat="1" applyFont="1" applyFill="1" applyBorder="1" applyAlignment="1">
      <alignment horizontal="center"/>
    </xf>
    <xf numFmtId="17" fontId="9" fillId="11" borderId="298" xfId="13" quotePrefix="1" applyNumberFormat="1" applyFont="1" applyFill="1" applyBorder="1" applyAlignment="1">
      <alignment horizontal="center"/>
    </xf>
    <xf numFmtId="0" fontId="10" fillId="11" borderId="284" xfId="13" applyFont="1" applyFill="1" applyBorder="1" applyAlignment="1">
      <alignment horizontal="center"/>
    </xf>
    <xf numFmtId="0" fontId="7" fillId="2" borderId="13" xfId="13" applyFont="1" applyFill="1" applyBorder="1"/>
    <xf numFmtId="0" fontId="7" fillId="2" borderId="88" xfId="13" applyFont="1" applyFill="1" applyBorder="1"/>
    <xf numFmtId="0" fontId="9" fillId="11" borderId="284" xfId="13" applyFont="1" applyFill="1" applyBorder="1"/>
    <xf numFmtId="170" fontId="27" fillId="2" borderId="13" xfId="13" applyNumberFormat="1" applyFont="1" applyFill="1" applyBorder="1"/>
    <xf numFmtId="170" fontId="27" fillId="2" borderId="88" xfId="13" applyNumberFormat="1" applyFont="1" applyFill="1" applyBorder="1"/>
    <xf numFmtId="170" fontId="12" fillId="0" borderId="88" xfId="13" applyNumberFormat="1" applyFont="1" applyFill="1" applyBorder="1"/>
    <xf numFmtId="0" fontId="10" fillId="11" borderId="284" xfId="13" applyFont="1" applyFill="1" applyBorder="1"/>
    <xf numFmtId="170" fontId="7" fillId="2" borderId="13" xfId="13" applyNumberFormat="1" applyFont="1" applyFill="1" applyBorder="1"/>
    <xf numFmtId="170" fontId="7" fillId="2" borderId="88" xfId="13" applyNumberFormat="1" applyFont="1" applyFill="1" applyBorder="1"/>
    <xf numFmtId="170" fontId="13" fillId="0" borderId="88" xfId="13" applyNumberFormat="1" applyFont="1" applyFill="1" applyBorder="1"/>
    <xf numFmtId="0" fontId="27" fillId="2" borderId="13" xfId="13" applyFont="1" applyFill="1" applyBorder="1"/>
    <xf numFmtId="0" fontId="27" fillId="2" borderId="88" xfId="13" applyFont="1" applyFill="1" applyBorder="1"/>
    <xf numFmtId="0" fontId="9" fillId="2" borderId="88" xfId="13" applyFont="1" applyFill="1" applyBorder="1"/>
    <xf numFmtId="0" fontId="5" fillId="2" borderId="88" xfId="13" applyFont="1" applyFill="1" applyBorder="1"/>
    <xf numFmtId="0" fontId="12" fillId="2" borderId="88" xfId="13" applyFont="1" applyFill="1" applyBorder="1"/>
    <xf numFmtId="0" fontId="12" fillId="0" borderId="88" xfId="13" applyFont="1" applyBorder="1"/>
    <xf numFmtId="0" fontId="12" fillId="0" borderId="88" xfId="13" applyFont="1" applyFill="1" applyBorder="1"/>
    <xf numFmtId="0" fontId="27" fillId="2" borderId="0" xfId="13" applyFont="1" applyFill="1"/>
    <xf numFmtId="0" fontId="9" fillId="11" borderId="284" xfId="13" applyFont="1" applyFill="1" applyBorder="1" applyAlignment="1">
      <alignment wrapText="1"/>
    </xf>
    <xf numFmtId="170" fontId="27" fillId="2" borderId="13" xfId="13" applyNumberFormat="1" applyFont="1" applyFill="1" applyBorder="1" applyAlignment="1">
      <alignment vertical="center"/>
    </xf>
    <xf numFmtId="170" fontId="27" fillId="2" borderId="88" xfId="13" applyNumberFormat="1" applyFont="1" applyFill="1" applyBorder="1" applyAlignment="1">
      <alignment vertical="center"/>
    </xf>
    <xf numFmtId="170" fontId="9" fillId="2" borderId="88" xfId="13" applyNumberFormat="1" applyFont="1" applyFill="1" applyBorder="1" applyAlignment="1">
      <alignment vertical="center"/>
    </xf>
    <xf numFmtId="170" fontId="5" fillId="2" borderId="88" xfId="13" applyNumberFormat="1" applyFont="1" applyFill="1" applyBorder="1" applyAlignment="1">
      <alignment vertical="center"/>
    </xf>
    <xf numFmtId="170" fontId="12" fillId="2" borderId="88" xfId="13" applyNumberFormat="1" applyFont="1" applyFill="1" applyBorder="1" applyAlignment="1">
      <alignment vertical="center"/>
    </xf>
    <xf numFmtId="170" fontId="12" fillId="0" borderId="88" xfId="13" applyNumberFormat="1" applyFont="1" applyBorder="1" applyAlignment="1">
      <alignment vertical="center"/>
    </xf>
    <xf numFmtId="170" fontId="12" fillId="0" borderId="88" xfId="13" applyNumberFormat="1" applyFont="1" applyFill="1" applyBorder="1" applyAlignment="1">
      <alignment vertical="center"/>
    </xf>
    <xf numFmtId="0" fontId="10" fillId="11" borderId="285" xfId="13" applyFont="1" applyFill="1" applyBorder="1"/>
    <xf numFmtId="0" fontId="7" fillId="2" borderId="53" xfId="13" applyFont="1" applyFill="1" applyBorder="1"/>
    <xf numFmtId="0" fontId="7" fillId="2" borderId="58" xfId="13" applyFont="1" applyFill="1" applyBorder="1"/>
    <xf numFmtId="0" fontId="13" fillId="2" borderId="58" xfId="13" applyFont="1" applyFill="1" applyBorder="1"/>
    <xf numFmtId="0" fontId="13" fillId="0" borderId="58" xfId="13" applyFont="1" applyBorder="1"/>
    <xf numFmtId="0" fontId="13" fillId="0" borderId="58" xfId="13" applyFont="1" applyFill="1" applyBorder="1"/>
    <xf numFmtId="170" fontId="15" fillId="2" borderId="0" xfId="13" applyNumberFormat="1" applyFont="1" applyFill="1"/>
    <xf numFmtId="0" fontId="9" fillId="10" borderId="0" xfId="50" applyFont="1" applyFill="1"/>
    <xf numFmtId="0" fontId="6" fillId="10" borderId="0" xfId="50" applyFont="1" applyFill="1"/>
    <xf numFmtId="0" fontId="13" fillId="2" borderId="88" xfId="49" applyFont="1" applyFill="1" applyBorder="1"/>
    <xf numFmtId="186" fontId="12" fillId="2" borderId="58" xfId="51" applyNumberFormat="1" applyFont="1" applyFill="1" applyBorder="1"/>
    <xf numFmtId="0" fontId="10" fillId="12" borderId="0" xfId="13" applyFont="1" applyFill="1"/>
    <xf numFmtId="0" fontId="6" fillId="10" borderId="0" xfId="13" applyFont="1" applyFill="1"/>
    <xf numFmtId="0" fontId="17" fillId="10" borderId="0" xfId="13" applyFont="1" applyFill="1" applyAlignment="1">
      <alignment horizontal="center"/>
    </xf>
    <xf numFmtId="0" fontId="88" fillId="10" borderId="0" xfId="13" applyFont="1" applyFill="1" applyAlignment="1">
      <alignment horizontal="center"/>
    </xf>
    <xf numFmtId="170" fontId="13" fillId="2" borderId="88" xfId="49" applyNumberFormat="1" applyFont="1" applyFill="1" applyBorder="1"/>
    <xf numFmtId="0" fontId="15" fillId="2" borderId="0" xfId="13" applyFont="1" applyFill="1" applyAlignment="1"/>
    <xf numFmtId="0" fontId="102" fillId="2" borderId="0" xfId="52" applyFont="1" applyFill="1" applyAlignment="1"/>
    <xf numFmtId="0" fontId="5" fillId="2" borderId="0" xfId="50" applyFont="1" applyFill="1" applyAlignment="1">
      <alignment horizontal="left" vertical="top"/>
    </xf>
    <xf numFmtId="0" fontId="6" fillId="2" borderId="0" xfId="50" applyFont="1" applyFill="1"/>
    <xf numFmtId="0" fontId="15" fillId="2" borderId="0" xfId="13" applyFont="1" applyFill="1" applyAlignment="1">
      <alignment wrapText="1"/>
    </xf>
    <xf numFmtId="0" fontId="7" fillId="2" borderId="0" xfId="13" applyFont="1" applyFill="1" applyAlignment="1">
      <alignment wrapText="1"/>
    </xf>
    <xf numFmtId="0" fontId="5" fillId="2" borderId="0" xfId="50" applyFont="1" applyFill="1" applyAlignment="1">
      <alignment vertical="center"/>
    </xf>
    <xf numFmtId="0" fontId="103" fillId="2" borderId="0" xfId="13" applyFont="1" applyFill="1" applyAlignment="1">
      <alignment vertical="center"/>
    </xf>
    <xf numFmtId="0" fontId="15" fillId="2" borderId="0" xfId="13" applyFont="1" applyFill="1" applyAlignment="1">
      <alignment horizontal="right" vertical="center"/>
    </xf>
    <xf numFmtId="0" fontId="10" fillId="11" borderId="184" xfId="13" applyFont="1" applyFill="1" applyBorder="1" applyAlignment="1">
      <alignment horizontal="center" vertical="center"/>
    </xf>
    <xf numFmtId="17" fontId="9" fillId="11" borderId="296" xfId="13" applyNumberFormat="1" applyFont="1" applyFill="1" applyBorder="1" applyAlignment="1">
      <alignment horizontal="center" vertical="center"/>
    </xf>
    <xf numFmtId="17" fontId="9" fillId="11" borderId="296" xfId="13" quotePrefix="1" applyNumberFormat="1" applyFont="1" applyFill="1" applyBorder="1" applyAlignment="1">
      <alignment horizontal="center" vertical="center"/>
    </xf>
    <xf numFmtId="0" fontId="104" fillId="2" borderId="0" xfId="13" applyFont="1" applyFill="1" applyAlignment="1">
      <alignment vertical="center"/>
    </xf>
    <xf numFmtId="0" fontId="9" fillId="11" borderId="9" xfId="13" applyFont="1" applyFill="1" applyBorder="1" applyAlignment="1">
      <alignment horizontal="center" vertical="center"/>
    </xf>
    <xf numFmtId="0" fontId="13" fillId="2" borderId="88" xfId="13" applyFont="1" applyFill="1" applyBorder="1" applyAlignment="1">
      <alignment vertical="center"/>
    </xf>
    <xf numFmtId="0" fontId="105" fillId="2" borderId="0" xfId="13" applyFont="1" applyFill="1" applyAlignment="1">
      <alignment vertical="center"/>
    </xf>
    <xf numFmtId="0" fontId="9" fillId="11" borderId="9" xfId="13" applyFont="1" applyFill="1" applyBorder="1" applyAlignment="1">
      <alignment vertical="center"/>
    </xf>
    <xf numFmtId="0" fontId="10" fillId="11" borderId="9" xfId="13" applyFont="1" applyFill="1" applyBorder="1" applyAlignment="1">
      <alignment vertical="center"/>
    </xf>
    <xf numFmtId="170" fontId="13" fillId="2" borderId="88" xfId="13" applyNumberFormat="1" applyFont="1" applyFill="1" applyBorder="1" applyAlignment="1">
      <alignment vertical="center"/>
    </xf>
    <xf numFmtId="170" fontId="10" fillId="11" borderId="9" xfId="13" applyNumberFormat="1" applyFont="1" applyFill="1" applyBorder="1" applyAlignment="1">
      <alignment vertical="center"/>
    </xf>
    <xf numFmtId="0" fontId="10" fillId="11" borderId="9" xfId="13" applyFont="1" applyFill="1" applyBorder="1" applyAlignment="1">
      <alignment horizontal="left" vertical="center"/>
    </xf>
    <xf numFmtId="0" fontId="17" fillId="11" borderId="9" xfId="13" applyFont="1" applyFill="1" applyBorder="1" applyAlignment="1">
      <alignment vertical="center"/>
    </xf>
    <xf numFmtId="0" fontId="10" fillId="11" borderId="63" xfId="13" applyFont="1" applyFill="1" applyBorder="1" applyAlignment="1">
      <alignment vertical="center"/>
    </xf>
    <xf numFmtId="0" fontId="13" fillId="2" borderId="58" xfId="13" applyFont="1" applyFill="1" applyBorder="1" applyAlignment="1">
      <alignment vertical="center"/>
    </xf>
    <xf numFmtId="0" fontId="33" fillId="2" borderId="0" xfId="13" applyFont="1" applyFill="1" applyAlignment="1">
      <alignment vertical="center"/>
    </xf>
    <xf numFmtId="0" fontId="33" fillId="2" borderId="0" xfId="13" applyFont="1" applyFill="1"/>
    <xf numFmtId="0" fontId="15" fillId="2" borderId="0" xfId="13" applyFont="1" applyFill="1" applyAlignment="1">
      <alignment horizontal="left" vertical="top" wrapText="1"/>
    </xf>
    <xf numFmtId="0" fontId="27" fillId="10" borderId="0" xfId="13" applyFont="1" applyFill="1" applyAlignment="1">
      <alignment horizontal="center" vertical="center"/>
    </xf>
    <xf numFmtId="0" fontId="9" fillId="11" borderId="184" xfId="13" applyFont="1" applyFill="1" applyBorder="1" applyAlignment="1">
      <alignment horizontal="center" vertical="center"/>
    </xf>
    <xf numFmtId="0" fontId="10" fillId="2" borderId="0" xfId="13" applyFont="1" applyFill="1" applyAlignment="1">
      <alignment vertical="center"/>
    </xf>
    <xf numFmtId="0" fontId="7" fillId="2" borderId="88" xfId="13" applyFont="1" applyFill="1" applyBorder="1" applyAlignment="1">
      <alignment vertical="center"/>
    </xf>
    <xf numFmtId="0" fontId="25" fillId="2" borderId="0" xfId="13" applyFont="1" applyFill="1" applyAlignment="1">
      <alignment vertical="center"/>
    </xf>
    <xf numFmtId="0" fontId="15" fillId="2" borderId="0" xfId="13" applyFont="1" applyFill="1" applyAlignment="1">
      <alignment vertical="center"/>
    </xf>
    <xf numFmtId="0" fontId="100" fillId="2" borderId="0" xfId="13" applyFont="1" applyFill="1"/>
    <xf numFmtId="0" fontId="5" fillId="2" borderId="0" xfId="12" applyFont="1" applyFill="1" applyAlignment="1">
      <alignment vertical="center"/>
    </xf>
    <xf numFmtId="0" fontId="6" fillId="2" borderId="0" xfId="12" applyFont="1" applyFill="1" applyAlignment="1">
      <alignment vertical="center"/>
    </xf>
    <xf numFmtId="177" fontId="9" fillId="2" borderId="28" xfId="12" applyNumberFormat="1" applyFont="1" applyFill="1" applyBorder="1" applyAlignment="1">
      <alignment horizontal="center" vertical="center"/>
    </xf>
    <xf numFmtId="177" fontId="9" fillId="2" borderId="0" xfId="12" applyNumberFormat="1" applyFont="1" applyFill="1" applyAlignment="1">
      <alignment horizontal="center" vertical="center"/>
    </xf>
    <xf numFmtId="0" fontId="15" fillId="2" borderId="0" xfId="12" applyFont="1" applyFill="1" applyAlignment="1">
      <alignment horizontal="right" vertical="center"/>
    </xf>
    <xf numFmtId="0" fontId="9" fillId="3" borderId="276" xfId="12" applyFont="1" applyFill="1" applyBorder="1" applyAlignment="1">
      <alignment horizontal="center" vertical="center"/>
    </xf>
    <xf numFmtId="177" fontId="9" fillId="3" borderId="278" xfId="12" applyNumberFormat="1" applyFont="1" applyFill="1" applyBorder="1" applyAlignment="1">
      <alignment horizontal="center" vertical="center"/>
    </xf>
    <xf numFmtId="177" fontId="9" fillId="3" borderId="296" xfId="12" applyNumberFormat="1" applyFont="1" applyFill="1" applyBorder="1" applyAlignment="1">
      <alignment horizontal="center" vertical="center"/>
    </xf>
    <xf numFmtId="177" fontId="9" fillId="3" borderId="296" xfId="12" quotePrefix="1" applyNumberFormat="1" applyFont="1" applyFill="1" applyBorder="1" applyAlignment="1">
      <alignment horizontal="center" vertical="center"/>
    </xf>
    <xf numFmtId="0" fontId="7" fillId="2" borderId="0" xfId="12" applyFont="1" applyFill="1" applyAlignment="1">
      <alignment vertical="center"/>
    </xf>
    <xf numFmtId="0" fontId="10" fillId="3" borderId="284" xfId="12" applyFont="1" applyFill="1" applyBorder="1" applyAlignment="1">
      <alignment vertical="center"/>
    </xf>
    <xf numFmtId="0" fontId="7" fillId="2" borderId="54" xfId="12" applyFont="1" applyFill="1" applyBorder="1" applyAlignment="1">
      <alignment vertical="center"/>
    </xf>
    <xf numFmtId="3" fontId="13" fillId="2" borderId="88" xfId="12" applyNumberFormat="1" applyFont="1" applyFill="1" applyBorder="1" applyAlignment="1">
      <alignment vertical="center"/>
    </xf>
    <xf numFmtId="0" fontId="17" fillId="3" borderId="284" xfId="12" applyFont="1" applyFill="1" applyBorder="1" applyAlignment="1">
      <alignment vertical="center"/>
    </xf>
    <xf numFmtId="3" fontId="11" fillId="2" borderId="88" xfId="12" applyNumberFormat="1" applyFont="1" applyFill="1" applyBorder="1" applyAlignment="1">
      <alignment vertical="center"/>
    </xf>
    <xf numFmtId="0" fontId="15" fillId="2" borderId="0" xfId="12" applyFont="1" applyFill="1" applyAlignment="1">
      <alignment vertical="center"/>
    </xf>
    <xf numFmtId="0" fontId="9" fillId="3" borderId="284" xfId="12" applyFont="1" applyFill="1" applyBorder="1" applyAlignment="1">
      <alignment vertical="center"/>
    </xf>
    <xf numFmtId="3" fontId="12" fillId="2" borderId="88" xfId="12" applyNumberFormat="1" applyFont="1" applyFill="1" applyBorder="1" applyAlignment="1">
      <alignment vertical="center"/>
    </xf>
    <xf numFmtId="0" fontId="27" fillId="2" borderId="0" xfId="12" applyFont="1" applyFill="1" applyAlignment="1">
      <alignment vertical="center"/>
    </xf>
    <xf numFmtId="0" fontId="9" fillId="3" borderId="299" xfId="12" applyFont="1" applyFill="1" applyBorder="1" applyAlignment="1">
      <alignment horizontal="center" vertical="center"/>
    </xf>
    <xf numFmtId="3" fontId="13" fillId="0" borderId="300" xfId="12" applyNumberFormat="1" applyFont="1" applyBorder="1" applyAlignment="1">
      <alignment vertical="center"/>
    </xf>
    <xf numFmtId="0" fontId="10" fillId="3" borderId="285" xfId="12" applyFont="1" applyFill="1" applyBorder="1" applyAlignment="1">
      <alignment vertical="center"/>
    </xf>
    <xf numFmtId="0" fontId="13" fillId="2" borderId="58" xfId="12" applyFont="1" applyFill="1" applyBorder="1" applyAlignment="1">
      <alignment vertical="center"/>
    </xf>
    <xf numFmtId="3" fontId="106" fillId="2" borderId="88" xfId="12" applyNumberFormat="1" applyFont="1" applyFill="1" applyBorder="1" applyAlignment="1">
      <alignment vertical="center"/>
    </xf>
    <xf numFmtId="0" fontId="107" fillId="2" borderId="0" xfId="12" applyFont="1" applyFill="1" applyAlignment="1">
      <alignment vertical="center"/>
    </xf>
    <xf numFmtId="0" fontId="13" fillId="2" borderId="88" xfId="12" applyFont="1" applyFill="1" applyBorder="1" applyAlignment="1">
      <alignment vertical="center"/>
    </xf>
    <xf numFmtId="3" fontId="13" fillId="2" borderId="300" xfId="12" applyNumberFormat="1" applyFont="1" applyFill="1" applyBorder="1" applyAlignment="1">
      <alignment vertical="center"/>
    </xf>
    <xf numFmtId="0" fontId="38" fillId="3" borderId="284" xfId="12" applyFont="1" applyFill="1" applyBorder="1" applyAlignment="1">
      <alignment vertical="center"/>
    </xf>
    <xf numFmtId="0" fontId="17" fillId="3" borderId="284" xfId="12" applyFont="1" applyFill="1" applyBorder="1" applyAlignment="1">
      <alignment horizontal="left" vertical="center"/>
    </xf>
    <xf numFmtId="0" fontId="15" fillId="2" borderId="0" xfId="12" applyFont="1" applyFill="1" applyAlignment="1">
      <alignment horizontal="left" vertical="center" wrapText="1"/>
    </xf>
    <xf numFmtId="0" fontId="15" fillId="2" borderId="0" xfId="12" applyFont="1" applyFill="1"/>
    <xf numFmtId="0" fontId="34" fillId="2" borderId="0" xfId="12" applyFont="1" applyFill="1"/>
    <xf numFmtId="3" fontId="27" fillId="3" borderId="296" xfId="13" applyNumberFormat="1" applyFont="1" applyFill="1" applyBorder="1" applyAlignment="1">
      <alignment horizontal="left"/>
    </xf>
    <xf numFmtId="3" fontId="9" fillId="3" borderId="88" xfId="13" applyNumberFormat="1" applyFont="1" applyFill="1" applyBorder="1" applyAlignment="1">
      <alignment horizontal="left"/>
    </xf>
    <xf numFmtId="3" fontId="12" fillId="0" borderId="88" xfId="13" quotePrefix="1" applyNumberFormat="1" applyFont="1" applyBorder="1" applyAlignment="1">
      <alignment horizontal="center"/>
    </xf>
    <xf numFmtId="43" fontId="7" fillId="2" borderId="0" xfId="5" applyFont="1" applyFill="1"/>
    <xf numFmtId="3" fontId="9" fillId="3" borderId="88" xfId="53" applyNumberFormat="1" applyFont="1" applyFill="1" applyBorder="1" applyProtection="1">
      <protection hidden="1"/>
    </xf>
    <xf numFmtId="3" fontId="12" fillId="2" borderId="88" xfId="5" applyNumberFormat="1" applyFont="1" applyFill="1" applyBorder="1" applyAlignment="1">
      <alignment horizontal="center"/>
    </xf>
    <xf numFmtId="3" fontId="10" fillId="3" borderId="88" xfId="53" applyNumberFormat="1" applyFont="1" applyFill="1" applyBorder="1" applyProtection="1">
      <protection hidden="1"/>
    </xf>
    <xf numFmtId="3" fontId="13" fillId="2" borderId="88" xfId="5" applyNumberFormat="1" applyFont="1" applyFill="1" applyBorder="1" applyAlignment="1">
      <alignment horizontal="center"/>
    </xf>
    <xf numFmtId="3" fontId="17" fillId="3" borderId="88" xfId="53" applyNumberFormat="1" applyFont="1" applyFill="1" applyBorder="1" applyProtection="1">
      <protection hidden="1"/>
    </xf>
    <xf numFmtId="3" fontId="11" fillId="2" borderId="88" xfId="5" applyNumberFormat="1" applyFont="1" applyFill="1" applyBorder="1" applyAlignment="1">
      <alignment horizontal="center"/>
    </xf>
    <xf numFmtId="180" fontId="27" fillId="2" borderId="0" xfId="5" applyNumberFormat="1" applyFont="1" applyFill="1"/>
    <xf numFmtId="180" fontId="15" fillId="2" borderId="0" xfId="5" applyNumberFormat="1" applyFont="1" applyFill="1"/>
    <xf numFmtId="180" fontId="7" fillId="0" borderId="0" xfId="5" applyNumberFormat="1" applyFont="1" applyFill="1"/>
    <xf numFmtId="3" fontId="10" fillId="3" borderId="58" xfId="53" applyNumberFormat="1" applyFont="1" applyFill="1" applyBorder="1" applyProtection="1">
      <protection hidden="1"/>
    </xf>
    <xf numFmtId="3" fontId="13" fillId="2" borderId="58" xfId="5" applyNumberFormat="1" applyFont="1" applyFill="1" applyBorder="1" applyAlignment="1">
      <alignment horizontal="center"/>
    </xf>
    <xf numFmtId="3" fontId="15" fillId="0" borderId="0" xfId="53" applyNumberFormat="1" applyFont="1" applyProtection="1">
      <protection hidden="1"/>
    </xf>
    <xf numFmtId="3" fontId="7" fillId="0" borderId="0" xfId="5" applyNumberFormat="1" applyFont="1" applyFill="1" applyBorder="1" applyAlignment="1">
      <alignment horizontal="center"/>
    </xf>
    <xf numFmtId="3" fontId="7" fillId="0" borderId="0" xfId="53" applyNumberFormat="1" applyFont="1" applyProtection="1">
      <protection hidden="1"/>
    </xf>
    <xf numFmtId="3" fontId="9" fillId="3" borderId="296" xfId="13" applyNumberFormat="1" applyFont="1" applyFill="1" applyBorder="1" applyAlignment="1">
      <alignment horizontal="left"/>
    </xf>
    <xf numFmtId="3" fontId="27" fillId="2" borderId="88" xfId="5" applyNumberFormat="1" applyFont="1" applyFill="1" applyBorder="1" applyAlignment="1">
      <alignment horizontal="center"/>
    </xf>
    <xf numFmtId="196" fontId="7" fillId="2" borderId="0" xfId="5" applyNumberFormat="1" applyFont="1" applyFill="1"/>
    <xf numFmtId="3" fontId="7" fillId="2" borderId="88" xfId="5" applyNumberFormat="1" applyFont="1" applyFill="1" applyBorder="1" applyAlignment="1">
      <alignment horizontal="center"/>
    </xf>
    <xf numFmtId="3" fontId="9" fillId="3" borderId="83" xfId="13" applyNumberFormat="1" applyFont="1" applyFill="1" applyBorder="1" applyAlignment="1">
      <alignment horizontal="left"/>
    </xf>
    <xf numFmtId="37" fontId="27" fillId="0" borderId="82" xfId="5" quotePrefix="1" applyNumberFormat="1" applyFont="1" applyFill="1" applyBorder="1" applyAlignment="1">
      <alignment horizontal="center"/>
    </xf>
    <xf numFmtId="37" fontId="27" fillId="0" borderId="83" xfId="5" quotePrefix="1" applyNumberFormat="1" applyFont="1" applyFill="1" applyBorder="1" applyAlignment="1">
      <alignment horizontal="center"/>
    </xf>
    <xf numFmtId="180" fontId="90" fillId="0" borderId="0" xfId="5" applyNumberFormat="1" applyFont="1"/>
    <xf numFmtId="37" fontId="15" fillId="0" borderId="9" xfId="5" applyNumberFormat="1" applyFont="1" applyFill="1" applyBorder="1" applyAlignment="1" applyProtection="1">
      <alignment horizontal="center"/>
      <protection hidden="1"/>
    </xf>
    <xf numFmtId="37" fontId="15" fillId="0" borderId="88" xfId="5" applyNumberFormat="1" applyFont="1" applyFill="1" applyBorder="1" applyAlignment="1" applyProtection="1">
      <alignment horizontal="center"/>
      <protection hidden="1"/>
    </xf>
    <xf numFmtId="37" fontId="27" fillId="0" borderId="9" xfId="5" applyNumberFormat="1" applyFont="1" applyFill="1" applyBorder="1" applyAlignment="1" applyProtection="1">
      <alignment horizontal="center"/>
      <protection hidden="1"/>
    </xf>
    <xf numFmtId="37" fontId="27" fillId="0" borderId="88" xfId="5" applyNumberFormat="1" applyFont="1" applyFill="1" applyBorder="1" applyAlignment="1" applyProtection="1">
      <alignment horizontal="center"/>
      <protection hidden="1"/>
    </xf>
    <xf numFmtId="3" fontId="9" fillId="3" borderId="83" xfId="53" applyNumberFormat="1" applyFont="1" applyFill="1" applyBorder="1" applyProtection="1">
      <protection hidden="1"/>
    </xf>
    <xf numFmtId="37" fontId="27" fillId="0" borderId="82" xfId="5" applyNumberFormat="1" applyFont="1" applyFill="1" applyBorder="1" applyAlignment="1" applyProtection="1">
      <alignment horizontal="center"/>
      <protection hidden="1"/>
    </xf>
    <xf numFmtId="37" fontId="27" fillId="0" borderId="83" xfId="5" applyNumberFormat="1" applyFont="1" applyFill="1" applyBorder="1" applyAlignment="1" applyProtection="1">
      <alignment horizontal="center"/>
      <protection hidden="1"/>
    </xf>
    <xf numFmtId="3" fontId="9" fillId="3" borderId="58" xfId="53" applyNumberFormat="1" applyFont="1" applyFill="1" applyBorder="1" applyProtection="1">
      <protection hidden="1"/>
    </xf>
    <xf numFmtId="37" fontId="27" fillId="0" borderId="63" xfId="5" applyNumberFormat="1" applyFont="1" applyFill="1" applyBorder="1" applyAlignment="1" applyProtection="1">
      <alignment horizontal="center"/>
      <protection hidden="1"/>
    </xf>
    <xf numFmtId="37" fontId="27" fillId="0" borderId="58" xfId="5" applyNumberFormat="1" applyFont="1" applyFill="1" applyBorder="1" applyAlignment="1" applyProtection="1">
      <alignment horizontal="center"/>
      <protection hidden="1"/>
    </xf>
    <xf numFmtId="3" fontId="9" fillId="3" borderId="296" xfId="53" applyNumberFormat="1" applyFont="1" applyFill="1" applyBorder="1" applyProtection="1">
      <protection hidden="1"/>
    </xf>
    <xf numFmtId="37" fontId="27" fillId="5" borderId="184" xfId="5" applyNumberFormat="1" applyFont="1" applyFill="1" applyBorder="1" applyAlignment="1" applyProtection="1">
      <alignment horizontal="center"/>
      <protection hidden="1"/>
    </xf>
    <xf numFmtId="37" fontId="27" fillId="5" borderId="296" xfId="5" applyNumberFormat="1" applyFont="1" applyFill="1" applyBorder="1" applyAlignment="1" applyProtection="1">
      <alignment horizontal="center"/>
      <protection hidden="1"/>
    </xf>
    <xf numFmtId="0" fontId="15" fillId="2" borderId="0" xfId="13" applyFont="1" applyFill="1" applyAlignment="1">
      <alignment horizontal="left" wrapText="1"/>
    </xf>
    <xf numFmtId="43" fontId="7" fillId="2" borderId="0" xfId="13" applyNumberFormat="1" applyFont="1" applyFill="1"/>
    <xf numFmtId="0" fontId="5" fillId="2" borderId="0" xfId="13" applyFont="1" applyFill="1"/>
    <xf numFmtId="0" fontId="110" fillId="2" borderId="0" xfId="13" applyFont="1" applyFill="1"/>
    <xf numFmtId="0" fontId="111" fillId="2" borderId="0" xfId="13" applyFont="1" applyFill="1"/>
    <xf numFmtId="3" fontId="5" fillId="3" borderId="81" xfId="13" applyNumberFormat="1" applyFont="1" applyFill="1" applyBorder="1" applyAlignment="1">
      <alignment horizontal="left"/>
    </xf>
    <xf numFmtId="17" fontId="5" fillId="3" borderId="102" xfId="13" quotePrefix="1" applyNumberFormat="1" applyFont="1" applyFill="1" applyBorder="1" applyAlignment="1">
      <alignment horizontal="center"/>
    </xf>
    <xf numFmtId="17" fontId="12" fillId="3" borderId="102" xfId="13" quotePrefix="1" applyNumberFormat="1" applyFont="1" applyFill="1" applyBorder="1" applyAlignment="1">
      <alignment horizontal="center"/>
    </xf>
    <xf numFmtId="3" fontId="5" fillId="0" borderId="21" xfId="13" quotePrefix="1" applyNumberFormat="1" applyFont="1" applyBorder="1" applyAlignment="1">
      <alignment horizontal="center"/>
    </xf>
    <xf numFmtId="3" fontId="5" fillId="0" borderId="39" xfId="13" quotePrefix="1" applyNumberFormat="1" applyFont="1" applyBorder="1" applyAlignment="1">
      <alignment horizontal="center"/>
    </xf>
    <xf numFmtId="3" fontId="12" fillId="0" borderId="39" xfId="13" quotePrefix="1" applyNumberFormat="1" applyFont="1" applyBorder="1" applyAlignment="1">
      <alignment horizontal="center"/>
    </xf>
    <xf numFmtId="3" fontId="5" fillId="2" borderId="21" xfId="54" applyNumberFormat="1" applyFont="1" applyFill="1" applyBorder="1" applyAlignment="1">
      <alignment horizontal="center"/>
    </xf>
    <xf numFmtId="3" fontId="5" fillId="2" borderId="39" xfId="54" applyNumberFormat="1" applyFont="1" applyFill="1" applyBorder="1" applyAlignment="1">
      <alignment horizontal="center"/>
    </xf>
    <xf numFmtId="3" fontId="12" fillId="2" borderId="39" xfId="54" applyNumberFormat="1" applyFont="1" applyFill="1" applyBorder="1" applyAlignment="1">
      <alignment horizontal="center"/>
    </xf>
    <xf numFmtId="3" fontId="6" fillId="2" borderId="21" xfId="54" applyNumberFormat="1" applyFont="1" applyFill="1" applyBorder="1" applyAlignment="1">
      <alignment horizontal="center"/>
    </xf>
    <xf numFmtId="3" fontId="6" fillId="2" borderId="39" xfId="54" applyNumberFormat="1" applyFont="1" applyFill="1" applyBorder="1" applyAlignment="1">
      <alignment horizontal="center"/>
    </xf>
    <xf numFmtId="3" fontId="13" fillId="2" borderId="39" xfId="54" applyNumberFormat="1" applyFont="1" applyFill="1" applyBorder="1" applyAlignment="1">
      <alignment horizontal="center"/>
    </xf>
    <xf numFmtId="3" fontId="88" fillId="2" borderId="21" xfId="54" applyNumberFormat="1" applyFont="1" applyFill="1" applyBorder="1" applyAlignment="1">
      <alignment horizontal="center"/>
    </xf>
    <xf numFmtId="3" fontId="88" fillId="2" borderId="39" xfId="54" applyNumberFormat="1" applyFont="1" applyFill="1" applyBorder="1" applyAlignment="1">
      <alignment horizontal="center"/>
    </xf>
    <xf numFmtId="3" fontId="11" fillId="2" borderId="39" xfId="54" applyNumberFormat="1" applyFont="1" applyFill="1" applyBorder="1" applyAlignment="1">
      <alignment horizontal="center"/>
    </xf>
    <xf numFmtId="0" fontId="88" fillId="2" borderId="0" xfId="13" applyFont="1" applyFill="1"/>
    <xf numFmtId="3" fontId="9" fillId="3" borderId="88" xfId="53" applyNumberFormat="1" applyFont="1" applyFill="1" applyBorder="1" applyAlignment="1" applyProtection="1">
      <alignment wrapText="1"/>
      <protection hidden="1"/>
    </xf>
    <xf numFmtId="3" fontId="6" fillId="2" borderId="24" xfId="54" applyNumberFormat="1" applyFont="1" applyFill="1" applyBorder="1" applyAlignment="1">
      <alignment horizontal="center"/>
    </xf>
    <xf numFmtId="3" fontId="6" fillId="2" borderId="40" xfId="54" applyNumberFormat="1" applyFont="1" applyFill="1" applyBorder="1" applyAlignment="1">
      <alignment horizontal="center"/>
    </xf>
    <xf numFmtId="3" fontId="13" fillId="2" borderId="40" xfId="54" applyNumberFormat="1" applyFont="1" applyFill="1" applyBorder="1" applyAlignment="1">
      <alignment horizontal="center"/>
    </xf>
    <xf numFmtId="3" fontId="17" fillId="2" borderId="0" xfId="53" applyNumberFormat="1" applyFont="1" applyFill="1" applyProtection="1">
      <protection hidden="1"/>
    </xf>
    <xf numFmtId="3" fontId="112" fillId="2" borderId="0" xfId="54" applyNumberFormat="1" applyFont="1" applyFill="1" applyBorder="1" applyAlignment="1">
      <alignment horizontal="center"/>
    </xf>
    <xf numFmtId="3" fontId="113" fillId="2" borderId="0" xfId="54" applyNumberFormat="1" applyFont="1" applyFill="1" applyBorder="1" applyAlignment="1">
      <alignment horizontal="center"/>
    </xf>
    <xf numFmtId="3" fontId="9" fillId="3" borderId="184" xfId="13" applyNumberFormat="1" applyFont="1" applyFill="1" applyBorder="1" applyAlignment="1">
      <alignment horizontal="left" vertical="center"/>
    </xf>
    <xf numFmtId="17" fontId="5" fillId="3" borderId="274" xfId="13" quotePrefix="1" applyNumberFormat="1" applyFont="1" applyFill="1" applyBorder="1" applyAlignment="1">
      <alignment horizontal="center" vertical="center"/>
    </xf>
    <xf numFmtId="17" fontId="12" fillId="3" borderId="274" xfId="13" quotePrefix="1" applyNumberFormat="1" applyFont="1" applyFill="1" applyBorder="1" applyAlignment="1">
      <alignment horizontal="center" vertical="center"/>
    </xf>
    <xf numFmtId="17" fontId="12" fillId="3" borderId="274" xfId="13" quotePrefix="1" applyNumberFormat="1" applyFont="1" applyFill="1" applyBorder="1" applyAlignment="1">
      <alignment horizontal="center"/>
    </xf>
    <xf numFmtId="17" fontId="12" fillId="3" borderId="102" xfId="13" quotePrefix="1" applyNumberFormat="1" applyFont="1" applyFill="1" applyBorder="1" applyAlignment="1">
      <alignment horizontal="center" vertical="center"/>
    </xf>
    <xf numFmtId="3" fontId="10" fillId="3" borderId="88" xfId="53" applyNumberFormat="1" applyFont="1" applyFill="1" applyBorder="1" applyAlignment="1" applyProtection="1">
      <alignment wrapText="1"/>
      <protection hidden="1"/>
    </xf>
    <xf numFmtId="3" fontId="5" fillId="2" borderId="21" xfId="54" quotePrefix="1" applyNumberFormat="1" applyFont="1" applyFill="1" applyBorder="1" applyAlignment="1">
      <alignment horizontal="center"/>
    </xf>
    <xf numFmtId="37" fontId="5" fillId="2" borderId="71" xfId="54" quotePrefix="1" applyNumberFormat="1" applyFont="1" applyFill="1" applyBorder="1" applyAlignment="1">
      <alignment horizontal="center"/>
    </xf>
    <xf numFmtId="37" fontId="5" fillId="2" borderId="87" xfId="54" quotePrefix="1" applyNumberFormat="1" applyFont="1" applyFill="1" applyBorder="1" applyAlignment="1">
      <alignment horizontal="center"/>
    </xf>
    <xf numFmtId="37" fontId="12" fillId="2" borderId="87" xfId="54" quotePrefix="1" applyNumberFormat="1" applyFont="1" applyFill="1" applyBorder="1" applyAlignment="1">
      <alignment horizontal="center"/>
    </xf>
    <xf numFmtId="37" fontId="88" fillId="2" borderId="21" xfId="54" applyNumberFormat="1" applyFont="1" applyFill="1" applyBorder="1" applyAlignment="1" applyProtection="1">
      <alignment horizontal="center"/>
      <protection hidden="1"/>
    </xf>
    <xf numFmtId="37" fontId="88" fillId="2" borderId="39" xfId="54" applyNumberFormat="1" applyFont="1" applyFill="1" applyBorder="1" applyAlignment="1" applyProtection="1">
      <alignment horizontal="center"/>
      <protection hidden="1"/>
    </xf>
    <xf numFmtId="37" fontId="11" fillId="2" borderId="39" xfId="54" applyNumberFormat="1" applyFont="1" applyFill="1" applyBorder="1" applyAlignment="1" applyProtection="1">
      <alignment horizontal="center"/>
      <protection hidden="1"/>
    </xf>
    <xf numFmtId="37" fontId="5" fillId="2" borderId="21" xfId="54" applyNumberFormat="1" applyFont="1" applyFill="1" applyBorder="1" applyAlignment="1" applyProtection="1">
      <alignment horizontal="center"/>
      <protection hidden="1"/>
    </xf>
    <xf numFmtId="37" fontId="5" fillId="2" borderId="39" xfId="54" applyNumberFormat="1" applyFont="1" applyFill="1" applyBorder="1" applyAlignment="1" applyProtection="1">
      <alignment horizontal="center"/>
      <protection hidden="1"/>
    </xf>
    <xf numFmtId="37" fontId="12" fillId="2" borderId="39" xfId="54" applyNumberFormat="1" applyFont="1" applyFill="1" applyBorder="1" applyAlignment="1" applyProtection="1">
      <alignment horizontal="center"/>
      <protection hidden="1"/>
    </xf>
    <xf numFmtId="3" fontId="6" fillId="5" borderId="88" xfId="53" applyNumberFormat="1" applyFont="1" applyFill="1" applyBorder="1" applyProtection="1">
      <protection hidden="1"/>
    </xf>
    <xf numFmtId="3" fontId="6" fillId="5" borderId="0" xfId="53" applyNumberFormat="1" applyFont="1" applyFill="1" applyProtection="1">
      <protection hidden="1"/>
    </xf>
    <xf numFmtId="37" fontId="5" fillId="2" borderId="71" xfId="54" applyNumberFormat="1" applyFont="1" applyFill="1" applyBorder="1" applyAlignment="1" applyProtection="1">
      <alignment horizontal="center"/>
      <protection hidden="1"/>
    </xf>
    <xf numFmtId="37" fontId="5" fillId="2" borderId="87" xfId="54" applyNumberFormat="1" applyFont="1" applyFill="1" applyBorder="1" applyAlignment="1" applyProtection="1">
      <alignment horizontal="center"/>
      <protection hidden="1"/>
    </xf>
    <xf numFmtId="37" fontId="12" fillId="2" borderId="87" xfId="54" applyNumberFormat="1" applyFont="1" applyFill="1" applyBorder="1" applyAlignment="1" applyProtection="1">
      <alignment horizontal="center"/>
      <protection hidden="1"/>
    </xf>
    <xf numFmtId="37" fontId="5" fillId="2" borderId="24" xfId="54" applyNumberFormat="1" applyFont="1" applyFill="1" applyBorder="1" applyAlignment="1" applyProtection="1">
      <alignment horizontal="center"/>
      <protection hidden="1"/>
    </xf>
    <xf numFmtId="37" fontId="5" fillId="2" borderId="40" xfId="54" applyNumberFormat="1" applyFont="1" applyFill="1" applyBorder="1" applyAlignment="1" applyProtection="1">
      <alignment horizontal="center"/>
      <protection hidden="1"/>
    </xf>
    <xf numFmtId="37" fontId="12" fillId="2" borderId="40" xfId="54" applyNumberFormat="1" applyFont="1" applyFill="1" applyBorder="1" applyAlignment="1" applyProtection="1">
      <alignment horizontal="center"/>
      <protection hidden="1"/>
    </xf>
    <xf numFmtId="37" fontId="5" fillId="5" borderId="60" xfId="54" applyNumberFormat="1" applyFont="1" applyFill="1" applyBorder="1" applyAlignment="1" applyProtection="1">
      <alignment horizontal="center"/>
      <protection hidden="1"/>
    </xf>
    <xf numFmtId="37" fontId="5" fillId="5" borderId="274" xfId="54" applyNumberFormat="1" applyFont="1" applyFill="1" applyBorder="1" applyAlignment="1" applyProtection="1">
      <alignment horizontal="center"/>
      <protection hidden="1"/>
    </xf>
    <xf numFmtId="37" fontId="12" fillId="5" borderId="274" xfId="54" applyNumberFormat="1" applyFont="1" applyFill="1" applyBorder="1" applyAlignment="1" applyProtection="1">
      <alignment horizontal="center"/>
      <protection hidden="1"/>
    </xf>
    <xf numFmtId="0" fontId="33" fillId="2" borderId="0" xfId="13" applyFont="1" applyFill="1" applyAlignment="1">
      <alignment horizontal="left" vertical="center" wrapText="1"/>
    </xf>
    <xf numFmtId="180" fontId="114" fillId="2" borderId="0" xfId="13" applyNumberFormat="1" applyFont="1" applyFill="1"/>
    <xf numFmtId="180" fontId="115" fillId="2" borderId="0" xfId="13" applyNumberFormat="1" applyFont="1" applyFill="1"/>
    <xf numFmtId="0" fontId="33" fillId="2" borderId="0" xfId="55" applyFont="1" applyFill="1" applyAlignment="1">
      <alignment horizontal="left" vertical="top" wrapText="1"/>
    </xf>
    <xf numFmtId="0" fontId="8" fillId="2" borderId="0" xfId="13" applyFont="1" applyFill="1"/>
    <xf numFmtId="0" fontId="33" fillId="2" borderId="0" xfId="55" applyFont="1" applyFill="1" applyAlignment="1"/>
    <xf numFmtId="0" fontId="33" fillId="2" borderId="0" xfId="55" applyFont="1" applyFill="1" applyAlignment="1">
      <alignment horizontal="left" wrapText="1"/>
    </xf>
    <xf numFmtId="0" fontId="33" fillId="2" borderId="0" xfId="13" applyFont="1" applyFill="1" applyAlignment="1"/>
    <xf numFmtId="0" fontId="116" fillId="2" borderId="0" xfId="52" applyFont="1" applyFill="1" applyAlignment="1"/>
    <xf numFmtId="0" fontId="33" fillId="2" borderId="0" xfId="13" applyFont="1" applyFill="1" applyAlignment="1">
      <alignment horizontal="left" wrapText="1"/>
    </xf>
    <xf numFmtId="0" fontId="33" fillId="2" borderId="0" xfId="13" applyFont="1" applyFill="1" applyAlignment="1">
      <alignment horizontal="left"/>
    </xf>
    <xf numFmtId="0" fontId="5" fillId="2" borderId="0" xfId="12" applyFont="1" applyFill="1"/>
    <xf numFmtId="0" fontId="7" fillId="2" borderId="0" xfId="12" applyFont="1" applyFill="1"/>
    <xf numFmtId="0" fontId="88" fillId="2" borderId="0" xfId="12" applyFont="1" applyFill="1" applyAlignment="1">
      <alignment horizontal="right"/>
    </xf>
    <xf numFmtId="0" fontId="88" fillId="2" borderId="0" xfId="12" applyFont="1" applyFill="1" applyAlignment="1">
      <alignment horizontal="center"/>
    </xf>
    <xf numFmtId="0" fontId="33" fillId="2" borderId="28" xfId="12" applyFont="1" applyFill="1" applyBorder="1" applyAlignment="1">
      <alignment horizontal="center"/>
    </xf>
    <xf numFmtId="0" fontId="33" fillId="2" borderId="0" xfId="12" applyFont="1" applyFill="1" applyAlignment="1">
      <alignment horizontal="center"/>
    </xf>
    <xf numFmtId="0" fontId="15" fillId="2" borderId="0" xfId="12" applyFont="1" applyFill="1" applyAlignment="1">
      <alignment horizontal="right"/>
    </xf>
    <xf numFmtId="0" fontId="9" fillId="2" borderId="0" xfId="56" applyFont="1" applyFill="1" applyAlignment="1">
      <alignment horizontal="centerContinuous"/>
    </xf>
    <xf numFmtId="0" fontId="17" fillId="2" borderId="0" xfId="56" applyFont="1" applyFill="1" applyAlignment="1">
      <alignment horizontal="right"/>
    </xf>
    <xf numFmtId="0" fontId="17" fillId="2" borderId="0" xfId="56" applyFont="1" applyFill="1" applyAlignment="1">
      <alignment horizontal="center"/>
    </xf>
    <xf numFmtId="0" fontId="15" fillId="2" borderId="0" xfId="56" applyFont="1" applyFill="1" applyAlignment="1">
      <alignment horizontal="right"/>
    </xf>
    <xf numFmtId="3" fontId="10" fillId="11" borderId="301" xfId="12" applyNumberFormat="1" applyFont="1" applyFill="1" applyBorder="1"/>
    <xf numFmtId="17" fontId="9" fillId="11" borderId="110" xfId="12" applyNumberFormat="1" applyFont="1" applyFill="1" applyBorder="1" applyAlignment="1">
      <alignment horizontal="centerContinuous"/>
    </xf>
    <xf numFmtId="17" fontId="9" fillId="11" borderId="106" xfId="12" applyNumberFormat="1" applyFont="1" applyFill="1" applyBorder="1" applyAlignment="1">
      <alignment horizontal="centerContinuous"/>
    </xf>
    <xf numFmtId="17" fontId="9" fillId="11" borderId="302" xfId="12" applyNumberFormat="1" applyFont="1" applyFill="1" applyBorder="1" applyAlignment="1">
      <alignment horizontal="centerContinuous"/>
    </xf>
    <xf numFmtId="17" fontId="9" fillId="11" borderId="302" xfId="12" quotePrefix="1" applyNumberFormat="1" applyFont="1" applyFill="1" applyBorder="1" applyAlignment="1">
      <alignment horizontal="centerContinuous"/>
    </xf>
    <xf numFmtId="17" fontId="9" fillId="11" borderId="303" xfId="12" quotePrefix="1" applyNumberFormat="1" applyFont="1" applyFill="1" applyBorder="1" applyAlignment="1">
      <alignment horizontal="centerContinuous"/>
    </xf>
    <xf numFmtId="17" fontId="9" fillId="11" borderId="304" xfId="12" quotePrefix="1" applyNumberFormat="1" applyFont="1" applyFill="1" applyBorder="1" applyAlignment="1">
      <alignment horizontal="centerContinuous"/>
    </xf>
    <xf numFmtId="17" fontId="9" fillId="11" borderId="114" xfId="12" quotePrefix="1" applyNumberFormat="1" applyFont="1" applyFill="1" applyBorder="1" applyAlignment="1">
      <alignment horizontal="centerContinuous"/>
    </xf>
    <xf numFmtId="17" fontId="9" fillId="11" borderId="60" xfId="12" quotePrefix="1" applyNumberFormat="1" applyFont="1" applyFill="1" applyBorder="1" applyAlignment="1">
      <alignment horizontal="center"/>
    </xf>
    <xf numFmtId="17" fontId="9" fillId="11" borderId="182" xfId="12" quotePrefix="1" applyNumberFormat="1" applyFont="1" applyFill="1" applyBorder="1" applyAlignment="1">
      <alignment horizontal="center"/>
    </xf>
    <xf numFmtId="17" fontId="9" fillId="11" borderId="274" xfId="12" quotePrefix="1" applyNumberFormat="1" applyFont="1" applyFill="1" applyBorder="1" applyAlignment="1">
      <alignment horizontal="center"/>
    </xf>
    <xf numFmtId="0" fontId="10" fillId="2" borderId="0" xfId="12" applyFont="1" applyFill="1"/>
    <xf numFmtId="3" fontId="9" fillId="11" borderId="305" xfId="12" applyNumberFormat="1" applyFont="1" applyFill="1" applyBorder="1"/>
    <xf numFmtId="0" fontId="10" fillId="2" borderId="42" xfId="12" applyFont="1" applyFill="1" applyBorder="1"/>
    <xf numFmtId="0" fontId="10" fillId="2" borderId="306" xfId="12" applyFont="1" applyFill="1" applyBorder="1"/>
    <xf numFmtId="0" fontId="10" fillId="2" borderId="307" xfId="12" applyFont="1" applyFill="1" applyBorder="1"/>
    <xf numFmtId="0" fontId="10" fillId="2" borderId="306" xfId="0" applyFont="1" applyFill="1" applyBorder="1"/>
    <xf numFmtId="0" fontId="10" fillId="2" borderId="308" xfId="0" applyFont="1" applyFill="1" applyBorder="1"/>
    <xf numFmtId="0" fontId="10" fillId="2" borderId="88" xfId="0" applyFont="1" applyFill="1" applyBorder="1"/>
    <xf numFmtId="0" fontId="10" fillId="2" borderId="88" xfId="0" applyFont="1" applyFill="1" applyBorder="1" applyAlignment="1">
      <alignment horizontal="right"/>
    </xf>
    <xf numFmtId="0" fontId="10" fillId="2" borderId="21" xfId="0" applyFont="1" applyFill="1" applyBorder="1" applyAlignment="1">
      <alignment horizontal="center"/>
    </xf>
    <xf numFmtId="0" fontId="10" fillId="2" borderId="2" xfId="0" applyFont="1" applyFill="1" applyBorder="1" applyAlignment="1">
      <alignment horizontal="center"/>
    </xf>
    <xf numFmtId="0" fontId="118" fillId="2" borderId="2" xfId="0" applyFont="1" applyFill="1" applyBorder="1" applyAlignment="1">
      <alignment horizontal="center"/>
    </xf>
    <xf numFmtId="0" fontId="118" fillId="2" borderId="39" xfId="0" applyFont="1" applyFill="1" applyBorder="1" applyAlignment="1">
      <alignment horizontal="center"/>
    </xf>
    <xf numFmtId="3" fontId="10" fillId="11" borderId="284" xfId="12" applyNumberFormat="1" applyFont="1" applyFill="1" applyBorder="1" applyAlignment="1">
      <alignment horizontal="left"/>
    </xf>
    <xf numFmtId="2" fontId="9" fillId="2" borderId="0" xfId="12" applyNumberFormat="1" applyFont="1" applyFill="1" applyAlignment="1">
      <alignment horizontal="right"/>
    </xf>
    <xf numFmtId="2" fontId="9" fillId="2" borderId="42" xfId="12" applyNumberFormat="1" applyFont="1" applyFill="1" applyBorder="1" applyAlignment="1">
      <alignment horizontal="right"/>
    </xf>
    <xf numFmtId="2" fontId="9" fillId="2" borderId="306" xfId="12" applyNumberFormat="1" applyFont="1" applyFill="1" applyBorder="1" applyAlignment="1">
      <alignment horizontal="right"/>
    </xf>
    <xf numFmtId="2" fontId="9" fillId="2" borderId="307" xfId="12" applyNumberFormat="1" applyFont="1" applyFill="1" applyBorder="1" applyAlignment="1">
      <alignment horizontal="right"/>
    </xf>
    <xf numFmtId="2" fontId="9" fillId="2" borderId="308" xfId="12" applyNumberFormat="1" applyFont="1" applyFill="1" applyBorder="1" applyAlignment="1">
      <alignment horizontal="right"/>
    </xf>
    <xf numFmtId="2" fontId="9" fillId="2" borderId="88" xfId="12" applyNumberFormat="1" applyFont="1" applyFill="1" applyBorder="1" applyAlignment="1">
      <alignment horizontal="right"/>
    </xf>
    <xf numFmtId="2" fontId="9" fillId="2" borderId="21" xfId="12" applyNumberFormat="1" applyFont="1" applyFill="1" applyBorder="1" applyAlignment="1">
      <alignment horizontal="center"/>
    </xf>
    <xf numFmtId="2" fontId="9" fillId="2" borderId="2" xfId="12" applyNumberFormat="1" applyFont="1" applyFill="1" applyBorder="1" applyAlignment="1">
      <alignment horizontal="center"/>
    </xf>
    <xf numFmtId="2" fontId="9" fillId="2" borderId="39" xfId="12" applyNumberFormat="1" applyFont="1" applyFill="1" applyBorder="1" applyAlignment="1">
      <alignment horizontal="center"/>
    </xf>
    <xf numFmtId="2" fontId="10" fillId="2" borderId="2" xfId="0" applyNumberFormat="1" applyFont="1" applyFill="1" applyBorder="1" applyAlignment="1">
      <alignment horizontal="center"/>
    </xf>
    <xf numFmtId="2" fontId="10" fillId="2" borderId="39" xfId="0" applyNumberFormat="1" applyFont="1" applyFill="1" applyBorder="1" applyAlignment="1">
      <alignment horizontal="center"/>
    </xf>
    <xf numFmtId="3" fontId="10" fillId="11" borderId="284" xfId="12" applyNumberFormat="1" applyFont="1" applyFill="1" applyBorder="1"/>
    <xf numFmtId="2" fontId="10" fillId="2" borderId="0" xfId="12" applyNumberFormat="1" applyFont="1" applyFill="1" applyAlignment="1">
      <alignment horizontal="right"/>
    </xf>
    <xf numFmtId="2" fontId="10" fillId="2" borderId="42" xfId="12" applyNumberFormat="1" applyFont="1" applyFill="1" applyBorder="1" applyAlignment="1">
      <alignment horizontal="right"/>
    </xf>
    <xf numFmtId="2" fontId="10" fillId="2" borderId="306" xfId="12" applyNumberFormat="1" applyFont="1" applyFill="1" applyBorder="1" applyAlignment="1">
      <alignment horizontal="right"/>
    </xf>
    <xf numFmtId="2" fontId="10" fillId="2" borderId="307" xfId="12" applyNumberFormat="1" applyFont="1" applyFill="1" applyBorder="1" applyAlignment="1">
      <alignment horizontal="right"/>
    </xf>
    <xf numFmtId="2" fontId="10" fillId="2" borderId="306" xfId="0" applyNumberFormat="1" applyFont="1" applyFill="1" applyBorder="1" applyAlignment="1">
      <alignment horizontal="right"/>
    </xf>
    <xf numFmtId="2" fontId="10" fillId="2" borderId="308" xfId="0" applyNumberFormat="1" applyFont="1" applyFill="1" applyBorder="1" applyAlignment="1">
      <alignment horizontal="right"/>
    </xf>
    <xf numFmtId="2" fontId="10" fillId="2" borderId="88" xfId="0" applyNumberFormat="1" applyFont="1" applyFill="1" applyBorder="1" applyAlignment="1">
      <alignment horizontal="right"/>
    </xf>
    <xf numFmtId="2" fontId="10" fillId="2" borderId="88" xfId="0" applyNumberFormat="1" applyFont="1" applyFill="1" applyBorder="1" applyAlignment="1">
      <alignment horizontal="center"/>
    </xf>
    <xf numFmtId="2" fontId="10" fillId="2" borderId="21" xfId="0" applyNumberFormat="1" applyFont="1" applyFill="1" applyBorder="1" applyAlignment="1">
      <alignment horizontal="center"/>
    </xf>
    <xf numFmtId="2" fontId="10" fillId="0" borderId="39" xfId="0" applyNumberFormat="1" applyFont="1" applyFill="1" applyBorder="1" applyAlignment="1">
      <alignment horizontal="center"/>
    </xf>
    <xf numFmtId="2" fontId="10" fillId="0" borderId="2" xfId="0" applyNumberFormat="1" applyFont="1" applyBorder="1" applyAlignment="1">
      <alignment horizontal="center"/>
    </xf>
    <xf numFmtId="3" fontId="10" fillId="11" borderId="285" xfId="12" applyNumberFormat="1" applyFont="1" applyFill="1" applyBorder="1"/>
    <xf numFmtId="2" fontId="10" fillId="2" borderId="28" xfId="12" applyNumberFormat="1" applyFont="1" applyFill="1" applyBorder="1"/>
    <xf numFmtId="0" fontId="10" fillId="2" borderId="95" xfId="12" applyFont="1" applyFill="1" applyBorder="1"/>
    <xf numFmtId="0" fontId="10" fillId="2" borderId="28" xfId="12" applyFont="1" applyFill="1" applyBorder="1"/>
    <xf numFmtId="0" fontId="10" fillId="2" borderId="309" xfId="12" applyFont="1" applyFill="1" applyBorder="1"/>
    <xf numFmtId="0" fontId="10" fillId="2" borderId="310" xfId="12" applyFont="1" applyFill="1" applyBorder="1"/>
    <xf numFmtId="0" fontId="10" fillId="2" borderId="311" xfId="12" applyFont="1" applyFill="1" applyBorder="1"/>
    <xf numFmtId="0" fontId="10" fillId="2" borderId="312" xfId="12" applyFont="1" applyFill="1" applyBorder="1"/>
    <xf numFmtId="0" fontId="10" fillId="2" borderId="310" xfId="0" applyFont="1" applyFill="1" applyBorder="1"/>
    <xf numFmtId="0" fontId="10" fillId="2" borderId="313" xfId="0" applyFont="1" applyFill="1" applyBorder="1"/>
    <xf numFmtId="0" fontId="10" fillId="2" borderId="58" xfId="0" applyFont="1" applyFill="1" applyBorder="1"/>
    <xf numFmtId="0" fontId="10" fillId="2" borderId="58" xfId="0" applyFont="1" applyFill="1" applyBorder="1" applyAlignment="1">
      <alignment horizontal="right"/>
    </xf>
    <xf numFmtId="0" fontId="10" fillId="2" borderId="24" xfId="0" applyFont="1" applyFill="1" applyBorder="1" applyAlignment="1">
      <alignment horizontal="center"/>
    </xf>
    <xf numFmtId="0" fontId="10" fillId="2" borderId="25" xfId="0" applyFont="1" applyFill="1" applyBorder="1" applyAlignment="1">
      <alignment horizontal="center"/>
    </xf>
    <xf numFmtId="0" fontId="10" fillId="2" borderId="40" xfId="0" applyFont="1" applyFill="1" applyBorder="1" applyAlignment="1">
      <alignment horizontal="center"/>
    </xf>
    <xf numFmtId="0" fontId="7" fillId="2" borderId="0" xfId="12" applyFont="1" applyFill="1" applyAlignment="1">
      <alignment horizontal="center"/>
    </xf>
    <xf numFmtId="0" fontId="7" fillId="0" borderId="0" xfId="12" applyFont="1" applyFill="1"/>
    <xf numFmtId="17" fontId="10" fillId="2" borderId="0" xfId="0" applyNumberFormat="1" applyFont="1" applyFill="1"/>
    <xf numFmtId="0" fontId="110" fillId="0" borderId="0" xfId="13" applyFont="1" applyFill="1" applyAlignment="1">
      <alignment horizontal="left"/>
    </xf>
    <xf numFmtId="0" fontId="93" fillId="0" borderId="0" xfId="12" applyFont="1" applyFill="1" applyAlignment="1">
      <alignment horizontal="center"/>
    </xf>
    <xf numFmtId="0" fontId="93" fillId="0" borderId="0" xfId="12" applyFont="1" applyAlignment="1">
      <alignment horizontal="center"/>
    </xf>
    <xf numFmtId="0" fontId="75" fillId="0" borderId="0" xfId="12" applyFont="1"/>
    <xf numFmtId="0" fontId="5" fillId="2" borderId="28" xfId="13" applyFont="1" applyFill="1" applyBorder="1" applyAlignment="1">
      <alignment horizontal="left"/>
    </xf>
    <xf numFmtId="0" fontId="17" fillId="0" borderId="28" xfId="12" applyFont="1" applyBorder="1" applyAlignment="1">
      <alignment horizontal="right"/>
    </xf>
    <xf numFmtId="0" fontId="5" fillId="3" borderId="296" xfId="12" applyFont="1" applyFill="1" applyBorder="1" applyAlignment="1">
      <alignment horizontal="left" wrapText="1"/>
    </xf>
    <xf numFmtId="17" fontId="9" fillId="3" borderId="58" xfId="12" applyNumberFormat="1" applyFont="1" applyFill="1" applyBorder="1" applyAlignment="1">
      <alignment horizontal="center"/>
    </xf>
    <xf numFmtId="0" fontId="51" fillId="0" borderId="0" xfId="12" applyFont="1"/>
    <xf numFmtId="0" fontId="5" fillId="3" borderId="54" xfId="12" applyFont="1" applyFill="1" applyBorder="1" applyAlignment="1">
      <alignment horizontal="left" wrapText="1"/>
    </xf>
    <xf numFmtId="2" fontId="9" fillId="0" borderId="13" xfId="51" applyNumberFormat="1" applyFont="1" applyFill="1" applyBorder="1" applyAlignment="1">
      <alignment horizontal="center"/>
    </xf>
    <xf numFmtId="3" fontId="5" fillId="3" borderId="88" xfId="53" applyNumberFormat="1" applyFont="1" applyFill="1" applyBorder="1" applyAlignment="1" applyProtection="1">
      <alignment horizontal="left"/>
      <protection hidden="1"/>
    </xf>
    <xf numFmtId="3" fontId="6" fillId="3" borderId="88" xfId="53" applyNumberFormat="1" applyFont="1" applyFill="1" applyBorder="1" applyAlignment="1" applyProtection="1">
      <alignment horizontal="left"/>
      <protection hidden="1"/>
    </xf>
    <xf numFmtId="2" fontId="10" fillId="0" borderId="13" xfId="51" applyNumberFormat="1" applyFont="1" applyFill="1" applyBorder="1" applyAlignment="1">
      <alignment horizontal="center"/>
    </xf>
    <xf numFmtId="3" fontId="88" fillId="3" borderId="88" xfId="53" applyNumberFormat="1" applyFont="1" applyFill="1" applyBorder="1" applyAlignment="1" applyProtection="1">
      <alignment horizontal="left" indent="1"/>
      <protection hidden="1"/>
    </xf>
    <xf numFmtId="0" fontId="120" fillId="0" borderId="0" xfId="12" applyFont="1"/>
    <xf numFmtId="3" fontId="88" fillId="3" borderId="88" xfId="53" applyNumberFormat="1" applyFont="1" applyFill="1" applyBorder="1" applyAlignment="1" applyProtection="1">
      <alignment horizontal="left" indent="2"/>
      <protection hidden="1"/>
    </xf>
    <xf numFmtId="0" fontId="121" fillId="0" borderId="0" xfId="12" applyFont="1"/>
    <xf numFmtId="3" fontId="6" fillId="3" borderId="58" xfId="53" applyNumberFormat="1" applyFont="1" applyFill="1" applyBorder="1" applyAlignment="1" applyProtection="1">
      <alignment horizontal="left"/>
      <protection hidden="1"/>
    </xf>
    <xf numFmtId="2" fontId="10" fillId="0" borderId="53" xfId="51" applyNumberFormat="1" applyFont="1" applyFill="1" applyBorder="1" applyAlignment="1">
      <alignment horizontal="center"/>
    </xf>
    <xf numFmtId="3" fontId="88" fillId="0" borderId="0" xfId="53" applyNumberFormat="1" applyFont="1" applyAlignment="1" applyProtection="1">
      <alignment horizontal="left"/>
      <protection hidden="1"/>
    </xf>
    <xf numFmtId="2" fontId="10" fillId="0" borderId="0" xfId="51" applyNumberFormat="1" applyFont="1" applyFill="1" applyBorder="1" applyAlignment="1">
      <alignment horizontal="center"/>
    </xf>
    <xf numFmtId="3" fontId="6" fillId="0" borderId="0" xfId="53" applyNumberFormat="1" applyFont="1" applyAlignment="1" applyProtection="1">
      <alignment horizontal="left" indent="1"/>
      <protection hidden="1"/>
    </xf>
    <xf numFmtId="0" fontId="5" fillId="3" borderId="60" xfId="12" applyFont="1" applyFill="1" applyBorder="1" applyAlignment="1">
      <alignment horizontal="left" wrapText="1"/>
    </xf>
    <xf numFmtId="0" fontId="5" fillId="3" borderId="83" xfId="12" applyFont="1" applyFill="1" applyBorder="1" applyAlignment="1">
      <alignment wrapText="1"/>
    </xf>
    <xf numFmtId="0" fontId="9" fillId="0" borderId="75" xfId="12" applyFont="1" applyBorder="1" applyAlignment="1">
      <alignment horizontal="center"/>
    </xf>
    <xf numFmtId="0" fontId="9" fillId="0" borderId="75" xfId="12" applyFont="1" applyFill="1" applyBorder="1" applyAlignment="1">
      <alignment horizontal="center"/>
    </xf>
    <xf numFmtId="2" fontId="10" fillId="0" borderId="88" xfId="51" applyNumberFormat="1" applyFont="1" applyFill="1" applyBorder="1" applyAlignment="1">
      <alignment horizontal="center"/>
    </xf>
    <xf numFmtId="3" fontId="5" fillId="3" borderId="88" xfId="53" applyNumberFormat="1" applyFont="1" applyFill="1" applyBorder="1" applyProtection="1">
      <protection hidden="1"/>
    </xf>
    <xf numFmtId="10" fontId="9" fillId="0" borderId="13" xfId="51" applyNumberFormat="1" applyFont="1" applyFill="1" applyBorder="1" applyAlignment="1">
      <alignment horizontal="center"/>
    </xf>
    <xf numFmtId="3" fontId="5" fillId="3" borderId="58" xfId="53" applyNumberFormat="1" applyFont="1" applyFill="1" applyBorder="1" applyAlignment="1" applyProtection="1">
      <alignment horizontal="left"/>
      <protection hidden="1"/>
    </xf>
    <xf numFmtId="10" fontId="9" fillId="0" borderId="53" xfId="51" applyNumberFormat="1" applyFont="1" applyFill="1" applyBorder="1" applyAlignment="1">
      <alignment horizontal="center"/>
    </xf>
    <xf numFmtId="0" fontId="9" fillId="0" borderId="53" xfId="51" applyNumberFormat="1" applyFont="1" applyFill="1" applyBorder="1" applyAlignment="1">
      <alignment horizontal="center"/>
    </xf>
    <xf numFmtId="2" fontId="9" fillId="0" borderId="53" xfId="51" applyNumberFormat="1" applyFont="1" applyFill="1" applyBorder="1" applyAlignment="1">
      <alignment horizontal="center"/>
    </xf>
    <xf numFmtId="0" fontId="25" fillId="13" borderId="0" xfId="12" applyFont="1" applyFill="1" applyAlignment="1">
      <alignment vertical="top"/>
    </xf>
    <xf numFmtId="0" fontId="15" fillId="13" borderId="0" xfId="12" applyFont="1" applyFill="1" applyAlignment="1">
      <alignment horizontal="left" vertical="top"/>
    </xf>
    <xf numFmtId="0" fontId="122" fillId="0" borderId="0" xfId="12" applyFont="1"/>
    <xf numFmtId="0" fontId="95" fillId="0" borderId="0" xfId="12" applyFont="1" applyAlignment="1">
      <alignment horizontal="center"/>
    </xf>
    <xf numFmtId="0" fontId="5" fillId="2" borderId="0" xfId="56" applyFont="1" applyFill="1"/>
    <xf numFmtId="0" fontId="6" fillId="2" borderId="0" xfId="56" applyFont="1" applyFill="1"/>
    <xf numFmtId="0" fontId="7" fillId="2" borderId="0" xfId="56" applyFont="1" applyFill="1"/>
    <xf numFmtId="0" fontId="10" fillId="11" borderId="314" xfId="56" applyFont="1" applyFill="1" applyBorder="1"/>
    <xf numFmtId="0" fontId="9" fillId="11" borderId="253" xfId="56" applyFont="1" applyFill="1" applyBorder="1" applyAlignment="1">
      <alignment horizontal="center" vertical="top"/>
    </xf>
    <xf numFmtId="0" fontId="9" fillId="11" borderId="33" xfId="56" applyFont="1" applyFill="1" applyBorder="1" applyAlignment="1">
      <alignment horizontal="center"/>
    </xf>
    <xf numFmtId="0" fontId="9" fillId="11" borderId="55" xfId="56" applyFont="1" applyFill="1" applyBorder="1" applyAlignment="1">
      <alignment horizontal="center"/>
    </xf>
    <xf numFmtId="0" fontId="10" fillId="2" borderId="0" xfId="56" applyFont="1" applyFill="1"/>
    <xf numFmtId="0" fontId="10" fillId="11" borderId="284" xfId="56" applyFont="1" applyFill="1" applyBorder="1"/>
    <xf numFmtId="0" fontId="9" fillId="11" borderId="70" xfId="56" applyFont="1" applyFill="1" applyBorder="1" applyAlignment="1">
      <alignment horizontal="center" vertical="top"/>
    </xf>
    <xf numFmtId="0" fontId="9" fillId="11" borderId="2" xfId="56" applyFont="1" applyFill="1" applyBorder="1" applyAlignment="1">
      <alignment horizontal="center"/>
    </xf>
    <xf numFmtId="0" fontId="9" fillId="11" borderId="51" xfId="56" applyFont="1" applyFill="1" applyBorder="1" applyAlignment="1">
      <alignment horizontal="center"/>
    </xf>
    <xf numFmtId="0" fontId="10" fillId="11" borderId="301" xfId="56" applyFont="1" applyFill="1" applyBorder="1"/>
    <xf numFmtId="0" fontId="9" fillId="11" borderId="315" xfId="56" applyFont="1" applyFill="1" applyBorder="1" applyAlignment="1">
      <alignment horizontal="center" vertical="top"/>
    </xf>
    <xf numFmtId="0" fontId="9" fillId="11" borderId="3" xfId="56" applyFont="1" applyFill="1" applyBorder="1" applyAlignment="1">
      <alignment horizontal="center"/>
    </xf>
    <xf numFmtId="0" fontId="9" fillId="11" borderId="316" xfId="56" applyFont="1" applyFill="1" applyBorder="1" applyAlignment="1">
      <alignment horizontal="center"/>
    </xf>
    <xf numFmtId="17" fontId="9" fillId="7" borderId="284" xfId="56" applyNumberFormat="1" applyFont="1" applyFill="1" applyBorder="1" applyAlignment="1">
      <alignment horizontal="left"/>
    </xf>
    <xf numFmtId="2" fontId="6" fillId="2" borderId="2" xfId="56" applyNumberFormat="1" applyFont="1" applyFill="1" applyBorder="1" applyAlignment="1">
      <alignment horizontal="right"/>
    </xf>
    <xf numFmtId="0" fontId="6" fillId="2" borderId="2" xfId="56" applyFont="1" applyFill="1" applyBorder="1" applyAlignment="1">
      <alignment horizontal="right"/>
    </xf>
    <xf numFmtId="2" fontId="6" fillId="2" borderId="51" xfId="56" applyNumberFormat="1" applyFont="1" applyFill="1" applyBorder="1" applyAlignment="1">
      <alignment horizontal="right"/>
    </xf>
    <xf numFmtId="2" fontId="7" fillId="2" borderId="0" xfId="56" applyNumberFormat="1" applyFont="1" applyFill="1"/>
    <xf numFmtId="2" fontId="6" fillId="2" borderId="2" xfId="56" quotePrefix="1" applyNumberFormat="1" applyFont="1" applyFill="1" applyBorder="1" applyAlignment="1">
      <alignment horizontal="right"/>
    </xf>
    <xf numFmtId="17" fontId="9" fillId="7" borderId="284" xfId="56" quotePrefix="1" applyNumberFormat="1" applyFont="1" applyFill="1" applyBorder="1" applyAlignment="1">
      <alignment horizontal="left"/>
    </xf>
    <xf numFmtId="17" fontId="9" fillId="4" borderId="284" xfId="56" quotePrefix="1" applyNumberFormat="1" applyFont="1" applyFill="1" applyBorder="1" applyAlignment="1">
      <alignment horizontal="left"/>
    </xf>
    <xf numFmtId="2" fontId="10" fillId="2" borderId="0" xfId="56" applyNumberFormat="1" applyFont="1" applyFill="1"/>
    <xf numFmtId="164" fontId="7" fillId="2" borderId="0" xfId="56" applyNumberFormat="1" applyFont="1" applyFill="1"/>
    <xf numFmtId="0" fontId="6" fillId="2" borderId="2" xfId="56" applyFont="1" applyFill="1" applyBorder="1"/>
    <xf numFmtId="0" fontId="15" fillId="2" borderId="0" xfId="56" applyFont="1" applyFill="1" applyAlignment="1">
      <alignment horizontal="centerContinuous"/>
    </xf>
    <xf numFmtId="17" fontId="9" fillId="14" borderId="284" xfId="56" quotePrefix="1" applyNumberFormat="1" applyFont="1" applyFill="1" applyBorder="1" applyAlignment="1">
      <alignment horizontal="left"/>
    </xf>
    <xf numFmtId="17" fontId="9" fillId="11" borderId="284" xfId="56" quotePrefix="1" applyNumberFormat="1" applyFont="1" applyFill="1" applyBorder="1" applyAlignment="1">
      <alignment horizontal="left"/>
    </xf>
    <xf numFmtId="2" fontId="13" fillId="2" borderId="2" xfId="56" applyNumberFormat="1" applyFont="1" applyFill="1" applyBorder="1" applyAlignment="1">
      <alignment horizontal="right" indent="1"/>
    </xf>
    <xf numFmtId="0" fontId="13" fillId="2" borderId="2" xfId="56" applyFont="1" applyFill="1" applyBorder="1" applyAlignment="1">
      <alignment horizontal="right" indent="1"/>
    </xf>
    <xf numFmtId="2" fontId="13" fillId="2" borderId="51" xfId="56" applyNumberFormat="1" applyFont="1" applyFill="1" applyBorder="1" applyAlignment="1">
      <alignment horizontal="right" indent="1"/>
    </xf>
    <xf numFmtId="4" fontId="13" fillId="2" borderId="2" xfId="56" applyNumberFormat="1" applyFont="1" applyFill="1" applyBorder="1" applyAlignment="1">
      <alignment horizontal="right" indent="1"/>
    </xf>
    <xf numFmtId="4" fontId="7" fillId="2" borderId="0" xfId="56" applyNumberFormat="1" applyFont="1" applyFill="1"/>
    <xf numFmtId="4" fontId="10" fillId="2" borderId="0" xfId="56" applyNumberFormat="1" applyFont="1" applyFill="1"/>
    <xf numFmtId="17" fontId="9" fillId="11" borderId="301" xfId="56" quotePrefix="1" applyNumberFormat="1" applyFont="1" applyFill="1" applyBorder="1" applyAlignment="1">
      <alignment horizontal="left"/>
    </xf>
    <xf numFmtId="2" fontId="13" fillId="2" borderId="3" xfId="56" applyNumberFormat="1" applyFont="1" applyFill="1" applyBorder="1" applyAlignment="1">
      <alignment horizontal="right" indent="1"/>
    </xf>
    <xf numFmtId="0" fontId="13" fillId="2" borderId="3" xfId="56" applyFont="1" applyFill="1" applyBorder="1" applyAlignment="1">
      <alignment horizontal="right" indent="1"/>
    </xf>
    <xf numFmtId="4" fontId="13" fillId="2" borderId="3" xfId="56" applyNumberFormat="1" applyFont="1" applyFill="1" applyBorder="1" applyAlignment="1">
      <alignment horizontal="right" indent="1"/>
    </xf>
    <xf numFmtId="2" fontId="13" fillId="2" borderId="316" xfId="56" applyNumberFormat="1" applyFont="1" applyFill="1" applyBorder="1" applyAlignment="1">
      <alignment horizontal="right" indent="1"/>
    </xf>
    <xf numFmtId="17" fontId="9" fillId="3" borderId="284" xfId="56" quotePrefix="1" applyNumberFormat="1" applyFont="1" applyFill="1" applyBorder="1" applyAlignment="1">
      <alignment horizontal="left"/>
    </xf>
    <xf numFmtId="17" fontId="9" fillId="3" borderId="285" xfId="56" quotePrefix="1" applyNumberFormat="1" applyFont="1" applyFill="1" applyBorder="1" applyAlignment="1">
      <alignment horizontal="left"/>
    </xf>
    <xf numFmtId="2" fontId="13" fillId="2" borderId="25" xfId="56" applyNumberFormat="1" applyFont="1" applyFill="1" applyBorder="1" applyAlignment="1">
      <alignment horizontal="right" indent="1"/>
    </xf>
    <xf numFmtId="0" fontId="13" fillId="0" borderId="25" xfId="56" applyFont="1" applyFill="1" applyBorder="1" applyAlignment="1">
      <alignment horizontal="right" indent="1"/>
    </xf>
    <xf numFmtId="4" fontId="13" fillId="2" borderId="25" xfId="56" applyNumberFormat="1" applyFont="1" applyFill="1" applyBorder="1" applyAlignment="1">
      <alignment horizontal="right" indent="1"/>
    </xf>
    <xf numFmtId="2" fontId="13" fillId="2" borderId="52" xfId="56" applyNumberFormat="1" applyFont="1" applyFill="1" applyBorder="1" applyAlignment="1">
      <alignment horizontal="right" indent="1"/>
    </xf>
    <xf numFmtId="0" fontId="15" fillId="2" borderId="0" xfId="56" applyFont="1" applyFill="1" applyAlignment="1">
      <alignment vertical="center"/>
    </xf>
    <xf numFmtId="0" fontId="15" fillId="2" borderId="0" xfId="56" applyFont="1" applyFill="1"/>
    <xf numFmtId="0" fontId="15" fillId="2" borderId="0" xfId="56" applyFont="1" applyFill="1" applyAlignment="1">
      <alignment horizontal="left"/>
    </xf>
    <xf numFmtId="2" fontId="15" fillId="2" borderId="0" xfId="56" applyNumberFormat="1" applyFont="1" applyFill="1"/>
    <xf numFmtId="0" fontId="123" fillId="2" borderId="0" xfId="13" applyFont="1" applyFill="1"/>
    <xf numFmtId="0" fontId="11" fillId="2" borderId="0" xfId="13" applyFont="1" applyFill="1" applyAlignment="1">
      <alignment horizontal="right" vertical="center"/>
    </xf>
    <xf numFmtId="3" fontId="9" fillId="3" borderId="88" xfId="13" applyNumberFormat="1" applyFont="1" applyFill="1" applyBorder="1" applyAlignment="1">
      <alignment horizontal="left" vertical="center"/>
    </xf>
    <xf numFmtId="3" fontId="12" fillId="2" borderId="88" xfId="5" applyNumberFormat="1" applyFont="1" applyFill="1" applyBorder="1" applyAlignment="1">
      <alignment horizontal="center" vertical="center"/>
    </xf>
    <xf numFmtId="37" fontId="12" fillId="2" borderId="88" xfId="5" applyNumberFormat="1" applyFont="1" applyFill="1" applyBorder="1" applyAlignment="1">
      <alignment horizontal="center" vertical="center"/>
    </xf>
    <xf numFmtId="3" fontId="7" fillId="2" borderId="0" xfId="13" applyNumberFormat="1" applyFont="1" applyFill="1" applyAlignment="1">
      <alignment horizontal="center" vertical="center"/>
    </xf>
    <xf numFmtId="3" fontId="9" fillId="3" borderId="88" xfId="53" applyNumberFormat="1" applyFont="1" applyFill="1" applyBorder="1" applyAlignment="1" applyProtection="1">
      <alignment vertical="center"/>
      <protection hidden="1"/>
    </xf>
    <xf numFmtId="37" fontId="12" fillId="0" borderId="88" xfId="5" applyNumberFormat="1" applyFont="1" applyFill="1" applyBorder="1" applyAlignment="1">
      <alignment horizontal="center" vertical="center"/>
    </xf>
    <xf numFmtId="37" fontId="12" fillId="2" borderId="0" xfId="13" applyNumberFormat="1" applyFont="1" applyFill="1" applyBorder="1" applyAlignment="1">
      <alignment horizontal="center" vertical="center"/>
    </xf>
    <xf numFmtId="0" fontId="27" fillId="2" borderId="0" xfId="13" applyFont="1" applyFill="1" applyAlignment="1">
      <alignment vertical="center"/>
    </xf>
    <xf numFmtId="0" fontId="27" fillId="0" borderId="0" xfId="13" applyFont="1" applyAlignment="1">
      <alignment vertical="center"/>
    </xf>
    <xf numFmtId="3" fontId="9" fillId="3" borderId="83" xfId="13" applyNumberFormat="1" applyFont="1" applyFill="1" applyBorder="1" applyAlignment="1">
      <alignment horizontal="left" vertical="center"/>
    </xf>
    <xf numFmtId="37" fontId="12" fillId="2" borderId="82" xfId="5" quotePrefix="1" applyNumberFormat="1" applyFont="1" applyFill="1" applyBorder="1" applyAlignment="1">
      <alignment horizontal="center" vertical="center"/>
    </xf>
    <xf numFmtId="37" fontId="12" fillId="2" borderId="83" xfId="5" quotePrefix="1" applyNumberFormat="1" applyFont="1" applyFill="1" applyBorder="1" applyAlignment="1">
      <alignment horizontal="center" vertical="center"/>
    </xf>
    <xf numFmtId="3" fontId="17" fillId="3" borderId="88" xfId="53" applyNumberFormat="1" applyFont="1" applyFill="1" applyBorder="1" applyAlignment="1" applyProtection="1">
      <alignment vertical="center"/>
      <protection hidden="1"/>
    </xf>
    <xf numFmtId="37" fontId="11" fillId="2" borderId="9" xfId="5" applyNumberFormat="1" applyFont="1" applyFill="1" applyBorder="1" applyAlignment="1" applyProtection="1">
      <alignment horizontal="center" vertical="center"/>
      <protection hidden="1"/>
    </xf>
    <xf numFmtId="37" fontId="11" fillId="2" borderId="88" xfId="5" applyNumberFormat="1" applyFont="1" applyFill="1" applyBorder="1" applyAlignment="1" applyProtection="1">
      <alignment horizontal="center" vertical="center"/>
      <protection hidden="1"/>
    </xf>
    <xf numFmtId="37" fontId="12" fillId="0" borderId="9" xfId="5" applyNumberFormat="1" applyFont="1" applyBorder="1" applyAlignment="1" applyProtection="1">
      <alignment horizontal="center" vertical="center"/>
      <protection hidden="1"/>
    </xf>
    <xf numFmtId="37" fontId="12" fillId="0" borderId="88" xfId="5" applyNumberFormat="1" applyFont="1" applyBorder="1" applyAlignment="1" applyProtection="1">
      <alignment horizontal="center" vertical="center"/>
      <protection hidden="1"/>
    </xf>
    <xf numFmtId="3" fontId="7" fillId="5" borderId="88" xfId="53" applyNumberFormat="1" applyFont="1" applyFill="1" applyBorder="1" applyAlignment="1" applyProtection="1">
      <alignment vertical="center"/>
      <protection hidden="1"/>
    </xf>
    <xf numFmtId="37" fontId="12" fillId="2" borderId="9" xfId="5" applyNumberFormat="1" applyFont="1" applyFill="1" applyBorder="1" applyAlignment="1" applyProtection="1">
      <alignment horizontal="center" vertical="center"/>
      <protection hidden="1"/>
    </xf>
    <xf numFmtId="37" fontId="12" fillId="2" borderId="88" xfId="5" applyNumberFormat="1" applyFont="1" applyFill="1" applyBorder="1" applyAlignment="1" applyProtection="1">
      <alignment horizontal="center" vertical="center"/>
      <protection hidden="1"/>
    </xf>
    <xf numFmtId="3" fontId="7" fillId="5" borderId="0" xfId="53" applyNumberFormat="1" applyFont="1" applyFill="1" applyAlignment="1" applyProtection="1">
      <alignment vertical="center"/>
      <protection hidden="1"/>
    </xf>
    <xf numFmtId="3" fontId="9" fillId="3" borderId="83" xfId="53" applyNumberFormat="1" applyFont="1" applyFill="1" applyBorder="1" applyAlignment="1" applyProtection="1">
      <alignment vertical="center"/>
      <protection hidden="1"/>
    </xf>
    <xf numFmtId="37" fontId="12" fillId="2" borderId="82" xfId="5" applyNumberFormat="1" applyFont="1" applyFill="1" applyBorder="1" applyAlignment="1" applyProtection="1">
      <alignment horizontal="center" vertical="center"/>
      <protection hidden="1"/>
    </xf>
    <xf numFmtId="37" fontId="12" fillId="2" borderId="83" xfId="5" applyNumberFormat="1" applyFont="1" applyFill="1" applyBorder="1" applyAlignment="1" applyProtection="1">
      <alignment horizontal="center" vertical="center"/>
      <protection hidden="1"/>
    </xf>
    <xf numFmtId="3" fontId="9" fillId="3" borderId="58" xfId="53" applyNumberFormat="1" applyFont="1" applyFill="1" applyBorder="1" applyAlignment="1" applyProtection="1">
      <alignment vertical="center"/>
      <protection hidden="1"/>
    </xf>
    <xf numFmtId="37" fontId="12" fillId="2" borderId="63" xfId="5" applyNumberFormat="1" applyFont="1" applyFill="1" applyBorder="1" applyAlignment="1" applyProtection="1">
      <alignment horizontal="center" vertical="center"/>
      <protection hidden="1"/>
    </xf>
    <xf numFmtId="37" fontId="12" fillId="2" borderId="58" xfId="5" applyNumberFormat="1" applyFont="1" applyFill="1" applyBorder="1" applyAlignment="1" applyProtection="1">
      <alignment horizontal="center" vertical="center"/>
      <protection hidden="1"/>
    </xf>
    <xf numFmtId="3" fontId="9" fillId="3" borderId="296" xfId="53" applyNumberFormat="1" applyFont="1" applyFill="1" applyBorder="1" applyAlignment="1" applyProtection="1">
      <alignment vertical="center"/>
      <protection hidden="1"/>
    </xf>
    <xf numFmtId="37" fontId="12" fillId="5" borderId="184" xfId="5" applyNumberFormat="1" applyFont="1" applyFill="1" applyBorder="1" applyAlignment="1" applyProtection="1">
      <alignment horizontal="center" vertical="center"/>
      <protection hidden="1"/>
    </xf>
    <xf numFmtId="37" fontId="12" fillId="5" borderId="296" xfId="5" applyNumberFormat="1" applyFont="1" applyFill="1" applyBorder="1" applyAlignment="1" applyProtection="1">
      <alignment horizontal="center" vertical="center"/>
      <protection hidden="1"/>
    </xf>
    <xf numFmtId="0" fontId="15" fillId="2" borderId="0" xfId="13" applyFont="1" applyFill="1" applyAlignment="1">
      <alignment vertical="center" wrapText="1"/>
    </xf>
    <xf numFmtId="180" fontId="107" fillId="2" borderId="0" xfId="13" applyNumberFormat="1" applyFont="1" applyFill="1"/>
    <xf numFmtId="180" fontId="124" fillId="2" borderId="0" xfId="13" applyNumberFormat="1" applyFont="1" applyFill="1"/>
    <xf numFmtId="37" fontId="15" fillId="2" borderId="0" xfId="0" applyNumberFormat="1" applyFont="1" applyFill="1"/>
    <xf numFmtId="0" fontId="125" fillId="2" borderId="0" xfId="0" applyFont="1" applyFill="1"/>
    <xf numFmtId="0" fontId="15" fillId="2" borderId="0" xfId="0" applyFont="1" applyFill="1" applyAlignment="1">
      <alignment horizontal="left" vertical="center" wrapText="1"/>
    </xf>
    <xf numFmtId="0" fontId="15" fillId="2" borderId="0" xfId="0" applyFont="1" applyFill="1" applyAlignment="1">
      <alignment wrapText="1"/>
    </xf>
    <xf numFmtId="0" fontId="125" fillId="2" borderId="0" xfId="0" applyFont="1" applyFill="1" applyAlignment="1">
      <alignment wrapText="1"/>
    </xf>
    <xf numFmtId="0" fontId="15" fillId="2" borderId="0" xfId="0" applyFont="1" applyFill="1" applyAlignment="1">
      <alignment vertical="center" wrapText="1"/>
    </xf>
    <xf numFmtId="0" fontId="15" fillId="2" borderId="0" xfId="0" applyFont="1" applyFill="1" applyAlignment="1">
      <alignment horizontal="left" wrapText="1"/>
    </xf>
    <xf numFmtId="0" fontId="125" fillId="2" borderId="0" xfId="0" applyFont="1" applyFill="1" applyAlignment="1">
      <alignment horizontal="left" wrapText="1"/>
    </xf>
    <xf numFmtId="0" fontId="126" fillId="2" borderId="0" xfId="13" applyFont="1" applyFill="1" applyAlignment="1">
      <alignment horizontal="left"/>
    </xf>
    <xf numFmtId="0" fontId="24" fillId="2" borderId="0" xfId="13" applyFont="1" applyFill="1" applyAlignment="1">
      <alignment wrapText="1"/>
    </xf>
    <xf numFmtId="0" fontId="123" fillId="2" borderId="0" xfId="13" applyFont="1" applyFill="1" applyAlignment="1">
      <alignment wrapText="1"/>
    </xf>
    <xf numFmtId="0" fontId="127" fillId="2" borderId="0" xfId="13" applyFont="1" applyFill="1" applyAlignment="1">
      <alignment wrapText="1"/>
    </xf>
    <xf numFmtId="0" fontId="5" fillId="2" borderId="28" xfId="13" applyFont="1" applyFill="1" applyBorder="1" applyAlignment="1">
      <alignment horizontal="left" wrapText="1"/>
    </xf>
    <xf numFmtId="0" fontId="126" fillId="2" borderId="28" xfId="13" applyFont="1" applyFill="1" applyBorder="1" applyAlignment="1">
      <alignment horizontal="right" vertical="top" wrapText="1"/>
    </xf>
    <xf numFmtId="3" fontId="9" fillId="3" borderId="296" xfId="13" applyNumberFormat="1" applyFont="1" applyFill="1" applyBorder="1" applyAlignment="1">
      <alignment horizontal="left" vertical="center"/>
    </xf>
    <xf numFmtId="177" fontId="12" fillId="3" borderId="296" xfId="13" quotePrefix="1" applyNumberFormat="1" applyFont="1" applyFill="1" applyBorder="1" applyAlignment="1">
      <alignment horizontal="center" vertical="center"/>
    </xf>
    <xf numFmtId="177" fontId="9" fillId="3" borderId="296" xfId="13" quotePrefix="1" applyNumberFormat="1" applyFont="1" applyFill="1" applyBorder="1" applyAlignment="1">
      <alignment horizontal="center" vertical="center"/>
    </xf>
    <xf numFmtId="3" fontId="12" fillId="0" borderId="88" xfId="13" quotePrefix="1" applyNumberFormat="1" applyFont="1" applyBorder="1" applyAlignment="1">
      <alignment horizontal="center" vertical="center"/>
    </xf>
    <xf numFmtId="3" fontId="12" fillId="2" borderId="88" xfId="13" quotePrefix="1" applyNumberFormat="1" applyFont="1" applyFill="1" applyBorder="1" applyAlignment="1">
      <alignment horizontal="center" vertical="center"/>
    </xf>
    <xf numFmtId="37" fontId="12" fillId="0" borderId="83" xfId="5" quotePrefix="1" applyNumberFormat="1" applyFont="1" applyBorder="1" applyAlignment="1">
      <alignment horizontal="center" vertical="center"/>
    </xf>
    <xf numFmtId="37" fontId="11" fillId="0" borderId="88" xfId="5" applyNumberFormat="1" applyFont="1" applyBorder="1" applyAlignment="1" applyProtection="1">
      <alignment horizontal="center" vertical="center"/>
      <protection hidden="1"/>
    </xf>
    <xf numFmtId="37" fontId="12" fillId="0" borderId="83" xfId="5" applyNumberFormat="1" applyFont="1" applyBorder="1" applyAlignment="1" applyProtection="1">
      <alignment horizontal="center" vertical="center"/>
      <protection hidden="1"/>
    </xf>
    <xf numFmtId="37" fontId="12" fillId="0" borderId="58" xfId="5" applyNumberFormat="1" applyFont="1" applyBorder="1" applyAlignment="1" applyProtection="1">
      <alignment horizontal="center" vertical="center"/>
      <protection hidden="1"/>
    </xf>
    <xf numFmtId="37" fontId="12" fillId="3" borderId="296" xfId="5" applyNumberFormat="1" applyFont="1" applyFill="1" applyBorder="1" applyAlignment="1" applyProtection="1">
      <alignment horizontal="center" vertical="center"/>
      <protection hidden="1"/>
    </xf>
    <xf numFmtId="180" fontId="128" fillId="2" borderId="0" xfId="13" applyNumberFormat="1" applyFont="1" applyFill="1"/>
    <xf numFmtId="0" fontId="129" fillId="2" borderId="0" xfId="13" applyFont="1" applyFill="1"/>
    <xf numFmtId="0" fontId="125" fillId="2" borderId="0" xfId="0" applyFont="1" applyFill="1" applyAlignment="1">
      <alignment vertical="center" wrapText="1"/>
    </xf>
    <xf numFmtId="43" fontId="24" fillId="2" borderId="0" xfId="13" applyNumberFormat="1" applyFont="1" applyFill="1"/>
    <xf numFmtId="0" fontId="17" fillId="2" borderId="0" xfId="12" applyFont="1" applyFill="1" applyAlignment="1">
      <alignment horizontal="right"/>
    </xf>
    <xf numFmtId="2" fontId="7" fillId="0" borderId="0" xfId="12" applyNumberFormat="1" applyFont="1" applyAlignment="1">
      <alignment horizontal="center"/>
    </xf>
    <xf numFmtId="3" fontId="5" fillId="11" borderId="317" xfId="12" applyNumberFormat="1" applyFont="1" applyFill="1" applyBorder="1" applyAlignment="1">
      <alignment horizontal="center"/>
    </xf>
    <xf numFmtId="17" fontId="9" fillId="11" borderId="194" xfId="12" quotePrefix="1" applyNumberFormat="1" applyFont="1" applyFill="1" applyBorder="1" applyAlignment="1">
      <alignment horizontal="center"/>
    </xf>
    <xf numFmtId="17" fontId="9" fillId="11" borderId="81" xfId="12" quotePrefix="1" applyNumberFormat="1" applyFont="1" applyFill="1" applyBorder="1" applyAlignment="1">
      <alignment horizontal="center"/>
    </xf>
    <xf numFmtId="3" fontId="5" fillId="11" borderId="284" xfId="12" applyNumberFormat="1" applyFont="1" applyFill="1" applyBorder="1"/>
    <xf numFmtId="0" fontId="130" fillId="2" borderId="88" xfId="0" applyFont="1" applyFill="1" applyBorder="1" applyAlignment="1">
      <alignment horizontal="right"/>
    </xf>
    <xf numFmtId="3" fontId="5" fillId="11" borderId="284" xfId="12" applyNumberFormat="1" applyFont="1" applyFill="1" applyBorder="1" applyAlignment="1">
      <alignment horizontal="left" indent="2"/>
    </xf>
    <xf numFmtId="2" fontId="12" fillId="2" borderId="88" xfId="0" applyNumberFormat="1" applyFont="1" applyFill="1" applyBorder="1" applyAlignment="1">
      <alignment horizontal="center"/>
    </xf>
    <xf numFmtId="2" fontId="13" fillId="2" borderId="88" xfId="0" applyNumberFormat="1" applyFont="1" applyFill="1" applyBorder="1" applyAlignment="1">
      <alignment horizontal="center"/>
    </xf>
    <xf numFmtId="3" fontId="8" fillId="11" borderId="285" xfId="12" applyNumberFormat="1" applyFont="1" applyFill="1" applyBorder="1"/>
    <xf numFmtId="0" fontId="13" fillId="2" borderId="58" xfId="0" applyFont="1" applyFill="1" applyBorder="1" applyAlignment="1">
      <alignment horizontal="right"/>
    </xf>
    <xf numFmtId="0" fontId="23" fillId="0" borderId="0" xfId="13" applyFont="1" applyAlignment="1">
      <alignment horizontal="center" vertical="top" wrapText="1"/>
    </xf>
    <xf numFmtId="0" fontId="75" fillId="0" borderId="0" xfId="12" applyFont="1" applyAlignment="1">
      <alignment horizontal="center" vertical="top"/>
    </xf>
    <xf numFmtId="0" fontId="15" fillId="0" borderId="0" xfId="12" applyFont="1" applyAlignment="1">
      <alignment horizontal="right"/>
    </xf>
    <xf numFmtId="0" fontId="23" fillId="3" borderId="296" xfId="12" applyFont="1" applyFill="1" applyBorder="1" applyAlignment="1">
      <alignment horizontal="left" wrapText="1"/>
    </xf>
    <xf numFmtId="17" fontId="23" fillId="3" borderId="296" xfId="12" applyNumberFormat="1" applyFont="1" applyFill="1" applyBorder="1" applyAlignment="1">
      <alignment horizontal="center"/>
    </xf>
    <xf numFmtId="17" fontId="9" fillId="3" borderId="296" xfId="12" applyNumberFormat="1" applyFont="1" applyFill="1" applyBorder="1" applyAlignment="1">
      <alignment horizontal="center"/>
    </xf>
    <xf numFmtId="49" fontId="9" fillId="3" borderId="296" xfId="12" applyNumberFormat="1" applyFont="1" applyFill="1" applyBorder="1" applyAlignment="1">
      <alignment horizontal="center"/>
    </xf>
    <xf numFmtId="0" fontId="9" fillId="3" borderId="54" xfId="12" applyFont="1" applyFill="1" applyBorder="1" applyAlignment="1">
      <alignment horizontal="left" vertical="center" wrapText="1"/>
    </xf>
    <xf numFmtId="2" fontId="5" fillId="0" borderId="13" xfId="51" applyNumberFormat="1" applyFont="1" applyBorder="1" applyAlignment="1">
      <alignment horizontal="center" vertical="center"/>
    </xf>
    <xf numFmtId="2" fontId="12" fillId="0" borderId="13" xfId="51" applyNumberFormat="1" applyFont="1" applyBorder="1" applyAlignment="1">
      <alignment horizontal="center" vertical="center"/>
    </xf>
    <xf numFmtId="0" fontId="51" fillId="0" borderId="0" xfId="12" applyFont="1" applyAlignment="1">
      <alignment vertical="center"/>
    </xf>
    <xf numFmtId="3" fontId="9" fillId="3" borderId="88" xfId="53" applyNumberFormat="1" applyFont="1" applyFill="1" applyBorder="1" applyAlignment="1" applyProtection="1">
      <alignment horizontal="left" vertical="center"/>
      <protection hidden="1"/>
    </xf>
    <xf numFmtId="0" fontId="75" fillId="0" borderId="0" xfId="12" applyFont="1" applyAlignment="1">
      <alignment vertical="center"/>
    </xf>
    <xf numFmtId="0" fontId="9" fillId="3" borderId="83" xfId="12" applyFont="1" applyFill="1" applyBorder="1" applyAlignment="1">
      <alignment vertical="center" wrapText="1"/>
    </xf>
    <xf numFmtId="0" fontId="5" fillId="0" borderId="75" xfId="12" applyFont="1" applyBorder="1" applyAlignment="1">
      <alignment horizontal="center" vertical="center"/>
    </xf>
    <xf numFmtId="0" fontId="12" fillId="0" borderId="75" xfId="12" applyFont="1" applyBorder="1" applyAlignment="1">
      <alignment horizontal="center" vertical="center"/>
    </xf>
    <xf numFmtId="2" fontId="12" fillId="0" borderId="83" xfId="12" applyNumberFormat="1" applyFont="1" applyBorder="1" applyAlignment="1">
      <alignment horizontal="center" vertical="center"/>
    </xf>
    <xf numFmtId="43" fontId="12" fillId="0" borderId="83" xfId="12" applyNumberFormat="1" applyFont="1" applyBorder="1" applyAlignment="1">
      <alignment horizontal="center" vertical="center"/>
    </xf>
    <xf numFmtId="3" fontId="17" fillId="3" borderId="88" xfId="53" applyNumberFormat="1" applyFont="1" applyFill="1" applyBorder="1" applyAlignment="1" applyProtection="1">
      <alignment horizontal="left" vertical="center"/>
      <protection hidden="1"/>
    </xf>
    <xf numFmtId="2" fontId="6" fillId="0" borderId="88" xfId="51" applyNumberFormat="1" applyFont="1" applyBorder="1" applyAlignment="1">
      <alignment horizontal="center" vertical="center"/>
    </xf>
    <xf numFmtId="2" fontId="13" fillId="0" borderId="88" xfId="51" applyNumberFormat="1" applyFont="1" applyBorder="1" applyAlignment="1">
      <alignment horizontal="center" vertical="center"/>
    </xf>
    <xf numFmtId="2" fontId="12" fillId="0" borderId="88" xfId="51" applyNumberFormat="1" applyFont="1" applyBorder="1" applyAlignment="1">
      <alignment horizontal="center" vertical="center"/>
    </xf>
    <xf numFmtId="3" fontId="9" fillId="3" borderId="58" xfId="53" applyNumberFormat="1" applyFont="1" applyFill="1" applyBorder="1" applyAlignment="1" applyProtection="1">
      <alignment horizontal="left" vertical="center"/>
      <protection hidden="1"/>
    </xf>
    <xf numFmtId="2" fontId="5" fillId="0" borderId="53" xfId="51" applyNumberFormat="1" applyFont="1" applyBorder="1" applyAlignment="1">
      <alignment horizontal="center" vertical="center"/>
    </xf>
    <xf numFmtId="2" fontId="12" fillId="0" borderId="53" xfId="51" applyNumberFormat="1" applyFont="1" applyBorder="1" applyAlignment="1">
      <alignment horizontal="center" vertical="center"/>
    </xf>
    <xf numFmtId="10" fontId="5" fillId="0" borderId="53" xfId="51" applyNumberFormat="1" applyFont="1" applyBorder="1" applyAlignment="1">
      <alignment horizontal="center" vertical="center"/>
    </xf>
    <xf numFmtId="10" fontId="12" fillId="0" borderId="53" xfId="51" applyNumberFormat="1" applyFont="1" applyBorder="1" applyAlignment="1">
      <alignment horizontal="center" vertical="center"/>
    </xf>
    <xf numFmtId="0" fontId="126" fillId="0" borderId="0" xfId="12" applyFont="1" applyAlignment="1">
      <alignment horizontal="left" wrapText="1"/>
    </xf>
    <xf numFmtId="0" fontId="131" fillId="0" borderId="0" xfId="12" applyFont="1"/>
    <xf numFmtId="0" fontId="122" fillId="0" borderId="0" xfId="12" applyFont="1" applyAlignment="1">
      <alignment horizontal="center"/>
    </xf>
    <xf numFmtId="180" fontId="7" fillId="2" borderId="0" xfId="6" applyNumberFormat="1" applyFont="1" applyFill="1"/>
    <xf numFmtId="0" fontId="15" fillId="0" borderId="0" xfId="13" applyFont="1" applyAlignment="1">
      <alignment horizontal="right"/>
    </xf>
    <xf numFmtId="3" fontId="23" fillId="0" borderId="88" xfId="13" quotePrefix="1" applyNumberFormat="1" applyFont="1" applyFill="1" applyBorder="1" applyAlignment="1">
      <alignment horizontal="center"/>
    </xf>
    <xf numFmtId="180" fontId="7" fillId="2" borderId="0" xfId="13" applyNumberFormat="1" applyFont="1" applyFill="1"/>
    <xf numFmtId="3" fontId="23" fillId="2" borderId="88" xfId="6" applyNumberFormat="1" applyFont="1" applyFill="1" applyBorder="1" applyAlignment="1">
      <alignment horizontal="center"/>
    </xf>
    <xf numFmtId="180" fontId="27" fillId="2" borderId="0" xfId="6" applyNumberFormat="1" applyFont="1" applyFill="1"/>
    <xf numFmtId="37" fontId="23" fillId="0" borderId="82" xfId="6" quotePrefix="1" applyNumberFormat="1" applyFont="1" applyFill="1" applyBorder="1" applyAlignment="1">
      <alignment horizontal="center"/>
    </xf>
    <xf numFmtId="37" fontId="23" fillId="0" borderId="83" xfId="6" quotePrefix="1" applyNumberFormat="1" applyFont="1" applyFill="1" applyBorder="1" applyAlignment="1">
      <alignment horizontal="center"/>
    </xf>
    <xf numFmtId="0" fontId="90" fillId="0" borderId="0" xfId="0" applyFont="1"/>
    <xf numFmtId="180" fontId="90" fillId="0" borderId="0" xfId="6" applyNumberFormat="1" applyFont="1"/>
    <xf numFmtId="37" fontId="126" fillId="0" borderId="9" xfId="6" applyNumberFormat="1" applyFont="1" applyFill="1" applyBorder="1" applyAlignment="1" applyProtection="1">
      <alignment horizontal="center"/>
      <protection hidden="1"/>
    </xf>
    <xf numFmtId="37" fontId="126" fillId="0" borderId="88" xfId="6" applyNumberFormat="1" applyFont="1" applyFill="1" applyBorder="1" applyAlignment="1" applyProtection="1">
      <alignment horizontal="center"/>
      <protection hidden="1"/>
    </xf>
    <xf numFmtId="37" fontId="23" fillId="0" borderId="9" xfId="6" applyNumberFormat="1" applyFont="1" applyFill="1" applyBorder="1" applyAlignment="1" applyProtection="1">
      <alignment horizontal="center"/>
      <protection hidden="1"/>
    </xf>
    <xf numFmtId="37" fontId="23" fillId="0" borderId="88" xfId="6" applyNumberFormat="1" applyFont="1" applyFill="1" applyBorder="1" applyAlignment="1" applyProtection="1">
      <alignment horizontal="center"/>
      <protection hidden="1"/>
    </xf>
    <xf numFmtId="3" fontId="7" fillId="5" borderId="88" xfId="53" applyNumberFormat="1" applyFont="1" applyFill="1" applyBorder="1" applyProtection="1">
      <protection hidden="1"/>
    </xf>
    <xf numFmtId="3" fontId="7" fillId="5" borderId="0" xfId="53" applyNumberFormat="1" applyFont="1" applyFill="1" applyProtection="1">
      <protection hidden="1"/>
    </xf>
    <xf numFmtId="37" fontId="23" fillId="0" borderId="82" xfId="6" applyNumberFormat="1" applyFont="1" applyFill="1" applyBorder="1" applyAlignment="1" applyProtection="1">
      <alignment horizontal="center"/>
      <protection hidden="1"/>
    </xf>
    <xf numFmtId="37" fontId="23" fillId="0" borderId="83" xfId="6" applyNumberFormat="1" applyFont="1" applyFill="1" applyBorder="1" applyAlignment="1" applyProtection="1">
      <alignment horizontal="center"/>
      <protection hidden="1"/>
    </xf>
    <xf numFmtId="37" fontId="23" fillId="0" borderId="63" xfId="6" applyNumberFormat="1" applyFont="1" applyFill="1" applyBorder="1" applyAlignment="1" applyProtection="1">
      <alignment horizontal="center"/>
      <protection hidden="1"/>
    </xf>
    <xf numFmtId="37" fontId="23" fillId="0" borderId="58" xfId="6" applyNumberFormat="1" applyFont="1" applyFill="1" applyBorder="1" applyAlignment="1" applyProtection="1">
      <alignment horizontal="center"/>
      <protection hidden="1"/>
    </xf>
    <xf numFmtId="180" fontId="23" fillId="5" borderId="184" xfId="6" applyNumberFormat="1" applyFont="1" applyFill="1" applyBorder="1" applyAlignment="1" applyProtection="1">
      <alignment horizontal="center"/>
      <protection hidden="1"/>
    </xf>
    <xf numFmtId="180" fontId="23" fillId="5" borderId="296" xfId="6" applyNumberFormat="1" applyFont="1" applyFill="1" applyBorder="1" applyAlignment="1" applyProtection="1">
      <alignment horizontal="center"/>
      <protection hidden="1"/>
    </xf>
    <xf numFmtId="0" fontId="27" fillId="0" borderId="0" xfId="13" applyFont="1" applyAlignment="1">
      <alignment horizontal="center"/>
    </xf>
    <xf numFmtId="180" fontId="15" fillId="2" borderId="0" xfId="6" applyNumberFormat="1" applyFont="1" applyFill="1"/>
    <xf numFmtId="0" fontId="1" fillId="0" borderId="0" xfId="0" applyFont="1" applyAlignment="1">
      <alignment horizontal="left" wrapText="1"/>
    </xf>
    <xf numFmtId="3" fontId="7" fillId="0" borderId="0" xfId="13" applyNumberFormat="1" applyFont="1"/>
    <xf numFmtId="0" fontId="129" fillId="2" borderId="0" xfId="13" applyFont="1" applyFill="1" applyAlignment="1">
      <alignment horizontal="left" wrapText="1"/>
    </xf>
    <xf numFmtId="3" fontId="27" fillId="0" borderId="0" xfId="13" applyNumberFormat="1" applyFont="1"/>
    <xf numFmtId="3" fontId="15" fillId="0" borderId="0" xfId="13" applyNumberFormat="1" applyFont="1"/>
    <xf numFmtId="49" fontId="5" fillId="0" borderId="0" xfId="13" applyNumberFormat="1" applyFont="1" applyFill="1" applyAlignment="1">
      <alignment horizontal="left" wrapText="1"/>
    </xf>
    <xf numFmtId="0" fontId="23" fillId="2" borderId="28" xfId="13" applyFont="1" applyFill="1" applyBorder="1" applyAlignment="1">
      <alignment horizontal="left" wrapText="1"/>
    </xf>
    <xf numFmtId="0" fontId="88" fillId="2" borderId="28" xfId="13" applyFont="1" applyFill="1" applyBorder="1" applyAlignment="1">
      <alignment horizontal="right" wrapText="1"/>
    </xf>
    <xf numFmtId="0" fontId="88" fillId="2" borderId="28" xfId="13" applyFont="1" applyFill="1" applyBorder="1" applyAlignment="1">
      <alignment horizontal="right" vertical="center" wrapText="1"/>
    </xf>
    <xf numFmtId="0" fontId="15" fillId="0" borderId="28" xfId="13" applyFont="1" applyBorder="1" applyAlignment="1">
      <alignment horizontal="right" vertical="center" wrapText="1"/>
    </xf>
    <xf numFmtId="177" fontId="9" fillId="3" borderId="296" xfId="13" applyNumberFormat="1" applyFont="1" applyFill="1" applyBorder="1" applyAlignment="1">
      <alignment horizontal="left"/>
    </xf>
    <xf numFmtId="177" fontId="9" fillId="3" borderId="296" xfId="13" quotePrefix="1" applyNumberFormat="1" applyFont="1" applyFill="1" applyBorder="1" applyAlignment="1">
      <alignment horizontal="center"/>
    </xf>
    <xf numFmtId="177" fontId="7" fillId="2" borderId="0" xfId="13" applyNumberFormat="1" applyFont="1" applyFill="1"/>
    <xf numFmtId="3" fontId="132" fillId="0" borderId="88" xfId="13" quotePrefix="1" applyNumberFormat="1" applyFont="1" applyBorder="1" applyAlignment="1">
      <alignment horizontal="center"/>
    </xf>
    <xf numFmtId="3" fontId="132" fillId="2" borderId="88" xfId="5" applyNumberFormat="1" applyFont="1" applyFill="1" applyBorder="1" applyAlignment="1">
      <alignment horizontal="center"/>
    </xf>
    <xf numFmtId="37" fontId="132" fillId="0" borderId="83" xfId="5" quotePrefix="1" applyNumberFormat="1" applyFont="1" applyBorder="1" applyAlignment="1">
      <alignment horizontal="center"/>
    </xf>
    <xf numFmtId="37" fontId="12" fillId="0" borderId="83" xfId="5" quotePrefix="1" applyNumberFormat="1" applyFont="1" applyBorder="1" applyAlignment="1">
      <alignment horizontal="center"/>
    </xf>
    <xf numFmtId="37" fontId="125" fillId="0" borderId="88" xfId="5" applyNumberFormat="1" applyFont="1" applyBorder="1" applyAlignment="1" applyProtection="1">
      <alignment horizontal="center"/>
      <protection hidden="1"/>
    </xf>
    <xf numFmtId="37" fontId="11" fillId="0" borderId="88" xfId="5" applyNumberFormat="1" applyFont="1" applyBorder="1" applyAlignment="1" applyProtection="1">
      <alignment horizontal="center"/>
      <protection hidden="1"/>
    </xf>
    <xf numFmtId="37" fontId="132" fillId="0" borderId="88" xfId="5" applyNumberFormat="1" applyFont="1" applyBorder="1" applyAlignment="1" applyProtection="1">
      <alignment horizontal="center"/>
      <protection hidden="1"/>
    </xf>
    <xf numFmtId="37" fontId="12" fillId="0" borderId="88" xfId="5" applyNumberFormat="1" applyFont="1" applyBorder="1" applyAlignment="1" applyProtection="1">
      <alignment horizontal="center"/>
      <protection hidden="1"/>
    </xf>
    <xf numFmtId="37" fontId="132" fillId="0" borderId="83" xfId="5" applyNumberFormat="1" applyFont="1" applyBorder="1" applyAlignment="1" applyProtection="1">
      <alignment horizontal="center"/>
      <protection hidden="1"/>
    </xf>
    <xf numFmtId="37" fontId="12" fillId="0" borderId="83" xfId="5" applyNumberFormat="1" applyFont="1" applyBorder="1" applyAlignment="1" applyProtection="1">
      <alignment horizontal="center"/>
      <protection hidden="1"/>
    </xf>
    <xf numFmtId="37" fontId="132" fillId="0" borderId="58" xfId="5" applyNumberFormat="1" applyFont="1" applyBorder="1" applyAlignment="1" applyProtection="1">
      <alignment horizontal="center"/>
      <protection hidden="1"/>
    </xf>
    <xf numFmtId="37" fontId="12" fillId="0" borderId="58" xfId="5" applyNumberFormat="1" applyFont="1" applyBorder="1" applyAlignment="1" applyProtection="1">
      <alignment horizontal="center"/>
      <protection hidden="1"/>
    </xf>
    <xf numFmtId="37" fontId="132" fillId="3" borderId="296" xfId="5" applyNumberFormat="1" applyFont="1" applyFill="1" applyBorder="1" applyAlignment="1" applyProtection="1">
      <alignment horizontal="center"/>
      <protection hidden="1"/>
    </xf>
    <xf numFmtId="37" fontId="12" fillId="3" borderId="296" xfId="5" applyNumberFormat="1" applyFont="1" applyFill="1" applyBorder="1" applyAlignment="1" applyProtection="1">
      <alignment horizontal="center"/>
      <protection hidden="1"/>
    </xf>
    <xf numFmtId="180" fontId="133" fillId="2" borderId="0" xfId="13" applyNumberFormat="1" applyFont="1" applyFill="1"/>
    <xf numFmtId="0" fontId="134" fillId="2" borderId="0" xfId="13" applyFont="1" applyFill="1"/>
    <xf numFmtId="180" fontId="24" fillId="2" borderId="0" xfId="5" applyNumberFormat="1" applyFont="1" applyFill="1"/>
    <xf numFmtId="0" fontId="5" fillId="0" borderId="0" xfId="57" applyFont="1" applyFill="1"/>
    <xf numFmtId="0" fontId="6" fillId="0" borderId="0" xfId="57" applyFont="1"/>
    <xf numFmtId="0" fontId="6" fillId="2" borderId="0" xfId="57" applyFont="1" applyFill="1"/>
    <xf numFmtId="0" fontId="100" fillId="0" borderId="0" xfId="57" applyFont="1"/>
    <xf numFmtId="0" fontId="75" fillId="0" borderId="0" xfId="57" applyFont="1"/>
    <xf numFmtId="0" fontId="51" fillId="0" borderId="0" xfId="57" applyFont="1"/>
    <xf numFmtId="0" fontId="51" fillId="0" borderId="18" xfId="57" applyFont="1" applyBorder="1"/>
    <xf numFmtId="0" fontId="9" fillId="11" borderId="67" xfId="57" applyFont="1" applyFill="1" applyBorder="1" applyAlignment="1">
      <alignment horizontal="center" vertical="center"/>
    </xf>
    <xf numFmtId="0" fontId="9" fillId="11" borderId="37" xfId="57" applyFont="1" applyFill="1" applyBorder="1" applyAlignment="1">
      <alignment horizontal="center" vertical="center"/>
    </xf>
    <xf numFmtId="0" fontId="9" fillId="11" borderId="237" xfId="57" applyFont="1" applyFill="1" applyBorder="1" applyAlignment="1">
      <alignment horizontal="center" vertical="center"/>
    </xf>
    <xf numFmtId="15" fontId="9" fillId="11" borderId="69" xfId="57" quotePrefix="1" applyNumberFormat="1" applyFont="1" applyFill="1" applyBorder="1" applyAlignment="1">
      <alignment horizontal="left" vertical="center"/>
    </xf>
    <xf numFmtId="38" fontId="74" fillId="0" borderId="325" xfId="57" applyNumberFormat="1" applyFont="1" applyBorder="1" applyAlignment="1">
      <alignment horizontal="center" vertical="center"/>
    </xf>
    <xf numFmtId="38" fontId="74" fillId="0" borderId="43" xfId="57" applyNumberFormat="1" applyFont="1" applyBorder="1" applyAlignment="1">
      <alignment horizontal="center" vertical="center"/>
    </xf>
    <xf numFmtId="38" fontId="74" fillId="0" borderId="326" xfId="57" applyNumberFormat="1" applyFont="1" applyBorder="1" applyAlignment="1">
      <alignment horizontal="center" vertical="center"/>
    </xf>
    <xf numFmtId="38" fontId="74" fillId="0" borderId="51" xfId="57" applyNumberFormat="1" applyFont="1" applyBorder="1" applyAlignment="1">
      <alignment horizontal="center" vertical="center"/>
    </xf>
    <xf numFmtId="2" fontId="12" fillId="0" borderId="43" xfId="51" applyNumberFormat="1" applyFont="1" applyBorder="1" applyAlignment="1">
      <alignment horizontal="center" vertical="center"/>
    </xf>
    <xf numFmtId="2" fontId="12" fillId="0" borderId="51" xfId="51" applyNumberFormat="1" applyFont="1" applyBorder="1" applyAlignment="1">
      <alignment horizontal="center" vertical="center"/>
    </xf>
    <xf numFmtId="0" fontId="51" fillId="0" borderId="0" xfId="13" applyFont="1"/>
    <xf numFmtId="38" fontId="13" fillId="0" borderId="325" xfId="57" applyNumberFormat="1" applyFont="1" applyBorder="1" applyAlignment="1">
      <alignment horizontal="center" vertical="center"/>
    </xf>
    <xf numFmtId="38" fontId="13" fillId="0" borderId="43" xfId="57" applyNumberFormat="1" applyFont="1" applyBorder="1" applyAlignment="1">
      <alignment horizontal="center" vertical="center"/>
    </xf>
    <xf numFmtId="38" fontId="13" fillId="0" borderId="326" xfId="57" applyNumberFormat="1" applyFont="1" applyBorder="1" applyAlignment="1">
      <alignment horizontal="center" vertical="center"/>
    </xf>
    <xf numFmtId="38" fontId="13" fillId="0" borderId="51" xfId="57" applyNumberFormat="1" applyFont="1" applyBorder="1" applyAlignment="1">
      <alignment horizontal="center" vertical="center"/>
    </xf>
    <xf numFmtId="2" fontId="12" fillId="0" borderId="288" xfId="51" applyNumberFormat="1" applyFont="1" applyBorder="1" applyAlignment="1">
      <alignment horizontal="center" vertical="center"/>
    </xf>
    <xf numFmtId="2" fontId="12" fillId="0" borderId="327" xfId="51" applyNumberFormat="1" applyFont="1" applyBorder="1" applyAlignment="1">
      <alignment horizontal="center" vertical="center"/>
    </xf>
    <xf numFmtId="38" fontId="13" fillId="0" borderId="70" xfId="57" applyNumberFormat="1" applyFont="1" applyBorder="1" applyAlignment="1">
      <alignment horizontal="center" vertical="center"/>
    </xf>
    <xf numFmtId="38" fontId="13" fillId="0" borderId="2" xfId="57" applyNumberFormat="1" applyFont="1" applyBorder="1" applyAlignment="1">
      <alignment horizontal="center" vertical="center"/>
    </xf>
    <xf numFmtId="2" fontId="12" fillId="0" borderId="2" xfId="51" applyNumberFormat="1" applyFont="1" applyBorder="1" applyAlignment="1">
      <alignment horizontal="center" vertical="center"/>
    </xf>
    <xf numFmtId="0" fontId="135" fillId="2" borderId="0" xfId="57" applyFont="1" applyFill="1" applyAlignment="1">
      <alignment vertical="center"/>
    </xf>
    <xf numFmtId="0" fontId="15" fillId="2" borderId="0" xfId="57" applyFont="1" applyFill="1"/>
    <xf numFmtId="38" fontId="13" fillId="0" borderId="70" xfId="57" applyNumberFormat="1" applyFont="1" applyFill="1" applyBorder="1" applyAlignment="1">
      <alignment horizontal="center" vertical="center"/>
    </xf>
    <xf numFmtId="38" fontId="13" fillId="0" borderId="2" xfId="57" applyNumberFormat="1" applyFont="1" applyFill="1" applyBorder="1" applyAlignment="1">
      <alignment horizontal="center" vertical="center"/>
    </xf>
    <xf numFmtId="2" fontId="12" fillId="0" borderId="2" xfId="51" applyNumberFormat="1" applyFont="1" applyFill="1" applyBorder="1" applyAlignment="1">
      <alignment horizontal="center" vertical="center"/>
    </xf>
    <xf numFmtId="15" fontId="9" fillId="11" borderId="328" xfId="57" quotePrefix="1" applyNumberFormat="1" applyFont="1" applyFill="1" applyBorder="1" applyAlignment="1">
      <alignment horizontal="left" vertical="center"/>
    </xf>
    <xf numFmtId="38" fontId="13" fillId="0" borderId="315" xfId="57" applyNumberFormat="1" applyFont="1" applyFill="1" applyBorder="1" applyAlignment="1">
      <alignment horizontal="center" vertical="center"/>
    </xf>
    <xf numFmtId="38" fontId="13" fillId="0" borderId="3" xfId="57" applyNumberFormat="1" applyFont="1" applyFill="1" applyBorder="1" applyAlignment="1">
      <alignment horizontal="center" vertical="center"/>
    </xf>
    <xf numFmtId="2" fontId="12" fillId="0" borderId="3" xfId="51" applyNumberFormat="1" applyFont="1" applyFill="1" applyBorder="1" applyAlignment="1">
      <alignment horizontal="center" vertical="center"/>
    </xf>
    <xf numFmtId="0" fontId="15" fillId="2" borderId="0" xfId="57" applyFont="1" applyFill="1" applyAlignment="1">
      <alignment horizontal="left" vertical="center" wrapText="1"/>
    </xf>
    <xf numFmtId="0" fontId="15" fillId="0" borderId="0" xfId="57" applyFont="1" applyAlignment="1">
      <alignment vertical="top" wrapText="1"/>
    </xf>
    <xf numFmtId="0" fontId="15" fillId="0" borderId="0" xfId="57" applyFont="1" applyAlignment="1">
      <alignment vertical="center" wrapText="1"/>
    </xf>
    <xf numFmtId="38" fontId="15" fillId="0" borderId="0" xfId="57" applyNumberFormat="1" applyFont="1" applyAlignment="1">
      <alignment vertical="center" wrapText="1"/>
    </xf>
    <xf numFmtId="0" fontId="5" fillId="2" borderId="0" xfId="23" applyFont="1" applyFill="1" applyAlignment="1">
      <alignment vertical="center"/>
    </xf>
    <xf numFmtId="0" fontId="6" fillId="2" borderId="0" xfId="23" applyFont="1" applyFill="1" applyAlignment="1">
      <alignment vertical="center"/>
    </xf>
    <xf numFmtId="0" fontId="7" fillId="2" borderId="0" xfId="23" applyFont="1" applyFill="1" applyAlignment="1">
      <alignment vertical="center"/>
    </xf>
    <xf numFmtId="0" fontId="15" fillId="2" borderId="0" xfId="23" applyFont="1" applyFill="1" applyAlignment="1">
      <alignment horizontal="right" vertical="center"/>
    </xf>
    <xf numFmtId="0" fontId="9" fillId="11" borderId="45" xfId="23" applyFont="1" applyFill="1" applyBorder="1" applyAlignment="1">
      <alignment horizontal="centerContinuous" vertical="center" wrapText="1"/>
    </xf>
    <xf numFmtId="0" fontId="10" fillId="11" borderId="45" xfId="23" applyFont="1" applyFill="1" applyBorder="1" applyAlignment="1">
      <alignment horizontal="centerContinuous" vertical="center" wrapText="1"/>
    </xf>
    <xf numFmtId="0" fontId="10" fillId="11" borderId="47" xfId="23" applyFont="1" applyFill="1" applyBorder="1" applyAlignment="1">
      <alignment horizontal="centerContinuous" vertical="center" wrapText="1"/>
    </xf>
    <xf numFmtId="0" fontId="10" fillId="2" borderId="0" xfId="23" applyFont="1" applyFill="1" applyAlignment="1">
      <alignment vertical="center"/>
    </xf>
    <xf numFmtId="0" fontId="9" fillId="11" borderId="197" xfId="23" applyFont="1" applyFill="1" applyBorder="1" applyAlignment="1">
      <alignment horizontal="center" vertical="center"/>
    </xf>
    <xf numFmtId="0" fontId="9" fillId="11" borderId="1" xfId="23" applyFont="1" applyFill="1" applyBorder="1" applyAlignment="1">
      <alignment horizontal="center" vertical="center"/>
    </xf>
    <xf numFmtId="0" fontId="9" fillId="11" borderId="52" xfId="23" applyFont="1" applyFill="1" applyBorder="1" applyAlignment="1">
      <alignment horizontal="center" vertical="center"/>
    </xf>
    <xf numFmtId="0" fontId="9" fillId="11" borderId="25" xfId="23" applyFont="1" applyFill="1" applyBorder="1" applyAlignment="1">
      <alignment horizontal="center" vertical="center"/>
    </xf>
    <xf numFmtId="0" fontId="10" fillId="11" borderId="88" xfId="23" applyFont="1" applyFill="1" applyBorder="1" applyAlignment="1">
      <alignment vertical="center"/>
    </xf>
    <xf numFmtId="0" fontId="13" fillId="2" borderId="32" xfId="23" applyFont="1" applyFill="1" applyBorder="1" applyAlignment="1">
      <alignment vertical="center"/>
    </xf>
    <xf numFmtId="0" fontId="13" fillId="2" borderId="2" xfId="23" applyFont="1" applyFill="1" applyBorder="1" applyAlignment="1">
      <alignment vertical="center"/>
    </xf>
    <xf numFmtId="0" fontId="13" fillId="2" borderId="39" xfId="23" applyFont="1" applyFill="1" applyBorder="1" applyAlignment="1">
      <alignment vertical="center"/>
    </xf>
    <xf numFmtId="0" fontId="9" fillId="11" borderId="88" xfId="23" applyFont="1" applyFill="1" applyBorder="1" applyAlignment="1">
      <alignment vertical="center"/>
    </xf>
    <xf numFmtId="3" fontId="12" fillId="2" borderId="21" xfId="23" applyNumberFormat="1" applyFont="1" applyFill="1" applyBorder="1" applyAlignment="1">
      <alignment vertical="center"/>
    </xf>
    <xf numFmtId="3" fontId="12" fillId="2" borderId="2" xfId="23" applyNumberFormat="1" applyFont="1" applyFill="1" applyBorder="1" applyAlignment="1">
      <alignment vertical="center"/>
    </xf>
    <xf numFmtId="3" fontId="12" fillId="2" borderId="39" xfId="23" applyNumberFormat="1" applyFont="1" applyFill="1" applyBorder="1" applyAlignment="1">
      <alignment vertical="center"/>
    </xf>
    <xf numFmtId="3" fontId="7" fillId="2" borderId="0" xfId="23" applyNumberFormat="1" applyFont="1" applyFill="1" applyAlignment="1">
      <alignment vertical="center"/>
    </xf>
    <xf numFmtId="3" fontId="13" fillId="2" borderId="21" xfId="23" applyNumberFormat="1" applyFont="1" applyFill="1" applyBorder="1" applyAlignment="1">
      <alignment vertical="center"/>
    </xf>
    <xf numFmtId="3" fontId="13" fillId="2" borderId="2" xfId="23" applyNumberFormat="1" applyFont="1" applyFill="1" applyBorder="1" applyAlignment="1">
      <alignment vertical="center"/>
    </xf>
    <xf numFmtId="3" fontId="13" fillId="2" borderId="39" xfId="23" applyNumberFormat="1" applyFont="1" applyFill="1" applyBorder="1" applyAlignment="1">
      <alignment vertical="center"/>
    </xf>
    <xf numFmtId="186" fontId="11" fillId="2" borderId="21" xfId="51" applyNumberFormat="1" applyFont="1" applyFill="1" applyBorder="1" applyAlignment="1">
      <alignment vertical="center"/>
    </xf>
    <xf numFmtId="186" fontId="11" fillId="2" borderId="2" xfId="51" applyNumberFormat="1" applyFont="1" applyFill="1" applyBorder="1" applyAlignment="1">
      <alignment vertical="center"/>
    </xf>
    <xf numFmtId="0" fontId="9" fillId="11" borderId="58" xfId="23" applyFont="1" applyFill="1" applyBorder="1" applyAlignment="1">
      <alignment vertical="center"/>
    </xf>
    <xf numFmtId="0" fontId="13" fillId="2" borderId="24" xfId="23" applyFont="1" applyFill="1" applyBorder="1" applyAlignment="1">
      <alignment vertical="center"/>
    </xf>
    <xf numFmtId="0" fontId="13" fillId="2" borderId="25" xfId="23" applyFont="1" applyFill="1" applyBorder="1" applyAlignment="1">
      <alignment vertical="center"/>
    </xf>
    <xf numFmtId="0" fontId="13" fillId="2" borderId="40" xfId="23" applyFont="1" applyFill="1" applyBorder="1" applyAlignment="1">
      <alignment vertical="center"/>
    </xf>
    <xf numFmtId="0" fontId="7" fillId="0" borderId="0" xfId="23" applyFont="1" applyAlignment="1">
      <alignment vertical="center"/>
    </xf>
    <xf numFmtId="186" fontId="7" fillId="0" borderId="0" xfId="51" applyNumberFormat="1" applyFont="1" applyAlignment="1">
      <alignment vertical="center"/>
    </xf>
    <xf numFmtId="0" fontId="15" fillId="2" borderId="0" xfId="23" applyFont="1" applyFill="1" applyAlignment="1">
      <alignment vertical="center"/>
    </xf>
    <xf numFmtId="3" fontId="15" fillId="2" borderId="0" xfId="23" applyNumberFormat="1" applyFont="1" applyFill="1" applyAlignment="1">
      <alignment vertical="center"/>
    </xf>
    <xf numFmtId="0" fontId="25" fillId="2" borderId="0" xfId="23" applyFont="1" applyFill="1" applyAlignment="1">
      <alignment vertical="center"/>
    </xf>
    <xf numFmtId="0" fontId="4" fillId="2" borderId="0" xfId="58" applyFont="1" applyFill="1" applyAlignment="1">
      <alignment vertical="center"/>
    </xf>
    <xf numFmtId="0" fontId="9" fillId="0" borderId="0" xfId="58" applyFont="1" applyFill="1" applyBorder="1" applyAlignment="1">
      <alignment horizontal="left" vertical="center" wrapText="1"/>
    </xf>
    <xf numFmtId="0" fontId="59" fillId="2" borderId="0" xfId="58" applyFont="1" applyFill="1" applyAlignment="1">
      <alignment vertical="center"/>
    </xf>
    <xf numFmtId="0" fontId="17" fillId="2" borderId="0" xfId="58" applyFont="1" applyFill="1" applyAlignment="1">
      <alignment horizontal="right" vertical="center"/>
    </xf>
    <xf numFmtId="177" fontId="12" fillId="3" borderId="330" xfId="58" applyNumberFormat="1" applyFont="1" applyFill="1" applyBorder="1" applyAlignment="1">
      <alignment horizontal="center"/>
    </xf>
    <xf numFmtId="0" fontId="138" fillId="2" borderId="0" xfId="58" applyFont="1" applyFill="1"/>
    <xf numFmtId="10" fontId="13" fillId="3" borderId="334" xfId="58" applyNumberFormat="1" applyFont="1" applyFill="1" applyBorder="1"/>
    <xf numFmtId="0" fontId="4" fillId="2" borderId="0" xfId="58" applyFont="1" applyFill="1"/>
    <xf numFmtId="0" fontId="5" fillId="3" borderId="337" xfId="58" applyFont="1" applyFill="1" applyBorder="1"/>
    <xf numFmtId="10" fontId="13" fillId="0" borderId="145" xfId="58" applyNumberFormat="1" applyFont="1" applyFill="1" applyBorder="1"/>
    <xf numFmtId="10" fontId="13" fillId="5" borderId="147" xfId="58" applyNumberFormat="1" applyFont="1" applyFill="1" applyBorder="1"/>
    <xf numFmtId="10" fontId="10" fillId="2" borderId="1" xfId="58" applyNumberFormat="1" applyFont="1" applyFill="1" applyBorder="1"/>
    <xf numFmtId="186" fontId="17" fillId="2" borderId="1" xfId="58" applyNumberFormat="1" applyFont="1" applyFill="1" applyBorder="1" applyAlignment="1">
      <alignment horizontal="center"/>
    </xf>
    <xf numFmtId="0" fontId="139" fillId="2" borderId="0" xfId="58" applyFont="1" applyFill="1"/>
    <xf numFmtId="0" fontId="6" fillId="3" borderId="137" xfId="58" applyFont="1" applyFill="1" applyBorder="1"/>
    <xf numFmtId="186" fontId="13" fillId="0" borderId="338" xfId="59" applyNumberFormat="1" applyFont="1" applyFill="1" applyBorder="1"/>
    <xf numFmtId="186" fontId="13" fillId="5" borderId="339" xfId="59" applyNumberFormat="1" applyFont="1" applyFill="1" applyBorder="1"/>
    <xf numFmtId="178" fontId="10" fillId="2" borderId="2" xfId="5" applyNumberFormat="1" applyFont="1" applyFill="1" applyBorder="1"/>
    <xf numFmtId="178" fontId="10" fillId="2" borderId="2" xfId="5" applyNumberFormat="1" applyFont="1" applyFill="1" applyBorder="1" applyAlignment="1">
      <alignment horizontal="right"/>
    </xf>
    <xf numFmtId="166" fontId="4" fillId="2" borderId="0" xfId="58" applyNumberFormat="1" applyFont="1" applyFill="1"/>
    <xf numFmtId="178" fontId="10" fillId="2" borderId="2" xfId="59" applyNumberFormat="1" applyFont="1" applyFill="1" applyBorder="1"/>
    <xf numFmtId="178" fontId="10" fillId="2" borderId="2" xfId="58" applyNumberFormat="1" applyFont="1" applyFill="1" applyBorder="1"/>
    <xf numFmtId="0" fontId="5" fillId="3" borderId="137" xfId="58" applyFont="1" applyFill="1" applyBorder="1"/>
    <xf numFmtId="0" fontId="6" fillId="3" borderId="137" xfId="58" quotePrefix="1" applyFont="1" applyFill="1" applyBorder="1" applyAlignment="1">
      <alignment horizontal="left"/>
    </xf>
    <xf numFmtId="0" fontId="4" fillId="0" borderId="0" xfId="58" applyFont="1" applyFill="1"/>
    <xf numFmtId="0" fontId="88" fillId="3" borderId="137" xfId="58" applyFont="1" applyFill="1" applyBorder="1" applyAlignment="1">
      <alignment horizontal="left" indent="1"/>
    </xf>
    <xf numFmtId="0" fontId="6" fillId="3" borderId="137" xfId="60" applyFont="1" applyFill="1" applyBorder="1"/>
    <xf numFmtId="17" fontId="13" fillId="0" borderId="338" xfId="60" applyNumberFormat="1" applyFont="1" applyFill="1" applyBorder="1"/>
    <xf numFmtId="17" fontId="13" fillId="5" borderId="339" xfId="60" applyNumberFormat="1" applyFont="1" applyFill="1" applyBorder="1"/>
    <xf numFmtId="0" fontId="94" fillId="2" borderId="0" xfId="60" applyFont="1" applyFill="1"/>
    <xf numFmtId="0" fontId="10" fillId="2" borderId="2" xfId="5" quotePrefix="1" applyNumberFormat="1" applyFont="1" applyFill="1" applyBorder="1" applyAlignment="1">
      <alignment horizontal="right"/>
    </xf>
    <xf numFmtId="0" fontId="6" fillId="3" borderId="125" xfId="58" applyFont="1" applyFill="1" applyBorder="1"/>
    <xf numFmtId="186" fontId="13" fillId="0" borderId="340" xfId="59" applyNumberFormat="1" applyFont="1" applyFill="1" applyBorder="1"/>
    <xf numFmtId="186" fontId="13" fillId="5" borderId="341" xfId="59" applyNumberFormat="1" applyFont="1" applyFill="1" applyBorder="1"/>
    <xf numFmtId="186" fontId="10" fillId="2" borderId="3" xfId="59" applyNumberFormat="1" applyFont="1" applyFill="1" applyBorder="1"/>
    <xf numFmtId="186" fontId="10" fillId="2" borderId="3" xfId="58" applyNumberFormat="1" applyFont="1" applyFill="1" applyBorder="1"/>
    <xf numFmtId="186" fontId="10" fillId="2" borderId="2" xfId="59" applyNumberFormat="1" applyFont="1" applyFill="1" applyBorder="1"/>
    <xf numFmtId="186" fontId="10" fillId="2" borderId="2" xfId="58" applyNumberFormat="1" applyFont="1" applyFill="1" applyBorder="1"/>
    <xf numFmtId="0" fontId="5" fillId="3" borderId="116" xfId="58" applyFont="1" applyFill="1" applyBorder="1"/>
    <xf numFmtId="186" fontId="13" fillId="0" borderId="117" xfId="59" applyNumberFormat="1" applyFont="1" applyFill="1" applyBorder="1"/>
    <xf numFmtId="177" fontId="12" fillId="5" borderId="342" xfId="58" applyNumberFormat="1" applyFont="1" applyFill="1" applyBorder="1" applyAlignment="1">
      <alignment horizontal="center"/>
    </xf>
    <xf numFmtId="177" fontId="9" fillId="3" borderId="37" xfId="58" applyNumberFormat="1" applyFont="1" applyFill="1" applyBorder="1" applyAlignment="1">
      <alignment horizontal="center"/>
    </xf>
    <xf numFmtId="177" fontId="9" fillId="3" borderId="37" xfId="58" applyNumberFormat="1" applyFont="1" applyFill="1" applyBorder="1" applyAlignment="1">
      <alignment horizontal="center" vertical="center"/>
    </xf>
    <xf numFmtId="177" fontId="9" fillId="3" borderId="37" xfId="58" quotePrefix="1" applyNumberFormat="1" applyFont="1" applyFill="1" applyBorder="1" applyAlignment="1">
      <alignment horizontal="center" vertical="center"/>
    </xf>
    <xf numFmtId="177" fontId="9" fillId="3" borderId="37" xfId="58" quotePrefix="1" applyNumberFormat="1" applyFont="1" applyFill="1" applyBorder="1" applyAlignment="1">
      <alignment horizontal="right" vertical="center"/>
    </xf>
    <xf numFmtId="0" fontId="6" fillId="3" borderId="337" xfId="58" applyFont="1" applyFill="1" applyBorder="1"/>
    <xf numFmtId="186" fontId="13" fillId="0" borderId="145" xfId="59" applyNumberFormat="1" applyFont="1" applyFill="1" applyBorder="1"/>
    <xf numFmtId="186" fontId="13" fillId="5" borderId="147" xfId="59" applyNumberFormat="1" applyFont="1" applyFill="1" applyBorder="1"/>
    <xf numFmtId="178" fontId="10" fillId="2" borderId="1" xfId="5" applyNumberFormat="1" applyFont="1" applyFill="1" applyBorder="1"/>
    <xf numFmtId="0" fontId="6" fillId="3" borderId="3" xfId="58" applyFont="1" applyFill="1" applyBorder="1"/>
    <xf numFmtId="10" fontId="12" fillId="0" borderId="3" xfId="58" applyNumberFormat="1" applyFont="1" applyFill="1" applyBorder="1"/>
    <xf numFmtId="10" fontId="12" fillId="5" borderId="3" xfId="58" applyNumberFormat="1" applyFont="1" applyFill="1" applyBorder="1"/>
    <xf numFmtId="10" fontId="9" fillId="2" borderId="3" xfId="58" applyNumberFormat="1" applyFont="1" applyFill="1" applyBorder="1"/>
    <xf numFmtId="0" fontId="13" fillId="0" borderId="343" xfId="58" applyFont="1" applyFill="1" applyBorder="1"/>
    <xf numFmtId="10" fontId="12" fillId="0" borderId="0" xfId="58" applyNumberFormat="1" applyFont="1" applyFill="1" applyBorder="1"/>
    <xf numFmtId="10" fontId="12" fillId="5" borderId="0" xfId="58" applyNumberFormat="1" applyFont="1" applyFill="1" applyBorder="1"/>
    <xf numFmtId="10" fontId="9" fillId="5" borderId="0" xfId="58" applyNumberFormat="1" applyFont="1" applyFill="1" applyBorder="1"/>
    <xf numFmtId="0" fontId="10" fillId="5" borderId="0" xfId="58" applyFont="1" applyFill="1" applyBorder="1"/>
    <xf numFmtId="0" fontId="10" fillId="5" borderId="344" xfId="58" applyFont="1" applyFill="1" applyBorder="1"/>
    <xf numFmtId="0" fontId="10" fillId="5" borderId="345" xfId="58" applyFont="1" applyFill="1" applyBorder="1"/>
    <xf numFmtId="0" fontId="10" fillId="5" borderId="346" xfId="58" applyFont="1" applyFill="1" applyBorder="1"/>
    <xf numFmtId="0" fontId="7" fillId="0" borderId="0" xfId="58" applyFont="1" applyFill="1" applyBorder="1"/>
    <xf numFmtId="10" fontId="7" fillId="0" borderId="0" xfId="58" applyNumberFormat="1" applyFont="1" applyFill="1" applyBorder="1"/>
    <xf numFmtId="0" fontId="10" fillId="0" borderId="0" xfId="58" applyFont="1" applyFill="1" applyBorder="1"/>
    <xf numFmtId="198" fontId="7" fillId="0" borderId="0" xfId="58" applyNumberFormat="1" applyFont="1" applyFill="1" applyBorder="1" applyAlignment="1">
      <alignment horizontal="right" vertical="center"/>
    </xf>
    <xf numFmtId="0" fontId="7" fillId="0" borderId="0" xfId="61" applyFont="1" applyFill="1" applyBorder="1" applyAlignment="1">
      <alignment horizontal="right"/>
    </xf>
    <xf numFmtId="0" fontId="7" fillId="0" borderId="0" xfId="61" applyFont="1" applyFill="1" applyBorder="1" applyAlignment="1">
      <alignment wrapText="1"/>
    </xf>
    <xf numFmtId="0" fontId="7" fillId="0" borderId="0" xfId="61" applyFont="1" applyFill="1" applyBorder="1"/>
    <xf numFmtId="0" fontId="15" fillId="2" borderId="0" xfId="58" quotePrefix="1" applyFont="1" applyFill="1" applyBorder="1" applyAlignment="1">
      <alignment horizontal="left" vertical="justify"/>
    </xf>
    <xf numFmtId="0" fontId="15" fillId="2" borderId="0" xfId="58" applyFont="1" applyFill="1" applyBorder="1" applyAlignment="1">
      <alignment vertical="center"/>
    </xf>
    <xf numFmtId="10" fontId="107" fillId="2" borderId="0" xfId="58" applyNumberFormat="1" applyFont="1" applyFill="1" applyBorder="1" applyAlignment="1">
      <alignment vertical="center"/>
    </xf>
    <xf numFmtId="0" fontId="17" fillId="2" borderId="0" xfId="58" applyFont="1" applyFill="1" applyBorder="1" applyAlignment="1">
      <alignment vertical="center"/>
    </xf>
    <xf numFmtId="0" fontId="51" fillId="2" borderId="0" xfId="58" applyFont="1" applyFill="1" applyBorder="1"/>
    <xf numFmtId="10" fontId="75" fillId="2" borderId="0" xfId="58" applyNumberFormat="1" applyFont="1" applyFill="1" applyBorder="1"/>
    <xf numFmtId="0" fontId="51" fillId="2" borderId="0" xfId="62" applyFont="1" applyFill="1" applyBorder="1"/>
    <xf numFmtId="0" fontId="95" fillId="2" borderId="0" xfId="62" applyFont="1" applyFill="1" applyBorder="1"/>
    <xf numFmtId="0" fontId="95" fillId="2" borderId="0" xfId="58" applyFont="1" applyFill="1" applyBorder="1"/>
    <xf numFmtId="3" fontId="75" fillId="2" borderId="0" xfId="58" applyNumberFormat="1" applyFont="1" applyFill="1" applyBorder="1"/>
    <xf numFmtId="0" fontId="94" fillId="2" borderId="136" xfId="58" applyFont="1" applyFill="1" applyBorder="1"/>
    <xf numFmtId="10" fontId="140" fillId="2" borderId="0" xfId="58" applyNumberFormat="1" applyFont="1" applyFill="1"/>
    <xf numFmtId="0" fontId="4" fillId="2" borderId="0" xfId="62" applyFont="1" applyFill="1"/>
    <xf numFmtId="0" fontId="59" fillId="2" borderId="0" xfId="62" applyFont="1" applyFill="1"/>
    <xf numFmtId="0" fontId="59" fillId="2" borderId="0" xfId="58" applyFont="1" applyFill="1"/>
    <xf numFmtId="10" fontId="94" fillId="2" borderId="0" xfId="58" applyNumberFormat="1" applyFont="1" applyFill="1"/>
    <xf numFmtId="0" fontId="51" fillId="2" borderId="0" xfId="47" applyFont="1" applyFill="1"/>
    <xf numFmtId="38" fontId="13" fillId="2" borderId="289" xfId="4" applyNumberFormat="1" applyFont="1" applyFill="1" applyBorder="1" applyAlignment="1"/>
    <xf numFmtId="38" fontId="13" fillId="2" borderId="135" xfId="4" applyNumberFormat="1" applyFont="1" applyFill="1" applyBorder="1" applyAlignment="1"/>
    <xf numFmtId="38" fontId="13" fillId="2" borderId="290" xfId="4" applyNumberFormat="1" applyFont="1" applyFill="1" applyBorder="1" applyAlignment="1"/>
    <xf numFmtId="38" fontId="13" fillId="2" borderId="0" xfId="4" applyNumberFormat="1" applyFont="1" applyFill="1" applyBorder="1" applyAlignment="1"/>
    <xf numFmtId="38" fontId="13" fillId="2" borderId="292" xfId="4" applyNumberFormat="1" applyFont="1" applyFill="1" applyBorder="1" applyAlignment="1"/>
    <xf numFmtId="38" fontId="13" fillId="2" borderId="31" xfId="4" applyNumberFormat="1" applyFont="1" applyFill="1" applyBorder="1" applyAlignment="1"/>
    <xf numFmtId="38" fontId="13" fillId="2" borderId="292" xfId="4" applyNumberFormat="1" applyFont="1" applyFill="1" applyBorder="1" applyAlignment="1">
      <alignment horizontal="right"/>
    </xf>
    <xf numFmtId="38" fontId="13" fillId="2" borderId="0" xfId="4" applyNumberFormat="1" applyFont="1" applyFill="1" applyBorder="1" applyAlignment="1">
      <alignment horizontal="right"/>
    </xf>
    <xf numFmtId="38" fontId="13" fillId="2" borderId="31" xfId="4" applyNumberFormat="1" applyFont="1" applyFill="1" applyBorder="1" applyAlignment="1">
      <alignment horizontal="right"/>
    </xf>
    <xf numFmtId="38" fontId="51" fillId="2" borderId="0" xfId="47" applyNumberFormat="1" applyFont="1" applyFill="1"/>
    <xf numFmtId="0" fontId="94" fillId="2" borderId="0" xfId="47" applyFont="1" applyFill="1" applyAlignment="1">
      <alignment horizontal="center"/>
    </xf>
    <xf numFmtId="0" fontId="100" fillId="2" borderId="0" xfId="47" applyFont="1" applyFill="1"/>
    <xf numFmtId="181" fontId="94" fillId="2" borderId="0" xfId="16" applyFont="1" applyFill="1"/>
    <xf numFmtId="40" fontId="95" fillId="2" borderId="0" xfId="4" applyFont="1" applyFill="1"/>
    <xf numFmtId="40" fontId="51" fillId="2" borderId="0" xfId="4" applyFont="1" applyFill="1"/>
    <xf numFmtId="0" fontId="5" fillId="2" borderId="0" xfId="63" applyFont="1" applyFill="1" applyBorder="1"/>
    <xf numFmtId="0" fontId="91" fillId="2" borderId="0" xfId="63" applyFont="1" applyFill="1" applyBorder="1"/>
    <xf numFmtId="0" fontId="74" fillId="2" borderId="0" xfId="63" applyFont="1" applyFill="1" applyBorder="1"/>
    <xf numFmtId="0" fontId="92" fillId="2" borderId="0" xfId="63" applyFont="1" applyFill="1" applyBorder="1" applyAlignment="1">
      <alignment horizontal="center"/>
    </xf>
    <xf numFmtId="0" fontId="93" fillId="2" borderId="0" xfId="63" applyFont="1" applyFill="1" applyAlignment="1">
      <alignment horizontal="center"/>
    </xf>
    <xf numFmtId="0" fontId="94" fillId="2" borderId="0" xfId="63" applyFont="1" applyFill="1"/>
    <xf numFmtId="0" fontId="91" fillId="2" borderId="0" xfId="63" applyFont="1" applyFill="1" applyBorder="1" applyAlignment="1">
      <alignment horizontal="center"/>
    </xf>
    <xf numFmtId="0" fontId="95" fillId="2" borderId="0" xfId="63" applyFont="1" applyFill="1"/>
    <xf numFmtId="0" fontId="5" fillId="5" borderId="286" xfId="63" applyFont="1" applyFill="1" applyBorder="1"/>
    <xf numFmtId="195" fontId="5" fillId="5" borderId="287" xfId="63" applyNumberFormat="1" applyFont="1" applyFill="1" applyBorder="1" applyAlignment="1">
      <alignment horizontal="center"/>
    </xf>
    <xf numFmtId="0" fontId="6" fillId="5" borderId="287" xfId="63" applyFont="1" applyFill="1" applyBorder="1" applyAlignment="1">
      <alignment horizontal="center"/>
    </xf>
    <xf numFmtId="0" fontId="6" fillId="5" borderId="288" xfId="63" applyFont="1" applyFill="1" applyBorder="1"/>
    <xf numFmtId="0" fontId="5" fillId="5" borderId="61" xfId="63" applyFont="1" applyFill="1" applyBorder="1"/>
    <xf numFmtId="4" fontId="5" fillId="5" borderId="0" xfId="63" applyNumberFormat="1" applyFont="1" applyFill="1" applyBorder="1" applyAlignment="1">
      <alignment horizontal="right"/>
    </xf>
    <xf numFmtId="0" fontId="6" fillId="5" borderId="0" xfId="63" applyFont="1" applyFill="1" applyBorder="1"/>
    <xf numFmtId="0" fontId="6" fillId="5" borderId="43" xfId="63" applyFont="1" applyFill="1" applyBorder="1"/>
    <xf numFmtId="4" fontId="12" fillId="5" borderId="0" xfId="63" applyNumberFormat="1" applyFont="1" applyFill="1" applyBorder="1" applyAlignment="1">
      <alignment horizontal="center"/>
    </xf>
    <xf numFmtId="0" fontId="13" fillId="5" borderId="0" xfId="63" applyFont="1" applyFill="1" applyBorder="1"/>
    <xf numFmtId="4" fontId="12" fillId="2" borderId="0" xfId="63" applyNumberFormat="1" applyFont="1" applyFill="1" applyBorder="1" applyAlignment="1">
      <alignment horizontal="right"/>
    </xf>
    <xf numFmtId="0" fontId="13" fillId="2" borderId="0" xfId="63" applyFont="1" applyFill="1" applyBorder="1"/>
    <xf numFmtId="0" fontId="6" fillId="2" borderId="43" xfId="63" applyFont="1" applyFill="1" applyBorder="1"/>
    <xf numFmtId="0" fontId="88" fillId="5" borderId="61" xfId="63" applyFont="1" applyFill="1" applyBorder="1"/>
    <xf numFmtId="0" fontId="6" fillId="5" borderId="61" xfId="63" applyFont="1" applyFill="1" applyBorder="1"/>
    <xf numFmtId="0" fontId="6" fillId="5" borderId="61" xfId="63" applyFont="1" applyFill="1" applyBorder="1" applyAlignment="1">
      <alignment vertical="center" wrapText="1"/>
    </xf>
    <xf numFmtId="0" fontId="6" fillId="5" borderId="61" xfId="63" applyFont="1" applyFill="1" applyBorder="1" applyAlignment="1">
      <alignment wrapText="1"/>
    </xf>
    <xf numFmtId="0" fontId="96" fillId="5" borderId="61" xfId="63" applyFont="1" applyFill="1" applyBorder="1"/>
    <xf numFmtId="0" fontId="88" fillId="5" borderId="291" xfId="63" applyFont="1" applyFill="1" applyBorder="1"/>
    <xf numFmtId="4" fontId="12" fillId="2" borderId="0" xfId="63" applyNumberFormat="1" applyFont="1" applyFill="1" applyBorder="1" applyAlignment="1"/>
    <xf numFmtId="0" fontId="97" fillId="5" borderId="61" xfId="63" applyFont="1" applyFill="1" applyBorder="1"/>
    <xf numFmtId="0" fontId="5" fillId="5" borderId="291" xfId="63" applyFont="1" applyFill="1" applyBorder="1"/>
    <xf numFmtId="3" fontId="11" fillId="2" borderId="0" xfId="63" applyNumberFormat="1" applyFont="1" applyFill="1" applyBorder="1" applyAlignment="1"/>
    <xf numFmtId="38" fontId="6" fillId="5" borderId="61" xfId="63" applyNumberFormat="1" applyFont="1" applyFill="1" applyBorder="1"/>
    <xf numFmtId="0" fontId="6" fillId="5" borderId="61" xfId="63" applyFont="1" applyFill="1" applyBorder="1" applyAlignment="1">
      <alignment horizontal="left" vertical="top"/>
    </xf>
    <xf numFmtId="0" fontId="95" fillId="2" borderId="43" xfId="63" applyFont="1" applyFill="1" applyBorder="1"/>
    <xf numFmtId="3" fontId="99" fillId="2" borderId="0" xfId="63" applyNumberFormat="1" applyFont="1" applyFill="1" applyBorder="1" applyAlignment="1">
      <alignment horizontal="right"/>
    </xf>
    <xf numFmtId="0" fontId="99" fillId="2" borderId="0" xfId="63" applyFont="1" applyFill="1" applyBorder="1"/>
    <xf numFmtId="0" fontId="6" fillId="5" borderId="293" xfId="63" applyFont="1" applyFill="1" applyBorder="1"/>
    <xf numFmtId="0" fontId="51" fillId="2" borderId="294" xfId="63" applyFont="1" applyFill="1" applyBorder="1"/>
    <xf numFmtId="0" fontId="95" fillId="2" borderId="295" xfId="63" applyFont="1" applyFill="1" applyBorder="1"/>
    <xf numFmtId="0" fontId="33" fillId="2" borderId="0" xfId="63" applyFont="1" applyFill="1" applyBorder="1"/>
    <xf numFmtId="0" fontId="94" fillId="2" borderId="0" xfId="63" applyFont="1" applyFill="1" applyAlignment="1">
      <alignment horizontal="center"/>
    </xf>
    <xf numFmtId="39" fontId="95" fillId="2" borderId="0" xfId="63" applyNumberFormat="1" applyFont="1" applyFill="1"/>
    <xf numFmtId="39" fontId="93" fillId="2" borderId="0" xfId="63" applyNumberFormat="1" applyFont="1" applyFill="1"/>
    <xf numFmtId="3" fontId="13" fillId="2" borderId="0" xfId="63" applyNumberFormat="1" applyFont="1" applyFill="1" applyBorder="1" applyAlignment="1"/>
    <xf numFmtId="0" fontId="51" fillId="2" borderId="0" xfId="63" applyFont="1" applyFill="1"/>
    <xf numFmtId="0" fontId="5" fillId="2" borderId="0" xfId="13" applyFont="1" applyFill="1" applyAlignment="1">
      <alignment horizontal="left" vertical="center"/>
    </xf>
    <xf numFmtId="0" fontId="10" fillId="2" borderId="0" xfId="13" applyFont="1" applyFill="1" applyAlignment="1">
      <alignment horizontal="center" vertical="center"/>
    </xf>
    <xf numFmtId="4" fontId="10" fillId="2" borderId="0" xfId="13" applyNumberFormat="1" applyFont="1" applyFill="1" applyAlignment="1">
      <alignment horizontal="center" vertical="center"/>
    </xf>
    <xf numFmtId="0" fontId="9" fillId="2" borderId="0" xfId="13" applyFont="1" applyFill="1" applyAlignment="1">
      <alignment horizontal="center" vertical="center"/>
    </xf>
    <xf numFmtId="0" fontId="17" fillId="2" borderId="0" xfId="13" applyFont="1" applyFill="1" applyAlignment="1">
      <alignment horizontal="center" vertical="center"/>
    </xf>
    <xf numFmtId="0" fontId="10" fillId="2" borderId="0" xfId="64" applyFont="1" applyFill="1" applyAlignment="1">
      <alignment vertical="center"/>
    </xf>
    <xf numFmtId="0" fontId="23" fillId="2" borderId="0" xfId="13" applyFont="1" applyFill="1" applyAlignment="1">
      <alignment horizontal="left" vertical="center"/>
    </xf>
    <xf numFmtId="0" fontId="15" fillId="2" borderId="0" xfId="13" applyFont="1" applyFill="1" applyAlignment="1">
      <alignment horizontal="center"/>
    </xf>
    <xf numFmtId="0" fontId="9" fillId="11" borderId="57" xfId="13" applyFont="1" applyFill="1" applyBorder="1" applyAlignment="1">
      <alignment horizontal="center" vertical="center"/>
    </xf>
    <xf numFmtId="0" fontId="9" fillId="11" borderId="71" xfId="13" applyFont="1" applyFill="1" applyBorder="1" applyAlignment="1">
      <alignment horizontal="center" vertical="center"/>
    </xf>
    <xf numFmtId="0" fontId="9" fillId="11" borderId="1" xfId="13" applyFont="1" applyFill="1" applyBorder="1" applyAlignment="1">
      <alignment horizontal="center" vertical="center"/>
    </xf>
    <xf numFmtId="4" fontId="9" fillId="11" borderId="1" xfId="13" applyNumberFormat="1" applyFont="1" applyFill="1" applyBorder="1" applyAlignment="1">
      <alignment horizontal="center" vertical="center"/>
    </xf>
    <xf numFmtId="0" fontId="9" fillId="11" borderId="347" xfId="13" applyFont="1" applyFill="1" applyBorder="1" applyAlignment="1">
      <alignment horizontal="center" vertical="center"/>
    </xf>
    <xf numFmtId="0" fontId="9" fillId="11" borderId="87" xfId="13" applyFont="1" applyFill="1" applyBorder="1" applyAlignment="1">
      <alignment horizontal="center" vertical="center"/>
    </xf>
    <xf numFmtId="0" fontId="9" fillId="11" borderId="13" xfId="13" applyFont="1" applyFill="1" applyBorder="1" applyAlignment="1">
      <alignment horizontal="center" vertical="center"/>
    </xf>
    <xf numFmtId="0" fontId="9" fillId="11" borderId="21" xfId="13" applyFont="1" applyFill="1" applyBorder="1" applyAlignment="1">
      <alignment horizontal="center" vertical="center"/>
    </xf>
    <xf numFmtId="0" fontId="9" fillId="11" borderId="2" xfId="13" applyFont="1" applyFill="1" applyBorder="1" applyAlignment="1">
      <alignment horizontal="center" vertical="center"/>
    </xf>
    <xf numFmtId="4" fontId="9" fillId="11" borderId="2" xfId="13" applyNumberFormat="1" applyFont="1" applyFill="1" applyBorder="1" applyAlignment="1">
      <alignment horizontal="center" vertical="center"/>
    </xf>
    <xf numFmtId="0" fontId="9" fillId="11" borderId="39" xfId="13" applyFont="1" applyFill="1" applyBorder="1" applyAlignment="1">
      <alignment horizontal="center" vertical="center"/>
    </xf>
    <xf numFmtId="0" fontId="10" fillId="11" borderId="90" xfId="13" applyFont="1" applyFill="1" applyBorder="1" applyAlignment="1">
      <alignment vertical="center"/>
    </xf>
    <xf numFmtId="0" fontId="9" fillId="11" borderId="36" xfId="13" applyFont="1" applyFill="1" applyBorder="1" applyAlignment="1">
      <alignment horizontal="center" vertical="center"/>
    </xf>
    <xf numFmtId="0" fontId="9" fillId="11" borderId="3" xfId="13" applyFont="1" applyFill="1" applyBorder="1" applyAlignment="1">
      <alignment horizontal="center" vertical="center"/>
    </xf>
    <xf numFmtId="4" fontId="9" fillId="11" borderId="3" xfId="13" applyNumberFormat="1" applyFont="1" applyFill="1" applyBorder="1" applyAlignment="1">
      <alignment horizontal="center" vertical="center"/>
    </xf>
    <xf numFmtId="0" fontId="9" fillId="11" borderId="35" xfId="13" applyFont="1" applyFill="1" applyBorder="1" applyAlignment="1">
      <alignment horizontal="center" vertical="center"/>
    </xf>
    <xf numFmtId="0" fontId="9" fillId="11" borderId="20" xfId="13" applyFont="1" applyFill="1" applyBorder="1" applyAlignment="1">
      <alignment horizontal="center" vertical="center"/>
    </xf>
    <xf numFmtId="0" fontId="110" fillId="16" borderId="88" xfId="13" applyFont="1" applyFill="1" applyBorder="1" applyAlignment="1" applyProtection="1">
      <alignment horizontal="right" vertical="center"/>
      <protection hidden="1"/>
    </xf>
    <xf numFmtId="167" fontId="6" fillId="2" borderId="21" xfId="13" applyNumberFormat="1" applyFont="1" applyFill="1" applyBorder="1" applyAlignment="1" applyProtection="1">
      <alignment horizontal="center" vertical="center"/>
      <protection hidden="1"/>
    </xf>
    <xf numFmtId="0" fontId="6" fillId="2" borderId="2" xfId="13" applyFont="1" applyFill="1" applyBorder="1" applyAlignment="1" applyProtection="1">
      <alignment horizontal="center" vertical="center"/>
      <protection hidden="1"/>
    </xf>
    <xf numFmtId="4" fontId="6" fillId="2" borderId="2" xfId="13" applyNumberFormat="1" applyFont="1" applyFill="1" applyBorder="1" applyAlignment="1" applyProtection="1">
      <alignment horizontal="center" vertical="center"/>
      <protection hidden="1"/>
    </xf>
    <xf numFmtId="0" fontId="5" fillId="2" borderId="39" xfId="13" applyFont="1" applyFill="1" applyBorder="1" applyAlignment="1" applyProtection="1">
      <alignment horizontal="center" vertical="center"/>
      <protection hidden="1"/>
    </xf>
    <xf numFmtId="167" fontId="6" fillId="2" borderId="2" xfId="13" applyNumberFormat="1" applyFont="1" applyFill="1" applyBorder="1" applyAlignment="1" applyProtection="1">
      <alignment horizontal="center" vertical="center"/>
      <protection hidden="1"/>
    </xf>
    <xf numFmtId="0" fontId="5" fillId="2" borderId="13" xfId="13" applyFont="1" applyFill="1" applyBorder="1" applyAlignment="1" applyProtection="1">
      <alignment horizontal="right" vertical="center"/>
      <protection hidden="1"/>
    </xf>
    <xf numFmtId="17" fontId="110" fillId="16" borderId="88" xfId="13" applyNumberFormat="1" applyFont="1" applyFill="1" applyBorder="1" applyAlignment="1">
      <alignment horizontal="left" vertical="center"/>
    </xf>
    <xf numFmtId="167" fontId="6" fillId="2" borderId="21" xfId="13" applyNumberFormat="1" applyFont="1" applyFill="1" applyBorder="1" applyAlignment="1">
      <alignment horizontal="center" vertical="center"/>
    </xf>
    <xf numFmtId="167" fontId="6" fillId="2" borderId="2" xfId="13" applyNumberFormat="1" applyFont="1" applyFill="1" applyBorder="1" applyAlignment="1">
      <alignment horizontal="center" vertical="center"/>
    </xf>
    <xf numFmtId="167" fontId="5" fillId="2" borderId="39" xfId="13" applyNumberFormat="1" applyFont="1" applyFill="1" applyBorder="1" applyAlignment="1">
      <alignment horizontal="center" vertical="center"/>
    </xf>
    <xf numFmtId="167" fontId="5" fillId="2" borderId="13" xfId="13" applyNumberFormat="1" applyFont="1" applyFill="1" applyBorder="1" applyAlignment="1">
      <alignment horizontal="right" vertical="center"/>
    </xf>
    <xf numFmtId="167" fontId="10" fillId="2" borderId="0" xfId="13" applyNumberFormat="1" applyFont="1" applyFill="1" applyAlignment="1">
      <alignment vertical="center"/>
    </xf>
    <xf numFmtId="167" fontId="10" fillId="2" borderId="0" xfId="64" applyNumberFormat="1" applyFont="1" applyFill="1" applyAlignment="1">
      <alignment vertical="center"/>
    </xf>
    <xf numFmtId="166" fontId="6" fillId="2" borderId="2" xfId="64" applyNumberFormat="1" applyFont="1" applyFill="1" applyBorder="1" applyAlignment="1">
      <alignment horizontal="center" vertical="center"/>
    </xf>
    <xf numFmtId="167" fontId="6" fillId="2" borderId="2" xfId="64" applyNumberFormat="1" applyFont="1" applyFill="1" applyBorder="1" applyAlignment="1">
      <alignment horizontal="center" vertical="center"/>
    </xf>
    <xf numFmtId="39" fontId="10" fillId="2" borderId="0" xfId="64" applyNumberFormat="1" applyFont="1" applyFill="1" applyAlignment="1">
      <alignment vertical="center"/>
    </xf>
    <xf numFmtId="1" fontId="9" fillId="2" borderId="0" xfId="64" applyNumberFormat="1" applyFont="1" applyFill="1" applyAlignment="1">
      <alignment vertical="center"/>
    </xf>
    <xf numFmtId="166" fontId="10" fillId="2" borderId="0" xfId="64" applyNumberFormat="1" applyFont="1" applyFill="1" applyAlignment="1">
      <alignment horizontal="center" vertical="center"/>
    </xf>
    <xf numFmtId="17" fontId="110" fillId="17" borderId="88" xfId="13" applyNumberFormat="1" applyFont="1" applyFill="1" applyBorder="1" applyAlignment="1">
      <alignment horizontal="left" vertical="center"/>
    </xf>
    <xf numFmtId="17" fontId="110" fillId="18" borderId="88" xfId="13" applyNumberFormat="1" applyFont="1" applyFill="1" applyBorder="1" applyAlignment="1">
      <alignment horizontal="left" vertical="center"/>
    </xf>
    <xf numFmtId="17" fontId="110" fillId="19" borderId="88" xfId="13" applyNumberFormat="1" applyFont="1" applyFill="1" applyBorder="1" applyAlignment="1">
      <alignment horizontal="left" vertical="center"/>
    </xf>
    <xf numFmtId="17" fontId="23" fillId="19" borderId="88" xfId="13" applyNumberFormat="1" applyFont="1" applyFill="1" applyBorder="1" applyAlignment="1">
      <alignment horizontal="left" vertical="center"/>
    </xf>
    <xf numFmtId="17" fontId="9" fillId="19" borderId="88" xfId="13" applyNumberFormat="1" applyFont="1" applyFill="1" applyBorder="1" applyAlignment="1">
      <alignment horizontal="left" vertical="center"/>
    </xf>
    <xf numFmtId="167" fontId="13" fillId="2" borderId="21" xfId="13" applyNumberFormat="1" applyFont="1" applyFill="1" applyBorder="1" applyAlignment="1">
      <alignment horizontal="center" vertical="center"/>
    </xf>
    <xf numFmtId="167" fontId="13" fillId="2" borderId="2" xfId="13" applyNumberFormat="1" applyFont="1" applyFill="1" applyBorder="1" applyAlignment="1">
      <alignment horizontal="center" vertical="center"/>
    </xf>
    <xf numFmtId="167" fontId="12" fillId="2" borderId="39" xfId="13" applyNumberFormat="1" applyFont="1" applyFill="1" applyBorder="1" applyAlignment="1">
      <alignment horizontal="center" vertical="center"/>
    </xf>
    <xf numFmtId="167" fontId="12" fillId="2" borderId="13" xfId="13" applyNumberFormat="1" applyFont="1" applyFill="1" applyBorder="1" applyAlignment="1">
      <alignment horizontal="right" vertical="center"/>
    </xf>
    <xf numFmtId="17" fontId="9" fillId="19" borderId="58" xfId="13" applyNumberFormat="1" applyFont="1" applyFill="1" applyBorder="1" applyAlignment="1">
      <alignment horizontal="left" vertical="center"/>
    </xf>
    <xf numFmtId="167" fontId="13" fillId="0" borderId="24" xfId="13" applyNumberFormat="1" applyFont="1" applyBorder="1" applyAlignment="1">
      <alignment horizontal="center" vertical="center"/>
    </xf>
    <xf numFmtId="167" fontId="13" fillId="0" borderId="25" xfId="13" applyNumberFormat="1" applyFont="1" applyBorder="1" applyAlignment="1">
      <alignment horizontal="center" vertical="center"/>
    </xf>
    <xf numFmtId="167" fontId="13" fillId="2" borderId="25" xfId="13" applyNumberFormat="1" applyFont="1" applyFill="1" applyBorder="1" applyAlignment="1">
      <alignment horizontal="center" vertical="center"/>
    </xf>
    <xf numFmtId="167" fontId="12" fillId="2" borderId="40" xfId="13" applyNumberFormat="1" applyFont="1" applyFill="1" applyBorder="1" applyAlignment="1">
      <alignment horizontal="center" vertical="center"/>
    </xf>
    <xf numFmtId="167" fontId="12" fillId="2" borderId="58" xfId="13" applyNumberFormat="1" applyFont="1" applyFill="1" applyBorder="1" applyAlignment="1">
      <alignment horizontal="right" vertical="center"/>
    </xf>
    <xf numFmtId="167" fontId="6" fillId="2" borderId="0" xfId="13" applyNumberFormat="1" applyFont="1" applyFill="1" applyAlignment="1">
      <alignment horizontal="center" vertical="center"/>
    </xf>
    <xf numFmtId="167" fontId="5" fillId="2" borderId="0" xfId="13" applyNumberFormat="1" applyFont="1" applyFill="1" applyAlignment="1">
      <alignment horizontal="center" vertical="center"/>
    </xf>
    <xf numFmtId="167" fontId="5" fillId="2" borderId="0" xfId="13" applyNumberFormat="1" applyFont="1" applyFill="1" applyAlignment="1">
      <alignment horizontal="right" vertical="center"/>
    </xf>
    <xf numFmtId="0" fontId="6" fillId="2" borderId="0" xfId="13" applyFont="1" applyFill="1" applyAlignment="1">
      <alignment vertical="center"/>
    </xf>
    <xf numFmtId="39" fontId="6" fillId="2" borderId="0" xfId="64" applyNumberFormat="1" applyFont="1" applyFill="1" applyAlignment="1">
      <alignment vertical="center"/>
    </xf>
    <xf numFmtId="167" fontId="6" fillId="2" borderId="0" xfId="64" applyNumberFormat="1" applyFont="1" applyFill="1" applyAlignment="1">
      <alignment vertical="center"/>
    </xf>
    <xf numFmtId="0" fontId="6" fillId="2" borderId="0" xfId="64" applyFont="1" applyFill="1" applyAlignment="1">
      <alignment vertical="center"/>
    </xf>
    <xf numFmtId="0" fontId="6" fillId="2" borderId="0" xfId="64" applyFont="1" applyFill="1" applyAlignment="1">
      <alignment horizontal="center" vertical="center"/>
    </xf>
    <xf numFmtId="2" fontId="6" fillId="2" borderId="0" xfId="64" applyNumberFormat="1" applyFont="1" applyFill="1" applyAlignment="1">
      <alignment horizontal="center" vertical="center"/>
    </xf>
    <xf numFmtId="39" fontId="6" fillId="2" borderId="0" xfId="64" applyNumberFormat="1" applyFont="1" applyFill="1" applyAlignment="1">
      <alignment horizontal="center" vertical="center"/>
    </xf>
    <xf numFmtId="4" fontId="6" fillId="2" borderId="0" xfId="64" applyNumberFormat="1" applyFont="1" applyFill="1" applyAlignment="1">
      <alignment horizontal="center" vertical="center"/>
    </xf>
    <xf numFmtId="164" fontId="6" fillId="2" borderId="0" xfId="64" applyNumberFormat="1" applyFont="1" applyFill="1" applyAlignment="1">
      <alignment horizontal="center" vertical="center"/>
    </xf>
    <xf numFmtId="4" fontId="5" fillId="2" borderId="0" xfId="64" applyNumberFormat="1" applyFont="1" applyFill="1" applyAlignment="1">
      <alignment horizontal="center" vertical="center"/>
    </xf>
    <xf numFmtId="0" fontId="10" fillId="2" borderId="0" xfId="64" applyFont="1" applyFill="1" applyAlignment="1">
      <alignment horizontal="center" vertical="center"/>
    </xf>
    <xf numFmtId="39" fontId="10" fillId="2" borderId="0" xfId="64" applyNumberFormat="1" applyFont="1" applyFill="1" applyAlignment="1">
      <alignment horizontal="center" vertical="center"/>
    </xf>
    <xf numFmtId="170" fontId="10" fillId="2" borderId="0" xfId="64" applyNumberFormat="1" applyFont="1" applyFill="1" applyAlignment="1">
      <alignment horizontal="center" vertical="center"/>
    </xf>
    <xf numFmtId="167" fontId="10" fillId="2" borderId="0" xfId="64" applyNumberFormat="1" applyFont="1" applyFill="1" applyAlignment="1">
      <alignment horizontal="center" vertical="center"/>
    </xf>
    <xf numFmtId="4" fontId="72" fillId="2" borderId="0" xfId="64" applyNumberFormat="1" applyFont="1" applyFill="1" applyAlignment="1">
      <alignment horizontal="center" vertical="center"/>
    </xf>
    <xf numFmtId="4" fontId="10" fillId="2" borderId="0" xfId="64" applyNumberFormat="1" applyFont="1" applyFill="1" applyAlignment="1">
      <alignment horizontal="center" vertical="center"/>
    </xf>
    <xf numFmtId="2" fontId="10" fillId="2" borderId="0" xfId="64" applyNumberFormat="1" applyFont="1" applyFill="1" applyAlignment="1">
      <alignment horizontal="center" vertical="center"/>
    </xf>
    <xf numFmtId="1" fontId="9" fillId="2" borderId="0" xfId="64" applyNumberFormat="1" applyFont="1" applyFill="1" applyAlignment="1">
      <alignment horizontal="center" vertical="center"/>
    </xf>
    <xf numFmtId="166" fontId="141" fillId="2" borderId="0" xfId="64" applyNumberFormat="1" applyFont="1" applyFill="1" applyAlignment="1">
      <alignment horizontal="center" vertical="center"/>
    </xf>
    <xf numFmtId="0" fontId="9" fillId="2" borderId="0" xfId="64" applyFont="1" applyFill="1" applyAlignment="1">
      <alignment horizontal="center" vertical="center"/>
    </xf>
    <xf numFmtId="0" fontId="5" fillId="2" borderId="0" xfId="65" applyFont="1" applyFill="1" applyAlignment="1">
      <alignment horizontal="left" vertical="center"/>
    </xf>
    <xf numFmtId="0" fontId="6" fillId="2" borderId="0" xfId="65" applyFont="1" applyFill="1" applyAlignment="1">
      <alignment vertical="center"/>
    </xf>
    <xf numFmtId="4" fontId="6" fillId="2" borderId="0" xfId="65" applyNumberFormat="1" applyFont="1" applyFill="1" applyAlignment="1">
      <alignment vertical="center"/>
    </xf>
    <xf numFmtId="0" fontId="6" fillId="2" borderId="0" xfId="14" applyFont="1" applyFill="1"/>
    <xf numFmtId="0" fontId="7" fillId="2" borderId="0" xfId="65" applyFont="1" applyFill="1" applyAlignment="1">
      <alignment vertical="center"/>
    </xf>
    <xf numFmtId="4" fontId="7" fillId="2" borderId="0" xfId="65" applyNumberFormat="1" applyFont="1" applyFill="1" applyAlignment="1">
      <alignment vertical="center"/>
    </xf>
    <xf numFmtId="0" fontId="10" fillId="11" borderId="314" xfId="65" applyFont="1" applyFill="1" applyBorder="1" applyAlignment="1">
      <alignment vertical="center"/>
    </xf>
    <xf numFmtId="0" fontId="9" fillId="11" borderId="253" xfId="65" applyFont="1" applyFill="1" applyBorder="1" applyAlignment="1">
      <alignment horizontal="center" vertical="center"/>
    </xf>
    <xf numFmtId="0" fontId="9" fillId="11" borderId="33" xfId="65" applyFont="1" applyFill="1" applyBorder="1" applyAlignment="1">
      <alignment horizontal="center" vertical="center"/>
    </xf>
    <xf numFmtId="4" fontId="9" fillId="11" borderId="348" xfId="65" applyNumberFormat="1" applyFont="1" applyFill="1" applyBorder="1" applyAlignment="1">
      <alignment horizontal="centerContinuous" vertical="center"/>
    </xf>
    <xf numFmtId="4" fontId="9" fillId="11" borderId="349" xfId="65" applyNumberFormat="1" applyFont="1" applyFill="1" applyBorder="1" applyAlignment="1">
      <alignment horizontal="centerContinuous" vertical="center"/>
    </xf>
    <xf numFmtId="0" fontId="9" fillId="11" borderId="284" xfId="65" applyFont="1" applyFill="1" applyBorder="1" applyAlignment="1">
      <alignment horizontal="centerContinuous" vertical="center"/>
    </xf>
    <xf numFmtId="0" fontId="9" fillId="11" borderId="70" xfId="65" applyFont="1" applyFill="1" applyBorder="1" applyAlignment="1">
      <alignment horizontal="center" vertical="center"/>
    </xf>
    <xf numFmtId="0" fontId="11" fillId="11" borderId="2" xfId="65" applyFont="1" applyFill="1" applyBorder="1" applyAlignment="1">
      <alignment horizontal="center" vertical="center"/>
    </xf>
    <xf numFmtId="0" fontId="9" fillId="11" borderId="2" xfId="65" applyFont="1" applyFill="1" applyBorder="1" applyAlignment="1">
      <alignment horizontal="center" vertical="center"/>
    </xf>
    <xf numFmtId="0" fontId="9" fillId="11" borderId="1" xfId="65" applyFont="1" applyFill="1" applyBorder="1" applyAlignment="1">
      <alignment horizontal="center" vertical="center"/>
    </xf>
    <xf numFmtId="0" fontId="9" fillId="11" borderId="87" xfId="65" applyFont="1" applyFill="1" applyBorder="1" applyAlignment="1">
      <alignment horizontal="center" vertical="center"/>
    </xf>
    <xf numFmtId="0" fontId="10" fillId="11" borderId="285" xfId="65" applyFont="1" applyFill="1" applyBorder="1" applyAlignment="1">
      <alignment vertical="center"/>
    </xf>
    <xf numFmtId="0" fontId="9" fillId="11" borderId="77" xfId="65" applyFont="1" applyFill="1" applyBorder="1" applyAlignment="1">
      <alignment horizontal="center" vertical="center"/>
    </xf>
    <xf numFmtId="0" fontId="9" fillId="11" borderId="25" xfId="65" applyFont="1" applyFill="1" applyBorder="1" applyAlignment="1">
      <alignment horizontal="center" vertical="center"/>
    </xf>
    <xf numFmtId="0" fontId="11" fillId="11" borderId="40" xfId="65" applyFont="1" applyFill="1" applyBorder="1" applyAlignment="1">
      <alignment horizontal="center" vertical="center"/>
    </xf>
    <xf numFmtId="17" fontId="9" fillId="6" borderId="284" xfId="65" applyNumberFormat="1" applyFont="1" applyFill="1" applyBorder="1" applyAlignment="1">
      <alignment horizontal="left" vertical="center"/>
    </xf>
    <xf numFmtId="37" fontId="13" fillId="2" borderId="70" xfId="65" applyNumberFormat="1" applyFont="1" applyFill="1" applyBorder="1" applyAlignment="1">
      <alignment horizontal="center"/>
    </xf>
    <xf numFmtId="37" fontId="13" fillId="2" borderId="2" xfId="65" applyNumberFormat="1" applyFont="1" applyFill="1" applyBorder="1" applyAlignment="1">
      <alignment horizontal="center"/>
    </xf>
    <xf numFmtId="37" fontId="12" fillId="2" borderId="2" xfId="65" applyNumberFormat="1" applyFont="1" applyFill="1" applyBorder="1" applyAlignment="1">
      <alignment horizontal="center"/>
    </xf>
    <xf numFmtId="37" fontId="12" fillId="2" borderId="39" xfId="65" applyNumberFormat="1" applyFont="1" applyFill="1" applyBorder="1" applyAlignment="1">
      <alignment horizontal="center"/>
    </xf>
    <xf numFmtId="0" fontId="13" fillId="2" borderId="0" xfId="14" applyFont="1" applyFill="1"/>
    <xf numFmtId="37" fontId="13" fillId="2" borderId="70" xfId="65" applyNumberFormat="1" applyFont="1" applyFill="1" applyBorder="1" applyAlignment="1">
      <alignment horizontal="center" vertical="center"/>
    </xf>
    <xf numFmtId="37" fontId="13" fillId="2" borderId="2" xfId="65" applyNumberFormat="1" applyFont="1" applyFill="1" applyBorder="1" applyAlignment="1">
      <alignment horizontal="center" vertical="center"/>
    </xf>
    <xf numFmtId="37" fontId="12" fillId="2" borderId="2" xfId="65" applyNumberFormat="1" applyFont="1" applyFill="1" applyBorder="1" applyAlignment="1">
      <alignment horizontal="center" vertical="center"/>
    </xf>
    <xf numFmtId="37" fontId="12" fillId="2" borderId="39" xfId="65" applyNumberFormat="1" applyFont="1" applyFill="1" applyBorder="1" applyAlignment="1">
      <alignment horizontal="center" vertical="center"/>
    </xf>
    <xf numFmtId="17" fontId="9" fillId="11" borderId="284" xfId="65" applyNumberFormat="1" applyFont="1" applyFill="1" applyBorder="1" applyAlignment="1">
      <alignment horizontal="left" vertical="center"/>
    </xf>
    <xf numFmtId="17" fontId="9" fillId="11" borderId="9" xfId="65" applyNumberFormat="1" applyFont="1" applyFill="1" applyBorder="1" applyAlignment="1">
      <alignment horizontal="left" vertical="center"/>
    </xf>
    <xf numFmtId="37" fontId="12" fillId="2" borderId="10" xfId="65" applyNumberFormat="1" applyFont="1" applyFill="1" applyBorder="1" applyAlignment="1">
      <alignment horizontal="center" vertical="center"/>
    </xf>
    <xf numFmtId="2" fontId="13" fillId="2" borderId="0" xfId="14" applyNumberFormat="1" applyFont="1" applyFill="1"/>
    <xf numFmtId="43" fontId="13" fillId="2" borderId="0" xfId="5" applyFont="1" applyFill="1"/>
    <xf numFmtId="37" fontId="13" fillId="2" borderId="10" xfId="65" applyNumberFormat="1" applyFont="1" applyFill="1" applyBorder="1" applyAlignment="1">
      <alignment horizontal="center" vertical="center"/>
    </xf>
    <xf numFmtId="17" fontId="9" fillId="11" borderId="350" xfId="65" applyNumberFormat="1" applyFont="1" applyFill="1" applyBorder="1" applyAlignment="1">
      <alignment horizontal="left" vertical="center"/>
    </xf>
    <xf numFmtId="37" fontId="13" fillId="2" borderId="77" xfId="65" applyNumberFormat="1" applyFont="1" applyFill="1" applyBorder="1" applyAlignment="1">
      <alignment horizontal="center" vertical="center"/>
    </xf>
    <xf numFmtId="37" fontId="13" fillId="2" borderId="26" xfId="65" applyNumberFormat="1" applyFont="1" applyFill="1" applyBorder="1" applyAlignment="1">
      <alignment horizontal="center" vertical="center"/>
    </xf>
    <xf numFmtId="37" fontId="13" fillId="2" borderId="25" xfId="65" applyNumberFormat="1" applyFont="1" applyFill="1" applyBorder="1" applyAlignment="1">
      <alignment horizontal="center" vertical="center"/>
    </xf>
    <xf numFmtId="37" fontId="12" fillId="2" borderId="26" xfId="65" applyNumberFormat="1" applyFont="1" applyFill="1" applyBorder="1" applyAlignment="1">
      <alignment horizontal="center" vertical="center"/>
    </xf>
    <xf numFmtId="37" fontId="12" fillId="2" borderId="40" xfId="65" applyNumberFormat="1" applyFont="1" applyFill="1" applyBorder="1" applyAlignment="1">
      <alignment horizontal="center" vertical="center"/>
    </xf>
    <xf numFmtId="0" fontId="15" fillId="2" borderId="0" xfId="57" applyFont="1" applyFill="1" applyAlignment="1">
      <alignment vertical="center"/>
    </xf>
    <xf numFmtId="0" fontId="107" fillId="2" borderId="0" xfId="57" applyFont="1" applyFill="1" applyAlignment="1">
      <alignment vertical="center"/>
    </xf>
    <xf numFmtId="0" fontId="9" fillId="2" borderId="0" xfId="14" applyFont="1" applyFill="1"/>
    <xf numFmtId="37" fontId="6" fillId="2" borderId="0" xfId="65" applyNumberFormat="1" applyFont="1" applyFill="1" applyAlignment="1">
      <alignment horizontal="center" vertical="center"/>
    </xf>
    <xf numFmtId="37" fontId="5" fillId="2" borderId="0" xfId="65" applyNumberFormat="1" applyFont="1" applyFill="1" applyAlignment="1">
      <alignment horizontal="center" vertical="center"/>
    </xf>
    <xf numFmtId="0" fontId="144" fillId="2" borderId="0" xfId="13" applyFont="1" applyFill="1" applyAlignment="1">
      <alignment vertical="center"/>
    </xf>
    <xf numFmtId="0" fontId="145" fillId="2" borderId="0" xfId="14" applyFont="1" applyFill="1"/>
    <xf numFmtId="0" fontId="144" fillId="2" borderId="0" xfId="13" applyFont="1" applyFill="1" applyAlignment="1">
      <alignment vertical="center" textRotation="135"/>
    </xf>
    <xf numFmtId="0" fontId="146" fillId="3" borderId="314" xfId="13" applyFont="1" applyFill="1" applyBorder="1" applyAlignment="1">
      <alignment vertical="center"/>
    </xf>
    <xf numFmtId="0" fontId="9" fillId="3" borderId="55" xfId="13" applyFont="1" applyFill="1" applyBorder="1" applyAlignment="1">
      <alignment vertical="center"/>
    </xf>
    <xf numFmtId="0" fontId="9" fillId="3" borderId="33" xfId="13" applyFont="1" applyFill="1" applyBorder="1" applyAlignment="1">
      <alignment vertical="center"/>
    </xf>
    <xf numFmtId="0" fontId="147" fillId="2" borderId="0" xfId="14" applyFont="1" applyFill="1"/>
    <xf numFmtId="0" fontId="146" fillId="3" borderId="285" xfId="13" applyFont="1" applyFill="1" applyBorder="1" applyAlignment="1">
      <alignment horizontal="center" vertical="center" wrapText="1"/>
    </xf>
    <xf numFmtId="0" fontId="9" fillId="3" borderId="52" xfId="13" applyFont="1" applyFill="1" applyBorder="1" applyAlignment="1">
      <alignment horizontal="center" vertical="center" wrapText="1"/>
    </xf>
    <xf numFmtId="0" fontId="9" fillId="3" borderId="25" xfId="13" applyFont="1" applyFill="1" applyBorder="1" applyAlignment="1">
      <alignment horizontal="center" vertical="center" wrapText="1"/>
    </xf>
    <xf numFmtId="0" fontId="9" fillId="3" borderId="40" xfId="13" applyFont="1" applyFill="1" applyBorder="1" applyAlignment="1">
      <alignment horizontal="center" vertical="center" wrapText="1"/>
    </xf>
    <xf numFmtId="0" fontId="149" fillId="2" borderId="0" xfId="14" applyFont="1" applyFill="1"/>
    <xf numFmtId="37" fontId="13" fillId="2" borderId="39" xfId="65" applyNumberFormat="1" applyFont="1" applyFill="1" applyBorder="1" applyAlignment="1">
      <alignment horizontal="center" vertical="center"/>
    </xf>
    <xf numFmtId="1" fontId="149" fillId="2" borderId="0" xfId="14" applyNumberFormat="1" applyFont="1" applyFill="1"/>
    <xf numFmtId="43" fontId="149" fillId="2" borderId="0" xfId="5" applyFont="1" applyFill="1"/>
    <xf numFmtId="37" fontId="13" fillId="2" borderId="40" xfId="65" applyNumberFormat="1" applyFont="1" applyFill="1" applyBorder="1" applyAlignment="1">
      <alignment horizontal="center" vertical="center"/>
    </xf>
    <xf numFmtId="0" fontId="150" fillId="2" borderId="0" xfId="14" applyFont="1" applyFill="1" applyAlignment="1"/>
    <xf numFmtId="0" fontId="150" fillId="2" borderId="0" xfId="14" applyFont="1" applyFill="1"/>
    <xf numFmtId="0" fontId="145" fillId="2" borderId="0" xfId="3" applyFont="1" applyFill="1" applyAlignment="1">
      <alignment vertical="center"/>
    </xf>
    <xf numFmtId="0" fontId="145" fillId="2" borderId="0" xfId="3" applyFont="1" applyFill="1" applyAlignment="1">
      <alignment horizontal="left" vertical="top"/>
    </xf>
    <xf numFmtId="0" fontId="144" fillId="2" borderId="0" xfId="3" applyFont="1" applyFill="1" applyAlignment="1">
      <alignment vertical="center"/>
    </xf>
    <xf numFmtId="0" fontId="151" fillId="2" borderId="0" xfId="3" applyFont="1" applyFill="1" applyAlignment="1">
      <alignment vertical="center"/>
    </xf>
    <xf numFmtId="0" fontId="152" fillId="2" borderId="0" xfId="3" applyFont="1" applyFill="1" applyAlignment="1">
      <alignment vertical="center"/>
    </xf>
    <xf numFmtId="0" fontId="147" fillId="2" borderId="0" xfId="3" applyFont="1" applyFill="1" applyAlignment="1">
      <alignment vertical="center"/>
    </xf>
    <xf numFmtId="0" fontId="146" fillId="3" borderId="317" xfId="3" applyFont="1" applyFill="1" applyBorder="1" applyAlignment="1">
      <alignment horizontal="center" vertical="center" wrapText="1"/>
    </xf>
    <xf numFmtId="0" fontId="9" fillId="3" borderId="46" xfId="3" applyFont="1" applyFill="1" applyBorder="1" applyAlignment="1">
      <alignment horizontal="center" vertical="center" wrapText="1"/>
    </xf>
    <xf numFmtId="0" fontId="9" fillId="3" borderId="101" xfId="3" applyFont="1" applyFill="1" applyBorder="1" applyAlignment="1">
      <alignment horizontal="center" vertical="center" wrapText="1"/>
    </xf>
    <xf numFmtId="0" fontId="9" fillId="3" borderId="44" xfId="3" applyFont="1" applyFill="1" applyBorder="1" applyAlignment="1">
      <alignment horizontal="center" vertical="center" wrapText="1"/>
    </xf>
    <xf numFmtId="0" fontId="9" fillId="3" borderId="102" xfId="3" applyFont="1" applyFill="1" applyBorder="1" applyAlignment="1">
      <alignment horizontal="center" vertical="center" wrapText="1"/>
    </xf>
    <xf numFmtId="0" fontId="146" fillId="2" borderId="0" xfId="3" applyFont="1" applyFill="1" applyAlignment="1">
      <alignment horizontal="center" vertical="center"/>
    </xf>
    <xf numFmtId="0" fontId="153" fillId="2" borderId="0" xfId="3" applyFont="1" applyFill="1" applyAlignment="1">
      <alignment horizontal="center" vertical="center"/>
    </xf>
    <xf numFmtId="0" fontId="149" fillId="2" borderId="0" xfId="3" applyFont="1" applyFill="1" applyAlignment="1">
      <alignment vertical="center"/>
    </xf>
    <xf numFmtId="37" fontId="13" fillId="2" borderId="351" xfId="65" applyNumberFormat="1" applyFont="1" applyFill="1" applyBorder="1" applyAlignment="1">
      <alignment horizontal="center" vertical="center"/>
    </xf>
    <xf numFmtId="37" fontId="13" fillId="2" borderId="42" xfId="65" applyNumberFormat="1" applyFont="1" applyFill="1" applyBorder="1" applyAlignment="1">
      <alignment horizontal="center" vertical="center"/>
    </xf>
    <xf numFmtId="37" fontId="13" fillId="2" borderId="352" xfId="65" applyNumberFormat="1" applyFont="1" applyFill="1" applyBorder="1" applyAlignment="1">
      <alignment horizontal="center" vertical="center"/>
    </xf>
    <xf numFmtId="0" fontId="15" fillId="2" borderId="0" xfId="3" applyFont="1" applyFill="1" applyAlignment="1">
      <alignment vertical="center"/>
    </xf>
    <xf numFmtId="0" fontId="154" fillId="2" borderId="0" xfId="3" applyFont="1" applyFill="1" applyAlignment="1">
      <alignment vertical="center"/>
    </xf>
    <xf numFmtId="0" fontId="150" fillId="2" borderId="0" xfId="3" applyFont="1" applyFill="1" applyAlignment="1">
      <alignment vertical="center"/>
    </xf>
    <xf numFmtId="0" fontId="5" fillId="2" borderId="0" xfId="3" applyFont="1" applyFill="1" applyBorder="1" applyAlignment="1">
      <alignment vertical="center"/>
    </xf>
    <xf numFmtId="0" fontId="6" fillId="2" borderId="0" xfId="3" applyFont="1" applyFill="1" applyBorder="1"/>
    <xf numFmtId="0" fontId="111" fillId="2" borderId="0" xfId="3" applyFont="1" applyFill="1" applyBorder="1"/>
    <xf numFmtId="0" fontId="111" fillId="2" borderId="0" xfId="3" applyFont="1" applyFill="1"/>
    <xf numFmtId="180" fontId="111" fillId="2" borderId="0" xfId="3" applyNumberFormat="1" applyFont="1" applyFill="1"/>
    <xf numFmtId="0" fontId="6" fillId="2" borderId="0" xfId="3" applyFont="1" applyFill="1"/>
    <xf numFmtId="0" fontId="7" fillId="2" borderId="0" xfId="3" applyFont="1" applyFill="1" applyBorder="1" applyAlignment="1">
      <alignment horizontal="left" vertical="center" indent="1"/>
    </xf>
    <xf numFmtId="0" fontId="7" fillId="2" borderId="0" xfId="3" applyFont="1" applyFill="1" applyBorder="1" applyAlignment="1">
      <alignment vertical="center"/>
    </xf>
    <xf numFmtId="0" fontId="27" fillId="2" borderId="0" xfId="3" applyFont="1" applyFill="1" applyBorder="1" applyAlignment="1">
      <alignment horizontal="center" vertical="center"/>
    </xf>
    <xf numFmtId="0" fontId="27" fillId="2" borderId="0" xfId="3" applyFont="1" applyFill="1" applyBorder="1" applyAlignment="1">
      <alignment vertical="center"/>
    </xf>
    <xf numFmtId="0" fontId="110" fillId="2" borderId="0" xfId="3" applyFont="1" applyFill="1" applyBorder="1" applyAlignment="1">
      <alignment vertical="center"/>
    </xf>
    <xf numFmtId="0" fontId="24" fillId="3" borderId="228" xfId="3" applyFont="1" applyFill="1" applyBorder="1" applyAlignment="1">
      <alignment horizontal="center" vertical="center"/>
    </xf>
    <xf numFmtId="177" fontId="9" fillId="3" borderId="101" xfId="3" applyNumberFormat="1" applyFont="1" applyFill="1" applyBorder="1" applyAlignment="1">
      <alignment horizontal="center" vertical="center"/>
    </xf>
    <xf numFmtId="177" fontId="9" fillId="3" borderId="102" xfId="3" applyNumberFormat="1" applyFont="1" applyFill="1" applyBorder="1" applyAlignment="1">
      <alignment horizontal="center" vertical="center"/>
    </xf>
    <xf numFmtId="177" fontId="9" fillId="3" borderId="81" xfId="3" applyNumberFormat="1" applyFont="1" applyFill="1" applyBorder="1" applyAlignment="1">
      <alignment horizontal="center" vertical="center"/>
    </xf>
    <xf numFmtId="177" fontId="9" fillId="3" borderId="47" xfId="3" applyNumberFormat="1" applyFont="1" applyFill="1" applyBorder="1" applyAlignment="1">
      <alignment horizontal="center" vertical="center"/>
    </xf>
    <xf numFmtId="177" fontId="9" fillId="3" borderId="44" xfId="3" applyNumberFormat="1" applyFont="1" applyFill="1" applyBorder="1" applyAlignment="1">
      <alignment horizontal="center" vertical="center"/>
    </xf>
    <xf numFmtId="0" fontId="9" fillId="2" borderId="0" xfId="3" applyFont="1" applyFill="1" applyBorder="1" applyAlignment="1">
      <alignment horizontal="center" vertical="center"/>
    </xf>
    <xf numFmtId="0" fontId="10" fillId="3" borderId="21" xfId="3" applyFont="1" applyFill="1" applyBorder="1" applyAlignment="1">
      <alignment vertical="center"/>
    </xf>
    <xf numFmtId="183" fontId="13" fillId="2" borderId="2" xfId="66" applyNumberFormat="1" applyFont="1" applyFill="1" applyBorder="1" applyAlignment="1">
      <alignment vertical="center"/>
    </xf>
    <xf numFmtId="3" fontId="13" fillId="2" borderId="2" xfId="3" applyNumberFormat="1" applyFont="1" applyFill="1" applyBorder="1" applyAlignment="1">
      <alignment vertical="center"/>
    </xf>
    <xf numFmtId="3" fontId="13" fillId="0" borderId="2" xfId="3" applyNumberFormat="1" applyFont="1" applyFill="1" applyBorder="1" applyAlignment="1">
      <alignment vertical="center"/>
    </xf>
    <xf numFmtId="3" fontId="12" fillId="0" borderId="2" xfId="3" applyNumberFormat="1" applyFont="1" applyFill="1" applyBorder="1" applyAlignment="1">
      <alignment vertical="center"/>
    </xf>
    <xf numFmtId="3" fontId="13" fillId="2" borderId="2" xfId="3" applyNumberFormat="1" applyFont="1" applyFill="1" applyBorder="1" applyAlignment="1">
      <alignment horizontal="center" vertical="center"/>
    </xf>
    <xf numFmtId="3" fontId="111" fillId="2" borderId="2" xfId="3" applyNumberFormat="1" applyFont="1" applyFill="1" applyBorder="1" applyAlignment="1">
      <alignment horizontal="center" vertical="center"/>
    </xf>
    <xf numFmtId="3" fontId="111" fillId="2" borderId="39" xfId="3" applyNumberFormat="1" applyFont="1" applyFill="1" applyBorder="1" applyAlignment="1">
      <alignment horizontal="center" vertical="center"/>
    </xf>
    <xf numFmtId="3" fontId="111" fillId="2" borderId="9" xfId="3" applyNumberFormat="1" applyFont="1" applyFill="1" applyBorder="1" applyAlignment="1">
      <alignment horizontal="center" vertical="center"/>
    </xf>
    <xf numFmtId="3" fontId="13" fillId="2" borderId="1" xfId="3" applyNumberFormat="1" applyFont="1" applyFill="1" applyBorder="1" applyAlignment="1">
      <alignment horizontal="center" vertical="center"/>
    </xf>
    <xf numFmtId="3" fontId="13" fillId="2" borderId="74" xfId="3" applyNumberFormat="1" applyFont="1" applyFill="1" applyBorder="1" applyAlignment="1">
      <alignment horizontal="center" vertical="center"/>
    </xf>
    <xf numFmtId="180" fontId="13" fillId="2" borderId="1" xfId="3" applyNumberFormat="1" applyFont="1" applyFill="1" applyBorder="1" applyAlignment="1">
      <alignment horizontal="center" vertical="center"/>
    </xf>
    <xf numFmtId="180" fontId="13" fillId="2" borderId="75" xfId="3" applyNumberFormat="1" applyFont="1" applyFill="1" applyBorder="1" applyAlignment="1">
      <alignment horizontal="center" vertical="center"/>
    </xf>
    <xf numFmtId="183" fontId="13" fillId="2" borderId="0" xfId="66" applyNumberFormat="1" applyFont="1" applyFill="1" applyBorder="1" applyAlignment="1">
      <alignment vertical="center"/>
    </xf>
    <xf numFmtId="0" fontId="10" fillId="3" borderId="21" xfId="3" applyFont="1" applyFill="1" applyBorder="1" applyAlignment="1">
      <alignment horizontal="left" vertical="center" indent="1"/>
    </xf>
    <xf numFmtId="0" fontId="13" fillId="2" borderId="2" xfId="3" applyFont="1" applyFill="1" applyBorder="1" applyAlignment="1">
      <alignment vertical="center"/>
    </xf>
    <xf numFmtId="170" fontId="13" fillId="2" borderId="2" xfId="3" applyNumberFormat="1" applyFont="1" applyFill="1" applyBorder="1" applyAlignment="1">
      <alignment vertical="center"/>
    </xf>
    <xf numFmtId="170" fontId="13" fillId="0" borderId="2" xfId="3" applyNumberFormat="1" applyFont="1" applyFill="1" applyBorder="1" applyAlignment="1">
      <alignment vertical="center"/>
    </xf>
    <xf numFmtId="170" fontId="13" fillId="2" borderId="353" xfId="3" applyNumberFormat="1" applyFont="1" applyFill="1" applyBorder="1" applyAlignment="1">
      <alignment vertical="center"/>
    </xf>
    <xf numFmtId="170" fontId="13" fillId="2" borderId="2" xfId="3" applyNumberFormat="1" applyFont="1" applyFill="1" applyBorder="1" applyAlignment="1">
      <alignment horizontal="center" vertical="center"/>
    </xf>
    <xf numFmtId="170" fontId="111" fillId="2" borderId="2" xfId="3" applyNumberFormat="1" applyFont="1" applyFill="1" applyBorder="1" applyAlignment="1">
      <alignment horizontal="center" vertical="center"/>
    </xf>
    <xf numFmtId="170" fontId="111" fillId="0" borderId="2" xfId="3" applyNumberFormat="1" applyFont="1" applyFill="1" applyBorder="1" applyAlignment="1">
      <alignment horizontal="center" vertical="center"/>
    </xf>
    <xf numFmtId="170" fontId="111" fillId="2" borderId="39" xfId="3" applyNumberFormat="1" applyFont="1" applyFill="1" applyBorder="1" applyAlignment="1">
      <alignment horizontal="center" vertical="center"/>
    </xf>
    <xf numFmtId="170" fontId="111" fillId="2" borderId="9" xfId="3" applyNumberFormat="1" applyFont="1" applyFill="1" applyBorder="1" applyAlignment="1">
      <alignment horizontal="center" vertical="center"/>
    </xf>
    <xf numFmtId="170" fontId="13" fillId="2" borderId="10" xfId="3" applyNumberFormat="1" applyFont="1" applyFill="1" applyBorder="1" applyAlignment="1">
      <alignment horizontal="center" vertical="center"/>
    </xf>
    <xf numFmtId="170" fontId="13" fillId="2" borderId="13" xfId="3" applyNumberFormat="1" applyFont="1" applyFill="1" applyBorder="1" applyAlignment="1">
      <alignment horizontal="center" vertical="center"/>
    </xf>
    <xf numFmtId="0" fontId="13" fillId="2" borderId="0" xfId="3" applyFont="1" applyFill="1" applyBorder="1" applyAlignment="1">
      <alignment vertical="center"/>
    </xf>
    <xf numFmtId="3" fontId="13" fillId="2" borderId="354" xfId="3" applyNumberFormat="1" applyFont="1" applyFill="1" applyBorder="1" applyAlignment="1">
      <alignment vertical="center"/>
    </xf>
    <xf numFmtId="3" fontId="13" fillId="2" borderId="354" xfId="3" applyNumberFormat="1" applyFont="1" applyFill="1" applyBorder="1" applyAlignment="1">
      <alignment horizontal="center" vertical="center"/>
    </xf>
    <xf numFmtId="3" fontId="111" fillId="2" borderId="354" xfId="3" applyNumberFormat="1" applyFont="1" applyFill="1" applyBorder="1" applyAlignment="1">
      <alignment horizontal="center" vertical="center"/>
    </xf>
    <xf numFmtId="3" fontId="111" fillId="0" borderId="354" xfId="3" applyNumberFormat="1" applyFont="1" applyFill="1" applyBorder="1" applyAlignment="1">
      <alignment horizontal="center" vertical="center"/>
    </xf>
    <xf numFmtId="180" fontId="111" fillId="2" borderId="354" xfId="3" applyNumberFormat="1" applyFont="1" applyFill="1" applyBorder="1" applyAlignment="1">
      <alignment horizontal="center" vertical="center"/>
    </xf>
    <xf numFmtId="180" fontId="111" fillId="2" borderId="355" xfId="3" applyNumberFormat="1" applyFont="1" applyFill="1" applyBorder="1" applyAlignment="1">
      <alignment horizontal="center" vertical="center"/>
    </xf>
    <xf numFmtId="180" fontId="111" fillId="2" borderId="356" xfId="3" applyNumberFormat="1" applyFont="1" applyFill="1" applyBorder="1" applyAlignment="1">
      <alignment horizontal="center" vertical="center"/>
    </xf>
    <xf numFmtId="180" fontId="13" fillId="2" borderId="354" xfId="3" applyNumberFormat="1" applyFont="1" applyFill="1" applyBorder="1" applyAlignment="1">
      <alignment horizontal="center" vertical="center"/>
    </xf>
    <xf numFmtId="180" fontId="13" fillId="2" borderId="357" xfId="3" applyNumberFormat="1" applyFont="1" applyFill="1" applyBorder="1" applyAlignment="1">
      <alignment horizontal="center" vertical="center"/>
    </xf>
    <xf numFmtId="180" fontId="13" fillId="2" borderId="358" xfId="3" applyNumberFormat="1" applyFont="1" applyFill="1" applyBorder="1" applyAlignment="1">
      <alignment horizontal="center" vertical="center"/>
    </xf>
    <xf numFmtId="180" fontId="13" fillId="2" borderId="2" xfId="66" applyNumberFormat="1" applyFont="1" applyFill="1" applyBorder="1" applyAlignment="1">
      <alignment horizontal="center" vertical="center"/>
    </xf>
    <xf numFmtId="3" fontId="111" fillId="0" borderId="2" xfId="3" applyNumberFormat="1" applyFont="1" applyFill="1" applyBorder="1" applyAlignment="1">
      <alignment horizontal="center" vertical="center"/>
    </xf>
    <xf numFmtId="180" fontId="111" fillId="2" borderId="2" xfId="3" applyNumberFormat="1" applyFont="1" applyFill="1" applyBorder="1" applyAlignment="1">
      <alignment horizontal="center" vertical="center"/>
    </xf>
    <xf numFmtId="180" fontId="111" fillId="2" borderId="39" xfId="3" applyNumberFormat="1" applyFont="1" applyFill="1" applyBorder="1" applyAlignment="1">
      <alignment horizontal="center" vertical="center"/>
    </xf>
    <xf numFmtId="180" fontId="111" fillId="2" borderId="9" xfId="3" applyNumberFormat="1" applyFont="1" applyFill="1" applyBorder="1" applyAlignment="1">
      <alignment horizontal="center" vertical="center"/>
    </xf>
    <xf numFmtId="180" fontId="13" fillId="2" borderId="2" xfId="3" applyNumberFormat="1" applyFont="1" applyFill="1" applyBorder="1" applyAlignment="1">
      <alignment horizontal="center" vertical="center"/>
    </xf>
    <xf numFmtId="180" fontId="13" fillId="2" borderId="10" xfId="3" applyNumberFormat="1" applyFont="1" applyFill="1" applyBorder="1" applyAlignment="1">
      <alignment horizontal="center" vertical="center"/>
    </xf>
    <xf numFmtId="180" fontId="13" fillId="2" borderId="13" xfId="3" applyNumberFormat="1" applyFont="1" applyFill="1" applyBorder="1" applyAlignment="1">
      <alignment horizontal="center" vertical="center"/>
    </xf>
    <xf numFmtId="0" fontId="13" fillId="2" borderId="0" xfId="3" applyFont="1" applyFill="1" applyBorder="1" applyAlignment="1">
      <alignment horizontal="center" vertical="center"/>
    </xf>
    <xf numFmtId="3" fontId="13" fillId="2" borderId="353" xfId="3" applyNumberFormat="1" applyFont="1" applyFill="1" applyBorder="1" applyAlignment="1">
      <alignment vertical="center"/>
    </xf>
    <xf numFmtId="3" fontId="13" fillId="2" borderId="275" xfId="3" applyNumberFormat="1" applyFont="1" applyFill="1" applyBorder="1" applyAlignment="1">
      <alignment vertical="center"/>
    </xf>
    <xf numFmtId="3" fontId="13" fillId="2" borderId="275" xfId="3" applyNumberFormat="1" applyFont="1" applyFill="1" applyBorder="1" applyAlignment="1">
      <alignment horizontal="center" vertical="center"/>
    </xf>
    <xf numFmtId="3" fontId="111" fillId="2" borderId="275" xfId="3" applyNumberFormat="1" applyFont="1" applyFill="1" applyBorder="1" applyAlignment="1">
      <alignment horizontal="center" vertical="center"/>
    </xf>
    <xf numFmtId="3" fontId="111" fillId="0" borderId="275" xfId="3" applyNumberFormat="1" applyFont="1" applyFill="1" applyBorder="1" applyAlignment="1">
      <alignment horizontal="center" vertical="center"/>
    </xf>
    <xf numFmtId="3" fontId="111" fillId="2" borderId="359" xfId="3" applyNumberFormat="1" applyFont="1" applyFill="1" applyBorder="1" applyAlignment="1">
      <alignment horizontal="center" vertical="center"/>
    </xf>
    <xf numFmtId="3" fontId="111" fillId="2" borderId="360" xfId="3" applyNumberFormat="1" applyFont="1" applyFill="1" applyBorder="1" applyAlignment="1">
      <alignment horizontal="center" vertical="center"/>
    </xf>
    <xf numFmtId="3" fontId="13" fillId="2" borderId="361" xfId="3" applyNumberFormat="1" applyFont="1" applyFill="1" applyBorder="1" applyAlignment="1">
      <alignment horizontal="center" vertical="center"/>
    </xf>
    <xf numFmtId="3" fontId="13" fillId="2" borderId="362" xfId="3" applyNumberFormat="1" applyFont="1" applyFill="1" applyBorder="1" applyAlignment="1">
      <alignment horizontal="center" vertical="center"/>
    </xf>
    <xf numFmtId="3" fontId="13" fillId="2" borderId="10" xfId="3" applyNumberFormat="1" applyFont="1" applyFill="1" applyBorder="1" applyAlignment="1">
      <alignment horizontal="center" vertical="center"/>
    </xf>
    <xf numFmtId="3" fontId="13" fillId="2" borderId="13" xfId="3" applyNumberFormat="1" applyFont="1" applyFill="1" applyBorder="1" applyAlignment="1">
      <alignment horizontal="center" vertical="center"/>
    </xf>
    <xf numFmtId="180" fontId="13" fillId="2" borderId="2" xfId="3" applyNumberFormat="1" applyFont="1" applyFill="1" applyBorder="1" applyAlignment="1">
      <alignment vertical="center"/>
    </xf>
    <xf numFmtId="3" fontId="13" fillId="0" borderId="2" xfId="3" applyNumberFormat="1" applyFont="1" applyFill="1" applyBorder="1" applyAlignment="1">
      <alignment horizontal="center" vertical="center"/>
    </xf>
    <xf numFmtId="180" fontId="13" fillId="0" borderId="13" xfId="3" applyNumberFormat="1" applyFont="1" applyFill="1" applyBorder="1" applyAlignment="1">
      <alignment horizontal="center" vertical="center"/>
    </xf>
    <xf numFmtId="0" fontId="111" fillId="2" borderId="2" xfId="3" applyFont="1" applyFill="1" applyBorder="1" applyAlignment="1">
      <alignment horizontal="center" vertical="center"/>
    </xf>
    <xf numFmtId="3" fontId="111" fillId="0" borderId="39" xfId="3" applyNumberFormat="1" applyFont="1" applyFill="1" applyBorder="1" applyAlignment="1">
      <alignment horizontal="center" vertical="center"/>
    </xf>
    <xf numFmtId="180" fontId="111" fillId="0" borderId="9" xfId="3" applyNumberFormat="1" applyFont="1" applyFill="1" applyBorder="1" applyAlignment="1">
      <alignment horizontal="center" vertical="center"/>
    </xf>
    <xf numFmtId="180" fontId="13" fillId="0" borderId="10" xfId="3" applyNumberFormat="1" applyFont="1" applyFill="1" applyBorder="1" applyAlignment="1">
      <alignment horizontal="center" vertical="center"/>
    </xf>
    <xf numFmtId="0" fontId="10" fillId="3" borderId="24" xfId="3" applyFont="1" applyFill="1" applyBorder="1" applyAlignment="1">
      <alignment horizontal="left" vertical="center" indent="1"/>
    </xf>
    <xf numFmtId="0" fontId="13" fillId="2" borderId="25" xfId="3" applyFont="1" applyFill="1" applyBorder="1" applyAlignment="1">
      <alignment vertical="center"/>
    </xf>
    <xf numFmtId="0" fontId="13" fillId="2" borderId="25" xfId="3" applyFont="1" applyFill="1" applyBorder="1" applyAlignment="1">
      <alignment horizontal="center" vertical="center"/>
    </xf>
    <xf numFmtId="0" fontId="111" fillId="2" borderId="25" xfId="3" applyFont="1" applyFill="1" applyBorder="1" applyAlignment="1">
      <alignment horizontal="center" vertical="center"/>
    </xf>
    <xf numFmtId="0" fontId="111" fillId="2" borderId="40" xfId="3" applyFont="1" applyFill="1" applyBorder="1" applyAlignment="1">
      <alignment horizontal="center" vertical="center"/>
    </xf>
    <xf numFmtId="0" fontId="111" fillId="2" borderId="63" xfId="3" applyFont="1" applyFill="1" applyBorder="1" applyAlignment="1">
      <alignment horizontal="center" vertical="center"/>
    </xf>
    <xf numFmtId="0" fontId="13" fillId="2" borderId="26" xfId="3" applyFont="1" applyFill="1" applyBorder="1" applyAlignment="1">
      <alignment horizontal="center" vertical="center"/>
    </xf>
    <xf numFmtId="0" fontId="13" fillId="2" borderId="53" xfId="3" applyFont="1" applyFill="1" applyBorder="1" applyAlignment="1">
      <alignment horizontal="center" vertical="center"/>
    </xf>
    <xf numFmtId="0" fontId="15" fillId="2" borderId="0" xfId="3" applyFont="1" applyFill="1" applyBorder="1" applyAlignment="1">
      <alignment vertical="center"/>
    </xf>
    <xf numFmtId="0" fontId="17" fillId="2" borderId="0" xfId="3" applyFont="1" applyFill="1" applyBorder="1" applyAlignment="1">
      <alignment vertical="center"/>
    </xf>
    <xf numFmtId="0" fontId="11" fillId="2" borderId="0" xfId="3" applyFont="1" applyFill="1" applyBorder="1" applyAlignment="1">
      <alignment vertical="center"/>
    </xf>
    <xf numFmtId="0" fontId="155" fillId="2" borderId="0" xfId="3" applyFont="1" applyFill="1" applyBorder="1" applyAlignment="1">
      <alignment vertical="center"/>
    </xf>
    <xf numFmtId="180" fontId="155" fillId="2" borderId="0" xfId="3" applyNumberFormat="1" applyFont="1" applyFill="1" applyBorder="1" applyAlignment="1">
      <alignment vertical="center"/>
    </xf>
    <xf numFmtId="0" fontId="111" fillId="2" borderId="0" xfId="3" applyFont="1" applyFill="1" applyBorder="1" applyAlignment="1">
      <alignment vertical="center"/>
    </xf>
    <xf numFmtId="0" fontId="10" fillId="2" borderId="0" xfId="3" applyFont="1" applyFill="1"/>
    <xf numFmtId="0" fontId="10" fillId="2" borderId="0" xfId="3" applyFont="1" applyFill="1" applyBorder="1"/>
    <xf numFmtId="177" fontId="9" fillId="3" borderId="363" xfId="3" applyNumberFormat="1" applyFont="1" applyFill="1" applyBorder="1" applyAlignment="1">
      <alignment horizontal="center" vertical="center"/>
    </xf>
    <xf numFmtId="0" fontId="10" fillId="2" borderId="0" xfId="3" applyFont="1" applyFill="1" applyAlignment="1">
      <alignment horizontal="center" vertical="center"/>
    </xf>
    <xf numFmtId="0" fontId="10" fillId="3" borderId="21" xfId="3" applyFont="1" applyFill="1" applyBorder="1" applyAlignment="1">
      <alignment horizontal="center" vertical="center"/>
    </xf>
    <xf numFmtId="17" fontId="12" fillId="20" borderId="2" xfId="3" applyNumberFormat="1" applyFont="1" applyFill="1" applyBorder="1" applyAlignment="1">
      <alignment vertical="center"/>
    </xf>
    <xf numFmtId="17" fontId="12" fillId="0" borderId="2" xfId="3" applyNumberFormat="1" applyFont="1" applyFill="1" applyBorder="1" applyAlignment="1">
      <alignment vertical="center"/>
    </xf>
    <xf numFmtId="17" fontId="12" fillId="2" borderId="2" xfId="3" applyNumberFormat="1" applyFont="1" applyFill="1" applyBorder="1" applyAlignment="1">
      <alignment vertical="center"/>
    </xf>
    <xf numFmtId="17" fontId="110" fillId="2" borderId="2" xfId="3" applyNumberFormat="1" applyFont="1" applyFill="1" applyBorder="1" applyAlignment="1">
      <alignment vertical="center"/>
    </xf>
    <xf numFmtId="17" fontId="110" fillId="2" borderId="39" xfId="3" applyNumberFormat="1" applyFont="1" applyFill="1" applyBorder="1" applyAlignment="1">
      <alignment vertical="center"/>
    </xf>
    <xf numFmtId="17" fontId="110" fillId="2" borderId="71" xfId="3" applyNumberFormat="1" applyFont="1" applyFill="1" applyBorder="1" applyAlignment="1">
      <alignment vertical="center"/>
    </xf>
    <xf numFmtId="17" fontId="110" fillId="2" borderId="1" xfId="3" applyNumberFormat="1" applyFont="1" applyFill="1" applyBorder="1" applyAlignment="1">
      <alignment vertical="center"/>
    </xf>
    <xf numFmtId="17" fontId="110" fillId="2" borderId="87" xfId="3" applyNumberFormat="1" applyFont="1" applyFill="1" applyBorder="1" applyAlignment="1">
      <alignment vertical="center"/>
    </xf>
    <xf numFmtId="0" fontId="13" fillId="2" borderId="0" xfId="3" applyFont="1" applyFill="1" applyAlignment="1">
      <alignment horizontal="center" vertical="center"/>
    </xf>
    <xf numFmtId="180" fontId="13" fillId="2" borderId="21" xfId="3" applyNumberFormat="1" applyFont="1" applyFill="1" applyBorder="1" applyAlignment="1">
      <alignment horizontal="center" vertical="center"/>
    </xf>
    <xf numFmtId="180" fontId="13" fillId="0" borderId="2" xfId="3" applyNumberFormat="1" applyFont="1" applyFill="1" applyBorder="1" applyAlignment="1">
      <alignment horizontal="center" vertical="center"/>
    </xf>
    <xf numFmtId="180" fontId="13" fillId="0" borderId="39" xfId="3" applyNumberFormat="1" applyFont="1" applyFill="1" applyBorder="1" applyAlignment="1">
      <alignment horizontal="center" vertical="center"/>
    </xf>
    <xf numFmtId="0" fontId="10" fillId="3" borderId="21" xfId="3" applyFont="1" applyFill="1" applyBorder="1" applyAlignment="1">
      <alignment horizontal="left" vertical="center"/>
    </xf>
    <xf numFmtId="180" fontId="13" fillId="2" borderId="364" xfId="66" applyNumberFormat="1" applyFont="1" applyFill="1" applyBorder="1" applyAlignment="1">
      <alignment horizontal="center" vertical="center"/>
    </xf>
    <xf numFmtId="180" fontId="13" fillId="2" borderId="353" xfId="66" applyNumberFormat="1" applyFont="1" applyFill="1" applyBorder="1" applyAlignment="1">
      <alignment horizontal="center" vertical="center"/>
    </xf>
    <xf numFmtId="180" fontId="111" fillId="2" borderId="2" xfId="66" applyNumberFormat="1" applyFont="1" applyFill="1" applyBorder="1" applyAlignment="1">
      <alignment horizontal="center" vertical="center"/>
    </xf>
    <xf numFmtId="180" fontId="111" fillId="2" borderId="39" xfId="66" applyNumberFormat="1" applyFont="1" applyFill="1" applyBorder="1" applyAlignment="1">
      <alignment horizontal="center" vertical="center"/>
    </xf>
    <xf numFmtId="180" fontId="13" fillId="2" borderId="21" xfId="66" applyNumberFormat="1" applyFont="1" applyFill="1" applyBorder="1" applyAlignment="1">
      <alignment horizontal="center" vertical="center"/>
    </xf>
    <xf numFmtId="180" fontId="13" fillId="2" borderId="39" xfId="66" applyNumberFormat="1" applyFont="1" applyFill="1" applyBorder="1" applyAlignment="1">
      <alignment horizontal="center" vertical="center"/>
    </xf>
    <xf numFmtId="180" fontId="13" fillId="2" borderId="365" xfId="66" applyNumberFormat="1" applyFont="1" applyFill="1" applyBorder="1" applyAlignment="1">
      <alignment horizontal="center" vertical="center"/>
    </xf>
    <xf numFmtId="180" fontId="13" fillId="2" borderId="354" xfId="66" applyNumberFormat="1" applyFont="1" applyFill="1" applyBorder="1" applyAlignment="1">
      <alignment horizontal="center" vertical="center"/>
    </xf>
    <xf numFmtId="180" fontId="111" fillId="2" borderId="354" xfId="66" applyNumberFormat="1" applyFont="1" applyFill="1" applyBorder="1" applyAlignment="1">
      <alignment horizontal="center" vertical="center"/>
    </xf>
    <xf numFmtId="180" fontId="111" fillId="2" borderId="355" xfId="66" applyNumberFormat="1" applyFont="1" applyFill="1" applyBorder="1" applyAlignment="1">
      <alignment horizontal="center" vertical="center"/>
    </xf>
    <xf numFmtId="180" fontId="13" fillId="2" borderId="366" xfId="66" applyNumberFormat="1" applyFont="1" applyFill="1" applyBorder="1" applyAlignment="1">
      <alignment horizontal="center" vertical="center"/>
    </xf>
    <xf numFmtId="180" fontId="13" fillId="0" borderId="354" xfId="66" applyNumberFormat="1" applyFont="1" applyFill="1" applyBorder="1" applyAlignment="1">
      <alignment horizontal="center" vertical="center"/>
    </xf>
    <xf numFmtId="180" fontId="13" fillId="0" borderId="355" xfId="66" applyNumberFormat="1" applyFont="1" applyFill="1" applyBorder="1" applyAlignment="1">
      <alignment horizontal="center" vertical="center"/>
    </xf>
    <xf numFmtId="0" fontId="10" fillId="3" borderId="24" xfId="3" applyFont="1" applyFill="1" applyBorder="1" applyAlignment="1">
      <alignment horizontal="left" vertical="center"/>
    </xf>
    <xf numFmtId="41" fontId="13" fillId="2" borderId="25" xfId="3" applyNumberFormat="1" applyFont="1" applyFill="1" applyBorder="1" applyAlignment="1">
      <alignment horizontal="center" vertical="center"/>
    </xf>
    <xf numFmtId="41" fontId="13" fillId="0" borderId="25" xfId="3" applyNumberFormat="1" applyFont="1" applyFill="1" applyBorder="1" applyAlignment="1">
      <alignment horizontal="center" vertical="center"/>
    </xf>
    <xf numFmtId="41" fontId="111" fillId="0" borderId="25" xfId="3" applyNumberFormat="1" applyFont="1" applyFill="1" applyBorder="1" applyAlignment="1">
      <alignment horizontal="center" vertical="center"/>
    </xf>
    <xf numFmtId="180" fontId="111" fillId="0" borderId="25" xfId="3" applyNumberFormat="1" applyFont="1" applyFill="1" applyBorder="1" applyAlignment="1">
      <alignment horizontal="center" vertical="center"/>
    </xf>
    <xf numFmtId="41" fontId="111" fillId="0" borderId="40" xfId="3" applyNumberFormat="1" applyFont="1" applyFill="1" applyBorder="1" applyAlignment="1">
      <alignment horizontal="center" vertical="center"/>
    </xf>
    <xf numFmtId="41" fontId="13" fillId="0" borderId="24" xfId="3" applyNumberFormat="1" applyFont="1" applyFill="1" applyBorder="1" applyAlignment="1">
      <alignment horizontal="center" vertical="center"/>
    </xf>
    <xf numFmtId="180" fontId="13" fillId="0" borderId="25" xfId="3" applyNumberFormat="1" applyFont="1" applyFill="1" applyBorder="1" applyAlignment="1">
      <alignment horizontal="center" vertical="center"/>
    </xf>
    <xf numFmtId="180" fontId="13" fillId="0" borderId="40" xfId="3" applyNumberFormat="1" applyFont="1" applyFill="1" applyBorder="1" applyAlignment="1">
      <alignment horizontal="center" vertical="center"/>
    </xf>
    <xf numFmtId="43" fontId="7" fillId="2" borderId="0" xfId="3" applyNumberFormat="1" applyFont="1" applyFill="1" applyBorder="1" applyAlignment="1">
      <alignment vertical="center"/>
    </xf>
    <xf numFmtId="0" fontId="5" fillId="0" borderId="0" xfId="3" applyFont="1" applyFill="1" applyBorder="1" applyAlignment="1">
      <alignment vertical="center"/>
    </xf>
    <xf numFmtId="177" fontId="111" fillId="2" borderId="0" xfId="3" applyNumberFormat="1" applyFont="1" applyFill="1"/>
    <xf numFmtId="177" fontId="9" fillId="3" borderId="196" xfId="3" applyNumberFormat="1" applyFont="1" applyFill="1" applyBorder="1" applyAlignment="1">
      <alignment horizontal="center" vertical="center"/>
    </xf>
    <xf numFmtId="177" fontId="9" fillId="3" borderId="367" xfId="3" applyNumberFormat="1" applyFont="1" applyFill="1" applyBorder="1" applyAlignment="1">
      <alignment horizontal="center" vertical="center"/>
    </xf>
    <xf numFmtId="0" fontId="24" fillId="3" borderId="21" xfId="3" applyFont="1" applyFill="1" applyBorder="1" applyAlignment="1">
      <alignment horizontal="center" vertical="center"/>
    </xf>
    <xf numFmtId="17" fontId="12" fillId="20" borderId="43" xfId="3" applyNumberFormat="1" applyFont="1" applyFill="1" applyBorder="1" applyAlignment="1">
      <alignment vertical="center"/>
    </xf>
    <xf numFmtId="17" fontId="12" fillId="0" borderId="43" xfId="3" applyNumberFormat="1" applyFont="1" applyFill="1" applyBorder="1" applyAlignment="1">
      <alignment vertical="center"/>
    </xf>
    <xf numFmtId="17" fontId="12" fillId="0" borderId="0" xfId="3" applyNumberFormat="1" applyFont="1" applyFill="1" applyBorder="1" applyAlignment="1">
      <alignment vertical="center"/>
    </xf>
    <xf numFmtId="17" fontId="12" fillId="0" borderId="2" xfId="3" applyNumberFormat="1" applyFont="1" applyFill="1" applyBorder="1" applyAlignment="1">
      <alignment horizontal="center" vertical="center"/>
    </xf>
    <xf numFmtId="17" fontId="110" fillId="0" borderId="2" xfId="3" applyNumberFormat="1" applyFont="1" applyFill="1" applyBorder="1" applyAlignment="1">
      <alignment horizontal="center" vertical="center"/>
    </xf>
    <xf numFmtId="17" fontId="110" fillId="0" borderId="39" xfId="3" applyNumberFormat="1" applyFont="1" applyFill="1" applyBorder="1" applyAlignment="1">
      <alignment horizontal="center" vertical="center"/>
    </xf>
    <xf numFmtId="17" fontId="110" fillId="0" borderId="71" xfId="3" applyNumberFormat="1" applyFont="1" applyFill="1" applyBorder="1" applyAlignment="1">
      <alignment horizontal="center" vertical="center"/>
    </xf>
    <xf numFmtId="17" fontId="110" fillId="0" borderId="1" xfId="3" applyNumberFormat="1" applyFont="1" applyFill="1" applyBorder="1" applyAlignment="1">
      <alignment horizontal="center" vertical="center"/>
    </xf>
    <xf numFmtId="17" fontId="110" fillId="0" borderId="74" xfId="3" applyNumberFormat="1" applyFont="1" applyFill="1" applyBorder="1" applyAlignment="1">
      <alignment horizontal="center" vertical="center"/>
    </xf>
    <xf numFmtId="17" fontId="110" fillId="0" borderId="75" xfId="3" applyNumberFormat="1" applyFont="1" applyFill="1" applyBorder="1" applyAlignment="1">
      <alignment horizontal="center" vertical="center"/>
    </xf>
    <xf numFmtId="180" fontId="13" fillId="2" borderId="43" xfId="66" applyNumberFormat="1" applyFont="1" applyFill="1" applyBorder="1" applyAlignment="1">
      <alignment horizontal="center" vertical="center"/>
    </xf>
    <xf numFmtId="180" fontId="13" fillId="2" borderId="0" xfId="66" applyNumberFormat="1" applyFont="1" applyFill="1" applyBorder="1" applyAlignment="1">
      <alignment horizontal="center" vertical="center"/>
    </xf>
    <xf numFmtId="180" fontId="13" fillId="2" borderId="10" xfId="66" applyNumberFormat="1" applyFont="1" applyFill="1" applyBorder="1" applyAlignment="1">
      <alignment horizontal="center" vertical="center"/>
    </xf>
    <xf numFmtId="180" fontId="13" fillId="2" borderId="13" xfId="66" applyNumberFormat="1" applyFont="1" applyFill="1" applyBorder="1" applyAlignment="1">
      <alignment horizontal="center" vertical="center"/>
    </xf>
    <xf numFmtId="180" fontId="13" fillId="2" borderId="295" xfId="66" applyNumberFormat="1" applyFont="1" applyFill="1" applyBorder="1" applyAlignment="1">
      <alignment horizontal="center" vertical="center"/>
    </xf>
    <xf numFmtId="180" fontId="13" fillId="2" borderId="368" xfId="66" applyNumberFormat="1" applyFont="1" applyFill="1" applyBorder="1" applyAlignment="1">
      <alignment horizontal="center" vertical="center"/>
    </xf>
    <xf numFmtId="180" fontId="13" fillId="2" borderId="369" xfId="66" applyNumberFormat="1" applyFont="1" applyFill="1" applyBorder="1" applyAlignment="1">
      <alignment horizontal="center" vertical="center"/>
    </xf>
    <xf numFmtId="180" fontId="13" fillId="2" borderId="370" xfId="66" applyNumberFormat="1" applyFont="1" applyFill="1" applyBorder="1" applyAlignment="1">
      <alignment horizontal="center" vertical="center"/>
    </xf>
    <xf numFmtId="180" fontId="13" fillId="2" borderId="288" xfId="66" applyNumberFormat="1" applyFont="1" applyFill="1" applyBorder="1" applyAlignment="1">
      <alignment horizontal="center" vertical="center"/>
    </xf>
    <xf numFmtId="180" fontId="13" fillId="2" borderId="42" xfId="66" applyNumberFormat="1" applyFont="1" applyFill="1" applyBorder="1" applyAlignment="1">
      <alignment horizontal="center" vertical="center"/>
    </xf>
    <xf numFmtId="180" fontId="13" fillId="2" borderId="61" xfId="66" applyNumberFormat="1" applyFont="1" applyFill="1" applyBorder="1" applyAlignment="1">
      <alignment horizontal="center" vertical="center"/>
    </xf>
    <xf numFmtId="180" fontId="13" fillId="2" borderId="357" xfId="66" applyNumberFormat="1" applyFont="1" applyFill="1" applyBorder="1" applyAlignment="1">
      <alignment horizontal="center" vertical="center"/>
    </xf>
    <xf numFmtId="180" fontId="13" fillId="2" borderId="358" xfId="66" applyNumberFormat="1" applyFont="1" applyFill="1" applyBorder="1" applyAlignment="1">
      <alignment horizontal="center" vertical="center"/>
    </xf>
    <xf numFmtId="41" fontId="13" fillId="2" borderId="94" xfId="3" applyNumberFormat="1" applyFont="1" applyFill="1" applyBorder="1" applyAlignment="1">
      <alignment horizontal="center" vertical="center"/>
    </xf>
    <xf numFmtId="41" fontId="13" fillId="2" borderId="62" xfId="3" applyNumberFormat="1" applyFont="1" applyFill="1" applyBorder="1" applyAlignment="1">
      <alignment horizontal="center" vertical="center"/>
    </xf>
    <xf numFmtId="41" fontId="13" fillId="2" borderId="95" xfId="3" applyNumberFormat="1" applyFont="1" applyFill="1" applyBorder="1" applyAlignment="1">
      <alignment horizontal="center" vertical="center"/>
    </xf>
    <xf numFmtId="41" fontId="111" fillId="2" borderId="25" xfId="3" applyNumberFormat="1" applyFont="1" applyFill="1" applyBorder="1" applyAlignment="1">
      <alignment horizontal="center" vertical="center"/>
    </xf>
    <xf numFmtId="41" fontId="111" fillId="2" borderId="40" xfId="3" applyNumberFormat="1" applyFont="1" applyFill="1" applyBorder="1" applyAlignment="1">
      <alignment horizontal="center" vertical="center"/>
    </xf>
    <xf numFmtId="41" fontId="13" fillId="2" borderId="24" xfId="3" applyNumberFormat="1" applyFont="1" applyFill="1" applyBorder="1" applyAlignment="1">
      <alignment horizontal="center" vertical="center"/>
    </xf>
    <xf numFmtId="41" fontId="13" fillId="2" borderId="26" xfId="3" applyNumberFormat="1" applyFont="1" applyFill="1" applyBorder="1" applyAlignment="1">
      <alignment horizontal="center" vertical="center"/>
    </xf>
    <xf numFmtId="180" fontId="13" fillId="0" borderId="53" xfId="3" applyNumberFormat="1" applyFont="1" applyFill="1" applyBorder="1" applyAlignment="1">
      <alignment horizontal="center" vertical="center"/>
    </xf>
    <xf numFmtId="41" fontId="13" fillId="2" borderId="0" xfId="3" applyNumberFormat="1" applyFont="1" applyFill="1" applyBorder="1" applyAlignment="1">
      <alignment horizontal="center" vertical="center"/>
    </xf>
    <xf numFmtId="41" fontId="13" fillId="0" borderId="0" xfId="3" applyNumberFormat="1" applyFont="1" applyFill="1" applyBorder="1" applyAlignment="1">
      <alignment horizontal="center" vertical="center"/>
    </xf>
    <xf numFmtId="41" fontId="111" fillId="2" borderId="0" xfId="3" applyNumberFormat="1" applyFont="1" applyFill="1" applyBorder="1" applyAlignment="1">
      <alignment horizontal="center" vertical="center"/>
    </xf>
    <xf numFmtId="0" fontId="111" fillId="2" borderId="0" xfId="3" applyFont="1" applyFill="1" applyBorder="1" applyAlignment="1">
      <alignment horizontal="center" vertical="center"/>
    </xf>
    <xf numFmtId="180" fontId="111" fillId="2" borderId="0" xfId="3" applyNumberFormat="1" applyFont="1" applyFill="1" applyBorder="1" applyAlignment="1">
      <alignment vertical="center"/>
    </xf>
    <xf numFmtId="0" fontId="5" fillId="2" borderId="0" xfId="67" applyFont="1" applyFill="1" applyBorder="1"/>
    <xf numFmtId="0" fontId="156" fillId="2" borderId="0" xfId="67" applyFont="1" applyFill="1"/>
    <xf numFmtId="0" fontId="157" fillId="2" borderId="0" xfId="23" applyFont="1" applyFill="1"/>
    <xf numFmtId="0" fontId="156" fillId="2" borderId="0" xfId="23" applyFont="1" applyFill="1"/>
    <xf numFmtId="0" fontId="158" fillId="2" borderId="0" xfId="67" applyFont="1" applyFill="1"/>
    <xf numFmtId="0" fontId="157" fillId="2" borderId="0" xfId="67" applyFont="1" applyFill="1" applyAlignment="1">
      <alignment horizontal="right"/>
    </xf>
    <xf numFmtId="178" fontId="157" fillId="2" borderId="0" xfId="68" applyNumberFormat="1" applyFont="1" applyFill="1" applyAlignment="1">
      <alignment horizontal="right"/>
    </xf>
    <xf numFmtId="178" fontId="15" fillId="2" borderId="0" xfId="68" applyNumberFormat="1" applyFont="1" applyFill="1" applyAlignment="1">
      <alignment horizontal="right"/>
    </xf>
    <xf numFmtId="0" fontId="9" fillId="3" borderId="371" xfId="67" applyFont="1" applyFill="1" applyBorder="1" applyAlignment="1">
      <alignment horizontal="center"/>
    </xf>
    <xf numFmtId="17" fontId="9" fillId="21" borderId="372" xfId="67" applyNumberFormat="1" applyFont="1" applyFill="1" applyBorder="1" applyAlignment="1">
      <alignment horizontal="center"/>
    </xf>
    <xf numFmtId="17" fontId="9" fillId="21" borderId="373" xfId="67" applyNumberFormat="1" applyFont="1" applyFill="1" applyBorder="1" applyAlignment="1">
      <alignment horizontal="center"/>
    </xf>
    <xf numFmtId="17" fontId="9" fillId="5" borderId="373" xfId="67" applyNumberFormat="1" applyFont="1" applyFill="1" applyBorder="1" applyAlignment="1">
      <alignment horizontal="center"/>
    </xf>
    <xf numFmtId="17" fontId="9" fillId="3" borderId="374" xfId="67" applyNumberFormat="1" applyFont="1" applyFill="1" applyBorder="1" applyAlignment="1">
      <alignment horizontal="center"/>
    </xf>
    <xf numFmtId="17" fontId="9" fillId="3" borderId="375" xfId="67" applyNumberFormat="1" applyFont="1" applyFill="1" applyBorder="1" applyAlignment="1">
      <alignment horizontal="center"/>
    </xf>
    <xf numFmtId="0" fontId="10" fillId="3" borderId="21" xfId="67" applyFont="1" applyFill="1" applyBorder="1"/>
    <xf numFmtId="178" fontId="13" fillId="0" borderId="376" xfId="68" applyNumberFormat="1" applyFont="1" applyBorder="1" applyAlignment="1">
      <alignment horizontal="center"/>
    </xf>
    <xf numFmtId="178" fontId="13" fillId="0" borderId="135" xfId="68" applyNumberFormat="1" applyFont="1" applyBorder="1" applyAlignment="1">
      <alignment horizontal="center"/>
    </xf>
    <xf numFmtId="178" fontId="13" fillId="0" borderId="135" xfId="68" applyNumberFormat="1" applyFont="1" applyBorder="1" applyAlignment="1">
      <alignment horizontal="right" indent="1"/>
    </xf>
    <xf numFmtId="178" fontId="13" fillId="2" borderId="135" xfId="68" applyNumberFormat="1" applyFont="1" applyFill="1" applyBorder="1" applyAlignment="1">
      <alignment horizontal="right" indent="1"/>
    </xf>
    <xf numFmtId="178" fontId="13" fillId="2" borderId="377" xfId="68" applyNumberFormat="1" applyFont="1" applyFill="1" applyBorder="1" applyAlignment="1">
      <alignment horizontal="right" indent="1"/>
    </xf>
    <xf numFmtId="178" fontId="13" fillId="2" borderId="2" xfId="68" applyNumberFormat="1" applyFont="1" applyFill="1" applyBorder="1" applyAlignment="1">
      <alignment horizontal="right" indent="1"/>
    </xf>
    <xf numFmtId="170" fontId="13" fillId="2" borderId="2" xfId="68" applyNumberFormat="1" applyFont="1" applyFill="1" applyBorder="1" applyAlignment="1">
      <alignment horizontal="right" indent="1"/>
    </xf>
    <xf numFmtId="178" fontId="13" fillId="0" borderId="377" xfId="68" applyNumberFormat="1" applyFont="1" applyBorder="1" applyAlignment="1">
      <alignment horizontal="right" indent="1"/>
    </xf>
    <xf numFmtId="178" fontId="13" fillId="0" borderId="2" xfId="68" applyNumberFormat="1" applyFont="1" applyBorder="1" applyAlignment="1">
      <alignment horizontal="right" indent="1"/>
    </xf>
    <xf numFmtId="170" fontId="13" fillId="0" borderId="2" xfId="68" applyNumberFormat="1" applyFont="1" applyBorder="1" applyAlignment="1">
      <alignment horizontal="right" indent="1"/>
    </xf>
    <xf numFmtId="0" fontId="9" fillId="3" borderId="378" xfId="67" applyFont="1" applyFill="1" applyBorder="1" applyAlignment="1">
      <alignment horizontal="left"/>
    </xf>
    <xf numFmtId="178" fontId="12" fillId="0" borderId="379" xfId="68" applyNumberFormat="1" applyFont="1" applyBorder="1" applyAlignment="1">
      <alignment horizontal="center"/>
    </xf>
    <xf numFmtId="178" fontId="12" fillId="0" borderId="380" xfId="68" applyNumberFormat="1" applyFont="1" applyBorder="1" applyAlignment="1">
      <alignment horizontal="center"/>
    </xf>
    <xf numFmtId="178" fontId="12" fillId="0" borderId="380" xfId="68" applyNumberFormat="1" applyFont="1" applyBorder="1" applyAlignment="1">
      <alignment horizontal="right" indent="1"/>
    </xf>
    <xf numFmtId="178" fontId="12" fillId="0" borderId="381" xfId="68" applyNumberFormat="1" applyFont="1" applyBorder="1" applyAlignment="1">
      <alignment horizontal="right" indent="1"/>
    </xf>
    <xf numFmtId="178" fontId="12" fillId="0" borderId="382" xfId="68" applyNumberFormat="1" applyFont="1" applyBorder="1" applyAlignment="1">
      <alignment horizontal="right" indent="1"/>
    </xf>
    <xf numFmtId="170" fontId="12" fillId="0" borderId="382" xfId="68" applyNumberFormat="1" applyFont="1" applyBorder="1" applyAlignment="1">
      <alignment horizontal="right" indent="1"/>
    </xf>
    <xf numFmtId="0" fontId="12" fillId="2" borderId="0" xfId="67" applyFont="1" applyFill="1" applyAlignment="1">
      <alignment horizontal="left"/>
    </xf>
    <xf numFmtId="178" fontId="12" fillId="2" borderId="0" xfId="68" applyNumberFormat="1" applyFont="1" applyFill="1" applyAlignment="1">
      <alignment horizontal="center"/>
    </xf>
    <xf numFmtId="0" fontId="13" fillId="2" borderId="0" xfId="67" applyFont="1" applyFill="1"/>
    <xf numFmtId="0" fontId="13" fillId="2" borderId="0" xfId="67" applyFont="1" applyFill="1" applyAlignment="1">
      <alignment horizontal="center"/>
    </xf>
    <xf numFmtId="178" fontId="11" fillId="2" borderId="0" xfId="68" applyNumberFormat="1" applyFont="1" applyFill="1" applyAlignment="1">
      <alignment horizontal="right"/>
    </xf>
    <xf numFmtId="178" fontId="13" fillId="0" borderId="376" xfId="68" applyNumberFormat="1" applyFont="1" applyBorder="1"/>
    <xf numFmtId="178" fontId="13" fillId="0" borderId="135" xfId="68" applyNumberFormat="1" applyFont="1" applyBorder="1"/>
    <xf numFmtId="178" fontId="13" fillId="2" borderId="2" xfId="68" quotePrefix="1" applyNumberFormat="1" applyFont="1" applyFill="1" applyBorder="1" applyAlignment="1">
      <alignment horizontal="right"/>
    </xf>
    <xf numFmtId="178" fontId="13" fillId="2" borderId="2" xfId="68" applyNumberFormat="1" applyFont="1" applyFill="1" applyBorder="1" applyAlignment="1">
      <alignment horizontal="right"/>
    </xf>
    <xf numFmtId="0" fontId="17" fillId="3" borderId="21" xfId="67" applyFont="1" applyFill="1" applyBorder="1"/>
    <xf numFmtId="178" fontId="11" fillId="0" borderId="376" xfId="68" applyNumberFormat="1" applyFont="1" applyBorder="1"/>
    <xf numFmtId="178" fontId="11" fillId="0" borderId="135" xfId="68" applyNumberFormat="1" applyFont="1" applyBorder="1"/>
    <xf numFmtId="178" fontId="11" fillId="0" borderId="135" xfId="68" applyNumberFormat="1" applyFont="1" applyBorder="1" applyAlignment="1">
      <alignment horizontal="right" indent="1"/>
    </xf>
    <xf numFmtId="178" fontId="11" fillId="2" borderId="135" xfId="68" applyNumberFormat="1" applyFont="1" applyFill="1" applyBorder="1" applyAlignment="1">
      <alignment horizontal="right" indent="1"/>
    </xf>
    <xf numFmtId="178" fontId="11" fillId="2" borderId="377" xfId="68" applyNumberFormat="1" applyFont="1" applyFill="1" applyBorder="1" applyAlignment="1">
      <alignment horizontal="right" indent="1"/>
    </xf>
    <xf numFmtId="178" fontId="11" fillId="2" borderId="2" xfId="68" applyNumberFormat="1" applyFont="1" applyFill="1" applyBorder="1" applyAlignment="1">
      <alignment horizontal="right" indent="1"/>
    </xf>
    <xf numFmtId="170" fontId="11" fillId="2" borderId="2" xfId="68" applyNumberFormat="1" applyFont="1" applyFill="1" applyBorder="1" applyAlignment="1">
      <alignment horizontal="right" indent="1"/>
    </xf>
    <xf numFmtId="0" fontId="9" fillId="3" borderId="378" xfId="67" applyFont="1" applyFill="1" applyBorder="1"/>
    <xf numFmtId="178" fontId="12" fillId="0" borderId="379" xfId="68" applyNumberFormat="1" applyFont="1" applyBorder="1"/>
    <xf numFmtId="178" fontId="12" fillId="0" borderId="380" xfId="68" applyNumberFormat="1" applyFont="1" applyBorder="1"/>
    <xf numFmtId="178" fontId="12" fillId="2" borderId="380" xfId="68" applyNumberFormat="1" applyFont="1" applyFill="1" applyBorder="1" applyAlignment="1">
      <alignment horizontal="right" indent="1"/>
    </xf>
    <xf numFmtId="178" fontId="12" fillId="2" borderId="381" xfId="68" applyNumberFormat="1" applyFont="1" applyFill="1" applyBorder="1" applyAlignment="1">
      <alignment horizontal="right" indent="1"/>
    </xf>
    <xf numFmtId="178" fontId="12" fillId="2" borderId="382" xfId="68" applyNumberFormat="1" applyFont="1" applyFill="1" applyBorder="1" applyAlignment="1">
      <alignment horizontal="right" indent="1"/>
    </xf>
    <xf numFmtId="170" fontId="12" fillId="2" borderId="382" xfId="68" applyNumberFormat="1" applyFont="1" applyFill="1" applyBorder="1" applyAlignment="1">
      <alignment horizontal="right" indent="1"/>
    </xf>
    <xf numFmtId="0" fontId="36" fillId="2" borderId="0" xfId="13" applyFont="1" applyFill="1" applyAlignment="1">
      <alignment horizontal="left" vertical="top"/>
    </xf>
    <xf numFmtId="0" fontId="36" fillId="2" borderId="0" xfId="67" applyFont="1" applyFill="1" applyAlignment="1">
      <alignment vertical="top"/>
    </xf>
    <xf numFmtId="0" fontId="36" fillId="2" borderId="0" xfId="67" applyFont="1" applyFill="1"/>
    <xf numFmtId="0" fontId="159" fillId="2" borderId="0" xfId="67" applyFont="1" applyFill="1"/>
    <xf numFmtId="0" fontId="159" fillId="2" borderId="0" xfId="23" applyFont="1" applyFill="1"/>
    <xf numFmtId="178" fontId="159" fillId="2" borderId="0" xfId="67" applyNumberFormat="1" applyFont="1" applyFill="1"/>
    <xf numFmtId="0" fontId="10" fillId="3" borderId="279" xfId="13" applyFont="1" applyFill="1" applyBorder="1"/>
    <xf numFmtId="17" fontId="12" fillId="3" borderId="297" xfId="13" applyNumberFormat="1" applyFont="1" applyFill="1" applyBorder="1" applyAlignment="1">
      <alignment horizontal="center"/>
    </xf>
    <xf numFmtId="17" fontId="12" fillId="3" borderId="298" xfId="13" applyNumberFormat="1" applyFont="1" applyFill="1" applyBorder="1" applyAlignment="1">
      <alignment horizontal="center"/>
    </xf>
    <xf numFmtId="17" fontId="9" fillId="3" borderId="298" xfId="13" applyNumberFormat="1" applyFont="1" applyFill="1" applyBorder="1" applyAlignment="1">
      <alignment horizontal="center"/>
    </xf>
    <xf numFmtId="0" fontId="13" fillId="2" borderId="0" xfId="13" applyFont="1" applyFill="1"/>
    <xf numFmtId="0" fontId="10" fillId="3" borderId="284" xfId="13" applyFont="1" applyFill="1" applyBorder="1"/>
    <xf numFmtId="180" fontId="13" fillId="2" borderId="13" xfId="13" applyNumberFormat="1" applyFont="1" applyFill="1" applyBorder="1"/>
    <xf numFmtId="180" fontId="13" fillId="2" borderId="88" xfId="13" applyNumberFormat="1" applyFont="1" applyFill="1" applyBorder="1"/>
    <xf numFmtId="0" fontId="9" fillId="3" borderId="284" xfId="13" applyFont="1" applyFill="1" applyBorder="1"/>
    <xf numFmtId="180" fontId="12" fillId="2" borderId="13" xfId="13" applyNumberFormat="1" applyFont="1" applyFill="1" applyBorder="1"/>
    <xf numFmtId="180" fontId="12" fillId="2" borderId="88" xfId="13" applyNumberFormat="1" applyFont="1" applyFill="1" applyBorder="1"/>
    <xf numFmtId="178" fontId="13" fillId="2" borderId="88" xfId="13" applyNumberFormat="1" applyFont="1" applyFill="1" applyBorder="1"/>
    <xf numFmtId="0" fontId="9" fillId="3" borderId="285" xfId="13" applyFont="1" applyFill="1" applyBorder="1"/>
    <xf numFmtId="180" fontId="12" fillId="2" borderId="53" xfId="13" applyNumberFormat="1" applyFont="1" applyFill="1" applyBorder="1"/>
    <xf numFmtId="180" fontId="12" fillId="2" borderId="58" xfId="13" applyNumberFormat="1" applyFont="1" applyFill="1" applyBorder="1"/>
    <xf numFmtId="0" fontId="15" fillId="2" borderId="41" xfId="13" applyFont="1" applyFill="1" applyBorder="1" applyAlignment="1">
      <alignment horizontal="left" vertical="top"/>
    </xf>
    <xf numFmtId="0" fontId="17" fillId="2" borderId="0" xfId="13" applyFont="1" applyFill="1" applyAlignment="1">
      <alignment horizontal="left"/>
    </xf>
    <xf numFmtId="0" fontId="15" fillId="2" borderId="0" xfId="13" applyFont="1" applyFill="1" applyBorder="1" applyAlignment="1">
      <alignment horizontal="left" vertical="top"/>
    </xf>
    <xf numFmtId="0" fontId="15" fillId="2" borderId="0" xfId="13" applyFont="1" applyFill="1" applyAlignment="1">
      <alignment horizontal="left" vertical="top"/>
    </xf>
    <xf numFmtId="0" fontId="5" fillId="2" borderId="0" xfId="0" applyFont="1" applyFill="1" applyAlignment="1" applyProtection="1">
      <alignment horizontal="left"/>
      <protection locked="0"/>
    </xf>
    <xf numFmtId="0" fontId="27" fillId="2" borderId="0" xfId="0" applyFont="1" applyFill="1" applyAlignment="1">
      <alignment horizontal="center"/>
    </xf>
    <xf numFmtId="0" fontId="7" fillId="2" borderId="0" xfId="0" applyFont="1" applyFill="1" applyAlignment="1">
      <alignment vertical="top"/>
    </xf>
    <xf numFmtId="0" fontId="9" fillId="2" borderId="0" xfId="26" applyFont="1" applyFill="1" applyAlignment="1">
      <alignment horizontal="center" vertical="center"/>
    </xf>
    <xf numFmtId="3" fontId="9" fillId="3" borderId="21" xfId="0" applyNumberFormat="1" applyFont="1" applyFill="1" applyBorder="1"/>
    <xf numFmtId="178" fontId="13" fillId="2" borderId="2" xfId="5" applyNumberFormat="1" applyFont="1" applyFill="1" applyBorder="1"/>
    <xf numFmtId="170" fontId="12" fillId="2" borderId="39" xfId="5" applyNumberFormat="1" applyFont="1" applyFill="1" applyBorder="1"/>
    <xf numFmtId="4" fontId="7" fillId="2" borderId="0" xfId="0" applyNumberFormat="1" applyFont="1" applyFill="1"/>
    <xf numFmtId="3" fontId="9" fillId="3" borderId="21" xfId="0" applyNumberFormat="1" applyFont="1" applyFill="1" applyBorder="1" applyAlignment="1">
      <alignment wrapText="1"/>
    </xf>
    <xf numFmtId="3" fontId="9" fillId="3" borderId="229" xfId="0" applyNumberFormat="1" applyFont="1" applyFill="1" applyBorder="1" applyAlignment="1">
      <alignment horizontal="left"/>
    </xf>
    <xf numFmtId="170" fontId="12" fillId="2" borderId="48" xfId="5" applyNumberFormat="1" applyFont="1" applyFill="1" applyBorder="1"/>
    <xf numFmtId="170" fontId="12" fillId="2" borderId="50" xfId="5" applyNumberFormat="1" applyFont="1" applyFill="1" applyBorder="1"/>
    <xf numFmtId="3" fontId="7" fillId="0" borderId="0" xfId="0" applyNumberFormat="1" applyFont="1"/>
    <xf numFmtId="3" fontId="15" fillId="2" borderId="0" xfId="0" applyNumberFormat="1" applyFont="1" applyFill="1"/>
    <xf numFmtId="43" fontId="15" fillId="2" borderId="0" xfId="0" applyNumberFormat="1" applyFont="1" applyFill="1"/>
    <xf numFmtId="178" fontId="15" fillId="2" borderId="0" xfId="5" applyNumberFormat="1" applyFont="1" applyFill="1"/>
    <xf numFmtId="180" fontId="8" fillId="2" borderId="0" xfId="5" applyNumberFormat="1" applyFont="1" applyFill="1"/>
    <xf numFmtId="186" fontId="6" fillId="2" borderId="0" xfId="7" applyNumberFormat="1" applyFont="1" applyFill="1"/>
    <xf numFmtId="0" fontId="5" fillId="2" borderId="0" xfId="69" applyFont="1" applyFill="1" applyAlignment="1">
      <alignment horizontal="left" vertical="center"/>
    </xf>
    <xf numFmtId="0" fontId="5" fillId="2" borderId="0" xfId="69" applyFont="1" applyFill="1" applyAlignment="1">
      <alignment horizontal="center" vertical="center"/>
    </xf>
    <xf numFmtId="0" fontId="6" fillId="2" borderId="0" xfId="69" applyFont="1" applyFill="1" applyAlignment="1">
      <alignment horizontal="center" vertical="center"/>
    </xf>
    <xf numFmtId="0" fontId="6" fillId="2" borderId="0" xfId="3" applyFont="1" applyFill="1" applyAlignment="1">
      <alignment horizontal="center" vertical="center"/>
    </xf>
    <xf numFmtId="0" fontId="5" fillId="2" borderId="18" xfId="69" applyFont="1" applyFill="1" applyBorder="1" applyAlignment="1">
      <alignment horizontal="center" vertical="center"/>
    </xf>
    <xf numFmtId="0" fontId="88" fillId="2" borderId="18" xfId="69" applyFont="1" applyFill="1" applyBorder="1" applyAlignment="1">
      <alignment horizontal="center" vertical="center"/>
    </xf>
    <xf numFmtId="0" fontId="88" fillId="2" borderId="0" xfId="69" applyFont="1" applyFill="1" applyBorder="1" applyAlignment="1">
      <alignment horizontal="center" vertical="center"/>
    </xf>
    <xf numFmtId="0" fontId="88" fillId="2" borderId="0" xfId="69" applyFont="1" applyFill="1" applyAlignment="1">
      <alignment horizontal="center" vertical="center"/>
    </xf>
    <xf numFmtId="0" fontId="88" fillId="2" borderId="0" xfId="69" applyFont="1" applyFill="1" applyAlignment="1">
      <alignment horizontal="right" vertical="center"/>
    </xf>
    <xf numFmtId="0" fontId="6" fillId="2" borderId="0" xfId="70" applyFont="1" applyFill="1" applyAlignment="1">
      <alignment horizontal="center" vertical="center"/>
    </xf>
    <xf numFmtId="0" fontId="9" fillId="11" borderId="37" xfId="69" applyFont="1" applyFill="1" applyBorder="1" applyAlignment="1">
      <alignment horizontal="center" vertical="center"/>
    </xf>
    <xf numFmtId="0" fontId="10" fillId="11" borderId="16" xfId="69" applyFont="1" applyFill="1" applyBorder="1" applyAlignment="1">
      <alignment horizontal="center" vertical="center"/>
    </xf>
    <xf numFmtId="0" fontId="9" fillId="11" borderId="316" xfId="69" applyFont="1" applyFill="1" applyBorder="1" applyAlignment="1">
      <alignment horizontal="center" vertical="center"/>
    </xf>
    <xf numFmtId="15" fontId="9" fillId="11" borderId="37" xfId="69" applyNumberFormat="1" applyFont="1" applyFill="1" applyBorder="1" applyAlignment="1">
      <alignment horizontal="center" vertical="center"/>
    </xf>
    <xf numFmtId="15" fontId="9" fillId="11" borderId="37" xfId="1" quotePrefix="1" applyNumberFormat="1" applyFont="1" applyFill="1" applyBorder="1" applyAlignment="1">
      <alignment horizontal="center" vertical="center" wrapText="1"/>
    </xf>
    <xf numFmtId="17" fontId="9" fillId="11" borderId="37" xfId="69" applyNumberFormat="1" applyFont="1" applyFill="1" applyBorder="1" applyAlignment="1">
      <alignment horizontal="center" vertical="center"/>
    </xf>
    <xf numFmtId="0" fontId="10" fillId="11" borderId="86" xfId="69" applyFont="1" applyFill="1" applyBorder="1" applyAlignment="1">
      <alignment horizontal="center" vertical="center"/>
    </xf>
    <xf numFmtId="0" fontId="9" fillId="11" borderId="0" xfId="69" applyFont="1" applyFill="1" applyAlignment="1">
      <alignment horizontal="center" vertical="center"/>
    </xf>
    <xf numFmtId="15" fontId="5" fillId="2" borderId="1" xfId="69" applyNumberFormat="1" applyFont="1" applyFill="1" applyBorder="1" applyAlignment="1">
      <alignment horizontal="center" vertical="center"/>
    </xf>
    <xf numFmtId="3" fontId="6" fillId="2" borderId="51" xfId="69" applyNumberFormat="1" applyFont="1" applyFill="1" applyBorder="1" applyAlignment="1">
      <alignment horizontal="center" vertical="center"/>
    </xf>
    <xf numFmtId="3" fontId="6" fillId="2" borderId="1" xfId="69" applyNumberFormat="1" applyFont="1" applyFill="1" applyBorder="1" applyAlignment="1">
      <alignment horizontal="center" vertical="center"/>
    </xf>
    <xf numFmtId="199" fontId="9" fillId="11" borderId="61" xfId="69" applyNumberFormat="1" applyFont="1" applyFill="1" applyBorder="1" applyAlignment="1">
      <alignment horizontal="center" vertical="center"/>
    </xf>
    <xf numFmtId="1" fontId="9" fillId="11" borderId="0" xfId="69" applyNumberFormat="1" applyFont="1" applyFill="1" applyAlignment="1">
      <alignment horizontal="left" vertical="center"/>
    </xf>
    <xf numFmtId="178" fontId="13" fillId="2" borderId="2" xfId="69" applyNumberFormat="1" applyFont="1" applyFill="1" applyBorder="1" applyAlignment="1">
      <alignment horizontal="center" vertical="center"/>
    </xf>
    <xf numFmtId="178" fontId="13" fillId="2" borderId="51" xfId="69" applyNumberFormat="1" applyFont="1" applyFill="1" applyBorder="1" applyAlignment="1">
      <alignment horizontal="center" vertical="center"/>
    </xf>
    <xf numFmtId="200" fontId="9" fillId="11" borderId="0" xfId="69" applyNumberFormat="1" applyFont="1" applyFill="1" applyAlignment="1">
      <alignment horizontal="left" vertical="center"/>
    </xf>
    <xf numFmtId="178" fontId="13" fillId="2" borderId="51" xfId="5" applyNumberFormat="1" applyFont="1" applyFill="1" applyBorder="1" applyAlignment="1">
      <alignment horizontal="center" vertical="center"/>
    </xf>
    <xf numFmtId="199" fontId="9" fillId="11" borderId="93" xfId="69" applyNumberFormat="1" applyFont="1" applyFill="1" applyBorder="1" applyAlignment="1">
      <alignment horizontal="center" vertical="center"/>
    </xf>
    <xf numFmtId="1" fontId="10" fillId="11" borderId="18" xfId="69" applyNumberFormat="1" applyFont="1" applyFill="1" applyBorder="1" applyAlignment="1">
      <alignment horizontal="center" vertical="center"/>
    </xf>
    <xf numFmtId="3" fontId="6" fillId="2" borderId="3" xfId="69" applyNumberFormat="1" applyFont="1" applyFill="1" applyBorder="1" applyAlignment="1">
      <alignment horizontal="center" vertical="center"/>
    </xf>
    <xf numFmtId="3" fontId="6" fillId="2" borderId="316" xfId="69" applyNumberFormat="1" applyFont="1" applyFill="1" applyBorder="1" applyAlignment="1">
      <alignment horizontal="center" vertical="center"/>
    </xf>
    <xf numFmtId="0" fontId="15" fillId="2" borderId="0" xfId="69" applyFont="1" applyFill="1" applyBorder="1" applyAlignment="1">
      <alignment horizontal="left" vertical="center"/>
    </xf>
    <xf numFmtId="0" fontId="15" fillId="2" borderId="0" xfId="69" applyFont="1" applyFill="1" applyAlignment="1">
      <alignment horizontal="center" vertical="center"/>
    </xf>
    <xf numFmtId="0" fontId="7" fillId="2" borderId="0" xfId="3" applyFont="1" applyFill="1" applyAlignment="1">
      <alignment horizontal="center" vertical="center"/>
    </xf>
    <xf numFmtId="0" fontId="15" fillId="2" borderId="0" xfId="69" applyFont="1" applyFill="1" applyAlignment="1">
      <alignment horizontal="left" vertical="center"/>
    </xf>
    <xf numFmtId="0" fontId="7" fillId="2" borderId="0" xfId="69" applyFont="1" applyFill="1" applyAlignment="1">
      <alignment horizontal="center" vertical="center"/>
    </xf>
    <xf numFmtId="0" fontId="6" fillId="2" borderId="18" xfId="69" applyFont="1" applyFill="1" applyBorder="1" applyAlignment="1">
      <alignment horizontal="center" vertical="center"/>
    </xf>
    <xf numFmtId="0" fontId="88" fillId="2" borderId="18" xfId="69" applyFont="1" applyFill="1" applyBorder="1" applyAlignment="1">
      <alignment horizontal="right" vertical="center"/>
    </xf>
    <xf numFmtId="0" fontId="10" fillId="11" borderId="74" xfId="69" applyFont="1" applyFill="1" applyBorder="1" applyAlignment="1">
      <alignment horizontal="center" vertical="center" wrapText="1"/>
    </xf>
    <xf numFmtId="0" fontId="10" fillId="11" borderId="197" xfId="69" applyFont="1" applyFill="1" applyBorder="1" applyAlignment="1">
      <alignment horizontal="center" vertical="center" wrapText="1"/>
    </xf>
    <xf numFmtId="0" fontId="6" fillId="2" borderId="197" xfId="69" applyFont="1" applyFill="1" applyBorder="1" applyAlignment="1">
      <alignment horizontal="center" vertical="center"/>
    </xf>
    <xf numFmtId="0" fontId="6" fillId="2" borderId="1" xfId="69" applyFont="1" applyFill="1" applyBorder="1" applyAlignment="1">
      <alignment horizontal="center" vertical="center"/>
    </xf>
    <xf numFmtId="199" fontId="9" fillId="11" borderId="10" xfId="69" applyNumberFormat="1" applyFont="1" applyFill="1" applyBorder="1" applyAlignment="1">
      <alignment horizontal="center" vertical="center"/>
    </xf>
    <xf numFmtId="0" fontId="9" fillId="11" borderId="51" xfId="69" applyFont="1" applyFill="1" applyBorder="1" applyAlignment="1">
      <alignment horizontal="left" vertical="center"/>
    </xf>
    <xf numFmtId="178" fontId="12" fillId="2" borderId="51" xfId="5" applyNumberFormat="1" applyFont="1" applyFill="1" applyBorder="1" applyAlignment="1">
      <alignment horizontal="center" vertical="center"/>
    </xf>
    <xf numFmtId="178" fontId="12" fillId="2" borderId="2" xfId="5" applyNumberFormat="1" applyFont="1" applyFill="1" applyBorder="1" applyAlignment="1">
      <alignment horizontal="center" vertical="center"/>
    </xf>
    <xf numFmtId="0" fontId="10" fillId="11" borderId="10" xfId="69" applyFont="1" applyFill="1" applyBorder="1" applyAlignment="1">
      <alignment horizontal="center" vertical="center"/>
    </xf>
    <xf numFmtId="178" fontId="13" fillId="2" borderId="2" xfId="5" applyNumberFormat="1" applyFont="1" applyFill="1" applyBorder="1" applyAlignment="1">
      <alignment horizontal="center" vertical="center"/>
    </xf>
    <xf numFmtId="0" fontId="9" fillId="11" borderId="51" xfId="69" quotePrefix="1" applyFont="1" applyFill="1" applyBorder="1" applyAlignment="1">
      <alignment horizontal="left" vertical="center"/>
    </xf>
    <xf numFmtId="0" fontId="6" fillId="2" borderId="316" xfId="69" applyFont="1" applyFill="1" applyBorder="1" applyAlignment="1">
      <alignment horizontal="center" vertical="center"/>
    </xf>
    <xf numFmtId="0" fontId="6" fillId="2" borderId="3" xfId="69" applyFont="1" applyFill="1" applyBorder="1" applyAlignment="1">
      <alignment horizontal="center" vertical="center"/>
    </xf>
    <xf numFmtId="0" fontId="10" fillId="11" borderId="68" xfId="69" applyFont="1" applyFill="1" applyBorder="1" applyAlignment="1">
      <alignment horizontal="center" vertical="center"/>
    </xf>
    <xf numFmtId="0" fontId="10" fillId="11" borderId="237" xfId="69" applyFont="1" applyFill="1" applyBorder="1" applyAlignment="1">
      <alignment horizontal="center" vertical="center"/>
    </xf>
    <xf numFmtId="0" fontId="9" fillId="11" borderId="0" xfId="69" applyFont="1" applyFill="1" applyAlignment="1">
      <alignment horizontal="left" vertical="center"/>
    </xf>
    <xf numFmtId="0" fontId="6" fillId="2" borderId="2" xfId="69" applyFont="1" applyFill="1" applyBorder="1" applyAlignment="1">
      <alignment horizontal="center" vertical="center"/>
    </xf>
    <xf numFmtId="0" fontId="9" fillId="11" borderId="0" xfId="69" quotePrefix="1" applyFont="1" applyFill="1" applyAlignment="1">
      <alignment horizontal="left" vertical="center"/>
    </xf>
    <xf numFmtId="2" fontId="13" fillId="2" borderId="2" xfId="69" applyNumberFormat="1" applyFont="1" applyFill="1" applyBorder="1" applyAlignment="1">
      <alignment horizontal="center" vertical="center"/>
    </xf>
    <xf numFmtId="3" fontId="6" fillId="2" borderId="0" xfId="3" applyNumberFormat="1" applyFont="1" applyFill="1" applyAlignment="1">
      <alignment horizontal="center" vertical="center"/>
    </xf>
    <xf numFmtId="0" fontId="10" fillId="11" borderId="316" xfId="69" applyFont="1" applyFill="1" applyBorder="1" applyAlignment="1">
      <alignment horizontal="center" vertical="center"/>
    </xf>
    <xf numFmtId="0" fontId="49" fillId="2" borderId="0" xfId="3" applyFont="1" applyFill="1" applyAlignment="1">
      <alignment horizontal="center" vertical="center"/>
    </xf>
    <xf numFmtId="0" fontId="88" fillId="2" borderId="0" xfId="69" applyFont="1" applyFill="1" applyBorder="1" applyAlignment="1">
      <alignment horizontal="right" vertical="center"/>
    </xf>
    <xf numFmtId="0" fontId="6" fillId="11" borderId="10" xfId="69" applyFont="1" applyFill="1" applyBorder="1" applyAlignment="1">
      <alignment horizontal="center" vertical="center"/>
    </xf>
    <xf numFmtId="0" fontId="5" fillId="11" borderId="0" xfId="69" applyFont="1" applyFill="1" applyBorder="1" applyAlignment="1">
      <alignment horizontal="center" vertical="center"/>
    </xf>
    <xf numFmtId="177" fontId="9" fillId="11" borderId="37" xfId="69" applyNumberFormat="1" applyFont="1" applyFill="1" applyBorder="1" applyAlignment="1">
      <alignment horizontal="center" vertical="center"/>
    </xf>
    <xf numFmtId="177" fontId="5" fillId="15" borderId="0" xfId="69" applyNumberFormat="1" applyFont="1" applyFill="1" applyBorder="1" applyAlignment="1">
      <alignment horizontal="center" vertical="center"/>
    </xf>
    <xf numFmtId="0" fontId="6" fillId="11" borderId="74" xfId="69" applyFont="1" applyFill="1" applyBorder="1" applyAlignment="1">
      <alignment horizontal="center" vertical="center"/>
    </xf>
    <xf numFmtId="0" fontId="5" fillId="11" borderId="197" xfId="69" applyFont="1" applyFill="1" applyBorder="1" applyAlignment="1">
      <alignment horizontal="center" vertical="center"/>
    </xf>
    <xf numFmtId="3" fontId="13" fillId="2" borderId="51" xfId="69" applyNumberFormat="1" applyFont="1" applyFill="1" applyBorder="1" applyAlignment="1">
      <alignment horizontal="center" vertical="center"/>
    </xf>
    <xf numFmtId="3" fontId="6" fillId="2" borderId="0" xfId="69" applyNumberFormat="1" applyFont="1" applyFill="1" applyBorder="1" applyAlignment="1">
      <alignment horizontal="center" vertical="center"/>
    </xf>
    <xf numFmtId="1" fontId="9" fillId="11" borderId="51" xfId="69" applyNumberFormat="1" applyFont="1" applyFill="1" applyBorder="1" applyAlignment="1">
      <alignment horizontal="left" vertical="center"/>
    </xf>
    <xf numFmtId="178" fontId="6" fillId="2" borderId="0" xfId="69" applyNumberFormat="1" applyFont="1" applyFill="1" applyBorder="1" applyAlignment="1">
      <alignment horizontal="center" vertical="center"/>
    </xf>
    <xf numFmtId="200" fontId="9" fillId="11" borderId="51" xfId="69" applyNumberFormat="1" applyFont="1" applyFill="1" applyBorder="1" applyAlignment="1">
      <alignment horizontal="left" vertical="center"/>
    </xf>
    <xf numFmtId="199" fontId="5" fillId="11" borderId="16" xfId="69" applyNumberFormat="1" applyFont="1" applyFill="1" applyBorder="1" applyAlignment="1">
      <alignment horizontal="center" vertical="center"/>
    </xf>
    <xf numFmtId="1" fontId="6" fillId="11" borderId="316" xfId="69" applyNumberFormat="1" applyFont="1" applyFill="1" applyBorder="1" applyAlignment="1">
      <alignment horizontal="center" vertical="center"/>
    </xf>
    <xf numFmtId="0" fontId="10" fillId="11" borderId="0" xfId="69" applyFont="1" applyFill="1" applyBorder="1" applyAlignment="1">
      <alignment horizontal="center" vertical="center"/>
    </xf>
    <xf numFmtId="0" fontId="13" fillId="2" borderId="1" xfId="69" applyFont="1" applyFill="1" applyBorder="1" applyAlignment="1">
      <alignment horizontal="center" vertical="center"/>
    </xf>
    <xf numFmtId="0" fontId="13" fillId="2" borderId="51" xfId="69" applyFont="1" applyFill="1" applyBorder="1" applyAlignment="1">
      <alignment horizontal="center" vertical="center"/>
    </xf>
    <xf numFmtId="170" fontId="13" fillId="2" borderId="1" xfId="69" applyNumberFormat="1" applyFont="1" applyFill="1" applyBorder="1" applyAlignment="1">
      <alignment horizontal="center" vertical="center"/>
    </xf>
    <xf numFmtId="170" fontId="13" fillId="2" borderId="51" xfId="69" applyNumberFormat="1" applyFont="1" applyFill="1" applyBorder="1" applyAlignment="1">
      <alignment horizontal="center" vertical="center"/>
    </xf>
    <xf numFmtId="0" fontId="9" fillId="11" borderId="0" xfId="69" applyFont="1" applyFill="1" applyBorder="1" applyAlignment="1">
      <alignment horizontal="left" vertical="center"/>
    </xf>
    <xf numFmtId="3" fontId="12" fillId="2" borderId="2" xfId="69" applyNumberFormat="1" applyFont="1" applyFill="1" applyBorder="1" applyAlignment="1">
      <alignment horizontal="center" vertical="center"/>
    </xf>
    <xf numFmtId="3" fontId="12" fillId="2" borderId="51" xfId="69" applyNumberFormat="1" applyFont="1" applyFill="1" applyBorder="1" applyAlignment="1">
      <alignment horizontal="center" vertical="center"/>
    </xf>
    <xf numFmtId="170" fontId="12" fillId="2" borderId="51" xfId="69" applyNumberFormat="1" applyFont="1" applyFill="1" applyBorder="1" applyAlignment="1">
      <alignment horizontal="center" vertical="center"/>
    </xf>
    <xf numFmtId="0" fontId="13" fillId="2" borderId="2" xfId="69" applyFont="1" applyFill="1" applyBorder="1" applyAlignment="1">
      <alignment horizontal="center" vertical="center"/>
    </xf>
    <xf numFmtId="38" fontId="12" fillId="2" borderId="51" xfId="69" applyNumberFormat="1" applyFont="1" applyFill="1" applyBorder="1" applyAlignment="1">
      <alignment horizontal="center" vertical="center"/>
    </xf>
    <xf numFmtId="170" fontId="13" fillId="2" borderId="2" xfId="69" applyNumberFormat="1" applyFont="1" applyFill="1" applyBorder="1" applyAlignment="1">
      <alignment horizontal="center" vertical="center"/>
    </xf>
    <xf numFmtId="38" fontId="12" fillId="2" borderId="2" xfId="69" applyNumberFormat="1" applyFont="1" applyFill="1" applyBorder="1" applyAlignment="1">
      <alignment horizontal="center" vertical="center"/>
    </xf>
    <xf numFmtId="0" fontId="9" fillId="11" borderId="18" xfId="69" applyFont="1" applyFill="1" applyBorder="1" applyAlignment="1">
      <alignment horizontal="center" vertical="center"/>
    </xf>
    <xf numFmtId="0" fontId="160" fillId="2" borderId="0" xfId="3" applyFont="1" applyFill="1" applyAlignment="1">
      <alignment horizontal="center" vertical="center"/>
    </xf>
    <xf numFmtId="0" fontId="5" fillId="2" borderId="0" xfId="1" applyFont="1" applyFill="1" applyAlignment="1">
      <alignment horizontal="center" vertical="center"/>
    </xf>
    <xf numFmtId="0" fontId="6" fillId="2" borderId="0" xfId="1" applyFont="1" applyFill="1" applyAlignment="1">
      <alignment horizontal="center" vertical="center"/>
    </xf>
    <xf numFmtId="0" fontId="6" fillId="2" borderId="18" xfId="1" applyFont="1" applyFill="1" applyBorder="1" applyAlignment="1">
      <alignment horizontal="center" vertical="center"/>
    </xf>
    <xf numFmtId="0" fontId="5" fillId="2" borderId="18" xfId="1" applyFont="1" applyFill="1" applyBorder="1" applyAlignment="1">
      <alignment horizontal="center" vertical="center"/>
    </xf>
    <xf numFmtId="0" fontId="88" fillId="2" borderId="0" xfId="1" applyFont="1" applyFill="1" applyAlignment="1">
      <alignment horizontal="center" vertical="center"/>
    </xf>
    <xf numFmtId="0" fontId="9" fillId="11" borderId="74" xfId="1" applyFont="1" applyFill="1" applyBorder="1" applyAlignment="1">
      <alignment horizontal="center" vertical="center"/>
    </xf>
    <xf numFmtId="0" fontId="9" fillId="11" borderId="146" xfId="1" applyFont="1" applyFill="1" applyBorder="1" applyAlignment="1">
      <alignment horizontal="center" vertical="center"/>
    </xf>
    <xf numFmtId="0" fontId="6" fillId="2" borderId="10" xfId="1" applyFont="1" applyFill="1" applyBorder="1" applyAlignment="1">
      <alignment horizontal="center" vertical="center"/>
    </xf>
    <xf numFmtId="0" fontId="9" fillId="11" borderId="16" xfId="1" applyFont="1" applyFill="1" applyBorder="1" applyAlignment="1">
      <alignment horizontal="center" vertical="center"/>
    </xf>
    <xf numFmtId="0" fontId="9" fillId="11" borderId="316" xfId="1" applyFont="1" applyFill="1" applyBorder="1" applyAlignment="1">
      <alignment horizontal="center" vertical="center"/>
    </xf>
    <xf numFmtId="15" fontId="9" fillId="11" borderId="3" xfId="69" applyNumberFormat="1" applyFont="1" applyFill="1" applyBorder="1" applyAlignment="1">
      <alignment horizontal="center" vertical="center"/>
    </xf>
    <xf numFmtId="15" fontId="9" fillId="11" borderId="316" xfId="69" applyNumberFormat="1" applyFont="1" applyFill="1" applyBorder="1" applyAlignment="1">
      <alignment horizontal="center" vertical="center"/>
    </xf>
    <xf numFmtId="199" fontId="9" fillId="11" borderId="74" xfId="1" applyNumberFormat="1" applyFont="1" applyFill="1" applyBorder="1" applyAlignment="1">
      <alignment horizontal="center" vertical="center"/>
    </xf>
    <xf numFmtId="0" fontId="9" fillId="11" borderId="146" xfId="1" applyFont="1" applyFill="1" applyBorder="1" applyAlignment="1">
      <alignment horizontal="left" vertical="center"/>
    </xf>
    <xf numFmtId="15" fontId="12" fillId="2" borderId="1" xfId="1" applyNumberFormat="1" applyFont="1" applyFill="1" applyBorder="1" applyAlignment="1">
      <alignment horizontal="center" vertical="center"/>
    </xf>
    <xf numFmtId="15" fontId="12" fillId="2" borderId="197" xfId="1" applyNumberFormat="1" applyFont="1" applyFill="1" applyBorder="1" applyAlignment="1">
      <alignment horizontal="center" vertical="center"/>
    </xf>
    <xf numFmtId="199" fontId="9" fillId="22" borderId="10" xfId="1" applyNumberFormat="1" applyFont="1" applyFill="1" applyBorder="1" applyAlignment="1">
      <alignment horizontal="center" vertical="center"/>
    </xf>
    <xf numFmtId="0" fontId="9" fillId="11" borderId="0" xfId="1" applyFont="1" applyFill="1" applyAlignment="1">
      <alignment horizontal="left" vertical="center"/>
    </xf>
    <xf numFmtId="2" fontId="13" fillId="2" borderId="51" xfId="1" applyNumberFormat="1" applyFont="1" applyFill="1" applyBorder="1" applyAlignment="1">
      <alignment horizontal="center" vertical="center"/>
    </xf>
    <xf numFmtId="0" fontId="9" fillId="11" borderId="51" xfId="1" applyFont="1" applyFill="1" applyBorder="1" applyAlignment="1">
      <alignment horizontal="left" vertical="center"/>
    </xf>
    <xf numFmtId="0" fontId="9" fillId="11" borderId="18" xfId="1" applyFont="1" applyFill="1" applyBorder="1" applyAlignment="1">
      <alignment horizontal="center" vertical="center"/>
    </xf>
    <xf numFmtId="3" fontId="6" fillId="2" borderId="3" xfId="1" applyNumberFormat="1" applyFont="1" applyFill="1" applyBorder="1" applyAlignment="1">
      <alignment horizontal="center" vertical="center"/>
    </xf>
    <xf numFmtId="3" fontId="6" fillId="2" borderId="316" xfId="1" applyNumberFormat="1" applyFont="1" applyFill="1" applyBorder="1" applyAlignment="1">
      <alignment horizontal="center" vertical="center"/>
    </xf>
    <xf numFmtId="0" fontId="15" fillId="2" borderId="0" xfId="1" applyFont="1" applyFill="1" applyAlignment="1">
      <alignment horizontal="left" vertical="center"/>
    </xf>
    <xf numFmtId="0" fontId="5" fillId="2" borderId="0" xfId="1" applyFont="1" applyFill="1" applyBorder="1" applyAlignment="1">
      <alignment horizontal="left" vertical="center"/>
    </xf>
    <xf numFmtId="0" fontId="5" fillId="2" borderId="0" xfId="1" applyFont="1" applyFill="1" applyBorder="1" applyAlignment="1">
      <alignment horizontal="center" vertical="center"/>
    </xf>
    <xf numFmtId="0" fontId="5" fillId="2" borderId="0" xfId="1" applyFont="1" applyFill="1" applyBorder="1" applyAlignment="1">
      <alignment horizontal="center" vertical="center" wrapText="1"/>
    </xf>
    <xf numFmtId="0" fontId="49" fillId="0" borderId="0" xfId="3" applyFont="1" applyBorder="1" applyAlignment="1">
      <alignment horizontal="center" vertical="center"/>
    </xf>
    <xf numFmtId="0" fontId="5" fillId="2" borderId="0" xfId="1" applyFont="1" applyFill="1" applyAlignment="1">
      <alignment horizontal="center" vertical="center" wrapText="1"/>
    </xf>
    <xf numFmtId="201" fontId="5" fillId="2" borderId="0" xfId="1" applyNumberFormat="1" applyFont="1" applyFill="1" applyAlignment="1">
      <alignment horizontal="center" vertical="center" wrapText="1"/>
    </xf>
    <xf numFmtId="0" fontId="49" fillId="0" borderId="0" xfId="3" applyFont="1" applyAlignment="1">
      <alignment horizontal="center" vertical="center"/>
    </xf>
    <xf numFmtId="0" fontId="9" fillId="3" borderId="74" xfId="1" applyFont="1" applyFill="1" applyBorder="1" applyAlignment="1">
      <alignment horizontal="center" vertical="center"/>
    </xf>
    <xf numFmtId="0" fontId="9" fillId="3" borderId="197" xfId="1" applyFont="1" applyFill="1" applyBorder="1" applyAlignment="1">
      <alignment horizontal="center" vertical="center"/>
    </xf>
    <xf numFmtId="15" fontId="9" fillId="11" borderId="3" xfId="1" quotePrefix="1" applyNumberFormat="1" applyFont="1" applyFill="1" applyBorder="1" applyAlignment="1">
      <alignment horizontal="center" vertical="center" wrapText="1"/>
    </xf>
    <xf numFmtId="15" fontId="9" fillId="11" borderId="3" xfId="1" applyNumberFormat="1" applyFont="1" applyFill="1" applyBorder="1" applyAlignment="1">
      <alignment horizontal="center" vertical="center" wrapText="1"/>
    </xf>
    <xf numFmtId="202" fontId="9" fillId="11" borderId="3" xfId="1" quotePrefix="1" applyNumberFormat="1" applyFont="1" applyFill="1" applyBorder="1" applyAlignment="1">
      <alignment horizontal="center" vertical="center" wrapText="1"/>
    </xf>
    <xf numFmtId="15" fontId="9" fillId="11" borderId="316" xfId="1" applyNumberFormat="1" applyFont="1" applyFill="1" applyBorder="1" applyAlignment="1">
      <alignment horizontal="center" vertical="center" wrapText="1"/>
    </xf>
    <xf numFmtId="203" fontId="9" fillId="11" borderId="3" xfId="1" quotePrefix="1" applyNumberFormat="1" applyFont="1" applyFill="1" applyBorder="1" applyAlignment="1">
      <alignment horizontal="center" vertical="center" wrapText="1"/>
    </xf>
    <xf numFmtId="0" fontId="9" fillId="11" borderId="197" xfId="1" applyFont="1" applyFill="1" applyBorder="1" applyAlignment="1">
      <alignment horizontal="left" vertical="center"/>
    </xf>
    <xf numFmtId="170" fontId="13" fillId="2" borderId="2" xfId="33" applyNumberFormat="1" applyFont="1" applyFill="1" applyBorder="1" applyAlignment="1">
      <alignment horizontal="center" vertical="center" wrapText="1"/>
    </xf>
    <xf numFmtId="170" fontId="13" fillId="2" borderId="51" xfId="33" applyNumberFormat="1" applyFont="1" applyFill="1" applyBorder="1" applyAlignment="1">
      <alignment horizontal="center" vertical="center" wrapText="1"/>
    </xf>
    <xf numFmtId="2" fontId="13" fillId="2" borderId="2" xfId="33" applyNumberFormat="1" applyFont="1" applyFill="1" applyBorder="1" applyAlignment="1">
      <alignment horizontal="center" vertical="center" wrapText="1"/>
    </xf>
    <xf numFmtId="2" fontId="13" fillId="2" borderId="51" xfId="33" applyNumberFormat="1" applyFont="1" applyFill="1" applyBorder="1" applyAlignment="1">
      <alignment horizontal="center" vertical="center" wrapText="1"/>
    </xf>
    <xf numFmtId="164" fontId="13" fillId="2" borderId="2" xfId="33" applyNumberFormat="1" applyFont="1" applyFill="1" applyBorder="1" applyAlignment="1">
      <alignment horizontal="center" vertical="center" wrapText="1"/>
    </xf>
    <xf numFmtId="164" fontId="13" fillId="2" borderId="51" xfId="33" applyNumberFormat="1" applyFont="1" applyFill="1" applyBorder="1" applyAlignment="1">
      <alignment horizontal="center" vertical="center" wrapText="1"/>
    </xf>
    <xf numFmtId="0" fontId="10" fillId="11" borderId="383" xfId="1" applyFont="1" applyFill="1" applyBorder="1" applyAlignment="1">
      <alignment horizontal="center" vertical="center"/>
    </xf>
    <xf numFmtId="38" fontId="6" fillId="2" borderId="3" xfId="1" applyNumberFormat="1" applyFont="1" applyFill="1" applyBorder="1" applyAlignment="1">
      <alignment horizontal="center" vertical="center" wrapText="1"/>
    </xf>
    <xf numFmtId="38" fontId="6" fillId="2" borderId="316" xfId="1" applyNumberFormat="1" applyFont="1" applyFill="1" applyBorder="1" applyAlignment="1">
      <alignment horizontal="center" vertical="center" wrapText="1"/>
    </xf>
    <xf numFmtId="38" fontId="6" fillId="2" borderId="0" xfId="1" applyNumberFormat="1" applyFont="1" applyFill="1" applyBorder="1" applyAlignment="1">
      <alignment horizontal="center" vertical="center" wrapText="1"/>
    </xf>
    <xf numFmtId="0" fontId="15" fillId="2" borderId="0" xfId="14" applyFont="1" applyFill="1" applyAlignment="1">
      <alignment horizontal="left" vertical="center"/>
    </xf>
    <xf numFmtId="0" fontId="49" fillId="0" borderId="0" xfId="3" applyFont="1" applyAlignment="1">
      <alignment horizontal="center" vertical="center" wrapText="1"/>
    </xf>
    <xf numFmtId="0" fontId="5" fillId="2" borderId="0" xfId="69" applyFont="1" applyFill="1" applyAlignment="1">
      <alignment horizontal="center" vertical="center" wrapText="1"/>
    </xf>
    <xf numFmtId="0" fontId="6" fillId="22" borderId="103" xfId="69" applyFont="1" applyFill="1" applyBorder="1" applyAlignment="1">
      <alignment horizontal="center" vertical="center"/>
    </xf>
    <xf numFmtId="0" fontId="6" fillId="22" borderId="45" xfId="69" applyFont="1" applyFill="1" applyBorder="1" applyAlignment="1">
      <alignment horizontal="center" vertical="center"/>
    </xf>
    <xf numFmtId="15" fontId="9" fillId="11" borderId="101" xfId="69" applyNumberFormat="1" applyFont="1" applyFill="1" applyBorder="1" applyAlignment="1">
      <alignment horizontal="center" vertical="center" wrapText="1"/>
    </xf>
    <xf numFmtId="15" fontId="9" fillId="11" borderId="47" xfId="69" applyNumberFormat="1" applyFont="1" applyFill="1" applyBorder="1" applyAlignment="1">
      <alignment horizontal="center" vertical="center" wrapText="1"/>
    </xf>
    <xf numFmtId="204" fontId="6" fillId="2" borderId="0" xfId="71" applyNumberFormat="1" applyFont="1" applyFill="1" applyBorder="1" applyAlignment="1">
      <alignment horizontal="center" vertical="center" wrapText="1"/>
    </xf>
    <xf numFmtId="199" fontId="9" fillId="22" borderId="9" xfId="69" applyNumberFormat="1" applyFont="1" applyFill="1" applyBorder="1" applyAlignment="1">
      <alignment horizontal="center" vertical="center"/>
    </xf>
    <xf numFmtId="0" fontId="9" fillId="22" borderId="146" xfId="69" applyFont="1" applyFill="1" applyBorder="1" applyAlignment="1">
      <alignment horizontal="left" vertical="center"/>
    </xf>
    <xf numFmtId="204" fontId="13" fillId="2" borderId="1" xfId="71" applyNumberFormat="1" applyFont="1" applyFill="1" applyBorder="1" applyAlignment="1">
      <alignment horizontal="center" vertical="center" wrapText="1"/>
    </xf>
    <xf numFmtId="204" fontId="13" fillId="2" borderId="75" xfId="71" applyNumberFormat="1" applyFont="1" applyFill="1" applyBorder="1" applyAlignment="1">
      <alignment horizontal="center" vertical="center" wrapText="1"/>
    </xf>
    <xf numFmtId="0" fontId="9" fillId="22" borderId="0" xfId="69" applyFont="1" applyFill="1" applyAlignment="1">
      <alignment horizontal="left" vertical="center"/>
    </xf>
    <xf numFmtId="204" fontId="13" fillId="2" borderId="2" xfId="71" applyNumberFormat="1" applyFont="1" applyFill="1" applyBorder="1" applyAlignment="1">
      <alignment horizontal="center" vertical="center" wrapText="1"/>
    </xf>
    <xf numFmtId="204" fontId="13" fillId="2" borderId="13" xfId="71" applyNumberFormat="1" applyFont="1" applyFill="1" applyBorder="1" applyAlignment="1">
      <alignment horizontal="center" vertical="center" wrapText="1"/>
    </xf>
    <xf numFmtId="40" fontId="13" fillId="2" borderId="2" xfId="71" applyNumberFormat="1" applyFont="1" applyFill="1" applyBorder="1" applyAlignment="1">
      <alignment horizontal="center" vertical="center" wrapText="1"/>
    </xf>
    <xf numFmtId="40" fontId="13" fillId="2" borderId="13" xfId="71" applyNumberFormat="1" applyFont="1" applyFill="1" applyBorder="1" applyAlignment="1">
      <alignment horizontal="center" vertical="center" wrapText="1"/>
    </xf>
    <xf numFmtId="40" fontId="6" fillId="2" borderId="0" xfId="71" applyNumberFormat="1" applyFont="1" applyFill="1" applyBorder="1" applyAlignment="1">
      <alignment horizontal="center" vertical="center" wrapText="1"/>
    </xf>
    <xf numFmtId="0" fontId="6" fillId="22" borderId="63" xfId="69" applyFont="1" applyFill="1" applyBorder="1" applyAlignment="1">
      <alignment horizontal="center" vertical="center"/>
    </xf>
    <xf numFmtId="0" fontId="5" fillId="22" borderId="28" xfId="69" applyFont="1" applyFill="1" applyBorder="1" applyAlignment="1">
      <alignment horizontal="center" vertical="center"/>
    </xf>
    <xf numFmtId="0" fontId="6" fillId="2" borderId="25" xfId="69" applyFont="1" applyFill="1" applyBorder="1" applyAlignment="1">
      <alignment horizontal="center" vertical="center" wrapText="1"/>
    </xf>
    <xf numFmtId="0" fontId="6" fillId="2" borderId="53" xfId="69" applyFont="1" applyFill="1" applyBorder="1" applyAlignment="1">
      <alignment horizontal="center" vertical="center" wrapText="1"/>
    </xf>
    <xf numFmtId="0" fontId="6" fillId="2" borderId="0" xfId="69" applyFont="1" applyFill="1" applyBorder="1" applyAlignment="1">
      <alignment horizontal="center" vertical="center" wrapText="1"/>
    </xf>
    <xf numFmtId="0" fontId="15" fillId="2" borderId="0" xfId="70" applyFont="1" applyFill="1" applyAlignment="1">
      <alignment horizontal="left" vertical="center"/>
    </xf>
    <xf numFmtId="0" fontId="5" fillId="2" borderId="0" xfId="14" applyFont="1" applyFill="1" applyAlignment="1">
      <alignment horizontal="left" vertical="center"/>
    </xf>
    <xf numFmtId="0" fontId="5" fillId="2" borderId="0" xfId="14" applyFont="1" applyFill="1" applyAlignment="1">
      <alignment horizontal="center" vertical="center"/>
    </xf>
    <xf numFmtId="0" fontId="6" fillId="2" borderId="0" xfId="14" applyFont="1" applyFill="1" applyAlignment="1">
      <alignment horizontal="center" vertical="center"/>
    </xf>
    <xf numFmtId="0" fontId="5" fillId="2" borderId="18" xfId="14" applyFont="1" applyFill="1" applyBorder="1" applyAlignment="1">
      <alignment horizontal="center" vertical="center"/>
    </xf>
    <xf numFmtId="0" fontId="6" fillId="2" borderId="18" xfId="14" applyFont="1" applyFill="1" applyBorder="1" applyAlignment="1">
      <alignment horizontal="center" vertical="center"/>
    </xf>
    <xf numFmtId="15" fontId="9" fillId="11" borderId="37" xfId="14" applyNumberFormat="1" applyFont="1" applyFill="1" applyBorder="1" applyAlignment="1">
      <alignment horizontal="center" vertical="center"/>
    </xf>
    <xf numFmtId="205" fontId="9" fillId="11" borderId="237" xfId="1" quotePrefix="1" applyNumberFormat="1" applyFont="1" applyFill="1" applyBorder="1" applyAlignment="1">
      <alignment horizontal="center" vertical="center"/>
    </xf>
    <xf numFmtId="205" fontId="9" fillId="11" borderId="37" xfId="1" quotePrefix="1" applyNumberFormat="1" applyFont="1" applyFill="1" applyBorder="1" applyAlignment="1">
      <alignment horizontal="center" vertical="center"/>
    </xf>
    <xf numFmtId="202" fontId="9" fillId="11" borderId="37" xfId="1" quotePrefix="1" applyNumberFormat="1" applyFont="1" applyFill="1" applyBorder="1" applyAlignment="1">
      <alignment horizontal="center" vertical="center" wrapText="1"/>
    </xf>
    <xf numFmtId="199" fontId="9" fillId="22" borderId="74" xfId="1" applyNumberFormat="1" applyFont="1" applyFill="1" applyBorder="1" applyAlignment="1">
      <alignment horizontal="center" vertical="center"/>
    </xf>
    <xf numFmtId="0" fontId="13" fillId="2" borderId="2" xfId="33" applyNumberFormat="1" applyFont="1" applyFill="1" applyBorder="1" applyAlignment="1">
      <alignment horizontal="center" vertical="center" wrapText="1"/>
    </xf>
    <xf numFmtId="199" fontId="9" fillId="22" borderId="16" xfId="1" applyNumberFormat="1" applyFont="1" applyFill="1" applyBorder="1" applyAlignment="1">
      <alignment horizontal="center" vertical="center"/>
    </xf>
    <xf numFmtId="0" fontId="15" fillId="2" borderId="0" xfId="3" applyFont="1" applyFill="1" applyAlignment="1">
      <alignment horizontal="left" vertical="center"/>
    </xf>
    <xf numFmtId="0" fontId="6" fillId="15" borderId="0" xfId="1" applyFont="1" applyFill="1" applyAlignment="1">
      <alignment horizontal="center" vertical="center"/>
    </xf>
    <xf numFmtId="38" fontId="6" fillId="2" borderId="0" xfId="1" applyNumberFormat="1" applyFont="1" applyFill="1" applyAlignment="1">
      <alignment horizontal="center" vertical="center"/>
    </xf>
    <xf numFmtId="38" fontId="5" fillId="2" borderId="0" xfId="1" applyNumberFormat="1" applyFont="1" applyFill="1" applyAlignment="1">
      <alignment horizontal="center" vertical="center"/>
    </xf>
    <xf numFmtId="0" fontId="5" fillId="15" borderId="0" xfId="1" applyFont="1" applyFill="1" applyAlignment="1">
      <alignment horizontal="center" vertical="center"/>
    </xf>
    <xf numFmtId="0" fontId="88" fillId="2" borderId="0" xfId="14" applyFont="1" applyFill="1" applyAlignment="1">
      <alignment horizontal="center" vertical="center"/>
    </xf>
    <xf numFmtId="0" fontId="9" fillId="11" borderId="1" xfId="1" applyFont="1" applyFill="1" applyBorder="1" applyAlignment="1">
      <alignment horizontal="center" vertical="center"/>
    </xf>
    <xf numFmtId="170" fontId="9" fillId="11" borderId="37" xfId="1" applyNumberFormat="1" applyFont="1" applyFill="1" applyBorder="1" applyAlignment="1">
      <alignment horizontal="center" vertical="center" wrapText="1"/>
    </xf>
    <xf numFmtId="0" fontId="9" fillId="11" borderId="3" xfId="1" applyFont="1" applyFill="1" applyBorder="1" applyAlignment="1">
      <alignment horizontal="center" vertical="center"/>
    </xf>
    <xf numFmtId="170" fontId="9" fillId="11" borderId="37" xfId="1" applyNumberFormat="1" applyFont="1" applyFill="1" applyBorder="1" applyAlignment="1">
      <alignment horizontal="center" vertical="center"/>
    </xf>
    <xf numFmtId="199" fontId="9" fillId="11" borderId="2" xfId="1" applyNumberFormat="1" applyFont="1" applyFill="1" applyBorder="1" applyAlignment="1">
      <alignment horizontal="center" vertical="center"/>
    </xf>
    <xf numFmtId="0" fontId="9" fillId="11" borderId="2" xfId="1" applyFont="1" applyFill="1" applyBorder="1" applyAlignment="1">
      <alignment horizontal="left" vertical="center"/>
    </xf>
    <xf numFmtId="166" fontId="13" fillId="2" borderId="2" xfId="3" applyNumberFormat="1" applyFont="1" applyFill="1" applyBorder="1" applyAlignment="1">
      <alignment horizontal="center" vertical="center"/>
    </xf>
    <xf numFmtId="2" fontId="12" fillId="2" borderId="2" xfId="33" applyNumberFormat="1" applyFont="1" applyFill="1" applyBorder="1" applyAlignment="1">
      <alignment horizontal="center" vertical="center" wrapText="1"/>
    </xf>
    <xf numFmtId="0" fontId="10" fillId="11" borderId="3" xfId="1" applyFont="1" applyFill="1" applyBorder="1" applyAlignment="1">
      <alignment horizontal="center" vertical="center"/>
    </xf>
    <xf numFmtId="0" fontId="6" fillId="2" borderId="3" xfId="3" applyFont="1" applyFill="1" applyBorder="1" applyAlignment="1">
      <alignment horizontal="center" vertical="center"/>
    </xf>
    <xf numFmtId="0" fontId="111" fillId="2" borderId="0" xfId="13" applyFont="1" applyFill="1" applyAlignment="1">
      <alignment vertical="center"/>
    </xf>
    <xf numFmtId="0" fontId="9" fillId="3" borderId="317" xfId="13" applyFont="1" applyFill="1" applyBorder="1" applyAlignment="1">
      <alignment horizontal="center" vertical="center" wrapText="1"/>
    </xf>
    <xf numFmtId="0" fontId="9" fillId="3" borderId="46" xfId="13" applyFont="1" applyFill="1" applyBorder="1" applyAlignment="1">
      <alignment horizontal="center" vertical="center" wrapText="1"/>
    </xf>
    <xf numFmtId="0" fontId="9" fillId="3" borderId="101" xfId="13" applyFont="1" applyFill="1" applyBorder="1" applyAlignment="1">
      <alignment horizontal="center" vertical="center" wrapText="1"/>
    </xf>
    <xf numFmtId="0" fontId="9" fillId="3" borderId="44" xfId="13" applyFont="1" applyFill="1" applyBorder="1" applyAlignment="1">
      <alignment horizontal="center" vertical="center" wrapText="1"/>
    </xf>
    <xf numFmtId="0" fontId="9" fillId="3" borderId="102" xfId="13" applyFont="1" applyFill="1" applyBorder="1" applyAlignment="1">
      <alignment horizontal="center" vertical="center" wrapText="1"/>
    </xf>
    <xf numFmtId="0" fontId="7" fillId="2" borderId="0" xfId="13" applyFont="1" applyFill="1" applyAlignment="1">
      <alignment horizontal="center" vertical="center" wrapText="1"/>
    </xf>
    <xf numFmtId="177" fontId="9" fillId="3" borderId="284" xfId="13" applyNumberFormat="1" applyFont="1" applyFill="1" applyBorder="1" applyAlignment="1">
      <alignment horizontal="center" vertical="center"/>
    </xf>
    <xf numFmtId="3" fontId="13" fillId="2" borderId="51" xfId="13" applyNumberFormat="1" applyFont="1" applyFill="1" applyBorder="1" applyAlignment="1">
      <alignment horizontal="center" vertical="center"/>
    </xf>
    <xf numFmtId="3" fontId="13" fillId="2" borderId="2" xfId="13" applyNumberFormat="1" applyFont="1" applyFill="1" applyBorder="1" applyAlignment="1">
      <alignment horizontal="center" vertical="center"/>
    </xf>
    <xf numFmtId="206" fontId="12" fillId="2" borderId="39" xfId="13" applyNumberFormat="1" applyFont="1" applyFill="1" applyBorder="1" applyAlignment="1">
      <alignment horizontal="center" vertical="center"/>
    </xf>
    <xf numFmtId="43" fontId="7" fillId="2" borderId="0" xfId="6" applyFont="1" applyFill="1" applyAlignment="1">
      <alignment vertical="center"/>
    </xf>
    <xf numFmtId="177" fontId="9" fillId="3" borderId="285" xfId="13" applyNumberFormat="1" applyFont="1" applyFill="1" applyBorder="1" applyAlignment="1">
      <alignment horizontal="center" vertical="center"/>
    </xf>
    <xf numFmtId="3" fontId="13" fillId="2" borderId="52" xfId="13" applyNumberFormat="1" applyFont="1" applyFill="1" applyBorder="1" applyAlignment="1">
      <alignment horizontal="center" vertical="center"/>
    </xf>
    <xf numFmtId="3" fontId="13" fillId="2" borderId="25" xfId="13" applyNumberFormat="1" applyFont="1" applyFill="1" applyBorder="1" applyAlignment="1">
      <alignment horizontal="center" vertical="center"/>
    </xf>
    <xf numFmtId="206" fontId="12" fillId="2" borderId="40" xfId="13" applyNumberFormat="1" applyFont="1" applyFill="1" applyBorder="1" applyAlignment="1">
      <alignment horizontal="center" vertical="center"/>
    </xf>
    <xf numFmtId="0" fontId="107" fillId="2" borderId="0" xfId="13" applyFont="1" applyFill="1" applyAlignment="1">
      <alignment vertical="center"/>
    </xf>
    <xf numFmtId="14" fontId="6" fillId="2" borderId="0" xfId="13" applyNumberFormat="1" applyFont="1" applyFill="1" applyAlignment="1">
      <alignment vertical="center"/>
    </xf>
    <xf numFmtId="14" fontId="7" fillId="2" borderId="0" xfId="13" applyNumberFormat="1" applyFont="1" applyFill="1" applyAlignment="1">
      <alignment vertical="center"/>
    </xf>
    <xf numFmtId="0" fontId="9" fillId="3" borderId="317" xfId="13" applyFont="1" applyFill="1" applyBorder="1" applyAlignment="1">
      <alignment vertical="center"/>
    </xf>
    <xf numFmtId="0" fontId="9" fillId="3" borderId="284" xfId="13" applyFont="1" applyFill="1" applyBorder="1" applyAlignment="1">
      <alignment horizontal="center" vertical="center"/>
    </xf>
    <xf numFmtId="3" fontId="13" fillId="2" borderId="39" xfId="13" applyNumberFormat="1" applyFont="1" applyFill="1" applyBorder="1" applyAlignment="1">
      <alignment horizontal="center" vertical="center"/>
    </xf>
    <xf numFmtId="43" fontId="7" fillId="2" borderId="0" xfId="72" applyFont="1" applyFill="1" applyAlignment="1">
      <alignment vertical="center"/>
    </xf>
    <xf numFmtId="3" fontId="13" fillId="2" borderId="0" xfId="13" applyNumberFormat="1" applyFont="1" applyFill="1" applyBorder="1" applyAlignment="1">
      <alignment horizontal="center" vertical="center"/>
    </xf>
    <xf numFmtId="3" fontId="13" fillId="2" borderId="10" xfId="13" applyNumberFormat="1" applyFont="1" applyFill="1" applyBorder="1" applyAlignment="1">
      <alignment horizontal="center" vertical="center"/>
    </xf>
    <xf numFmtId="0" fontId="9" fillId="3" borderId="384" xfId="13" applyFont="1" applyFill="1" applyBorder="1" applyAlignment="1">
      <alignment horizontal="center" vertical="center"/>
    </xf>
    <xf numFmtId="3" fontId="12" fillId="3" borderId="49" xfId="13" applyNumberFormat="1" applyFont="1" applyFill="1" applyBorder="1" applyAlignment="1">
      <alignment horizontal="center" vertical="center"/>
    </xf>
    <xf numFmtId="3" fontId="12" fillId="3" borderId="48" xfId="13" applyNumberFormat="1" applyFont="1" applyFill="1" applyBorder="1" applyAlignment="1">
      <alignment horizontal="center" vertical="center"/>
    </xf>
    <xf numFmtId="3" fontId="12" fillId="3" borderId="59" xfId="13" applyNumberFormat="1" applyFont="1" applyFill="1" applyBorder="1" applyAlignment="1">
      <alignment horizontal="center" vertical="center"/>
    </xf>
    <xf numFmtId="3" fontId="12" fillId="3" borderId="50" xfId="13" applyNumberFormat="1" applyFont="1" applyFill="1" applyBorder="1" applyAlignment="1">
      <alignment horizontal="center" vertical="center"/>
    </xf>
    <xf numFmtId="3" fontId="27" fillId="2" borderId="0" xfId="13" applyNumberFormat="1" applyFont="1" applyFill="1" applyAlignment="1">
      <alignment vertical="center"/>
    </xf>
    <xf numFmtId="43" fontId="7" fillId="2" borderId="0" xfId="13" applyNumberFormat="1" applyFont="1" applyFill="1" applyAlignment="1">
      <alignment vertical="center"/>
    </xf>
    <xf numFmtId="0" fontId="5" fillId="2" borderId="0" xfId="69" applyFont="1" applyFill="1" applyBorder="1" applyAlignment="1">
      <alignment horizontal="left" vertical="center"/>
    </xf>
    <xf numFmtId="0" fontId="49" fillId="2" borderId="0" xfId="73" applyFont="1" applyFill="1" applyBorder="1" applyAlignment="1">
      <alignment horizontal="center" vertical="center"/>
    </xf>
    <xf numFmtId="0" fontId="9" fillId="3" borderId="54" xfId="69" applyFont="1" applyFill="1" applyBorder="1" applyAlignment="1">
      <alignment horizontal="center" vertical="center"/>
    </xf>
    <xf numFmtId="0" fontId="9" fillId="3" borderId="57" xfId="69" applyFont="1" applyFill="1" applyBorder="1" applyAlignment="1">
      <alignment horizontal="center" vertical="center"/>
    </xf>
    <xf numFmtId="0" fontId="49" fillId="2" borderId="0" xfId="73" applyFont="1" applyFill="1" applyAlignment="1">
      <alignment horizontal="center" vertical="center"/>
    </xf>
    <xf numFmtId="0" fontId="9" fillId="3" borderId="58" xfId="69" applyFont="1" applyFill="1" applyBorder="1" applyAlignment="1">
      <alignment horizontal="center" vertical="center"/>
    </xf>
    <xf numFmtId="0" fontId="17" fillId="3" borderId="53" xfId="69" applyFont="1" applyFill="1" applyBorder="1" applyAlignment="1">
      <alignment horizontal="center" vertical="center"/>
    </xf>
    <xf numFmtId="0" fontId="9" fillId="11" borderId="54" xfId="1" applyFont="1" applyFill="1" applyBorder="1" applyAlignment="1">
      <alignment horizontal="left" vertical="center"/>
    </xf>
    <xf numFmtId="3" fontId="12" fillId="2" borderId="54" xfId="69" applyNumberFormat="1" applyFont="1" applyFill="1" applyBorder="1" applyAlignment="1">
      <alignment horizontal="center" vertical="center"/>
    </xf>
    <xf numFmtId="4" fontId="12" fillId="2" borderId="13" xfId="69" applyNumberFormat="1" applyFont="1" applyFill="1" applyBorder="1" applyAlignment="1">
      <alignment horizontal="center" vertical="center"/>
    </xf>
    <xf numFmtId="0" fontId="17" fillId="11" borderId="88" xfId="1" applyFont="1" applyFill="1" applyBorder="1" applyAlignment="1">
      <alignment horizontal="left" vertical="center"/>
    </xf>
    <xf numFmtId="0" fontId="11" fillId="2" borderId="88" xfId="69" applyFont="1" applyFill="1" applyBorder="1" applyAlignment="1">
      <alignment horizontal="center" vertical="center"/>
    </xf>
    <xf numFmtId="4" fontId="11" fillId="2" borderId="13" xfId="69" applyNumberFormat="1" applyFont="1" applyFill="1" applyBorder="1" applyAlignment="1">
      <alignment horizontal="center" vertical="center"/>
    </xf>
    <xf numFmtId="0" fontId="160" fillId="2" borderId="0" xfId="73" applyFont="1" applyFill="1" applyAlignment="1">
      <alignment horizontal="center" vertical="center"/>
    </xf>
    <xf numFmtId="0" fontId="10" fillId="11" borderId="88" xfId="1" applyFont="1" applyFill="1" applyBorder="1" applyAlignment="1">
      <alignment horizontal="left" vertical="center"/>
    </xf>
    <xf numFmtId="3" fontId="13" fillId="2" borderId="88" xfId="69" applyNumberFormat="1" applyFont="1" applyFill="1" applyBorder="1" applyAlignment="1">
      <alignment horizontal="center" vertical="center"/>
    </xf>
    <xf numFmtId="4" fontId="13" fillId="2" borderId="13" xfId="69" applyNumberFormat="1" applyFont="1" applyFill="1" applyBorder="1" applyAlignment="1">
      <alignment horizontal="center" vertical="center"/>
    </xf>
    <xf numFmtId="0" fontId="9" fillId="11" borderId="88" xfId="1" applyFont="1" applyFill="1" applyBorder="1" applyAlignment="1">
      <alignment horizontal="left" vertical="center"/>
    </xf>
    <xf numFmtId="3" fontId="12" fillId="2" borderId="13" xfId="69" applyNumberFormat="1" applyFont="1" applyFill="1" applyBorder="1" applyAlignment="1">
      <alignment horizontal="center" vertical="center"/>
    </xf>
    <xf numFmtId="0" fontId="11" fillId="2" borderId="13" xfId="69" applyFont="1" applyFill="1" applyBorder="1" applyAlignment="1">
      <alignment horizontal="center" vertical="center"/>
    </xf>
    <xf numFmtId="3" fontId="13" fillId="2" borderId="13" xfId="69" applyNumberFormat="1" applyFont="1" applyFill="1" applyBorder="1" applyAlignment="1">
      <alignment horizontal="center" vertical="center"/>
    </xf>
    <xf numFmtId="4" fontId="49" fillId="2" borderId="0" xfId="73" applyNumberFormat="1" applyFont="1" applyFill="1" applyAlignment="1">
      <alignment horizontal="center" vertical="center"/>
    </xf>
    <xf numFmtId="3" fontId="12" fillId="2" borderId="58" xfId="69" applyNumberFormat="1" applyFont="1" applyFill="1" applyBorder="1" applyAlignment="1">
      <alignment horizontal="center" vertical="center"/>
    </xf>
    <xf numFmtId="0" fontId="9" fillId="3" borderId="296" xfId="74" applyFont="1" applyFill="1" applyBorder="1" applyAlignment="1">
      <alignment horizontal="center" vertical="center"/>
    </xf>
    <xf numFmtId="3" fontId="12" fillId="2" borderId="53" xfId="69" applyNumberFormat="1" applyFont="1" applyFill="1" applyBorder="1" applyAlignment="1">
      <alignment horizontal="center" vertical="center"/>
    </xf>
    <xf numFmtId="4" fontId="12" fillId="2" borderId="296" xfId="69" applyNumberFormat="1" applyFont="1" applyFill="1" applyBorder="1" applyAlignment="1">
      <alignment horizontal="center" vertical="center"/>
    </xf>
    <xf numFmtId="0" fontId="6" fillId="2" borderId="0" xfId="73" applyFont="1" applyFill="1" applyBorder="1" applyAlignment="1">
      <alignment horizontal="center" vertical="center"/>
    </xf>
    <xf numFmtId="0" fontId="9" fillId="11" borderId="54" xfId="69" applyFont="1" applyFill="1" applyBorder="1" applyAlignment="1">
      <alignment horizontal="center" vertical="center"/>
    </xf>
    <xf numFmtId="0" fontId="9" fillId="11" borderId="58" xfId="69" applyFont="1" applyFill="1" applyBorder="1" applyAlignment="1">
      <alignment horizontal="center" vertical="center"/>
    </xf>
    <xf numFmtId="207" fontId="9" fillId="11" borderId="54" xfId="69" quotePrefix="1" applyNumberFormat="1" applyFont="1" applyFill="1" applyBorder="1" applyAlignment="1">
      <alignment horizontal="left" vertical="center"/>
    </xf>
    <xf numFmtId="170" fontId="13" fillId="2" borderId="13" xfId="69" applyNumberFormat="1" applyFont="1" applyFill="1" applyBorder="1" applyAlignment="1">
      <alignment horizontal="center" vertical="center"/>
    </xf>
    <xf numFmtId="208" fontId="10" fillId="11" borderId="88" xfId="69" applyNumberFormat="1" applyFont="1" applyFill="1" applyBorder="1" applyAlignment="1">
      <alignment horizontal="left" vertical="center"/>
    </xf>
    <xf numFmtId="3" fontId="12" fillId="2" borderId="296" xfId="69" applyNumberFormat="1" applyFont="1" applyFill="1" applyBorder="1" applyAlignment="1">
      <alignment horizontal="center" vertical="center"/>
    </xf>
    <xf numFmtId="4" fontId="12" fillId="2" borderId="278" xfId="69" applyNumberFormat="1" applyFont="1" applyFill="1" applyBorder="1" applyAlignment="1">
      <alignment horizontal="center" vertical="center"/>
    </xf>
    <xf numFmtId="0" fontId="161" fillId="2" borderId="0" xfId="73" applyFont="1" applyFill="1" applyAlignment="1">
      <alignment horizontal="center" vertical="center"/>
    </xf>
    <xf numFmtId="17" fontId="9" fillId="11" borderId="37" xfId="69" applyNumberFormat="1" applyFont="1" applyFill="1" applyBorder="1" applyAlignment="1">
      <alignment horizontal="center" vertical="center" wrapText="1"/>
    </xf>
    <xf numFmtId="17" fontId="17" fillId="11" borderId="37" xfId="69" applyNumberFormat="1" applyFont="1" applyFill="1" applyBorder="1" applyAlignment="1">
      <alignment horizontal="center" vertical="center" wrapText="1"/>
    </xf>
    <xf numFmtId="43" fontId="49" fillId="0" borderId="0" xfId="5" applyFont="1" applyAlignment="1">
      <alignment horizontal="center" vertical="center"/>
    </xf>
    <xf numFmtId="0" fontId="9" fillId="11" borderId="1" xfId="69" applyFont="1" applyFill="1" applyBorder="1" applyAlignment="1">
      <alignment horizontal="left" vertical="center"/>
    </xf>
    <xf numFmtId="43" fontId="12" fillId="0" borderId="1" xfId="5" applyFont="1" applyBorder="1" applyAlignment="1">
      <alignment horizontal="center" vertical="center"/>
    </xf>
    <xf numFmtId="0" fontId="12" fillId="0" borderId="1" xfId="3" applyFont="1" applyBorder="1" applyAlignment="1">
      <alignment horizontal="center" vertical="center"/>
    </xf>
    <xf numFmtId="0" fontId="9" fillId="11" borderId="2" xfId="69" applyFont="1" applyFill="1" applyBorder="1" applyAlignment="1">
      <alignment horizontal="left" vertical="center"/>
    </xf>
    <xf numFmtId="43" fontId="12" fillId="0" borderId="2" xfId="5" applyFont="1" applyBorder="1" applyAlignment="1">
      <alignment horizontal="center" vertical="center"/>
    </xf>
    <xf numFmtId="0" fontId="12" fillId="0" borderId="2" xfId="3" applyFont="1" applyBorder="1" applyAlignment="1">
      <alignment horizontal="center" vertical="center"/>
    </xf>
    <xf numFmtId="0" fontId="9" fillId="11" borderId="37" xfId="69" applyFont="1" applyFill="1" applyBorder="1" applyAlignment="1">
      <alignment horizontal="left" vertical="center"/>
    </xf>
    <xf numFmtId="43" fontId="12" fillId="2" borderId="37" xfId="5" applyNumberFormat="1" applyFont="1" applyFill="1" applyBorder="1" applyAlignment="1">
      <alignment horizontal="center" vertical="center"/>
    </xf>
    <xf numFmtId="0" fontId="1" fillId="0" borderId="0" xfId="3" applyFont="1" applyAlignment="1">
      <alignment horizontal="left" vertical="center"/>
    </xf>
    <xf numFmtId="166" fontId="1" fillId="0" borderId="0" xfId="3" applyNumberFormat="1" applyFont="1" applyAlignment="1">
      <alignment horizontal="left" vertical="center"/>
    </xf>
    <xf numFmtId="0" fontId="110" fillId="2" borderId="0" xfId="75" applyFont="1" applyFill="1" applyBorder="1" applyAlignment="1">
      <alignment vertical="center"/>
    </xf>
    <xf numFmtId="0" fontId="5" fillId="2" borderId="0" xfId="75" applyFont="1" applyFill="1" applyBorder="1" applyAlignment="1">
      <alignment vertical="center"/>
    </xf>
    <xf numFmtId="0" fontId="6" fillId="2" borderId="0" xfId="75" applyFont="1" applyFill="1" applyBorder="1" applyAlignment="1">
      <alignment vertical="center"/>
    </xf>
    <xf numFmtId="0" fontId="6" fillId="23" borderId="0" xfId="75" applyFont="1" applyFill="1" applyBorder="1" applyAlignment="1">
      <alignment horizontal="right" vertical="center"/>
    </xf>
    <xf numFmtId="0" fontId="122" fillId="23" borderId="0" xfId="75" applyFont="1" applyFill="1" applyBorder="1" applyAlignment="1">
      <alignment horizontal="centerContinuous" vertical="center"/>
    </xf>
    <xf numFmtId="0" fontId="122" fillId="2" borderId="0" xfId="75" applyFont="1" applyFill="1" applyBorder="1" applyAlignment="1">
      <alignment vertical="center"/>
    </xf>
    <xf numFmtId="170" fontId="122" fillId="2" borderId="0" xfId="75" applyNumberFormat="1" applyFont="1" applyFill="1" applyBorder="1" applyAlignment="1">
      <alignment horizontal="center" vertical="center"/>
    </xf>
    <xf numFmtId="0" fontId="9" fillId="24" borderId="314" xfId="75" applyFont="1" applyFill="1" applyBorder="1" applyAlignment="1">
      <alignment horizontal="center" vertical="center"/>
    </xf>
    <xf numFmtId="0" fontId="122" fillId="2" borderId="0" xfId="75" applyFont="1" applyFill="1" applyAlignment="1">
      <alignment vertical="center"/>
    </xf>
    <xf numFmtId="0" fontId="9" fillId="24" borderId="284" xfId="75" applyFont="1" applyFill="1" applyBorder="1" applyAlignment="1">
      <alignment horizontal="center" vertical="center"/>
    </xf>
    <xf numFmtId="0" fontId="122" fillId="2" borderId="0" xfId="75" applyFont="1" applyFill="1" applyBorder="1" applyAlignment="1">
      <alignment horizontal="right" vertical="center"/>
    </xf>
    <xf numFmtId="0" fontId="5" fillId="24" borderId="385" xfId="75" applyFont="1" applyFill="1" applyBorder="1" applyAlignment="1">
      <alignment horizontal="center" vertical="center"/>
    </xf>
    <xf numFmtId="0" fontId="6" fillId="24" borderId="318" xfId="75" applyFont="1" applyFill="1" applyBorder="1" applyAlignment="1">
      <alignment horizontal="centerContinuous" vertical="center"/>
    </xf>
    <xf numFmtId="0" fontId="11" fillId="24" borderId="146" xfId="75" applyFont="1" applyFill="1" applyBorder="1" applyAlignment="1">
      <alignment horizontal="center" vertical="center"/>
    </xf>
    <xf numFmtId="0" fontId="88" fillId="24" borderId="386" xfId="75" applyFont="1" applyFill="1" applyBorder="1" applyAlignment="1">
      <alignment horizontal="right" vertical="center"/>
    </xf>
    <xf numFmtId="17" fontId="9" fillId="11" borderId="284" xfId="75" quotePrefix="1" applyNumberFormat="1" applyFont="1" applyFill="1" applyBorder="1" applyAlignment="1">
      <alignment horizontal="right" vertical="center"/>
    </xf>
    <xf numFmtId="0" fontId="99" fillId="2" borderId="387" xfId="75" applyFont="1" applyFill="1" applyBorder="1" applyAlignment="1">
      <alignment horizontal="center" vertical="center"/>
    </xf>
    <xf numFmtId="170" fontId="99" fillId="2" borderId="264" xfId="75" applyNumberFormat="1" applyFont="1" applyFill="1" applyBorder="1" applyAlignment="1">
      <alignment horizontal="center" vertical="center"/>
    </xf>
    <xf numFmtId="3" fontId="13" fillId="2" borderId="39" xfId="75" applyNumberFormat="1" applyFont="1" applyFill="1" applyBorder="1" applyAlignment="1">
      <alignment horizontal="center" vertical="center"/>
    </xf>
    <xf numFmtId="209" fontId="10" fillId="11" borderId="284" xfId="75" applyNumberFormat="1" applyFont="1" applyFill="1" applyBorder="1" applyAlignment="1">
      <alignment horizontal="right"/>
    </xf>
    <xf numFmtId="4" fontId="13" fillId="2" borderId="70" xfId="75" applyNumberFormat="1" applyFont="1" applyFill="1" applyBorder="1" applyAlignment="1">
      <alignment horizontal="center" vertical="center"/>
    </xf>
    <xf numFmtId="4" fontId="13" fillId="2" borderId="2" xfId="75" applyNumberFormat="1" applyFont="1" applyFill="1" applyBorder="1" applyAlignment="1">
      <alignment horizontal="center" vertical="center"/>
    </xf>
    <xf numFmtId="4" fontId="13" fillId="2" borderId="39" xfId="75" applyNumberFormat="1" applyFont="1" applyFill="1" applyBorder="1" applyAlignment="1">
      <alignment horizontal="center" vertical="center"/>
    </xf>
    <xf numFmtId="4" fontId="122" fillId="2" borderId="0" xfId="75" applyNumberFormat="1" applyFont="1" applyFill="1" applyBorder="1" applyAlignment="1">
      <alignment horizontal="center" vertical="center"/>
    </xf>
    <xf numFmtId="2" fontId="122" fillId="2" borderId="0" xfId="75" applyNumberFormat="1" applyFont="1" applyFill="1" applyBorder="1" applyAlignment="1">
      <alignment vertical="center"/>
    </xf>
    <xf numFmtId="0" fontId="162" fillId="2" borderId="0" xfId="75" applyFont="1" applyFill="1" applyBorder="1" applyAlignment="1">
      <alignment horizontal="left" vertical="center"/>
    </xf>
    <xf numFmtId="4" fontId="162" fillId="2" borderId="0" xfId="75" applyNumberFormat="1" applyFont="1" applyFill="1" applyBorder="1" applyAlignment="1">
      <alignment horizontal="left" vertical="center"/>
    </xf>
    <xf numFmtId="209" fontId="10" fillId="11" borderId="388" xfId="75" applyNumberFormat="1" applyFont="1" applyFill="1" applyBorder="1" applyAlignment="1">
      <alignment horizontal="right"/>
    </xf>
    <xf numFmtId="4" fontId="13" fillId="2" borderId="389" xfId="75" applyNumberFormat="1" applyFont="1" applyFill="1" applyBorder="1" applyAlignment="1">
      <alignment horizontal="center" vertical="center"/>
    </xf>
    <xf numFmtId="4" fontId="13" fillId="2" borderId="390" xfId="75" applyNumberFormat="1" applyFont="1" applyFill="1" applyBorder="1" applyAlignment="1">
      <alignment horizontal="center" vertical="center"/>
    </xf>
    <xf numFmtId="4" fontId="13" fillId="2" borderId="391" xfId="75" applyNumberFormat="1" applyFont="1" applyFill="1" applyBorder="1" applyAlignment="1">
      <alignment horizontal="center" vertical="center"/>
    </xf>
    <xf numFmtId="4" fontId="122" fillId="2" borderId="0" xfId="75" applyNumberFormat="1" applyFont="1" applyFill="1" applyBorder="1" applyAlignment="1">
      <alignment vertical="center"/>
    </xf>
    <xf numFmtId="17" fontId="9" fillId="11" borderId="284" xfId="75" applyNumberFormat="1" applyFont="1" applyFill="1" applyBorder="1" applyAlignment="1">
      <alignment horizontal="right" vertical="center"/>
    </xf>
    <xf numFmtId="3" fontId="13" fillId="2" borderId="2" xfId="75" applyNumberFormat="1" applyFont="1" applyFill="1" applyBorder="1" applyAlignment="1">
      <alignment horizontal="center" vertical="center"/>
    </xf>
    <xf numFmtId="0" fontId="162" fillId="2" borderId="0" xfId="75" applyFont="1" applyFill="1" applyAlignment="1">
      <alignment vertical="center"/>
    </xf>
    <xf numFmtId="0" fontId="162" fillId="2" borderId="0" xfId="75" applyFont="1" applyFill="1" applyBorder="1" applyAlignment="1">
      <alignment vertical="center"/>
    </xf>
    <xf numFmtId="3" fontId="10" fillId="2" borderId="2" xfId="75" applyNumberFormat="1" applyFont="1" applyFill="1" applyBorder="1" applyAlignment="1">
      <alignment horizontal="center" vertical="center"/>
    </xf>
    <xf numFmtId="17" fontId="9" fillId="11" borderId="285" xfId="75" applyNumberFormat="1" applyFont="1" applyFill="1" applyBorder="1" applyAlignment="1">
      <alignment horizontal="right" vertical="center"/>
    </xf>
    <xf numFmtId="3" fontId="13" fillId="2" borderId="25" xfId="75" applyNumberFormat="1" applyFont="1" applyFill="1" applyBorder="1" applyAlignment="1">
      <alignment horizontal="center" vertical="center"/>
    </xf>
    <xf numFmtId="3" fontId="13" fillId="2" borderId="40" xfId="75" applyNumberFormat="1" applyFont="1" applyFill="1" applyBorder="1" applyAlignment="1">
      <alignment horizontal="center" vertical="center"/>
    </xf>
    <xf numFmtId="4" fontId="162" fillId="2" borderId="0" xfId="75" applyNumberFormat="1" applyFont="1" applyFill="1" applyBorder="1" applyAlignment="1">
      <alignment vertical="center"/>
    </xf>
    <xf numFmtId="0" fontId="25" fillId="2" borderId="0" xfId="75" applyFont="1" applyFill="1" applyAlignment="1">
      <alignment horizontal="left" vertical="center"/>
    </xf>
    <xf numFmtId="3" fontId="7" fillId="2" borderId="0" xfId="75" applyNumberFormat="1" applyFont="1" applyFill="1" applyBorder="1" applyAlignment="1">
      <alignment horizontal="center" vertical="center"/>
    </xf>
    <xf numFmtId="0" fontId="100" fillId="2" borderId="0" xfId="75" applyFont="1" applyFill="1" applyAlignment="1">
      <alignment vertical="center"/>
    </xf>
    <xf numFmtId="4" fontId="100" fillId="2" borderId="0" xfId="75" applyNumberFormat="1" applyFont="1" applyFill="1" applyBorder="1" applyAlignment="1">
      <alignment vertical="center"/>
    </xf>
    <xf numFmtId="0" fontId="100" fillId="2" borderId="0" xfId="75" applyFont="1" applyFill="1" applyBorder="1" applyAlignment="1">
      <alignment vertical="center"/>
    </xf>
    <xf numFmtId="0" fontId="15" fillId="2" borderId="0" xfId="75" applyFont="1" applyFill="1" applyAlignment="1">
      <alignment horizontal="left" vertical="center"/>
    </xf>
    <xf numFmtId="0" fontId="15" fillId="2" borderId="0" xfId="75" applyFont="1" applyFill="1" applyAlignment="1">
      <alignment vertical="center"/>
    </xf>
    <xf numFmtId="0" fontId="25" fillId="2" borderId="0" xfId="75" applyFont="1" applyFill="1" applyBorder="1" applyAlignment="1">
      <alignment horizontal="left" vertical="center"/>
    </xf>
    <xf numFmtId="3" fontId="100" fillId="2" borderId="0" xfId="75" applyNumberFormat="1" applyFont="1" applyFill="1" applyBorder="1" applyAlignment="1">
      <alignment vertical="center"/>
    </xf>
    <xf numFmtId="3" fontId="162" fillId="2" borderId="0" xfId="75" applyNumberFormat="1" applyFont="1" applyFill="1" applyAlignment="1">
      <alignment vertical="center"/>
    </xf>
    <xf numFmtId="0" fontId="5" fillId="2" borderId="0" xfId="13" applyFont="1" applyFill="1" applyAlignment="1">
      <alignment horizontal="center" vertical="center"/>
    </xf>
    <xf numFmtId="0" fontId="6" fillId="2" borderId="0" xfId="13" applyFont="1" applyFill="1" applyAlignment="1">
      <alignment horizontal="center" vertical="center"/>
    </xf>
    <xf numFmtId="0" fontId="9" fillId="11" borderId="33" xfId="13" applyFont="1" applyFill="1" applyBorder="1" applyAlignment="1">
      <alignment horizontal="center" vertical="center"/>
    </xf>
    <xf numFmtId="0" fontId="9" fillId="11" borderId="34" xfId="13" applyFont="1" applyFill="1" applyBorder="1" applyAlignment="1">
      <alignment horizontal="center" vertical="center"/>
    </xf>
    <xf numFmtId="0" fontId="5" fillId="25" borderId="393" xfId="13" applyFont="1" applyFill="1" applyBorder="1" applyAlignment="1">
      <alignment horizontal="center" vertical="center"/>
    </xf>
    <xf numFmtId="0" fontId="5" fillId="25" borderId="306" xfId="13" applyFont="1" applyFill="1" applyBorder="1" applyAlignment="1">
      <alignment horizontal="center" vertical="center"/>
    </xf>
    <xf numFmtId="0" fontId="9" fillId="11" borderId="394" xfId="13" applyFont="1" applyFill="1" applyBorder="1" applyAlignment="1">
      <alignment horizontal="center" vertical="center"/>
    </xf>
    <xf numFmtId="0" fontId="9" fillId="11" borderId="117" xfId="13" applyFont="1" applyFill="1" applyBorder="1" applyAlignment="1">
      <alignment horizontal="center" vertical="center"/>
    </xf>
    <xf numFmtId="0" fontId="9" fillId="11" borderId="118" xfId="13" applyFont="1" applyFill="1" applyBorder="1" applyAlignment="1">
      <alignment horizontal="center" vertical="center"/>
    </xf>
    <xf numFmtId="0" fontId="5" fillId="25" borderId="395" xfId="13" applyFont="1" applyFill="1" applyBorder="1" applyAlignment="1">
      <alignment horizontal="center" vertical="center"/>
    </xf>
    <xf numFmtId="0" fontId="164" fillId="26" borderId="398" xfId="13" applyFont="1" applyFill="1" applyBorder="1" applyAlignment="1">
      <alignment horizontal="center" vertical="center"/>
    </xf>
    <xf numFmtId="210" fontId="12" fillId="11" borderId="284" xfId="13" quotePrefix="1" applyNumberFormat="1" applyFont="1" applyFill="1" applyBorder="1" applyAlignment="1">
      <alignment horizontal="center" vertical="center"/>
    </xf>
    <xf numFmtId="3" fontId="13" fillId="2" borderId="253" xfId="13" applyNumberFormat="1" applyFont="1" applyFill="1" applyBorder="1" applyAlignment="1">
      <alignment horizontal="center" vertical="center"/>
    </xf>
    <xf numFmtId="3" fontId="13" fillId="2" borderId="33" xfId="13" applyNumberFormat="1" applyFont="1" applyFill="1" applyBorder="1" applyAlignment="1">
      <alignment horizontal="center" vertical="center"/>
    </xf>
    <xf numFmtId="2" fontId="13" fillId="2" borderId="33" xfId="13" applyNumberFormat="1" applyFont="1" applyFill="1" applyBorder="1" applyAlignment="1">
      <alignment horizontal="center" vertical="center"/>
    </xf>
    <xf numFmtId="2" fontId="13" fillId="2" borderId="34" xfId="13" applyNumberFormat="1" applyFont="1" applyFill="1" applyBorder="1" applyAlignment="1">
      <alignment horizontal="center" vertical="center"/>
    </xf>
    <xf numFmtId="2" fontId="6" fillId="2" borderId="393" xfId="13" applyNumberFormat="1" applyFont="1" applyFill="1" applyBorder="1" applyAlignment="1">
      <alignment horizontal="center" vertical="center"/>
    </xf>
    <xf numFmtId="211" fontId="13" fillId="11" borderId="284" xfId="13" quotePrefix="1" applyNumberFormat="1" applyFont="1" applyFill="1" applyBorder="1" applyAlignment="1">
      <alignment horizontal="center" vertical="center"/>
    </xf>
    <xf numFmtId="3" fontId="13" fillId="2" borderId="70" xfId="13" applyNumberFormat="1" applyFont="1" applyFill="1" applyBorder="1" applyAlignment="1">
      <alignment horizontal="center" vertical="center"/>
    </xf>
    <xf numFmtId="4" fontId="13" fillId="2" borderId="2" xfId="13" applyNumberFormat="1" applyFont="1" applyFill="1" applyBorder="1" applyAlignment="1">
      <alignment horizontal="center" vertical="center"/>
    </xf>
    <xf numFmtId="4" fontId="13" fillId="2" borderId="39" xfId="13" applyNumberFormat="1" applyFont="1" applyFill="1" applyBorder="1" applyAlignment="1">
      <alignment horizontal="center" vertical="center"/>
    </xf>
    <xf numFmtId="2" fontId="6" fillId="2" borderId="306" xfId="13" applyNumberFormat="1" applyFont="1" applyFill="1" applyBorder="1" applyAlignment="1">
      <alignment horizontal="center" vertical="center"/>
    </xf>
    <xf numFmtId="2" fontId="6" fillId="2" borderId="0" xfId="13" applyNumberFormat="1" applyFont="1" applyFill="1" applyAlignment="1">
      <alignment horizontal="center" vertical="center"/>
    </xf>
    <xf numFmtId="4" fontId="6" fillId="2" borderId="0" xfId="13" applyNumberFormat="1" applyFont="1" applyFill="1" applyAlignment="1">
      <alignment horizontal="center" vertical="center"/>
    </xf>
    <xf numFmtId="2" fontId="5" fillId="2" borderId="0" xfId="13" applyNumberFormat="1" applyFont="1" applyFill="1" applyAlignment="1">
      <alignment horizontal="center" vertical="center"/>
    </xf>
    <xf numFmtId="2" fontId="13" fillId="2" borderId="2" xfId="13" applyNumberFormat="1" applyFont="1" applyFill="1" applyBorder="1" applyAlignment="1">
      <alignment horizontal="center" vertical="center"/>
    </xf>
    <xf numFmtId="2" fontId="13" fillId="2" borderId="39" xfId="13" applyNumberFormat="1" applyFont="1" applyFill="1" applyBorder="1" applyAlignment="1">
      <alignment horizontal="center" vertical="center"/>
    </xf>
    <xf numFmtId="211" fontId="13" fillId="11" borderId="399" xfId="13" applyNumberFormat="1" applyFont="1" applyFill="1" applyBorder="1" applyAlignment="1">
      <alignment horizontal="center" vertical="center"/>
    </xf>
    <xf numFmtId="3" fontId="13" fillId="2" borderId="400" xfId="13" applyNumberFormat="1" applyFont="1" applyFill="1" applyBorder="1" applyAlignment="1">
      <alignment horizontal="center" vertical="center"/>
    </xf>
    <xf numFmtId="3" fontId="13" fillId="2" borderId="275" xfId="13" applyNumberFormat="1" applyFont="1" applyFill="1" applyBorder="1" applyAlignment="1">
      <alignment horizontal="center" vertical="center"/>
    </xf>
    <xf numFmtId="4" fontId="13" fillId="2" borderId="275" xfId="13" applyNumberFormat="1" applyFont="1" applyFill="1" applyBorder="1" applyAlignment="1">
      <alignment horizontal="center" vertical="center"/>
    </xf>
    <xf numFmtId="4" fontId="13" fillId="2" borderId="359" xfId="13" applyNumberFormat="1" applyFont="1" applyFill="1" applyBorder="1" applyAlignment="1">
      <alignment horizontal="center" vertical="center"/>
    </xf>
    <xf numFmtId="17" fontId="9" fillId="11" borderId="284" xfId="13" applyNumberFormat="1" applyFont="1" applyFill="1" applyBorder="1" applyAlignment="1">
      <alignment horizontal="center" vertical="center"/>
    </xf>
    <xf numFmtId="3" fontId="6" fillId="2" borderId="70" xfId="13" applyNumberFormat="1" applyFont="1" applyFill="1" applyBorder="1" applyAlignment="1">
      <alignment horizontal="center" vertical="center"/>
    </xf>
    <xf numFmtId="3" fontId="6" fillId="2" borderId="2" xfId="13" applyNumberFormat="1" applyFont="1" applyFill="1" applyBorder="1" applyAlignment="1">
      <alignment horizontal="center" vertical="center"/>
    </xf>
    <xf numFmtId="2" fontId="6" fillId="2" borderId="2" xfId="13" applyNumberFormat="1" applyFont="1" applyFill="1" applyBorder="1" applyAlignment="1">
      <alignment horizontal="center" vertical="center"/>
    </xf>
    <xf numFmtId="2" fontId="6" fillId="2" borderId="39" xfId="13" applyNumberFormat="1" applyFont="1" applyFill="1" applyBorder="1" applyAlignment="1">
      <alignment horizontal="center" vertical="center"/>
    </xf>
    <xf numFmtId="164" fontId="6" fillId="2" borderId="0" xfId="13" applyNumberFormat="1" applyFont="1" applyFill="1" applyAlignment="1">
      <alignment horizontal="center" vertical="center"/>
    </xf>
    <xf numFmtId="17" fontId="9" fillId="11" borderId="284" xfId="13" quotePrefix="1" applyNumberFormat="1" applyFont="1" applyFill="1" applyBorder="1" applyAlignment="1">
      <alignment horizontal="center" vertical="center"/>
    </xf>
    <xf numFmtId="17" fontId="9" fillId="11" borderId="401" xfId="13" quotePrefix="1" applyNumberFormat="1" applyFont="1" applyFill="1" applyBorder="1" applyAlignment="1">
      <alignment horizontal="center" vertical="center"/>
    </xf>
    <xf numFmtId="2" fontId="6" fillId="2" borderId="402" xfId="13" applyNumberFormat="1" applyFont="1" applyFill="1" applyBorder="1" applyAlignment="1">
      <alignment horizontal="center" vertical="center"/>
    </xf>
    <xf numFmtId="17" fontId="5" fillId="2" borderId="0" xfId="13" applyNumberFormat="1" applyFont="1" applyFill="1" applyAlignment="1">
      <alignment horizontal="center" vertical="center"/>
    </xf>
    <xf numFmtId="0" fontId="6" fillId="2" borderId="70" xfId="13" applyFont="1" applyFill="1" applyBorder="1" applyAlignment="1">
      <alignment horizontal="center" vertical="center"/>
    </xf>
    <xf numFmtId="0" fontId="6" fillId="2" borderId="2" xfId="13" applyFont="1" applyFill="1" applyBorder="1" applyAlignment="1">
      <alignment horizontal="center" vertical="center"/>
    </xf>
    <xf numFmtId="0" fontId="6" fillId="2" borderId="39" xfId="13" applyFont="1" applyFill="1" applyBorder="1" applyAlignment="1">
      <alignment horizontal="center" vertical="center"/>
    </xf>
    <xf numFmtId="0" fontId="6" fillId="2" borderId="306" xfId="13" applyFont="1" applyFill="1" applyBorder="1" applyAlignment="1">
      <alignment horizontal="center" vertical="center"/>
    </xf>
    <xf numFmtId="15" fontId="6" fillId="2" borderId="0" xfId="13" applyNumberFormat="1" applyFont="1" applyFill="1" applyAlignment="1">
      <alignment horizontal="center" vertical="center"/>
    </xf>
    <xf numFmtId="17" fontId="9" fillId="11" borderId="388" xfId="13" quotePrefix="1" applyNumberFormat="1" applyFont="1" applyFill="1" applyBorder="1" applyAlignment="1">
      <alignment horizontal="center" vertical="center"/>
    </xf>
    <xf numFmtId="3" fontId="6" fillId="2" borderId="389" xfId="13" applyNumberFormat="1" applyFont="1" applyFill="1" applyBorder="1" applyAlignment="1">
      <alignment horizontal="center" vertical="center"/>
    </xf>
    <xf numFmtId="3" fontId="6" fillId="2" borderId="390" xfId="13" applyNumberFormat="1" applyFont="1" applyFill="1" applyBorder="1" applyAlignment="1">
      <alignment horizontal="center" vertical="center"/>
    </xf>
    <xf numFmtId="2" fontId="6" fillId="2" borderId="390" xfId="13" applyNumberFormat="1" applyFont="1" applyFill="1" applyBorder="1" applyAlignment="1">
      <alignment horizontal="center" vertical="center"/>
    </xf>
    <xf numFmtId="2" fontId="6" fillId="2" borderId="391" xfId="13" applyNumberFormat="1" applyFont="1" applyFill="1" applyBorder="1" applyAlignment="1">
      <alignment horizontal="center" vertical="center"/>
    </xf>
    <xf numFmtId="17" fontId="9" fillId="11" borderId="403" xfId="13" quotePrefix="1" applyNumberFormat="1" applyFont="1" applyFill="1" applyBorder="1" applyAlignment="1">
      <alignment horizontal="center" vertical="center"/>
    </xf>
    <xf numFmtId="3" fontId="6" fillId="2" borderId="404" xfId="13" applyNumberFormat="1" applyFont="1" applyFill="1" applyBorder="1" applyAlignment="1">
      <alignment horizontal="center" vertical="center"/>
    </xf>
    <xf numFmtId="3" fontId="6" fillId="2" borderId="402" xfId="13" applyNumberFormat="1" applyFont="1" applyFill="1" applyBorder="1" applyAlignment="1">
      <alignment horizontal="center" vertical="center"/>
    </xf>
    <xf numFmtId="2" fontId="6" fillId="2" borderId="405" xfId="13" applyNumberFormat="1" applyFont="1" applyFill="1" applyBorder="1" applyAlignment="1">
      <alignment horizontal="center" vertical="center"/>
    </xf>
    <xf numFmtId="166" fontId="6" fillId="2" borderId="2" xfId="13" applyNumberFormat="1" applyFont="1" applyFill="1" applyBorder="1" applyAlignment="1">
      <alignment horizontal="center" vertical="center"/>
    </xf>
    <xf numFmtId="166" fontId="13" fillId="2" borderId="2" xfId="13" applyNumberFormat="1" applyFont="1" applyFill="1" applyBorder="1" applyAlignment="1">
      <alignment horizontal="center" vertical="center"/>
    </xf>
    <xf numFmtId="0" fontId="13" fillId="2" borderId="2" xfId="13" applyFont="1" applyFill="1" applyBorder="1" applyAlignment="1">
      <alignment horizontal="center" vertical="center"/>
    </xf>
    <xf numFmtId="2" fontId="6" fillId="2" borderId="406" xfId="13" applyNumberFormat="1" applyFont="1" applyFill="1" applyBorder="1" applyAlignment="1">
      <alignment horizontal="center" vertical="center"/>
    </xf>
    <xf numFmtId="0" fontId="6" fillId="2" borderId="0" xfId="13" applyFont="1" applyFill="1" applyBorder="1" applyAlignment="1">
      <alignment horizontal="center" vertical="center"/>
    </xf>
    <xf numFmtId="17" fontId="9" fillId="11" borderId="285" xfId="13" applyNumberFormat="1" applyFont="1" applyFill="1" applyBorder="1" applyAlignment="1">
      <alignment horizontal="center" vertical="center"/>
    </xf>
    <xf numFmtId="3" fontId="6" fillId="2" borderId="77" xfId="13" applyNumberFormat="1" applyFont="1" applyFill="1" applyBorder="1" applyAlignment="1">
      <alignment horizontal="center" vertical="center"/>
    </xf>
    <xf numFmtId="3" fontId="6" fillId="2" borderId="25" xfId="13" applyNumberFormat="1" applyFont="1" applyFill="1" applyBorder="1" applyAlignment="1">
      <alignment horizontal="center" vertical="center"/>
    </xf>
    <xf numFmtId="0" fontId="6" fillId="2" borderId="25" xfId="13" applyFont="1" applyFill="1" applyBorder="1" applyAlignment="1">
      <alignment horizontal="center" vertical="center"/>
    </xf>
    <xf numFmtId="2" fontId="6" fillId="2" borderId="40" xfId="13" applyNumberFormat="1" applyFont="1" applyFill="1" applyBorder="1" applyAlignment="1">
      <alignment horizontal="center" vertical="center"/>
    </xf>
    <xf numFmtId="0" fontId="15" fillId="2" borderId="0" xfId="13" applyFont="1" applyFill="1" applyAlignment="1">
      <alignment horizontal="left" vertical="center"/>
    </xf>
    <xf numFmtId="3" fontId="15" fillId="2" borderId="0" xfId="13" applyNumberFormat="1" applyFont="1" applyFill="1" applyAlignment="1">
      <alignment horizontal="left" vertical="center"/>
    </xf>
    <xf numFmtId="2" fontId="15" fillId="2" borderId="0" xfId="13" applyNumberFormat="1" applyFont="1" applyFill="1" applyAlignment="1">
      <alignment horizontal="left" vertical="center"/>
    </xf>
    <xf numFmtId="2" fontId="88" fillId="2" borderId="0" xfId="13" applyNumberFormat="1" applyFont="1" applyFill="1" applyAlignment="1">
      <alignment horizontal="center" vertical="center"/>
    </xf>
    <xf numFmtId="0" fontId="88" fillId="2" borderId="0" xfId="13" applyFont="1" applyFill="1" applyAlignment="1">
      <alignment horizontal="center" vertical="center"/>
    </xf>
    <xf numFmtId="0" fontId="5" fillId="2" borderId="0" xfId="3" applyFont="1" applyFill="1" applyAlignment="1">
      <alignment horizontal="left" vertical="center"/>
    </xf>
    <xf numFmtId="0" fontId="5" fillId="2" borderId="0" xfId="3" applyFont="1" applyFill="1" applyAlignment="1">
      <alignment horizontal="center" vertical="center"/>
    </xf>
    <xf numFmtId="17" fontId="9" fillId="11" borderId="81" xfId="13" quotePrefix="1" applyNumberFormat="1" applyFont="1" applyFill="1" applyBorder="1" applyAlignment="1">
      <alignment horizontal="center" vertical="center"/>
    </xf>
    <xf numFmtId="0" fontId="9" fillId="11" borderId="47" xfId="13" applyFont="1" applyFill="1" applyBorder="1" applyAlignment="1">
      <alignment horizontal="center" vertical="center"/>
    </xf>
    <xf numFmtId="0" fontId="9" fillId="11" borderId="81" xfId="13" applyFont="1" applyFill="1" applyBorder="1" applyAlignment="1">
      <alignment horizontal="center" vertical="center" wrapText="1"/>
    </xf>
    <xf numFmtId="0" fontId="9" fillId="11" borderId="81" xfId="13" applyFont="1" applyFill="1" applyBorder="1" applyAlignment="1">
      <alignment horizontal="center" vertical="center"/>
    </xf>
    <xf numFmtId="17" fontId="9" fillId="11" borderId="88" xfId="13" quotePrefix="1" applyNumberFormat="1" applyFont="1" applyFill="1" applyBorder="1" applyAlignment="1">
      <alignment horizontal="center" vertical="center"/>
    </xf>
    <xf numFmtId="2" fontId="5" fillId="2" borderId="13" xfId="13" applyNumberFormat="1" applyFont="1" applyFill="1" applyBorder="1" applyAlignment="1">
      <alignment horizontal="center" vertical="center"/>
    </xf>
    <xf numFmtId="170" fontId="6" fillId="2" borderId="88" xfId="13" applyNumberFormat="1" applyFont="1" applyFill="1" applyBorder="1" applyAlignment="1">
      <alignment horizontal="center" vertical="center"/>
    </xf>
    <xf numFmtId="3" fontId="6" fillId="2" borderId="88" xfId="13" applyNumberFormat="1" applyFont="1" applyFill="1" applyBorder="1" applyAlignment="1">
      <alignment horizontal="center" vertical="center"/>
    </xf>
    <xf numFmtId="172" fontId="6" fillId="2" borderId="88" xfId="13" applyNumberFormat="1" applyFont="1" applyFill="1" applyBorder="1" applyAlignment="1">
      <alignment horizontal="center" vertical="center"/>
    </xf>
    <xf numFmtId="0" fontId="88" fillId="2" borderId="0" xfId="13" applyFont="1" applyFill="1" applyAlignment="1">
      <alignment horizontal="left" vertical="center"/>
    </xf>
    <xf numFmtId="14" fontId="49" fillId="2" borderId="0" xfId="3" applyNumberFormat="1" applyFont="1" applyFill="1" applyAlignment="1">
      <alignment horizontal="center" vertical="center"/>
    </xf>
    <xf numFmtId="2" fontId="12" fillId="2" borderId="13" xfId="13" applyNumberFormat="1" applyFont="1" applyFill="1" applyBorder="1" applyAlignment="1">
      <alignment horizontal="center" vertical="center"/>
    </xf>
    <xf numFmtId="170" fontId="13" fillId="2" borderId="88" xfId="13" applyNumberFormat="1" applyFont="1" applyFill="1" applyBorder="1" applyAlignment="1">
      <alignment horizontal="center" vertical="center"/>
    </xf>
    <xf numFmtId="3" fontId="13" fillId="2" borderId="88" xfId="13" applyNumberFormat="1" applyFont="1" applyFill="1" applyBorder="1" applyAlignment="1">
      <alignment horizontal="center" vertical="center"/>
    </xf>
    <xf numFmtId="172" fontId="13" fillId="2" borderId="88" xfId="13" applyNumberFormat="1" applyFont="1" applyFill="1" applyBorder="1" applyAlignment="1">
      <alignment horizontal="center" vertical="center"/>
    </xf>
    <xf numFmtId="17" fontId="9" fillId="11" borderId="58" xfId="13" quotePrefix="1" applyNumberFormat="1" applyFont="1" applyFill="1" applyBorder="1" applyAlignment="1">
      <alignment horizontal="center" vertical="center"/>
    </xf>
    <xf numFmtId="2" fontId="5" fillId="2" borderId="53" xfId="13" applyNumberFormat="1" applyFont="1" applyFill="1" applyBorder="1" applyAlignment="1">
      <alignment horizontal="center" vertical="center"/>
    </xf>
    <xf numFmtId="170" fontId="6" fillId="2" borderId="58" xfId="13" applyNumberFormat="1" applyFont="1" applyFill="1" applyBorder="1" applyAlignment="1">
      <alignment horizontal="center" vertical="center"/>
    </xf>
    <xf numFmtId="3" fontId="6" fillId="2" borderId="58" xfId="13" applyNumberFormat="1" applyFont="1" applyFill="1" applyBorder="1" applyAlignment="1">
      <alignment horizontal="center" vertical="center"/>
    </xf>
    <xf numFmtId="172" fontId="6" fillId="2" borderId="58" xfId="13" applyNumberFormat="1" applyFont="1" applyFill="1" applyBorder="1" applyAlignment="1">
      <alignment horizontal="center" vertical="center"/>
    </xf>
    <xf numFmtId="0" fontId="88" fillId="2" borderId="0" xfId="3" applyFont="1" applyFill="1" applyAlignment="1">
      <alignment horizontal="center" vertical="center"/>
    </xf>
    <xf numFmtId="0" fontId="8" fillId="2" borderId="0" xfId="13" applyFont="1" applyFill="1" applyAlignment="1">
      <alignment vertical="center"/>
    </xf>
    <xf numFmtId="0" fontId="9" fillId="3" borderId="32" xfId="13" applyFont="1" applyFill="1" applyBorder="1" applyAlignment="1">
      <alignment horizontal="center" vertical="center"/>
    </xf>
    <xf numFmtId="0" fontId="9" fillId="3" borderId="55" xfId="13" applyFont="1" applyFill="1" applyBorder="1" applyAlignment="1">
      <alignment horizontal="center" vertical="center"/>
    </xf>
    <xf numFmtId="0" fontId="9" fillId="3" borderId="21" xfId="13" applyFont="1" applyFill="1" applyBorder="1" applyAlignment="1">
      <alignment horizontal="center" vertical="center"/>
    </xf>
    <xf numFmtId="0" fontId="9" fillId="3" borderId="51" xfId="13" applyFont="1" applyFill="1" applyBorder="1" applyAlignment="1">
      <alignment horizontal="center" vertical="center"/>
    </xf>
    <xf numFmtId="0" fontId="9" fillId="3" borderId="1" xfId="13" applyFont="1" applyFill="1" applyBorder="1" applyAlignment="1">
      <alignment horizontal="center" vertical="center"/>
    </xf>
    <xf numFmtId="0" fontId="9" fillId="3" borderId="51" xfId="13" applyFont="1" applyFill="1" applyBorder="1" applyAlignment="1">
      <alignment vertical="center"/>
    </xf>
    <xf numFmtId="0" fontId="11" fillId="3" borderId="36" xfId="13" applyFont="1" applyFill="1" applyBorder="1" applyAlignment="1">
      <alignment horizontal="center" vertical="center"/>
    </xf>
    <xf numFmtId="0" fontId="11" fillId="3" borderId="316" xfId="13" applyFont="1" applyFill="1" applyBorder="1" applyAlignment="1">
      <alignment horizontal="center" vertical="center"/>
    </xf>
    <xf numFmtId="0" fontId="135" fillId="2" borderId="0" xfId="13" applyFont="1" applyFill="1" applyAlignment="1">
      <alignment horizontal="center" vertical="center"/>
    </xf>
    <xf numFmtId="210" fontId="9" fillId="3" borderId="21" xfId="13" applyNumberFormat="1" applyFont="1" applyFill="1" applyBorder="1" applyAlignment="1">
      <alignment horizontal="center" vertical="center"/>
    </xf>
    <xf numFmtId="0" fontId="12" fillId="2" borderId="51" xfId="13" applyFont="1" applyFill="1" applyBorder="1" applyAlignment="1">
      <alignment horizontal="center" vertical="center"/>
    </xf>
    <xf numFmtId="0" fontId="12" fillId="2" borderId="74" xfId="13" applyFont="1" applyFill="1" applyBorder="1" applyAlignment="1">
      <alignment horizontal="center" vertical="center"/>
    </xf>
    <xf numFmtId="0" fontId="12" fillId="2" borderId="75" xfId="13" applyFont="1" applyFill="1" applyBorder="1" applyAlignment="1">
      <alignment horizontal="center" vertical="center"/>
    </xf>
    <xf numFmtId="211" fontId="10" fillId="3" borderId="21" xfId="13" applyNumberFormat="1" applyFont="1" applyFill="1" applyBorder="1" applyAlignment="1">
      <alignment horizontal="center" vertical="center"/>
    </xf>
    <xf numFmtId="2" fontId="13" fillId="2" borderId="51" xfId="13" applyNumberFormat="1" applyFont="1" applyFill="1" applyBorder="1" applyAlignment="1">
      <alignment horizontal="center" vertical="center"/>
    </xf>
    <xf numFmtId="212" fontId="7" fillId="2" borderId="0" xfId="13" applyNumberFormat="1" applyFont="1" applyFill="1" applyAlignment="1">
      <alignment vertical="center"/>
    </xf>
    <xf numFmtId="169" fontId="7" fillId="2" borderId="0" xfId="13" applyNumberFormat="1" applyFont="1" applyFill="1" applyAlignment="1">
      <alignment vertical="center"/>
    </xf>
    <xf numFmtId="211" fontId="10" fillId="3" borderId="407" xfId="13" applyNumberFormat="1" applyFont="1" applyFill="1" applyBorder="1" applyAlignment="1">
      <alignment horizontal="center" vertical="center"/>
    </xf>
    <xf numFmtId="2" fontId="13" fillId="2" borderId="324" xfId="13" applyNumberFormat="1" applyFont="1" applyFill="1" applyBorder="1" applyAlignment="1">
      <alignment horizontal="center" vertical="center"/>
    </xf>
    <xf numFmtId="2" fontId="13" fillId="2" borderId="275" xfId="13" applyNumberFormat="1" applyFont="1" applyFill="1" applyBorder="1" applyAlignment="1">
      <alignment horizontal="center" vertical="center"/>
    </xf>
    <xf numFmtId="17" fontId="9" fillId="3" borderId="21" xfId="13" quotePrefix="1" applyNumberFormat="1" applyFont="1" applyFill="1" applyBorder="1" applyAlignment="1">
      <alignment horizontal="center" vertical="center"/>
    </xf>
    <xf numFmtId="17" fontId="9" fillId="3" borderId="408" xfId="13" quotePrefix="1" applyNumberFormat="1" applyFont="1" applyFill="1" applyBorder="1" applyAlignment="1">
      <alignment horizontal="center" vertical="center"/>
    </xf>
    <xf numFmtId="2" fontId="13" fillId="2" borderId="10" xfId="13" applyNumberFormat="1" applyFont="1" applyFill="1" applyBorder="1" applyAlignment="1">
      <alignment horizontal="center" vertical="center"/>
    </xf>
    <xf numFmtId="2" fontId="13" fillId="2" borderId="13" xfId="13" applyNumberFormat="1" applyFont="1" applyFill="1" applyBorder="1" applyAlignment="1">
      <alignment horizontal="center" vertical="center"/>
    </xf>
    <xf numFmtId="17" fontId="9" fillId="3" borderId="24" xfId="13" applyNumberFormat="1" applyFont="1" applyFill="1" applyBorder="1" applyAlignment="1">
      <alignment horizontal="center" vertical="center"/>
    </xf>
    <xf numFmtId="2" fontId="13" fillId="2" borderId="52" xfId="13" applyNumberFormat="1" applyFont="1" applyFill="1" applyBorder="1" applyAlignment="1">
      <alignment horizontal="center" vertical="center"/>
    </xf>
    <xf numFmtId="2" fontId="13" fillId="2" borderId="25" xfId="13" applyNumberFormat="1" applyFont="1" applyFill="1" applyBorder="1" applyAlignment="1">
      <alignment horizontal="center" vertical="center"/>
    </xf>
    <xf numFmtId="4" fontId="13" fillId="2" borderId="25" xfId="13" applyNumberFormat="1" applyFont="1" applyFill="1" applyBorder="1" applyAlignment="1">
      <alignment horizontal="center" vertical="center"/>
    </xf>
    <xf numFmtId="2" fontId="15" fillId="2" borderId="0" xfId="13" applyNumberFormat="1" applyFont="1" applyFill="1"/>
    <xf numFmtId="15" fontId="15" fillId="2" borderId="0" xfId="13" applyNumberFormat="1" applyFont="1" applyFill="1" applyAlignment="1">
      <alignment horizontal="left"/>
    </xf>
    <xf numFmtId="0" fontId="7" fillId="2" borderId="0" xfId="13" applyFont="1" applyFill="1" applyAlignment="1">
      <alignment horizontal="right" vertical="center"/>
    </xf>
    <xf numFmtId="15" fontId="7" fillId="2" borderId="0" xfId="13" applyNumberFormat="1" applyFont="1" applyFill="1" applyAlignment="1">
      <alignment horizontal="right" vertical="center"/>
    </xf>
    <xf numFmtId="2" fontId="15" fillId="2" borderId="0" xfId="13" applyNumberFormat="1" applyFont="1" applyFill="1" applyAlignment="1">
      <alignment vertical="center"/>
    </xf>
    <xf numFmtId="0" fontId="9" fillId="2" borderId="0" xfId="13" applyFont="1" applyFill="1" applyAlignment="1">
      <alignment horizontal="left" vertical="center"/>
    </xf>
    <xf numFmtId="15" fontId="33" fillId="2" borderId="0" xfId="13" applyNumberFormat="1" applyFont="1" applyFill="1" applyAlignment="1">
      <alignment horizontal="left" vertical="center"/>
    </xf>
    <xf numFmtId="15" fontId="15" fillId="2" borderId="0" xfId="13" applyNumberFormat="1" applyFont="1" applyFill="1" applyAlignment="1">
      <alignment horizontal="right" vertical="center"/>
    </xf>
    <xf numFmtId="0" fontId="7" fillId="2" borderId="0" xfId="13" applyFont="1" applyFill="1" applyAlignment="1">
      <alignment horizontal="left" vertical="center"/>
    </xf>
    <xf numFmtId="180" fontId="7" fillId="2" borderId="0" xfId="76" applyNumberFormat="1" applyFont="1" applyFill="1" applyAlignment="1">
      <alignment vertical="center"/>
    </xf>
    <xf numFmtId="0" fontId="165" fillId="2" borderId="0" xfId="18" applyFont="1" applyFill="1" applyAlignment="1">
      <alignment horizontal="left"/>
    </xf>
    <xf numFmtId="0" fontId="41" fillId="2" borderId="0" xfId="18" applyFill="1"/>
    <xf numFmtId="0" fontId="166" fillId="2" borderId="0" xfId="77" applyFont="1" applyFill="1" applyAlignment="1">
      <alignment horizontal="justify" vertical="center"/>
    </xf>
    <xf numFmtId="0" fontId="41" fillId="2" borderId="0" xfId="18" applyFont="1" applyFill="1"/>
    <xf numFmtId="0" fontId="166" fillId="2" borderId="0" xfId="52" applyFont="1" applyFill="1" applyAlignment="1">
      <alignment horizontal="justify" vertical="center"/>
    </xf>
    <xf numFmtId="0" fontId="166" fillId="0" borderId="0" xfId="52" applyFont="1" applyFill="1"/>
    <xf numFmtId="0" fontId="14" fillId="2" borderId="0" xfId="18" applyFont="1" applyFill="1" applyAlignment="1"/>
    <xf numFmtId="0" fontId="14" fillId="2" borderId="0" xfId="18" applyFont="1" applyFill="1"/>
    <xf numFmtId="0" fontId="41" fillId="2" borderId="0" xfId="18" applyFill="1" applyAlignment="1"/>
    <xf numFmtId="0" fontId="166" fillId="2" borderId="0" xfId="52" applyFont="1" applyFill="1" applyAlignment="1">
      <alignment horizontal="justify"/>
    </xf>
    <xf numFmtId="0" fontId="166" fillId="2" borderId="0" xfId="52" applyFont="1" applyFill="1"/>
    <xf numFmtId="0" fontId="10" fillId="11" borderId="383" xfId="69" applyFont="1" applyFill="1" applyBorder="1" applyAlignment="1">
      <alignment horizontal="center" vertical="center"/>
    </xf>
    <xf numFmtId="15" fontId="9" fillId="11" borderId="16" xfId="69" applyNumberFormat="1" applyFont="1" applyFill="1" applyBorder="1" applyAlignment="1">
      <alignment horizontal="center" vertical="center"/>
    </xf>
    <xf numFmtId="179" fontId="9" fillId="11" borderId="37" xfId="69" applyNumberFormat="1" applyFont="1" applyFill="1" applyBorder="1" applyAlignment="1">
      <alignment horizontal="center" vertical="center"/>
    </xf>
    <xf numFmtId="1" fontId="9" fillId="11" borderId="0" xfId="69" applyNumberFormat="1" applyFont="1" applyFill="1" applyBorder="1" applyAlignment="1">
      <alignment horizontal="left" vertical="center"/>
    </xf>
    <xf numFmtId="200" fontId="9" fillId="11" borderId="0" xfId="69" applyNumberFormat="1" applyFont="1" applyFill="1" applyBorder="1" applyAlignment="1">
      <alignment horizontal="left" vertical="center"/>
    </xf>
    <xf numFmtId="43" fontId="13" fillId="2" borderId="2" xfId="69" applyNumberFormat="1" applyFont="1" applyFill="1" applyBorder="1" applyAlignment="1">
      <alignment horizontal="center" vertical="center"/>
    </xf>
    <xf numFmtId="43" fontId="13" fillId="2" borderId="2" xfId="69" applyNumberFormat="1" applyFont="1" applyFill="1" applyBorder="1" applyAlignment="1">
      <alignment horizontal="right" vertical="center"/>
    </xf>
    <xf numFmtId="165" fontId="13" fillId="2" borderId="2" xfId="69" applyNumberFormat="1" applyFont="1" applyFill="1" applyBorder="1" applyAlignment="1">
      <alignment horizontal="center" vertical="center"/>
    </xf>
    <xf numFmtId="199" fontId="9" fillId="11" borderId="16" xfId="69" applyNumberFormat="1" applyFont="1" applyFill="1" applyBorder="1" applyAlignment="1">
      <alignment horizontal="center" vertical="center"/>
    </xf>
    <xf numFmtId="0" fontId="1" fillId="2" borderId="0" xfId="3" applyFont="1" applyFill="1" applyAlignment="1">
      <alignment horizontal="left" vertical="center"/>
    </xf>
    <xf numFmtId="0" fontId="101" fillId="2" borderId="0" xfId="52" applyFill="1" applyAlignment="1">
      <alignment horizontal="justify" vertical="center"/>
    </xf>
    <xf numFmtId="0" fontId="5" fillId="0" borderId="0" xfId="26" applyFont="1" applyFill="1" applyAlignment="1">
      <alignment horizontal="left" vertical="center"/>
    </xf>
    <xf numFmtId="0" fontId="15" fillId="2" borderId="0" xfId="25" quotePrefix="1" applyFont="1" applyFill="1" applyAlignment="1">
      <alignment horizontal="left" vertical="center" wrapText="1"/>
    </xf>
    <xf numFmtId="0" fontId="9" fillId="3" borderId="32" xfId="41" applyFont="1" applyFill="1" applyBorder="1" applyAlignment="1">
      <alignment horizontal="center" vertical="center" wrapText="1"/>
    </xf>
    <xf numFmtId="0" fontId="9" fillId="0" borderId="36" xfId="41" applyFont="1" applyBorder="1" applyAlignment="1">
      <alignment horizontal="center" vertical="center" wrapText="1"/>
    </xf>
    <xf numFmtId="0" fontId="9" fillId="3" borderId="41" xfId="41" applyFont="1" applyFill="1" applyBorder="1" applyAlignment="1">
      <alignment horizontal="center" vertical="center"/>
    </xf>
    <xf numFmtId="0" fontId="9" fillId="3" borderId="55" xfId="41" applyFont="1" applyFill="1" applyBorder="1" applyAlignment="1">
      <alignment horizontal="center" vertical="center"/>
    </xf>
    <xf numFmtId="0" fontId="9" fillId="3" borderId="44" xfId="41" applyFont="1" applyFill="1" applyBorder="1" applyAlignment="1">
      <alignment horizontal="center" vertical="center"/>
    </xf>
    <xf numFmtId="0" fontId="9" fillId="3" borderId="47" xfId="41" applyFont="1" applyFill="1" applyBorder="1" applyAlignment="1">
      <alignment horizontal="center" vertical="center"/>
    </xf>
    <xf numFmtId="17" fontId="9" fillId="3" borderId="1" xfId="25" applyNumberFormat="1" applyFont="1" applyFill="1" applyBorder="1" applyAlignment="1">
      <alignment horizontal="center" vertical="center" wrapText="1"/>
    </xf>
    <xf numFmtId="17" fontId="9" fillId="3" borderId="25" xfId="25" applyNumberFormat="1" applyFont="1" applyFill="1" applyBorder="1" applyAlignment="1">
      <alignment horizontal="center" vertical="center" wrapText="1"/>
    </xf>
    <xf numFmtId="17" fontId="12" fillId="3" borderId="146" xfId="25" applyNumberFormat="1" applyFont="1" applyFill="1" applyBorder="1" applyAlignment="1">
      <alignment horizontal="center" vertical="center"/>
    </xf>
    <xf numFmtId="17" fontId="12" fillId="3" borderId="28" xfId="25" applyNumberFormat="1" applyFont="1" applyFill="1" applyBorder="1" applyAlignment="1">
      <alignment horizontal="center" vertical="center"/>
    </xf>
    <xf numFmtId="17" fontId="12" fillId="3" borderId="71" xfId="25" applyNumberFormat="1" applyFont="1" applyFill="1" applyBorder="1" applyAlignment="1">
      <alignment horizontal="center" vertical="center"/>
    </xf>
    <xf numFmtId="17" fontId="12" fillId="3" borderId="24" xfId="25" applyNumberFormat="1" applyFont="1" applyFill="1" applyBorder="1" applyAlignment="1">
      <alignment horizontal="center" vertical="center"/>
    </xf>
    <xf numFmtId="17" fontId="12" fillId="3" borderId="1" xfId="25" applyNumberFormat="1" applyFont="1" applyFill="1" applyBorder="1" applyAlignment="1">
      <alignment horizontal="center" vertical="center"/>
    </xf>
    <xf numFmtId="17" fontId="12" fillId="3" borderId="25" xfId="25" applyNumberFormat="1" applyFont="1" applyFill="1" applyBorder="1" applyAlignment="1">
      <alignment horizontal="center" vertical="center"/>
    </xf>
    <xf numFmtId="17" fontId="9" fillId="3" borderId="1" xfId="25" applyNumberFormat="1" applyFont="1" applyFill="1" applyBorder="1" applyAlignment="1">
      <alignment horizontal="center" vertical="center"/>
    </xf>
    <xf numFmtId="17" fontId="9" fillId="3" borderId="25" xfId="25" applyNumberFormat="1" applyFont="1" applyFill="1" applyBorder="1" applyAlignment="1">
      <alignment horizontal="center" vertical="center"/>
    </xf>
    <xf numFmtId="17" fontId="9" fillId="3" borderId="270" xfId="25" applyNumberFormat="1" applyFont="1" applyFill="1" applyBorder="1" applyAlignment="1">
      <alignment horizontal="center" vertical="center" wrapText="1"/>
    </xf>
    <xf numFmtId="17" fontId="9" fillId="3" borderId="271" xfId="25" applyNumberFormat="1" applyFont="1" applyFill="1" applyBorder="1" applyAlignment="1">
      <alignment horizontal="center" vertical="center" wrapText="1"/>
    </xf>
    <xf numFmtId="0" fontId="15" fillId="0" borderId="0" xfId="41" applyFont="1" applyAlignment="1">
      <alignment horizontal="left" vertical="top" wrapText="1"/>
    </xf>
    <xf numFmtId="0" fontId="5" fillId="0" borderId="0" xfId="41" applyFont="1" applyAlignment="1">
      <alignment horizontal="left" vertical="center" wrapText="1"/>
    </xf>
    <xf numFmtId="0" fontId="9" fillId="3" borderId="277" xfId="41" applyFont="1" applyFill="1" applyBorder="1" applyAlignment="1">
      <alignment horizontal="center" vertical="center"/>
    </xf>
    <xf numFmtId="0" fontId="9" fillId="3" borderId="56" xfId="41" applyFont="1" applyFill="1" applyBorder="1" applyAlignment="1">
      <alignment horizontal="center" vertical="center"/>
    </xf>
    <xf numFmtId="0" fontId="9" fillId="3" borderId="278" xfId="41" applyFont="1" applyFill="1" applyBorder="1" applyAlignment="1">
      <alignment horizontal="center" vertical="center"/>
    </xf>
    <xf numFmtId="0" fontId="15" fillId="0" borderId="0" xfId="41" applyFont="1" applyAlignment="1">
      <alignment horizontal="left" vertical="center" wrapText="1"/>
    </xf>
    <xf numFmtId="0" fontId="15" fillId="0" borderId="0" xfId="41" applyFont="1" applyAlignment="1">
      <alignment horizontal="left" vertical="top"/>
    </xf>
    <xf numFmtId="0" fontId="15" fillId="0" borderId="0" xfId="41" applyFont="1" applyAlignment="1">
      <alignment vertical="top"/>
    </xf>
    <xf numFmtId="0" fontId="11" fillId="2" borderId="0" xfId="63" applyFont="1" applyFill="1" applyBorder="1" applyAlignment="1">
      <alignment horizontal="left" wrapText="1"/>
    </xf>
    <xf numFmtId="0" fontId="15" fillId="2" borderId="0" xfId="13" applyFont="1" applyFill="1" applyAlignment="1">
      <alignment horizontal="left" vertical="top" wrapText="1"/>
    </xf>
    <xf numFmtId="0" fontId="15" fillId="2" borderId="0" xfId="13" applyFont="1" applyFill="1" applyAlignment="1">
      <alignment horizontal="left" wrapText="1"/>
    </xf>
    <xf numFmtId="0" fontId="15" fillId="2" borderId="0" xfId="12" applyFont="1" applyFill="1" applyAlignment="1">
      <alignment horizontal="left" vertical="center" wrapText="1"/>
    </xf>
    <xf numFmtId="0" fontId="5" fillId="2" borderId="0" xfId="13" applyFont="1" applyFill="1" applyAlignment="1">
      <alignment horizontal="left" wrapText="1"/>
    </xf>
    <xf numFmtId="0" fontId="15" fillId="0" borderId="0" xfId="0" applyFont="1" applyAlignment="1">
      <alignment horizontal="left" wrapText="1"/>
    </xf>
    <xf numFmtId="0" fontId="33" fillId="2" borderId="0" xfId="55" applyFont="1" applyFill="1" applyAlignment="1">
      <alignment horizontal="left" vertical="top" wrapText="1"/>
    </xf>
    <xf numFmtId="0" fontId="15" fillId="0" borderId="0" xfId="12" applyFont="1" applyAlignment="1">
      <alignment horizontal="left" wrapText="1"/>
    </xf>
    <xf numFmtId="0" fontId="15" fillId="2" borderId="0" xfId="12" applyFont="1" applyFill="1" applyAlignment="1">
      <alignment horizontal="left" vertical="top" wrapText="1"/>
    </xf>
    <xf numFmtId="0" fontId="5" fillId="0" borderId="0" xfId="13" applyFont="1" applyFill="1" applyAlignment="1">
      <alignment horizontal="left" vertical="top" wrapText="1"/>
    </xf>
    <xf numFmtId="49" fontId="5" fillId="0" borderId="0" xfId="13" applyNumberFormat="1" applyFont="1" applyFill="1" applyAlignment="1">
      <alignment horizontal="left" wrapText="1"/>
    </xf>
    <xf numFmtId="197" fontId="9" fillId="11" borderId="68" xfId="57" applyNumberFormat="1" applyFont="1" applyFill="1" applyBorder="1" applyAlignment="1">
      <alignment horizontal="center" vertical="center"/>
    </xf>
    <xf numFmtId="197" fontId="9" fillId="11" borderId="237" xfId="57" applyNumberFormat="1" applyFont="1" applyFill="1" applyBorder="1" applyAlignment="1">
      <alignment horizontal="center" vertical="center"/>
    </xf>
    <xf numFmtId="0" fontId="15" fillId="2" borderId="0" xfId="57" applyFont="1" applyFill="1" applyAlignment="1">
      <alignment horizontal="left" vertical="center" wrapText="1"/>
    </xf>
    <xf numFmtId="0" fontId="15" fillId="2" borderId="0" xfId="57" applyFont="1" applyFill="1" applyAlignment="1">
      <alignment horizontal="left" wrapText="1"/>
    </xf>
    <xf numFmtId="197" fontId="9" fillId="11" borderId="258" xfId="57" applyNumberFormat="1" applyFont="1" applyFill="1" applyBorder="1" applyAlignment="1">
      <alignment horizontal="center" vertical="center"/>
    </xf>
    <xf numFmtId="0" fontId="17" fillId="0" borderId="322" xfId="57" applyFont="1" applyBorder="1" applyAlignment="1">
      <alignment horizontal="center"/>
    </xf>
    <xf numFmtId="0" fontId="17" fillId="0" borderId="323" xfId="57" applyFont="1" applyBorder="1" applyAlignment="1">
      <alignment horizontal="center"/>
    </xf>
    <xf numFmtId="0" fontId="17" fillId="0" borderId="324" xfId="57" applyFont="1" applyBorder="1" applyAlignment="1">
      <alignment horizontal="center"/>
    </xf>
    <xf numFmtId="0" fontId="17" fillId="15" borderId="323" xfId="57" applyFont="1" applyFill="1" applyBorder="1" applyAlignment="1">
      <alignment horizontal="center"/>
    </xf>
    <xf numFmtId="0" fontId="17" fillId="15" borderId="324" xfId="57" applyFont="1" applyFill="1" applyBorder="1" applyAlignment="1">
      <alignment horizontal="center"/>
    </xf>
    <xf numFmtId="0" fontId="15" fillId="0" borderId="0" xfId="57" applyFont="1" applyAlignment="1">
      <alignment horizontal="left" vertical="top" wrapText="1"/>
    </xf>
    <xf numFmtId="0" fontId="9" fillId="11" borderId="72" xfId="57" applyFont="1" applyFill="1" applyBorder="1" applyAlignment="1">
      <alignment horizontal="center" vertical="center"/>
    </xf>
    <xf numFmtId="0" fontId="9" fillId="11" borderId="69" xfId="57" applyFont="1" applyFill="1" applyBorder="1" applyAlignment="1">
      <alignment horizontal="center" vertical="center"/>
    </xf>
    <xf numFmtId="0" fontId="9" fillId="11" borderId="321" xfId="57" applyFont="1" applyFill="1" applyBorder="1" applyAlignment="1">
      <alignment horizontal="center" vertical="center"/>
    </xf>
    <xf numFmtId="0" fontId="9" fillId="11" borderId="318" xfId="57" applyFont="1" applyFill="1" applyBorder="1" applyAlignment="1">
      <alignment horizontal="center" vertical="center" wrapText="1"/>
    </xf>
    <xf numFmtId="0" fontId="9" fillId="11" borderId="197" xfId="57" applyFont="1" applyFill="1" applyBorder="1" applyAlignment="1">
      <alignment horizontal="center" vertical="center" wrapText="1"/>
    </xf>
    <xf numFmtId="0" fontId="9" fillId="11" borderId="319" xfId="57" applyFont="1" applyFill="1" applyBorder="1" applyAlignment="1">
      <alignment horizontal="center" vertical="center" wrapText="1"/>
    </xf>
    <xf numFmtId="0" fontId="9" fillId="11" borderId="316" xfId="57" applyFont="1" applyFill="1" applyBorder="1" applyAlignment="1">
      <alignment horizontal="center" vertical="center" wrapText="1"/>
    </xf>
    <xf numFmtId="0" fontId="9" fillId="11" borderId="74" xfId="57" applyFont="1" applyFill="1" applyBorder="1" applyAlignment="1">
      <alignment horizontal="center" vertical="center" wrapText="1"/>
    </xf>
    <xf numFmtId="0" fontId="9" fillId="11" borderId="16" xfId="57" applyFont="1" applyFill="1" applyBorder="1" applyAlignment="1">
      <alignment horizontal="center" vertical="center" wrapText="1"/>
    </xf>
    <xf numFmtId="0" fontId="9" fillId="11" borderId="10" xfId="57" applyFont="1" applyFill="1" applyBorder="1" applyAlignment="1">
      <alignment horizontal="center" vertical="center" wrapText="1"/>
    </xf>
    <xf numFmtId="0" fontId="9" fillId="11" borderId="51" xfId="57" applyFont="1" applyFill="1" applyBorder="1" applyAlignment="1">
      <alignment horizontal="center" vertical="center" wrapText="1"/>
    </xf>
    <xf numFmtId="0" fontId="9" fillId="11" borderId="320" xfId="57" applyFont="1" applyFill="1" applyBorder="1" applyAlignment="1">
      <alignment horizontal="center" vertical="center"/>
    </xf>
    <xf numFmtId="0" fontId="9" fillId="11" borderId="237" xfId="57" applyFont="1" applyFill="1" applyBorder="1" applyAlignment="1">
      <alignment horizontal="center" vertical="center"/>
    </xf>
    <xf numFmtId="0" fontId="9" fillId="11" borderId="54" xfId="23" applyFont="1" applyFill="1" applyBorder="1" applyAlignment="1">
      <alignment horizontal="center" vertical="center"/>
    </xf>
    <xf numFmtId="0" fontId="9" fillId="11" borderId="88" xfId="23" applyFont="1" applyFill="1" applyBorder="1" applyAlignment="1">
      <alignment horizontal="center" vertical="center"/>
    </xf>
    <xf numFmtId="0" fontId="9" fillId="11" borderId="58" xfId="23" applyFont="1" applyFill="1" applyBorder="1" applyAlignment="1">
      <alignment horizontal="center" vertical="center"/>
    </xf>
    <xf numFmtId="0" fontId="9" fillId="11" borderId="1" xfId="23" applyFont="1" applyFill="1" applyBorder="1" applyAlignment="1">
      <alignment horizontal="center" vertical="center"/>
    </xf>
    <xf numFmtId="0" fontId="9" fillId="11" borderId="25" xfId="23" applyFont="1" applyFill="1" applyBorder="1" applyAlignment="1">
      <alignment horizontal="center" vertical="center"/>
    </xf>
    <xf numFmtId="0" fontId="9" fillId="11" borderId="87" xfId="23" applyFont="1" applyFill="1" applyBorder="1" applyAlignment="1">
      <alignment horizontal="center" vertical="center"/>
    </xf>
    <xf numFmtId="0" fontId="9" fillId="11" borderId="40" xfId="23" applyFont="1" applyFill="1" applyBorder="1" applyAlignment="1">
      <alignment horizontal="center" vertical="center"/>
    </xf>
    <xf numFmtId="0" fontId="5" fillId="0" borderId="0" xfId="58" quotePrefix="1" applyFont="1" applyFill="1" applyBorder="1" applyAlignment="1">
      <alignment horizontal="left" vertical="center" wrapText="1"/>
    </xf>
    <xf numFmtId="0" fontId="5" fillId="3" borderId="329" xfId="58" applyFont="1" applyFill="1" applyBorder="1" applyAlignment="1">
      <alignment horizontal="left" vertical="center"/>
    </xf>
    <xf numFmtId="0" fontId="5" fillId="3" borderId="333" xfId="58" applyFont="1" applyFill="1" applyBorder="1" applyAlignment="1">
      <alignment horizontal="left" vertical="center"/>
    </xf>
    <xf numFmtId="177" fontId="12" fillId="3" borderId="331" xfId="58" applyNumberFormat="1" applyFont="1" applyFill="1" applyBorder="1" applyAlignment="1">
      <alignment horizontal="center" vertical="center"/>
    </xf>
    <xf numFmtId="177" fontId="12" fillId="3" borderId="335" xfId="58" applyNumberFormat="1" applyFont="1" applyFill="1" applyBorder="1" applyAlignment="1">
      <alignment horizontal="center" vertical="center"/>
    </xf>
    <xf numFmtId="177" fontId="9" fillId="3" borderId="332" xfId="58" applyNumberFormat="1" applyFont="1" applyFill="1" applyBorder="1" applyAlignment="1">
      <alignment horizontal="center" vertical="center"/>
    </xf>
    <xf numFmtId="177" fontId="9" fillId="3" borderId="336" xfId="58" applyNumberFormat="1" applyFont="1" applyFill="1" applyBorder="1" applyAlignment="1">
      <alignment horizontal="center" vertical="center"/>
    </xf>
    <xf numFmtId="177" fontId="9" fillId="3" borderId="332" xfId="58" quotePrefix="1" applyNumberFormat="1" applyFont="1" applyFill="1" applyBorder="1" applyAlignment="1">
      <alignment horizontal="center" vertical="center"/>
    </xf>
    <xf numFmtId="177" fontId="9" fillId="3" borderId="332" xfId="58" quotePrefix="1" applyNumberFormat="1" applyFont="1" applyFill="1" applyBorder="1" applyAlignment="1">
      <alignment horizontal="right" vertical="center"/>
    </xf>
    <xf numFmtId="177" fontId="9" fillId="3" borderId="336" xfId="58" applyNumberFormat="1" applyFont="1" applyFill="1" applyBorder="1" applyAlignment="1">
      <alignment horizontal="right" vertical="center"/>
    </xf>
    <xf numFmtId="0" fontId="15" fillId="2" borderId="0" xfId="58" quotePrefix="1" applyFont="1" applyFill="1" applyBorder="1" applyAlignment="1">
      <alignment horizontal="left" vertical="justify"/>
    </xf>
    <xf numFmtId="0" fontId="15" fillId="2" borderId="0" xfId="58" applyFont="1" applyFill="1" applyBorder="1" applyAlignment="1">
      <alignment horizontal="left" vertical="justify"/>
    </xf>
    <xf numFmtId="0" fontId="9" fillId="11" borderId="54" xfId="13" applyFont="1" applyFill="1" applyBorder="1" applyAlignment="1">
      <alignment horizontal="center" vertical="center" wrapText="1"/>
    </xf>
    <xf numFmtId="0" fontId="9" fillId="11" borderId="88" xfId="13" applyFont="1" applyFill="1" applyBorder="1" applyAlignment="1">
      <alignment horizontal="center" vertical="center" wrapText="1"/>
    </xf>
    <xf numFmtId="4" fontId="9" fillId="11" borderId="41" xfId="13" applyNumberFormat="1" applyFont="1" applyFill="1" applyBorder="1" applyAlignment="1">
      <alignment horizontal="center" vertical="center"/>
    </xf>
    <xf numFmtId="0" fontId="9" fillId="11" borderId="41" xfId="13" applyFont="1" applyFill="1" applyBorder="1" applyAlignment="1">
      <alignment horizontal="center" vertical="center"/>
    </xf>
    <xf numFmtId="0" fontId="9" fillId="11" borderId="71" xfId="13" applyFont="1" applyFill="1" applyBorder="1" applyAlignment="1">
      <alignment horizontal="center" vertical="center" wrapText="1"/>
    </xf>
    <xf numFmtId="0" fontId="9" fillId="11" borderId="21" xfId="13" applyFont="1" applyFill="1" applyBorder="1" applyAlignment="1">
      <alignment horizontal="center" vertical="center" wrapText="1"/>
    </xf>
    <xf numFmtId="0" fontId="9" fillId="3" borderId="44" xfId="13" applyFont="1" applyFill="1" applyBorder="1" applyAlignment="1">
      <alignment horizontal="center" vertical="center"/>
    </xf>
    <xf numFmtId="0" fontId="9" fillId="3" borderId="47" xfId="13" applyFont="1" applyFill="1" applyBorder="1" applyAlignment="1">
      <alignment horizontal="center" vertical="center"/>
    </xf>
    <xf numFmtId="0" fontId="15" fillId="2" borderId="0" xfId="13" applyFont="1" applyFill="1" applyBorder="1" applyAlignment="1">
      <alignment horizontal="left" wrapText="1"/>
    </xf>
    <xf numFmtId="3" fontId="15" fillId="2" borderId="0" xfId="0" applyNumberFormat="1" applyFont="1" applyFill="1" applyAlignment="1">
      <alignment horizontal="left" vertical="center" wrapText="1"/>
    </xf>
    <xf numFmtId="3" fontId="9" fillId="3" borderId="32" xfId="0" applyNumberFormat="1" applyFont="1" applyFill="1" applyBorder="1" applyAlignment="1">
      <alignment horizontal="center" vertical="center"/>
    </xf>
    <xf numFmtId="3" fontId="9" fillId="3" borderId="21" xfId="0" applyNumberFormat="1" applyFont="1" applyFill="1" applyBorder="1" applyAlignment="1">
      <alignment horizontal="center" vertical="center"/>
    </xf>
    <xf numFmtId="0" fontId="9" fillId="3" borderId="36" xfId="0" applyFont="1" applyFill="1" applyBorder="1" applyAlignment="1">
      <alignment horizontal="center" vertical="center"/>
    </xf>
    <xf numFmtId="3" fontId="9" fillId="3" borderId="33" xfId="0" applyNumberFormat="1"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3" fontId="9" fillId="3" borderId="44" xfId="0" applyNumberFormat="1" applyFont="1" applyFill="1" applyBorder="1" applyAlignment="1">
      <alignment horizontal="center" vertical="top"/>
    </xf>
    <xf numFmtId="3" fontId="9" fillId="3" borderId="45" xfId="0" applyNumberFormat="1" applyFont="1" applyFill="1" applyBorder="1" applyAlignment="1">
      <alignment horizontal="center" vertical="top"/>
    </xf>
    <xf numFmtId="3" fontId="9" fillId="3" borderId="46" xfId="0" applyNumberFormat="1" applyFont="1" applyFill="1" applyBorder="1" applyAlignment="1">
      <alignment horizontal="center" vertical="top"/>
    </xf>
    <xf numFmtId="3" fontId="9" fillId="3" borderId="34" xfId="0" applyNumberFormat="1" applyFont="1" applyFill="1" applyBorder="1" applyAlignment="1">
      <alignment horizontal="center" vertical="center" wrapText="1"/>
    </xf>
    <xf numFmtId="3" fontId="9" fillId="3" borderId="39" xfId="0" applyNumberFormat="1" applyFont="1" applyFill="1" applyBorder="1" applyAlignment="1">
      <alignment horizontal="center" vertical="center" wrapText="1"/>
    </xf>
    <xf numFmtId="3" fontId="9" fillId="3" borderId="35" xfId="0" applyNumberFormat="1" applyFont="1" applyFill="1" applyBorder="1" applyAlignment="1">
      <alignment horizontal="center" vertical="center" wrapText="1"/>
    </xf>
    <xf numFmtId="3" fontId="9" fillId="3" borderId="1" xfId="0" applyNumberFormat="1" applyFont="1" applyFill="1" applyBorder="1" applyAlignment="1">
      <alignment horizontal="center" vertical="top" wrapText="1"/>
    </xf>
    <xf numFmtId="0" fontId="9" fillId="3" borderId="3" xfId="0" applyFont="1" applyFill="1" applyBorder="1" applyAlignment="1">
      <alignment horizontal="center" vertical="top" wrapText="1"/>
    </xf>
    <xf numFmtId="0" fontId="9" fillId="11" borderId="74" xfId="69" applyFont="1" applyFill="1" applyBorder="1" applyAlignment="1">
      <alignment horizontal="center" vertical="center"/>
    </xf>
    <xf numFmtId="0" fontId="9" fillId="11" borderId="146" xfId="69" applyFont="1" applyFill="1" applyBorder="1" applyAlignment="1">
      <alignment horizontal="center" vertical="center"/>
    </xf>
    <xf numFmtId="0" fontId="9" fillId="11" borderId="68" xfId="69" applyFont="1" applyFill="1" applyBorder="1" applyAlignment="1">
      <alignment horizontal="center" vertical="center"/>
    </xf>
    <xf numFmtId="0" fontId="9" fillId="11" borderId="258" xfId="69" applyFont="1" applyFill="1" applyBorder="1" applyAlignment="1">
      <alignment horizontal="center" vertical="center"/>
    </xf>
    <xf numFmtId="0" fontId="9" fillId="11" borderId="237" xfId="69" applyFont="1" applyFill="1" applyBorder="1" applyAlignment="1">
      <alignment horizontal="center" vertical="center"/>
    </xf>
    <xf numFmtId="0" fontId="10" fillId="11" borderId="74" xfId="69" applyFont="1" applyFill="1" applyBorder="1" applyAlignment="1">
      <alignment horizontal="center" vertical="center" wrapText="1"/>
    </xf>
    <xf numFmtId="0" fontId="10" fillId="11" borderId="197" xfId="69" applyFont="1" applyFill="1" applyBorder="1" applyAlignment="1">
      <alignment horizontal="center" vertical="center" wrapText="1"/>
    </xf>
    <xf numFmtId="0" fontId="5" fillId="11" borderId="74" xfId="69" applyFont="1" applyFill="1" applyBorder="1" applyAlignment="1">
      <alignment horizontal="center" vertical="center"/>
    </xf>
    <xf numFmtId="0" fontId="5" fillId="11" borderId="146" xfId="69" applyFont="1" applyFill="1" applyBorder="1" applyAlignment="1">
      <alignment horizontal="center" vertical="center"/>
    </xf>
    <xf numFmtId="0" fontId="9" fillId="11" borderId="68" xfId="69" applyFont="1" applyFill="1" applyBorder="1" applyAlignment="1">
      <alignment horizontal="center" vertical="center" wrapText="1"/>
    </xf>
    <xf numFmtId="0" fontId="9" fillId="11" borderId="258" xfId="69" applyFont="1" applyFill="1" applyBorder="1" applyAlignment="1">
      <alignment horizontal="center" vertical="center" wrapText="1"/>
    </xf>
    <xf numFmtId="0" fontId="9" fillId="11" borderId="237" xfId="69" applyFont="1" applyFill="1" applyBorder="1" applyAlignment="1">
      <alignment horizontal="center" vertical="center" wrapText="1"/>
    </xf>
    <xf numFmtId="0" fontId="10" fillId="11" borderId="68" xfId="69" applyFont="1" applyFill="1" applyBorder="1" applyAlignment="1">
      <alignment horizontal="center" vertical="center"/>
    </xf>
    <xf numFmtId="0" fontId="10" fillId="11" borderId="237" xfId="69" applyFont="1" applyFill="1" applyBorder="1" applyAlignment="1">
      <alignment horizontal="center" vertical="center"/>
    </xf>
    <xf numFmtId="0" fontId="9" fillId="11" borderId="68" xfId="1" applyFont="1" applyFill="1" applyBorder="1" applyAlignment="1">
      <alignment horizontal="center" vertical="center"/>
    </xf>
    <xf numFmtId="0" fontId="9" fillId="11" borderId="258" xfId="1" applyFont="1" applyFill="1" applyBorder="1" applyAlignment="1">
      <alignment horizontal="center" vertical="center"/>
    </xf>
    <xf numFmtId="0" fontId="9" fillId="11" borderId="68" xfId="1" applyFont="1" applyFill="1" applyBorder="1" applyAlignment="1">
      <alignment horizontal="center" vertical="center" wrapText="1"/>
    </xf>
    <xf numFmtId="0" fontId="9" fillId="11" borderId="258" xfId="1" applyFont="1" applyFill="1" applyBorder="1" applyAlignment="1">
      <alignment horizontal="center" vertical="center" wrapText="1"/>
    </xf>
    <xf numFmtId="0" fontId="9" fillId="11" borderId="237" xfId="1" applyFont="1" applyFill="1" applyBorder="1" applyAlignment="1">
      <alignment horizontal="center" vertical="center" wrapText="1"/>
    </xf>
    <xf numFmtId="15" fontId="9" fillId="11" borderId="37" xfId="14" applyNumberFormat="1" applyFont="1" applyFill="1" applyBorder="1" applyAlignment="1">
      <alignment horizontal="center" vertical="center"/>
    </xf>
    <xf numFmtId="0" fontId="9" fillId="11" borderId="74" xfId="1" applyFont="1" applyFill="1" applyBorder="1" applyAlignment="1">
      <alignment horizontal="center" vertical="center"/>
    </xf>
    <xf numFmtId="0" fontId="9" fillId="11" borderId="197" xfId="1" applyFont="1" applyFill="1" applyBorder="1" applyAlignment="1">
      <alignment horizontal="center" vertical="center"/>
    </xf>
    <xf numFmtId="0" fontId="9" fillId="11" borderId="16" xfId="1" applyFont="1" applyFill="1" applyBorder="1" applyAlignment="1">
      <alignment horizontal="center" vertical="center"/>
    </xf>
    <xf numFmtId="0" fontId="9" fillId="11" borderId="316" xfId="1" applyFont="1" applyFill="1" applyBorder="1" applyAlignment="1">
      <alignment horizontal="center" vertical="center"/>
    </xf>
    <xf numFmtId="15" fontId="9" fillId="11" borderId="68" xfId="1" applyNumberFormat="1" applyFont="1" applyFill="1" applyBorder="1" applyAlignment="1">
      <alignment horizontal="center" vertical="center"/>
    </xf>
    <xf numFmtId="15" fontId="9" fillId="11" borderId="237" xfId="1" applyNumberFormat="1" applyFont="1" applyFill="1" applyBorder="1" applyAlignment="1">
      <alignment horizontal="center" vertical="center"/>
    </xf>
    <xf numFmtId="15" fontId="9" fillId="11" borderId="68" xfId="14" applyNumberFormat="1" applyFont="1" applyFill="1" applyBorder="1" applyAlignment="1">
      <alignment horizontal="center" vertical="center"/>
    </xf>
    <xf numFmtId="15" fontId="9" fillId="11" borderId="258" xfId="14" applyNumberFormat="1" applyFont="1" applyFill="1" applyBorder="1" applyAlignment="1">
      <alignment horizontal="center" vertical="center"/>
    </xf>
    <xf numFmtId="0" fontId="15" fillId="2" borderId="0" xfId="69" applyFont="1" applyFill="1" applyAlignment="1">
      <alignment horizontal="left" vertical="center"/>
    </xf>
    <xf numFmtId="170" fontId="9" fillId="11" borderId="37" xfId="1" applyNumberFormat="1" applyFont="1" applyFill="1" applyBorder="1" applyAlignment="1">
      <alignment horizontal="center" vertical="center"/>
    </xf>
    <xf numFmtId="0" fontId="9" fillId="3" borderId="54" xfId="69" applyFont="1" applyFill="1" applyBorder="1" applyAlignment="1">
      <alignment horizontal="center" vertical="center"/>
    </xf>
    <xf numFmtId="0" fontId="9" fillId="3" borderId="58" xfId="69" applyFont="1" applyFill="1" applyBorder="1" applyAlignment="1">
      <alignment horizontal="center" vertical="center"/>
    </xf>
    <xf numFmtId="0" fontId="9" fillId="24" borderId="253" xfId="75" applyFont="1" applyFill="1" applyBorder="1" applyAlignment="1">
      <alignment horizontal="center" vertical="center" wrapText="1"/>
    </xf>
    <xf numFmtId="0" fontId="9" fillId="24" borderId="70" xfId="75" applyFont="1" applyFill="1" applyBorder="1" applyAlignment="1">
      <alignment horizontal="center" vertical="center" wrapText="1"/>
    </xf>
    <xf numFmtId="0" fontId="9" fillId="24" borderId="315" xfId="75" applyFont="1" applyFill="1" applyBorder="1" applyAlignment="1">
      <alignment horizontal="center" vertical="center" wrapText="1"/>
    </xf>
    <xf numFmtId="0" fontId="9" fillId="24" borderId="33" xfId="75" applyFont="1" applyFill="1" applyBorder="1" applyAlignment="1">
      <alignment horizontal="center" vertical="center" wrapText="1"/>
    </xf>
    <xf numFmtId="0" fontId="9" fillId="24" borderId="2" xfId="75" applyFont="1" applyFill="1" applyBorder="1" applyAlignment="1">
      <alignment horizontal="center" vertical="center" wrapText="1"/>
    </xf>
    <xf numFmtId="0" fontId="9" fillId="24" borderId="3" xfId="75" applyFont="1" applyFill="1" applyBorder="1" applyAlignment="1">
      <alignment horizontal="center" vertical="center" wrapText="1"/>
    </xf>
    <xf numFmtId="0" fontId="9" fillId="24" borderId="34" xfId="75" applyFont="1" applyFill="1" applyBorder="1" applyAlignment="1">
      <alignment horizontal="center" vertical="center" wrapText="1"/>
    </xf>
    <xf numFmtId="0" fontId="9" fillId="24" borderId="39" xfId="75" applyFont="1" applyFill="1" applyBorder="1" applyAlignment="1">
      <alignment horizontal="center" vertical="center" wrapText="1"/>
    </xf>
    <xf numFmtId="0" fontId="9" fillId="24" borderId="35" xfId="75" applyFont="1" applyFill="1" applyBorder="1" applyAlignment="1">
      <alignment horizontal="center" vertical="center" wrapText="1"/>
    </xf>
    <xf numFmtId="0" fontId="25" fillId="2" borderId="0" xfId="75" applyFont="1" applyFill="1" applyAlignment="1">
      <alignment horizontal="left" vertical="center"/>
    </xf>
    <xf numFmtId="0" fontId="9" fillId="11" borderId="314" xfId="13" applyFont="1" applyFill="1" applyBorder="1" applyAlignment="1">
      <alignment horizontal="center" vertical="center"/>
    </xf>
    <xf numFmtId="0" fontId="9" fillId="11" borderId="284" xfId="13" applyFont="1" applyFill="1" applyBorder="1" applyAlignment="1">
      <alignment horizontal="center" vertical="center"/>
    </xf>
    <xf numFmtId="0" fontId="9" fillId="11" borderId="285" xfId="13" applyFont="1" applyFill="1" applyBorder="1" applyAlignment="1">
      <alignment horizontal="center" vertical="center"/>
    </xf>
    <xf numFmtId="0" fontId="9" fillId="11" borderId="392" xfId="13" applyFont="1" applyFill="1" applyBorder="1" applyAlignment="1">
      <alignment horizontal="center" vertical="center"/>
    </xf>
    <xf numFmtId="0" fontId="9" fillId="11" borderId="55" xfId="13" applyFont="1" applyFill="1" applyBorder="1" applyAlignment="1">
      <alignment horizontal="center" vertical="center"/>
    </xf>
    <xf numFmtId="0" fontId="9" fillId="11" borderId="319" xfId="13" applyFont="1" applyFill="1" applyBorder="1" applyAlignment="1">
      <alignment horizontal="center" vertical="center"/>
    </xf>
    <xf numFmtId="0" fontId="9" fillId="11" borderId="18" xfId="13" applyFont="1" applyFill="1" applyBorder="1" applyAlignment="1">
      <alignment horizontal="center" vertical="center"/>
    </xf>
    <xf numFmtId="0" fontId="9" fillId="11" borderId="316" xfId="13" applyFont="1" applyFill="1" applyBorder="1" applyAlignment="1">
      <alignment horizontal="center" vertical="center"/>
    </xf>
    <xf numFmtId="0" fontId="17" fillId="11" borderId="396" xfId="13" applyFont="1" applyFill="1" applyBorder="1" applyAlignment="1">
      <alignment horizontal="center" vertical="center"/>
    </xf>
    <xf numFmtId="0" fontId="17" fillId="11" borderId="397" xfId="13" applyFont="1" applyFill="1" applyBorder="1" applyAlignment="1">
      <alignment horizontal="center" vertical="center"/>
    </xf>
    <xf numFmtId="0" fontId="17" fillId="11" borderId="49" xfId="13" applyFont="1" applyFill="1" applyBorder="1" applyAlignment="1">
      <alignment horizontal="center" vertical="center"/>
    </xf>
    <xf numFmtId="0" fontId="17" fillId="11" borderId="59" xfId="13" applyFont="1" applyFill="1" applyBorder="1" applyAlignment="1">
      <alignment horizontal="center" vertical="center"/>
    </xf>
    <xf numFmtId="0" fontId="17" fillId="11" borderId="127" xfId="13" applyFont="1" applyFill="1" applyBorder="1" applyAlignment="1">
      <alignment horizontal="center" vertical="center"/>
    </xf>
    <xf numFmtId="169" fontId="13" fillId="2" borderId="10" xfId="13" applyNumberFormat="1" applyFont="1" applyFill="1" applyBorder="1" applyAlignment="1">
      <alignment horizontal="center" vertical="center"/>
    </xf>
    <xf numFmtId="169" fontId="13" fillId="2" borderId="13" xfId="13" applyNumberFormat="1" applyFont="1" applyFill="1" applyBorder="1" applyAlignment="1">
      <alignment horizontal="center" vertical="center"/>
    </xf>
    <xf numFmtId="0" fontId="9" fillId="3" borderId="119" xfId="13" applyFont="1" applyFill="1" applyBorder="1" applyAlignment="1">
      <alignment horizontal="center" vertical="center"/>
    </xf>
    <xf numFmtId="0" fontId="9" fillId="3" borderId="55" xfId="13" applyFont="1" applyFill="1" applyBorder="1" applyAlignment="1">
      <alignment horizontal="center" vertical="center"/>
    </xf>
    <xf numFmtId="0" fontId="9" fillId="3" borderId="57" xfId="13" applyFont="1" applyFill="1" applyBorder="1" applyAlignment="1">
      <alignment horizontal="center" vertical="center"/>
    </xf>
    <xf numFmtId="0" fontId="9" fillId="3" borderId="10" xfId="13" applyFont="1" applyFill="1" applyBorder="1" applyAlignment="1">
      <alignment horizontal="center" vertical="center"/>
    </xf>
    <xf numFmtId="0" fontId="9" fillId="3" borderId="13" xfId="13" applyFont="1" applyFill="1" applyBorder="1" applyAlignment="1">
      <alignment horizontal="center" vertical="center"/>
    </xf>
    <xf numFmtId="0" fontId="11" fillId="3" borderId="16" xfId="13" applyFont="1" applyFill="1" applyBorder="1" applyAlignment="1">
      <alignment horizontal="center" vertical="center"/>
    </xf>
    <xf numFmtId="0" fontId="11" fillId="3" borderId="20" xfId="13" applyFont="1" applyFill="1" applyBorder="1" applyAlignment="1">
      <alignment horizontal="center" vertical="center"/>
    </xf>
    <xf numFmtId="2" fontId="13" fillId="2" borderId="10" xfId="13" applyNumberFormat="1" applyFont="1" applyFill="1" applyBorder="1" applyAlignment="1">
      <alignment horizontal="center" vertical="center"/>
    </xf>
    <xf numFmtId="2" fontId="13" fillId="2" borderId="13" xfId="13" applyNumberFormat="1" applyFont="1" applyFill="1" applyBorder="1" applyAlignment="1">
      <alignment horizontal="center" vertical="center"/>
    </xf>
    <xf numFmtId="169" fontId="13" fillId="2" borderId="361" xfId="13" applyNumberFormat="1" applyFont="1" applyFill="1" applyBorder="1" applyAlignment="1">
      <alignment horizontal="center" vertical="center"/>
    </xf>
    <xf numFmtId="169" fontId="13" fillId="2" borderId="362" xfId="13" applyNumberFormat="1" applyFont="1" applyFill="1" applyBorder="1" applyAlignment="1">
      <alignment horizontal="center" vertical="center"/>
    </xf>
    <xf numFmtId="2" fontId="13" fillId="2" borderId="357" xfId="13" applyNumberFormat="1" applyFont="1" applyFill="1" applyBorder="1" applyAlignment="1">
      <alignment horizontal="center" vertical="center"/>
    </xf>
    <xf numFmtId="2" fontId="13" fillId="2" borderId="358" xfId="13" applyNumberFormat="1" applyFont="1" applyFill="1" applyBorder="1" applyAlignment="1">
      <alignment horizontal="center" vertical="center"/>
    </xf>
    <xf numFmtId="169" fontId="13" fillId="2" borderId="26" xfId="13" applyNumberFormat="1" applyFont="1" applyFill="1" applyBorder="1" applyAlignment="1">
      <alignment horizontal="center" vertical="center"/>
    </xf>
    <xf numFmtId="169" fontId="13" fillId="2" borderId="53" xfId="13" applyNumberFormat="1" applyFont="1" applyFill="1" applyBorder="1" applyAlignment="1">
      <alignment horizontal="center" vertical="center"/>
    </xf>
    <xf numFmtId="0" fontId="11" fillId="3" borderId="14" xfId="1" applyFont="1" applyFill="1" applyBorder="1" applyAlignment="1">
      <alignment horizontal="center" vertical="center" wrapText="1"/>
    </xf>
    <xf numFmtId="0" fontId="11" fillId="3" borderId="17" xfId="1" applyFont="1" applyFill="1" applyBorder="1" applyAlignment="1">
      <alignment horizontal="center" vertical="center" wrapText="1"/>
    </xf>
    <xf numFmtId="0" fontId="9" fillId="3" borderId="1" xfId="1" applyFont="1" applyFill="1" applyBorder="1" applyAlignment="1">
      <alignment horizontal="center" vertical="center"/>
    </xf>
    <xf numFmtId="0" fontId="9" fillId="3" borderId="2" xfId="1" applyFont="1" applyFill="1" applyBorder="1" applyAlignment="1">
      <alignment horizontal="center" vertical="center"/>
    </xf>
    <xf numFmtId="0" fontId="9" fillId="3" borderId="3" xfId="1" applyFont="1" applyFill="1" applyBorder="1" applyAlignment="1">
      <alignment horizontal="center" vertical="center"/>
    </xf>
    <xf numFmtId="0" fontId="9" fillId="3" borderId="4" xfId="1" applyFont="1" applyFill="1" applyBorder="1" applyAlignment="1">
      <alignment horizontal="center" vertical="center"/>
    </xf>
    <xf numFmtId="0" fontId="9" fillId="3" borderId="9" xfId="1" applyFont="1" applyFill="1" applyBorder="1" applyAlignment="1">
      <alignment horizontal="center" vertical="center"/>
    </xf>
    <xf numFmtId="0" fontId="9" fillId="3" borderId="15" xfId="1" applyFont="1" applyFill="1" applyBorder="1" applyAlignment="1">
      <alignment horizontal="center" vertical="center"/>
    </xf>
    <xf numFmtId="0" fontId="9" fillId="3" borderId="5" xfId="1" applyFont="1" applyFill="1" applyBorder="1" applyAlignment="1">
      <alignment horizontal="center" vertical="center"/>
    </xf>
    <xf numFmtId="0" fontId="9" fillId="3" borderId="6" xfId="1" applyFont="1" applyFill="1" applyBorder="1" applyAlignment="1">
      <alignment horizontal="center" vertical="center"/>
    </xf>
    <xf numFmtId="0" fontId="9" fillId="3" borderId="7" xfId="1" applyFont="1" applyFill="1" applyBorder="1" applyAlignment="1">
      <alignment horizontal="center" vertical="center"/>
    </xf>
    <xf numFmtId="0" fontId="9" fillId="3" borderId="8" xfId="1" applyFont="1" applyFill="1" applyBorder="1" applyAlignment="1">
      <alignment horizontal="center" vertical="center"/>
    </xf>
    <xf numFmtId="0" fontId="11" fillId="3" borderId="2" xfId="1" applyFont="1" applyFill="1" applyBorder="1" applyAlignment="1">
      <alignment horizontal="center" vertical="center" wrapText="1"/>
    </xf>
    <xf numFmtId="0" fontId="11" fillId="3" borderId="3" xfId="1" applyFont="1" applyFill="1" applyBorder="1" applyAlignment="1">
      <alignment horizontal="center" vertical="center" wrapText="1"/>
    </xf>
    <xf numFmtId="0" fontId="11" fillId="3" borderId="10" xfId="1" applyFont="1" applyFill="1" applyBorder="1" applyAlignment="1">
      <alignment horizontal="center" vertical="center" wrapText="1"/>
    </xf>
    <xf numFmtId="0" fontId="11" fillId="3" borderId="16" xfId="1" applyFont="1" applyFill="1" applyBorder="1" applyAlignment="1">
      <alignment horizontal="center" vertical="center" wrapText="1"/>
    </xf>
    <xf numFmtId="0" fontId="11" fillId="3" borderId="12" xfId="1" applyFont="1" applyFill="1" applyBorder="1" applyAlignment="1">
      <alignment horizontal="center" vertical="center" wrapText="1"/>
    </xf>
    <xf numFmtId="0" fontId="11" fillId="3" borderId="19" xfId="1" applyFont="1" applyFill="1" applyBorder="1" applyAlignment="1">
      <alignment horizontal="center" vertical="center" wrapText="1"/>
    </xf>
    <xf numFmtId="0" fontId="9" fillId="3" borderId="37" xfId="3" applyFont="1" applyFill="1" applyBorder="1" applyAlignment="1">
      <alignment horizontal="center" vertical="center"/>
    </xf>
    <xf numFmtId="0" fontId="9" fillId="3" borderId="38" xfId="3" applyFont="1" applyFill="1" applyBorder="1" applyAlignment="1">
      <alignment horizontal="center" vertical="center"/>
    </xf>
    <xf numFmtId="0" fontId="9" fillId="3" borderId="33" xfId="3" applyFont="1" applyFill="1" applyBorder="1" applyAlignment="1">
      <alignment horizontal="center" vertical="center"/>
    </xf>
    <xf numFmtId="0" fontId="9" fillId="3" borderId="3" xfId="3" applyFont="1" applyFill="1" applyBorder="1" applyAlignment="1">
      <alignment horizontal="center" vertical="center"/>
    </xf>
    <xf numFmtId="15" fontId="9" fillId="3" borderId="33" xfId="3" applyNumberFormat="1" applyFont="1" applyFill="1" applyBorder="1" applyAlignment="1">
      <alignment horizontal="center" vertical="center"/>
    </xf>
    <xf numFmtId="0" fontId="9" fillId="3" borderId="34" xfId="3" applyFont="1" applyFill="1" applyBorder="1" applyAlignment="1">
      <alignment horizontal="center" vertical="center"/>
    </xf>
    <xf numFmtId="0" fontId="9" fillId="3" borderId="35" xfId="3" applyFont="1" applyFill="1" applyBorder="1" applyAlignment="1">
      <alignment horizontal="center" vertical="center"/>
    </xf>
    <xf numFmtId="17" fontId="9" fillId="3" borderId="33" xfId="8" applyNumberFormat="1" applyFont="1" applyFill="1" applyBorder="1" applyAlignment="1">
      <alignment horizontal="center" vertical="center" wrapText="1"/>
    </xf>
    <xf numFmtId="0" fontId="14" fillId="0" borderId="3" xfId="9" applyFont="1" applyBorder="1" applyAlignment="1">
      <alignment horizontal="center" vertical="center" wrapText="1"/>
    </xf>
    <xf numFmtId="17" fontId="9" fillId="3" borderId="41" xfId="8" applyNumberFormat="1" applyFont="1" applyFill="1" applyBorder="1" applyAlignment="1">
      <alignment horizontal="center" vertical="center" wrapText="1"/>
    </xf>
    <xf numFmtId="0" fontId="14" fillId="0" borderId="18" xfId="9" applyFont="1" applyBorder="1" applyAlignment="1">
      <alignment horizontal="center" vertical="center" wrapText="1"/>
    </xf>
    <xf numFmtId="17" fontId="9" fillId="3" borderId="33" xfId="8" applyNumberFormat="1" applyFont="1" applyFill="1" applyBorder="1" applyAlignment="1">
      <alignment horizontal="center" vertical="center"/>
    </xf>
    <xf numFmtId="0" fontId="14" fillId="0" borderId="3" xfId="9" applyFont="1" applyBorder="1" applyAlignment="1">
      <alignment horizontal="center" vertical="center"/>
    </xf>
    <xf numFmtId="17" fontId="9" fillId="3" borderId="3" xfId="8" applyNumberFormat="1" applyFont="1" applyFill="1" applyBorder="1" applyAlignment="1">
      <alignment horizontal="center" vertical="center" wrapText="1"/>
    </xf>
    <xf numFmtId="17" fontId="9" fillId="3" borderId="3" xfId="8" applyNumberFormat="1" applyFont="1" applyFill="1" applyBorder="1" applyAlignment="1">
      <alignment horizontal="center" vertical="center"/>
    </xf>
    <xf numFmtId="0" fontId="9" fillId="3" borderId="32" xfId="1" applyFont="1" applyFill="1" applyBorder="1" applyAlignment="1">
      <alignment horizontal="center" vertical="center"/>
    </xf>
    <xf numFmtId="0" fontId="9" fillId="3" borderId="21" xfId="1" applyFont="1" applyFill="1" applyBorder="1" applyAlignment="1">
      <alignment horizontal="center" vertical="center"/>
    </xf>
    <xf numFmtId="0" fontId="9" fillId="3" borderId="36" xfId="1" applyFont="1" applyFill="1" applyBorder="1" applyAlignment="1">
      <alignment horizontal="center" vertical="center"/>
    </xf>
    <xf numFmtId="0" fontId="15" fillId="2" borderId="0" xfId="10" applyFont="1" applyFill="1" applyAlignment="1">
      <alignment horizontal="left" wrapText="1" readingOrder="1"/>
    </xf>
    <xf numFmtId="0" fontId="5" fillId="2" borderId="28" xfId="10" applyFont="1" applyFill="1" applyBorder="1" applyAlignment="1">
      <alignment horizontal="left" wrapText="1"/>
    </xf>
    <xf numFmtId="0" fontId="9" fillId="3" borderId="32" xfId="10" applyFont="1" applyFill="1" applyBorder="1" applyAlignment="1">
      <alignment horizontal="center" vertical="center" wrapText="1"/>
    </xf>
    <xf numFmtId="0" fontId="9" fillId="3" borderId="24" xfId="10" applyFont="1" applyFill="1" applyBorder="1" applyAlignment="1">
      <alignment horizontal="center" vertical="center" wrapText="1"/>
    </xf>
    <xf numFmtId="0" fontId="9" fillId="3" borderId="45" xfId="10" applyFont="1" applyFill="1" applyBorder="1" applyAlignment="1">
      <alignment horizontal="center"/>
    </xf>
    <xf numFmtId="0" fontId="9" fillId="3" borderId="46" xfId="10" applyFont="1" applyFill="1" applyBorder="1" applyAlignment="1">
      <alignment horizontal="center"/>
    </xf>
    <xf numFmtId="0" fontId="9" fillId="3" borderId="44" xfId="10" applyFont="1" applyFill="1" applyBorder="1" applyAlignment="1">
      <alignment horizontal="center"/>
    </xf>
    <xf numFmtId="0" fontId="9" fillId="3" borderId="47" xfId="10" applyFont="1" applyFill="1" applyBorder="1" applyAlignment="1">
      <alignment horizontal="center"/>
    </xf>
    <xf numFmtId="0" fontId="9" fillId="3" borderId="54" xfId="10" applyFont="1" applyFill="1" applyBorder="1" applyAlignment="1">
      <alignment horizontal="center" vertical="center" wrapText="1"/>
    </xf>
    <xf numFmtId="0" fontId="0" fillId="0" borderId="58" xfId="0" applyFont="1" applyBorder="1" applyAlignment="1">
      <alignment horizontal="center" vertical="center" wrapText="1"/>
    </xf>
    <xf numFmtId="0" fontId="9" fillId="3" borderId="41" xfId="10" applyFont="1" applyFill="1" applyBorder="1" applyAlignment="1">
      <alignment horizontal="center"/>
    </xf>
    <xf numFmtId="0" fontId="9" fillId="3" borderId="55" xfId="10" applyFont="1" applyFill="1" applyBorder="1" applyAlignment="1">
      <alignment horizontal="center"/>
    </xf>
    <xf numFmtId="0" fontId="9" fillId="3" borderId="56" xfId="10" applyFont="1" applyFill="1" applyBorder="1" applyAlignment="1">
      <alignment horizontal="center"/>
    </xf>
    <xf numFmtId="0" fontId="9" fillId="3" borderId="57" xfId="10" applyFont="1" applyFill="1" applyBorder="1" applyAlignment="1">
      <alignment horizontal="center"/>
    </xf>
    <xf numFmtId="0" fontId="9" fillId="3" borderId="32" xfId="0" applyFont="1" applyFill="1" applyBorder="1" applyAlignment="1">
      <alignment horizontal="center" vertical="center"/>
    </xf>
    <xf numFmtId="0" fontId="9" fillId="3" borderId="44" xfId="0" applyFont="1" applyFill="1" applyBorder="1" applyAlignment="1">
      <alignment horizontal="center" vertical="center" wrapText="1"/>
    </xf>
    <xf numFmtId="0" fontId="9" fillId="3" borderId="45" xfId="0" applyFont="1" applyFill="1" applyBorder="1" applyAlignment="1">
      <alignment horizontal="center" vertical="center" wrapText="1"/>
    </xf>
    <xf numFmtId="0" fontId="9" fillId="3" borderId="64" xfId="0" applyFont="1" applyFill="1" applyBorder="1" applyAlignment="1">
      <alignment horizontal="center" vertical="center" wrapText="1"/>
    </xf>
    <xf numFmtId="0" fontId="9" fillId="3" borderId="65" xfId="0" applyFont="1" applyFill="1" applyBorder="1" applyAlignment="1">
      <alignment horizontal="center" vertical="center" wrapText="1"/>
    </xf>
    <xf numFmtId="0" fontId="9" fillId="3" borderId="57" xfId="0" applyFont="1" applyFill="1" applyBorder="1" applyAlignment="1">
      <alignment horizontal="center" vertical="center" wrapText="1"/>
    </xf>
    <xf numFmtId="0" fontId="9" fillId="3" borderId="20" xfId="0" applyFont="1" applyFill="1" applyBorder="1" applyAlignment="1">
      <alignment horizontal="center" vertical="center" wrapText="1"/>
    </xf>
    <xf numFmtId="0" fontId="15" fillId="0" borderId="28" xfId="0" applyFont="1" applyBorder="1" applyAlignment="1">
      <alignment horizontal="right" vertical="center"/>
    </xf>
    <xf numFmtId="179" fontId="9" fillId="3" borderId="15" xfId="0" applyNumberFormat="1" applyFont="1" applyFill="1" applyBorder="1" applyAlignment="1">
      <alignment horizontal="center"/>
    </xf>
    <xf numFmtId="179" fontId="9" fillId="3" borderId="18" xfId="0" applyNumberFormat="1" applyFont="1" applyFill="1" applyBorder="1" applyAlignment="1">
      <alignment horizontal="center"/>
    </xf>
    <xf numFmtId="179" fontId="9" fillId="3" borderId="20" xfId="0" applyNumberFormat="1" applyFont="1" applyFill="1" applyBorder="1" applyAlignment="1">
      <alignment horizontal="center"/>
    </xf>
    <xf numFmtId="177" fontId="9" fillId="3" borderId="103" xfId="0" applyNumberFormat="1" applyFont="1" applyFill="1" applyBorder="1" applyAlignment="1">
      <alignment horizontal="center" vertical="center"/>
    </xf>
    <xf numFmtId="177" fontId="9" fillId="3" borderId="47" xfId="0" applyNumberFormat="1" applyFont="1" applyFill="1" applyBorder="1" applyAlignment="1">
      <alignment horizontal="center" vertical="center"/>
    </xf>
    <xf numFmtId="179" fontId="9" fillId="3" borderId="103" xfId="0" applyNumberFormat="1" applyFont="1" applyFill="1" applyBorder="1" applyAlignment="1">
      <alignment horizontal="center" vertical="center"/>
    </xf>
    <xf numFmtId="179" fontId="9" fillId="3" borderId="47" xfId="0" applyNumberFormat="1" applyFont="1" applyFill="1" applyBorder="1" applyAlignment="1">
      <alignment horizontal="center" vertical="center"/>
    </xf>
    <xf numFmtId="179" fontId="9" fillId="3" borderId="81" xfId="0" applyNumberFormat="1" applyFont="1" applyFill="1" applyBorder="1" applyAlignment="1">
      <alignment horizontal="center" vertical="center"/>
    </xf>
    <xf numFmtId="179" fontId="9" fillId="3" borderId="101" xfId="0" applyNumberFormat="1" applyFont="1" applyFill="1" applyBorder="1" applyAlignment="1">
      <alignment horizontal="center"/>
    </xf>
    <xf numFmtId="179" fontId="9" fillId="3" borderId="102" xfId="0" applyNumberFormat="1" applyFont="1" applyFill="1" applyBorder="1" applyAlignment="1">
      <alignment horizontal="center"/>
    </xf>
    <xf numFmtId="0" fontId="9" fillId="3" borderId="4" xfId="0" applyFont="1" applyFill="1" applyBorder="1" applyAlignment="1">
      <alignment horizontal="center" vertical="center" wrapText="1"/>
    </xf>
    <xf numFmtId="0" fontId="9" fillId="3" borderId="15" xfId="0" applyFont="1" applyFill="1" applyBorder="1" applyAlignment="1">
      <alignment horizontal="center" vertical="center" wrapText="1"/>
    </xf>
    <xf numFmtId="179" fontId="9" fillId="3" borderId="98" xfId="0" applyNumberFormat="1" applyFont="1" applyFill="1" applyBorder="1" applyAlignment="1">
      <alignment horizontal="center"/>
    </xf>
    <xf numFmtId="179" fontId="9" fillId="3" borderId="99" xfId="0" applyNumberFormat="1" applyFont="1" applyFill="1" applyBorder="1" applyAlignment="1">
      <alignment horizontal="center"/>
    </xf>
    <xf numFmtId="179" fontId="9" fillId="3" borderId="100" xfId="0" applyNumberFormat="1" applyFont="1" applyFill="1" applyBorder="1" applyAlignment="1">
      <alignment horizontal="center"/>
    </xf>
    <xf numFmtId="170" fontId="15" fillId="2" borderId="28" xfId="0" applyNumberFormat="1" applyFont="1" applyFill="1" applyBorder="1" applyAlignment="1">
      <alignment horizontal="right"/>
    </xf>
    <xf numFmtId="170" fontId="15" fillId="2" borderId="0" xfId="0" applyNumberFormat="1" applyFont="1" applyFill="1" applyAlignment="1">
      <alignment horizontal="center"/>
    </xf>
    <xf numFmtId="0" fontId="9" fillId="3" borderId="32" xfId="31" applyFont="1" applyFill="1" applyBorder="1" applyAlignment="1">
      <alignment horizontal="center" vertical="center"/>
    </xf>
    <xf numFmtId="0" fontId="0" fillId="0" borderId="21" xfId="0" applyBorder="1" applyAlignment="1">
      <alignment horizontal="center" vertical="center"/>
    </xf>
    <xf numFmtId="0" fontId="0" fillId="0" borderId="36" xfId="0" applyBorder="1" applyAlignment="1">
      <alignment horizontal="center" vertical="center"/>
    </xf>
    <xf numFmtId="0" fontId="9" fillId="3" borderId="45" xfId="31" applyFont="1" applyFill="1" applyBorder="1" applyAlignment="1">
      <alignment horizontal="center" vertical="center"/>
    </xf>
    <xf numFmtId="0" fontId="9" fillId="3" borderId="47" xfId="31" applyFont="1" applyFill="1" applyBorder="1" applyAlignment="1">
      <alignment horizontal="center" vertical="center"/>
    </xf>
    <xf numFmtId="0" fontId="9" fillId="3" borderId="37" xfId="31" applyFont="1" applyFill="1" applyBorder="1" applyAlignment="1">
      <alignment horizontal="center" vertical="center"/>
    </xf>
    <xf numFmtId="0" fontId="9" fillId="3" borderId="38" xfId="31" applyFont="1" applyFill="1" applyBorder="1" applyAlignment="1">
      <alignment horizontal="center" vertical="center"/>
    </xf>
    <xf numFmtId="0" fontId="25" fillId="2" borderId="0" xfId="31" applyFont="1" applyFill="1" applyAlignment="1">
      <alignment horizontal="left" vertical="top" wrapText="1"/>
    </xf>
    <xf numFmtId="0" fontId="25" fillId="2" borderId="0" xfId="31" applyFont="1" applyFill="1" applyAlignment="1">
      <alignment horizontal="left" wrapText="1"/>
    </xf>
    <xf numFmtId="0" fontId="9" fillId="3" borderId="65" xfId="36" applyFont="1" applyFill="1" applyBorder="1" applyAlignment="1">
      <alignment horizontal="center" vertical="center"/>
    </xf>
    <xf numFmtId="0" fontId="9" fillId="3" borderId="47" xfId="36" applyFont="1" applyFill="1" applyBorder="1" applyAlignment="1">
      <alignment horizontal="center" vertical="center"/>
    </xf>
    <xf numFmtId="0" fontId="9" fillId="3" borderId="253" xfId="36" applyFont="1" applyFill="1" applyBorder="1" applyAlignment="1">
      <alignment horizontal="center" vertical="center"/>
    </xf>
    <xf numFmtId="0" fontId="9" fillId="3" borderId="254" xfId="36" applyFont="1" applyFill="1" applyBorder="1" applyAlignment="1">
      <alignment horizontal="center" vertical="center"/>
    </xf>
    <xf numFmtId="0" fontId="9" fillId="3" borderId="55" xfId="36" applyFont="1" applyFill="1" applyBorder="1" applyAlignment="1">
      <alignment horizontal="center" vertical="center"/>
    </xf>
    <xf numFmtId="0" fontId="15" fillId="2" borderId="41" xfId="26" applyFont="1" applyFill="1" applyBorder="1" applyAlignment="1">
      <alignment horizontal="left" vertical="center" wrapText="1"/>
    </xf>
    <xf numFmtId="0" fontId="9" fillId="3" borderId="197" xfId="36" applyFont="1" applyFill="1" applyBorder="1" applyAlignment="1">
      <alignment horizontal="center" vertical="top" wrapText="1"/>
    </xf>
    <xf numFmtId="0" fontId="9" fillId="3" borderId="51" xfId="36" applyFont="1" applyFill="1" applyBorder="1" applyAlignment="1">
      <alignment horizontal="center" vertical="top" wrapText="1"/>
    </xf>
    <xf numFmtId="0" fontId="9" fillId="3" borderId="52" xfId="36" applyFont="1" applyFill="1" applyBorder="1" applyAlignment="1">
      <alignment horizontal="center" vertical="top" wrapText="1"/>
    </xf>
    <xf numFmtId="0" fontId="9" fillId="3" borderId="72" xfId="36" applyFont="1" applyFill="1" applyBorder="1" applyAlignment="1">
      <alignment horizontal="center" vertical="center" wrapText="1"/>
    </xf>
    <xf numFmtId="0" fontId="9" fillId="3" borderId="69" xfId="36" applyFont="1" applyFill="1" applyBorder="1" applyAlignment="1">
      <alignment horizontal="center" vertical="center" wrapText="1"/>
    </xf>
    <xf numFmtId="0" fontId="9" fillId="3" borderId="73" xfId="36" applyFont="1" applyFill="1" applyBorder="1" applyAlignment="1">
      <alignment horizontal="center" vertical="top" wrapText="1"/>
    </xf>
    <xf numFmtId="0" fontId="9" fillId="3" borderId="70" xfId="36" applyFont="1" applyFill="1" applyBorder="1" applyAlignment="1">
      <alignment horizontal="center" vertical="top" wrapText="1"/>
    </xf>
    <xf numFmtId="0" fontId="9" fillId="3" borderId="77" xfId="36" applyFont="1" applyFill="1" applyBorder="1" applyAlignment="1">
      <alignment horizontal="center" vertical="top" wrapText="1"/>
    </xf>
    <xf numFmtId="0" fontId="9" fillId="3" borderId="87" xfId="36" applyFont="1" applyFill="1" applyBorder="1" applyAlignment="1">
      <alignment horizontal="center" vertical="center" wrapText="1"/>
    </xf>
    <xf numFmtId="0" fontId="9" fillId="3" borderId="39" xfId="36" applyFont="1" applyFill="1" applyBorder="1" applyAlignment="1">
      <alignment horizontal="center" vertical="center" wrapText="1"/>
    </xf>
    <xf numFmtId="0" fontId="11" fillId="3" borderId="3" xfId="13" applyFont="1" applyFill="1" applyBorder="1" applyAlignment="1">
      <alignment horizontal="center" vertical="center"/>
    </xf>
    <xf numFmtId="0" fontId="36" fillId="2" borderId="0" xfId="13" applyFont="1" applyFill="1" applyAlignment="1">
      <alignment horizontal="left" vertical="center" wrapText="1"/>
    </xf>
    <xf numFmtId="0" fontId="9" fillId="3" borderId="33" xfId="13" applyFont="1" applyFill="1" applyBorder="1" applyAlignment="1">
      <alignment horizontal="center" vertical="center"/>
    </xf>
    <xf numFmtId="0" fontId="9" fillId="3" borderId="33" xfId="13" applyFont="1" applyFill="1" applyBorder="1" applyAlignment="1">
      <alignment horizontal="center" vertical="center" wrapText="1"/>
    </xf>
    <xf numFmtId="0" fontId="10" fillId="3" borderId="2" xfId="14" applyFont="1" applyFill="1" applyBorder="1" applyAlignment="1">
      <alignment horizontal="center" vertical="center" wrapText="1"/>
    </xf>
    <xf numFmtId="0" fontId="10" fillId="3" borderId="3" xfId="14" applyFont="1" applyFill="1" applyBorder="1" applyAlignment="1">
      <alignment horizontal="center" vertical="center" wrapText="1"/>
    </xf>
    <xf numFmtId="0" fontId="9" fillId="3" borderId="34" xfId="13" applyFont="1" applyFill="1" applyBorder="1" applyAlignment="1">
      <alignment horizontal="center" vertical="center" wrapText="1"/>
    </xf>
    <xf numFmtId="0" fontId="10" fillId="3" borderId="39" xfId="14" applyFont="1" applyFill="1" applyBorder="1" applyAlignment="1">
      <alignment horizontal="center" vertical="center" wrapText="1"/>
    </xf>
    <xf numFmtId="0" fontId="10" fillId="3" borderId="35" xfId="14" applyFont="1" applyFill="1" applyBorder="1" applyAlignment="1">
      <alignment horizontal="center" vertical="center" wrapText="1"/>
    </xf>
    <xf numFmtId="0" fontId="9" fillId="3" borderId="2" xfId="13" applyFont="1" applyFill="1" applyBorder="1" applyAlignment="1">
      <alignment horizontal="center" vertical="center"/>
    </xf>
    <xf numFmtId="0" fontId="15" fillId="2" borderId="0" xfId="12" applyFont="1" applyFill="1" applyAlignment="1">
      <alignment vertical="top"/>
    </xf>
    <xf numFmtId="0" fontId="9" fillId="3" borderId="24" xfId="12" applyFont="1" applyFill="1" applyBorder="1" applyAlignment="1">
      <alignment horizontal="left" vertical="center"/>
    </xf>
    <xf numFmtId="0" fontId="9" fillId="3" borderId="25" xfId="12" applyFont="1" applyFill="1" applyBorder="1" applyAlignment="1">
      <alignment horizontal="left" vertical="center"/>
    </xf>
    <xf numFmtId="0" fontId="15" fillId="2" borderId="41" xfId="12" applyFont="1" applyFill="1" applyBorder="1" applyAlignment="1">
      <alignment horizontal="left"/>
    </xf>
    <xf numFmtId="0" fontId="25" fillId="2" borderId="0" xfId="12" applyFont="1" applyFill="1" applyAlignment="1">
      <alignment horizontal="left" vertical="top" wrapText="1"/>
    </xf>
    <xf numFmtId="0" fontId="25" fillId="2" borderId="0" xfId="12" applyFont="1" applyFill="1" applyAlignment="1">
      <alignment vertical="top" wrapText="1"/>
    </xf>
    <xf numFmtId="0" fontId="10" fillId="3" borderId="21" xfId="12" applyFont="1" applyFill="1" applyBorder="1" applyAlignment="1">
      <alignment horizontal="left" vertical="center"/>
    </xf>
    <xf numFmtId="0" fontId="10" fillId="3" borderId="2" xfId="12" applyFont="1" applyFill="1" applyBorder="1" applyAlignment="1">
      <alignment horizontal="left" vertical="center"/>
    </xf>
    <xf numFmtId="0" fontId="9" fillId="2" borderId="0" xfId="11" applyFont="1" applyFill="1" applyAlignment="1">
      <alignment horizontal="left" wrapText="1"/>
    </xf>
    <xf numFmtId="183" fontId="9" fillId="3" borderId="63" xfId="16" applyNumberFormat="1" applyFont="1" applyFill="1" applyBorder="1" applyAlignment="1">
      <alignment horizontal="center" vertical="center" wrapText="1"/>
    </xf>
    <xf numFmtId="183" fontId="9" fillId="3" borderId="52" xfId="16" applyNumberFormat="1" applyFont="1" applyFill="1" applyBorder="1" applyAlignment="1">
      <alignment horizontal="center" vertical="center" wrapText="1"/>
    </xf>
    <xf numFmtId="0" fontId="15" fillId="2" borderId="41" xfId="12" applyFont="1" applyFill="1" applyBorder="1" applyAlignment="1">
      <alignment vertical="center" wrapText="1"/>
    </xf>
    <xf numFmtId="0" fontId="15" fillId="2" borderId="0" xfId="12" applyFont="1" applyFill="1" applyBorder="1" applyAlignment="1">
      <alignment horizontal="left" vertical="center" wrapText="1"/>
    </xf>
    <xf numFmtId="0" fontId="15" fillId="2" borderId="0" xfId="12" applyFont="1" applyFill="1" applyBorder="1" applyAlignment="1">
      <alignment horizontal="left" vertical="top"/>
    </xf>
    <xf numFmtId="0" fontId="9" fillId="2" borderId="0" xfId="11" applyFont="1" applyFill="1" applyAlignment="1">
      <alignment horizontal="left" vertical="center" wrapText="1"/>
    </xf>
    <xf numFmtId="49" fontId="9" fillId="3" borderId="103" xfId="11" applyNumberFormat="1" applyFont="1" applyFill="1" applyBorder="1" applyAlignment="1">
      <alignment horizontal="center" vertical="center" wrapText="1"/>
    </xf>
    <xf numFmtId="49" fontId="9" fillId="3" borderId="46" xfId="11" applyNumberFormat="1" applyFont="1" applyFill="1" applyBorder="1" applyAlignment="1">
      <alignment horizontal="center" vertical="center" wrapText="1"/>
    </xf>
    <xf numFmtId="0" fontId="15" fillId="2" borderId="41" xfId="12" applyFont="1" applyFill="1" applyBorder="1" applyAlignment="1">
      <alignment wrapText="1"/>
    </xf>
    <xf numFmtId="0" fontId="9" fillId="3" borderId="9" xfId="11" applyFont="1" applyFill="1" applyBorder="1" applyAlignment="1">
      <alignment horizontal="left" vertical="center"/>
    </xf>
    <xf numFmtId="0" fontId="9" fillId="3" borderId="123" xfId="11" applyFont="1" applyFill="1" applyBorder="1" applyAlignment="1">
      <alignment horizontal="left" vertical="center"/>
    </xf>
    <xf numFmtId="0" fontId="9" fillId="3" borderId="51" xfId="11" applyFont="1" applyFill="1" applyBorder="1" applyAlignment="1">
      <alignment horizontal="left" vertical="center"/>
    </xf>
    <xf numFmtId="0" fontId="14" fillId="0" borderId="0" xfId="18" applyFont="1" applyAlignment="1">
      <alignment vertical="center" wrapText="1"/>
    </xf>
    <xf numFmtId="0" fontId="9" fillId="3" borderId="133" xfId="11" applyFont="1" applyFill="1" applyBorder="1" applyAlignment="1">
      <alignment horizontal="center" vertical="center"/>
    </xf>
    <xf numFmtId="0" fontId="9" fillId="3" borderId="49" xfId="11" applyFont="1" applyFill="1" applyBorder="1" applyAlignment="1">
      <alignment horizontal="center" vertical="center"/>
    </xf>
    <xf numFmtId="0" fontId="15" fillId="2" borderId="0" xfId="12" applyFont="1" applyFill="1" applyAlignment="1">
      <alignment vertical="center" wrapText="1"/>
    </xf>
    <xf numFmtId="0" fontId="14" fillId="0" borderId="0" xfId="18" applyFont="1" applyAlignment="1">
      <alignment horizontal="left" vertical="center" wrapText="1"/>
    </xf>
    <xf numFmtId="0" fontId="36" fillId="2" borderId="0" xfId="20" applyFont="1" applyFill="1" applyAlignment="1">
      <alignment horizontal="left" vertical="center" wrapText="1"/>
    </xf>
    <xf numFmtId="0" fontId="36" fillId="2" borderId="0" xfId="20" applyFont="1" applyFill="1" applyAlignment="1">
      <alignment horizontal="left" wrapText="1"/>
    </xf>
    <xf numFmtId="0" fontId="33" fillId="2" borderId="0" xfId="20" applyFont="1" applyFill="1" applyAlignment="1">
      <alignment horizontal="left" vertical="center" wrapText="1"/>
    </xf>
    <xf numFmtId="0" fontId="5" fillId="2" borderId="0" xfId="20" applyFont="1" applyFill="1" applyAlignment="1">
      <alignment horizontal="left" vertical="center" wrapText="1"/>
    </xf>
    <xf numFmtId="0" fontId="36" fillId="2" borderId="41" xfId="20" applyFont="1" applyFill="1" applyBorder="1" applyAlignment="1">
      <alignment horizontal="left" vertical="center" wrapText="1"/>
    </xf>
    <xf numFmtId="43" fontId="12" fillId="3" borderId="184" xfId="21" applyFont="1" applyFill="1" applyBorder="1" applyAlignment="1">
      <alignment horizontal="center"/>
    </xf>
    <xf numFmtId="43" fontId="12" fillId="3" borderId="185" xfId="21" applyFont="1" applyFill="1" applyBorder="1" applyAlignment="1">
      <alignment horizontal="center"/>
    </xf>
    <xf numFmtId="0" fontId="33" fillId="2" borderId="0" xfId="12" applyFont="1" applyFill="1" applyBorder="1" applyAlignment="1">
      <alignment horizontal="left" wrapText="1"/>
    </xf>
    <xf numFmtId="0" fontId="33" fillId="2" borderId="0" xfId="22" applyFont="1" applyFill="1" applyBorder="1" applyAlignment="1">
      <alignment horizontal="left" vertical="center" wrapText="1"/>
    </xf>
    <xf numFmtId="0" fontId="5" fillId="2" borderId="0" xfId="0" applyFont="1" applyFill="1" applyBorder="1" applyAlignment="1">
      <alignment horizontal="left" vertical="center" wrapText="1"/>
    </xf>
    <xf numFmtId="0" fontId="9" fillId="3" borderId="194" xfId="0" applyFont="1" applyFill="1" applyBorder="1" applyAlignment="1">
      <alignment horizontal="center" vertical="center" wrapText="1"/>
    </xf>
    <xf numFmtId="0" fontId="9" fillId="3" borderId="195" xfId="0" applyFont="1" applyFill="1" applyBorder="1" applyAlignment="1">
      <alignment horizontal="center" vertical="center" wrapText="1"/>
    </xf>
    <xf numFmtId="0" fontId="9" fillId="3" borderId="196" xfId="0" applyFont="1" applyFill="1" applyBorder="1" applyAlignment="1">
      <alignment horizontal="center" vertical="center" wrapText="1"/>
    </xf>
    <xf numFmtId="0" fontId="15" fillId="2" borderId="0" xfId="0" applyFont="1" applyFill="1" applyBorder="1" applyAlignment="1">
      <alignment horizontal="left" vertical="center" wrapText="1"/>
    </xf>
    <xf numFmtId="180" fontId="20" fillId="2" borderId="0" xfId="6" applyNumberFormat="1" applyFont="1" applyFill="1" applyAlignment="1">
      <alignment horizontal="center"/>
    </xf>
    <xf numFmtId="0" fontId="9" fillId="3" borderId="198" xfId="13" applyFont="1" applyFill="1" applyBorder="1" applyAlignment="1">
      <alignment horizontal="center" vertical="top" wrapText="1"/>
    </xf>
    <xf numFmtId="0" fontId="9" fillId="3" borderId="199" xfId="13" applyFont="1" applyFill="1" applyBorder="1" applyAlignment="1">
      <alignment horizontal="center" vertical="top" wrapText="1"/>
    </xf>
    <xf numFmtId="0" fontId="9" fillId="3" borderId="200" xfId="13" applyFont="1" applyFill="1" applyBorder="1" applyAlignment="1">
      <alignment horizontal="center" vertical="top" wrapText="1"/>
    </xf>
    <xf numFmtId="0" fontId="69" fillId="2" borderId="0" xfId="13" applyFont="1" applyFill="1" applyAlignment="1">
      <alignment horizontal="center"/>
    </xf>
    <xf numFmtId="0" fontId="9" fillId="2" borderId="0" xfId="27" applyFont="1" applyFill="1" applyBorder="1" applyAlignment="1">
      <alignment horizontal="left" vertical="center" wrapText="1"/>
    </xf>
    <xf numFmtId="166" fontId="62" fillId="2" borderId="0" xfId="0" applyNumberFormat="1" applyFont="1" applyFill="1" applyAlignment="1">
      <alignment horizontal="center"/>
    </xf>
    <xf numFmtId="166" fontId="65" fillId="2" borderId="0" xfId="0" applyNumberFormat="1" applyFont="1" applyFill="1" applyAlignment="1">
      <alignment horizontal="center"/>
    </xf>
    <xf numFmtId="0" fontId="9" fillId="2" borderId="0" xfId="23" applyFont="1" applyFill="1" applyAlignment="1">
      <alignment horizontal="left" vertical="center" wrapText="1"/>
    </xf>
    <xf numFmtId="0" fontId="41" fillId="2" borderId="0" xfId="0" applyFont="1" applyFill="1" applyAlignment="1" applyProtection="1">
      <alignment horizontal="center" wrapText="1"/>
    </xf>
    <xf numFmtId="0" fontId="33" fillId="2" borderId="146" xfId="0" applyFont="1" applyFill="1" applyBorder="1" applyAlignment="1" applyProtection="1">
      <alignment wrapText="1"/>
    </xf>
    <xf numFmtId="0" fontId="9" fillId="3" borderId="230" xfId="35" applyFont="1" applyFill="1" applyBorder="1" applyAlignment="1">
      <alignment horizontal="center"/>
    </xf>
    <xf numFmtId="0" fontId="9" fillId="3" borderId="232" xfId="35" applyFont="1" applyFill="1" applyBorder="1" applyAlignment="1">
      <alignment horizontal="center"/>
    </xf>
    <xf numFmtId="0" fontId="27" fillId="3" borderId="230" xfId="35" applyFont="1" applyFill="1" applyBorder="1" applyAlignment="1">
      <alignment horizontal="center"/>
    </xf>
    <xf numFmtId="0" fontId="27" fillId="3" borderId="231" xfId="35" applyFont="1" applyFill="1" applyBorder="1" applyAlignment="1">
      <alignment horizontal="center"/>
    </xf>
    <xf numFmtId="0" fontId="9" fillId="3" borderId="231" xfId="35" applyFont="1" applyFill="1" applyBorder="1" applyAlignment="1">
      <alignment horizontal="center"/>
    </xf>
  </cellXfs>
  <cellStyles count="78">
    <cellStyle name="]_x000d__x000a_Width=797_x000d__x000a_Height=554_x000d__x000a__x000d__x000a_[Code]_x000d__x000a_Code0=/nyf50_x000d__x000a_Code1=4500000136_x000d__x000a_Code2=ME23_x000d__x000a_Code3=4500002322_x000d__x000a_Code4=#_x000d__x000a_Code5=MB01_x000d__x000a_" xfId="60"/>
    <cellStyle name="Comma" xfId="6" builtinId="3"/>
    <cellStyle name="Comma 14 2" xfId="16"/>
    <cellStyle name="Comma 2 2 2 2" xfId="28"/>
    <cellStyle name="Comma 2 2 2 2 2" xfId="66"/>
    <cellStyle name="Comma 2 2 2 3" xfId="5"/>
    <cellStyle name="Comma 2 3 2" xfId="17"/>
    <cellStyle name="Comma 2 3 3 2" xfId="2"/>
    <cellStyle name="Comma 2 3 4" xfId="34"/>
    <cellStyle name="Comma 2 5" xfId="19"/>
    <cellStyle name="Comma 282 2 2" xfId="40"/>
    <cellStyle name="Comma 282 3" xfId="39"/>
    <cellStyle name="Comma 285 2" xfId="32"/>
    <cellStyle name="Comma 3 2" xfId="38"/>
    <cellStyle name="Comma 3 3 2" xfId="68"/>
    <cellStyle name="Comma 3 3 2 2" xfId="76"/>
    <cellStyle name="Comma 4 2 2" xfId="54"/>
    <cellStyle name="Comma 4 2 3" xfId="72"/>
    <cellStyle name="Comma 4 3 2" xfId="71"/>
    <cellStyle name="Comma 5" xfId="4"/>
    <cellStyle name="Comma 5 2 2" xfId="29"/>
    <cellStyle name="Comma 6" xfId="33"/>
    <cellStyle name="Comma 7" xfId="21"/>
    <cellStyle name="Comma_Table 1 2" xfId="37"/>
    <cellStyle name="Comma_Table 41a-41b" xfId="15"/>
    <cellStyle name="Hyperlink" xfId="52" builtinId="8"/>
    <cellStyle name="Hyperlink 2" xfId="77"/>
    <cellStyle name="Normal" xfId="0" builtinId="0"/>
    <cellStyle name="Normal 10" xfId="58"/>
    <cellStyle name="Normal 10 10 6 3" xfId="3"/>
    <cellStyle name="Normal 10 10 8 2 2 2 5 2" xfId="10"/>
    <cellStyle name="Normal 10 10 8 3 2 5 2" xfId="8"/>
    <cellStyle name="Normal 139 2" xfId="14"/>
    <cellStyle name="Normal 143" xfId="35"/>
    <cellStyle name="Normal 143 2" xfId="41"/>
    <cellStyle name="Normal 144 2 2" xfId="12"/>
    <cellStyle name="Normal 145" xfId="75"/>
    <cellStyle name="Normal 146" xfId="70"/>
    <cellStyle name="Normal 146 3" xfId="31"/>
    <cellStyle name="Normal 2 10 2" xfId="13"/>
    <cellStyle name="Normal 2 2" xfId="18"/>
    <cellStyle name="Normal 2 2 3" xfId="9"/>
    <cellStyle name="Normal 2 3 2 2" xfId="25"/>
    <cellStyle name="Normal 2 3 3 2" xfId="11"/>
    <cellStyle name="Normal 3" xfId="45"/>
    <cellStyle name="Normal 3 10" xfId="36"/>
    <cellStyle name="Normal 3 2 2 2" xfId="27"/>
    <cellStyle name="Normal 4 2 2" xfId="22"/>
    <cellStyle name="Normal 4 2 3" xfId="55"/>
    <cellStyle name="Normal 4 3" xfId="62"/>
    <cellStyle name="Normal 5" xfId="20"/>
    <cellStyle name="Normal 5 10 2" xfId="23"/>
    <cellStyle name="Normal 5 12" xfId="1"/>
    <cellStyle name="Normal 5 2" xfId="69"/>
    <cellStyle name="Normal 5 3" xfId="74"/>
    <cellStyle name="Normal 6 2" xfId="73"/>
    <cellStyle name="Normal 7" xfId="63"/>
    <cellStyle name="Normal 8" xfId="47"/>
    <cellStyle name="Normal 90" xfId="67"/>
    <cellStyle name="Normal_Book1" xfId="61"/>
    <cellStyle name="Normal_CGDD-Jan-09" xfId="44"/>
    <cellStyle name="Normal_GF98.xlw" xfId="43"/>
    <cellStyle name="Normal_ODCS" xfId="49"/>
    <cellStyle name="Normal_Quarterly BOP 2001" xfId="30"/>
    <cellStyle name="Normal_RHABMCPC010731" xfId="53"/>
    <cellStyle name="Normal_Sheet1" xfId="46"/>
    <cellStyle name="Normal_TAB2.11" xfId="65"/>
    <cellStyle name="Normal_Tab2.3" xfId="64"/>
    <cellStyle name="Normal_Table 1 2" xfId="26"/>
    <cellStyle name="Normal_Table 20-21" xfId="57"/>
    <cellStyle name="Normal_Table 25f 2 2" xfId="50"/>
    <cellStyle name="Normal_Table 25f 3" xfId="48"/>
    <cellStyle name="Normal_Table 30" xfId="56"/>
    <cellStyle name="Normal_Template" xfId="24"/>
    <cellStyle name="Percent" xfId="7" builtinId="5"/>
    <cellStyle name="Percent 10" xfId="59"/>
    <cellStyle name="Percent 2 2 2" xfId="51"/>
    <cellStyle name="Percent 2 3 2" xfId="4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12.xml"/><Relationship Id="rId138" Type="http://schemas.openxmlformats.org/officeDocument/2006/relationships/externalLink" Target="externalLinks/externalLink66.xml"/><Relationship Id="rId159" Type="http://schemas.openxmlformats.org/officeDocument/2006/relationships/externalLink" Target="externalLinks/externalLink87.xml"/><Relationship Id="rId170" Type="http://schemas.openxmlformats.org/officeDocument/2006/relationships/externalLink" Target="externalLinks/externalLink98.xml"/><Relationship Id="rId191" Type="http://schemas.openxmlformats.org/officeDocument/2006/relationships/externalLink" Target="externalLinks/externalLink119.xml"/><Relationship Id="rId107" Type="http://schemas.openxmlformats.org/officeDocument/2006/relationships/externalLink" Target="externalLinks/externalLink35.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2.xml"/><Relationship Id="rId128" Type="http://schemas.openxmlformats.org/officeDocument/2006/relationships/externalLink" Target="externalLinks/externalLink56.xml"/><Relationship Id="rId149" Type="http://schemas.openxmlformats.org/officeDocument/2006/relationships/externalLink" Target="externalLinks/externalLink77.xml"/><Relationship Id="rId5" Type="http://schemas.openxmlformats.org/officeDocument/2006/relationships/worksheet" Target="worksheets/sheet5.xml"/><Relationship Id="rId95" Type="http://schemas.openxmlformats.org/officeDocument/2006/relationships/externalLink" Target="externalLinks/externalLink23.xml"/><Relationship Id="rId160" Type="http://schemas.openxmlformats.org/officeDocument/2006/relationships/externalLink" Target="externalLinks/externalLink88.xml"/><Relationship Id="rId181" Type="http://schemas.openxmlformats.org/officeDocument/2006/relationships/externalLink" Target="externalLinks/externalLink10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46.xml"/><Relationship Id="rId139" Type="http://schemas.openxmlformats.org/officeDocument/2006/relationships/externalLink" Target="externalLinks/externalLink67.xml"/><Relationship Id="rId85" Type="http://schemas.openxmlformats.org/officeDocument/2006/relationships/externalLink" Target="externalLinks/externalLink13.xml"/><Relationship Id="rId150" Type="http://schemas.openxmlformats.org/officeDocument/2006/relationships/externalLink" Target="externalLinks/externalLink78.xml"/><Relationship Id="rId171" Type="http://schemas.openxmlformats.org/officeDocument/2006/relationships/externalLink" Target="externalLinks/externalLink99.xml"/><Relationship Id="rId192" Type="http://schemas.openxmlformats.org/officeDocument/2006/relationships/externalLink" Target="externalLinks/externalLink120.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36.xml"/><Relationship Id="rId129" Type="http://schemas.openxmlformats.org/officeDocument/2006/relationships/externalLink" Target="externalLinks/externalLink57.xml"/><Relationship Id="rId54" Type="http://schemas.openxmlformats.org/officeDocument/2006/relationships/worksheet" Target="worksheets/sheet54.xml"/><Relationship Id="rId75" Type="http://schemas.openxmlformats.org/officeDocument/2006/relationships/externalLink" Target="externalLinks/externalLink3.xml"/><Relationship Id="rId96" Type="http://schemas.openxmlformats.org/officeDocument/2006/relationships/externalLink" Target="externalLinks/externalLink24.xml"/><Relationship Id="rId140" Type="http://schemas.openxmlformats.org/officeDocument/2006/relationships/externalLink" Target="externalLinks/externalLink68.xml"/><Relationship Id="rId161" Type="http://schemas.openxmlformats.org/officeDocument/2006/relationships/externalLink" Target="externalLinks/externalLink89.xml"/><Relationship Id="rId182" Type="http://schemas.openxmlformats.org/officeDocument/2006/relationships/externalLink" Target="externalLinks/externalLink110.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47.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externalLink" Target="externalLinks/externalLink14.xml"/><Relationship Id="rId130" Type="http://schemas.openxmlformats.org/officeDocument/2006/relationships/externalLink" Target="externalLinks/externalLink58.xml"/><Relationship Id="rId151" Type="http://schemas.openxmlformats.org/officeDocument/2006/relationships/externalLink" Target="externalLinks/externalLink79.xml"/><Relationship Id="rId172" Type="http://schemas.openxmlformats.org/officeDocument/2006/relationships/externalLink" Target="externalLinks/externalLink100.xml"/><Relationship Id="rId193" Type="http://schemas.openxmlformats.org/officeDocument/2006/relationships/externalLink" Target="externalLinks/externalLink121.xml"/><Relationship Id="rId13" Type="http://schemas.openxmlformats.org/officeDocument/2006/relationships/worksheet" Target="worksheets/sheet13.xml"/><Relationship Id="rId109" Type="http://schemas.openxmlformats.org/officeDocument/2006/relationships/externalLink" Target="externalLinks/externalLink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externalLink" Target="externalLinks/externalLink4.xml"/><Relationship Id="rId97" Type="http://schemas.openxmlformats.org/officeDocument/2006/relationships/externalLink" Target="externalLinks/externalLink25.xml"/><Relationship Id="rId120" Type="http://schemas.openxmlformats.org/officeDocument/2006/relationships/externalLink" Target="externalLinks/externalLink48.xml"/><Relationship Id="rId141" Type="http://schemas.openxmlformats.org/officeDocument/2006/relationships/externalLink" Target="externalLinks/externalLink6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0.xml"/><Relationship Id="rId162" Type="http://schemas.openxmlformats.org/officeDocument/2006/relationships/externalLink" Target="externalLinks/externalLink90.xml"/><Relationship Id="rId183" Type="http://schemas.openxmlformats.org/officeDocument/2006/relationships/externalLink" Target="externalLinks/externalLink11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5.xml"/><Relationship Id="rId110" Type="http://schemas.openxmlformats.org/officeDocument/2006/relationships/externalLink" Target="externalLinks/externalLink38.xml"/><Relationship Id="rId115" Type="http://schemas.openxmlformats.org/officeDocument/2006/relationships/externalLink" Target="externalLinks/externalLink43.xml"/><Relationship Id="rId131" Type="http://schemas.openxmlformats.org/officeDocument/2006/relationships/externalLink" Target="externalLinks/externalLink59.xml"/><Relationship Id="rId136" Type="http://schemas.openxmlformats.org/officeDocument/2006/relationships/externalLink" Target="externalLinks/externalLink64.xml"/><Relationship Id="rId157" Type="http://schemas.openxmlformats.org/officeDocument/2006/relationships/externalLink" Target="externalLinks/externalLink85.xml"/><Relationship Id="rId178" Type="http://schemas.openxmlformats.org/officeDocument/2006/relationships/externalLink" Target="externalLinks/externalLink106.xml"/><Relationship Id="rId61" Type="http://schemas.openxmlformats.org/officeDocument/2006/relationships/worksheet" Target="worksheets/sheet61.xml"/><Relationship Id="rId82" Type="http://schemas.openxmlformats.org/officeDocument/2006/relationships/externalLink" Target="externalLinks/externalLink10.xml"/><Relationship Id="rId152" Type="http://schemas.openxmlformats.org/officeDocument/2006/relationships/externalLink" Target="externalLinks/externalLink80.xml"/><Relationship Id="rId173" Type="http://schemas.openxmlformats.org/officeDocument/2006/relationships/externalLink" Target="externalLinks/externalLink101.xml"/><Relationship Id="rId194" Type="http://schemas.openxmlformats.org/officeDocument/2006/relationships/externalLink" Target="externalLinks/externalLink12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5.xml"/><Relationship Id="rId100" Type="http://schemas.openxmlformats.org/officeDocument/2006/relationships/externalLink" Target="externalLinks/externalLink28.xml"/><Relationship Id="rId105" Type="http://schemas.openxmlformats.org/officeDocument/2006/relationships/externalLink" Target="externalLinks/externalLink33.xml"/><Relationship Id="rId126" Type="http://schemas.openxmlformats.org/officeDocument/2006/relationships/externalLink" Target="externalLinks/externalLink54.xml"/><Relationship Id="rId147" Type="http://schemas.openxmlformats.org/officeDocument/2006/relationships/externalLink" Target="externalLinks/externalLink75.xml"/><Relationship Id="rId168" Type="http://schemas.openxmlformats.org/officeDocument/2006/relationships/externalLink" Target="externalLinks/externalLink9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21.xml"/><Relationship Id="rId98" Type="http://schemas.openxmlformats.org/officeDocument/2006/relationships/externalLink" Target="externalLinks/externalLink26.xml"/><Relationship Id="rId121" Type="http://schemas.openxmlformats.org/officeDocument/2006/relationships/externalLink" Target="externalLinks/externalLink49.xml"/><Relationship Id="rId142" Type="http://schemas.openxmlformats.org/officeDocument/2006/relationships/externalLink" Target="externalLinks/externalLink70.xml"/><Relationship Id="rId163" Type="http://schemas.openxmlformats.org/officeDocument/2006/relationships/externalLink" Target="externalLinks/externalLink91.xml"/><Relationship Id="rId184" Type="http://schemas.openxmlformats.org/officeDocument/2006/relationships/externalLink" Target="externalLinks/externalLink112.xml"/><Relationship Id="rId189" Type="http://schemas.openxmlformats.org/officeDocument/2006/relationships/externalLink" Target="externalLinks/externalLink11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44.xml"/><Relationship Id="rId137" Type="http://schemas.openxmlformats.org/officeDocument/2006/relationships/externalLink" Target="externalLinks/externalLink65.xml"/><Relationship Id="rId158" Type="http://schemas.openxmlformats.org/officeDocument/2006/relationships/externalLink" Target="externalLinks/externalLink8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1.xml"/><Relationship Id="rId88" Type="http://schemas.openxmlformats.org/officeDocument/2006/relationships/externalLink" Target="externalLinks/externalLink16.xml"/><Relationship Id="rId111" Type="http://schemas.openxmlformats.org/officeDocument/2006/relationships/externalLink" Target="externalLinks/externalLink39.xml"/><Relationship Id="rId132" Type="http://schemas.openxmlformats.org/officeDocument/2006/relationships/externalLink" Target="externalLinks/externalLink60.xml"/><Relationship Id="rId153" Type="http://schemas.openxmlformats.org/officeDocument/2006/relationships/externalLink" Target="externalLinks/externalLink81.xml"/><Relationship Id="rId174" Type="http://schemas.openxmlformats.org/officeDocument/2006/relationships/externalLink" Target="externalLinks/externalLink102.xml"/><Relationship Id="rId179" Type="http://schemas.openxmlformats.org/officeDocument/2006/relationships/externalLink" Target="externalLinks/externalLink107.xml"/><Relationship Id="rId195" Type="http://schemas.openxmlformats.org/officeDocument/2006/relationships/theme" Target="theme/theme1.xml"/><Relationship Id="rId190" Type="http://schemas.openxmlformats.org/officeDocument/2006/relationships/externalLink" Target="externalLinks/externalLink11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4.xml"/><Relationship Id="rId127" Type="http://schemas.openxmlformats.org/officeDocument/2006/relationships/externalLink" Target="externalLinks/externalLink5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xml"/><Relationship Id="rId78" Type="http://schemas.openxmlformats.org/officeDocument/2006/relationships/externalLink" Target="externalLinks/externalLink6.xml"/><Relationship Id="rId94" Type="http://schemas.openxmlformats.org/officeDocument/2006/relationships/externalLink" Target="externalLinks/externalLink22.xml"/><Relationship Id="rId99" Type="http://schemas.openxmlformats.org/officeDocument/2006/relationships/externalLink" Target="externalLinks/externalLink27.xml"/><Relationship Id="rId101" Type="http://schemas.openxmlformats.org/officeDocument/2006/relationships/externalLink" Target="externalLinks/externalLink29.xml"/><Relationship Id="rId122" Type="http://schemas.openxmlformats.org/officeDocument/2006/relationships/externalLink" Target="externalLinks/externalLink50.xml"/><Relationship Id="rId143" Type="http://schemas.openxmlformats.org/officeDocument/2006/relationships/externalLink" Target="externalLinks/externalLink71.xml"/><Relationship Id="rId148" Type="http://schemas.openxmlformats.org/officeDocument/2006/relationships/externalLink" Target="externalLinks/externalLink76.xml"/><Relationship Id="rId164" Type="http://schemas.openxmlformats.org/officeDocument/2006/relationships/externalLink" Target="externalLinks/externalLink92.xml"/><Relationship Id="rId169" Type="http://schemas.openxmlformats.org/officeDocument/2006/relationships/externalLink" Target="externalLinks/externalLink97.xml"/><Relationship Id="rId185" Type="http://schemas.openxmlformats.org/officeDocument/2006/relationships/externalLink" Target="externalLinks/externalLink11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08.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17.xml"/><Relationship Id="rId112" Type="http://schemas.openxmlformats.org/officeDocument/2006/relationships/externalLink" Target="externalLinks/externalLink40.xml"/><Relationship Id="rId133" Type="http://schemas.openxmlformats.org/officeDocument/2006/relationships/externalLink" Target="externalLinks/externalLink61.xml"/><Relationship Id="rId154" Type="http://schemas.openxmlformats.org/officeDocument/2006/relationships/externalLink" Target="externalLinks/externalLink82.xml"/><Relationship Id="rId175" Type="http://schemas.openxmlformats.org/officeDocument/2006/relationships/externalLink" Target="externalLinks/externalLink103.xml"/><Relationship Id="rId196" Type="http://schemas.openxmlformats.org/officeDocument/2006/relationships/styles" Target="style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7.xml"/><Relationship Id="rId102" Type="http://schemas.openxmlformats.org/officeDocument/2006/relationships/externalLink" Target="externalLinks/externalLink30.xml"/><Relationship Id="rId123" Type="http://schemas.openxmlformats.org/officeDocument/2006/relationships/externalLink" Target="externalLinks/externalLink51.xml"/><Relationship Id="rId144" Type="http://schemas.openxmlformats.org/officeDocument/2006/relationships/externalLink" Target="externalLinks/externalLink72.xml"/><Relationship Id="rId90" Type="http://schemas.openxmlformats.org/officeDocument/2006/relationships/externalLink" Target="externalLinks/externalLink18.xml"/><Relationship Id="rId165" Type="http://schemas.openxmlformats.org/officeDocument/2006/relationships/externalLink" Target="externalLinks/externalLink93.xml"/><Relationship Id="rId186" Type="http://schemas.openxmlformats.org/officeDocument/2006/relationships/externalLink" Target="externalLinks/externalLink11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41.xml"/><Relationship Id="rId134" Type="http://schemas.openxmlformats.org/officeDocument/2006/relationships/externalLink" Target="externalLinks/externalLink62.xml"/><Relationship Id="rId80" Type="http://schemas.openxmlformats.org/officeDocument/2006/relationships/externalLink" Target="externalLinks/externalLink8.xml"/><Relationship Id="rId155" Type="http://schemas.openxmlformats.org/officeDocument/2006/relationships/externalLink" Target="externalLinks/externalLink83.xml"/><Relationship Id="rId176" Type="http://schemas.openxmlformats.org/officeDocument/2006/relationships/externalLink" Target="externalLinks/externalLink104.xml"/><Relationship Id="rId197"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1.xml"/><Relationship Id="rId124" Type="http://schemas.openxmlformats.org/officeDocument/2006/relationships/externalLink" Target="externalLinks/externalLink52.xml"/><Relationship Id="rId70" Type="http://schemas.openxmlformats.org/officeDocument/2006/relationships/worksheet" Target="worksheets/sheet70.xml"/><Relationship Id="rId91" Type="http://schemas.openxmlformats.org/officeDocument/2006/relationships/externalLink" Target="externalLinks/externalLink19.xml"/><Relationship Id="rId145" Type="http://schemas.openxmlformats.org/officeDocument/2006/relationships/externalLink" Target="externalLinks/externalLink73.xml"/><Relationship Id="rId166" Type="http://schemas.openxmlformats.org/officeDocument/2006/relationships/externalLink" Target="externalLinks/externalLink94.xml"/><Relationship Id="rId187" Type="http://schemas.openxmlformats.org/officeDocument/2006/relationships/externalLink" Target="externalLinks/externalLink115.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2.xml"/><Relationship Id="rId60" Type="http://schemas.openxmlformats.org/officeDocument/2006/relationships/worksheet" Target="worksheets/sheet60.xml"/><Relationship Id="rId81" Type="http://schemas.openxmlformats.org/officeDocument/2006/relationships/externalLink" Target="externalLinks/externalLink9.xml"/><Relationship Id="rId135" Type="http://schemas.openxmlformats.org/officeDocument/2006/relationships/externalLink" Target="externalLinks/externalLink63.xml"/><Relationship Id="rId156" Type="http://schemas.openxmlformats.org/officeDocument/2006/relationships/externalLink" Target="externalLinks/externalLink84.xml"/><Relationship Id="rId177" Type="http://schemas.openxmlformats.org/officeDocument/2006/relationships/externalLink" Target="externalLinks/externalLink105.xml"/><Relationship Id="rId198" Type="http://schemas.openxmlformats.org/officeDocument/2006/relationships/calcChain" Target="calcChain.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externalLink" Target="externalLinks/externalLink32.xml"/><Relationship Id="rId125" Type="http://schemas.openxmlformats.org/officeDocument/2006/relationships/externalLink" Target="externalLinks/externalLink53.xml"/><Relationship Id="rId146" Type="http://schemas.openxmlformats.org/officeDocument/2006/relationships/externalLink" Target="externalLinks/externalLink74.xml"/><Relationship Id="rId167" Type="http://schemas.openxmlformats.org/officeDocument/2006/relationships/externalLink" Target="externalLinks/externalLink95.xml"/><Relationship Id="rId188" Type="http://schemas.openxmlformats.org/officeDocument/2006/relationships/externalLink" Target="externalLinks/externalLink116.xml"/></Relationships>
</file>

<file path=xl/drawings/_rels/drawing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xdr:from>
      <xdr:col>0</xdr:col>
      <xdr:colOff>66674</xdr:colOff>
      <xdr:row>43</xdr:row>
      <xdr:rowOff>66675</xdr:rowOff>
    </xdr:from>
    <xdr:to>
      <xdr:col>0</xdr:col>
      <xdr:colOff>1371600</xdr:colOff>
      <xdr:row>45</xdr:row>
      <xdr:rowOff>85725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0100-000002000000}"/>
            </a:ext>
          </a:extLst>
        </xdr:cNvPr>
        <xdr:cNvSpPr/>
      </xdr:nvSpPr>
      <xdr:spPr>
        <a:xfrm>
          <a:off x="66674" y="10833735"/>
          <a:ext cx="1304926" cy="36957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58</xdr:row>
      <xdr:rowOff>0</xdr:rowOff>
    </xdr:from>
    <xdr:to>
      <xdr:col>1</xdr:col>
      <xdr:colOff>828676</xdr:colOff>
      <xdr:row>59</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0B00-000002000000}"/>
            </a:ext>
          </a:extLst>
        </xdr:cNvPr>
        <xdr:cNvSpPr/>
      </xdr:nvSpPr>
      <xdr:spPr>
        <a:xfrm>
          <a:off x="0" y="1286256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52</xdr:row>
      <xdr:rowOff>0</xdr:rowOff>
    </xdr:from>
    <xdr:to>
      <xdr:col>0</xdr:col>
      <xdr:colOff>1304926</xdr:colOff>
      <xdr:row>54</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0C00-000002000000}"/>
            </a:ext>
          </a:extLst>
        </xdr:cNvPr>
        <xdr:cNvSpPr/>
      </xdr:nvSpPr>
      <xdr:spPr>
        <a:xfrm>
          <a:off x="0" y="11353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1304926</xdr:colOff>
      <xdr:row>46</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0D00-000002000000}"/>
            </a:ext>
          </a:extLst>
        </xdr:cNvPr>
        <xdr:cNvSpPr/>
      </xdr:nvSpPr>
      <xdr:spPr>
        <a:xfrm>
          <a:off x="0" y="1018032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65</xdr:row>
      <xdr:rowOff>19050</xdr:rowOff>
    </xdr:from>
    <xdr:to>
      <xdr:col>0</xdr:col>
      <xdr:colOff>1304926</xdr:colOff>
      <xdr:row>67</xdr:row>
      <xdr:rowOff>61912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0E00-000002000000}"/>
            </a:ext>
          </a:extLst>
        </xdr:cNvPr>
        <xdr:cNvSpPr/>
      </xdr:nvSpPr>
      <xdr:spPr>
        <a:xfrm>
          <a:off x="0" y="14100810"/>
          <a:ext cx="1304926" cy="4238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125</xdr:row>
      <xdr:rowOff>0</xdr:rowOff>
    </xdr:from>
    <xdr:to>
      <xdr:col>0</xdr:col>
      <xdr:colOff>1304926</xdr:colOff>
      <xdr:row>127</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0F00-000002000000}"/>
            </a:ext>
          </a:extLst>
        </xdr:cNvPr>
        <xdr:cNvSpPr/>
      </xdr:nvSpPr>
      <xdr:spPr>
        <a:xfrm>
          <a:off x="0" y="2763774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125</xdr:row>
      <xdr:rowOff>0</xdr:rowOff>
    </xdr:from>
    <xdr:to>
      <xdr:col>0</xdr:col>
      <xdr:colOff>1304926</xdr:colOff>
      <xdr:row>127</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1000-000002000000}"/>
            </a:ext>
          </a:extLst>
        </xdr:cNvPr>
        <xdr:cNvSpPr/>
      </xdr:nvSpPr>
      <xdr:spPr>
        <a:xfrm>
          <a:off x="0" y="2636520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1304926</xdr:colOff>
      <xdr:row>24</xdr:row>
      <xdr:rowOff>187138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1100-000002000000}"/>
            </a:ext>
          </a:extLst>
        </xdr:cNvPr>
        <xdr:cNvSpPr/>
      </xdr:nvSpPr>
      <xdr:spPr>
        <a:xfrm>
          <a:off x="0" y="5760720"/>
          <a:ext cx="1304926" cy="40049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120</xdr:row>
      <xdr:rowOff>0</xdr:rowOff>
    </xdr:from>
    <xdr:to>
      <xdr:col>0</xdr:col>
      <xdr:colOff>1304926</xdr:colOff>
      <xdr:row>121</xdr:row>
      <xdr:rowOff>185737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1200-000002000000}"/>
            </a:ext>
          </a:extLst>
        </xdr:cNvPr>
        <xdr:cNvSpPr/>
      </xdr:nvSpPr>
      <xdr:spPr>
        <a:xfrm>
          <a:off x="0" y="2933700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203</xdr:row>
      <xdr:rowOff>0</xdr:rowOff>
    </xdr:from>
    <xdr:to>
      <xdr:col>1</xdr:col>
      <xdr:colOff>553509</xdr:colOff>
      <xdr:row>205</xdr:row>
      <xdr:rowOff>40217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1300-000002000000}"/>
            </a:ext>
          </a:extLst>
        </xdr:cNvPr>
        <xdr:cNvSpPr/>
      </xdr:nvSpPr>
      <xdr:spPr>
        <a:xfrm>
          <a:off x="0" y="12085320"/>
          <a:ext cx="1330749" cy="42121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36</xdr:row>
      <xdr:rowOff>74083</xdr:rowOff>
    </xdr:from>
    <xdr:to>
      <xdr:col>0</xdr:col>
      <xdr:colOff>1304926</xdr:colOff>
      <xdr:row>37</xdr:row>
      <xdr:rowOff>150283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1400-000002000000}"/>
            </a:ext>
          </a:extLst>
        </xdr:cNvPr>
        <xdr:cNvSpPr/>
      </xdr:nvSpPr>
      <xdr:spPr>
        <a:xfrm>
          <a:off x="0" y="1259374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93</xdr:row>
      <xdr:rowOff>0</xdr:rowOff>
    </xdr:from>
    <xdr:to>
      <xdr:col>1</xdr:col>
      <xdr:colOff>66676</xdr:colOff>
      <xdr:row>94</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0200-000002000000}"/>
            </a:ext>
          </a:extLst>
        </xdr:cNvPr>
        <xdr:cNvSpPr/>
      </xdr:nvSpPr>
      <xdr:spPr>
        <a:xfrm>
          <a:off x="0" y="12024360"/>
          <a:ext cx="171259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1304926</xdr:colOff>
      <xdr:row>37</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1500-000002000000}"/>
            </a:ext>
          </a:extLst>
        </xdr:cNvPr>
        <xdr:cNvSpPr/>
      </xdr:nvSpPr>
      <xdr:spPr>
        <a:xfrm>
          <a:off x="0" y="1181862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1304926</xdr:colOff>
      <xdr:row>23</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1600-000002000000}"/>
            </a:ext>
          </a:extLst>
        </xdr:cNvPr>
        <xdr:cNvSpPr/>
      </xdr:nvSpPr>
      <xdr:spPr>
        <a:xfrm>
          <a:off x="0" y="45796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1304926</xdr:colOff>
      <xdr:row>33</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1700-000002000000}"/>
            </a:ext>
          </a:extLst>
        </xdr:cNvPr>
        <xdr:cNvSpPr/>
      </xdr:nvSpPr>
      <xdr:spPr>
        <a:xfrm>
          <a:off x="0" y="1062990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37</xdr:row>
      <xdr:rowOff>0</xdr:rowOff>
    </xdr:from>
    <xdr:to>
      <xdr:col>0</xdr:col>
      <xdr:colOff>1304926</xdr:colOff>
      <xdr:row>39</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1800-000002000000}"/>
            </a:ext>
          </a:extLst>
        </xdr:cNvPr>
        <xdr:cNvSpPr/>
      </xdr:nvSpPr>
      <xdr:spPr>
        <a:xfrm>
          <a:off x="0" y="1253490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1304926</xdr:colOff>
      <xdr:row>36</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1900-000002000000}"/>
            </a:ext>
          </a:extLst>
        </xdr:cNvPr>
        <xdr:cNvSpPr/>
      </xdr:nvSpPr>
      <xdr:spPr>
        <a:xfrm>
          <a:off x="0" y="93192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22412</xdr:colOff>
      <xdr:row>124</xdr:row>
      <xdr:rowOff>87158</xdr:rowOff>
    </xdr:from>
    <xdr:to>
      <xdr:col>1</xdr:col>
      <xdr:colOff>343088</xdr:colOff>
      <xdr:row>126</xdr:row>
      <xdr:rowOff>127374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1A00-000002000000}"/>
            </a:ext>
          </a:extLst>
        </xdr:cNvPr>
        <xdr:cNvSpPr/>
      </xdr:nvSpPr>
      <xdr:spPr>
        <a:xfrm>
          <a:off x="22412" y="9238778"/>
          <a:ext cx="1478916" cy="42121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34</xdr:row>
      <xdr:rowOff>0</xdr:rowOff>
    </xdr:from>
    <xdr:to>
      <xdr:col>0</xdr:col>
      <xdr:colOff>1304926</xdr:colOff>
      <xdr:row>36</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1B00-000002000000}"/>
            </a:ext>
          </a:extLst>
        </xdr:cNvPr>
        <xdr:cNvSpPr/>
      </xdr:nvSpPr>
      <xdr:spPr>
        <a:xfrm>
          <a:off x="0" y="660654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62</xdr:row>
      <xdr:rowOff>0</xdr:rowOff>
    </xdr:from>
    <xdr:to>
      <xdr:col>0</xdr:col>
      <xdr:colOff>1304926</xdr:colOff>
      <xdr:row>63</xdr:row>
      <xdr:rowOff>192581</xdr:rowOff>
    </xdr:to>
    <xdr:sp macro="" textlink="">
      <xdr:nvSpPr>
        <xdr:cNvPr id="4" name="Left Arrow 3">
          <a:hlinkClick xmlns:r="http://schemas.openxmlformats.org/officeDocument/2006/relationships" r:id="rId1"/>
          <a:extLst>
            <a:ext uri="{FF2B5EF4-FFF2-40B4-BE49-F238E27FC236}">
              <a16:creationId xmlns:a16="http://schemas.microsoft.com/office/drawing/2014/main" xmlns="" id="{00000000-0008-0000-1B00-000002000000}"/>
            </a:ext>
          </a:extLst>
        </xdr:cNvPr>
        <xdr:cNvSpPr/>
      </xdr:nvSpPr>
      <xdr:spPr>
        <a:xfrm>
          <a:off x="0" y="10545536"/>
          <a:ext cx="1304926" cy="396688"/>
        </a:xfrm>
        <a:prstGeom prst="leftArrow">
          <a:avLst>
            <a:gd name="adj1" fmla="val 50000"/>
            <a:gd name="adj2" fmla="val 49184"/>
          </a:avLst>
        </a:prstGeom>
        <a:solidFill>
          <a:srgbClr val="4472C4">
            <a:lumMod val="20000"/>
            <a:lumOff val="80000"/>
          </a:srgbClr>
        </a:solidFill>
        <a:ln w="12700" cap="flat" cmpd="sng" algn="ctr">
          <a:solidFill>
            <a:srgbClr val="5B9BD5"/>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700" b="1" i="0" u="none" strike="noStrike" kern="0" cap="none" spc="0" normalizeH="0" baseline="0" noProof="0">
              <a:ln>
                <a:noFill/>
              </a:ln>
              <a:solidFill>
                <a:srgbClr val="002060"/>
              </a:solidFill>
              <a:effectLst/>
              <a:uLnTx/>
              <a:uFillTx/>
              <a:latin typeface="Segoe UI" panose="020B0502040204020203" pitchFamily="34" charset="0"/>
              <a:ea typeface="+mn-ea"/>
              <a:cs typeface="Segoe UI" panose="020B0502040204020203" pitchFamily="34" charset="0"/>
            </a:rPr>
            <a:t>    </a:t>
          </a:r>
          <a:r>
            <a:rPr kumimoji="0" lang="en-US" sz="800" b="1" i="0" u="none" strike="noStrike" kern="0" cap="none" spc="0" normalizeH="0" baseline="0" noProof="0">
              <a:ln>
                <a:noFill/>
              </a:ln>
              <a:solidFill>
                <a:srgbClr val="002060"/>
              </a:solidFill>
              <a:effectLst/>
              <a:uLnTx/>
              <a:uFillTx/>
              <a:latin typeface="Segoe UI" panose="020B0502040204020203" pitchFamily="34" charset="0"/>
              <a:ea typeface="+mn-ea"/>
              <a:cs typeface="Segoe UI" panose="020B0502040204020203" pitchFamily="34" charset="0"/>
            </a:rPr>
            <a:t>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179</xdr:row>
      <xdr:rowOff>0</xdr:rowOff>
    </xdr:from>
    <xdr:to>
      <xdr:col>1</xdr:col>
      <xdr:colOff>476251</xdr:colOff>
      <xdr:row>180</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1D00-000002000000}"/>
            </a:ext>
          </a:extLst>
        </xdr:cNvPr>
        <xdr:cNvSpPr/>
      </xdr:nvSpPr>
      <xdr:spPr>
        <a:xfrm>
          <a:off x="0" y="6560820"/>
          <a:ext cx="1329691" cy="40386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137</xdr:row>
      <xdr:rowOff>0</xdr:rowOff>
    </xdr:from>
    <xdr:to>
      <xdr:col>1</xdr:col>
      <xdr:colOff>353719</xdr:colOff>
      <xdr:row>138</xdr:row>
      <xdr:rowOff>185053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1E00-000002000000}"/>
            </a:ext>
          </a:extLst>
        </xdr:cNvPr>
        <xdr:cNvSpPr/>
      </xdr:nvSpPr>
      <xdr:spPr>
        <a:xfrm>
          <a:off x="0" y="8534400"/>
          <a:ext cx="1306219" cy="39841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1304926</xdr:colOff>
      <xdr:row>37</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0300-000002000000}"/>
            </a:ext>
          </a:extLst>
        </xdr:cNvPr>
        <xdr:cNvSpPr/>
      </xdr:nvSpPr>
      <xdr:spPr>
        <a:xfrm>
          <a:off x="0" y="736092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38100</xdr:colOff>
      <xdr:row>139</xdr:row>
      <xdr:rowOff>87086</xdr:rowOff>
    </xdr:from>
    <xdr:to>
      <xdr:col>1</xdr:col>
      <xdr:colOff>328551</xdr:colOff>
      <xdr:row>141</xdr:row>
      <xdr:rowOff>70217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1F00-000002000000}"/>
            </a:ext>
          </a:extLst>
        </xdr:cNvPr>
        <xdr:cNvSpPr/>
      </xdr:nvSpPr>
      <xdr:spPr>
        <a:xfrm>
          <a:off x="38100" y="10023566"/>
          <a:ext cx="1296291" cy="40985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34018</xdr:colOff>
      <xdr:row>135</xdr:row>
      <xdr:rowOff>86632</xdr:rowOff>
    </xdr:from>
    <xdr:to>
      <xdr:col>1</xdr:col>
      <xdr:colOff>415627</xdr:colOff>
      <xdr:row>137</xdr:row>
      <xdr:rowOff>78757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2000-000002000000}"/>
            </a:ext>
          </a:extLst>
        </xdr:cNvPr>
        <xdr:cNvSpPr/>
      </xdr:nvSpPr>
      <xdr:spPr>
        <a:xfrm>
          <a:off x="34018" y="9573532"/>
          <a:ext cx="1303629" cy="4036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13855</xdr:colOff>
      <xdr:row>46</xdr:row>
      <xdr:rowOff>78798</xdr:rowOff>
    </xdr:from>
    <xdr:to>
      <xdr:col>0</xdr:col>
      <xdr:colOff>1280733</xdr:colOff>
      <xdr:row>47</xdr:row>
      <xdr:rowOff>233178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2100-000002000000}"/>
            </a:ext>
          </a:extLst>
        </xdr:cNvPr>
        <xdr:cNvSpPr/>
      </xdr:nvSpPr>
      <xdr:spPr>
        <a:xfrm>
          <a:off x="13855" y="11516418"/>
          <a:ext cx="1266878" cy="4058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13855</xdr:colOff>
      <xdr:row>46</xdr:row>
      <xdr:rowOff>78798</xdr:rowOff>
    </xdr:from>
    <xdr:to>
      <xdr:col>0</xdr:col>
      <xdr:colOff>1280733</xdr:colOff>
      <xdr:row>47</xdr:row>
      <xdr:rowOff>233178</xdr:rowOff>
    </xdr:to>
    <xdr:sp macro="" textlink="">
      <xdr:nvSpPr>
        <xdr:cNvPr id="3" name="Left Arrow 2">
          <a:hlinkClick xmlns:r="http://schemas.openxmlformats.org/officeDocument/2006/relationships" r:id="rId1"/>
          <a:extLst>
            <a:ext uri="{FF2B5EF4-FFF2-40B4-BE49-F238E27FC236}">
              <a16:creationId xmlns:a16="http://schemas.microsoft.com/office/drawing/2014/main" xmlns="" id="{00000000-0008-0000-2100-000003000000}"/>
            </a:ext>
          </a:extLst>
        </xdr:cNvPr>
        <xdr:cNvSpPr/>
      </xdr:nvSpPr>
      <xdr:spPr>
        <a:xfrm>
          <a:off x="13855" y="11516418"/>
          <a:ext cx="1266878" cy="4058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26</xdr:row>
      <xdr:rowOff>10885</xdr:rowOff>
    </xdr:from>
    <xdr:to>
      <xdr:col>0</xdr:col>
      <xdr:colOff>1304926</xdr:colOff>
      <xdr:row>28</xdr:row>
      <xdr:rowOff>41841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2200-000002000000}"/>
            </a:ext>
          </a:extLst>
        </xdr:cNvPr>
        <xdr:cNvSpPr/>
      </xdr:nvSpPr>
      <xdr:spPr>
        <a:xfrm>
          <a:off x="0" y="5551714"/>
          <a:ext cx="1304926" cy="35752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30</xdr:row>
      <xdr:rowOff>0</xdr:rowOff>
    </xdr:from>
    <xdr:to>
      <xdr:col>0</xdr:col>
      <xdr:colOff>1304926</xdr:colOff>
      <xdr:row>31</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2300-000002000000}"/>
            </a:ext>
          </a:extLst>
        </xdr:cNvPr>
        <xdr:cNvSpPr/>
      </xdr:nvSpPr>
      <xdr:spPr>
        <a:xfrm>
          <a:off x="0" y="6477000"/>
          <a:ext cx="1304926" cy="40386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1304926</xdr:colOff>
      <xdr:row>31</xdr:row>
      <xdr:rowOff>190500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xmlns="" id="{00000000-0008-0000-2300-000003000000}"/>
            </a:ext>
          </a:extLst>
        </xdr:cNvPr>
        <xdr:cNvSpPr/>
      </xdr:nvSpPr>
      <xdr:spPr>
        <a:xfrm>
          <a:off x="0" y="6477000"/>
          <a:ext cx="1304926" cy="40386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30</xdr:row>
      <xdr:rowOff>0</xdr:rowOff>
    </xdr:from>
    <xdr:to>
      <xdr:col>0</xdr:col>
      <xdr:colOff>1304926</xdr:colOff>
      <xdr:row>31</xdr:row>
      <xdr:rowOff>180975</xdr:rowOff>
    </xdr:to>
    <xdr:sp macro="" textlink="">
      <xdr:nvSpPr>
        <xdr:cNvPr id="2" name="Left Arrow 2">
          <a:hlinkClick xmlns:r="http://schemas.openxmlformats.org/officeDocument/2006/relationships" r:id="rId1"/>
          <a:extLst>
            <a:ext uri="{FF2B5EF4-FFF2-40B4-BE49-F238E27FC236}">
              <a16:creationId xmlns:a16="http://schemas.microsoft.com/office/drawing/2014/main" xmlns="" id="{00000000-0008-0000-2400-000002000000}"/>
            </a:ext>
          </a:extLst>
        </xdr:cNvPr>
        <xdr:cNvSpPr/>
      </xdr:nvSpPr>
      <xdr:spPr>
        <a:xfrm>
          <a:off x="0" y="6469380"/>
          <a:ext cx="130492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1304926</xdr:colOff>
      <xdr:row>31</xdr:row>
      <xdr:rowOff>180975</xdr:rowOff>
    </xdr:to>
    <xdr:sp macro="" textlink="">
      <xdr:nvSpPr>
        <xdr:cNvPr id="3" name="Left Arrow 2">
          <a:hlinkClick xmlns:r="http://schemas.openxmlformats.org/officeDocument/2006/relationships" r:id="rId1"/>
          <a:extLst>
            <a:ext uri="{FF2B5EF4-FFF2-40B4-BE49-F238E27FC236}">
              <a16:creationId xmlns:a16="http://schemas.microsoft.com/office/drawing/2014/main" xmlns="" id="{00000000-0008-0000-2400-000003000000}"/>
            </a:ext>
          </a:extLst>
        </xdr:cNvPr>
        <xdr:cNvSpPr/>
      </xdr:nvSpPr>
      <xdr:spPr>
        <a:xfrm>
          <a:off x="0" y="6469380"/>
          <a:ext cx="130492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43</xdr:row>
      <xdr:rowOff>133350</xdr:rowOff>
    </xdr:from>
    <xdr:to>
      <xdr:col>1</xdr:col>
      <xdr:colOff>941907</xdr:colOff>
      <xdr:row>45</xdr:row>
      <xdr:rowOff>111237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2500-000002000000}"/>
            </a:ext>
          </a:extLst>
        </xdr:cNvPr>
        <xdr:cNvSpPr/>
      </xdr:nvSpPr>
      <xdr:spPr>
        <a:xfrm>
          <a:off x="0" y="10755630"/>
          <a:ext cx="1277187" cy="48080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36979</xdr:colOff>
      <xdr:row>32</xdr:row>
      <xdr:rowOff>0</xdr:rowOff>
    </xdr:from>
    <xdr:to>
      <xdr:col>1</xdr:col>
      <xdr:colOff>956475</xdr:colOff>
      <xdr:row>33</xdr:row>
      <xdr:rowOff>97791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2600-000002000000}"/>
            </a:ext>
          </a:extLst>
        </xdr:cNvPr>
        <xdr:cNvSpPr/>
      </xdr:nvSpPr>
      <xdr:spPr>
        <a:xfrm>
          <a:off x="36979" y="8046720"/>
          <a:ext cx="1270016" cy="34925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19050</xdr:colOff>
      <xdr:row>11</xdr:row>
      <xdr:rowOff>84664</xdr:rowOff>
    </xdr:from>
    <xdr:to>
      <xdr:col>1</xdr:col>
      <xdr:colOff>1019228</xdr:colOff>
      <xdr:row>12</xdr:row>
      <xdr:rowOff>191419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2700-000002000000}"/>
            </a:ext>
          </a:extLst>
        </xdr:cNvPr>
        <xdr:cNvSpPr/>
      </xdr:nvSpPr>
      <xdr:spPr>
        <a:xfrm>
          <a:off x="19050" y="2850724"/>
          <a:ext cx="1274498" cy="3582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19050</xdr:colOff>
      <xdr:row>34</xdr:row>
      <xdr:rowOff>87584</xdr:rowOff>
    </xdr:from>
    <xdr:to>
      <xdr:col>1</xdr:col>
      <xdr:colOff>971603</xdr:colOff>
      <xdr:row>36</xdr:row>
      <xdr:rowOff>55843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2800-000002000000}"/>
            </a:ext>
          </a:extLst>
        </xdr:cNvPr>
        <xdr:cNvSpPr/>
      </xdr:nvSpPr>
      <xdr:spPr>
        <a:xfrm>
          <a:off x="19050" y="8827724"/>
          <a:ext cx="1272593" cy="47117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31</xdr:row>
      <xdr:rowOff>0</xdr:rowOff>
    </xdr:from>
    <xdr:to>
      <xdr:col>0</xdr:col>
      <xdr:colOff>1304926</xdr:colOff>
      <xdr:row>32</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0400-000002000000}"/>
            </a:ext>
          </a:extLst>
        </xdr:cNvPr>
        <xdr:cNvSpPr/>
      </xdr:nvSpPr>
      <xdr:spPr>
        <a:xfrm>
          <a:off x="0" y="6781800"/>
          <a:ext cx="130492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38100</xdr:colOff>
      <xdr:row>19</xdr:row>
      <xdr:rowOff>16329</xdr:rowOff>
    </xdr:from>
    <xdr:to>
      <xdr:col>2</xdr:col>
      <xdr:colOff>1016000</xdr:colOff>
      <xdr:row>20</xdr:row>
      <xdr:rowOff>181429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2900-000002000000}"/>
            </a:ext>
          </a:extLst>
        </xdr:cNvPr>
        <xdr:cNvSpPr/>
      </xdr:nvSpPr>
      <xdr:spPr>
        <a:xfrm>
          <a:off x="38100" y="4794069"/>
          <a:ext cx="1412240" cy="41656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114300</xdr:colOff>
      <xdr:row>15</xdr:row>
      <xdr:rowOff>104775</xdr:rowOff>
    </xdr:from>
    <xdr:to>
      <xdr:col>1</xdr:col>
      <xdr:colOff>1038278</xdr:colOff>
      <xdr:row>17</xdr:row>
      <xdr:rowOff>78180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2A00-000002000000}"/>
            </a:ext>
          </a:extLst>
        </xdr:cNvPr>
        <xdr:cNvSpPr/>
      </xdr:nvSpPr>
      <xdr:spPr>
        <a:xfrm>
          <a:off x="114300" y="3819525"/>
          <a:ext cx="1266878" cy="4687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28575</xdr:colOff>
      <xdr:row>13</xdr:row>
      <xdr:rowOff>0</xdr:rowOff>
    </xdr:from>
    <xdr:to>
      <xdr:col>1</xdr:col>
      <xdr:colOff>923978</xdr:colOff>
      <xdr:row>14</xdr:row>
      <xdr:rowOff>68655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2B00-000002000000}"/>
            </a:ext>
          </a:extLst>
        </xdr:cNvPr>
        <xdr:cNvSpPr/>
      </xdr:nvSpPr>
      <xdr:spPr>
        <a:xfrm>
          <a:off x="28575" y="3268980"/>
          <a:ext cx="1276403" cy="3201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51</xdr:row>
      <xdr:rowOff>0</xdr:rowOff>
    </xdr:from>
    <xdr:to>
      <xdr:col>1</xdr:col>
      <xdr:colOff>255232</xdr:colOff>
      <xdr:row>53</xdr:row>
      <xdr:rowOff>30713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2C00-000002000000}"/>
            </a:ext>
          </a:extLst>
        </xdr:cNvPr>
        <xdr:cNvSpPr/>
      </xdr:nvSpPr>
      <xdr:spPr>
        <a:xfrm>
          <a:off x="0" y="11209020"/>
          <a:ext cx="1329652" cy="41171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27</xdr:row>
      <xdr:rowOff>0</xdr:rowOff>
    </xdr:from>
    <xdr:to>
      <xdr:col>0</xdr:col>
      <xdr:colOff>1266878</xdr:colOff>
      <xdr:row>28</xdr:row>
      <xdr:rowOff>137224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2D00-000002000000}"/>
            </a:ext>
          </a:extLst>
        </xdr:cNvPr>
        <xdr:cNvSpPr/>
      </xdr:nvSpPr>
      <xdr:spPr>
        <a:xfrm>
          <a:off x="0" y="6789420"/>
          <a:ext cx="1266878" cy="38868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13</xdr:row>
      <xdr:rowOff>0</xdr:rowOff>
    </xdr:from>
    <xdr:to>
      <xdr:col>0</xdr:col>
      <xdr:colOff>1266878</xdr:colOff>
      <xdr:row>14</xdr:row>
      <xdr:rowOff>75723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2E00-000002000000}"/>
            </a:ext>
          </a:extLst>
        </xdr:cNvPr>
        <xdr:cNvSpPr/>
      </xdr:nvSpPr>
      <xdr:spPr>
        <a:xfrm>
          <a:off x="0" y="3268980"/>
          <a:ext cx="1266878" cy="32718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57150</xdr:colOff>
      <xdr:row>32</xdr:row>
      <xdr:rowOff>190500</xdr:rowOff>
    </xdr:from>
    <xdr:to>
      <xdr:col>1</xdr:col>
      <xdr:colOff>133403</xdr:colOff>
      <xdr:row>34</xdr:row>
      <xdr:rowOff>75723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2F00-000002000000}"/>
            </a:ext>
          </a:extLst>
        </xdr:cNvPr>
        <xdr:cNvSpPr/>
      </xdr:nvSpPr>
      <xdr:spPr>
        <a:xfrm>
          <a:off x="57150" y="7528560"/>
          <a:ext cx="1303073" cy="37290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278</xdr:row>
      <xdr:rowOff>38100</xdr:rowOff>
    </xdr:from>
    <xdr:to>
      <xdr:col>1</xdr:col>
      <xdr:colOff>19103</xdr:colOff>
      <xdr:row>279</xdr:row>
      <xdr:rowOff>211530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3000-000002000000}"/>
            </a:ext>
          </a:extLst>
        </xdr:cNvPr>
        <xdr:cNvSpPr/>
      </xdr:nvSpPr>
      <xdr:spPr>
        <a:xfrm>
          <a:off x="0" y="10599420"/>
          <a:ext cx="1299263" cy="42489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86</xdr:row>
      <xdr:rowOff>0</xdr:rowOff>
    </xdr:from>
    <xdr:to>
      <xdr:col>1</xdr:col>
      <xdr:colOff>85778</xdr:colOff>
      <xdr:row>88</xdr:row>
      <xdr:rowOff>11505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3100-000002000000}"/>
            </a:ext>
          </a:extLst>
        </xdr:cNvPr>
        <xdr:cNvSpPr/>
      </xdr:nvSpPr>
      <xdr:spPr>
        <a:xfrm>
          <a:off x="0" y="13708380"/>
          <a:ext cx="1297358" cy="51442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221</xdr:row>
      <xdr:rowOff>0</xdr:rowOff>
    </xdr:from>
    <xdr:to>
      <xdr:col>0</xdr:col>
      <xdr:colOff>1266878</xdr:colOff>
      <xdr:row>223</xdr:row>
      <xdr:rowOff>21030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3200-000002000000}"/>
            </a:ext>
          </a:extLst>
        </xdr:cNvPr>
        <xdr:cNvSpPr/>
      </xdr:nvSpPr>
      <xdr:spPr>
        <a:xfrm>
          <a:off x="0" y="9578340"/>
          <a:ext cx="1266878" cy="42489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184</xdr:row>
      <xdr:rowOff>0</xdr:rowOff>
    </xdr:from>
    <xdr:to>
      <xdr:col>1</xdr:col>
      <xdr:colOff>400051</xdr:colOff>
      <xdr:row>186</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0500-000002000000}"/>
            </a:ext>
          </a:extLst>
        </xdr:cNvPr>
        <xdr:cNvSpPr/>
      </xdr:nvSpPr>
      <xdr:spPr>
        <a:xfrm>
          <a:off x="0" y="8770620"/>
          <a:ext cx="1329691" cy="38481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155</xdr:row>
      <xdr:rowOff>0</xdr:rowOff>
    </xdr:from>
    <xdr:to>
      <xdr:col>1</xdr:col>
      <xdr:colOff>371528</xdr:colOff>
      <xdr:row>169</xdr:row>
      <xdr:rowOff>182955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3300-000002000000}"/>
            </a:ext>
          </a:extLst>
        </xdr:cNvPr>
        <xdr:cNvSpPr/>
      </xdr:nvSpPr>
      <xdr:spPr>
        <a:xfrm>
          <a:off x="0" y="10220325"/>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113</xdr:row>
      <xdr:rowOff>0</xdr:rowOff>
    </xdr:from>
    <xdr:to>
      <xdr:col>1</xdr:col>
      <xdr:colOff>571501</xdr:colOff>
      <xdr:row>115</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3400-000002000000}"/>
            </a:ext>
          </a:extLst>
        </xdr:cNvPr>
        <xdr:cNvSpPr/>
      </xdr:nvSpPr>
      <xdr:spPr>
        <a:xfrm>
          <a:off x="0" y="5010150"/>
          <a:ext cx="14954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38</xdr:row>
      <xdr:rowOff>123825</xdr:rowOff>
    </xdr:from>
    <xdr:to>
      <xdr:col>0</xdr:col>
      <xdr:colOff>1304926</xdr:colOff>
      <xdr:row>40</xdr:row>
      <xdr:rowOff>104775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3500-000002000000}"/>
            </a:ext>
          </a:extLst>
        </xdr:cNvPr>
        <xdr:cNvSpPr/>
      </xdr:nvSpPr>
      <xdr:spPr>
        <a:xfrm>
          <a:off x="0" y="9296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1304926</xdr:colOff>
      <xdr:row>31</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3600-000002000000}"/>
            </a:ext>
          </a:extLst>
        </xdr:cNvPr>
        <xdr:cNvSpPr/>
      </xdr:nvSpPr>
      <xdr:spPr>
        <a:xfrm>
          <a:off x="0" y="60674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1304926</xdr:colOff>
      <xdr:row>31</xdr:row>
      <xdr:rowOff>38100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xmlns="" id="{00000000-0008-0000-3600-000003000000}"/>
            </a:ext>
          </a:extLst>
        </xdr:cNvPr>
        <xdr:cNvSpPr/>
      </xdr:nvSpPr>
      <xdr:spPr>
        <a:xfrm>
          <a:off x="0" y="60674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42</xdr:row>
      <xdr:rowOff>94284</xdr:rowOff>
    </xdr:from>
    <xdr:to>
      <xdr:col>5</xdr:col>
      <xdr:colOff>98534</xdr:colOff>
      <xdr:row>44</xdr:row>
      <xdr:rowOff>159975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3700-000002000000}"/>
            </a:ext>
          </a:extLst>
        </xdr:cNvPr>
        <xdr:cNvSpPr/>
      </xdr:nvSpPr>
      <xdr:spPr>
        <a:xfrm>
          <a:off x="0" y="11362359"/>
          <a:ext cx="1251059" cy="4276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65</xdr:row>
      <xdr:rowOff>158749</xdr:rowOff>
    </xdr:from>
    <xdr:to>
      <xdr:col>1</xdr:col>
      <xdr:colOff>590603</xdr:colOff>
      <xdr:row>67</xdr:row>
      <xdr:rowOff>130037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3800-000002000000}"/>
            </a:ext>
          </a:extLst>
        </xdr:cNvPr>
        <xdr:cNvSpPr/>
      </xdr:nvSpPr>
      <xdr:spPr>
        <a:xfrm>
          <a:off x="0" y="5054599"/>
          <a:ext cx="1552628" cy="39038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31</xdr:row>
      <xdr:rowOff>107154</xdr:rowOff>
    </xdr:from>
    <xdr:to>
      <xdr:col>1</xdr:col>
      <xdr:colOff>364074</xdr:colOff>
      <xdr:row>33</xdr:row>
      <xdr:rowOff>135225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3900-000002000000}"/>
            </a:ext>
          </a:extLst>
        </xdr:cNvPr>
        <xdr:cNvSpPr/>
      </xdr:nvSpPr>
      <xdr:spPr>
        <a:xfrm>
          <a:off x="0" y="7193754"/>
          <a:ext cx="1268949" cy="3900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32</xdr:row>
      <xdr:rowOff>20409</xdr:rowOff>
    </xdr:from>
    <xdr:to>
      <xdr:col>1</xdr:col>
      <xdr:colOff>362003</xdr:colOff>
      <xdr:row>34</xdr:row>
      <xdr:rowOff>63664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3A00-000002000000}"/>
            </a:ext>
          </a:extLst>
        </xdr:cNvPr>
        <xdr:cNvSpPr/>
      </xdr:nvSpPr>
      <xdr:spPr>
        <a:xfrm>
          <a:off x="0" y="7287984"/>
          <a:ext cx="1266878" cy="4052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125</xdr:row>
      <xdr:rowOff>73269</xdr:rowOff>
    </xdr:from>
    <xdr:to>
      <xdr:col>1</xdr:col>
      <xdr:colOff>590603</xdr:colOff>
      <xdr:row>127</xdr:row>
      <xdr:rowOff>43743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3B00-000002000000}"/>
            </a:ext>
          </a:extLst>
        </xdr:cNvPr>
        <xdr:cNvSpPr/>
      </xdr:nvSpPr>
      <xdr:spPr>
        <a:xfrm>
          <a:off x="0" y="8036169"/>
          <a:ext cx="1266878" cy="3895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94</xdr:row>
      <xdr:rowOff>123825</xdr:rowOff>
    </xdr:from>
    <xdr:to>
      <xdr:col>1</xdr:col>
      <xdr:colOff>590603</xdr:colOff>
      <xdr:row>96</xdr:row>
      <xdr:rowOff>97230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3C00-000002000000}"/>
            </a:ext>
          </a:extLst>
        </xdr:cNvPr>
        <xdr:cNvSpPr/>
      </xdr:nvSpPr>
      <xdr:spPr>
        <a:xfrm>
          <a:off x="0" y="20173950"/>
          <a:ext cx="1314503"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65</xdr:row>
      <xdr:rowOff>0</xdr:rowOff>
    </xdr:from>
    <xdr:to>
      <xdr:col>1</xdr:col>
      <xdr:colOff>752476</xdr:colOff>
      <xdr:row>66</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0700-000002000000}"/>
            </a:ext>
          </a:extLst>
        </xdr:cNvPr>
        <xdr:cNvSpPr/>
      </xdr:nvSpPr>
      <xdr:spPr>
        <a:xfrm>
          <a:off x="0" y="13693140"/>
          <a:ext cx="1323976" cy="40386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390</xdr:row>
      <xdr:rowOff>0</xdr:rowOff>
    </xdr:from>
    <xdr:to>
      <xdr:col>1</xdr:col>
      <xdr:colOff>342901</xdr:colOff>
      <xdr:row>392</xdr:row>
      <xdr:rowOff>76200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3D00-000002000000}"/>
            </a:ext>
          </a:extLst>
        </xdr:cNvPr>
        <xdr:cNvSpPr/>
      </xdr:nvSpPr>
      <xdr:spPr>
        <a:xfrm>
          <a:off x="0" y="109061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24</xdr:row>
      <xdr:rowOff>0</xdr:rowOff>
    </xdr:from>
    <xdr:to>
      <xdr:col>3</xdr:col>
      <xdr:colOff>228653</xdr:colOff>
      <xdr:row>26</xdr:row>
      <xdr:rowOff>30555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3E00-000002000000}"/>
            </a:ext>
          </a:extLst>
        </xdr:cNvPr>
        <xdr:cNvSpPr/>
      </xdr:nvSpPr>
      <xdr:spPr>
        <a:xfrm>
          <a:off x="0" y="5280660"/>
          <a:ext cx="1264973" cy="4115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24</xdr:row>
      <xdr:rowOff>0</xdr:rowOff>
    </xdr:from>
    <xdr:to>
      <xdr:col>3</xdr:col>
      <xdr:colOff>228653</xdr:colOff>
      <xdr:row>26</xdr:row>
      <xdr:rowOff>30555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xmlns="" id="{00000000-0008-0000-3E00-000003000000}"/>
            </a:ext>
          </a:extLst>
        </xdr:cNvPr>
        <xdr:cNvSpPr/>
      </xdr:nvSpPr>
      <xdr:spPr>
        <a:xfrm>
          <a:off x="0" y="5280660"/>
          <a:ext cx="1264973" cy="4115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129</xdr:row>
      <xdr:rowOff>67236</xdr:rowOff>
    </xdr:from>
    <xdr:to>
      <xdr:col>1</xdr:col>
      <xdr:colOff>476250</xdr:colOff>
      <xdr:row>131</xdr:row>
      <xdr:rowOff>118957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3F00-000002000000}"/>
            </a:ext>
          </a:extLst>
        </xdr:cNvPr>
        <xdr:cNvSpPr/>
      </xdr:nvSpPr>
      <xdr:spPr>
        <a:xfrm>
          <a:off x="0" y="1200206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129</xdr:row>
      <xdr:rowOff>67236</xdr:rowOff>
    </xdr:from>
    <xdr:to>
      <xdr:col>1</xdr:col>
      <xdr:colOff>476250</xdr:colOff>
      <xdr:row>131</xdr:row>
      <xdr:rowOff>118957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xmlns="" id="{00000000-0008-0000-3F00-000003000000}"/>
            </a:ext>
          </a:extLst>
        </xdr:cNvPr>
        <xdr:cNvSpPr/>
      </xdr:nvSpPr>
      <xdr:spPr>
        <a:xfrm>
          <a:off x="0" y="1200206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129</xdr:row>
      <xdr:rowOff>67236</xdr:rowOff>
    </xdr:from>
    <xdr:to>
      <xdr:col>1</xdr:col>
      <xdr:colOff>476250</xdr:colOff>
      <xdr:row>131</xdr:row>
      <xdr:rowOff>118957</xdr:rowOff>
    </xdr:to>
    <xdr:sp macro="" textlink="">
      <xdr:nvSpPr>
        <xdr:cNvPr id="4" name="Left Arrow 1">
          <a:hlinkClick xmlns:r="http://schemas.openxmlformats.org/officeDocument/2006/relationships" r:id="rId1"/>
          <a:extLst>
            <a:ext uri="{FF2B5EF4-FFF2-40B4-BE49-F238E27FC236}">
              <a16:creationId xmlns:a16="http://schemas.microsoft.com/office/drawing/2014/main" xmlns="" id="{00000000-0008-0000-3F00-000004000000}"/>
            </a:ext>
          </a:extLst>
        </xdr:cNvPr>
        <xdr:cNvSpPr/>
      </xdr:nvSpPr>
      <xdr:spPr>
        <a:xfrm>
          <a:off x="0" y="1200206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75</xdr:row>
      <xdr:rowOff>0</xdr:rowOff>
    </xdr:from>
    <xdr:to>
      <xdr:col>1</xdr:col>
      <xdr:colOff>624417</xdr:colOff>
      <xdr:row>77</xdr:row>
      <xdr:rowOff>94054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4000-000002000000}"/>
            </a:ext>
          </a:extLst>
        </xdr:cNvPr>
        <xdr:cNvSpPr/>
      </xdr:nvSpPr>
      <xdr:spPr>
        <a:xfrm>
          <a:off x="0" y="18935700"/>
          <a:ext cx="1262592" cy="51315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73</xdr:row>
      <xdr:rowOff>0</xdr:rowOff>
    </xdr:from>
    <xdr:to>
      <xdr:col>1</xdr:col>
      <xdr:colOff>666750</xdr:colOff>
      <xdr:row>75</xdr:row>
      <xdr:rowOff>83470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4100-000002000000}"/>
            </a:ext>
          </a:extLst>
        </xdr:cNvPr>
        <xdr:cNvSpPr/>
      </xdr:nvSpPr>
      <xdr:spPr>
        <a:xfrm>
          <a:off x="0" y="17135475"/>
          <a:ext cx="1257300" cy="50257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1266878</xdr:colOff>
      <xdr:row>45</xdr:row>
      <xdr:rowOff>190099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4200-000002000000}"/>
            </a:ext>
          </a:extLst>
        </xdr:cNvPr>
        <xdr:cNvSpPr/>
      </xdr:nvSpPr>
      <xdr:spPr>
        <a:xfrm>
          <a:off x="0" y="9810750"/>
          <a:ext cx="1266878" cy="39012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44</xdr:row>
      <xdr:rowOff>0</xdr:rowOff>
    </xdr:from>
    <xdr:to>
      <xdr:col>0</xdr:col>
      <xdr:colOff>1266878</xdr:colOff>
      <xdr:row>45</xdr:row>
      <xdr:rowOff>190099</xdr:rowOff>
    </xdr:to>
    <xdr:sp macro="" textlink="">
      <xdr:nvSpPr>
        <xdr:cNvPr id="3" name="Left Arrow 2">
          <a:hlinkClick xmlns:r="http://schemas.openxmlformats.org/officeDocument/2006/relationships" r:id="rId1"/>
          <a:extLst>
            <a:ext uri="{FF2B5EF4-FFF2-40B4-BE49-F238E27FC236}">
              <a16:creationId xmlns:a16="http://schemas.microsoft.com/office/drawing/2014/main" xmlns="" id="{00000000-0008-0000-4200-000003000000}"/>
            </a:ext>
          </a:extLst>
        </xdr:cNvPr>
        <xdr:cNvSpPr/>
      </xdr:nvSpPr>
      <xdr:spPr>
        <a:xfrm>
          <a:off x="0" y="9810750"/>
          <a:ext cx="1266878" cy="39012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26</xdr:row>
      <xdr:rowOff>0</xdr:rowOff>
    </xdr:from>
    <xdr:to>
      <xdr:col>1</xdr:col>
      <xdr:colOff>549702</xdr:colOff>
      <xdr:row>27</xdr:row>
      <xdr:rowOff>188306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4300-000002000000}"/>
            </a:ext>
          </a:extLst>
        </xdr:cNvPr>
        <xdr:cNvSpPr/>
      </xdr:nvSpPr>
      <xdr:spPr>
        <a:xfrm>
          <a:off x="0" y="5457825"/>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1</xdr:col>
      <xdr:colOff>549702</xdr:colOff>
      <xdr:row>27</xdr:row>
      <xdr:rowOff>188306</xdr:rowOff>
    </xdr:to>
    <xdr:sp macro="" textlink="">
      <xdr:nvSpPr>
        <xdr:cNvPr id="3" name="Left Arrow 3">
          <a:hlinkClick xmlns:r="http://schemas.openxmlformats.org/officeDocument/2006/relationships" r:id="rId1"/>
          <a:extLst>
            <a:ext uri="{FF2B5EF4-FFF2-40B4-BE49-F238E27FC236}">
              <a16:creationId xmlns:a16="http://schemas.microsoft.com/office/drawing/2014/main" xmlns="" id="{00000000-0008-0000-4300-000003000000}"/>
            </a:ext>
          </a:extLst>
        </xdr:cNvPr>
        <xdr:cNvSpPr/>
      </xdr:nvSpPr>
      <xdr:spPr>
        <a:xfrm>
          <a:off x="0" y="5457825"/>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1304926</xdr:colOff>
      <xdr:row>23</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4400-000002000000}"/>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xmlns="" id="{00000000-0008-0000-4400-000003000000}"/>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xmlns="" id="{00000000-0008-0000-4400-000004000000}"/>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5" name="Left Arrow 2">
          <a:hlinkClick xmlns:r="http://schemas.openxmlformats.org/officeDocument/2006/relationships" r:id="rId1"/>
          <a:extLst>
            <a:ext uri="{FF2B5EF4-FFF2-40B4-BE49-F238E27FC236}">
              <a16:creationId xmlns:a16="http://schemas.microsoft.com/office/drawing/2014/main" xmlns="" id="{00000000-0008-0000-4400-000005000000}"/>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149</xdr:row>
      <xdr:rowOff>0</xdr:rowOff>
    </xdr:from>
    <xdr:to>
      <xdr:col>0</xdr:col>
      <xdr:colOff>1266878</xdr:colOff>
      <xdr:row>150</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4500-000002000000}"/>
            </a:ext>
          </a:extLst>
        </xdr:cNvPr>
        <xdr:cNvSpPr/>
      </xdr:nvSpPr>
      <xdr:spPr>
        <a:xfrm>
          <a:off x="0" y="301942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149</xdr:row>
      <xdr:rowOff>0</xdr:rowOff>
    </xdr:from>
    <xdr:to>
      <xdr:col>0</xdr:col>
      <xdr:colOff>1266878</xdr:colOff>
      <xdr:row>150</xdr:row>
      <xdr:rowOff>179593</xdr:rowOff>
    </xdr:to>
    <xdr:sp macro="" textlink="">
      <xdr:nvSpPr>
        <xdr:cNvPr id="3" name="Left Arrow 2">
          <a:hlinkClick xmlns:r="http://schemas.openxmlformats.org/officeDocument/2006/relationships" r:id="rId1"/>
          <a:extLst>
            <a:ext uri="{FF2B5EF4-FFF2-40B4-BE49-F238E27FC236}">
              <a16:creationId xmlns:a16="http://schemas.microsoft.com/office/drawing/2014/main" xmlns="" id="{00000000-0008-0000-4500-000003000000}"/>
            </a:ext>
          </a:extLst>
        </xdr:cNvPr>
        <xdr:cNvSpPr/>
      </xdr:nvSpPr>
      <xdr:spPr>
        <a:xfrm>
          <a:off x="0" y="301942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149</xdr:row>
      <xdr:rowOff>0</xdr:rowOff>
    </xdr:from>
    <xdr:to>
      <xdr:col>0</xdr:col>
      <xdr:colOff>1266878</xdr:colOff>
      <xdr:row>150</xdr:row>
      <xdr:rowOff>179593</xdr:rowOff>
    </xdr:to>
    <xdr:sp macro="" textlink="">
      <xdr:nvSpPr>
        <xdr:cNvPr id="4" name="Left Arrow 3">
          <a:hlinkClick xmlns:r="http://schemas.openxmlformats.org/officeDocument/2006/relationships" r:id="rId1"/>
          <a:extLst>
            <a:ext uri="{FF2B5EF4-FFF2-40B4-BE49-F238E27FC236}">
              <a16:creationId xmlns:a16="http://schemas.microsoft.com/office/drawing/2014/main" xmlns="" id="{00000000-0008-0000-4500-000004000000}"/>
            </a:ext>
          </a:extLst>
        </xdr:cNvPr>
        <xdr:cNvSpPr/>
      </xdr:nvSpPr>
      <xdr:spPr>
        <a:xfrm>
          <a:off x="0" y="301942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147</xdr:row>
      <xdr:rowOff>0</xdr:rowOff>
    </xdr:from>
    <xdr:to>
      <xdr:col>0</xdr:col>
      <xdr:colOff>1266878</xdr:colOff>
      <xdr:row>148</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4600-000002000000}"/>
            </a:ext>
          </a:extLst>
        </xdr:cNvPr>
        <xdr:cNvSpPr/>
      </xdr:nvSpPr>
      <xdr:spPr>
        <a:xfrm>
          <a:off x="0" y="28984575"/>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1304926</xdr:colOff>
      <xdr:row>46</xdr:row>
      <xdr:rowOff>41461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0800-000002000000}"/>
            </a:ext>
          </a:extLst>
        </xdr:cNvPr>
        <xdr:cNvSpPr/>
      </xdr:nvSpPr>
      <xdr:spPr>
        <a:xfrm>
          <a:off x="0" y="9753600"/>
          <a:ext cx="1304926" cy="42246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20</xdr:row>
      <xdr:rowOff>0</xdr:rowOff>
    </xdr:from>
    <xdr:to>
      <xdr:col>0</xdr:col>
      <xdr:colOff>1266878</xdr:colOff>
      <xdr:row>21</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4700-000002000000}"/>
            </a:ext>
          </a:extLst>
        </xdr:cNvPr>
        <xdr:cNvSpPr/>
      </xdr:nvSpPr>
      <xdr:spPr>
        <a:xfrm>
          <a:off x="0" y="415290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58</xdr:row>
      <xdr:rowOff>0</xdr:rowOff>
    </xdr:from>
    <xdr:to>
      <xdr:col>1</xdr:col>
      <xdr:colOff>257176</xdr:colOff>
      <xdr:row>59</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0900-000002000000}"/>
            </a:ext>
          </a:extLst>
        </xdr:cNvPr>
        <xdr:cNvSpPr/>
      </xdr:nvSpPr>
      <xdr:spPr>
        <a:xfrm>
          <a:off x="0" y="12915900"/>
          <a:ext cx="133159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59</xdr:row>
      <xdr:rowOff>0</xdr:rowOff>
    </xdr:from>
    <xdr:to>
      <xdr:col>1</xdr:col>
      <xdr:colOff>828676</xdr:colOff>
      <xdr:row>60</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0A00-000002000000}"/>
            </a:ext>
          </a:extLst>
        </xdr:cNvPr>
        <xdr:cNvSpPr/>
      </xdr:nvSpPr>
      <xdr:spPr>
        <a:xfrm>
          <a:off x="0" y="1290066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Backup\NAM\Current\NADEB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AFR\DATA\NAM\Current\MISSION%202004\MACRO_BASELINE\NAMMONEY_BASELIN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TEMP\DSAtblEmily02-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PSGWN03P\AFR\DATA\COD\Main\CDDET.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ATA1\PDR\LIQUID\1998\Review\SCEN-97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ata1\sta\DATA\DH\GEO\BOP\Data\FLOW2004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DOCUME~1\wb231996\LOCALS~1\Temp\BOARD\MALI\1ST-COMP\DSA\MLI-buyback.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ata1\sta\DATA\S1\ECU\SECTORS\External\PERUMF9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ATA1\PDR\WINDOWS\TEMP\rwa%20mult%20loans-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sta\WIN\TEMP\MFLOW9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E:\Users\Adarsh.Juwaheer\AppData\Local\Microsoft\Windows\Temporary%20Internet%20Files\Content.Outlook\74740BH8\Digest%202010(Trade)\digest%202007\digest2007-%2028080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TEMP\DEBT970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www.bankofengland.co.uk/IFD/DATA/Database/Test%20globa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Trade%20Indicator\2009\indicator%20qr109\BOM10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ata1\sta\DATA\S1\ECU\SECTORS\External\ecuredtab.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DOCUME~1\wb231996\LOCALS~1\Temp\DATA\STP\WORK\non-oil\stbop%20oi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TA1\PDR\DATA\UGA\AAA\Frame\UGHUBfeb20200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www.bankofengland.co.uk/FID/G10%20Markets/Data/Derivs/impvolf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AFR\DATA\ZMB\Monetary\2006\MONETARY%20PROJECTIONS\Monetary%20Projection,%202006-2012-High7r.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www.bankofengland.co.uk/G10fsd/Misc/sxg/FSR(Dec00)/General00/Oil%20pric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www.bankofengland.co.uk/G10fsd/Misc/sxg/FSR(Dec00)/United%20States00/USperfinancialdeficit.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E:\New%20Headquarters%20Building\Statistics\Balance%20of%20Payments\Managemernt%20meeting16-05-08\Meeting6-05-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afr\ethiopia0800\other\s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sta\Documents%20and%20Settings\LABREGO\My%20Local%20Documents\Ecuador\ecubopLate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FMAD\Off%20Quote\2010\Nov-10\Copy%20of%20OFF%20%20QUO%20%2030%20%20NOVEMBER%20%2020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xt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WIN\Temporary%20Internet%20Files\OLKB3B5\RED2001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sta\Documents%20and%20Settings\FINANCE\My%20Documents\Forecasting%20Model_v2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1\PDR\Personal\HIPC\Mali2000\Fund\NPV-CAL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DOCUME~1\jenchu\LOCALS~1\Temp\TD_80\f63edd01\Attach\BUG10183\Format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RESEARCH\New%20MSurvey\Private\TEST\RevRet\Format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OCUME~1\wb231996\LOCALS~1\Temp\Cameroon\DSA\Cam_Relief.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sta\dd\Zambia\PRGF_2nd%20rev\BP\PRGF%202nd%20Rev_BP_Tabl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DOCUME~1\wb231996\LOCALS~1\Temp\WIN\Temporary%20Internet%20Files\OLK11E1\Cam_IDAassi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CMRE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OCUME~1\wb231996\LOCALS~1\Temp\joe\Guinea%20Bissau\Guinea-Bissau\Guinea%20Bissau_md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1\PDR\DOCUME~1\wb214064\LOCALS~1\Temp\Topping-Up%202002%20-15%2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wb231996\LOCALS~1\Temp\DATA\SEN\Bopfiles\SNBOPla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bom.intnet.mu/DOCUME~1/jenchu/LOCALS~1/Temp/TD_80/f63edd01/Attach/BUG10183/Format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CD-BOP-v2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AFR\WIN\Temporary%20Internet%20Files\OLK1060\dsa\Costing%202000\new\Convertor%20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DOCUME~1\jenchu\LOCALS~1\Temp\TD_80\f63edd01\Attach\BUG10183\Format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Documents%20and%20Settings\gbagattini\Local%20Settings\Temporary%20Internet%20Files\OLK10\ZMBBOP%20PRGF-v7-LO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Documents%20and%20Settings\ABALDINI\Local%20Settings\Temporary%20Internet%20Files\OLK14\MwiINTE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AFR\DRAFTS\SK\JZ\Zmb\General\ZMBSTA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Finance\monthly\2005\09\BOM\Loan&amp;Deposits%20analysis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Users\Adarsh.Juwaheer\AppData\Local\Microsoft\Windows\Temporary%20Internet%20Files\Content.Outlook\74740BH8\Documents%20and%20Settings\ellanah\Desktop\Indicator%20Q4%202011\Trade%20Indicator\2009\indicator%20qr109\BOM1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s-nwsrv\DATA\DIV5\Countries\US\MPC%20CHARTS\MPCJUL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sta\Documents%20and%20Settings\pakatu\Local%20Settings\Temporary%20Internet%20Files\OLKBF\Standard%20SR%20tables.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Startup" Target="bom.mu/data/FMAD/Off%20Quote/2010/Nov-10/Copy%20of%20OFF%20%20QUO%20%2030%20%20NOVEMBER%20%20201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DOCUME~1\wb231996\LOCALS~1\Temp\DATA\STP\WORK\non-oil\stpsei%20oi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WIN\Temporary%20Internet%20Files\OLK1060\Niger%20Multilateral%20Relief%2010-3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Statistics\Balance%20of%20Payments\BOPs\Capital%20&amp;%20Fin%20Account\Compilation%20of%20Capital%20and%20Financial\2017\Q12017\684BOPBPM6.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sta\Colombia\WEO\GEEColombiaOct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MISSION_2000\RED\Red_re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DOCUME~1\user\LOCALS~1\Temp\Table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sta\DATA\DH\GEO\BOP\GeoBo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PDR\HIPC\ADB%20HIPC%20DATA%20ESTIMATION%20DTV%2017%20CTRY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TEMP\DSAtblEmily02-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PDR\Personal\HIPC\Mali2000\Fund\PRORATA.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1\wb231996\LOCALS~1\Temp\TEMP\DSAtblEmily02-0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H:\Projects\Effect%20of%20relief.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Personal\HIPC\Mali2000\Fund\EXTLINK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G:\Trade%20Indicator\2009\indicator%20qr109\BOM1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DOCUME~1\wb231996\LOCALS~1\Temp\Docs\O-DRIVE\JM\BEN\HIPC\excelfiles\with%20libya\BN-DSA-Ka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Copy%20of%20Namibia--2002%20Stat.Appdx%20Tables%20(Q'uir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www.bankofengland.co.uk/NRPortbl/PRA/322496/2083567_1.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DATA\PH\Models%20and%20simulations\September%202003%20Update%20paper\Weekly%200725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my%20documents\Topping%20Up%20note\CIRR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Narea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PSGWN03P\AFR\data\ZWE\Real\GDP%20by%20Industry.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Trade%20Indicator\2009\indicator%20qr109\BOM1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Documents%20and%20Settings\ellanah\Desktop\Indicator%20Q4%202011\Trade%20Indicator\2009\indicator%20qr109\BOM10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Digest%202010(Trade)\digest%202007\digest2007-%202808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New%20Headquarters%20Building\Statistics\Balance%20of%20Payments\Managemernt%20meeting16-05-08\Meeting6-05-0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WIN\TEMP\tables_F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DOC\FP\WEEKLY\Historical\as%20of%2001.25.0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Users\Adarsh.Juwaheer\AppData\Local\Microsoft\Windows\Temporary%20Internet%20Files\Content.Outlook\74740BH8\Trade%20Indicator\2009\indicator%20qr109\BOM109.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Reports\Mauritius\Monthly\2005\Alm07200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DOCUME~1\wb231996\LOCALS~1\Temp\BOARD\BENIN\Decion%20Pt\HIPC%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1\PDR\TEMP\r7dschart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sta\Documents%20and%20Settings\iyackovlev\Local%20Settings\Temporary%20Internet%20Files\OLK7\koshy%20fiscal%20dec%2008.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Finance\monthly\2005\07\bom\Loan&amp;Deposits%20analys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series\afiliado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DOCUME~1\wb231996\LOCALS~1\Temp\TEMP\HIPC\Other%20HIPCs\Burkina%20Faso\BUR%20129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W:\DOCUME~1\jenchu\LOCALS~1\Temp\TD_80\f63edd01\Attach\BUG10183\Formatn.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1\PDR\postmali\table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2\AFR\DATA\NAM\Current\MISSION%202004\NAMMONEY.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Finance\monthly\2005\09\BOM\Mau_regdist0920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Mimi%20debt%20template-Feb%208%200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1\PDR\WIN\TEMP\moz-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Report"/>
      <sheetName val="Charts 2.11 &amp; 2.12"/>
      <sheetName val="Summary"/>
      <sheetName val="Chart 7 New Loans_sectors"/>
    </sheetNames>
    <sheetDataSet>
      <sheetData sheetId="0"/>
      <sheetData sheetId="1" refreshError="1">
        <row r="1">
          <cell r="B1" t="str">
            <v>WORKSHEET Input: DATA INPUTS</v>
          </cell>
        </row>
        <row r="5">
          <cell r="B5" t="str">
            <v>_</v>
          </cell>
          <cell r="C5" t="str">
            <v>_</v>
          </cell>
          <cell r="D5" t="str">
            <v>_</v>
          </cell>
          <cell r="E5" t="str">
            <v>_</v>
          </cell>
          <cell r="F5" t="str">
            <v>_</v>
          </cell>
          <cell r="G5" t="str">
            <v>_</v>
          </cell>
          <cell r="H5" t="str">
            <v>_</v>
          </cell>
          <cell r="I5" t="str">
            <v>_</v>
          </cell>
          <cell r="J5" t="str">
            <v>_</v>
          </cell>
          <cell r="K5" t="str">
            <v>_</v>
          </cell>
          <cell r="L5" t="str">
            <v>_</v>
          </cell>
          <cell r="M5" t="str">
            <v>_</v>
          </cell>
          <cell r="N5" t="str">
            <v>_</v>
          </cell>
          <cell r="O5" t="str">
            <v>_</v>
          </cell>
        </row>
        <row r="7">
          <cell r="B7" t="str">
            <v>DATA INPUTS:</v>
          </cell>
          <cell r="C7">
            <v>1983</v>
          </cell>
          <cell r="D7">
            <v>1984</v>
          </cell>
          <cell r="E7">
            <v>1985</v>
          </cell>
          <cell r="F7">
            <v>1986</v>
          </cell>
          <cell r="G7">
            <v>1987</v>
          </cell>
          <cell r="H7">
            <v>1988</v>
          </cell>
          <cell r="I7">
            <v>1989</v>
          </cell>
          <cell r="J7">
            <v>1990</v>
          </cell>
          <cell r="K7">
            <v>1991</v>
          </cell>
          <cell r="L7">
            <v>1992</v>
          </cell>
          <cell r="M7">
            <v>1993</v>
          </cell>
          <cell r="N7">
            <v>1994</v>
          </cell>
          <cell r="O7">
            <v>1995</v>
          </cell>
        </row>
        <row r="8">
          <cell r="B8" t="str">
            <v>_</v>
          </cell>
          <cell r="C8" t="str">
            <v>_</v>
          </cell>
          <cell r="D8" t="str">
            <v>_</v>
          </cell>
          <cell r="E8" t="str">
            <v>_</v>
          </cell>
          <cell r="F8" t="str">
            <v>_</v>
          </cell>
          <cell r="G8" t="str">
            <v>_</v>
          </cell>
          <cell r="H8" t="str">
            <v>_</v>
          </cell>
          <cell r="I8" t="str">
            <v>_</v>
          </cell>
          <cell r="J8" t="str">
            <v>_</v>
          </cell>
          <cell r="K8" t="str">
            <v>_</v>
          </cell>
          <cell r="L8" t="str">
            <v>_</v>
          </cell>
          <cell r="M8" t="str">
            <v>_</v>
          </cell>
          <cell r="N8" t="str">
            <v>_</v>
          </cell>
          <cell r="O8" t="str">
            <v>_</v>
          </cell>
        </row>
        <row r="11">
          <cell r="B11" t="str">
            <v>Nominal GDP in N$</v>
          </cell>
          <cell r="C11">
            <v>2465</v>
          </cell>
          <cell r="D11">
            <v>2672</v>
          </cell>
          <cell r="E11">
            <v>3312</v>
          </cell>
          <cell r="F11">
            <v>3907</v>
          </cell>
          <cell r="G11">
            <v>4338</v>
          </cell>
          <cell r="H11">
            <v>5269</v>
          </cell>
          <cell r="I11">
            <v>6133</v>
          </cell>
          <cell r="J11">
            <v>6422</v>
          </cell>
          <cell r="K11">
            <v>7093</v>
          </cell>
          <cell r="L11">
            <v>8395</v>
          </cell>
          <cell r="M11">
            <v>8994</v>
          </cell>
          <cell r="N11">
            <v>10995</v>
          </cell>
          <cell r="O11">
            <v>12177</v>
          </cell>
        </row>
        <row r="12">
          <cell r="B12" t="str">
            <v xml:space="preserve">   Calendar year</v>
          </cell>
          <cell r="C12">
            <v>2131.5</v>
          </cell>
          <cell r="D12">
            <v>2355.9</v>
          </cell>
          <cell r="E12">
            <v>2939.6</v>
          </cell>
          <cell r="F12">
            <v>3419.6</v>
          </cell>
          <cell r="G12">
            <v>3886.1</v>
          </cell>
          <cell r="H12">
            <v>4766.2</v>
          </cell>
          <cell r="I12">
            <v>5591.1</v>
          </cell>
          <cell r="J12">
            <v>6323</v>
          </cell>
          <cell r="K12">
            <v>7119</v>
          </cell>
          <cell r="L12">
            <v>8358</v>
          </cell>
          <cell r="M12">
            <v>8921</v>
          </cell>
          <cell r="N12">
            <v>10919</v>
          </cell>
          <cell r="O12">
            <v>12099</v>
          </cell>
        </row>
        <row r="13">
          <cell r="B13" t="str">
            <v xml:space="preserve">   Fiscal year (ending March)</v>
          </cell>
          <cell r="C13">
            <v>2004.9749999999999</v>
          </cell>
          <cell r="D13">
            <v>2187.6</v>
          </cell>
          <cell r="E13">
            <v>2501.8250000000003</v>
          </cell>
          <cell r="F13">
            <v>3059.6</v>
          </cell>
          <cell r="G13">
            <v>3536.2249999999999</v>
          </cell>
          <cell r="H13">
            <v>4106.125</v>
          </cell>
          <cell r="I13">
            <v>4972.4249999999993</v>
          </cell>
          <cell r="J13">
            <v>5774.0750000000007</v>
          </cell>
          <cell r="K13">
            <v>6522</v>
          </cell>
          <cell r="L13">
            <v>7428.75</v>
          </cell>
          <cell r="M13">
            <v>8498.75</v>
          </cell>
          <cell r="N13">
            <v>9420.5</v>
          </cell>
          <cell r="O13">
            <v>11214</v>
          </cell>
        </row>
        <row r="15">
          <cell r="B15" t="str">
            <v>Debt ratios (in percent of GDP)</v>
          </cell>
        </row>
        <row r="17">
          <cell r="B17" t="str">
            <v>External debt</v>
          </cell>
          <cell r="F17">
            <v>26.54922212053863</v>
          </cell>
          <cell r="G17">
            <v>21.845329412014223</v>
          </cell>
          <cell r="H17">
            <v>19.047155164540776</v>
          </cell>
          <cell r="I17">
            <v>17.080599506277121</v>
          </cell>
          <cell r="J17">
            <v>11.77614076713586</v>
          </cell>
          <cell r="K17">
            <v>8.6017540631708087</v>
          </cell>
          <cell r="L17">
            <v>6.8942473498233223</v>
          </cell>
          <cell r="M17">
            <v>5.4014578614502131</v>
          </cell>
          <cell r="N17">
            <v>5.1844087468818003</v>
          </cell>
          <cell r="O17">
            <v>4.1997182093811309</v>
          </cell>
        </row>
        <row r="18">
          <cell r="B18" t="str">
            <v xml:space="preserve">     Including the BON facility</v>
          </cell>
          <cell r="F18">
            <v>26.54922212053863</v>
          </cell>
          <cell r="G18">
            <v>21.845329412014223</v>
          </cell>
          <cell r="H18">
            <v>19.047155164540776</v>
          </cell>
          <cell r="I18">
            <v>17.080599506277121</v>
          </cell>
          <cell r="J18">
            <v>11.77614076713586</v>
          </cell>
          <cell r="K18">
            <v>12.641925789635083</v>
          </cell>
          <cell r="L18">
            <v>11.905615345784957</v>
          </cell>
          <cell r="M18">
            <v>11.570600382409177</v>
          </cell>
          <cell r="N18">
            <v>11.870890356138208</v>
          </cell>
          <cell r="O18">
            <v>10.718355626894953</v>
          </cell>
        </row>
        <row r="20">
          <cell r="B20" t="str">
            <v>Domestic debt</v>
          </cell>
          <cell r="F20">
            <v>0.91515230749117538</v>
          </cell>
          <cell r="G20">
            <v>0.63344385608947396</v>
          </cell>
          <cell r="H20">
            <v>0.44567566744801973</v>
          </cell>
          <cell r="I20">
            <v>0.82856956112963009</v>
          </cell>
          <cell r="J20">
            <v>0.8711352034741493</v>
          </cell>
          <cell r="K20">
            <v>4.5768169273229065</v>
          </cell>
          <cell r="L20">
            <v>5.6063536934208305</v>
          </cell>
          <cell r="M20">
            <v>10.193263715252241</v>
          </cell>
          <cell r="N20">
            <v>14.631919749482513</v>
          </cell>
          <cell r="O20">
            <v>14.216336721954701</v>
          </cell>
        </row>
        <row r="21">
          <cell r="B21" t="str">
            <v xml:space="preserve">     Excluding the BON facility</v>
          </cell>
          <cell r="F21">
            <v>0.91515230749117538</v>
          </cell>
          <cell r="G21">
            <v>0.63344385608947396</v>
          </cell>
          <cell r="H21">
            <v>0.44567566744801973</v>
          </cell>
          <cell r="I21">
            <v>0.82856956112963009</v>
          </cell>
          <cell r="J21">
            <v>0.8711352034741493</v>
          </cell>
          <cell r="K21">
            <v>4.5768169273229065</v>
          </cell>
          <cell r="L21">
            <v>5.6063536934208305</v>
          </cell>
          <cell r="M21">
            <v>4.2094660979555814</v>
          </cell>
          <cell r="N21">
            <v>8.1609256408895501</v>
          </cell>
          <cell r="O21">
            <v>7.9295523452826826</v>
          </cell>
        </row>
        <row r="23">
          <cell r="B23" t="str">
            <v>Total Central Government debt outstanding</v>
          </cell>
          <cell r="F23">
            <v>27.46437442802981</v>
          </cell>
          <cell r="G23">
            <v>22.478773268103698</v>
          </cell>
          <cell r="H23">
            <v>19.492830831988798</v>
          </cell>
          <cell r="I23">
            <v>17.909169067406751</v>
          </cell>
          <cell r="J23">
            <v>12.647275970610009</v>
          </cell>
          <cell r="K23">
            <v>13.178570990493716</v>
          </cell>
          <cell r="M23">
            <v>15.594721576702456</v>
          </cell>
          <cell r="N23">
            <v>19.816328496364314</v>
          </cell>
          <cell r="O23">
            <v>18.416054931335832</v>
          </cell>
        </row>
        <row r="24">
          <cell r="B24" t="str">
            <v>_</v>
          </cell>
          <cell r="C24" t="str">
            <v>_</v>
          </cell>
          <cell r="D24" t="str">
            <v>_</v>
          </cell>
          <cell r="E24" t="str">
            <v>_</v>
          </cell>
          <cell r="F24" t="str">
            <v>_</v>
          </cell>
          <cell r="G24" t="str">
            <v>_</v>
          </cell>
          <cell r="H24" t="str">
            <v>_</v>
          </cell>
          <cell r="I24" t="str">
            <v>_</v>
          </cell>
          <cell r="J24" t="str">
            <v>_</v>
          </cell>
          <cell r="K24" t="str">
            <v>_</v>
          </cell>
          <cell r="L24" t="str">
            <v>_</v>
          </cell>
          <cell r="M24" t="str">
            <v>_</v>
          </cell>
          <cell r="N24" t="str">
            <v>_</v>
          </cell>
          <cell r="O24" t="str">
            <v>_</v>
          </cell>
        </row>
      </sheetData>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IFS SURVEYS NEW SERIES"/>
      <sheetName val="Monetary Dev_End-Year"/>
      <sheetName val="Monetary Dev_Monthly"/>
      <sheetName val="WEO_WETA"/>
      <sheetName val="EDSS"/>
      <sheetName val="IFS SURVEYS Dec1990_Feb2004"/>
      <sheetName val="FSI Table"/>
      <sheetName val="IFS Interest Rates and Reserves"/>
      <sheetName val="Interest rates End-year"/>
      <sheetName val="Table 4"/>
    </sheetNames>
    <sheetDataSet>
      <sheetData sheetId="0" refreshError="1">
        <row r="110">
          <cell r="E110">
            <v>1991</v>
          </cell>
          <cell r="F110">
            <v>1992</v>
          </cell>
          <cell r="G110">
            <v>1993</v>
          </cell>
          <cell r="H110">
            <v>1994</v>
          </cell>
          <cell r="L110">
            <v>1996</v>
          </cell>
        </row>
        <row r="111">
          <cell r="E111" t="str">
            <v>Dec.</v>
          </cell>
          <cell r="F111" t="str">
            <v>Dec.</v>
          </cell>
          <cell r="G111" t="str">
            <v>Dec.</v>
          </cell>
          <cell r="H111" t="str">
            <v>Dec.</v>
          </cell>
          <cell r="I111" t="str">
            <v>Jun.</v>
          </cell>
          <cell r="J111" t="str">
            <v>Sep.</v>
          </cell>
          <cell r="K111" t="str">
            <v>Dec.</v>
          </cell>
          <cell r="L111" t="str">
            <v>Mar.</v>
          </cell>
          <cell r="M111" t="str">
            <v>Jun.</v>
          </cell>
          <cell r="N111" t="str">
            <v>Sep.</v>
          </cell>
          <cell r="O111" t="str">
            <v>Dec.</v>
          </cell>
        </row>
      </sheetData>
      <sheetData sheetId="1" refreshError="1">
        <row r="4">
          <cell r="G4">
            <v>-266.29699999999997</v>
          </cell>
          <cell r="H4">
            <v>-87.558999999999997</v>
          </cell>
          <cell r="I4">
            <v>-98.459000000000017</v>
          </cell>
          <cell r="J4">
            <v>-107.3</v>
          </cell>
          <cell r="K4">
            <v>-308.2</v>
          </cell>
          <cell r="L4">
            <v>-349.9</v>
          </cell>
          <cell r="M4">
            <v>-108.5</v>
          </cell>
          <cell r="N4">
            <v>-718.4</v>
          </cell>
          <cell r="O4">
            <v>-190.4</v>
          </cell>
          <cell r="P4">
            <v>776</v>
          </cell>
          <cell r="Q4">
            <v>-100</v>
          </cell>
          <cell r="R4">
            <v>-352.01652543685236</v>
          </cell>
          <cell r="S4">
            <v>-329</v>
          </cell>
          <cell r="T4">
            <v>-396</v>
          </cell>
          <cell r="U4">
            <v>-252.9</v>
          </cell>
        </row>
        <row r="5">
          <cell r="G5">
            <v>-75.150839565401427</v>
          </cell>
          <cell r="H5">
            <v>-24.005209047292663</v>
          </cell>
          <cell r="I5">
            <v>-21.027015483182065</v>
          </cell>
          <cell r="J5">
            <v>-22.044170518746789</v>
          </cell>
          <cell r="K5">
            <v>-52.593856655290111</v>
          </cell>
          <cell r="L5">
            <v>-56.852709399626271</v>
          </cell>
          <cell r="M5">
            <v>-14.33573363282024</v>
          </cell>
          <cell r="N5">
            <v>-59.24215560961531</v>
          </cell>
          <cell r="O5">
            <v>-15.573118279569899</v>
          </cell>
          <cell r="P5">
            <v>102.58172829061297</v>
          </cell>
          <cell r="Q5">
            <v>-13.217761722655219</v>
          </cell>
          <cell r="R5">
            <v>-45.752282684969373</v>
          </cell>
          <cell r="S5">
            <v>-41.508650017213675</v>
          </cell>
          <cell r="T5">
            <v>-48.942292863609723</v>
          </cell>
          <cell r="U5">
            <v>-30.743915385596541</v>
          </cell>
        </row>
        <row r="6">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9">
          <cell r="G9">
            <v>11549</v>
          </cell>
          <cell r="H9">
            <v>12728.25</v>
          </cell>
          <cell r="I9">
            <v>15034.59</v>
          </cell>
          <cell r="J9">
            <v>16790.560000000001</v>
          </cell>
          <cell r="K9">
            <v>18788.580000000002</v>
          </cell>
          <cell r="L9">
            <v>20629.919999999998</v>
          </cell>
          <cell r="M9">
            <v>23689.66</v>
          </cell>
          <cell r="N9">
            <v>27686.48</v>
          </cell>
          <cell r="O9">
            <v>31550.19</v>
          </cell>
          <cell r="P9">
            <v>32308.69</v>
          </cell>
          <cell r="Q9">
            <v>35320.544620000001</v>
          </cell>
          <cell r="R9">
            <v>38611.202326240091</v>
          </cell>
          <cell r="S9">
            <v>41966.054100470319</v>
          </cell>
          <cell r="T9">
            <v>45652.272007023799</v>
          </cell>
          <cell r="U9">
            <v>49692.299481791291</v>
          </cell>
        </row>
      </sheetData>
      <sheetData sheetId="2"/>
      <sheetData sheetId="3"/>
      <sheetData sheetId="4"/>
      <sheetData sheetId="5"/>
      <sheetData sheetId="6" refreshError="1">
        <row r="12">
          <cell r="B12">
            <v>1990</v>
          </cell>
          <cell r="C12">
            <v>1991</v>
          </cell>
          <cell r="D12">
            <v>1991</v>
          </cell>
          <cell r="E12">
            <v>1991</v>
          </cell>
          <cell r="F12">
            <v>1991</v>
          </cell>
          <cell r="G12">
            <v>1991</v>
          </cell>
          <cell r="H12">
            <v>1991</v>
          </cell>
          <cell r="I12">
            <v>1991</v>
          </cell>
          <cell r="J12">
            <v>1991</v>
          </cell>
          <cell r="K12">
            <v>1991</v>
          </cell>
          <cell r="L12">
            <v>1991</v>
          </cell>
          <cell r="M12">
            <v>1991</v>
          </cell>
          <cell r="N12">
            <v>1991</v>
          </cell>
          <cell r="O12">
            <v>1992</v>
          </cell>
          <cell r="P12">
            <v>1992</v>
          </cell>
          <cell r="Q12">
            <v>1992</v>
          </cell>
          <cell r="R12">
            <v>1992</v>
          </cell>
          <cell r="S12">
            <v>1992</v>
          </cell>
          <cell r="T12">
            <v>1992</v>
          </cell>
          <cell r="U12">
            <v>1992</v>
          </cell>
          <cell r="V12">
            <v>1992</v>
          </cell>
          <cell r="W12">
            <v>1992</v>
          </cell>
          <cell r="X12">
            <v>1992</v>
          </cell>
          <cell r="Y12">
            <v>1992</v>
          </cell>
          <cell r="Z12">
            <v>1992</v>
          </cell>
          <cell r="AA12">
            <v>1993</v>
          </cell>
          <cell r="AB12">
            <v>1993</v>
          </cell>
          <cell r="AC12">
            <v>1993</v>
          </cell>
          <cell r="AD12">
            <v>1993</v>
          </cell>
          <cell r="AE12">
            <v>1993</v>
          </cell>
          <cell r="AF12">
            <v>1993</v>
          </cell>
          <cell r="AG12">
            <v>1993</v>
          </cell>
          <cell r="AH12">
            <v>1993</v>
          </cell>
          <cell r="AI12">
            <v>1993</v>
          </cell>
          <cell r="AJ12">
            <v>1993</v>
          </cell>
          <cell r="AK12">
            <v>1993</v>
          </cell>
          <cell r="AL12">
            <v>1993</v>
          </cell>
          <cell r="AM12">
            <v>1994</v>
          </cell>
          <cell r="AN12">
            <v>1994</v>
          </cell>
          <cell r="AO12">
            <v>1994</v>
          </cell>
          <cell r="AP12">
            <v>1994</v>
          </cell>
          <cell r="AQ12">
            <v>1994</v>
          </cell>
          <cell r="AR12">
            <v>1994</v>
          </cell>
          <cell r="AS12">
            <v>1994</v>
          </cell>
          <cell r="AT12">
            <v>1994</v>
          </cell>
          <cell r="AU12">
            <v>1994</v>
          </cell>
          <cell r="AV12">
            <v>1994</v>
          </cell>
          <cell r="AW12">
            <v>1994</v>
          </cell>
          <cell r="AX12">
            <v>1994</v>
          </cell>
          <cell r="AY12">
            <v>1995</v>
          </cell>
          <cell r="AZ12">
            <v>1995</v>
          </cell>
          <cell r="BA12">
            <v>1995</v>
          </cell>
          <cell r="BB12">
            <v>1995</v>
          </cell>
          <cell r="BC12">
            <v>1995</v>
          </cell>
          <cell r="BD12">
            <v>1995</v>
          </cell>
          <cell r="BE12">
            <v>1995</v>
          </cell>
          <cell r="BF12">
            <v>1995</v>
          </cell>
          <cell r="BG12">
            <v>1995</v>
          </cell>
          <cell r="BH12">
            <v>1995</v>
          </cell>
          <cell r="BI12">
            <v>1995</v>
          </cell>
          <cell r="BJ12">
            <v>1995</v>
          </cell>
          <cell r="BK12">
            <v>1996</v>
          </cell>
          <cell r="BL12">
            <v>1996</v>
          </cell>
          <cell r="BM12">
            <v>1996</v>
          </cell>
          <cell r="BN12">
            <v>1996</v>
          </cell>
          <cell r="BO12">
            <v>1996</v>
          </cell>
          <cell r="BP12">
            <v>1996</v>
          </cell>
          <cell r="BQ12">
            <v>1996</v>
          </cell>
          <cell r="BR12">
            <v>1996</v>
          </cell>
          <cell r="BS12">
            <v>1996</v>
          </cell>
          <cell r="BT12">
            <v>1996</v>
          </cell>
          <cell r="BU12">
            <v>1996</v>
          </cell>
          <cell r="BV12">
            <v>1996</v>
          </cell>
          <cell r="BW12">
            <v>1997</v>
          </cell>
          <cell r="BX12">
            <v>1997</v>
          </cell>
          <cell r="BY12">
            <v>1997</v>
          </cell>
          <cell r="BZ12">
            <v>1997</v>
          </cell>
          <cell r="CA12">
            <v>1997</v>
          </cell>
          <cell r="CB12">
            <v>1997</v>
          </cell>
        </row>
        <row r="13">
          <cell r="B13" t="str">
            <v>Dec.</v>
          </cell>
          <cell r="C13" t="str">
            <v>Jan.</v>
          </cell>
          <cell r="D13" t="str">
            <v>Feb.</v>
          </cell>
          <cell r="E13" t="str">
            <v>Mar.</v>
          </cell>
          <cell r="F13" t="str">
            <v>Apr.</v>
          </cell>
          <cell r="G13" t="str">
            <v>May</v>
          </cell>
          <cell r="H13" t="str">
            <v>Jun.</v>
          </cell>
          <cell r="I13" t="str">
            <v>Jul.</v>
          </cell>
          <cell r="J13" t="str">
            <v>Aug.</v>
          </cell>
          <cell r="K13" t="str">
            <v>Sep.</v>
          </cell>
          <cell r="L13" t="str">
            <v>Oct.</v>
          </cell>
          <cell r="M13" t="str">
            <v>Nov.</v>
          </cell>
          <cell r="N13" t="str">
            <v>Dec.</v>
          </cell>
          <cell r="O13" t="str">
            <v>Jan.</v>
          </cell>
          <cell r="P13" t="str">
            <v>Feb.</v>
          </cell>
          <cell r="Q13" t="str">
            <v>Mar.</v>
          </cell>
          <cell r="R13" t="str">
            <v>Apr.</v>
          </cell>
          <cell r="S13" t="str">
            <v>May</v>
          </cell>
          <cell r="T13" t="str">
            <v>Jun.</v>
          </cell>
          <cell r="U13" t="str">
            <v>Jul.</v>
          </cell>
          <cell r="V13" t="str">
            <v>Aug.</v>
          </cell>
          <cell r="W13" t="str">
            <v>Sep.</v>
          </cell>
          <cell r="X13" t="str">
            <v>Oct.</v>
          </cell>
          <cell r="Y13" t="str">
            <v>Nov.</v>
          </cell>
          <cell r="Z13" t="str">
            <v>Dec.</v>
          </cell>
          <cell r="AA13" t="str">
            <v>Jan.</v>
          </cell>
          <cell r="AB13" t="str">
            <v>Feb.</v>
          </cell>
          <cell r="AC13" t="str">
            <v>Mar.</v>
          </cell>
          <cell r="AD13" t="str">
            <v>Apr.</v>
          </cell>
          <cell r="AE13" t="str">
            <v>May</v>
          </cell>
          <cell r="AF13" t="str">
            <v>Jun.</v>
          </cell>
          <cell r="AG13" t="str">
            <v>Jul.</v>
          </cell>
          <cell r="AH13" t="str">
            <v>Aug.</v>
          </cell>
          <cell r="AI13" t="str">
            <v>Sep.</v>
          </cell>
          <cell r="AJ13" t="str">
            <v>Oct.</v>
          </cell>
          <cell r="AK13" t="str">
            <v>Nov.</v>
          </cell>
          <cell r="AL13" t="str">
            <v>Dec.</v>
          </cell>
          <cell r="AM13" t="str">
            <v>Jan.</v>
          </cell>
          <cell r="AN13" t="str">
            <v>Feb.</v>
          </cell>
          <cell r="AO13" t="str">
            <v>Mar.</v>
          </cell>
          <cell r="AP13" t="str">
            <v>Apr.</v>
          </cell>
          <cell r="AQ13" t="str">
            <v>May</v>
          </cell>
          <cell r="AR13" t="str">
            <v>Jun.</v>
          </cell>
          <cell r="AS13" t="str">
            <v>Jul.</v>
          </cell>
          <cell r="AT13" t="str">
            <v>Aug.</v>
          </cell>
          <cell r="AU13" t="str">
            <v>Sep.</v>
          </cell>
          <cell r="AV13" t="str">
            <v>Oct.</v>
          </cell>
          <cell r="AW13" t="str">
            <v>Nov.</v>
          </cell>
          <cell r="AX13" t="str">
            <v>Dec.</v>
          </cell>
          <cell r="AY13" t="str">
            <v>Jan.</v>
          </cell>
          <cell r="AZ13" t="str">
            <v>Feb.</v>
          </cell>
          <cell r="BA13" t="str">
            <v>Mar.</v>
          </cell>
          <cell r="BB13" t="str">
            <v>Apr.</v>
          </cell>
          <cell r="BC13" t="str">
            <v>May</v>
          </cell>
          <cell r="BD13" t="str">
            <v>Jun.</v>
          </cell>
          <cell r="BE13" t="str">
            <v>Jul.</v>
          </cell>
          <cell r="BF13" t="str">
            <v>Aug.</v>
          </cell>
          <cell r="BG13" t="str">
            <v>Sep.</v>
          </cell>
          <cell r="BH13" t="str">
            <v>Oct.</v>
          </cell>
          <cell r="BI13" t="str">
            <v>Nov.</v>
          </cell>
          <cell r="BJ13" t="str">
            <v>Dec.</v>
          </cell>
          <cell r="BK13" t="str">
            <v>Jan.</v>
          </cell>
          <cell r="BL13" t="str">
            <v>Feb.</v>
          </cell>
          <cell r="BM13" t="str">
            <v>Mar.</v>
          </cell>
          <cell r="BN13" t="str">
            <v>Apr.</v>
          </cell>
          <cell r="BO13" t="str">
            <v>May</v>
          </cell>
          <cell r="BP13" t="str">
            <v>Jun.</v>
          </cell>
          <cell r="BQ13" t="str">
            <v>Jul.</v>
          </cell>
          <cell r="BR13" t="str">
            <v>Aug.</v>
          </cell>
          <cell r="BS13" t="str">
            <v>Sep.</v>
          </cell>
          <cell r="BT13" t="str">
            <v>Oct.</v>
          </cell>
          <cell r="BU13" t="str">
            <v>Nov.</v>
          </cell>
          <cell r="BV13" t="str">
            <v>Dec.</v>
          </cell>
          <cell r="BW13" t="str">
            <v>Jan.</v>
          </cell>
          <cell r="BX13" t="str">
            <v>Feb.</v>
          </cell>
          <cell r="BY13" t="str">
            <v>Mar.</v>
          </cell>
          <cell r="BZ13" t="str">
            <v>Apr.</v>
          </cell>
          <cell r="CA13" t="str">
            <v>May</v>
          </cell>
          <cell r="CB13" t="str">
            <v>Jun.</v>
          </cell>
        </row>
        <row r="16">
          <cell r="A16" t="str">
            <v>Bank of Namibia</v>
          </cell>
        </row>
        <row r="17">
          <cell r="A17" t="str">
            <v>Reserve money</v>
          </cell>
          <cell r="B17">
            <v>90.022000000000006</v>
          </cell>
          <cell r="C17">
            <v>62.588999999999999</v>
          </cell>
          <cell r="D17">
            <v>63.164999999999999</v>
          </cell>
          <cell r="E17">
            <v>54.148000000000003</v>
          </cell>
          <cell r="F17">
            <v>76.367999999999995</v>
          </cell>
          <cell r="G17">
            <v>62.444000000000003</v>
          </cell>
          <cell r="H17">
            <v>64.796000000000006</v>
          </cell>
          <cell r="I17">
            <v>67.263999999999996</v>
          </cell>
          <cell r="J17">
            <v>68.402000000000001</v>
          </cell>
          <cell r="K17">
            <v>77.853999999999999</v>
          </cell>
          <cell r="L17">
            <v>69.840999999999994</v>
          </cell>
          <cell r="M17">
            <v>64.662000000000006</v>
          </cell>
          <cell r="N17">
            <v>97.141000000000005</v>
          </cell>
          <cell r="O17">
            <v>191.417</v>
          </cell>
          <cell r="P17">
            <v>200.59899999999999</v>
          </cell>
          <cell r="Q17">
            <v>191.17500000000001</v>
          </cell>
          <cell r="R17">
            <v>191.71299999999999</v>
          </cell>
          <cell r="S17">
            <v>196.86699999999999</v>
          </cell>
          <cell r="T17">
            <v>210.12799999999999</v>
          </cell>
          <cell r="U17">
            <v>201.95400000000001</v>
          </cell>
          <cell r="V17">
            <v>223.26400000000001</v>
          </cell>
          <cell r="W17">
            <v>212.63499999999999</v>
          </cell>
          <cell r="X17">
            <v>189.965</v>
          </cell>
          <cell r="Y17">
            <v>241.34100000000001</v>
          </cell>
          <cell r="Z17">
            <v>221.82300000000001</v>
          </cell>
          <cell r="AA17">
            <v>209.435</v>
          </cell>
          <cell r="AB17">
            <v>192.38499999999999</v>
          </cell>
          <cell r="AC17">
            <v>215.35</v>
          </cell>
          <cell r="AD17">
            <v>185.267</v>
          </cell>
          <cell r="AE17">
            <v>221.44300000000001</v>
          </cell>
          <cell r="AF17">
            <v>217.042</v>
          </cell>
          <cell r="AG17">
            <v>234.482</v>
          </cell>
          <cell r="AH17">
            <v>222.98699999999999</v>
          </cell>
          <cell r="AI17">
            <v>240.51</v>
          </cell>
          <cell r="AJ17">
            <v>222.017</v>
          </cell>
          <cell r="AK17">
            <v>233.06399999999999</v>
          </cell>
          <cell r="AL17">
            <v>233.273</v>
          </cell>
          <cell r="AM17">
            <v>222.25700000000001</v>
          </cell>
          <cell r="AN17">
            <v>236.28</v>
          </cell>
          <cell r="AO17">
            <v>267.68299999999999</v>
          </cell>
          <cell r="AP17">
            <v>280.06400000000002</v>
          </cell>
          <cell r="AQ17">
            <v>301.45100000000002</v>
          </cell>
          <cell r="AR17">
            <v>299.48500000000001</v>
          </cell>
          <cell r="AS17">
            <v>314.61500000000001</v>
          </cell>
          <cell r="AT17">
            <v>346.94799999999998</v>
          </cell>
          <cell r="AU17">
            <v>356.25599999999997</v>
          </cell>
          <cell r="AV17">
            <v>351.15899999999999</v>
          </cell>
          <cell r="AW17">
            <v>359.00599999999997</v>
          </cell>
          <cell r="AX17">
            <v>373.63900000000001</v>
          </cell>
          <cell r="AY17">
            <v>337.65100000000001</v>
          </cell>
          <cell r="AZ17">
            <v>335.70400000000001</v>
          </cell>
          <cell r="BA17">
            <v>334.35300000000001</v>
          </cell>
          <cell r="BB17">
            <v>351.428</v>
          </cell>
          <cell r="BC17">
            <v>360.13799999999998</v>
          </cell>
          <cell r="BD17">
            <v>360.70699999999999</v>
          </cell>
          <cell r="BE17">
            <v>389.64400000000001</v>
          </cell>
          <cell r="BF17">
            <v>419.98399999999998</v>
          </cell>
          <cell r="BG17">
            <v>372.76799999999997</v>
          </cell>
          <cell r="BH17">
            <v>418.14600000000002</v>
          </cell>
          <cell r="BI17">
            <v>404.85199999999998</v>
          </cell>
          <cell r="BJ17">
            <v>415.63400000000001</v>
          </cell>
          <cell r="BK17">
            <v>394.26499999999999</v>
          </cell>
          <cell r="BL17">
            <v>395.96800000000002</v>
          </cell>
          <cell r="BM17">
            <v>383.04399999999998</v>
          </cell>
          <cell r="BN17">
            <v>405.32100000000003</v>
          </cell>
          <cell r="BO17">
            <v>420.49</v>
          </cell>
          <cell r="BP17">
            <v>400.48200000000003</v>
          </cell>
          <cell r="BQ17">
            <v>408.89600000000002</v>
          </cell>
          <cell r="BR17">
            <v>452.45600000000002</v>
          </cell>
          <cell r="BS17">
            <v>430.78399999999999</v>
          </cell>
          <cell r="BT17">
            <v>455.66500000000002</v>
          </cell>
          <cell r="BU17">
            <v>487.40899999999999</v>
          </cell>
          <cell r="BV17">
            <v>508.291</v>
          </cell>
          <cell r="BW17">
            <v>445.66399999999999</v>
          </cell>
          <cell r="BX17">
            <v>443.98</v>
          </cell>
          <cell r="BY17">
            <v>473.92200000000003</v>
          </cell>
          <cell r="BZ17">
            <v>510.47199999999998</v>
          </cell>
          <cell r="CA17">
            <v>486.971</v>
          </cell>
          <cell r="CB17">
            <v>473.339</v>
          </cell>
        </row>
        <row r="18">
          <cell r="A18" t="str">
            <v xml:space="preserve">   Currency</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134.643</v>
          </cell>
          <cell r="AJ18">
            <v>171.18299999999999</v>
          </cell>
          <cell r="AK18">
            <v>187.28399999999999</v>
          </cell>
          <cell r="AL18">
            <v>194.65799999999999</v>
          </cell>
          <cell r="AM18">
            <v>187.60300000000001</v>
          </cell>
          <cell r="AN18">
            <v>199.971</v>
          </cell>
          <cell r="AO18">
            <v>222.10900000000001</v>
          </cell>
          <cell r="AP18">
            <v>235</v>
          </cell>
          <cell r="AQ18">
            <v>248.864</v>
          </cell>
          <cell r="AR18">
            <v>256.685</v>
          </cell>
          <cell r="AS18">
            <v>266.09800000000001</v>
          </cell>
          <cell r="AT18">
            <v>291.39100000000002</v>
          </cell>
          <cell r="AU18">
            <v>305.601</v>
          </cell>
          <cell r="AV18">
            <v>304.32900000000001</v>
          </cell>
          <cell r="AW18">
            <v>313.98200000000003</v>
          </cell>
          <cell r="AX18">
            <v>332.76100000000002</v>
          </cell>
          <cell r="AY18">
            <v>292.29899999999998</v>
          </cell>
          <cell r="AZ18">
            <v>292.49599999999998</v>
          </cell>
          <cell r="BA18">
            <v>292.02</v>
          </cell>
          <cell r="BB18">
            <v>308.02</v>
          </cell>
          <cell r="BC18">
            <v>305.54000000000002</v>
          </cell>
          <cell r="BD18">
            <v>309.71600000000001</v>
          </cell>
          <cell r="BE18">
            <v>329.077</v>
          </cell>
          <cell r="BF18">
            <v>362.38299999999998</v>
          </cell>
          <cell r="BG18">
            <v>344.29700000000003</v>
          </cell>
          <cell r="BH18">
            <v>373.48</v>
          </cell>
          <cell r="BI18">
            <v>368.089</v>
          </cell>
          <cell r="BJ18">
            <v>380.49299999999999</v>
          </cell>
          <cell r="BK18">
            <v>356.12</v>
          </cell>
          <cell r="BL18">
            <v>356.45100000000002</v>
          </cell>
          <cell r="BM18">
            <v>337.81099999999998</v>
          </cell>
          <cell r="BN18">
            <v>349.07</v>
          </cell>
          <cell r="BO18">
            <v>368.18200000000002</v>
          </cell>
          <cell r="BP18">
            <v>351.59300000000002</v>
          </cell>
          <cell r="BQ18">
            <v>353.19799999999998</v>
          </cell>
          <cell r="BR18">
            <v>394.04300000000001</v>
          </cell>
          <cell r="BS18">
            <v>369.07400000000001</v>
          </cell>
          <cell r="BT18">
            <v>392.72699999999998</v>
          </cell>
          <cell r="BU18">
            <v>429.37099999999998</v>
          </cell>
          <cell r="BV18">
            <v>452.41800000000001</v>
          </cell>
          <cell r="BW18">
            <v>395.65</v>
          </cell>
          <cell r="BX18">
            <v>392.608</v>
          </cell>
          <cell r="BY18">
            <v>410.72699999999998</v>
          </cell>
          <cell r="BZ18">
            <v>437.38799999999998</v>
          </cell>
          <cell r="CA18">
            <v>433.89600000000002</v>
          </cell>
          <cell r="CB18">
            <v>420.435</v>
          </cell>
        </row>
        <row r="19">
          <cell r="A19" t="str">
            <v xml:space="preserve">   Reserves</v>
          </cell>
          <cell r="B19">
            <v>90.022000000000006</v>
          </cell>
          <cell r="C19">
            <v>62.588999999999999</v>
          </cell>
          <cell r="D19">
            <v>63.164999999999999</v>
          </cell>
          <cell r="E19">
            <v>54.148000000000003</v>
          </cell>
          <cell r="F19">
            <v>76.367999999999995</v>
          </cell>
          <cell r="G19">
            <v>62.444000000000003</v>
          </cell>
          <cell r="H19">
            <v>64.796000000000006</v>
          </cell>
          <cell r="I19">
            <v>67.263999999999996</v>
          </cell>
          <cell r="J19">
            <v>68.402000000000001</v>
          </cell>
          <cell r="K19">
            <v>77.853999999999999</v>
          </cell>
          <cell r="L19">
            <v>69.840999999999994</v>
          </cell>
          <cell r="M19">
            <v>64.662000000000006</v>
          </cell>
          <cell r="N19">
            <v>97.141000000000005</v>
          </cell>
          <cell r="O19">
            <v>191.417</v>
          </cell>
          <cell r="P19">
            <v>200.59899999999999</v>
          </cell>
          <cell r="Q19">
            <v>191.17500000000001</v>
          </cell>
          <cell r="R19">
            <v>191.71299999999999</v>
          </cell>
          <cell r="S19">
            <v>196.86699999999999</v>
          </cell>
          <cell r="T19">
            <v>210.12799999999999</v>
          </cell>
          <cell r="U19">
            <v>201.95400000000001</v>
          </cell>
          <cell r="V19">
            <v>223.26400000000001</v>
          </cell>
          <cell r="W19">
            <v>212.63499999999999</v>
          </cell>
          <cell r="X19">
            <v>189.965</v>
          </cell>
          <cell r="Y19">
            <v>241.34100000000001</v>
          </cell>
          <cell r="Z19">
            <v>221.82300000000001</v>
          </cell>
          <cell r="AA19">
            <v>209.435</v>
          </cell>
          <cell r="AB19">
            <v>192.38499999999999</v>
          </cell>
          <cell r="AC19">
            <v>215.35</v>
          </cell>
          <cell r="AD19">
            <v>185.267</v>
          </cell>
          <cell r="AE19">
            <v>221.44300000000001</v>
          </cell>
          <cell r="AF19">
            <v>217.042</v>
          </cell>
          <cell r="AG19">
            <v>234.482</v>
          </cell>
          <cell r="AH19">
            <v>222.98699999999999</v>
          </cell>
          <cell r="AI19">
            <v>105.86699999999999</v>
          </cell>
          <cell r="AJ19">
            <v>50.834000000000003</v>
          </cell>
          <cell r="AK19">
            <v>45.78</v>
          </cell>
          <cell r="AL19">
            <v>38.615000000000009</v>
          </cell>
          <cell r="AM19">
            <v>34.653999999999996</v>
          </cell>
          <cell r="AN19">
            <v>36.308999999999997</v>
          </cell>
          <cell r="AO19">
            <v>45.573999999999984</v>
          </cell>
          <cell r="AP19">
            <v>45.064000000000021</v>
          </cell>
          <cell r="AQ19">
            <v>52.587000000000018</v>
          </cell>
          <cell r="AR19">
            <v>42.800000000000011</v>
          </cell>
          <cell r="AS19">
            <v>48.516999999999996</v>
          </cell>
          <cell r="AT19">
            <v>55.55699999999996</v>
          </cell>
          <cell r="AU19">
            <v>50.654999999999973</v>
          </cell>
          <cell r="AV19">
            <v>46.829999999999984</v>
          </cell>
          <cell r="AW19">
            <v>45.023999999999944</v>
          </cell>
          <cell r="AX19">
            <v>40.877999999999986</v>
          </cell>
          <cell r="AY19">
            <v>45.352000000000032</v>
          </cell>
          <cell r="AZ19">
            <v>43.208000000000027</v>
          </cell>
          <cell r="BA19">
            <v>42.333000000000027</v>
          </cell>
          <cell r="BB19">
            <v>43.408000000000015</v>
          </cell>
          <cell r="BC19">
            <v>54.597999999999956</v>
          </cell>
          <cell r="BD19">
            <v>50.990999999999985</v>
          </cell>
          <cell r="BE19">
            <v>60.567000000000007</v>
          </cell>
          <cell r="BF19">
            <v>57.600999999999999</v>
          </cell>
          <cell r="BG19">
            <v>28.470999999999947</v>
          </cell>
          <cell r="BH19">
            <v>44.665999999999997</v>
          </cell>
          <cell r="BI19">
            <v>36.762999999999977</v>
          </cell>
          <cell r="BJ19">
            <v>35.14100000000002</v>
          </cell>
          <cell r="BK19">
            <v>38.144999999999982</v>
          </cell>
          <cell r="BL19">
            <v>39.516999999999996</v>
          </cell>
          <cell r="BM19">
            <v>45.233000000000004</v>
          </cell>
          <cell r="BN19">
            <v>56.251000000000033</v>
          </cell>
          <cell r="BO19">
            <v>52.307999999999993</v>
          </cell>
          <cell r="BP19">
            <v>48.88900000000001</v>
          </cell>
          <cell r="BQ19">
            <v>55.698000000000036</v>
          </cell>
          <cell r="BR19">
            <v>58.413000000000011</v>
          </cell>
          <cell r="BS19">
            <v>61.70999999999998</v>
          </cell>
          <cell r="BT19">
            <v>62.938000000000045</v>
          </cell>
          <cell r="BU19">
            <v>58.038000000000011</v>
          </cell>
          <cell r="BV19">
            <v>55.87299999999999</v>
          </cell>
          <cell r="BW19">
            <v>50.01400000000001</v>
          </cell>
          <cell r="BX19">
            <v>51.372000000000014</v>
          </cell>
          <cell r="BY19">
            <v>63.19500000000005</v>
          </cell>
          <cell r="BZ19">
            <v>73.084000000000003</v>
          </cell>
          <cell r="CA19">
            <v>53.074999999999989</v>
          </cell>
          <cell r="CB19">
            <v>52.903999999999996</v>
          </cell>
        </row>
        <row r="21">
          <cell r="A21" t="str">
            <v>Net foreign assets</v>
          </cell>
          <cell r="B21">
            <v>242.94</v>
          </cell>
          <cell r="C21">
            <v>115.06</v>
          </cell>
          <cell r="D21">
            <v>131.86600000000001</v>
          </cell>
          <cell r="E21">
            <v>154.21838729808397</v>
          </cell>
          <cell r="F21">
            <v>124.30136703389</v>
          </cell>
          <cell r="G21">
            <v>98.829235068735983</v>
          </cell>
          <cell r="H21">
            <v>167.98996637370402</v>
          </cell>
          <cell r="I21">
            <v>92.685462212000019</v>
          </cell>
          <cell r="J21">
            <v>153.34583624059999</v>
          </cell>
          <cell r="K21">
            <v>143.22174397920003</v>
          </cell>
          <cell r="L21">
            <v>181.92344068839998</v>
          </cell>
          <cell r="M21">
            <v>153.72232031999999</v>
          </cell>
          <cell r="N21">
            <v>225.924474248058</v>
          </cell>
          <cell r="O21">
            <v>294.84327842659997</v>
          </cell>
          <cell r="P21">
            <v>288.36757377900005</v>
          </cell>
          <cell r="Q21">
            <v>357.09187505</v>
          </cell>
          <cell r="R21">
            <v>285.40776120000004</v>
          </cell>
          <cell r="S21">
            <v>-78.210954324799999</v>
          </cell>
          <cell r="T21">
            <v>-192.27265593519999</v>
          </cell>
          <cell r="U21">
            <v>-104.10008018560004</v>
          </cell>
          <cell r="V21">
            <v>-121.21781341499998</v>
          </cell>
          <cell r="W21">
            <v>-219.87813802159999</v>
          </cell>
          <cell r="X21">
            <v>-127.08382399800001</v>
          </cell>
          <cell r="Y21">
            <v>-174.0846694471999</v>
          </cell>
          <cell r="Z21">
            <v>-162.01304249999998</v>
          </cell>
          <cell r="AA21">
            <v>-52.917069655200002</v>
          </cell>
          <cell r="AB21">
            <v>-112.76052587600006</v>
          </cell>
          <cell r="AC21">
            <v>-220.71422737223992</v>
          </cell>
          <cell r="AD21">
            <v>-100.94708445369993</v>
          </cell>
          <cell r="AE21">
            <v>-162.56119216209993</v>
          </cell>
          <cell r="AF21">
            <v>-261.00860445599994</v>
          </cell>
          <cell r="AG21">
            <v>-243.83894560640002</v>
          </cell>
          <cell r="AH21">
            <v>-186.62786166779995</v>
          </cell>
          <cell r="AI21">
            <v>-130.71857010399998</v>
          </cell>
          <cell r="AJ21">
            <v>-22.205576184900011</v>
          </cell>
          <cell r="AK21">
            <v>-43.525850364099952</v>
          </cell>
          <cell r="AL21">
            <v>-145.39866659799998</v>
          </cell>
          <cell r="AM21">
            <v>22.374506861500091</v>
          </cell>
          <cell r="AN21">
            <v>105.30223735700012</v>
          </cell>
          <cell r="AO21">
            <v>-40.18969716599991</v>
          </cell>
          <cell r="AP21">
            <v>75.939050938199969</v>
          </cell>
          <cell r="AQ21">
            <v>31.850280837099998</v>
          </cell>
          <cell r="AR21">
            <v>-8.0062255388998889</v>
          </cell>
          <cell r="AS21">
            <v>140.36100818150001</v>
          </cell>
          <cell r="AT21">
            <v>110.678843521</v>
          </cell>
          <cell r="AU21">
            <v>3.2118596039663534</v>
          </cell>
          <cell r="AV21">
            <v>161.26021393331735</v>
          </cell>
          <cell r="AW21">
            <v>155.18436440178601</v>
          </cell>
          <cell r="AX21">
            <v>14.053352879621903</v>
          </cell>
          <cell r="AY21">
            <v>158.23429822199094</v>
          </cell>
          <cell r="AZ21">
            <v>82.222309056049568</v>
          </cell>
          <cell r="BA21">
            <v>-8.8000997865482926</v>
          </cell>
          <cell r="BB21">
            <v>79.951661513438452</v>
          </cell>
          <cell r="BC21">
            <v>47.864767023854071</v>
          </cell>
          <cell r="BD21">
            <v>-84.356201672764612</v>
          </cell>
          <cell r="BE21">
            <v>75.459558546614602</v>
          </cell>
          <cell r="BF21">
            <v>13.058600875474163</v>
          </cell>
          <cell r="BG21">
            <v>-125.07527257651323</v>
          </cell>
          <cell r="BH21">
            <v>267.01802870486432</v>
          </cell>
          <cell r="BI21">
            <v>100.28653676263941</v>
          </cell>
          <cell r="BJ21">
            <v>44.127859781224167</v>
          </cell>
          <cell r="BK21">
            <v>260.12926511676585</v>
          </cell>
          <cell r="BL21">
            <v>153.60258634189387</v>
          </cell>
          <cell r="BM21">
            <v>181.16902009125462</v>
          </cell>
          <cell r="BN21">
            <v>326.72567865582488</v>
          </cell>
          <cell r="BO21">
            <v>308.12327212169043</v>
          </cell>
          <cell r="BP21">
            <v>150.71408708127635</v>
          </cell>
          <cell r="BQ21">
            <v>261.43349167553845</v>
          </cell>
          <cell r="BR21">
            <v>134.05117088870145</v>
          </cell>
          <cell r="BS21">
            <v>-60.078631750452097</v>
          </cell>
          <cell r="BT21">
            <v>131.30414082668688</v>
          </cell>
          <cell r="BU21">
            <v>35.704225517470853</v>
          </cell>
          <cell r="BV21">
            <v>66.303364701404007</v>
          </cell>
          <cell r="BW21">
            <v>188.35032289756288</v>
          </cell>
          <cell r="BX21">
            <v>77.141634104639408</v>
          </cell>
          <cell r="BY21">
            <v>-189.12297621350993</v>
          </cell>
          <cell r="BZ21">
            <v>-180.38031353817402</v>
          </cell>
          <cell r="CA21">
            <v>-187.70173165582958</v>
          </cell>
          <cell r="CB21">
            <v>634.79581072189148</v>
          </cell>
        </row>
        <row r="23">
          <cell r="A23" t="str">
            <v>Net domestic assets</v>
          </cell>
          <cell r="B23">
            <v>-152.91800000000001</v>
          </cell>
          <cell r="C23">
            <v>-52.471000000000004</v>
          </cell>
          <cell r="D23">
            <v>-68.701000000000022</v>
          </cell>
          <cell r="E23">
            <v>-100.07038729808397</v>
          </cell>
          <cell r="F23">
            <v>-47.933367033890008</v>
          </cell>
          <cell r="G23">
            <v>-36.38523506873598</v>
          </cell>
          <cell r="H23">
            <v>-103.19396637370401</v>
          </cell>
          <cell r="I23">
            <v>-25.421462212000023</v>
          </cell>
          <cell r="J23">
            <v>-84.943836240599992</v>
          </cell>
          <cell r="K23">
            <v>-65.367743979200029</v>
          </cell>
          <cell r="L23">
            <v>-112.08244068839998</v>
          </cell>
          <cell r="M23">
            <v>-89.060320319999988</v>
          </cell>
          <cell r="N23">
            <v>-128.78347424805798</v>
          </cell>
          <cell r="O23">
            <v>-103.42627842659996</v>
          </cell>
          <cell r="P23">
            <v>-87.768573779000064</v>
          </cell>
          <cell r="Q23">
            <v>-165.91687504999999</v>
          </cell>
          <cell r="R23">
            <v>-93.694761200000045</v>
          </cell>
          <cell r="S23">
            <v>275.07795432479998</v>
          </cell>
          <cell r="T23">
            <v>402.40065593520001</v>
          </cell>
          <cell r="U23">
            <v>306.05408018560001</v>
          </cell>
          <cell r="V23">
            <v>344.48181341499998</v>
          </cell>
          <cell r="W23">
            <v>432.51313802159996</v>
          </cell>
          <cell r="X23">
            <v>317.04882399799999</v>
          </cell>
          <cell r="Y23">
            <v>415.42566944719988</v>
          </cell>
          <cell r="Z23">
            <v>383.83604249999996</v>
          </cell>
          <cell r="AA23">
            <v>262.35206965520001</v>
          </cell>
          <cell r="AB23">
            <v>305.14552587600008</v>
          </cell>
          <cell r="AC23">
            <v>436.06422737223988</v>
          </cell>
          <cell r="AD23">
            <v>286.21408445369991</v>
          </cell>
          <cell r="AE23">
            <v>384.00419216209991</v>
          </cell>
          <cell r="AF23">
            <v>478.05060445599997</v>
          </cell>
          <cell r="AG23">
            <v>478.32094560640002</v>
          </cell>
          <cell r="AH23">
            <v>409.61486166779991</v>
          </cell>
          <cell r="AI23">
            <v>371.22857010399997</v>
          </cell>
          <cell r="AJ23">
            <v>244.22257618489999</v>
          </cell>
          <cell r="AK23">
            <v>276.58985036409996</v>
          </cell>
          <cell r="AL23">
            <v>378.671666598</v>
          </cell>
          <cell r="AM23">
            <v>199.88249313849991</v>
          </cell>
          <cell r="AN23">
            <v>130.97776264299989</v>
          </cell>
          <cell r="AO23">
            <v>307.87269716599991</v>
          </cell>
          <cell r="AP23">
            <v>204.12494906180007</v>
          </cell>
          <cell r="AQ23">
            <v>269.60071916290002</v>
          </cell>
          <cell r="AR23">
            <v>307.49122553889993</v>
          </cell>
          <cell r="AS23">
            <v>174.2539918185</v>
          </cell>
          <cell r="AT23">
            <v>236.26915647899997</v>
          </cell>
          <cell r="AU23">
            <v>353.04414039603364</v>
          </cell>
          <cell r="AV23">
            <v>189.89878606668265</v>
          </cell>
          <cell r="AW23">
            <v>203.82163559821396</v>
          </cell>
          <cell r="AX23">
            <v>359.5856471203781</v>
          </cell>
          <cell r="AY23">
            <v>179.41670177800907</v>
          </cell>
          <cell r="AZ23">
            <v>253.48169094395044</v>
          </cell>
          <cell r="BA23">
            <v>343.1530997865483</v>
          </cell>
          <cell r="BB23">
            <v>271.47633848656153</v>
          </cell>
          <cell r="BC23">
            <v>312.27323297614589</v>
          </cell>
          <cell r="BD23">
            <v>445.06320167276459</v>
          </cell>
          <cell r="BE23">
            <v>314.18444145338538</v>
          </cell>
          <cell r="BF23">
            <v>406.92539912452582</v>
          </cell>
          <cell r="BG23">
            <v>497.84327257651319</v>
          </cell>
          <cell r="BH23">
            <v>151.12797129513569</v>
          </cell>
          <cell r="BI23">
            <v>304.56546323736058</v>
          </cell>
          <cell r="BJ23">
            <v>371.50614021877584</v>
          </cell>
          <cell r="BK23">
            <v>134.13573488323414</v>
          </cell>
          <cell r="BL23">
            <v>242.36541365810615</v>
          </cell>
          <cell r="BM23">
            <v>201.87497990874536</v>
          </cell>
          <cell r="BN23">
            <v>78.595321344175147</v>
          </cell>
          <cell r="BO23">
            <v>112.36672787830958</v>
          </cell>
          <cell r="BP23">
            <v>249.76791291872368</v>
          </cell>
          <cell r="BQ23">
            <v>147.46250832446157</v>
          </cell>
          <cell r="BR23">
            <v>318.40482911129857</v>
          </cell>
          <cell r="BS23">
            <v>490.86263175045207</v>
          </cell>
          <cell r="BT23">
            <v>324.36085917331314</v>
          </cell>
          <cell r="BU23">
            <v>451.70477448252916</v>
          </cell>
          <cell r="BV23">
            <v>441.98763529859599</v>
          </cell>
          <cell r="BW23">
            <v>257.31367710243711</v>
          </cell>
          <cell r="BX23">
            <v>366.8383658953606</v>
          </cell>
          <cell r="BY23">
            <v>663.04497621350993</v>
          </cell>
          <cell r="BZ23">
            <v>690.85231353817403</v>
          </cell>
          <cell r="CA23">
            <v>674.67273165582958</v>
          </cell>
          <cell r="CB23">
            <v>-161.45681072189149</v>
          </cell>
        </row>
        <row r="24">
          <cell r="A24" t="str">
            <v xml:space="preserve">   Domestic credit</v>
          </cell>
          <cell r="B24">
            <v>-150.43899999999999</v>
          </cell>
          <cell r="C24">
            <v>-48.819000000000003</v>
          </cell>
          <cell r="D24">
            <v>-65.471999999999994</v>
          </cell>
          <cell r="E24">
            <v>-93.873000000000005</v>
          </cell>
          <cell r="F24">
            <v>-42.216999999999999</v>
          </cell>
          <cell r="G24">
            <v>-31.015000000000001</v>
          </cell>
          <cell r="H24">
            <v>-101.23</v>
          </cell>
          <cell r="I24">
            <v>-24.504000000000001</v>
          </cell>
          <cell r="J24">
            <v>-85.073000000000008</v>
          </cell>
          <cell r="K24">
            <v>-65.524000000000001</v>
          </cell>
          <cell r="L24">
            <v>-115.413</v>
          </cell>
          <cell r="M24">
            <v>-91.466999999999999</v>
          </cell>
          <cell r="N24">
            <v>-122.97499999999999</v>
          </cell>
          <cell r="O24">
            <v>-91.512</v>
          </cell>
          <cell r="P24">
            <v>-69.3</v>
          </cell>
          <cell r="Q24">
            <v>-147.98699999999999</v>
          </cell>
          <cell r="R24">
            <v>-81.548999999999992</v>
          </cell>
          <cell r="S24">
            <v>291.71500000000003</v>
          </cell>
          <cell r="T24">
            <v>400.55499999999995</v>
          </cell>
          <cell r="U24">
            <v>316.87200000000001</v>
          </cell>
          <cell r="V24">
            <v>353.173</v>
          </cell>
          <cell r="W24">
            <v>436.16700000000003</v>
          </cell>
          <cell r="X24">
            <v>316.99299999999999</v>
          </cell>
          <cell r="Y24">
            <v>406.58199999999999</v>
          </cell>
          <cell r="Z24">
            <v>367.10599999999999</v>
          </cell>
          <cell r="AA24">
            <v>289.45800000000003</v>
          </cell>
          <cell r="AB24">
            <v>337.47399999999999</v>
          </cell>
          <cell r="AC24">
            <v>467.851</v>
          </cell>
          <cell r="AD24">
            <v>315.24300000000005</v>
          </cell>
          <cell r="AE24">
            <v>416.82500000000005</v>
          </cell>
          <cell r="AF24">
            <v>511.50400000000002</v>
          </cell>
          <cell r="AG24">
            <v>510.33100000000002</v>
          </cell>
          <cell r="AH24">
            <v>440.66399999999999</v>
          </cell>
          <cell r="AI24">
            <v>399.67400000000004</v>
          </cell>
          <cell r="AJ24">
            <v>259.06799999999998</v>
          </cell>
          <cell r="AK24">
            <v>293.39100000000002</v>
          </cell>
          <cell r="AL24">
            <v>398.26600000000002</v>
          </cell>
          <cell r="AM24">
            <v>222.376</v>
          </cell>
          <cell r="AN24">
            <v>157.61699999999999</v>
          </cell>
          <cell r="AO24">
            <v>336.57900000000001</v>
          </cell>
          <cell r="AP24">
            <v>239.49499999999998</v>
          </cell>
          <cell r="AQ24">
            <v>315.57</v>
          </cell>
          <cell r="AR24">
            <v>361.09700000000004</v>
          </cell>
          <cell r="AS24">
            <v>233.31800000000001</v>
          </cell>
          <cell r="AT24">
            <v>295.08199999999999</v>
          </cell>
          <cell r="AU24">
            <v>415.98599999999999</v>
          </cell>
          <cell r="AV24">
            <v>258.14600000000002</v>
          </cell>
          <cell r="AW24">
            <v>270.25</v>
          </cell>
          <cell r="AX24">
            <v>429.31700000000001</v>
          </cell>
          <cell r="AY24">
            <v>258.91000000000003</v>
          </cell>
          <cell r="AZ24">
            <v>345.89500000000004</v>
          </cell>
          <cell r="BA24">
            <v>437.19</v>
          </cell>
          <cell r="BB24">
            <v>387.53399999999999</v>
          </cell>
          <cell r="BC24">
            <v>436.18200000000002</v>
          </cell>
          <cell r="BD24">
            <v>569.72400000000005</v>
          </cell>
          <cell r="BE24">
            <v>442.68799999999999</v>
          </cell>
          <cell r="BF24">
            <v>530.70600000000002</v>
          </cell>
          <cell r="BG24">
            <v>629.56399999999996</v>
          </cell>
          <cell r="BH24">
            <v>289.18600000000004</v>
          </cell>
          <cell r="BI24">
            <v>441.65300000000002</v>
          </cell>
          <cell r="BJ24">
            <v>503.57499999999999</v>
          </cell>
          <cell r="BK24">
            <v>255.767</v>
          </cell>
          <cell r="BL24">
            <v>396.96899999999999</v>
          </cell>
          <cell r="BM24">
            <v>393.59499999999997</v>
          </cell>
          <cell r="BN24">
            <v>282.30899999999997</v>
          </cell>
          <cell r="BO24">
            <v>288.08</v>
          </cell>
          <cell r="BP24">
            <v>471.46199999999999</v>
          </cell>
          <cell r="BQ24">
            <v>396.44499999999999</v>
          </cell>
          <cell r="BR24">
            <v>573.53700000000003</v>
          </cell>
          <cell r="BS24">
            <v>743.62700000000007</v>
          </cell>
          <cell r="BT24">
            <v>613.80100000000004</v>
          </cell>
          <cell r="BU24">
            <v>710.45400000000006</v>
          </cell>
          <cell r="BV24">
            <v>695.15700000000004</v>
          </cell>
          <cell r="BW24">
            <v>495.32299999999998</v>
          </cell>
          <cell r="BX24">
            <v>585.33500000000004</v>
          </cell>
          <cell r="BY24">
            <v>829.822</v>
          </cell>
          <cell r="BZ24">
            <v>845.79700000000003</v>
          </cell>
          <cell r="CA24">
            <v>838.48700000000008</v>
          </cell>
          <cell r="CB24">
            <v>-13.879000000000001</v>
          </cell>
        </row>
        <row r="25">
          <cell r="A25" t="str">
            <v xml:space="preserve">      Banks</v>
          </cell>
          <cell r="B25">
            <v>0</v>
          </cell>
          <cell r="C25">
            <v>0</v>
          </cell>
          <cell r="D25">
            <v>0</v>
          </cell>
          <cell r="E25">
            <v>0</v>
          </cell>
          <cell r="F25">
            <v>0</v>
          </cell>
          <cell r="G25">
            <v>3.488</v>
          </cell>
          <cell r="H25">
            <v>0</v>
          </cell>
          <cell r="I25">
            <v>0</v>
          </cell>
          <cell r="J25">
            <v>0</v>
          </cell>
          <cell r="K25">
            <v>0</v>
          </cell>
          <cell r="L25">
            <v>0</v>
          </cell>
          <cell r="M25">
            <v>0</v>
          </cell>
          <cell r="N25">
            <v>0</v>
          </cell>
          <cell r="O25">
            <v>0</v>
          </cell>
          <cell r="P25">
            <v>0</v>
          </cell>
          <cell r="Q25">
            <v>0</v>
          </cell>
          <cell r="R25">
            <v>0</v>
          </cell>
          <cell r="S25">
            <v>0</v>
          </cell>
          <cell r="T25">
            <v>3.0609999999999999</v>
          </cell>
          <cell r="U25">
            <v>0</v>
          </cell>
          <cell r="V25">
            <v>0</v>
          </cell>
          <cell r="W25">
            <v>0</v>
          </cell>
          <cell r="X25">
            <v>0</v>
          </cell>
          <cell r="Y25">
            <v>1.6E-2</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row>
        <row r="26">
          <cell r="A26" t="str">
            <v xml:space="preserve">      Government (net)</v>
          </cell>
          <cell r="B26">
            <v>-150.43899999999999</v>
          </cell>
          <cell r="C26">
            <v>-48.819000000000003</v>
          </cell>
          <cell r="D26">
            <v>-65.471999999999994</v>
          </cell>
          <cell r="E26">
            <v>-93.873000000000005</v>
          </cell>
          <cell r="F26">
            <v>-42.216999999999999</v>
          </cell>
          <cell r="G26">
            <v>-34.503</v>
          </cell>
          <cell r="H26">
            <v>-101.23</v>
          </cell>
          <cell r="I26">
            <v>-24.504000000000001</v>
          </cell>
          <cell r="J26">
            <v>-85.167000000000002</v>
          </cell>
          <cell r="K26">
            <v>-65.617999999999995</v>
          </cell>
          <cell r="L26">
            <v>-115.524</v>
          </cell>
          <cell r="M26">
            <v>-91.578000000000003</v>
          </cell>
          <cell r="N26">
            <v>-123.092</v>
          </cell>
          <cell r="O26">
            <v>-91.629000000000005</v>
          </cell>
          <cell r="P26">
            <v>-69.471999999999994</v>
          </cell>
          <cell r="Q26">
            <v>-148.20599999999999</v>
          </cell>
          <cell r="R26">
            <v>-81.772999999999996</v>
          </cell>
          <cell r="S26">
            <v>291.49</v>
          </cell>
          <cell r="T26">
            <v>397.25799999999998</v>
          </cell>
          <cell r="U26">
            <v>316.642</v>
          </cell>
          <cell r="V26">
            <v>352.94299999999998</v>
          </cell>
          <cell r="W26">
            <v>435.88600000000002</v>
          </cell>
          <cell r="X26">
            <v>316.70499999999998</v>
          </cell>
          <cell r="Y26">
            <v>406.279</v>
          </cell>
          <cell r="Z26">
            <v>366.81900000000002</v>
          </cell>
          <cell r="AA26">
            <v>289.13400000000001</v>
          </cell>
          <cell r="AB26">
            <v>337.15899999999999</v>
          </cell>
          <cell r="AC26">
            <v>467.536</v>
          </cell>
          <cell r="AD26">
            <v>314.93400000000003</v>
          </cell>
          <cell r="AE26">
            <v>416.51600000000002</v>
          </cell>
          <cell r="AF26">
            <v>511.19499999999999</v>
          </cell>
          <cell r="AG26">
            <v>510.02199999999999</v>
          </cell>
          <cell r="AH26">
            <v>440.36599999999999</v>
          </cell>
          <cell r="AI26">
            <v>399.36900000000003</v>
          </cell>
          <cell r="AJ26">
            <v>258.69299999999998</v>
          </cell>
          <cell r="AK26">
            <v>293.01600000000002</v>
          </cell>
          <cell r="AL26">
            <v>397.89100000000002</v>
          </cell>
          <cell r="AM26">
            <v>221.94900000000001</v>
          </cell>
          <cell r="AN26">
            <v>157.19</v>
          </cell>
          <cell r="AO26">
            <v>336.13600000000002</v>
          </cell>
          <cell r="AP26">
            <v>239.05099999999999</v>
          </cell>
          <cell r="AQ26">
            <v>315.12599999999998</v>
          </cell>
          <cell r="AR26">
            <v>360.65300000000002</v>
          </cell>
          <cell r="AS26">
            <v>232.85900000000001</v>
          </cell>
          <cell r="AT26">
            <v>294.57799999999997</v>
          </cell>
          <cell r="AU26">
            <v>415.46199999999999</v>
          </cell>
          <cell r="AV26">
            <v>257.62200000000001</v>
          </cell>
          <cell r="AW26">
            <v>269.726</v>
          </cell>
          <cell r="AX26">
            <v>428.8</v>
          </cell>
          <cell r="AY26">
            <v>258.24700000000001</v>
          </cell>
          <cell r="AZ26">
            <v>345.23200000000003</v>
          </cell>
          <cell r="BA26">
            <v>436.52699999999999</v>
          </cell>
          <cell r="BB26">
            <v>386.87099999999998</v>
          </cell>
          <cell r="BC26">
            <v>435.51900000000001</v>
          </cell>
          <cell r="BD26">
            <v>569.06100000000004</v>
          </cell>
          <cell r="BE26">
            <v>442.02499999999998</v>
          </cell>
          <cell r="BF26">
            <v>530.04300000000001</v>
          </cell>
          <cell r="BG26">
            <v>628.90099999999995</v>
          </cell>
          <cell r="BH26">
            <v>288.52300000000002</v>
          </cell>
          <cell r="BI26">
            <v>440.99</v>
          </cell>
          <cell r="BJ26">
            <v>502.87200000000001</v>
          </cell>
          <cell r="BK26">
            <v>255.06399999999999</v>
          </cell>
          <cell r="BL26">
            <v>396.31400000000002</v>
          </cell>
          <cell r="BM26">
            <v>392.9</v>
          </cell>
          <cell r="BN26">
            <v>281.63</v>
          </cell>
          <cell r="BO26">
            <v>287.40100000000001</v>
          </cell>
          <cell r="BP26">
            <v>470.78300000000002</v>
          </cell>
          <cell r="BQ26">
            <v>395.75799999999998</v>
          </cell>
          <cell r="BR26">
            <v>572.85</v>
          </cell>
          <cell r="BS26">
            <v>742.93200000000002</v>
          </cell>
          <cell r="BT26">
            <v>613.101</v>
          </cell>
          <cell r="BU26">
            <v>709.75400000000002</v>
          </cell>
          <cell r="BV26">
            <v>694.45699999999999</v>
          </cell>
          <cell r="BW26">
            <v>494.62299999999999</v>
          </cell>
          <cell r="BX26">
            <v>584.63499999999999</v>
          </cell>
          <cell r="BY26">
            <v>829.12199999999996</v>
          </cell>
          <cell r="BZ26">
            <v>845.09699999999998</v>
          </cell>
          <cell r="CA26">
            <v>837.78700000000003</v>
          </cell>
          <cell r="CB26">
            <v>-14.579000000000001</v>
          </cell>
        </row>
        <row r="27">
          <cell r="A27" t="str">
            <v xml:space="preserve">      Other sectors 1/</v>
          </cell>
          <cell r="B27">
            <v>0</v>
          </cell>
          <cell r="C27">
            <v>0</v>
          </cell>
          <cell r="D27">
            <v>0</v>
          </cell>
          <cell r="E27">
            <v>0</v>
          </cell>
          <cell r="F27">
            <v>0</v>
          </cell>
          <cell r="G27">
            <v>0</v>
          </cell>
          <cell r="H27">
            <v>0</v>
          </cell>
          <cell r="I27">
            <v>0</v>
          </cell>
          <cell r="J27">
            <v>9.4E-2</v>
          </cell>
          <cell r="K27">
            <v>9.4E-2</v>
          </cell>
          <cell r="L27">
            <v>0.111</v>
          </cell>
          <cell r="M27">
            <v>0.111</v>
          </cell>
          <cell r="N27">
            <v>0.11700000000000001</v>
          </cell>
          <cell r="O27">
            <v>0.11700000000000001</v>
          </cell>
          <cell r="P27">
            <v>0.17199999999999999</v>
          </cell>
          <cell r="Q27">
            <v>0.219</v>
          </cell>
          <cell r="R27">
            <v>0.224</v>
          </cell>
          <cell r="S27">
            <v>0.22500000000000001</v>
          </cell>
          <cell r="T27">
            <v>0.23599999999999999</v>
          </cell>
          <cell r="U27">
            <v>0.23</v>
          </cell>
          <cell r="V27">
            <v>0.23</v>
          </cell>
          <cell r="W27">
            <v>0.28100000000000003</v>
          </cell>
          <cell r="X27">
            <v>0.28799999999999998</v>
          </cell>
          <cell r="Y27">
            <v>0.28699999999999998</v>
          </cell>
          <cell r="Z27">
            <v>0.28699999999999998</v>
          </cell>
          <cell r="AA27">
            <v>0.32400000000000001</v>
          </cell>
          <cell r="AB27">
            <v>0.315</v>
          </cell>
          <cell r="AC27">
            <v>0.315</v>
          </cell>
          <cell r="AD27">
            <v>0.309</v>
          </cell>
          <cell r="AE27">
            <v>0.309</v>
          </cell>
          <cell r="AF27">
            <v>0.309</v>
          </cell>
          <cell r="AG27">
            <v>0.309</v>
          </cell>
          <cell r="AH27">
            <v>0.29799999999999999</v>
          </cell>
          <cell r="AI27">
            <v>0.30499999999999999</v>
          </cell>
          <cell r="AJ27">
            <v>0.375</v>
          </cell>
          <cell r="AK27">
            <v>0.375</v>
          </cell>
          <cell r="AL27">
            <v>0.375</v>
          </cell>
          <cell r="AM27">
            <v>0.42699999999999999</v>
          </cell>
          <cell r="AN27">
            <v>0.42699999999999999</v>
          </cell>
          <cell r="AO27">
            <v>0.443</v>
          </cell>
          <cell r="AP27">
            <v>0.44400000000000001</v>
          </cell>
          <cell r="AQ27">
            <v>0.44400000000000001</v>
          </cell>
          <cell r="AR27">
            <v>0.44400000000000001</v>
          </cell>
          <cell r="AS27">
            <v>0.45900000000000002</v>
          </cell>
          <cell r="AT27">
            <v>0.504</v>
          </cell>
          <cell r="AU27">
            <v>0.52400000000000002</v>
          </cell>
          <cell r="AV27">
            <v>0.52400000000000002</v>
          </cell>
          <cell r="AW27">
            <v>0.52400000000000002</v>
          </cell>
          <cell r="AX27">
            <v>0.51700000000000002</v>
          </cell>
          <cell r="AY27">
            <v>0.66300000000000003</v>
          </cell>
          <cell r="AZ27">
            <v>0.66300000000000003</v>
          </cell>
          <cell r="BA27">
            <v>0.66300000000000003</v>
          </cell>
          <cell r="BB27">
            <v>0.66300000000000003</v>
          </cell>
          <cell r="BC27">
            <v>0.66300000000000003</v>
          </cell>
          <cell r="BD27">
            <v>0.66300000000000003</v>
          </cell>
          <cell r="BE27">
            <v>0.66300000000000003</v>
          </cell>
          <cell r="BF27">
            <v>0.66300000000000003</v>
          </cell>
          <cell r="BG27">
            <v>0.66300000000000003</v>
          </cell>
          <cell r="BH27">
            <v>0.66300000000000003</v>
          </cell>
          <cell r="BI27">
            <v>0.66300000000000003</v>
          </cell>
          <cell r="BJ27">
            <v>0.70299999999999996</v>
          </cell>
          <cell r="BK27">
            <v>0.70299999999999996</v>
          </cell>
          <cell r="BL27">
            <v>0.65500000000000003</v>
          </cell>
          <cell r="BM27">
            <v>0.69499999999999995</v>
          </cell>
          <cell r="BN27">
            <v>0.67900000000000005</v>
          </cell>
          <cell r="BO27">
            <v>0.67900000000000005</v>
          </cell>
          <cell r="BP27">
            <v>0.67900000000000005</v>
          </cell>
          <cell r="BQ27">
            <v>0.68700000000000006</v>
          </cell>
          <cell r="BR27">
            <v>0.68700000000000006</v>
          </cell>
          <cell r="BS27">
            <v>0.69499999999999995</v>
          </cell>
          <cell r="BT27">
            <v>0.7</v>
          </cell>
          <cell r="BU27">
            <v>0.7</v>
          </cell>
          <cell r="BV27">
            <v>0.7</v>
          </cell>
          <cell r="BW27">
            <v>0.7</v>
          </cell>
          <cell r="BX27">
            <v>0.7</v>
          </cell>
          <cell r="BY27">
            <v>0.7</v>
          </cell>
          <cell r="BZ27">
            <v>0.7</v>
          </cell>
          <cell r="CA27">
            <v>0.7</v>
          </cell>
          <cell r="CB27">
            <v>0.7</v>
          </cell>
        </row>
        <row r="28">
          <cell r="A28" t="str">
            <v xml:space="preserve">   Other items net</v>
          </cell>
          <cell r="B28">
            <v>-2.4790000000000134</v>
          </cell>
          <cell r="C28">
            <v>-3.652000000000001</v>
          </cell>
          <cell r="D28">
            <v>-3.2290000000000276</v>
          </cell>
          <cell r="E28">
            <v>-6.1973872980839673</v>
          </cell>
          <cell r="F28">
            <v>-5.716367033890009</v>
          </cell>
          <cell r="G28">
            <v>-5.3702350687359797</v>
          </cell>
          <cell r="H28">
            <v>-1.9639663737040109</v>
          </cell>
          <cell r="I28">
            <v>-0.91746221200002154</v>
          </cell>
          <cell r="J28">
            <v>0.12916375940001501</v>
          </cell>
          <cell r="K28">
            <v>0.15625602079997236</v>
          </cell>
          <cell r="L28">
            <v>3.3305593116000125</v>
          </cell>
          <cell r="M28">
            <v>2.4066796800000105</v>
          </cell>
          <cell r="N28">
            <v>-5.8084742480579905</v>
          </cell>
          <cell r="O28">
            <v>-11.914278426599964</v>
          </cell>
          <cell r="P28">
            <v>-18.468573779000067</v>
          </cell>
          <cell r="Q28">
            <v>-17.929875049999993</v>
          </cell>
          <cell r="R28">
            <v>-12.145761200000052</v>
          </cell>
          <cell r="S28">
            <v>-16.637045675200056</v>
          </cell>
          <cell r="T28">
            <v>1.8456559352000568</v>
          </cell>
          <cell r="U28">
            <v>-10.8179198144</v>
          </cell>
          <cell r="V28">
            <v>-8.6911865850000254</v>
          </cell>
          <cell r="W28">
            <v>-3.653861978400073</v>
          </cell>
          <cell r="X28">
            <v>5.5823997999993935E-2</v>
          </cell>
          <cell r="Y28">
            <v>8.8436694471998862</v>
          </cell>
          <cell r="Z28">
            <v>16.730042499999968</v>
          </cell>
          <cell r="AA28">
            <v>-27.105930344800015</v>
          </cell>
          <cell r="AB28">
            <v>-32.328474123999911</v>
          </cell>
          <cell r="AC28">
            <v>-31.786772627760115</v>
          </cell>
          <cell r="AD28">
            <v>-29.028915546300141</v>
          </cell>
          <cell r="AE28">
            <v>-32.820807837900134</v>
          </cell>
          <cell r="AF28">
            <v>-33.453395544000045</v>
          </cell>
          <cell r="AG28">
            <v>-32.010054393600001</v>
          </cell>
          <cell r="AH28">
            <v>-31.049138332200073</v>
          </cell>
          <cell r="AI28">
            <v>-28.445429896000064</v>
          </cell>
          <cell r="AJ28">
            <v>-14.845423815099991</v>
          </cell>
          <cell r="AK28">
            <v>-16.80114963590006</v>
          </cell>
          <cell r="AL28">
            <v>-19.594333402000018</v>
          </cell>
          <cell r="AM28">
            <v>-22.493506861500094</v>
          </cell>
          <cell r="AN28">
            <v>-26.639237357000098</v>
          </cell>
          <cell r="AO28">
            <v>-28.706302834000098</v>
          </cell>
          <cell r="AP28">
            <v>-35.37005093819991</v>
          </cell>
          <cell r="AQ28">
            <v>-45.969280837099973</v>
          </cell>
          <cell r="AR28">
            <v>-53.605774461100111</v>
          </cell>
          <cell r="AS28">
            <v>-59.064008181500014</v>
          </cell>
          <cell r="AT28">
            <v>-58.812843521000019</v>
          </cell>
          <cell r="AU28">
            <v>-62.94185960396635</v>
          </cell>
          <cell r="AV28">
            <v>-68.247213933317369</v>
          </cell>
          <cell r="AW28">
            <v>-66.428364401786041</v>
          </cell>
          <cell r="AX28">
            <v>-69.731352879621909</v>
          </cell>
          <cell r="AY28">
            <v>-79.493298221990955</v>
          </cell>
          <cell r="AZ28">
            <v>-92.413309056049599</v>
          </cell>
          <cell r="BA28">
            <v>-94.036900213451702</v>
          </cell>
          <cell r="BB28">
            <v>-116.05766151343846</v>
          </cell>
          <cell r="BC28">
            <v>-123.90876702385413</v>
          </cell>
          <cell r="BD28">
            <v>-124.66079832723545</v>
          </cell>
          <cell r="BE28">
            <v>-128.50355854661461</v>
          </cell>
          <cell r="BF28">
            <v>-123.78060087547419</v>
          </cell>
          <cell r="BG28">
            <v>-131.72072742348678</v>
          </cell>
          <cell r="BH28">
            <v>-138.05802870486434</v>
          </cell>
          <cell r="BI28">
            <v>-137.08753676263944</v>
          </cell>
          <cell r="BJ28">
            <v>-132.06885978122415</v>
          </cell>
          <cell r="BK28">
            <v>-121.63126511676586</v>
          </cell>
          <cell r="BL28">
            <v>-154.60358634189384</v>
          </cell>
          <cell r="BM28">
            <v>-191.72002009125461</v>
          </cell>
          <cell r="BN28">
            <v>-203.71367865582482</v>
          </cell>
          <cell r="BO28">
            <v>-175.71327212169041</v>
          </cell>
          <cell r="BP28">
            <v>-221.69408708127631</v>
          </cell>
          <cell r="BQ28">
            <v>-248.98249167553843</v>
          </cell>
          <cell r="BR28">
            <v>-255.13217088870147</v>
          </cell>
          <cell r="BS28">
            <v>-252.764368249548</v>
          </cell>
          <cell r="BT28">
            <v>-289.4401408266869</v>
          </cell>
          <cell r="BU28">
            <v>-258.7492255174709</v>
          </cell>
          <cell r="BV28">
            <v>-253.16936470140405</v>
          </cell>
          <cell r="BW28">
            <v>-238.00932289756287</v>
          </cell>
          <cell r="BX28">
            <v>-218.49663410463944</v>
          </cell>
          <cell r="BY28">
            <v>-166.77702378649008</v>
          </cell>
          <cell r="BZ28">
            <v>-154.944686461826</v>
          </cell>
          <cell r="CA28">
            <v>-163.8142683441705</v>
          </cell>
          <cell r="CB28">
            <v>-147.5778107218915</v>
          </cell>
        </row>
        <row r="30">
          <cell r="A30" t="str">
            <v>Monetary Survey</v>
          </cell>
        </row>
        <row r="31">
          <cell r="A31" t="str">
            <v>Broad money</v>
          </cell>
          <cell r="B31">
            <v>1477.4190000000001</v>
          </cell>
          <cell r="C31">
            <v>1511.434</v>
          </cell>
          <cell r="D31">
            <v>1520.05</v>
          </cell>
          <cell r="E31">
            <v>1473.5060000000001</v>
          </cell>
          <cell r="F31">
            <v>1530.2360000000001</v>
          </cell>
          <cell r="G31">
            <v>1509.4</v>
          </cell>
          <cell r="H31">
            <v>1549.08</v>
          </cell>
          <cell r="I31">
            <v>1587.2570000000001</v>
          </cell>
          <cell r="J31">
            <v>1614.97</v>
          </cell>
          <cell r="K31">
            <v>1692.752</v>
          </cell>
          <cell r="L31">
            <v>1780.614</v>
          </cell>
          <cell r="M31">
            <v>1660.556</v>
          </cell>
          <cell r="N31">
            <v>1925.028</v>
          </cell>
          <cell r="O31">
            <v>1776.1590000000001</v>
          </cell>
          <cell r="P31">
            <v>1829.7449999999999</v>
          </cell>
          <cell r="Q31">
            <v>1751.8219999999999</v>
          </cell>
          <cell r="R31">
            <v>1922.0909999999999</v>
          </cell>
          <cell r="S31">
            <v>1873.92</v>
          </cell>
          <cell r="T31">
            <v>2009.796</v>
          </cell>
          <cell r="U31">
            <v>1864.3209999999999</v>
          </cell>
          <cell r="V31">
            <v>2072.1</v>
          </cell>
          <cell r="W31">
            <v>2135.6990000000001</v>
          </cell>
          <cell r="X31">
            <v>2156.991</v>
          </cell>
          <cell r="Y31">
            <v>2329.634</v>
          </cell>
          <cell r="Z31">
            <v>2377.5070000000001</v>
          </cell>
          <cell r="AA31">
            <v>2337.3339999999998</v>
          </cell>
          <cell r="AB31">
            <v>2312.0369999999998</v>
          </cell>
          <cell r="AC31">
            <v>2385.654</v>
          </cell>
          <cell r="AD31">
            <v>2407.1950000000002</v>
          </cell>
          <cell r="AE31">
            <v>2458.9520000000002</v>
          </cell>
          <cell r="AF31">
            <v>2636.6190000000001</v>
          </cell>
          <cell r="AG31">
            <v>2642.6120000000001</v>
          </cell>
          <cell r="AH31">
            <v>2504.0210000000002</v>
          </cell>
          <cell r="AI31">
            <v>2687.6840000000002</v>
          </cell>
          <cell r="AJ31">
            <v>2787.703</v>
          </cell>
          <cell r="AK31">
            <v>2791.3040000000001</v>
          </cell>
          <cell r="AL31">
            <v>2988.7579999999998</v>
          </cell>
          <cell r="AM31">
            <v>2884.0070000000001</v>
          </cell>
          <cell r="AN31">
            <v>3153.134</v>
          </cell>
          <cell r="AO31">
            <v>3216.2469999999998</v>
          </cell>
          <cell r="AP31">
            <v>3134.6390000000001</v>
          </cell>
          <cell r="AQ31">
            <v>3191.4059999999999</v>
          </cell>
          <cell r="AR31">
            <v>3279.7669999999998</v>
          </cell>
          <cell r="AS31">
            <v>3501.0859999999998</v>
          </cell>
          <cell r="AT31">
            <v>3759.6410000000001</v>
          </cell>
          <cell r="AU31">
            <v>3910.2260000000001</v>
          </cell>
          <cell r="AV31">
            <v>3746.7829999999999</v>
          </cell>
          <cell r="AW31">
            <v>3653.7649999999999</v>
          </cell>
          <cell r="AX31">
            <v>3763.788</v>
          </cell>
          <cell r="AY31">
            <v>3703.587</v>
          </cell>
          <cell r="AZ31">
            <v>3695.31</v>
          </cell>
          <cell r="BA31">
            <v>4049.252</v>
          </cell>
          <cell r="BB31">
            <v>4121.9489999999996</v>
          </cell>
          <cell r="BC31">
            <v>4066.04</v>
          </cell>
          <cell r="BD31">
            <v>4202.0810000000001</v>
          </cell>
          <cell r="BE31">
            <v>4084.393</v>
          </cell>
          <cell r="BF31">
            <v>4285.893</v>
          </cell>
          <cell r="BG31">
            <v>4421.5739999999996</v>
          </cell>
          <cell r="BH31">
            <v>4321.7460000000001</v>
          </cell>
          <cell r="BI31">
            <v>4711.5619999999999</v>
          </cell>
          <cell r="BJ31">
            <v>4673.7089999999998</v>
          </cell>
          <cell r="BK31">
            <v>4748.3429999999998</v>
          </cell>
          <cell r="BL31">
            <v>4727.6769999999997</v>
          </cell>
          <cell r="BM31">
            <v>4701.8029999999999</v>
          </cell>
          <cell r="BN31">
            <v>4755.9359999999997</v>
          </cell>
          <cell r="BO31">
            <v>4916.7610000000004</v>
          </cell>
          <cell r="BP31">
            <v>4931.4110000000001</v>
          </cell>
          <cell r="BQ31">
            <v>5098.1970000000001</v>
          </cell>
          <cell r="BR31">
            <v>5243.6030000000001</v>
          </cell>
          <cell r="BS31">
            <v>5496.4179999999997</v>
          </cell>
          <cell r="BT31">
            <v>5680.2470000000003</v>
          </cell>
          <cell r="BU31">
            <v>5881.0619999999999</v>
          </cell>
          <cell r="BV31">
            <v>6029.357</v>
          </cell>
          <cell r="BW31">
            <v>6030.4740000000002</v>
          </cell>
          <cell r="BX31">
            <v>5821.2430000000004</v>
          </cell>
          <cell r="BY31">
            <v>6038.89</v>
          </cell>
          <cell r="BZ31">
            <v>6216.1409999999996</v>
          </cell>
          <cell r="CA31">
            <v>6343.9650000000001</v>
          </cell>
          <cell r="CB31">
            <v>6604.9579999999996</v>
          </cell>
        </row>
        <row r="32">
          <cell r="A32" t="str">
            <v xml:space="preserve">   Currency </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104.328</v>
          </cell>
          <cell r="AJ32">
            <v>139.03299999999999</v>
          </cell>
          <cell r="AK32">
            <v>145.57900000000001</v>
          </cell>
          <cell r="AL32">
            <v>133.77600000000001</v>
          </cell>
          <cell r="AM32">
            <v>136.23699999999999</v>
          </cell>
          <cell r="AN32">
            <v>154.40700000000001</v>
          </cell>
          <cell r="AO32">
            <v>172.154</v>
          </cell>
          <cell r="AP32">
            <v>186.93600000000001</v>
          </cell>
          <cell r="AQ32">
            <v>175.35</v>
          </cell>
          <cell r="AR32">
            <v>193.34</v>
          </cell>
          <cell r="AS32">
            <v>211.83500000000001</v>
          </cell>
          <cell r="AT32">
            <v>218.67400000000001</v>
          </cell>
          <cell r="AU32">
            <v>239.161</v>
          </cell>
          <cell r="AV32">
            <v>219.541</v>
          </cell>
          <cell r="AW32">
            <v>224.566</v>
          </cell>
          <cell r="AX32">
            <v>217.43199999999999</v>
          </cell>
          <cell r="AY32">
            <v>208.38900000000001</v>
          </cell>
          <cell r="AZ32">
            <v>216.96100000000001</v>
          </cell>
          <cell r="BA32">
            <v>218.607</v>
          </cell>
          <cell r="BB32">
            <v>228.535</v>
          </cell>
          <cell r="BC32">
            <v>218.61</v>
          </cell>
          <cell r="BD32">
            <v>238.524</v>
          </cell>
          <cell r="BE32">
            <v>244.26300000000001</v>
          </cell>
          <cell r="BF32">
            <v>258.41300000000001</v>
          </cell>
          <cell r="BG32">
            <v>252.19499999999999</v>
          </cell>
          <cell r="BH32">
            <v>246.35499999999999</v>
          </cell>
          <cell r="BI32">
            <v>247.727</v>
          </cell>
          <cell r="BJ32">
            <v>240.22900000000001</v>
          </cell>
          <cell r="BK32">
            <v>237.86099999999999</v>
          </cell>
          <cell r="BL32">
            <v>244.31299999999999</v>
          </cell>
          <cell r="BM32">
            <v>256.55200000000002</v>
          </cell>
          <cell r="BN32">
            <v>239.18199999999999</v>
          </cell>
          <cell r="BO32">
            <v>257.82299999999998</v>
          </cell>
          <cell r="BP32">
            <v>260.40899999999999</v>
          </cell>
          <cell r="BQ32">
            <v>247.20599999999999</v>
          </cell>
          <cell r="BR32">
            <v>291.09500000000003</v>
          </cell>
          <cell r="BS32">
            <v>273.63499999999999</v>
          </cell>
          <cell r="BT32">
            <v>272.60599999999999</v>
          </cell>
          <cell r="BU32">
            <v>311.88200000000001</v>
          </cell>
          <cell r="BV32">
            <v>282.80900000000003</v>
          </cell>
          <cell r="BW32">
            <v>272.51299999999998</v>
          </cell>
          <cell r="BX32">
            <v>297.48500000000001</v>
          </cell>
          <cell r="BY32">
            <v>311.73099999999999</v>
          </cell>
          <cell r="BZ32">
            <v>299.97199999999998</v>
          </cell>
          <cell r="CA32">
            <v>307.69799999999998</v>
          </cell>
          <cell r="CB32">
            <v>292.40899999999999</v>
          </cell>
        </row>
        <row r="33">
          <cell r="A33" t="str">
            <v xml:space="preserve">   Deposits</v>
          </cell>
          <cell r="B33">
            <v>1468.6610000000001</v>
          </cell>
          <cell r="C33">
            <v>1503.694</v>
          </cell>
          <cell r="D33">
            <v>1511.165</v>
          </cell>
          <cell r="E33">
            <v>1471.8019999999999</v>
          </cell>
          <cell r="F33">
            <v>1517.9</v>
          </cell>
          <cell r="G33">
            <v>1503.2529999999999</v>
          </cell>
          <cell r="H33">
            <v>1539.835</v>
          </cell>
          <cell r="I33">
            <v>1579.7349999999999</v>
          </cell>
          <cell r="J33">
            <v>1605.0989999999999</v>
          </cell>
          <cell r="K33">
            <v>1681.3689999999999</v>
          </cell>
          <cell r="L33">
            <v>1771.9069999999999</v>
          </cell>
          <cell r="M33">
            <v>1650.5550000000001</v>
          </cell>
          <cell r="N33">
            <v>1912.5509999999999</v>
          </cell>
          <cell r="O33">
            <v>1766.913</v>
          </cell>
          <cell r="P33">
            <v>1804.884</v>
          </cell>
          <cell r="Q33">
            <v>1734.48</v>
          </cell>
          <cell r="R33">
            <v>1902.2149999999999</v>
          </cell>
          <cell r="S33">
            <v>1859.289</v>
          </cell>
          <cell r="T33">
            <v>1993.5170000000001</v>
          </cell>
          <cell r="U33">
            <v>1833.5609999999999</v>
          </cell>
          <cell r="V33">
            <v>2038.771</v>
          </cell>
          <cell r="W33">
            <v>2102.7249999999999</v>
          </cell>
          <cell r="X33">
            <v>2145.6930000000002</v>
          </cell>
          <cell r="Y33">
            <v>2329.634</v>
          </cell>
          <cell r="Z33">
            <v>2377.5070000000001</v>
          </cell>
          <cell r="AA33">
            <v>2337.3339999999998</v>
          </cell>
          <cell r="AB33">
            <v>2312.0369999999998</v>
          </cell>
          <cell r="AC33">
            <v>2385.654</v>
          </cell>
          <cell r="AD33">
            <v>2407.1950000000002</v>
          </cell>
          <cell r="AE33">
            <v>2458.9520000000002</v>
          </cell>
          <cell r="AF33">
            <v>2636.6190000000001</v>
          </cell>
          <cell r="AG33">
            <v>2642.6120000000001</v>
          </cell>
          <cell r="AH33">
            <v>2504.0210000000002</v>
          </cell>
          <cell r="AI33">
            <v>2583.3560000000002</v>
          </cell>
          <cell r="AJ33">
            <v>2648.67</v>
          </cell>
          <cell r="AK33">
            <v>2645.7249999999999</v>
          </cell>
          <cell r="AL33">
            <v>2854.982</v>
          </cell>
          <cell r="AM33">
            <v>2747.77</v>
          </cell>
          <cell r="AN33">
            <v>2998.7269999999999</v>
          </cell>
          <cell r="AO33">
            <v>3044.0929999999998</v>
          </cell>
          <cell r="AP33">
            <v>2947.703</v>
          </cell>
          <cell r="AQ33">
            <v>3016.056</v>
          </cell>
          <cell r="AR33">
            <v>3086.4270000000001</v>
          </cell>
          <cell r="AS33">
            <v>3289.2510000000002</v>
          </cell>
          <cell r="AT33">
            <v>3540.9670000000001</v>
          </cell>
          <cell r="AU33">
            <v>3671.0650000000001</v>
          </cell>
          <cell r="AV33">
            <v>3527.2420000000002</v>
          </cell>
          <cell r="AW33">
            <v>3429.1990000000001</v>
          </cell>
          <cell r="AX33">
            <v>3546.3560000000002</v>
          </cell>
          <cell r="AY33">
            <v>3495.1979999999999</v>
          </cell>
          <cell r="AZ33">
            <v>3478.3490000000002</v>
          </cell>
          <cell r="BA33">
            <v>3830.645</v>
          </cell>
          <cell r="BB33">
            <v>3893.4140000000002</v>
          </cell>
          <cell r="BC33">
            <v>3847.43</v>
          </cell>
          <cell r="BD33">
            <v>3963.5569999999998</v>
          </cell>
          <cell r="BE33">
            <v>3840.13</v>
          </cell>
          <cell r="BF33">
            <v>4027.48</v>
          </cell>
          <cell r="BG33">
            <v>4169.3789999999999</v>
          </cell>
          <cell r="BH33">
            <v>4075.3910000000001</v>
          </cell>
          <cell r="BI33">
            <v>4463.835</v>
          </cell>
          <cell r="BJ33">
            <v>4433.4799999999996</v>
          </cell>
          <cell r="BK33">
            <v>4510.482</v>
          </cell>
          <cell r="BL33">
            <v>4483.3639999999996</v>
          </cell>
          <cell r="BM33">
            <v>4445.2510000000002</v>
          </cell>
          <cell r="BN33">
            <v>4516.7539999999999</v>
          </cell>
          <cell r="BO33">
            <v>4658.9380000000001</v>
          </cell>
          <cell r="BP33">
            <v>4671.0020000000004</v>
          </cell>
          <cell r="BQ33">
            <v>4850.991</v>
          </cell>
          <cell r="BR33">
            <v>4952.5079999999998</v>
          </cell>
          <cell r="BS33">
            <v>5222.7830000000004</v>
          </cell>
          <cell r="BT33">
            <v>5407.6409999999996</v>
          </cell>
          <cell r="BU33">
            <v>5569.18</v>
          </cell>
          <cell r="BV33">
            <v>5746.5479999999998</v>
          </cell>
          <cell r="BW33">
            <v>5757.9610000000002</v>
          </cell>
          <cell r="BX33">
            <v>5523.7579999999998</v>
          </cell>
          <cell r="BY33">
            <v>5727.1589999999997</v>
          </cell>
          <cell r="BZ33">
            <v>5916.1689999999999</v>
          </cell>
          <cell r="CA33">
            <v>6036.2669999999998</v>
          </cell>
          <cell r="CB33">
            <v>6312.549</v>
          </cell>
        </row>
        <row r="35">
          <cell r="A35" t="str">
            <v>Net foreign assets</v>
          </cell>
          <cell r="B35">
            <v>341.404</v>
          </cell>
          <cell r="C35">
            <v>248.524</v>
          </cell>
          <cell r="D35">
            <v>303.541</v>
          </cell>
          <cell r="E35">
            <v>518.81038729808404</v>
          </cell>
          <cell r="F35">
            <v>433.75936703389004</v>
          </cell>
          <cell r="G35">
            <v>351.86923506873597</v>
          </cell>
          <cell r="H35">
            <v>660.19596637370398</v>
          </cell>
          <cell r="I35">
            <v>668.27846221200002</v>
          </cell>
          <cell r="J35">
            <v>601.37483624059996</v>
          </cell>
          <cell r="K35">
            <v>561.95774397920002</v>
          </cell>
          <cell r="L35">
            <v>734.14344068840012</v>
          </cell>
          <cell r="M35">
            <v>542.66932032</v>
          </cell>
          <cell r="N35">
            <v>685.006474248058</v>
          </cell>
          <cell r="O35">
            <v>876.85327842660001</v>
          </cell>
          <cell r="P35">
            <v>828.46557377900012</v>
          </cell>
          <cell r="Q35">
            <v>578.12787504999994</v>
          </cell>
          <cell r="R35">
            <v>796.15176120000001</v>
          </cell>
          <cell r="S35">
            <v>297.89504567519998</v>
          </cell>
          <cell r="T35">
            <v>186.78834406480004</v>
          </cell>
          <cell r="U35">
            <v>103.08391981439995</v>
          </cell>
          <cell r="V35">
            <v>183.12718658500006</v>
          </cell>
          <cell r="W35">
            <v>98.619861978399996</v>
          </cell>
          <cell r="X35">
            <v>138.58017600199997</v>
          </cell>
          <cell r="Y35">
            <v>159.78633055280005</v>
          </cell>
          <cell r="Z35">
            <v>114.3259575</v>
          </cell>
          <cell r="AA35">
            <v>132.64093034480001</v>
          </cell>
          <cell r="AB35">
            <v>55.692474123999958</v>
          </cell>
          <cell r="AC35">
            <v>-30.781227372239947</v>
          </cell>
          <cell r="AD35">
            <v>32.574915546300055</v>
          </cell>
          <cell r="AE35">
            <v>-65.716192162099958</v>
          </cell>
          <cell r="AF35">
            <v>-34.156604455999975</v>
          </cell>
          <cell r="AG35">
            <v>-33.614945606400013</v>
          </cell>
          <cell r="AH35">
            <v>-147.64986166779997</v>
          </cell>
          <cell r="AI35">
            <v>-112.95557010399997</v>
          </cell>
          <cell r="AJ35">
            <v>50.178423815099961</v>
          </cell>
          <cell r="AK35">
            <v>-158.77285036409998</v>
          </cell>
          <cell r="AL35">
            <v>-111.304666598</v>
          </cell>
          <cell r="AM35">
            <v>-84.034493138499982</v>
          </cell>
          <cell r="AN35">
            <v>105.93323735700012</v>
          </cell>
          <cell r="AO35">
            <v>-67.108697165999899</v>
          </cell>
          <cell r="AP35">
            <v>-134.2889490618</v>
          </cell>
          <cell r="AQ35">
            <v>-119.99571916289997</v>
          </cell>
          <cell r="AR35">
            <v>-145.88322553889989</v>
          </cell>
          <cell r="AS35">
            <v>137.93000818149997</v>
          </cell>
          <cell r="AT35">
            <v>264.34284352100008</v>
          </cell>
          <cell r="AU35">
            <v>139.98885960396635</v>
          </cell>
          <cell r="AV35">
            <v>-17.645786066682696</v>
          </cell>
          <cell r="AW35">
            <v>-83.150635598214038</v>
          </cell>
          <cell r="AX35">
            <v>-183.01664712037817</v>
          </cell>
          <cell r="AY35">
            <v>-161.25770177800908</v>
          </cell>
          <cell r="AZ35">
            <v>-276.12269094395043</v>
          </cell>
          <cell r="BA35">
            <v>-76.538099786548258</v>
          </cell>
          <cell r="BB35">
            <v>83.671661513438465</v>
          </cell>
          <cell r="BC35">
            <v>-99.453232976145983</v>
          </cell>
          <cell r="BD35">
            <v>-58.286201672764662</v>
          </cell>
          <cell r="BE35">
            <v>-125.17244145338547</v>
          </cell>
          <cell r="BF35">
            <v>-96.04139912452591</v>
          </cell>
          <cell r="BG35">
            <v>-277.50527257651328</v>
          </cell>
          <cell r="BH35">
            <v>-59.671971295135734</v>
          </cell>
          <cell r="BI35">
            <v>-66.310463237360594</v>
          </cell>
          <cell r="BJ35">
            <v>-315.78114021877587</v>
          </cell>
          <cell r="BK35">
            <v>-65.636734883234141</v>
          </cell>
          <cell r="BL35">
            <v>-416.27641365810609</v>
          </cell>
          <cell r="BM35">
            <v>-430.26597990874546</v>
          </cell>
          <cell r="BN35">
            <v>-162.81132134417513</v>
          </cell>
          <cell r="BO35">
            <v>-175.8567278783095</v>
          </cell>
          <cell r="BP35">
            <v>-345.2899129187237</v>
          </cell>
          <cell r="BQ35">
            <v>52.847491675538421</v>
          </cell>
          <cell r="BR35">
            <v>-172.68882911129859</v>
          </cell>
          <cell r="BS35">
            <v>-279.58263175045215</v>
          </cell>
          <cell r="BT35">
            <v>-26.39785917331314</v>
          </cell>
          <cell r="BU35">
            <v>79.93222551747084</v>
          </cell>
          <cell r="BV35">
            <v>121.07836470140397</v>
          </cell>
          <cell r="BW35">
            <v>145.62032289756289</v>
          </cell>
          <cell r="BX35">
            <v>-88.401365895360598</v>
          </cell>
          <cell r="BY35">
            <v>-173.90697621350992</v>
          </cell>
          <cell r="BZ35">
            <v>67.442686461825971</v>
          </cell>
          <cell r="CA35">
            <v>120.73426834417046</v>
          </cell>
          <cell r="CB35">
            <v>1219.0888107218914</v>
          </cell>
        </row>
        <row r="37">
          <cell r="A37" t="str">
            <v>Net domestic assets</v>
          </cell>
          <cell r="B37">
            <v>1136.0150000000001</v>
          </cell>
          <cell r="C37">
            <v>1262.9099999999999</v>
          </cell>
          <cell r="D37">
            <v>1216.509</v>
          </cell>
          <cell r="E37">
            <v>954.69561270191616</v>
          </cell>
          <cell r="F37">
            <v>1096.4766329661099</v>
          </cell>
          <cell r="G37">
            <v>1157.5307649312642</v>
          </cell>
          <cell r="H37">
            <v>888.88403362629583</v>
          </cell>
          <cell r="I37">
            <v>918.97853778800004</v>
          </cell>
          <cell r="J37">
            <v>1013.5951637594001</v>
          </cell>
          <cell r="K37">
            <v>1130.7942560208</v>
          </cell>
          <cell r="L37">
            <v>1046.4705593115998</v>
          </cell>
          <cell r="M37">
            <v>1117.88667968</v>
          </cell>
          <cell r="N37">
            <v>1240.0215257519421</v>
          </cell>
          <cell r="O37">
            <v>899.30572157339998</v>
          </cell>
          <cell r="P37">
            <v>1001.279426221</v>
          </cell>
          <cell r="Q37">
            <v>1173.6941249500001</v>
          </cell>
          <cell r="R37">
            <v>1125.9392387999999</v>
          </cell>
          <cell r="S37">
            <v>1576.0249543248001</v>
          </cell>
          <cell r="T37">
            <v>1823.0076559351999</v>
          </cell>
          <cell r="U37">
            <v>1761.2370801856</v>
          </cell>
          <cell r="V37">
            <v>1888.972813415</v>
          </cell>
          <cell r="W37">
            <v>2037.0791380216001</v>
          </cell>
          <cell r="X37">
            <v>2018.4108239980001</v>
          </cell>
          <cell r="Y37">
            <v>2169.8476694472001</v>
          </cell>
          <cell r="Z37">
            <v>2263.1810424999999</v>
          </cell>
          <cell r="AA37">
            <v>2204.6930696551999</v>
          </cell>
          <cell r="AB37">
            <v>2256.3445258759998</v>
          </cell>
          <cell r="AC37">
            <v>2416.4352273722398</v>
          </cell>
          <cell r="AD37">
            <v>2374.6200844537002</v>
          </cell>
          <cell r="AE37">
            <v>2524.6681921621002</v>
          </cell>
          <cell r="AF37">
            <v>2670.7756044560001</v>
          </cell>
          <cell r="AG37">
            <v>2676.2269456064</v>
          </cell>
          <cell r="AH37">
            <v>2651.6708616678002</v>
          </cell>
          <cell r="AI37">
            <v>2800.6395701040001</v>
          </cell>
          <cell r="AJ37">
            <v>2737.5245761849001</v>
          </cell>
          <cell r="AK37">
            <v>2950.0768503641002</v>
          </cell>
          <cell r="AL37">
            <v>3100.0626665979999</v>
          </cell>
          <cell r="AM37">
            <v>2968.0414931384998</v>
          </cell>
          <cell r="AN37">
            <v>3047.200762643</v>
          </cell>
          <cell r="AO37">
            <v>3283.3556971659996</v>
          </cell>
          <cell r="AP37">
            <v>3268.9279490618001</v>
          </cell>
          <cell r="AQ37">
            <v>3311.4017191629</v>
          </cell>
          <cell r="AR37">
            <v>3425.6502255388996</v>
          </cell>
          <cell r="AS37">
            <v>3363.1559918184998</v>
          </cell>
          <cell r="AT37">
            <v>3495.2981564790002</v>
          </cell>
          <cell r="AU37">
            <v>3770.2371403960342</v>
          </cell>
          <cell r="AV37">
            <v>3764.4287860666827</v>
          </cell>
          <cell r="AW37">
            <v>3736.9156355982141</v>
          </cell>
          <cell r="AX37">
            <v>3946.8046471203784</v>
          </cell>
          <cell r="AY37">
            <v>3864.844701778009</v>
          </cell>
          <cell r="AZ37">
            <v>3971.4326909439501</v>
          </cell>
          <cell r="BA37">
            <v>4125.790099786549</v>
          </cell>
          <cell r="BB37">
            <v>4038.2773384865613</v>
          </cell>
          <cell r="BC37">
            <v>4165.4932329761459</v>
          </cell>
          <cell r="BD37">
            <v>4260.3672016727651</v>
          </cell>
          <cell r="BE37">
            <v>4209.5654414533856</v>
          </cell>
          <cell r="BF37">
            <v>4381.934399124526</v>
          </cell>
          <cell r="BG37">
            <v>4699.0792725765132</v>
          </cell>
          <cell r="BH37">
            <v>4381.4179712951354</v>
          </cell>
          <cell r="BI37">
            <v>4777.8724632373605</v>
          </cell>
          <cell r="BJ37">
            <v>4989.4901402187761</v>
          </cell>
          <cell r="BK37">
            <v>4813.9797348832344</v>
          </cell>
          <cell r="BL37">
            <v>5143.953413658106</v>
          </cell>
          <cell r="BM37">
            <v>5132.068979908745</v>
          </cell>
          <cell r="BN37">
            <v>4918.7473213441745</v>
          </cell>
          <cell r="BO37">
            <v>5092.6177278783098</v>
          </cell>
          <cell r="BP37">
            <v>5276.7009129187236</v>
          </cell>
          <cell r="BQ37">
            <v>5045.3495083244616</v>
          </cell>
          <cell r="BR37">
            <v>5416.2918291112983</v>
          </cell>
          <cell r="BS37">
            <v>5776.0006317504522</v>
          </cell>
          <cell r="BT37">
            <v>5706.6448591733133</v>
          </cell>
          <cell r="BU37">
            <v>5801.1297744825288</v>
          </cell>
          <cell r="BV37">
            <v>5908.2786352985959</v>
          </cell>
          <cell r="BW37">
            <v>5884.8536771024374</v>
          </cell>
          <cell r="BX37">
            <v>5909.6443658953613</v>
          </cell>
          <cell r="BY37">
            <v>6212.7969762135099</v>
          </cell>
          <cell r="BZ37">
            <v>6148.6983135381734</v>
          </cell>
          <cell r="CA37">
            <v>6223.2307316558299</v>
          </cell>
          <cell r="CB37">
            <v>5385.869189278108</v>
          </cell>
        </row>
        <row r="38">
          <cell r="A38" t="str">
            <v xml:space="preserve">   Domestic credit</v>
          </cell>
          <cell r="B38">
            <v>1233.6350000000002</v>
          </cell>
          <cell r="C38">
            <v>1358.088</v>
          </cell>
          <cell r="D38">
            <v>1319.8030000000001</v>
          </cell>
          <cell r="E38">
            <v>1077.6279999999999</v>
          </cell>
          <cell r="F38">
            <v>1200.223</v>
          </cell>
          <cell r="G38">
            <v>1291.146</v>
          </cell>
          <cell r="H38">
            <v>1024.7439999999999</v>
          </cell>
          <cell r="I38">
            <v>1031.9590000000001</v>
          </cell>
          <cell r="J38">
            <v>1144.635</v>
          </cell>
          <cell r="K38">
            <v>1267.454</v>
          </cell>
          <cell r="L38">
            <v>1184.769</v>
          </cell>
          <cell r="M38">
            <v>1251.7049999999999</v>
          </cell>
          <cell r="N38">
            <v>1357.4570000000001</v>
          </cell>
          <cell r="O38">
            <v>1210.173</v>
          </cell>
          <cell r="P38">
            <v>1331.875</v>
          </cell>
          <cell r="Q38">
            <v>1511.9359999999999</v>
          </cell>
          <cell r="R38">
            <v>1426.646</v>
          </cell>
          <cell r="S38">
            <v>1886.4059999999999</v>
          </cell>
          <cell r="T38">
            <v>2107.9259999999999</v>
          </cell>
          <cell r="U38">
            <v>2135.357</v>
          </cell>
          <cell r="V38">
            <v>2239.9899999999998</v>
          </cell>
          <cell r="W38">
            <v>2399.0650000000001</v>
          </cell>
          <cell r="X38">
            <v>2379.9839999999999</v>
          </cell>
          <cell r="Y38">
            <v>2550.3429999999998</v>
          </cell>
          <cell r="Z38">
            <v>2586.3020000000001</v>
          </cell>
          <cell r="AA38">
            <v>2574.1239999999998</v>
          </cell>
          <cell r="AB38">
            <v>2607.31</v>
          </cell>
          <cell r="AC38">
            <v>2806.8719999999998</v>
          </cell>
          <cell r="AD38">
            <v>2734.5129999999999</v>
          </cell>
          <cell r="AE38">
            <v>2911.3240000000001</v>
          </cell>
          <cell r="AF38">
            <v>3059.873</v>
          </cell>
          <cell r="AG38">
            <v>3060.7109999999998</v>
          </cell>
          <cell r="AH38">
            <v>3049.904</v>
          </cell>
          <cell r="AI38">
            <v>3134.2739999999999</v>
          </cell>
          <cell r="AJ38">
            <v>3028.027</v>
          </cell>
          <cell r="AK38">
            <v>3137.0949999999998</v>
          </cell>
          <cell r="AL38">
            <v>3336.924</v>
          </cell>
          <cell r="AM38">
            <v>3204.3330000000001</v>
          </cell>
          <cell r="AN38">
            <v>3341.7809999999999</v>
          </cell>
          <cell r="AO38">
            <v>3553.2950000000001</v>
          </cell>
          <cell r="AP38">
            <v>3606.8440000000001</v>
          </cell>
          <cell r="AQ38">
            <v>3671.4639999999999</v>
          </cell>
          <cell r="AR38">
            <v>3736.02</v>
          </cell>
          <cell r="AS38">
            <v>3668.49</v>
          </cell>
          <cell r="AT38">
            <v>3808.241</v>
          </cell>
          <cell r="AU38">
            <v>4078.5520000000001</v>
          </cell>
          <cell r="AV38">
            <v>4010.1260000000002</v>
          </cell>
          <cell r="AW38">
            <v>4096.6279999999997</v>
          </cell>
          <cell r="AX38">
            <v>4282.0600000000004</v>
          </cell>
          <cell r="AY38">
            <v>4238.6819999999998</v>
          </cell>
          <cell r="AZ38">
            <v>4421.7129999999997</v>
          </cell>
          <cell r="BA38">
            <v>4595.6310000000003</v>
          </cell>
          <cell r="BB38">
            <v>4562.777</v>
          </cell>
          <cell r="BC38">
            <v>4798.3100000000004</v>
          </cell>
          <cell r="BD38">
            <v>5005.3720000000003</v>
          </cell>
          <cell r="BE38">
            <v>4975.2309999999998</v>
          </cell>
          <cell r="BF38">
            <v>5182.5959999999995</v>
          </cell>
          <cell r="BG38">
            <v>5333.66</v>
          </cell>
          <cell r="BH38">
            <v>5268.741</v>
          </cell>
          <cell r="BI38">
            <v>5427.2529999999997</v>
          </cell>
          <cell r="BJ38">
            <v>5594.9589999999998</v>
          </cell>
          <cell r="BK38">
            <v>5412.9409999999998</v>
          </cell>
          <cell r="BL38">
            <v>5885.0860000000002</v>
          </cell>
          <cell r="BM38">
            <v>6025.72</v>
          </cell>
          <cell r="BN38">
            <v>5806.5590000000002</v>
          </cell>
          <cell r="BO38">
            <v>5830.2510000000002</v>
          </cell>
          <cell r="BP38">
            <v>5973.1540000000005</v>
          </cell>
          <cell r="BQ38">
            <v>5850.0950000000003</v>
          </cell>
          <cell r="BR38">
            <v>6166.8270000000002</v>
          </cell>
          <cell r="BS38">
            <v>6489.8360000000002</v>
          </cell>
          <cell r="BT38">
            <v>6481.7179999999998</v>
          </cell>
          <cell r="BU38">
            <v>6761.9669999999996</v>
          </cell>
          <cell r="BV38">
            <v>6849.1409999999996</v>
          </cell>
          <cell r="BW38">
            <v>6807.0349999999999</v>
          </cell>
          <cell r="BX38">
            <v>6967.1139999999996</v>
          </cell>
          <cell r="BY38">
            <v>7270.3140000000003</v>
          </cell>
          <cell r="BZ38">
            <v>7209.0990000000002</v>
          </cell>
          <cell r="CA38">
            <v>7298.2780000000002</v>
          </cell>
          <cell r="CB38">
            <v>6482.62</v>
          </cell>
        </row>
        <row r="39">
          <cell r="A39" t="str">
            <v xml:space="preserve">      Private sector</v>
          </cell>
          <cell r="B39">
            <v>1372.605</v>
          </cell>
          <cell r="C39">
            <v>1433.3040000000001</v>
          </cell>
          <cell r="D39">
            <v>1429.4259999999999</v>
          </cell>
          <cell r="E39">
            <v>1418.2850000000001</v>
          </cell>
          <cell r="F39">
            <v>1445.1849999999999</v>
          </cell>
          <cell r="G39">
            <v>1454.6569999999999</v>
          </cell>
          <cell r="H39">
            <v>1495.4549999999999</v>
          </cell>
          <cell r="I39">
            <v>1540.9059999999999</v>
          </cell>
          <cell r="J39">
            <v>1482.663</v>
          </cell>
          <cell r="K39">
            <v>1549.76</v>
          </cell>
          <cell r="L39">
            <v>1557.0250000000001</v>
          </cell>
          <cell r="M39">
            <v>1547.86</v>
          </cell>
          <cell r="N39">
            <v>1599.8710000000001</v>
          </cell>
          <cell r="O39">
            <v>1662.153</v>
          </cell>
          <cell r="P39">
            <v>1728.2629999999999</v>
          </cell>
          <cell r="Q39">
            <v>1793.59</v>
          </cell>
          <cell r="R39">
            <v>1836.64</v>
          </cell>
          <cell r="S39">
            <v>1889.14</v>
          </cell>
          <cell r="T39">
            <v>1950.498</v>
          </cell>
          <cell r="U39">
            <v>1969.566</v>
          </cell>
          <cell r="V39">
            <v>1951.89</v>
          </cell>
          <cell r="W39">
            <v>2023.6610000000001</v>
          </cell>
          <cell r="X39">
            <v>2064.7249999999999</v>
          </cell>
          <cell r="Y39">
            <v>2094.9789999999998</v>
          </cell>
          <cell r="Z39">
            <v>2079.1759999999999</v>
          </cell>
          <cell r="AA39">
            <v>2136.585</v>
          </cell>
          <cell r="AB39">
            <v>2135.0450000000001</v>
          </cell>
          <cell r="AC39">
            <v>2220.4</v>
          </cell>
          <cell r="AD39">
            <v>2264.96</v>
          </cell>
          <cell r="AE39">
            <v>2337.3560000000002</v>
          </cell>
          <cell r="AF39">
            <v>2356.5549999999998</v>
          </cell>
          <cell r="AG39">
            <v>2386.73</v>
          </cell>
          <cell r="AH39">
            <v>2432.7539999999999</v>
          </cell>
          <cell r="AI39">
            <v>2509.317</v>
          </cell>
          <cell r="AJ39">
            <v>2559.8490000000002</v>
          </cell>
          <cell r="AK39">
            <v>2623.3960000000002</v>
          </cell>
          <cell r="AL39">
            <v>2705.5230000000001</v>
          </cell>
          <cell r="AM39">
            <v>2765.605</v>
          </cell>
          <cell r="AN39">
            <v>2945.973</v>
          </cell>
          <cell r="AO39">
            <v>2976.6179999999999</v>
          </cell>
          <cell r="AP39">
            <v>3145.19</v>
          </cell>
          <cell r="AQ39">
            <v>3132.165</v>
          </cell>
          <cell r="AR39">
            <v>3107.0729999999999</v>
          </cell>
          <cell r="AS39">
            <v>3147.806</v>
          </cell>
          <cell r="AT39">
            <v>3209.2489999999998</v>
          </cell>
          <cell r="AU39">
            <v>3315.375</v>
          </cell>
          <cell r="AV39">
            <v>3421.7809999999999</v>
          </cell>
          <cell r="AW39">
            <v>3478.346</v>
          </cell>
          <cell r="AX39">
            <v>3542.6379999999999</v>
          </cell>
          <cell r="AY39">
            <v>3681.3629999999998</v>
          </cell>
          <cell r="AZ39">
            <v>3750.451</v>
          </cell>
          <cell r="BA39">
            <v>3880.174</v>
          </cell>
          <cell r="BB39">
            <v>3932.585</v>
          </cell>
          <cell r="BC39">
            <v>4064.51</v>
          </cell>
          <cell r="BD39">
            <v>4164.9160000000002</v>
          </cell>
          <cell r="BE39">
            <v>4257.7510000000002</v>
          </cell>
          <cell r="BF39">
            <v>4390.6769999999997</v>
          </cell>
          <cell r="BG39">
            <v>4453.5619999999999</v>
          </cell>
          <cell r="BH39">
            <v>4596.5829999999996</v>
          </cell>
          <cell r="BI39">
            <v>4670.4179999999997</v>
          </cell>
          <cell r="BJ39">
            <v>4742.7780000000002</v>
          </cell>
          <cell r="BK39">
            <v>4841.3689999999997</v>
          </cell>
          <cell r="BL39">
            <v>5130.9549999999999</v>
          </cell>
          <cell r="BM39">
            <v>5184.7209999999995</v>
          </cell>
          <cell r="BN39">
            <v>5111.7240000000002</v>
          </cell>
          <cell r="BO39">
            <v>5161.8119999999999</v>
          </cell>
          <cell r="BP39">
            <v>5111.991</v>
          </cell>
          <cell r="BQ39">
            <v>5100.9650000000001</v>
          </cell>
          <cell r="BR39">
            <v>5255.6880000000001</v>
          </cell>
          <cell r="BS39">
            <v>5436.0569999999998</v>
          </cell>
          <cell r="BT39">
            <v>5525.7269999999999</v>
          </cell>
          <cell r="BU39">
            <v>5575.5479999999998</v>
          </cell>
          <cell r="BV39">
            <v>5663.1629999999996</v>
          </cell>
          <cell r="BW39">
            <v>5821.085</v>
          </cell>
          <cell r="BX39">
            <v>5889.8810000000003</v>
          </cell>
          <cell r="BY39">
            <v>5906.8649999999998</v>
          </cell>
          <cell r="BZ39">
            <v>5970.9480000000003</v>
          </cell>
          <cell r="CA39">
            <v>5984.6949999999997</v>
          </cell>
          <cell r="CB39">
            <v>5990.16</v>
          </cell>
        </row>
        <row r="40">
          <cell r="A40" t="str">
            <v xml:space="preserve">      Government (net)</v>
          </cell>
          <cell r="B40">
            <v>-192.745</v>
          </cell>
          <cell r="C40">
            <v>-126.7</v>
          </cell>
          <cell r="D40">
            <v>-144.34800000000001</v>
          </cell>
          <cell r="E40">
            <v>-375.226</v>
          </cell>
          <cell r="F40">
            <v>-277.8</v>
          </cell>
          <cell r="G40">
            <v>-196.62799999999999</v>
          </cell>
          <cell r="H40">
            <v>-508.49799999999999</v>
          </cell>
          <cell r="I40">
            <v>-544.95000000000005</v>
          </cell>
          <cell r="J40">
            <v>-415.95299999999997</v>
          </cell>
          <cell r="K40">
            <v>-363.404</v>
          </cell>
          <cell r="L40">
            <v>-444.85300000000001</v>
          </cell>
          <cell r="M40">
            <v>-373.04700000000003</v>
          </cell>
          <cell r="N40">
            <v>-314.92200000000003</v>
          </cell>
          <cell r="O40">
            <v>-510.88799999999998</v>
          </cell>
          <cell r="P40">
            <v>-450.358</v>
          </cell>
          <cell r="Q40">
            <v>-341.35700000000003</v>
          </cell>
          <cell r="R40">
            <v>-477.67099999999999</v>
          </cell>
          <cell r="S40">
            <v>-54.795999999999999</v>
          </cell>
          <cell r="T40">
            <v>90.405000000000001</v>
          </cell>
          <cell r="U40">
            <v>91.272999999999996</v>
          </cell>
          <cell r="V40">
            <v>230.36099999999999</v>
          </cell>
          <cell r="W40">
            <v>316.71499999999997</v>
          </cell>
          <cell r="X40">
            <v>233.96199999999999</v>
          </cell>
          <cell r="Y40">
            <v>378.05799999999999</v>
          </cell>
          <cell r="Z40">
            <v>428.512</v>
          </cell>
          <cell r="AA40">
            <v>359.60199999999998</v>
          </cell>
          <cell r="AB40">
            <v>401.37200000000001</v>
          </cell>
          <cell r="AC40">
            <v>509.02100000000002</v>
          </cell>
          <cell r="AD40">
            <v>394.75200000000001</v>
          </cell>
          <cell r="AE40">
            <v>497.93599999999998</v>
          </cell>
          <cell r="AF40">
            <v>626.32299999999998</v>
          </cell>
          <cell r="AG40">
            <v>601.91200000000003</v>
          </cell>
          <cell r="AH40">
            <v>540.04399999999998</v>
          </cell>
          <cell r="AI40">
            <v>547.87300000000005</v>
          </cell>
          <cell r="AJ40">
            <v>386.74200000000002</v>
          </cell>
          <cell r="AK40">
            <v>437.44900000000001</v>
          </cell>
          <cell r="AL40">
            <v>563.81700000000001</v>
          </cell>
          <cell r="AM40">
            <v>374.37099999999998</v>
          </cell>
          <cell r="AN40">
            <v>330.47500000000002</v>
          </cell>
          <cell r="AO40">
            <v>504.87099999999998</v>
          </cell>
          <cell r="AP40">
            <v>393.86200000000002</v>
          </cell>
          <cell r="AQ40">
            <v>464.74900000000002</v>
          </cell>
          <cell r="AR40">
            <v>545.79399999999998</v>
          </cell>
          <cell r="AS40">
            <v>418.74599999999998</v>
          </cell>
          <cell r="AT40">
            <v>486.209</v>
          </cell>
          <cell r="AU40">
            <v>576.77099999999996</v>
          </cell>
          <cell r="AV40">
            <v>418.92399999999998</v>
          </cell>
          <cell r="AW40">
            <v>459.48599999999999</v>
          </cell>
          <cell r="AX40">
            <v>584.51900000000001</v>
          </cell>
          <cell r="AY40">
            <v>402.77300000000002</v>
          </cell>
          <cell r="AZ40">
            <v>524.84400000000005</v>
          </cell>
          <cell r="BA40">
            <v>594.89300000000003</v>
          </cell>
          <cell r="BB40">
            <v>486.72500000000002</v>
          </cell>
          <cell r="BC40">
            <v>609.98500000000001</v>
          </cell>
          <cell r="BD40">
            <v>705.57899999999995</v>
          </cell>
          <cell r="BE40">
            <v>569.54700000000003</v>
          </cell>
          <cell r="BF40">
            <v>643.81500000000005</v>
          </cell>
          <cell r="BG40">
            <v>732.76800000000003</v>
          </cell>
          <cell r="BH40">
            <v>478.94400000000002</v>
          </cell>
          <cell r="BI40">
            <v>628.70299999999997</v>
          </cell>
          <cell r="BJ40">
            <v>685.62699999999995</v>
          </cell>
          <cell r="BK40">
            <v>423.00200000000001</v>
          </cell>
          <cell r="BL40">
            <v>608.28099999999995</v>
          </cell>
          <cell r="BM40">
            <v>649.702</v>
          </cell>
          <cell r="BN40">
            <v>553.42899999999997</v>
          </cell>
          <cell r="BO40">
            <v>518.59500000000003</v>
          </cell>
          <cell r="BP40">
            <v>717.20299999999997</v>
          </cell>
          <cell r="BQ40">
            <v>620.36599999999999</v>
          </cell>
          <cell r="BR40">
            <v>790.96199999999999</v>
          </cell>
          <cell r="BS40">
            <v>930.98900000000003</v>
          </cell>
          <cell r="BT40">
            <v>842.75099999999998</v>
          </cell>
          <cell r="BU40">
            <v>1076.1590000000001</v>
          </cell>
          <cell r="BV40">
            <v>1077.4190000000001</v>
          </cell>
          <cell r="BW40">
            <v>880.74199999999996</v>
          </cell>
          <cell r="BX40">
            <v>974.88400000000001</v>
          </cell>
          <cell r="BY40">
            <v>1262.7570000000001</v>
          </cell>
          <cell r="BZ40">
            <v>1134.058</v>
          </cell>
          <cell r="CA40">
            <v>1159.96</v>
          </cell>
          <cell r="CB40">
            <v>337.53</v>
          </cell>
        </row>
        <row r="41">
          <cell r="A41" t="str">
            <v xml:space="preserve">      Others 1/</v>
          </cell>
          <cell r="B41">
            <v>53.774999999999999</v>
          </cell>
          <cell r="C41">
            <v>51.484000000000002</v>
          </cell>
          <cell r="D41">
            <v>34.725000000000001</v>
          </cell>
          <cell r="E41">
            <v>34.569000000000003</v>
          </cell>
          <cell r="F41">
            <v>32.838000000000001</v>
          </cell>
          <cell r="G41">
            <v>33.116999999999997</v>
          </cell>
          <cell r="H41">
            <v>37.786999999999999</v>
          </cell>
          <cell r="I41">
            <v>36.003</v>
          </cell>
          <cell r="J41">
            <v>77.924999999999997</v>
          </cell>
          <cell r="K41">
            <v>81.097999999999999</v>
          </cell>
          <cell r="L41">
            <v>72.596999999999994</v>
          </cell>
          <cell r="M41">
            <v>76.891999999999996</v>
          </cell>
          <cell r="N41">
            <v>72.507999999999996</v>
          </cell>
          <cell r="O41">
            <v>58.908000000000001</v>
          </cell>
          <cell r="P41">
            <v>53.97</v>
          </cell>
          <cell r="Q41">
            <v>59.703000000000003</v>
          </cell>
          <cell r="R41">
            <v>67.677000000000007</v>
          </cell>
          <cell r="S41">
            <v>52.061999999999998</v>
          </cell>
          <cell r="T41">
            <v>67.022999999999996</v>
          </cell>
          <cell r="U41">
            <v>74.518000000000001</v>
          </cell>
          <cell r="V41">
            <v>57.738999999999997</v>
          </cell>
          <cell r="W41">
            <v>58.689</v>
          </cell>
          <cell r="X41">
            <v>81.296999999999997</v>
          </cell>
          <cell r="Y41">
            <v>77.305999999999997</v>
          </cell>
          <cell r="Z41">
            <v>78.614000000000004</v>
          </cell>
          <cell r="AA41">
            <v>77.936999999999998</v>
          </cell>
          <cell r="AB41">
            <v>70.893000000000001</v>
          </cell>
          <cell r="AC41">
            <v>77.450999999999993</v>
          </cell>
          <cell r="AD41">
            <v>74.801000000000002</v>
          </cell>
          <cell r="AE41">
            <v>76.031999999999996</v>
          </cell>
          <cell r="AF41">
            <v>76.995000000000005</v>
          </cell>
          <cell r="AG41">
            <v>72.069000000000003</v>
          </cell>
          <cell r="AH41">
            <v>77.105999999999995</v>
          </cell>
          <cell r="AI41">
            <v>77.084000000000003</v>
          </cell>
          <cell r="AJ41">
            <v>81.436000000000007</v>
          </cell>
          <cell r="AK41">
            <v>76.25</v>
          </cell>
          <cell r="AL41">
            <v>67.584000000000003</v>
          </cell>
          <cell r="AM41">
            <v>64.356999999999999</v>
          </cell>
          <cell r="AN41">
            <v>65.332999999999998</v>
          </cell>
          <cell r="AO41">
            <v>71.805999999999997</v>
          </cell>
          <cell r="AP41">
            <v>67.792000000000002</v>
          </cell>
          <cell r="AQ41">
            <v>74.55</v>
          </cell>
          <cell r="AR41">
            <v>83.153000000000006</v>
          </cell>
          <cell r="AS41">
            <v>101.938</v>
          </cell>
          <cell r="AT41">
            <v>112.783</v>
          </cell>
          <cell r="AU41">
            <v>186.40600000000001</v>
          </cell>
          <cell r="AV41">
            <v>169.42099999999999</v>
          </cell>
          <cell r="AW41">
            <v>158.79599999999999</v>
          </cell>
          <cell r="AX41">
            <v>154.90299999999999</v>
          </cell>
          <cell r="AY41">
            <v>154.54599999999999</v>
          </cell>
          <cell r="AZ41">
            <v>146.41800000000001</v>
          </cell>
          <cell r="BA41">
            <v>120.56399999999999</v>
          </cell>
          <cell r="BB41">
            <v>143.46700000000001</v>
          </cell>
          <cell r="BC41">
            <v>123.815</v>
          </cell>
          <cell r="BD41">
            <v>134.87700000000001</v>
          </cell>
          <cell r="BE41">
            <v>147.93299999999999</v>
          </cell>
          <cell r="BF41">
            <v>148.10400000000001</v>
          </cell>
          <cell r="BG41">
            <v>147.33000000000001</v>
          </cell>
          <cell r="BH41">
            <v>193.214</v>
          </cell>
          <cell r="BI41">
            <v>128.13200000000001</v>
          </cell>
          <cell r="BJ41">
            <v>166.554</v>
          </cell>
          <cell r="BK41">
            <v>148.57</v>
          </cell>
          <cell r="BL41">
            <v>145.85</v>
          </cell>
          <cell r="BM41">
            <v>191.297</v>
          </cell>
          <cell r="BN41">
            <v>141.40600000000001</v>
          </cell>
          <cell r="BO41">
            <v>149.84399999999999</v>
          </cell>
          <cell r="BP41">
            <v>143.96</v>
          </cell>
          <cell r="BQ41">
            <v>128.76400000000001</v>
          </cell>
          <cell r="BR41">
            <v>120.17700000000001</v>
          </cell>
          <cell r="BS41">
            <v>122.79</v>
          </cell>
          <cell r="BT41">
            <v>113.24</v>
          </cell>
          <cell r="BU41">
            <v>110.26</v>
          </cell>
          <cell r="BV41">
            <v>108.559</v>
          </cell>
          <cell r="BW41">
            <v>105.208</v>
          </cell>
          <cell r="BX41">
            <v>102.349</v>
          </cell>
          <cell r="BY41">
            <v>100.69199999999999</v>
          </cell>
          <cell r="BZ41">
            <v>104.093</v>
          </cell>
          <cell r="CA41">
            <v>153.62299999999999</v>
          </cell>
          <cell r="CB41">
            <v>154.93</v>
          </cell>
        </row>
        <row r="42">
          <cell r="A42" t="str">
            <v xml:space="preserve">   Other items net</v>
          </cell>
          <cell r="B42">
            <v>-97.620000000000118</v>
          </cell>
          <cell r="C42">
            <v>-95.178000000000111</v>
          </cell>
          <cell r="D42">
            <v>-103.2940000000001</v>
          </cell>
          <cell r="E42">
            <v>-122.93238729808377</v>
          </cell>
          <cell r="F42">
            <v>-103.74636703389001</v>
          </cell>
          <cell r="G42">
            <v>-133.61523506873573</v>
          </cell>
          <cell r="H42">
            <v>-135.85996637370408</v>
          </cell>
          <cell r="I42">
            <v>-112.98046221200002</v>
          </cell>
          <cell r="J42">
            <v>-131.03983624059993</v>
          </cell>
          <cell r="K42">
            <v>-136.6597439791999</v>
          </cell>
          <cell r="L42">
            <v>-138.29844068840021</v>
          </cell>
          <cell r="M42">
            <v>-133.81832031999988</v>
          </cell>
          <cell r="N42">
            <v>-117.43547424805797</v>
          </cell>
          <cell r="O42">
            <v>-310.86727842660002</v>
          </cell>
          <cell r="P42">
            <v>-330.59557377900001</v>
          </cell>
          <cell r="Q42">
            <v>-338.24187504999986</v>
          </cell>
          <cell r="R42">
            <v>-300.70676120000007</v>
          </cell>
          <cell r="S42">
            <v>-310.38104567519986</v>
          </cell>
          <cell r="T42">
            <v>-284.91834406480007</v>
          </cell>
          <cell r="U42">
            <v>-374.11991981439996</v>
          </cell>
          <cell r="V42">
            <v>-351.01718658499976</v>
          </cell>
          <cell r="W42">
            <v>-361.98586197839995</v>
          </cell>
          <cell r="X42">
            <v>-361.57317600199985</v>
          </cell>
          <cell r="Y42">
            <v>-380.49533055279971</v>
          </cell>
          <cell r="Z42">
            <v>-323.12095750000026</v>
          </cell>
          <cell r="AA42">
            <v>-369.43093034479989</v>
          </cell>
          <cell r="AB42">
            <v>-350.96547412400014</v>
          </cell>
          <cell r="AC42">
            <v>-390.43677262776009</v>
          </cell>
          <cell r="AD42">
            <v>-359.89291554629972</v>
          </cell>
          <cell r="AE42">
            <v>-386.65580783789983</v>
          </cell>
          <cell r="AF42">
            <v>-389.09739554399994</v>
          </cell>
          <cell r="AG42">
            <v>-384.48405439359976</v>
          </cell>
          <cell r="AH42">
            <v>-398.23313833219981</v>
          </cell>
          <cell r="AI42">
            <v>-333.6344298959998</v>
          </cell>
          <cell r="AJ42">
            <v>-290.50242381509997</v>
          </cell>
          <cell r="AK42">
            <v>-187.01814963589959</v>
          </cell>
          <cell r="AL42">
            <v>-236.86133340200013</v>
          </cell>
          <cell r="AM42">
            <v>-236.29150686150024</v>
          </cell>
          <cell r="AN42">
            <v>-294.58023735699999</v>
          </cell>
          <cell r="AO42">
            <v>-269.9393028340005</v>
          </cell>
          <cell r="AP42">
            <v>-337.91605093819999</v>
          </cell>
          <cell r="AQ42">
            <v>-360.06228083709993</v>
          </cell>
          <cell r="AR42">
            <v>-310.36977446110041</v>
          </cell>
          <cell r="AS42">
            <v>-305.33400818149994</v>
          </cell>
          <cell r="AT42">
            <v>-312.94284352099976</v>
          </cell>
          <cell r="AU42">
            <v>-308.31485960396594</v>
          </cell>
          <cell r="AV42">
            <v>-245.69721393331747</v>
          </cell>
          <cell r="AW42">
            <v>-359.71236440178563</v>
          </cell>
          <cell r="AX42">
            <v>-335.25535287962202</v>
          </cell>
          <cell r="AY42">
            <v>-373.83729822199075</v>
          </cell>
          <cell r="AZ42">
            <v>-450.28030905604965</v>
          </cell>
          <cell r="BA42">
            <v>-469.84090021345173</v>
          </cell>
          <cell r="BB42">
            <v>-524.4996615134387</v>
          </cell>
          <cell r="BC42">
            <v>-632.81676702385448</v>
          </cell>
          <cell r="BD42">
            <v>-745.00479832723522</v>
          </cell>
          <cell r="BE42">
            <v>-765.66555854661419</v>
          </cell>
          <cell r="BF42">
            <v>-800.6616008754736</v>
          </cell>
          <cell r="BG42">
            <v>-634.58072742348668</v>
          </cell>
          <cell r="BH42">
            <v>-887.32302870486456</v>
          </cell>
          <cell r="BI42">
            <v>-649.38053676263917</v>
          </cell>
          <cell r="BJ42">
            <v>-605.46885978122373</v>
          </cell>
          <cell r="BK42">
            <v>-598.96126511676539</v>
          </cell>
          <cell r="BL42">
            <v>-741.13258634189424</v>
          </cell>
          <cell r="BM42">
            <v>-893.6510200912553</v>
          </cell>
          <cell r="BN42">
            <v>-887.81167865582574</v>
          </cell>
          <cell r="BO42">
            <v>-737.63327212169042</v>
          </cell>
          <cell r="BP42">
            <v>-696.45308708127686</v>
          </cell>
          <cell r="BQ42">
            <v>-804.74549167553869</v>
          </cell>
          <cell r="BR42">
            <v>-750.53517088870194</v>
          </cell>
          <cell r="BS42">
            <v>-713.83536824954808</v>
          </cell>
          <cell r="BT42">
            <v>-775.07314082668654</v>
          </cell>
          <cell r="BU42">
            <v>-960.83722551747087</v>
          </cell>
          <cell r="BV42">
            <v>-940.86236470140375</v>
          </cell>
          <cell r="BW42">
            <v>-922.1813228975625</v>
          </cell>
          <cell r="BX42">
            <v>-1057.4696341046383</v>
          </cell>
          <cell r="BY42">
            <v>-1057.5170237864904</v>
          </cell>
          <cell r="BZ42">
            <v>-1060.4006864618268</v>
          </cell>
          <cell r="CA42">
            <v>-1075.0472683441703</v>
          </cell>
          <cell r="CB42">
            <v>-1096.7508107218919</v>
          </cell>
        </row>
        <row r="43">
          <cell r="A43" t="str">
            <v xml:space="preserve">      Of which: Shares and other equity</v>
          </cell>
          <cell r="B43">
            <v>-97.858999999999995</v>
          </cell>
          <cell r="C43">
            <v>-98.4</v>
          </cell>
          <cell r="D43">
            <v>-104.355</v>
          </cell>
          <cell r="E43">
            <v>-107.399</v>
          </cell>
          <cell r="F43">
            <v>-107.535</v>
          </cell>
          <cell r="G43">
            <v>-107.733</v>
          </cell>
          <cell r="H43">
            <v>-108.348</v>
          </cell>
          <cell r="I43">
            <v>-108.872</v>
          </cell>
          <cell r="J43">
            <v>-109.246</v>
          </cell>
          <cell r="K43">
            <v>-132.755</v>
          </cell>
          <cell r="L43">
            <v>-133.208</v>
          </cell>
          <cell r="M43">
            <v>-133.279</v>
          </cell>
          <cell r="N43">
            <v>-184.62200000000001</v>
          </cell>
          <cell r="O43">
            <v>-180.50899999999999</v>
          </cell>
          <cell r="P43">
            <v>-189.49199999999999</v>
          </cell>
          <cell r="Q43">
            <v>-186.99799999999999</v>
          </cell>
          <cell r="R43">
            <v>-188.33199999999999</v>
          </cell>
          <cell r="S43">
            <v>-192.77</v>
          </cell>
          <cell r="T43">
            <v>-198.459</v>
          </cell>
          <cell r="U43">
            <v>-212.33799999999999</v>
          </cell>
          <cell r="V43">
            <v>-216.02699999999999</v>
          </cell>
          <cell r="W43">
            <v>-219.405</v>
          </cell>
          <cell r="X43">
            <v>-227.637</v>
          </cell>
          <cell r="Y43">
            <v>-231.16</v>
          </cell>
          <cell r="Z43">
            <v>-236.376</v>
          </cell>
          <cell r="AA43">
            <v>-252.72200000000001</v>
          </cell>
          <cell r="AB43">
            <v>-259.327</v>
          </cell>
          <cell r="AC43">
            <v>-264.34800000000001</v>
          </cell>
          <cell r="AD43">
            <v>-263.17700000000002</v>
          </cell>
          <cell r="AE43">
            <v>-270.85000000000002</v>
          </cell>
          <cell r="AF43">
            <v>-277.90300000000002</v>
          </cell>
          <cell r="AG43">
            <v>-281.86200000000002</v>
          </cell>
          <cell r="AH43">
            <v>-290.34199999999998</v>
          </cell>
          <cell r="AI43">
            <v>-297.01400000000001</v>
          </cell>
          <cell r="AJ43">
            <v>-299.56799999999998</v>
          </cell>
          <cell r="AK43">
            <v>-308.56400000000002</v>
          </cell>
          <cell r="AL43">
            <v>-313.81099999999998</v>
          </cell>
          <cell r="AM43">
            <v>-325.44099999999997</v>
          </cell>
          <cell r="AN43">
            <v>-335.06299999999999</v>
          </cell>
          <cell r="AO43">
            <v>-344.82400000000001</v>
          </cell>
          <cell r="AP43">
            <v>-348.63099999999997</v>
          </cell>
          <cell r="AQ43">
            <v>-367.21800000000002</v>
          </cell>
          <cell r="AR43">
            <v>-378.214</v>
          </cell>
          <cell r="AS43">
            <v>-392.26900000000001</v>
          </cell>
          <cell r="AT43">
            <v>-390.08699999999999</v>
          </cell>
          <cell r="AU43">
            <v>-398.26799999999997</v>
          </cell>
          <cell r="AV43">
            <v>-394.79300000000001</v>
          </cell>
          <cell r="AW43">
            <v>-401.36099999999999</v>
          </cell>
          <cell r="AX43">
            <v>-365.00400000000002</v>
          </cell>
          <cell r="AY43">
            <v>-377.26100000000002</v>
          </cell>
          <cell r="AZ43">
            <v>-404.99099999999999</v>
          </cell>
          <cell r="BA43">
            <v>-443.86399999999998</v>
          </cell>
          <cell r="BB43">
            <v>-453.93099999999998</v>
          </cell>
          <cell r="BC43">
            <v>-464.98399999999998</v>
          </cell>
          <cell r="BD43">
            <v>-470.226</v>
          </cell>
          <cell r="BE43">
            <v>-481.73500000000001</v>
          </cell>
          <cell r="BF43">
            <v>-487.00200000000001</v>
          </cell>
          <cell r="BG43">
            <v>-505.36799999999999</v>
          </cell>
          <cell r="BH43">
            <v>-526.21600000000001</v>
          </cell>
          <cell r="BI43">
            <v>-539.71400000000006</v>
          </cell>
          <cell r="BJ43">
            <v>-551.97</v>
          </cell>
          <cell r="BK43">
            <v>-546.82299999999998</v>
          </cell>
          <cell r="BL43">
            <v>-590.27800000000002</v>
          </cell>
          <cell r="BM43">
            <v>-620.09400000000005</v>
          </cell>
          <cell r="BN43">
            <v>-673.44399999999996</v>
          </cell>
          <cell r="BO43">
            <v>-723.49099999999999</v>
          </cell>
          <cell r="BP43">
            <v>-730.86199999999997</v>
          </cell>
          <cell r="BQ43">
            <v>-775.71299999999997</v>
          </cell>
          <cell r="BR43">
            <v>-795.35599999999999</v>
          </cell>
          <cell r="BS43">
            <v>-809.88199999999995</v>
          </cell>
          <cell r="BT43">
            <v>-859.37300000000005</v>
          </cell>
          <cell r="BU43">
            <v>-928.66300000000001</v>
          </cell>
          <cell r="BV43">
            <v>-947.77700000000004</v>
          </cell>
          <cell r="BW43">
            <v>-931.03200000000004</v>
          </cell>
          <cell r="BX43">
            <v>-924.15899999999999</v>
          </cell>
          <cell r="BY43">
            <v>-913.06600000000003</v>
          </cell>
          <cell r="BZ43">
            <v>-917.24699999999996</v>
          </cell>
          <cell r="CA43">
            <v>-964.47199999999998</v>
          </cell>
          <cell r="CB43">
            <v>-976.38300000000004</v>
          </cell>
        </row>
        <row r="45">
          <cell r="A45" t="str">
            <v>Memorandum items:</v>
          </cell>
        </row>
        <row r="47">
          <cell r="A47" t="str">
            <v>Annual percent change</v>
          </cell>
        </row>
        <row r="48">
          <cell r="A48" t="str">
            <v xml:space="preserve">   Reserve money</v>
          </cell>
          <cell r="C48">
            <v>-30.473661993734869</v>
          </cell>
          <cell r="D48">
            <v>0.92028950774097773</v>
          </cell>
          <cell r="E48">
            <v>-14.275310694213561</v>
          </cell>
          <cell r="F48">
            <v>41.035679988180526</v>
          </cell>
          <cell r="G48">
            <v>-18.232767651372296</v>
          </cell>
          <cell r="H48">
            <v>3.766574851066562</v>
          </cell>
          <cell r="I48">
            <v>3.8088770911784509</v>
          </cell>
          <cell r="J48">
            <v>1.6918411037107597</v>
          </cell>
          <cell r="K48">
            <v>13.818309406157711</v>
          </cell>
          <cell r="L48">
            <v>-10.292342076193908</v>
          </cell>
          <cell r="M48">
            <v>-7.4154150141034467</v>
          </cell>
          <cell r="N48">
            <v>50.228882496675013</v>
          </cell>
          <cell r="O48">
            <v>97.050678910037973</v>
          </cell>
          <cell r="P48">
            <v>4.7968571234529787</v>
          </cell>
          <cell r="Q48">
            <v>-4.6979297005468519</v>
          </cell>
          <cell r="R48">
            <v>0.28141754936575519</v>
          </cell>
          <cell r="S48">
            <v>2.6883935883325578</v>
          </cell>
          <cell r="T48">
            <v>6.7360197493739404</v>
          </cell>
          <cell r="U48">
            <v>-3.8900098987283838</v>
          </cell>
          <cell r="V48">
            <v>10.551907860205791</v>
          </cell>
          <cell r="W48">
            <v>-4.7607316898380478</v>
          </cell>
          <cell r="X48">
            <v>-10.661462129940972</v>
          </cell>
          <cell r="Y48">
            <v>27.044981970362965</v>
          </cell>
          <cell r="Z48">
            <v>-8.0873121433987585</v>
          </cell>
          <cell r="AA48">
            <v>-5.5846327928122896</v>
          </cell>
          <cell r="AB48">
            <v>-8.1409506529472218</v>
          </cell>
          <cell r="AC48">
            <v>11.937001325467165</v>
          </cell>
          <cell r="AD48">
            <v>-13.96935221732064</v>
          </cell>
          <cell r="AE48">
            <v>19.526413230634716</v>
          </cell>
          <cell r="AF48">
            <v>-1.9874188843178653</v>
          </cell>
          <cell r="AG48">
            <v>8.0353111379364357</v>
          </cell>
          <cell r="AH48">
            <v>-4.9022952721317647</v>
          </cell>
          <cell r="AI48">
            <v>7.8583056411360293</v>
          </cell>
          <cell r="AJ48">
            <v>-7.6890773772400296</v>
          </cell>
          <cell r="AK48">
            <v>4.9757451006004034</v>
          </cell>
          <cell r="AL48">
            <v>8.9674939072530796E-2</v>
          </cell>
          <cell r="AM48">
            <v>-4.7223639255293115</v>
          </cell>
          <cell r="AN48">
            <v>6.3093625847554833</v>
          </cell>
          <cell r="AO48">
            <v>13.290587438632128</v>
          </cell>
          <cell r="AP48">
            <v>4.6252470272673385</v>
          </cell>
          <cell r="AQ48">
            <v>7.6364688071297984</v>
          </cell>
          <cell r="AR48">
            <v>-0.65217896109152329</v>
          </cell>
          <cell r="AS48">
            <v>5.0520059435364022</v>
          </cell>
          <cell r="AT48">
            <v>10.277005228612738</v>
          </cell>
          <cell r="AU48">
            <v>2.6828227861235669</v>
          </cell>
          <cell r="AV48">
            <v>-1.4307127458905899</v>
          </cell>
          <cell r="AW48">
            <v>2.2346002807844823</v>
          </cell>
          <cell r="AX48">
            <v>4.0759764460761208</v>
          </cell>
          <cell r="AY48">
            <v>-9.6317568562168283</v>
          </cell>
          <cell r="AZ48">
            <v>-0.57663089995291072</v>
          </cell>
          <cell r="BA48">
            <v>-0.40243786192598219</v>
          </cell>
          <cell r="BB48">
            <v>5.1068780600144121</v>
          </cell>
          <cell r="BC48">
            <v>2.4784593145679854</v>
          </cell>
          <cell r="BD48">
            <v>0.15799499080908344</v>
          </cell>
          <cell r="BE48">
            <v>8.0223006484487449</v>
          </cell>
          <cell r="BF48">
            <v>7.7865949430762376</v>
          </cell>
          <cell r="BG48">
            <v>-11.242333041258718</v>
          </cell>
          <cell r="BH48">
            <v>12.17325521503993</v>
          </cell>
          <cell r="BI48">
            <v>-3.1792723115849584</v>
          </cell>
          <cell r="BJ48">
            <v>2.6631954393210457</v>
          </cell>
          <cell r="BK48">
            <v>-5.1413022033808664</v>
          </cell>
          <cell r="BL48">
            <v>0.43194298251177038</v>
          </cell>
          <cell r="BM48">
            <v>-3.2639001131404646</v>
          </cell>
          <cell r="BN48">
            <v>5.8157809546684049</v>
          </cell>
          <cell r="BO48">
            <v>3.7424658480562276</v>
          </cell>
          <cell r="BP48">
            <v>-4.7582582225498777</v>
          </cell>
          <cell r="BQ48">
            <v>2.1009683331585407</v>
          </cell>
          <cell r="BR48">
            <v>10.653075598685241</v>
          </cell>
          <cell r="BS48">
            <v>-4.7898580193433231</v>
          </cell>
          <cell r="BT48">
            <v>5.7757484029119066</v>
          </cell>
          <cell r="BU48">
            <v>6.9665214576498018</v>
          </cell>
          <cell r="BV48">
            <v>4.2842869130442818</v>
          </cell>
          <cell r="BW48">
            <v>-12.321091658124974</v>
          </cell>
          <cell r="BX48">
            <v>-0.37786314353413536</v>
          </cell>
          <cell r="BY48">
            <v>6.7439974773638474</v>
          </cell>
          <cell r="BZ48">
            <v>7.7122395668485426</v>
          </cell>
          <cell r="CA48">
            <v>-4.6037784638530566</v>
          </cell>
          <cell r="CB48">
            <v>-2.7993453408929905</v>
          </cell>
        </row>
        <row r="49">
          <cell r="A49" t="str">
            <v xml:space="preserve">   Broad money</v>
          </cell>
          <cell r="C49">
            <v>2.3023258804712725</v>
          </cell>
          <cell r="D49">
            <v>0.57005466331973387</v>
          </cell>
          <cell r="E49">
            <v>-3.0620045393243558</v>
          </cell>
          <cell r="F49">
            <v>3.8500012894416455</v>
          </cell>
          <cell r="G49">
            <v>-1.361620037693533</v>
          </cell>
          <cell r="H49">
            <v>2.6288591493308489</v>
          </cell>
          <cell r="I49">
            <v>2.4644950551295048</v>
          </cell>
          <cell r="J49">
            <v>1.7459680442423606</v>
          </cell>
          <cell r="K49">
            <v>4.8163123773196981</v>
          </cell>
          <cell r="L49">
            <v>5.19048271690124</v>
          </cell>
          <cell r="M49">
            <v>-6.742505675008732</v>
          </cell>
          <cell r="N49">
            <v>15.92671370312112</v>
          </cell>
          <cell r="O49">
            <v>-7.7333420604791163</v>
          </cell>
          <cell r="P49">
            <v>3.0169596303033561</v>
          </cell>
          <cell r="Q49">
            <v>-4.2586808544360011</v>
          </cell>
          <cell r="R49">
            <v>9.7195377155898264</v>
          </cell>
          <cell r="S49">
            <v>-2.5061768667560393</v>
          </cell>
          <cell r="T49">
            <v>7.2508965163934418</v>
          </cell>
          <cell r="U49">
            <v>-7.2382968221650428</v>
          </cell>
          <cell r="V49">
            <v>11.145022772365918</v>
          </cell>
          <cell r="W49">
            <v>3.0693016746296107</v>
          </cell>
          <cell r="X49">
            <v>0.99695696818699242</v>
          </cell>
          <cell r="Y49">
            <v>8.0038813328381995</v>
          </cell>
          <cell r="Z49">
            <v>2.0549579891090208</v>
          </cell>
          <cell r="AA49">
            <v>-1.6897111133637135</v>
          </cell>
          <cell r="AB49">
            <v>-1.082301459697246</v>
          </cell>
          <cell r="AC49">
            <v>3.1840753413548395</v>
          </cell>
          <cell r="AD49">
            <v>0.9029389844462008</v>
          </cell>
          <cell r="AE49">
            <v>2.1500958584576679</v>
          </cell>
          <cell r="AF49">
            <v>7.2253138735526319</v>
          </cell>
          <cell r="AG49">
            <v>0.22729867303542672</v>
          </cell>
          <cell r="AH49">
            <v>-5.2444702438345052</v>
          </cell>
          <cell r="AI49">
            <v>7.334722831797337</v>
          </cell>
          <cell r="AJ49">
            <v>3.7213824244219103</v>
          </cell>
          <cell r="AK49">
            <v>0.12917444935849021</v>
          </cell>
          <cell r="AL49">
            <v>7.0738980777442988</v>
          </cell>
          <cell r="AM49">
            <v>-3.5048337804532772</v>
          </cell>
          <cell r="AN49">
            <v>9.3317041186099736</v>
          </cell>
          <cell r="AO49">
            <v>2.0015958725509231</v>
          </cell>
          <cell r="AP49">
            <v>-2.5373673104086758</v>
          </cell>
          <cell r="AQ49">
            <v>1.8109581358491305</v>
          </cell>
          <cell r="AR49">
            <v>2.7687169855543257</v>
          </cell>
          <cell r="AS49">
            <v>6.7480098433821665</v>
          </cell>
          <cell r="AT49">
            <v>7.3849942560679835</v>
          </cell>
          <cell r="AU49">
            <v>4.0053026339482951</v>
          </cell>
          <cell r="AV49">
            <v>-4.1798862776729582</v>
          </cell>
          <cell r="AW49">
            <v>-2.4826097481492799</v>
          </cell>
          <cell r="AX49">
            <v>3.0112226703140501</v>
          </cell>
          <cell r="AY49">
            <v>-1.5994790354823392</v>
          </cell>
          <cell r="AZ49">
            <v>-0.22348604204518605</v>
          </cell>
          <cell r="BA49">
            <v>9.5781409408141673</v>
          </cell>
          <cell r="BB49">
            <v>1.7953192342684443</v>
          </cell>
          <cell r="BC49">
            <v>-1.3563729197037533</v>
          </cell>
          <cell r="BD49">
            <v>3.3457860719520753</v>
          </cell>
          <cell r="BE49">
            <v>-2.8007075541856543</v>
          </cell>
          <cell r="BF49">
            <v>4.9334136063792098</v>
          </cell>
          <cell r="BG49">
            <v>3.1657579878918951</v>
          </cell>
          <cell r="BH49">
            <v>-2.2577480327141313</v>
          </cell>
          <cell r="BI49">
            <v>9.0198729865197969</v>
          </cell>
          <cell r="BJ49">
            <v>-0.80340659849111751</v>
          </cell>
          <cell r="BK49">
            <v>1.596890178656823</v>
          </cell>
          <cell r="BL49">
            <v>-0.43522550919342112</v>
          </cell>
          <cell r="BM49">
            <v>-0.54728781175194074</v>
          </cell>
          <cell r="BN49">
            <v>1.151324289852208</v>
          </cell>
          <cell r="BO49">
            <v>3.3815635870625833</v>
          </cell>
          <cell r="BP49">
            <v>0.29796038489565863</v>
          </cell>
          <cell r="BQ49">
            <v>3.3821151796108673</v>
          </cell>
          <cell r="BR49">
            <v>2.852106342693308</v>
          </cell>
          <cell r="BS49">
            <v>4.821398568884784</v>
          </cell>
          <cell r="BT49">
            <v>3.3445236515854626</v>
          </cell>
          <cell r="BU49">
            <v>3.5353216154156604</v>
          </cell>
          <cell r="BV49">
            <v>2.5215683833974216</v>
          </cell>
          <cell r="BW49">
            <v>1.8526021929041341E-2</v>
          </cell>
          <cell r="BX49">
            <v>-3.4695614308261633</v>
          </cell>
          <cell r="BY49">
            <v>3.7388406565401913</v>
          </cell>
          <cell r="BZ49">
            <v>2.93515861358626</v>
          </cell>
          <cell r="CA49">
            <v>2.0563240119553359</v>
          </cell>
          <cell r="CB49">
            <v>4.1140359380923366</v>
          </cell>
        </row>
        <row r="50">
          <cell r="A50" t="str">
            <v xml:space="preserve">   Private sector credit</v>
          </cell>
          <cell r="C50">
            <v>4.4221753527052625</v>
          </cell>
          <cell r="D50">
            <v>-0.27056367665199821</v>
          </cell>
          <cell r="E50">
            <v>-0.77940376067035644</v>
          </cell>
          <cell r="F50">
            <v>1.8966568778489414</v>
          </cell>
          <cell r="G50">
            <v>0.65541781847998559</v>
          </cell>
          <cell r="H50">
            <v>2.8046474186010864</v>
          </cell>
          <cell r="I50">
            <v>3.0392756719526846</v>
          </cell>
          <cell r="J50">
            <v>-3.7797892927926777</v>
          </cell>
          <cell r="K50">
            <v>4.5254383497800896</v>
          </cell>
          <cell r="L50">
            <v>0.46878226306009319</v>
          </cell>
          <cell r="M50">
            <v>-0.58862253335689474</v>
          </cell>
          <cell r="N50">
            <v>3.3601876138669002</v>
          </cell>
          <cell r="O50">
            <v>3.8929388681962434</v>
          </cell>
          <cell r="P50">
            <v>3.9773715175438062</v>
          </cell>
          <cell r="Q50">
            <v>3.7799223844981924</v>
          </cell>
          <cell r="R50">
            <v>2.4002140957521054</v>
          </cell>
          <cell r="S50">
            <v>2.8584807038940676</v>
          </cell>
          <cell r="T50">
            <v>3.2479329218586206</v>
          </cell>
          <cell r="U50">
            <v>0.97759649074236343</v>
          </cell>
          <cell r="V50">
            <v>-0.89745659703711012</v>
          </cell>
          <cell r="W50">
            <v>3.6770002407922551</v>
          </cell>
          <cell r="X50">
            <v>2.0291936248215414</v>
          </cell>
          <cell r="Y50">
            <v>1.4652798798871476</v>
          </cell>
          <cell r="Z50">
            <v>-0.75432737034595021</v>
          </cell>
          <cell r="AA50">
            <v>2.7611419139120552</v>
          </cell>
          <cell r="AB50">
            <v>-7.2077637912835835E-2</v>
          </cell>
          <cell r="AC50">
            <v>3.9978080087304959</v>
          </cell>
          <cell r="AD50">
            <v>2.0068456134029877</v>
          </cell>
          <cell r="AE50">
            <v>3.19634783837243</v>
          </cell>
          <cell r="AF50">
            <v>0.8213981952256999</v>
          </cell>
          <cell r="AG50">
            <v>1.2804708568227852</v>
          </cell>
          <cell r="AH50">
            <v>1.9283287175340273</v>
          </cell>
          <cell r="AI50">
            <v>3.1471739436046602</v>
          </cell>
          <cell r="AJ50">
            <v>2.0137750630948639</v>
          </cell>
          <cell r="AK50">
            <v>2.4824511133273885</v>
          </cell>
          <cell r="AL50">
            <v>3.130560540612243</v>
          </cell>
          <cell r="AM50">
            <v>2.2207166599581623</v>
          </cell>
          <cell r="AN50">
            <v>6.521827954462041</v>
          </cell>
          <cell r="AO50">
            <v>1.0402335662954134</v>
          </cell>
          <cell r="AP50">
            <v>5.6632056918287841</v>
          </cell>
          <cell r="AQ50">
            <v>-0.41412442491550877</v>
          </cell>
          <cell r="AR50">
            <v>-0.8011072213628625</v>
          </cell>
          <cell r="AS50">
            <v>1.3109766008072608</v>
          </cell>
          <cell r="AT50">
            <v>1.9519309639793481</v>
          </cell>
          <cell r="AU50">
            <v>3.3068795846006407</v>
          </cell>
          <cell r="AV50">
            <v>3.2094710251479834</v>
          </cell>
          <cell r="AW50">
            <v>1.6530865067051357</v>
          </cell>
          <cell r="AX50">
            <v>1.8483497616395814</v>
          </cell>
          <cell r="AY50">
            <v>3.9158672153350107</v>
          </cell>
          <cell r="AZ50">
            <v>1.876696212788584</v>
          </cell>
          <cell r="BA50">
            <v>3.458864013954587</v>
          </cell>
          <cell r="BB50">
            <v>1.3507383947214755</v>
          </cell>
          <cell r="BC50">
            <v>3.3546636627053239</v>
          </cell>
          <cell r="BD50">
            <v>2.4703100742770947</v>
          </cell>
          <cell r="BE50">
            <v>2.2289765267774917</v>
          </cell>
          <cell r="BF50">
            <v>3.121976837067256</v>
          </cell>
          <cell r="BG50">
            <v>1.4322392651520532</v>
          </cell>
          <cell r="BH50">
            <v>3.2113845052566847</v>
          </cell>
          <cell r="BI50">
            <v>1.6063018986059872</v>
          </cell>
          <cell r="BJ50">
            <v>1.5493259918063136</v>
          </cell>
          <cell r="BK50">
            <v>2.0787605913664824</v>
          </cell>
          <cell r="BL50">
            <v>5.9814899463354321</v>
          </cell>
          <cell r="BM50">
            <v>1.0478751031727938</v>
          </cell>
          <cell r="BN50">
            <v>-1.4079253252007078</v>
          </cell>
          <cell r="BO50">
            <v>0.97986511008809829</v>
          </cell>
          <cell r="BP50">
            <v>-0.96518431899495594</v>
          </cell>
          <cell r="BQ50">
            <v>-0.21568895563391721</v>
          </cell>
          <cell r="BR50">
            <v>3.0332103827413039</v>
          </cell>
          <cell r="BS50">
            <v>3.4318818012028052</v>
          </cell>
          <cell r="BT50">
            <v>1.6495412023825369</v>
          </cell>
          <cell r="BU50">
            <v>0.90161891819845441</v>
          </cell>
          <cell r="BV50">
            <v>1.5714150429697635</v>
          </cell>
          <cell r="BW50">
            <v>2.7885829879874637</v>
          </cell>
          <cell r="BX50">
            <v>1.1818415295430367</v>
          </cell>
          <cell r="BY50">
            <v>0.28835896684499174</v>
          </cell>
          <cell r="BZ50">
            <v>1.084890208257689</v>
          </cell>
          <cell r="CA50">
            <v>0.23023144733465084</v>
          </cell>
          <cell r="CB50">
            <v>9.1316265908290159E-2</v>
          </cell>
        </row>
        <row r="52">
          <cell r="A52" t="str">
            <v>Velocity</v>
          </cell>
          <cell r="N52">
            <v>4.8537103971625992</v>
          </cell>
          <cell r="Z52">
            <v>4.2129571714182745</v>
          </cell>
          <cell r="AL52">
            <v>3.6115171492194</v>
          </cell>
          <cell r="AX52">
            <v>3.3653313235563402</v>
          </cell>
          <cell r="BJ52">
            <v>3.0146865024468505</v>
          </cell>
          <cell r="BV52">
            <v>2.9099922121955668</v>
          </cell>
        </row>
        <row r="53">
          <cell r="A53" t="str">
            <v>Money multiplier</v>
          </cell>
          <cell r="B53">
            <v>16.411754904356712</v>
          </cell>
          <cell r="C53">
            <v>24.148556455607217</v>
          </cell>
          <cell r="D53">
            <v>24.064751048840339</v>
          </cell>
          <cell r="E53">
            <v>27.212565561054888</v>
          </cell>
          <cell r="F53">
            <v>20.037659752776033</v>
          </cell>
          <cell r="G53">
            <v>24.172058164115047</v>
          </cell>
          <cell r="H53">
            <v>23.907031298228283</v>
          </cell>
          <cell r="I53">
            <v>23.597422098001907</v>
          </cell>
          <cell r="J53">
            <v>23.609982164264203</v>
          </cell>
          <cell r="K53">
            <v>21.742646492151977</v>
          </cell>
          <cell r="L53">
            <v>25.495253504388543</v>
          </cell>
          <cell r="M53">
            <v>25.680554266802758</v>
          </cell>
          <cell r="N53">
            <v>19.816843557303301</v>
          </cell>
          <cell r="O53">
            <v>9.2790034322970278</v>
          </cell>
          <cell r="P53">
            <v>9.1214063878683351</v>
          </cell>
          <cell r="Q53">
            <v>9.1634471034392568</v>
          </cell>
          <cell r="R53">
            <v>10.025877222723549</v>
          </cell>
          <cell r="S53">
            <v>9.5187106015736518</v>
          </cell>
          <cell r="T53">
            <v>9.5646272748039305</v>
          </cell>
          <cell r="U53">
            <v>9.2314140843954551</v>
          </cell>
          <cell r="V53">
            <v>9.2809409488318746</v>
          </cell>
          <cell r="W53">
            <v>10.043967361911257</v>
          </cell>
          <cell r="X53">
            <v>11.354675861342878</v>
          </cell>
          <cell r="Y53">
            <v>9.6528729059712184</v>
          </cell>
          <cell r="Z53">
            <v>10.718036452486892</v>
          </cell>
          <cell r="AA53">
            <v>11.160188125193974</v>
          </cell>
          <cell r="AB53">
            <v>12.01776125997349</v>
          </cell>
          <cell r="AC53">
            <v>11.078031112143023</v>
          </cell>
          <cell r="AD53">
            <v>12.993112642834397</v>
          </cell>
          <cell r="AE53">
            <v>11.104220950763853</v>
          </cell>
          <cell r="AF53">
            <v>12.147966752978686</v>
          </cell>
          <cell r="AG53">
            <v>11.269999402939245</v>
          </cell>
          <cell r="AH53">
            <v>11.22944835349146</v>
          </cell>
          <cell r="AI53">
            <v>11.174936593073054</v>
          </cell>
          <cell r="AJ53">
            <v>12.556259205376165</v>
          </cell>
          <cell r="AK53">
            <v>11.976555795832905</v>
          </cell>
          <cell r="AL53">
            <v>12.812275745585644</v>
          </cell>
          <cell r="AM53">
            <v>12.976000755881705</v>
          </cell>
          <cell r="AN53">
            <v>13.344904350770273</v>
          </cell>
          <cell r="AO53">
            <v>12.015133572173054</v>
          </cell>
          <cell r="AP53">
            <v>11.192580981489945</v>
          </cell>
          <cell r="AQ53">
            <v>10.586815104278969</v>
          </cell>
          <cell r="AR53">
            <v>10.95135649531696</v>
          </cell>
          <cell r="AS53">
            <v>11.1281598143763</v>
          </cell>
          <cell r="AT53">
            <v>10.836324175380749</v>
          </cell>
          <cell r="AU53">
            <v>10.975888125392977</v>
          </cell>
          <cell r="AV53">
            <v>10.669762130544854</v>
          </cell>
          <cell r="AW53">
            <v>10.17744828777235</v>
          </cell>
          <cell r="AX53">
            <v>10.073327463139554</v>
          </cell>
          <cell r="AY53">
            <v>10.968683640800709</v>
          </cell>
          <cell r="AZ53">
            <v>11.00764363844339</v>
          </cell>
          <cell r="BA53">
            <v>12.110709340128546</v>
          </cell>
          <cell r="BB53">
            <v>11.729142242507711</v>
          </cell>
          <cell r="BC53">
            <v>11.290227634962154</v>
          </cell>
          <cell r="BD53">
            <v>11.649568763567107</v>
          </cell>
          <cell r="BE53">
            <v>10.482371087454188</v>
          </cell>
          <cell r="BF53">
            <v>10.204895900796222</v>
          </cell>
          <cell r="BG53">
            <v>11.861463430337368</v>
          </cell>
          <cell r="BH53">
            <v>10.335495257637284</v>
          </cell>
          <cell r="BI53">
            <v>11.637739223222313</v>
          </cell>
          <cell r="BJ53">
            <v>11.244770639553067</v>
          </cell>
          <cell r="BK53">
            <v>12.043531634814148</v>
          </cell>
          <cell r="BL53">
            <v>11.939543094391464</v>
          </cell>
          <cell r="BM53">
            <v>12.274837877632857</v>
          </cell>
          <cell r="BN53">
            <v>11.733751767117912</v>
          </cell>
          <cell r="BO53">
            <v>11.692932055459108</v>
          </cell>
          <cell r="BP53">
            <v>12.313689504147501</v>
          </cell>
          <cell r="BQ53">
            <v>12.468199737830647</v>
          </cell>
          <cell r="BR53">
            <v>11.589199833795993</v>
          </cell>
          <cell r="BS53">
            <v>12.759104330708661</v>
          </cell>
          <cell r="BT53">
            <v>12.465840035991354</v>
          </cell>
          <cell r="BU53">
            <v>12.065969237334558</v>
          </cell>
          <cell r="BV53">
            <v>11.862018017238157</v>
          </cell>
          <cell r="BW53">
            <v>13.531436238960294</v>
          </cell>
          <cell r="BX53">
            <v>13.111498265687644</v>
          </cell>
          <cell r="BY53">
            <v>12.742371107481821</v>
          </cell>
          <cell r="BZ53">
            <v>12.177241846761428</v>
          </cell>
          <cell r="CA53">
            <v>13.027397935400671</v>
          </cell>
          <cell r="CB53">
            <v>13.953969565153093</v>
          </cell>
        </row>
        <row r="55">
          <cell r="A55" t="str">
            <v>Exchange rate (N$/US$)</v>
          </cell>
          <cell r="O55">
            <v>2.7816900000000002</v>
          </cell>
          <cell r="P55">
            <v>2.81779</v>
          </cell>
          <cell r="Q55">
            <v>2.8809999999999998</v>
          </cell>
          <cell r="R55">
            <v>2.87717</v>
          </cell>
          <cell r="S55">
            <v>2.8486699999999998</v>
          </cell>
          <cell r="T55">
            <v>2.80721</v>
          </cell>
          <cell r="U55">
            <v>2.75448</v>
          </cell>
          <cell r="V55">
            <v>2.7634799999999999</v>
          </cell>
          <cell r="W55">
            <v>2.7983600000000002</v>
          </cell>
          <cell r="X55">
            <v>2.8851</v>
          </cell>
          <cell r="Y55">
            <v>2.9955500000000002</v>
          </cell>
          <cell r="Z55">
            <v>3.0136699999999998</v>
          </cell>
          <cell r="AA55">
            <v>3.0694599999999999</v>
          </cell>
          <cell r="AB55">
            <v>3.1226600000000002</v>
          </cell>
          <cell r="AC55">
            <v>3.1785999999999999</v>
          </cell>
          <cell r="AD55">
            <v>3.1669999999999998</v>
          </cell>
          <cell r="AE55">
            <v>3.1759249999999999</v>
          </cell>
          <cell r="AF55">
            <v>3.2420390000000001</v>
          </cell>
          <cell r="AG55">
            <v>3.349335</v>
          </cell>
          <cell r="AH55">
            <v>3.3646099999999999</v>
          </cell>
          <cell r="AI55">
            <v>3.40889</v>
          </cell>
          <cell r="AJ55">
            <v>3.3927200000000002</v>
          </cell>
          <cell r="AK55">
            <v>3.3650699999999998</v>
          </cell>
          <cell r="AL55">
            <v>3.3765900000000002</v>
          </cell>
          <cell r="AM55">
            <v>3.40964</v>
          </cell>
          <cell r="AN55">
            <v>3.4497</v>
          </cell>
          <cell r="AO55">
            <v>3.4551099999999999</v>
          </cell>
          <cell r="AP55">
            <v>3.5856499999999998</v>
          </cell>
          <cell r="AQ55">
            <v>3.6325599999999998</v>
          </cell>
          <cell r="AR55">
            <v>3.6297299999999999</v>
          </cell>
          <cell r="AS55">
            <v>3.6677399999999998</v>
          </cell>
          <cell r="AT55">
            <v>3.5979100000000002</v>
          </cell>
          <cell r="AU55">
            <v>3.5561799999999999</v>
          </cell>
          <cell r="AV55">
            <v>3.5404200000000001</v>
          </cell>
          <cell r="AW55">
            <v>3.5248599999999999</v>
          </cell>
          <cell r="AX55">
            <v>3.5600800000000001</v>
          </cell>
          <cell r="AY55">
            <v>3.53898</v>
          </cell>
          <cell r="AZ55">
            <v>3.5601500000000001</v>
          </cell>
          <cell r="BA55">
            <v>3.59823</v>
          </cell>
          <cell r="BB55">
            <v>3.6011500000000001</v>
          </cell>
          <cell r="BC55">
            <v>3.6587299999999998</v>
          </cell>
          <cell r="BD55">
            <v>3.6619000000000002</v>
          </cell>
          <cell r="BE55">
            <v>3.6397400000000002</v>
          </cell>
          <cell r="BF55">
            <v>3.6423199999999998</v>
          </cell>
          <cell r="BG55">
            <v>3.6620300000000001</v>
          </cell>
          <cell r="BH55">
            <v>3.6505200000000002</v>
          </cell>
          <cell r="BI55">
            <v>3.6478299999999999</v>
          </cell>
          <cell r="BJ55">
            <v>3.66344</v>
          </cell>
          <cell r="BK55">
            <v>3.6416400000000002</v>
          </cell>
          <cell r="BL55">
            <v>3.74607</v>
          </cell>
          <cell r="BM55">
            <v>3.9275500000000001</v>
          </cell>
          <cell r="BN55">
            <v>4.2170500000000004</v>
          </cell>
          <cell r="BO55">
            <v>4.3756000000000004</v>
          </cell>
          <cell r="BP55">
            <v>4.3522499999999997</v>
          </cell>
          <cell r="BQ55">
            <v>4.3925200000000002</v>
          </cell>
          <cell r="BR55">
            <v>4.5247099999999998</v>
          </cell>
          <cell r="BS55">
            <v>4.49925</v>
          </cell>
          <cell r="BT55">
            <v>4.5766499999999999</v>
          </cell>
          <cell r="BU55">
            <v>4.6545699999999997</v>
          </cell>
          <cell r="BV55">
            <v>4.6843300000000001</v>
          </cell>
          <cell r="BW55">
            <v>4.6415199999999999</v>
          </cell>
          <cell r="BX55">
            <v>4.4559300000000004</v>
          </cell>
          <cell r="BY55">
            <v>4.4352200000000002</v>
          </cell>
          <cell r="BZ55">
            <v>4.4433600000000002</v>
          </cell>
          <cell r="CA55">
            <v>4.4673999999999996</v>
          </cell>
          <cell r="CB55">
            <v>4.4996700000000001</v>
          </cell>
        </row>
        <row r="57">
          <cell r="A57" t="str">
            <v>Net foreign assets (in millions of US$)</v>
          </cell>
          <cell r="O57">
            <v>315.22321985073819</v>
          </cell>
          <cell r="P57">
            <v>294.01253243818741</v>
          </cell>
          <cell r="Q57">
            <v>200.66916870878165</v>
          </cell>
          <cell r="R57">
            <v>276.7134931894883</v>
          </cell>
          <cell r="S57">
            <v>104.57337833978664</v>
          </cell>
          <cell r="T57">
            <v>66.538785507603649</v>
          </cell>
          <cell r="U57">
            <v>37.424094498562326</v>
          </cell>
          <cell r="V57">
            <v>66.266876034926995</v>
          </cell>
          <cell r="W57">
            <v>35.24202103317657</v>
          </cell>
          <cell r="X57">
            <v>48.033058126927997</v>
          </cell>
          <cell r="Y57">
            <v>53.341233013236312</v>
          </cell>
          <cell r="Z57">
            <v>37.935791742294285</v>
          </cell>
          <cell r="AA57">
            <v>43.213115774370742</v>
          </cell>
          <cell r="AB57">
            <v>17.834946527639882</v>
          </cell>
          <cell r="AC57">
            <v>-9.683894598955499</v>
          </cell>
          <cell r="AD57">
            <v>10.2857327269656</v>
          </cell>
          <cell r="AE57">
            <v>-20.691984905846315</v>
          </cell>
          <cell r="AF57">
            <v>-10.535531637959931</v>
          </cell>
          <cell r="AG57">
            <v>-10.036304402635155</v>
          </cell>
          <cell r="AH57">
            <v>-43.883202412107188</v>
          </cell>
          <cell r="AI57">
            <v>-33.135586687748791</v>
          </cell>
          <cell r="AJ57">
            <v>14.79002800558253</v>
          </cell>
          <cell r="AK57">
            <v>-47.182629295705581</v>
          </cell>
          <cell r="AL57">
            <v>-32.963630940682755</v>
          </cell>
          <cell r="AM57">
            <v>-24.646148314338166</v>
          </cell>
          <cell r="AN57">
            <v>30.707956447517212</v>
          </cell>
          <cell r="AO57">
            <v>-19.423027679581807</v>
          </cell>
          <cell r="AP57">
            <v>-37.451772778101599</v>
          </cell>
          <cell r="AQ57">
            <v>-33.033375680759569</v>
          </cell>
          <cell r="AR57">
            <v>-40.191205830433638</v>
          </cell>
          <cell r="AS57">
            <v>37.606266578737852</v>
          </cell>
          <cell r="AT57">
            <v>73.471221770694669</v>
          </cell>
          <cell r="AU57">
            <v>39.364953293693333</v>
          </cell>
          <cell r="AV57">
            <v>-4.9840939963853712</v>
          </cell>
          <cell r="AW57">
            <v>-23.589769692474039</v>
          </cell>
          <cell r="AX57">
            <v>-51.408015303133119</v>
          </cell>
          <cell r="AY57">
            <v>-45.566152331465304</v>
          </cell>
          <cell r="AZ57">
            <v>-77.559285688510428</v>
          </cell>
          <cell r="BA57">
            <v>-21.271041536129779</v>
          </cell>
          <cell r="BB57">
            <v>23.234706000427213</v>
          </cell>
          <cell r="BC57">
            <v>-27.182446634801142</v>
          </cell>
          <cell r="BD57">
            <v>-15.916928827320424</v>
          </cell>
          <cell r="BE57">
            <v>-34.390489829873964</v>
          </cell>
          <cell r="BF57">
            <v>-26.368193658032769</v>
          </cell>
          <cell r="BG57">
            <v>-75.77908225124132</v>
          </cell>
          <cell r="BH57">
            <v>-16.346156518834505</v>
          </cell>
          <cell r="BI57">
            <v>-18.17805743068087</v>
          </cell>
          <cell r="BJ57">
            <v>-86.197983375946066</v>
          </cell>
          <cell r="BK57">
            <v>-18.023949342393575</v>
          </cell>
          <cell r="BL57">
            <v>-111.12350107128434</v>
          </cell>
          <cell r="BM57">
            <v>-109.55073262179869</v>
          </cell>
          <cell r="BN57">
            <v>-38.607870749499085</v>
          </cell>
          <cell r="BO57">
            <v>-40.190311700866047</v>
          </cell>
          <cell r="BP57">
            <v>-79.335955636446371</v>
          </cell>
          <cell r="BQ57">
            <v>12.031246681981736</v>
          </cell>
          <cell r="BR57">
            <v>-38.165723131714209</v>
          </cell>
          <cell r="BS57">
            <v>-62.139830360716154</v>
          </cell>
          <cell r="BT57">
            <v>-5.7679436210575732</v>
          </cell>
          <cell r="BU57">
            <v>17.172848516075781</v>
          </cell>
          <cell r="BV57">
            <v>25.847530959903331</v>
          </cell>
          <cell r="BW57">
            <v>31.373412782356404</v>
          </cell>
          <cell r="BX57">
            <v>-19.839038291750676</v>
          </cell>
          <cell r="BY57">
            <v>-39.210450938963547</v>
          </cell>
          <cell r="BZ57">
            <v>15.17830796105334</v>
          </cell>
          <cell r="CA57">
            <v>27.025623034465344</v>
          </cell>
          <cell r="CB57">
            <v>270.92849269432901</v>
          </cell>
        </row>
        <row r="58">
          <cell r="A58" t="str">
            <v xml:space="preserve">   Bank of Namibia</v>
          </cell>
          <cell r="O58">
            <v>105.99429786446368</v>
          </cell>
          <cell r="P58">
            <v>102.33820610442937</v>
          </cell>
          <cell r="Q58">
            <v>123.94719717112115</v>
          </cell>
          <cell r="R58">
            <v>99.197392298682402</v>
          </cell>
          <cell r="S58">
            <v>-27.455252565161988</v>
          </cell>
          <cell r="T58">
            <v>-68.492437664157649</v>
          </cell>
          <cell r="U58">
            <v>-37.793006369841144</v>
          </cell>
          <cell r="V58">
            <v>-43.864190591211077</v>
          </cell>
          <cell r="W58">
            <v>-78.573928308580733</v>
          </cell>
          <cell r="X58">
            <v>-44.048325533950305</v>
          </cell>
          <cell r="Y58">
            <v>-58.114426214618312</v>
          </cell>
          <cell r="Z58">
            <v>-53.759383907328932</v>
          </cell>
          <cell r="AA58">
            <v>-17.239862925465719</v>
          </cell>
          <cell r="AB58">
            <v>-36.110407753645944</v>
          </cell>
          <cell r="AC58">
            <v>-69.437559734549779</v>
          </cell>
          <cell r="AD58">
            <v>-31.874671441016716</v>
          </cell>
          <cell r="AE58">
            <v>-51.185463183828311</v>
          </cell>
          <cell r="AF58">
            <v>-80.507546163386664</v>
          </cell>
          <cell r="AG58">
            <v>-72.802196736486508</v>
          </cell>
          <cell r="AH58">
            <v>-55.467903164943323</v>
          </cell>
          <cell r="AI58">
            <v>-38.346373776801244</v>
          </cell>
          <cell r="AJ58">
            <v>-6.5450659603209251</v>
          </cell>
          <cell r="AK58">
            <v>-12.934604737524021</v>
          </cell>
          <cell r="AL58">
            <v>-43.06079997808439</v>
          </cell>
          <cell r="AM58">
            <v>6.5621317386879818</v>
          </cell>
          <cell r="AN58">
            <v>30.525041991187674</v>
          </cell>
          <cell r="AO58">
            <v>-11.631958798996244</v>
          </cell>
          <cell r="AP58">
            <v>21.178601073222421</v>
          </cell>
          <cell r="AQ58">
            <v>8.7679985566928007</v>
          </cell>
          <cell r="AR58">
            <v>-2.2057358367977478</v>
          </cell>
          <cell r="AS58">
            <v>38.2690725573514</v>
          </cell>
          <cell r="AT58">
            <v>30.761982239967093</v>
          </cell>
          <cell r="AU58">
            <v>0.90317689317367333</v>
          </cell>
          <cell r="AV58">
            <v>45.548328710525119</v>
          </cell>
          <cell r="AW58">
            <v>44.025681701340197</v>
          </cell>
          <cell r="AX58">
            <v>3.9474823261336551</v>
          </cell>
          <cell r="AY58">
            <v>44.711837371782529</v>
          </cell>
          <cell r="AZ58">
            <v>23.095181117663458</v>
          </cell>
          <cell r="BA58">
            <v>-2.4456746196180603</v>
          </cell>
          <cell r="BB58">
            <v>22.201702654273898</v>
          </cell>
          <cell r="BC58">
            <v>13.082344699896979</v>
          </cell>
          <cell r="BD58">
            <v>-23.036183858861413</v>
          </cell>
          <cell r="BE58">
            <v>20.732128818710841</v>
          </cell>
          <cell r="BF58">
            <v>3.5852426133547199</v>
          </cell>
          <cell r="BG58">
            <v>-34.154628055071427</v>
          </cell>
          <cell r="BH58">
            <v>73.145203616159975</v>
          </cell>
          <cell r="BI58">
            <v>27.492108119797088</v>
          </cell>
          <cell r="BJ58">
            <v>12.045470863784903</v>
          </cell>
          <cell r="BK58">
            <v>71.431900219891546</v>
          </cell>
          <cell r="BL58">
            <v>41.00366152845352</v>
          </cell>
          <cell r="BM58">
            <v>46.127743782066332</v>
          </cell>
          <cell r="BN58">
            <v>77.477307277794864</v>
          </cell>
          <cell r="BO58">
            <v>70.418519088054296</v>
          </cell>
          <cell r="BP58">
            <v>34.629005016089693</v>
          </cell>
          <cell r="BQ58">
            <v>59.517883054724493</v>
          </cell>
          <cell r="BR58">
            <v>29.626466864992775</v>
          </cell>
          <cell r="BS58">
            <v>-13.353032561082868</v>
          </cell>
          <cell r="BT58">
            <v>28.690011433403665</v>
          </cell>
          <cell r="BU58">
            <v>7.6707892495914454</v>
          </cell>
          <cell r="BV58">
            <v>14.154289877400611</v>
          </cell>
          <cell r="BW58">
            <v>40.579448736095692</v>
          </cell>
          <cell r="BX58">
            <v>17.31212880468037</v>
          </cell>
          <cell r="BY58">
            <v>-42.641171399278939</v>
          </cell>
          <cell r="BZ58">
            <v>-40.595475842194645</v>
          </cell>
          <cell r="CA58">
            <v>-42.015877614681827</v>
          </cell>
          <cell r="CB58">
            <v>141.07608129527088</v>
          </cell>
        </row>
        <row r="59">
          <cell r="A59" t="str">
            <v xml:space="preserve">   Commercial banks</v>
          </cell>
          <cell r="O59">
            <v>209.22892198627451</v>
          </cell>
          <cell r="P59">
            <v>191.67432633375802</v>
          </cell>
          <cell r="Q59">
            <v>76.721971537660508</v>
          </cell>
          <cell r="R59">
            <v>177.51610089080589</v>
          </cell>
          <cell r="S59">
            <v>132.02863090494864</v>
          </cell>
          <cell r="T59">
            <v>135.0312231717613</v>
          </cell>
          <cell r="U59">
            <v>75.217100868403463</v>
          </cell>
          <cell r="V59">
            <v>110.13106662613808</v>
          </cell>
          <cell r="W59">
            <v>113.8159493417573</v>
          </cell>
          <cell r="X59">
            <v>92.081383660878302</v>
          </cell>
          <cell r="Y59">
            <v>111.45565922785462</v>
          </cell>
          <cell r="Z59">
            <v>91.695175649623224</v>
          </cell>
          <cell r="AA59">
            <v>60.452978699836464</v>
          </cell>
          <cell r="AB59">
            <v>53.94535428128583</v>
          </cell>
          <cell r="AC59">
            <v>59.753665135594282</v>
          </cell>
          <cell r="AD59">
            <v>42.160404167982314</v>
          </cell>
          <cell r="AE59">
            <v>30.493478277981996</v>
          </cell>
          <cell r="AF59">
            <v>69.972014525426729</v>
          </cell>
          <cell r="AG59">
            <v>62.765892333851355</v>
          </cell>
          <cell r="AH59">
            <v>11.584700752836135</v>
          </cell>
          <cell r="AI59">
            <v>5.2107870890524524</v>
          </cell>
          <cell r="AJ59">
            <v>21.335093965903454</v>
          </cell>
          <cell r="AK59">
            <v>-34.248024558181562</v>
          </cell>
          <cell r="AL59">
            <v>10.097169037401635</v>
          </cell>
          <cell r="AM59">
            <v>-31.208280053026147</v>
          </cell>
          <cell r="AN59">
            <v>0.18291445632953796</v>
          </cell>
          <cell r="AO59">
            <v>-7.7910688805855628</v>
          </cell>
          <cell r="AP59">
            <v>-58.630373851324023</v>
          </cell>
          <cell r="AQ59">
            <v>-41.801374237452372</v>
          </cell>
          <cell r="AR59">
            <v>-37.985469993635888</v>
          </cell>
          <cell r="AS59">
            <v>-0.66280597861354806</v>
          </cell>
          <cell r="AT59">
            <v>42.709239530727572</v>
          </cell>
          <cell r="AU59">
            <v>38.461776400519661</v>
          </cell>
          <cell r="AV59">
            <v>-50.532422706910488</v>
          </cell>
          <cell r="AW59">
            <v>-67.61545139381424</v>
          </cell>
          <cell r="AX59">
            <v>-55.355497629266772</v>
          </cell>
          <cell r="AY59">
            <v>-90.27798970324784</v>
          </cell>
          <cell r="AZ59">
            <v>-100.65446680617389</v>
          </cell>
          <cell r="BA59">
            <v>-18.825366916511719</v>
          </cell>
          <cell r="BB59">
            <v>1.0330033461533148</v>
          </cell>
          <cell r="BC59">
            <v>-40.264791334698117</v>
          </cell>
          <cell r="BD59">
            <v>7.1192550315409893</v>
          </cell>
          <cell r="BE59">
            <v>-55.122618648584805</v>
          </cell>
          <cell r="BF59">
            <v>-29.953436271387488</v>
          </cell>
          <cell r="BG59">
            <v>-41.624454196169893</v>
          </cell>
          <cell r="BH59">
            <v>-89.49136013499448</v>
          </cell>
          <cell r="BI59">
            <v>-45.670165550477961</v>
          </cell>
          <cell r="BJ59">
            <v>-98.243454239730966</v>
          </cell>
          <cell r="BK59">
            <v>-89.455849562285124</v>
          </cell>
          <cell r="BL59">
            <v>-152.12716259973786</v>
          </cell>
          <cell r="BM59">
            <v>-155.67847640386503</v>
          </cell>
          <cell r="BN59">
            <v>-116.08517802729395</v>
          </cell>
          <cell r="BO59">
            <v>-110.60883078892034</v>
          </cell>
          <cell r="BP59">
            <v>-113.96496065253606</v>
          </cell>
          <cell r="BQ59">
            <v>-47.486636372742758</v>
          </cell>
          <cell r="BR59">
            <v>-67.792189996706981</v>
          </cell>
          <cell r="BS59">
            <v>-48.786797799633284</v>
          </cell>
          <cell r="BT59">
            <v>-34.457955054461237</v>
          </cell>
          <cell r="BU59">
            <v>9.502059266484336</v>
          </cell>
          <cell r="BV59">
            <v>11.69324108250272</v>
          </cell>
          <cell r="BW59">
            <v>-9.2060359537392884</v>
          </cell>
          <cell r="BX59">
            <v>-37.151167096431045</v>
          </cell>
          <cell r="BY59">
            <v>3.430720460315392</v>
          </cell>
          <cell r="BZ59">
            <v>55.773783803247987</v>
          </cell>
          <cell r="CA59">
            <v>69.041500649147167</v>
          </cell>
          <cell r="CB59">
            <v>129.85241139905813</v>
          </cell>
        </row>
        <row r="61">
          <cell r="A61" t="str">
            <v>Change in NIR (in millions of US$, cumulative)</v>
          </cell>
          <cell r="B61">
            <v>-37.167238079999997</v>
          </cell>
          <cell r="N61">
            <v>12.55617552</v>
          </cell>
          <cell r="Z61">
            <v>6.1159515230920416</v>
          </cell>
          <cell r="AL61">
            <v>-87.817218543046366</v>
          </cell>
          <cell r="AX61">
            <v>-75.150839565401427</v>
          </cell>
          <cell r="BJ61">
            <v>-24.005209047292663</v>
          </cell>
          <cell r="BV61">
            <v>-21.027015483182065</v>
          </cell>
        </row>
        <row r="63">
          <cell r="A63" t="str">
            <v>Domestic interest rates (end of period)</v>
          </cell>
        </row>
        <row r="64">
          <cell r="A64" t="str">
            <v xml:space="preserve">   Deposit rate</v>
          </cell>
          <cell r="B64" t="str">
            <v>n.a.</v>
          </cell>
          <cell r="C64">
            <v>13.31</v>
          </cell>
          <cell r="D64">
            <v>13.28</v>
          </cell>
          <cell r="E64">
            <v>13.34</v>
          </cell>
          <cell r="F64">
            <v>12.69</v>
          </cell>
          <cell r="G64">
            <v>12.46</v>
          </cell>
          <cell r="H64">
            <v>12.79</v>
          </cell>
          <cell r="I64">
            <v>12.57</v>
          </cell>
          <cell r="J64">
            <v>12.8</v>
          </cell>
          <cell r="K64">
            <v>12.29</v>
          </cell>
          <cell r="L64">
            <v>12.56</v>
          </cell>
          <cell r="M64">
            <v>12.72</v>
          </cell>
          <cell r="N64">
            <v>12.48</v>
          </cell>
          <cell r="O64">
            <v>12.43</v>
          </cell>
          <cell r="P64">
            <v>12.47</v>
          </cell>
          <cell r="Q64">
            <v>11.96</v>
          </cell>
          <cell r="R64">
            <v>11.75</v>
          </cell>
          <cell r="S64">
            <v>11.84</v>
          </cell>
          <cell r="T64">
            <v>11.72</v>
          </cell>
          <cell r="U64">
            <v>10.85</v>
          </cell>
          <cell r="V64">
            <v>10.69</v>
          </cell>
          <cell r="W64">
            <v>10.66</v>
          </cell>
          <cell r="X64">
            <v>10.82</v>
          </cell>
          <cell r="Y64">
            <v>10.72</v>
          </cell>
          <cell r="Z64">
            <v>10.43</v>
          </cell>
          <cell r="AA64">
            <v>10.27</v>
          </cell>
          <cell r="AB64">
            <v>10.29</v>
          </cell>
          <cell r="AC64">
            <v>9.58</v>
          </cell>
          <cell r="AD64">
            <v>9.42</v>
          </cell>
          <cell r="AE64">
            <v>9.3699999999999992</v>
          </cell>
          <cell r="AF64">
            <v>9.4600000000000009</v>
          </cell>
          <cell r="AG64">
            <v>9.5399999999999991</v>
          </cell>
          <cell r="AH64">
            <v>9.57</v>
          </cell>
          <cell r="AI64">
            <v>9.6199999999999992</v>
          </cell>
          <cell r="AJ64">
            <v>9.59</v>
          </cell>
          <cell r="AK64">
            <v>9.4</v>
          </cell>
          <cell r="AL64">
            <v>9.23</v>
          </cell>
          <cell r="AM64">
            <v>9.2899999999999991</v>
          </cell>
          <cell r="AN64">
            <v>9.27</v>
          </cell>
          <cell r="AO64">
            <v>9.27</v>
          </cell>
          <cell r="AP64">
            <v>9.09</v>
          </cell>
          <cell r="AQ64">
            <v>9.39</v>
          </cell>
          <cell r="AR64">
            <v>9.18</v>
          </cell>
          <cell r="AS64">
            <v>9.06</v>
          </cell>
          <cell r="AT64">
            <v>8.81</v>
          </cell>
          <cell r="AU64">
            <v>8.17</v>
          </cell>
          <cell r="AV64">
            <v>9.41</v>
          </cell>
          <cell r="AW64">
            <v>9.85</v>
          </cell>
          <cell r="AX64">
            <v>9.3800000000000008</v>
          </cell>
          <cell r="AY64">
            <v>9.67</v>
          </cell>
          <cell r="AZ64">
            <v>9.65</v>
          </cell>
          <cell r="BA64">
            <v>10.24</v>
          </cell>
          <cell r="BB64">
            <v>10.33</v>
          </cell>
          <cell r="BC64">
            <v>10.48</v>
          </cell>
          <cell r="BD64">
            <v>10.75</v>
          </cell>
          <cell r="BE64">
            <v>10.84</v>
          </cell>
          <cell r="BF64">
            <v>10.73</v>
          </cell>
          <cell r="BG64">
            <v>11.77</v>
          </cell>
          <cell r="BH64">
            <v>11.69</v>
          </cell>
          <cell r="BI64">
            <v>11.98</v>
          </cell>
          <cell r="BJ64">
            <v>11.99</v>
          </cell>
          <cell r="BK64">
            <v>12.21</v>
          </cell>
          <cell r="BL64">
            <v>12.35</v>
          </cell>
          <cell r="BM64">
            <v>12.28</v>
          </cell>
          <cell r="BN64">
            <v>12.17</v>
          </cell>
          <cell r="BO64">
            <v>12.49</v>
          </cell>
          <cell r="BP64">
            <v>12.77</v>
          </cell>
          <cell r="BQ64">
            <v>12.74</v>
          </cell>
          <cell r="BR64">
            <v>12.51</v>
          </cell>
          <cell r="BS64">
            <v>12.74</v>
          </cell>
          <cell r="BT64">
            <v>12.69</v>
          </cell>
          <cell r="BU64">
            <v>12.86</v>
          </cell>
          <cell r="BV64">
            <v>12.91</v>
          </cell>
          <cell r="BW64">
            <v>13.24</v>
          </cell>
          <cell r="BX64">
            <v>13.23</v>
          </cell>
          <cell r="BY64">
            <v>12.93</v>
          </cell>
          <cell r="BZ64">
            <v>12.69</v>
          </cell>
          <cell r="CA64">
            <v>13.02</v>
          </cell>
          <cell r="CB64">
            <v>13.15</v>
          </cell>
        </row>
        <row r="65">
          <cell r="A65" t="str">
            <v xml:space="preserve">   Lending rate</v>
          </cell>
          <cell r="B65" t="str">
            <v>n.a.</v>
          </cell>
          <cell r="C65">
            <v>24.54</v>
          </cell>
          <cell r="D65">
            <v>24.84</v>
          </cell>
          <cell r="E65">
            <v>23.35</v>
          </cell>
          <cell r="F65">
            <v>24.21</v>
          </cell>
          <cell r="G65">
            <v>24.08</v>
          </cell>
          <cell r="H65">
            <v>24.12</v>
          </cell>
          <cell r="I65">
            <v>23.7</v>
          </cell>
          <cell r="J65">
            <v>23.7</v>
          </cell>
          <cell r="K65">
            <v>22.06</v>
          </cell>
          <cell r="L65">
            <v>22.03</v>
          </cell>
          <cell r="M65">
            <v>21.92</v>
          </cell>
          <cell r="N65">
            <v>21.81</v>
          </cell>
          <cell r="O65">
            <v>20.78</v>
          </cell>
          <cell r="P65">
            <v>21.06</v>
          </cell>
          <cell r="Q65">
            <v>20.82</v>
          </cell>
          <cell r="R65">
            <v>19.84</v>
          </cell>
          <cell r="S65">
            <v>20.98</v>
          </cell>
          <cell r="T65">
            <v>21.16</v>
          </cell>
          <cell r="U65">
            <v>19.54</v>
          </cell>
          <cell r="V65">
            <v>20.21</v>
          </cell>
          <cell r="W65">
            <v>20.260000000000002</v>
          </cell>
          <cell r="X65">
            <v>19.170000000000002</v>
          </cell>
          <cell r="Y65">
            <v>20.25</v>
          </cell>
          <cell r="Z65">
            <v>18.48</v>
          </cell>
          <cell r="AA65">
            <v>19.38</v>
          </cell>
          <cell r="AB65">
            <v>19.39</v>
          </cell>
          <cell r="AC65">
            <v>17.93</v>
          </cell>
          <cell r="AD65">
            <v>17.78</v>
          </cell>
          <cell r="AE65">
            <v>17.350000000000001</v>
          </cell>
          <cell r="AF65">
            <v>17.489999999999998</v>
          </cell>
          <cell r="AG65">
            <v>18.39</v>
          </cell>
          <cell r="AH65">
            <v>18.420000000000002</v>
          </cell>
          <cell r="AI65">
            <v>18.46</v>
          </cell>
          <cell r="AJ65">
            <v>18.04</v>
          </cell>
          <cell r="AK65">
            <v>16.95</v>
          </cell>
          <cell r="AL65">
            <v>16.670000000000002</v>
          </cell>
          <cell r="AM65">
            <v>16.829999999999998</v>
          </cell>
          <cell r="AN65">
            <v>16.63</v>
          </cell>
          <cell r="AO65">
            <v>17.510000000000002</v>
          </cell>
          <cell r="AP65">
            <v>17.39</v>
          </cell>
          <cell r="AQ65">
            <v>16.79</v>
          </cell>
          <cell r="AR65">
            <v>17.309999999999999</v>
          </cell>
          <cell r="AS65">
            <v>17.18</v>
          </cell>
          <cell r="AT65">
            <v>17.2</v>
          </cell>
          <cell r="AU65">
            <v>16.48</v>
          </cell>
          <cell r="AV65">
            <v>17.04</v>
          </cell>
          <cell r="AW65">
            <v>16.989999999999998</v>
          </cell>
          <cell r="AX65">
            <v>17.29</v>
          </cell>
          <cell r="AY65">
            <v>16.87</v>
          </cell>
          <cell r="AZ65">
            <v>17.510000000000002</v>
          </cell>
          <cell r="BA65">
            <v>18.309999999999999</v>
          </cell>
          <cell r="BB65">
            <v>18.170000000000002</v>
          </cell>
          <cell r="BC65">
            <v>18.239999999999998</v>
          </cell>
          <cell r="BD65">
            <v>18.309999999999999</v>
          </cell>
          <cell r="BE65">
            <v>19.149999999999999</v>
          </cell>
          <cell r="BF65">
            <v>19.09</v>
          </cell>
          <cell r="BG65">
            <v>19.02</v>
          </cell>
          <cell r="BH65">
            <v>19.2</v>
          </cell>
          <cell r="BI65">
            <v>19.2</v>
          </cell>
          <cell r="BJ65">
            <v>19.03</v>
          </cell>
          <cell r="BK65">
            <v>18.760000000000002</v>
          </cell>
          <cell r="BL65">
            <v>18.850000000000001</v>
          </cell>
          <cell r="BM65">
            <v>18.79</v>
          </cell>
          <cell r="BN65">
            <v>18.329999999999998</v>
          </cell>
          <cell r="BO65">
            <v>19.57</v>
          </cell>
          <cell r="BP65">
            <v>19.79</v>
          </cell>
          <cell r="BQ65">
            <v>19.809999999999999</v>
          </cell>
          <cell r="BR65">
            <v>20.05</v>
          </cell>
          <cell r="BS65">
            <v>19.829999999999998</v>
          </cell>
          <cell r="BT65">
            <v>19.829999999999998</v>
          </cell>
          <cell r="BU65">
            <v>16.39</v>
          </cell>
          <cell r="BV65">
            <v>19.920000000000002</v>
          </cell>
          <cell r="BW65">
            <v>20.239999999999998</v>
          </cell>
          <cell r="BX65">
            <v>20.329999999999998</v>
          </cell>
          <cell r="BY65">
            <v>20.36</v>
          </cell>
          <cell r="BZ65">
            <v>20.93</v>
          </cell>
          <cell r="CA65">
            <v>21.01</v>
          </cell>
          <cell r="CB65">
            <v>20.14</v>
          </cell>
        </row>
        <row r="66">
          <cell r="A66" t="str">
            <v xml:space="preserve">   Bank rate</v>
          </cell>
          <cell r="B66" t="str">
            <v>n.a.</v>
          </cell>
          <cell r="C66" t="str">
            <v>n.a.</v>
          </cell>
          <cell r="D66" t="str">
            <v>n.a.</v>
          </cell>
          <cell r="E66" t="str">
            <v>n.a.</v>
          </cell>
          <cell r="F66" t="str">
            <v>n.a.</v>
          </cell>
          <cell r="G66" t="str">
            <v>n.a.</v>
          </cell>
          <cell r="H66" t="str">
            <v>n.a.</v>
          </cell>
          <cell r="I66" t="str">
            <v>n.a.</v>
          </cell>
          <cell r="J66" t="str">
            <v>n.a.</v>
          </cell>
          <cell r="K66">
            <v>20.5</v>
          </cell>
          <cell r="L66">
            <v>20.5</v>
          </cell>
          <cell r="M66">
            <v>20.5</v>
          </cell>
          <cell r="N66">
            <v>20.5</v>
          </cell>
          <cell r="O66">
            <v>20.5</v>
          </cell>
          <cell r="P66">
            <v>19.5</v>
          </cell>
          <cell r="Q66">
            <v>18.5</v>
          </cell>
          <cell r="R66">
            <v>18.5</v>
          </cell>
          <cell r="S66">
            <v>18.5</v>
          </cell>
          <cell r="T66">
            <v>17.5</v>
          </cell>
          <cell r="U66">
            <v>17.5</v>
          </cell>
          <cell r="V66">
            <v>17.5</v>
          </cell>
          <cell r="W66">
            <v>17.5</v>
          </cell>
          <cell r="X66">
            <v>17.5</v>
          </cell>
          <cell r="Y66">
            <v>16.5</v>
          </cell>
          <cell r="Z66">
            <v>16.5</v>
          </cell>
          <cell r="AA66">
            <v>16.5</v>
          </cell>
          <cell r="AB66">
            <v>15.5</v>
          </cell>
          <cell r="AC66">
            <v>15.5</v>
          </cell>
          <cell r="AD66">
            <v>15.5</v>
          </cell>
          <cell r="AE66">
            <v>15.5</v>
          </cell>
          <cell r="AF66">
            <v>15.5</v>
          </cell>
          <cell r="AG66">
            <v>15.5</v>
          </cell>
          <cell r="AH66">
            <v>15.5</v>
          </cell>
          <cell r="AI66">
            <v>15.5</v>
          </cell>
          <cell r="AJ66">
            <v>15.5</v>
          </cell>
          <cell r="AK66">
            <v>14.5</v>
          </cell>
          <cell r="AL66">
            <v>14.5</v>
          </cell>
          <cell r="AM66">
            <v>14.5</v>
          </cell>
          <cell r="AN66">
            <v>14.5</v>
          </cell>
          <cell r="AO66">
            <v>14.5</v>
          </cell>
          <cell r="AP66">
            <v>14.5</v>
          </cell>
          <cell r="AQ66">
            <v>14.5</v>
          </cell>
          <cell r="AR66">
            <v>14.5</v>
          </cell>
          <cell r="AS66">
            <v>14.5</v>
          </cell>
          <cell r="AT66">
            <v>14.5</v>
          </cell>
          <cell r="AU66">
            <v>15.5</v>
          </cell>
          <cell r="AV66">
            <v>15.5</v>
          </cell>
          <cell r="AW66">
            <v>15.5</v>
          </cell>
          <cell r="AX66">
            <v>15.5</v>
          </cell>
          <cell r="AY66">
            <v>15.5</v>
          </cell>
          <cell r="AZ66">
            <v>16.5</v>
          </cell>
          <cell r="BA66">
            <v>16.5</v>
          </cell>
          <cell r="BB66">
            <v>16.5</v>
          </cell>
          <cell r="BC66">
            <v>16.5</v>
          </cell>
          <cell r="BD66">
            <v>16.5</v>
          </cell>
          <cell r="BE66">
            <v>17.5</v>
          </cell>
          <cell r="BF66">
            <v>17.5</v>
          </cell>
          <cell r="BG66">
            <v>17.5</v>
          </cell>
          <cell r="BH66">
            <v>17.5</v>
          </cell>
          <cell r="BI66">
            <v>17.5</v>
          </cell>
          <cell r="BJ66">
            <v>17.5</v>
          </cell>
          <cell r="BK66">
            <v>17.5</v>
          </cell>
          <cell r="BL66">
            <v>17.5</v>
          </cell>
          <cell r="BM66">
            <v>17.5</v>
          </cell>
          <cell r="BN66">
            <v>17.5</v>
          </cell>
          <cell r="BO66">
            <v>17.5</v>
          </cell>
          <cell r="BP66">
            <v>17.5</v>
          </cell>
          <cell r="BQ66">
            <v>17.5</v>
          </cell>
          <cell r="BR66">
            <v>17.5</v>
          </cell>
          <cell r="BS66">
            <v>17.5</v>
          </cell>
          <cell r="BT66">
            <v>17.5</v>
          </cell>
          <cell r="BU66">
            <v>17.75</v>
          </cell>
          <cell r="BV66">
            <v>17.75</v>
          </cell>
          <cell r="BW66">
            <v>17.75</v>
          </cell>
          <cell r="BX66">
            <v>17.75</v>
          </cell>
          <cell r="BY66">
            <v>17.75</v>
          </cell>
          <cell r="BZ66">
            <v>17.75</v>
          </cell>
          <cell r="CA66">
            <v>17.75</v>
          </cell>
          <cell r="CB66">
            <v>17.75</v>
          </cell>
        </row>
        <row r="69">
          <cell r="A69" t="str">
            <v xml:space="preserve">   Sources: Bank of Namibia and IMF staff estimates.</v>
          </cell>
        </row>
        <row r="71">
          <cell r="A71" t="str">
            <v>HIDE THIS! ITEMS USED FOR CALCULATIONS ABOVE:</v>
          </cell>
        </row>
        <row r="72">
          <cell r="A72" t="str">
            <v>HIDE THIS! GDP in millions of N$</v>
          </cell>
          <cell r="N72">
            <v>7880.2754912861183</v>
          </cell>
          <cell r="Z72">
            <v>8594.3079261610073</v>
          </cell>
          <cell r="AL72">
            <v>9445</v>
          </cell>
          <cell r="AX72">
            <v>11549</v>
          </cell>
          <cell r="BJ72">
            <v>12728.25</v>
          </cell>
          <cell r="BV72">
            <v>15034.59</v>
          </cell>
        </row>
        <row r="73">
          <cell r="A73" t="str">
            <v>HIDE THIS! 5-month quarterly average broad money</v>
          </cell>
          <cell r="N73">
            <v>1623.557</v>
          </cell>
          <cell r="O73">
            <v>1637.14</v>
          </cell>
          <cell r="P73">
            <v>1626.9442000000001</v>
          </cell>
          <cell r="Q73">
            <v>1678.4376</v>
          </cell>
          <cell r="R73">
            <v>1719.2714000000001</v>
          </cell>
          <cell r="S73">
            <v>1697.7182</v>
          </cell>
          <cell r="T73">
            <v>1785.6955999999998</v>
          </cell>
          <cell r="U73">
            <v>1786.0883999999999</v>
          </cell>
          <cell r="V73">
            <v>1810.2581999999998</v>
          </cell>
          <cell r="W73">
            <v>1903.0193999999999</v>
          </cell>
          <cell r="X73">
            <v>1900.0351999999998</v>
          </cell>
          <cell r="Y73">
            <v>1953.191</v>
          </cell>
          <cell r="Z73">
            <v>2039.9704000000002</v>
          </cell>
          <cell r="AA73">
            <v>2011.3791999999999</v>
          </cell>
          <cell r="AB73">
            <v>2083.4872000000005</v>
          </cell>
          <cell r="AC73">
            <v>2132.0956000000001</v>
          </cell>
          <cell r="AD73">
            <v>2137.5864000000001</v>
          </cell>
          <cell r="AE73">
            <v>2209.3285999999998</v>
          </cell>
          <cell r="AF73">
            <v>2309.0550000000003</v>
          </cell>
          <cell r="AG73">
            <v>2281.6906000000004</v>
          </cell>
          <cell r="AH73">
            <v>2335.3488000000002</v>
          </cell>
          <cell r="AI73">
            <v>2444.6325999999999</v>
          </cell>
          <cell r="AJ73">
            <v>2466.3670000000002</v>
          </cell>
          <cell r="AK73">
            <v>2479.1896000000002</v>
          </cell>
          <cell r="AL73">
            <v>2615.2444</v>
          </cell>
          <cell r="AM73">
            <v>2611.7701999999999</v>
          </cell>
          <cell r="AN73">
            <v>2643.8896</v>
          </cell>
          <cell r="AO73">
            <v>2782.9924000000001</v>
          </cell>
          <cell r="AP73">
            <v>2771.2311999999997</v>
          </cell>
          <cell r="AQ73">
            <v>2819.7634000000007</v>
          </cell>
          <cell r="AR73">
            <v>2961.8149999999996</v>
          </cell>
          <cell r="AS73">
            <v>2990.0093999999999</v>
          </cell>
          <cell r="AT73">
            <v>3079.9012000000002</v>
          </cell>
          <cell r="AU73">
            <v>3216.5364</v>
          </cell>
          <cell r="AV73">
            <v>3210.8435999999997</v>
          </cell>
          <cell r="AW73">
            <v>3309.85</v>
          </cell>
          <cell r="AX73">
            <v>3431.7572</v>
          </cell>
          <cell r="AY73">
            <v>3394.0204000000003</v>
          </cell>
          <cell r="AZ73">
            <v>3490.6512000000002</v>
          </cell>
          <cell r="BA73">
            <v>3643.8559999999998</v>
          </cell>
          <cell r="BB73">
            <v>3641.6087999999995</v>
          </cell>
          <cell r="BC73">
            <v>3673.2323999999999</v>
          </cell>
          <cell r="BD73">
            <v>3841.0228000000002</v>
          </cell>
          <cell r="BE73">
            <v>3831.5595999999996</v>
          </cell>
          <cell r="BF73">
            <v>3892.1298000000002</v>
          </cell>
          <cell r="BG73">
            <v>4069.3841999999995</v>
          </cell>
          <cell r="BH73">
            <v>3995.6915999999997</v>
          </cell>
          <cell r="BI73">
            <v>4082.5140000000001</v>
          </cell>
          <cell r="BJ73">
            <v>4222.0807999999997</v>
          </cell>
          <cell r="BK73">
            <v>4196.0036</v>
          </cell>
          <cell r="BL73">
            <v>4297.2964000000002</v>
          </cell>
          <cell r="BM73">
            <v>4409.6838000000007</v>
          </cell>
          <cell r="BN73">
            <v>4406.4733999999999</v>
          </cell>
          <cell r="BO73">
            <v>4541.5866000000005</v>
          </cell>
          <cell r="BP73">
            <v>4586.1156000000001</v>
          </cell>
          <cell r="BQ73">
            <v>4601.723</v>
          </cell>
          <cell r="BR73">
            <v>4777.0992000000006</v>
          </cell>
          <cell r="BS73">
            <v>4844.9830000000002</v>
          </cell>
          <cell r="BT73">
            <v>4920.8937999999998</v>
          </cell>
          <cell r="BU73">
            <v>5096.1329999999998</v>
          </cell>
          <cell r="BV73">
            <v>5166.5396000000001</v>
          </cell>
          <cell r="BW73">
            <v>5262.6394</v>
          </cell>
          <cell r="BX73">
            <v>5318.0691999999999</v>
          </cell>
          <cell r="BY73">
            <v>5439.5758000000005</v>
          </cell>
          <cell r="BZ73">
            <v>5556.1990000000005</v>
          </cell>
          <cell r="CA73">
            <v>5641.3267999999998</v>
          </cell>
          <cell r="CB73">
            <v>5820.2067999999999</v>
          </cell>
        </row>
      </sheetData>
      <sheetData sheetId="7" refreshError="1">
        <row r="16">
          <cell r="N16">
            <v>0.34140399999999999</v>
          </cell>
          <cell r="O16">
            <v>0.68500647424805805</v>
          </cell>
          <cell r="P16">
            <v>0.11432595750000001</v>
          </cell>
          <cell r="Q16">
            <v>-0.11130466659799999</v>
          </cell>
          <cell r="R16">
            <v>-0.18301664712037816</v>
          </cell>
          <cell r="S16">
            <v>-0.3157811402187759</v>
          </cell>
          <cell r="T16">
            <v>0.12107836470140397</v>
          </cell>
          <cell r="U16">
            <v>0.9101126672882569</v>
          </cell>
          <cell r="V16">
            <v>1.3786695034234802</v>
          </cell>
          <cell r="W16">
            <v>2.2976723986726797</v>
          </cell>
          <cell r="X16">
            <v>2.7399597337524089</v>
          </cell>
          <cell r="Y16">
            <v>2.5515302092942682</v>
          </cell>
          <cell r="Z16">
            <v>1.7696257108941822</v>
          </cell>
          <cell r="AA16">
            <v>0.5361188234958344</v>
          </cell>
        </row>
        <row r="17">
          <cell r="N17">
            <v>1.136015</v>
          </cell>
          <cell r="O17">
            <v>1.2400215257519422</v>
          </cell>
          <cell r="P17">
            <v>2.2631810424999999</v>
          </cell>
          <cell r="Q17">
            <v>3.1000626665979998</v>
          </cell>
          <cell r="R17">
            <v>3.9468046471203784</v>
          </cell>
          <cell r="S17">
            <v>4.9894901402187761</v>
          </cell>
          <cell r="T17">
            <v>5.9082786352985961</v>
          </cell>
          <cell r="U17">
            <v>5.5238023327117425</v>
          </cell>
          <cell r="V17">
            <v>5.7818304965765188</v>
          </cell>
          <cell r="W17">
            <v>6.1785636013273209</v>
          </cell>
          <cell r="X17">
            <v>6.8346912662475914</v>
          </cell>
          <cell r="Y17">
            <v>7.4521497907057306</v>
          </cell>
          <cell r="Z17">
            <v>8.9284522891058167</v>
          </cell>
          <cell r="AA17">
            <v>12.377218176504165</v>
          </cell>
        </row>
        <row r="18">
          <cell r="N18">
            <v>-0.192745</v>
          </cell>
          <cell r="O18">
            <v>-0.31492200000000004</v>
          </cell>
          <cell r="P18">
            <v>0.428512</v>
          </cell>
          <cell r="Q18">
            <v>0.56381700000000001</v>
          </cell>
          <cell r="R18">
            <v>0.58451900000000001</v>
          </cell>
          <cell r="S18">
            <v>0.68562699999999999</v>
          </cell>
          <cell r="T18">
            <v>1.0774190000000001</v>
          </cell>
          <cell r="U18">
            <v>6.7782999999999996E-2</v>
          </cell>
          <cell r="V18">
            <v>0.112305</v>
          </cell>
          <cell r="W18">
            <v>0.45896800000000004</v>
          </cell>
          <cell r="X18">
            <v>0.27532999999999996</v>
          </cell>
          <cell r="Y18">
            <v>0.285053</v>
          </cell>
          <cell r="Z18">
            <v>-0.24210900000000002</v>
          </cell>
          <cell r="AA18">
            <v>0.773953</v>
          </cell>
        </row>
        <row r="19">
          <cell r="N19">
            <v>1.4263800000000002</v>
          </cell>
          <cell r="O19">
            <v>1.6723790000000001</v>
          </cell>
          <cell r="P19">
            <v>2.1577899999999999</v>
          </cell>
          <cell r="Q19">
            <v>2.773107</v>
          </cell>
          <cell r="R19">
            <v>3.6975409999999997</v>
          </cell>
          <cell r="S19">
            <v>4.909332</v>
          </cell>
          <cell r="T19">
            <v>5.7717219999999996</v>
          </cell>
          <cell r="U19">
            <v>6.7440980000000001</v>
          </cell>
          <cell r="V19">
            <v>7.305905000000001</v>
          </cell>
          <cell r="W19">
            <v>7.5985529999999999</v>
          </cell>
          <cell r="X19">
            <v>8.992837999999999</v>
          </cell>
          <cell r="Y19">
            <v>10.290514</v>
          </cell>
          <cell r="Z19">
            <v>12.327620000000001</v>
          </cell>
          <cell r="AA19">
            <v>15.566199000000001</v>
          </cell>
        </row>
        <row r="20">
          <cell r="N20">
            <v>-9.7620000000000123E-2</v>
          </cell>
          <cell r="O20">
            <v>-0.11743547424805797</v>
          </cell>
          <cell r="P20">
            <v>-0.32312095750000025</v>
          </cell>
          <cell r="Q20">
            <v>-0.23686133340200013</v>
          </cell>
          <cell r="R20">
            <v>-0.33525535287962205</v>
          </cell>
          <cell r="S20">
            <v>-0.60546885978122378</v>
          </cell>
          <cell r="T20">
            <v>-0.94086236470140372</v>
          </cell>
          <cell r="U20">
            <v>-1.2880786672882578</v>
          </cell>
          <cell r="V20">
            <v>-1.6363795034234809</v>
          </cell>
          <cell r="W20">
            <v>-1.8789573986726791</v>
          </cell>
          <cell r="X20">
            <v>-2.4334767337524079</v>
          </cell>
          <cell r="Y20">
            <v>-3.123417209294268</v>
          </cell>
          <cell r="Z20">
            <v>-3.1570587108941837</v>
          </cell>
          <cell r="AA20">
            <v>-3.9629338234958342</v>
          </cell>
        </row>
        <row r="21">
          <cell r="N21">
            <v>1.477419</v>
          </cell>
          <cell r="O21">
            <v>1.925028</v>
          </cell>
          <cell r="P21">
            <v>2.377507</v>
          </cell>
          <cell r="Q21">
            <v>2.9887579999999998</v>
          </cell>
          <cell r="R21">
            <v>3.7637879999999999</v>
          </cell>
          <cell r="S21">
            <v>4.6737089999999997</v>
          </cell>
          <cell r="T21">
            <v>6.0293570000000001</v>
          </cell>
          <cell r="U21">
            <v>6.4339149999999998</v>
          </cell>
          <cell r="V21">
            <v>7.1604999999999999</v>
          </cell>
          <cell r="W21">
            <v>8.4762360000000001</v>
          </cell>
          <cell r="X21">
            <v>9.5746509999999994</v>
          </cell>
          <cell r="Y21">
            <v>10.003680000000001</v>
          </cell>
          <cell r="Z21">
            <v>10.698077999999999</v>
          </cell>
          <cell r="AA21">
            <v>12.913337</v>
          </cell>
          <cell r="AB21">
            <v>15.356758530434785</v>
          </cell>
        </row>
        <row r="24">
          <cell r="O24">
            <v>16.36</v>
          </cell>
          <cell r="P24">
            <v>12.46</v>
          </cell>
          <cell r="Q24">
            <v>11.26</v>
          </cell>
          <cell r="R24">
            <v>12.4</v>
          </cell>
          <cell r="S24">
            <v>14.1</v>
          </cell>
          <cell r="T24">
            <v>16.52</v>
          </cell>
          <cell r="U24">
            <v>15.31</v>
          </cell>
          <cell r="V24">
            <v>18.32</v>
          </cell>
          <cell r="W24">
            <v>11.6</v>
          </cell>
          <cell r="X24">
            <v>9.6199999999999992</v>
          </cell>
          <cell r="Y24">
            <v>9.1300000000000008</v>
          </cell>
          <cell r="Z24">
            <v>11.93</v>
          </cell>
          <cell r="AA24">
            <v>7.35</v>
          </cell>
        </row>
        <row r="25">
          <cell r="O25">
            <v>16</v>
          </cell>
          <cell r="P25">
            <v>12.25</v>
          </cell>
          <cell r="Q25">
            <v>9.59</v>
          </cell>
          <cell r="R25">
            <v>11.56</v>
          </cell>
          <cell r="S25">
            <v>14.84</v>
          </cell>
          <cell r="T25">
            <v>16.079999999999998</v>
          </cell>
          <cell r="U25">
            <v>14.72</v>
          </cell>
          <cell r="V25">
            <v>18.12</v>
          </cell>
          <cell r="W25">
            <v>10.43</v>
          </cell>
          <cell r="X25">
            <v>9.24</v>
          </cell>
          <cell r="Y25">
            <v>12.13</v>
          </cell>
          <cell r="Z25">
            <v>11.01</v>
          </cell>
          <cell r="AA25">
            <v>7.5</v>
          </cell>
        </row>
        <row r="26">
          <cell r="O26">
            <v>12.48</v>
          </cell>
          <cell r="P26">
            <v>10.43</v>
          </cell>
          <cell r="Q26">
            <v>9.23</v>
          </cell>
          <cell r="R26">
            <v>9.3800000000000008</v>
          </cell>
          <cell r="S26">
            <v>11.99</v>
          </cell>
          <cell r="T26">
            <v>12.91</v>
          </cell>
          <cell r="U26">
            <v>12</v>
          </cell>
          <cell r="V26">
            <v>13.76</v>
          </cell>
          <cell r="W26">
            <v>8.6</v>
          </cell>
          <cell r="X26">
            <v>7.63</v>
          </cell>
          <cell r="Y26">
            <v>6.48</v>
          </cell>
          <cell r="Z26">
            <v>8.9600000000000009</v>
          </cell>
          <cell r="AA26">
            <v>6.88</v>
          </cell>
        </row>
      </sheetData>
      <sheetData sheetId="8"/>
      <sheetData sheetId="9"/>
      <sheetData sheetId="10"/>
      <sheetData sheetId="11"/>
      <sheetData sheetId="12"/>
      <sheetData sheetId="1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Main"/>
      <sheetName val="PC"/>
      <sheetName val="Kin"/>
      <sheetName val="Gap"/>
      <sheetName val="SR"/>
      <sheetName val="DSA"/>
      <sheetName val="PDR"/>
      <sheetName val="NPV"/>
    </sheetNames>
    <sheetDataSet>
      <sheetData sheetId="0"/>
      <sheetData sheetId="1" refreshError="1">
        <row r="12">
          <cell r="B12" t="str">
            <v xml:space="preserve">  Check  Row  # 1311</v>
          </cell>
          <cell r="D12">
            <v>1984</v>
          </cell>
          <cell r="E12">
            <v>1985</v>
          </cell>
          <cell r="F12">
            <v>1986</v>
          </cell>
          <cell r="G12">
            <v>1987</v>
          </cell>
          <cell r="H12">
            <v>1988</v>
          </cell>
          <cell r="I12">
            <v>1989</v>
          </cell>
          <cell r="J12">
            <v>1990</v>
          </cell>
          <cell r="K12">
            <v>1991</v>
          </cell>
          <cell r="L12">
            <v>1992</v>
          </cell>
          <cell r="M12">
            <v>1993</v>
          </cell>
          <cell r="N12">
            <v>1994</v>
          </cell>
          <cell r="O12">
            <v>1995</v>
          </cell>
          <cell r="P12">
            <v>1996</v>
          </cell>
          <cell r="Q12">
            <v>1997</v>
          </cell>
          <cell r="R12">
            <v>1998</v>
          </cell>
          <cell r="S12">
            <v>1999</v>
          </cell>
        </row>
        <row r="16">
          <cell r="B16" t="str">
            <v>(1)  Basic assumptions</v>
          </cell>
        </row>
        <row r="18">
          <cell r="B18" t="str">
            <v>US$/SDR period average</v>
          </cell>
          <cell r="D18">
            <v>1.02501</v>
          </cell>
          <cell r="E18">
            <v>1.0153399999999999</v>
          </cell>
          <cell r="F18">
            <v>1.17317</v>
          </cell>
          <cell r="G18">
            <v>1.29308</v>
          </cell>
          <cell r="H18">
            <v>1.34392</v>
          </cell>
          <cell r="I18">
            <v>1.28176</v>
          </cell>
          <cell r="J18">
            <v>1.3567400000000001</v>
          </cell>
          <cell r="K18">
            <v>1.36816</v>
          </cell>
          <cell r="L18">
            <v>1.4083714124011315</v>
          </cell>
          <cell r="M18">
            <v>1.396336015525705</v>
          </cell>
          <cell r="N18">
            <v>1.4317001136760554</v>
          </cell>
          <cell r="O18">
            <v>1.5169463703024828</v>
          </cell>
          <cell r="P18">
            <v>1.4517604564649238</v>
          </cell>
          <cell r="Q18">
            <v>1.3760205607320271</v>
          </cell>
          <cell r="R18">
            <v>1.3564401943863644</v>
          </cell>
          <cell r="S18">
            <v>1.3673157631539994</v>
          </cell>
        </row>
        <row r="19">
          <cell r="B19" t="str">
            <v>US$/SDR end of period</v>
          </cell>
          <cell r="D19">
            <v>0.98021000000000003</v>
          </cell>
          <cell r="E19">
            <v>1.09842</v>
          </cell>
          <cell r="F19">
            <v>1.2232000000000001</v>
          </cell>
          <cell r="G19">
            <v>1.41866</v>
          </cell>
          <cell r="H19">
            <v>1.3456999999999999</v>
          </cell>
          <cell r="I19">
            <v>1.31416</v>
          </cell>
          <cell r="J19">
            <v>1.42266</v>
          </cell>
          <cell r="K19">
            <v>1.4304300000000001</v>
          </cell>
          <cell r="L19">
            <v>1.375005255473376</v>
          </cell>
          <cell r="M19">
            <v>1.3735999999999999</v>
          </cell>
          <cell r="N19">
            <v>1.4599</v>
          </cell>
          <cell r="O19">
            <v>1.4864999999999999</v>
          </cell>
          <cell r="P19">
            <v>1.4379999999999999</v>
          </cell>
          <cell r="Q19">
            <v>1.349250916826592</v>
          </cell>
          <cell r="R19">
            <v>1.4080245033561105</v>
          </cell>
          <cell r="S19">
            <v>1.3725141243931567</v>
          </cell>
        </row>
        <row r="20">
          <cell r="B20" t="str">
            <v>US$/SDR (OGEDEP rate, per. average)</v>
          </cell>
          <cell r="F20">
            <v>1.1739999999999999</v>
          </cell>
          <cell r="G20">
            <v>1.419</v>
          </cell>
          <cell r="H20">
            <v>1.419</v>
          </cell>
          <cell r="I20">
            <v>1.3419216317767</v>
          </cell>
          <cell r="J20">
            <v>1.23</v>
          </cell>
          <cell r="K20">
            <v>1.3145</v>
          </cell>
          <cell r="L20">
            <v>1.3145</v>
          </cell>
          <cell r="M20">
            <v>1.4312</v>
          </cell>
          <cell r="N20">
            <v>1.4312</v>
          </cell>
          <cell r="O20">
            <v>1.4312</v>
          </cell>
          <cell r="P20">
            <v>1.4312</v>
          </cell>
          <cell r="Q20">
            <v>1.4312</v>
          </cell>
          <cell r="R20">
            <v>1.4312</v>
          </cell>
          <cell r="S20">
            <v>1.4312</v>
          </cell>
        </row>
        <row r="21">
          <cell r="B21" t="str">
            <v>Exports of goods &amp; nf serv. (SDR millions)</v>
          </cell>
          <cell r="D21">
            <v>917</v>
          </cell>
          <cell r="E21">
            <v>710.7</v>
          </cell>
          <cell r="F21">
            <v>277.40000000000009</v>
          </cell>
          <cell r="G21">
            <v>30.399999999999974</v>
          </cell>
          <cell r="H21">
            <v>632.70000000000005</v>
          </cell>
          <cell r="I21">
            <v>384.20000000000016</v>
          </cell>
          <cell r="J21">
            <v>433.19999999999976</v>
          </cell>
          <cell r="K21">
            <v>252.20000000000005</v>
          </cell>
          <cell r="L21">
            <v>220.80000000000015</v>
          </cell>
          <cell r="M21">
            <v>379.2000000000001</v>
          </cell>
          <cell r="N21">
            <v>411.19999999999993</v>
          </cell>
          <cell r="O21">
            <v>199.77812727122588</v>
          </cell>
          <cell r="P21">
            <v>171.6752795882058</v>
          </cell>
          <cell r="Q21">
            <v>45.341865625041102</v>
          </cell>
          <cell r="R21">
            <v>-34.756062187447903</v>
          </cell>
          <cell r="S21">
            <v>-124.42168818773503</v>
          </cell>
        </row>
        <row r="22">
          <cell r="B22" t="str">
            <v>Exports of goods &amp; nf serv. (US$ millions)</v>
          </cell>
          <cell r="D22">
            <v>939.93416999999999</v>
          </cell>
          <cell r="E22">
            <v>721.60213799999997</v>
          </cell>
          <cell r="F22">
            <v>325.43735800000013</v>
          </cell>
          <cell r="G22">
            <v>39.309631999999965</v>
          </cell>
          <cell r="H22">
            <v>850.29818399999999</v>
          </cell>
          <cell r="I22">
            <v>492.4521920000002</v>
          </cell>
          <cell r="J22">
            <v>587.73976799999969</v>
          </cell>
          <cell r="K22">
            <v>345.04995200000008</v>
          </cell>
          <cell r="L22">
            <v>310.96840785817005</v>
          </cell>
          <cell r="M22">
            <v>529.49061708734746</v>
          </cell>
          <cell r="N22">
            <v>588.71508674359393</v>
          </cell>
          <cell r="O22">
            <v>303.05270502991357</v>
          </cell>
          <cell r="P22">
            <v>249.23138225871708</v>
          </cell>
          <cell r="Q22">
            <v>62.391339362005283</v>
          </cell>
          <cell r="R22">
            <v>-47.144519749646406</v>
          </cell>
          <cell r="S22">
            <v>-170.12373553732186</v>
          </cell>
        </row>
        <row r="23">
          <cell r="B23" t="str">
            <v>Nominal GDP (SDR m)</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B24" t="str">
            <v>Libor</v>
          </cell>
          <cell r="D24">
            <v>0.3980502821295</v>
          </cell>
          <cell r="E24">
            <v>0.50436484492519995</v>
          </cell>
          <cell r="F24">
            <v>0.57237158791370002</v>
          </cell>
          <cell r="G24">
            <v>0.54762399629559999</v>
          </cell>
          <cell r="H24">
            <v>0.49802863719359997</v>
          </cell>
          <cell r="I24">
            <v>0.48330479640160001</v>
          </cell>
          <cell r="J24">
            <v>0.37967653898019998</v>
          </cell>
          <cell r="K24">
            <v>0.13959294067040001</v>
          </cell>
          <cell r="L24">
            <v>0.27214173465910335</v>
          </cell>
          <cell r="M24">
            <v>0.16899854795907607</v>
          </cell>
          <cell r="N24">
            <v>0.13069635276120517</v>
          </cell>
          <cell r="O24">
            <v>0.1666638638123932</v>
          </cell>
          <cell r="P24">
            <v>0.13912371437390836</v>
          </cell>
          <cell r="Q24">
            <v>0.15692090313868412</v>
          </cell>
          <cell r="R24">
            <v>0.15142058543791703</v>
          </cell>
          <cell r="S24">
            <v>0.15815157588571446</v>
          </cell>
        </row>
        <row r="25">
          <cell r="B25" t="str">
            <v>SDR / US$, period average</v>
          </cell>
          <cell r="E25">
            <v>0.98489176039553261</v>
          </cell>
          <cell r="F25">
            <v>0.85239138402789016</v>
          </cell>
          <cell r="G25">
            <v>0.77334735669873478</v>
          </cell>
          <cell r="H25">
            <v>0.7440919102327519</v>
          </cell>
          <cell r="I25">
            <v>0.78017725627262513</v>
          </cell>
          <cell r="J25">
            <v>0.73706089597122515</v>
          </cell>
          <cell r="K25">
            <v>0.73090866565313994</v>
          </cell>
          <cell r="L25">
            <v>0.71003997325897195</v>
          </cell>
          <cell r="M25">
            <v>0.71615999937057495</v>
          </cell>
          <cell r="N25">
            <v>0.69847029447555498</v>
          </cell>
          <cell r="O25">
            <v>0.65921908617019698</v>
          </cell>
          <cell r="P25">
            <v>0.68881887197494496</v>
          </cell>
          <cell r="Q25">
            <v>0.72673332691192605</v>
          </cell>
          <cell r="R25">
            <v>0.73722380399704002</v>
          </cell>
          <cell r="S25">
            <v>0.73135995864868197</v>
          </cell>
        </row>
        <row r="27">
          <cell r="B27" t="str">
            <v>Interest on rescheduling</v>
          </cell>
        </row>
        <row r="28">
          <cell r="B28" t="str">
            <v xml:space="preserve">  London Club  (LIBOR)</v>
          </cell>
          <cell r="H28">
            <v>0.51802863719359993</v>
          </cell>
          <cell r="I28">
            <v>0.50330479640159997</v>
          </cell>
          <cell r="J28">
            <v>0.37967653898019998</v>
          </cell>
          <cell r="K28">
            <v>0.13959294067040001</v>
          </cell>
          <cell r="L28">
            <v>0.27214173465910335</v>
          </cell>
          <cell r="M28">
            <v>0.16899854795907607</v>
          </cell>
          <cell r="N28">
            <v>0.13069635276120517</v>
          </cell>
          <cell r="O28">
            <v>0.1666638638123932</v>
          </cell>
          <cell r="P28">
            <v>0.13912371437390836</v>
          </cell>
          <cell r="Q28">
            <v>0.15692090313868412</v>
          </cell>
          <cell r="R28">
            <v>0.15142058543791703</v>
          </cell>
          <cell r="S28">
            <v>0.15815157588571446</v>
          </cell>
        </row>
        <row r="29">
          <cell r="B29" t="str">
            <v xml:space="preserve">  Paris Club</v>
          </cell>
          <cell r="I29">
            <v>0.4723047964016</v>
          </cell>
          <cell r="J29">
            <v>0.36867653898019997</v>
          </cell>
        </row>
        <row r="30">
          <cell r="B30" t="str">
            <v xml:space="preserve">  Kinshasa Club  (LIBOR + 2%)</v>
          </cell>
          <cell r="H30">
            <v>0.51802863719359993</v>
          </cell>
          <cell r="I30">
            <v>0.50330479640159997</v>
          </cell>
          <cell r="J30">
            <v>0.3996765389802</v>
          </cell>
          <cell r="K30">
            <v>0.1595929406704</v>
          </cell>
          <cell r="L30">
            <v>0.29214173465910337</v>
          </cell>
          <cell r="M30">
            <v>0.18899854795907606</v>
          </cell>
          <cell r="N30">
            <v>0.15069635276120516</v>
          </cell>
          <cell r="O30">
            <v>0.18666386381239319</v>
          </cell>
          <cell r="P30">
            <v>0.15912371437390835</v>
          </cell>
          <cell r="Q30">
            <v>0.17692090313868411</v>
          </cell>
          <cell r="R30">
            <v>0.17142058543791702</v>
          </cell>
          <cell r="S30">
            <v>0.17815157588571445</v>
          </cell>
        </row>
        <row r="31">
          <cell r="B31" t="str">
            <v>Interest on new disbursements</v>
          </cell>
        </row>
        <row r="32">
          <cell r="B32" t="str">
            <v xml:space="preserve">  Paris Club</v>
          </cell>
          <cell r="H32">
            <v>0.05</v>
          </cell>
          <cell r="I32">
            <v>0.05</v>
          </cell>
          <cell r="J32">
            <v>0.05</v>
          </cell>
          <cell r="K32">
            <v>0.05</v>
          </cell>
          <cell r="L32">
            <v>0.05</v>
          </cell>
          <cell r="M32">
            <v>0.05</v>
          </cell>
          <cell r="N32">
            <v>0.05</v>
          </cell>
          <cell r="O32">
            <v>0.05</v>
          </cell>
          <cell r="P32">
            <v>0.05</v>
          </cell>
          <cell r="Q32">
            <v>0.05</v>
          </cell>
          <cell r="R32">
            <v>0.05</v>
          </cell>
          <cell r="S32">
            <v>0.05</v>
          </cell>
        </row>
        <row r="33">
          <cell r="B33" t="str">
            <v xml:space="preserve">  Multilaterals</v>
          </cell>
          <cell r="H33">
            <v>1.4999999999999999E-2</v>
          </cell>
          <cell r="I33">
            <v>1.4999999999999999E-2</v>
          </cell>
          <cell r="J33">
            <v>1.4999999999999999E-2</v>
          </cell>
          <cell r="K33">
            <v>1.4999999999999999E-2</v>
          </cell>
          <cell r="L33">
            <v>1.4999999999999999E-2</v>
          </cell>
          <cell r="M33">
            <v>1.4999999999999999E-2</v>
          </cell>
          <cell r="N33">
            <v>1.4999999999999999E-2</v>
          </cell>
          <cell r="O33">
            <v>1.4999999999999999E-2</v>
          </cell>
          <cell r="P33">
            <v>1.4999999999999999E-2</v>
          </cell>
          <cell r="Q33">
            <v>1.4999999999999999E-2</v>
          </cell>
          <cell r="R33">
            <v>1.4999999999999999E-2</v>
          </cell>
          <cell r="S33">
            <v>1.4999999999999999E-2</v>
          </cell>
        </row>
        <row r="34">
          <cell r="B34" t="str">
            <v xml:space="preserve">  World Bank</v>
          </cell>
          <cell r="H34">
            <v>7.4999999999999997E-3</v>
          </cell>
          <cell r="I34">
            <v>7.4999999999999997E-3</v>
          </cell>
          <cell r="J34">
            <v>7.4999999999999997E-3</v>
          </cell>
          <cell r="K34">
            <v>7.4999999999999997E-3</v>
          </cell>
          <cell r="L34">
            <v>7.4999999999999997E-3</v>
          </cell>
          <cell r="M34">
            <v>7.4999999999999997E-3</v>
          </cell>
          <cell r="N34">
            <v>7.4999999999999997E-3</v>
          </cell>
          <cell r="O34">
            <v>7.4999999999999997E-3</v>
          </cell>
          <cell r="P34">
            <v>7.4999999999999997E-3</v>
          </cell>
          <cell r="Q34">
            <v>7.4999999999999997E-3</v>
          </cell>
          <cell r="R34">
            <v>7.4999999999999997E-3</v>
          </cell>
          <cell r="S34">
            <v>7.4999999999999997E-3</v>
          </cell>
        </row>
        <row r="35">
          <cell r="B35" t="str">
            <v xml:space="preserve">  Other multilaterals</v>
          </cell>
          <cell r="H35">
            <v>0.04</v>
          </cell>
          <cell r="I35">
            <v>0.04</v>
          </cell>
          <cell r="J35">
            <v>0.04</v>
          </cell>
          <cell r="K35">
            <v>0.04</v>
          </cell>
          <cell r="L35">
            <v>0.04</v>
          </cell>
          <cell r="M35">
            <v>0.04</v>
          </cell>
          <cell r="N35">
            <v>0.04</v>
          </cell>
          <cell r="O35">
            <v>0.04</v>
          </cell>
          <cell r="P35">
            <v>0.04</v>
          </cell>
          <cell r="Q35">
            <v>0.04</v>
          </cell>
          <cell r="R35">
            <v>0.04</v>
          </cell>
          <cell r="S35">
            <v>0.04</v>
          </cell>
        </row>
        <row r="37">
          <cell r="B37" t="str">
            <v>(2)  Aid data  (SDR millions)</v>
          </cell>
        </row>
        <row r="38">
          <cell r="Q38" t="str">
            <v>NB All future prog. fin. put in gap fin.</v>
          </cell>
        </row>
        <row r="39">
          <cell r="B39" t="str">
            <v>Fund -- SAF disbursements</v>
          </cell>
          <cell r="D39">
            <v>0</v>
          </cell>
          <cell r="E39">
            <v>0</v>
          </cell>
          <cell r="F39">
            <v>0</v>
          </cell>
          <cell r="G39">
            <v>58.2</v>
          </cell>
          <cell r="H39">
            <v>0</v>
          </cell>
          <cell r="I39">
            <v>87.3</v>
          </cell>
          <cell r="J39">
            <v>0</v>
          </cell>
          <cell r="K39">
            <v>0</v>
          </cell>
          <cell r="L39">
            <v>0</v>
          </cell>
          <cell r="M39">
            <v>0</v>
          </cell>
          <cell r="N39">
            <v>0</v>
          </cell>
          <cell r="O39">
            <v>0</v>
          </cell>
          <cell r="P39">
            <v>0</v>
          </cell>
          <cell r="Q39">
            <v>0</v>
          </cell>
          <cell r="R39">
            <v>0</v>
          </cell>
          <cell r="S39">
            <v>0</v>
          </cell>
        </row>
        <row r="40">
          <cell r="B40" t="str">
            <v>Fund -- Purchases</v>
          </cell>
          <cell r="D40">
            <v>158</v>
          </cell>
          <cell r="E40">
            <v>169</v>
          </cell>
          <cell r="F40">
            <v>80.599999999999994</v>
          </cell>
          <cell r="G40">
            <v>69.800000000000011</v>
          </cell>
          <cell r="H40">
            <v>0</v>
          </cell>
          <cell r="I40">
            <v>75</v>
          </cell>
          <cell r="J40">
            <v>0</v>
          </cell>
          <cell r="K40">
            <v>0</v>
          </cell>
          <cell r="L40">
            <v>0</v>
          </cell>
          <cell r="M40">
            <v>0</v>
          </cell>
          <cell r="N40">
            <v>0</v>
          </cell>
          <cell r="O40">
            <v>0</v>
          </cell>
          <cell r="P40">
            <v>0</v>
          </cell>
          <cell r="Q40">
            <v>0</v>
          </cell>
          <cell r="R40">
            <v>0</v>
          </cell>
          <cell r="S40">
            <v>0</v>
          </cell>
        </row>
        <row r="41">
          <cell r="B41" t="str">
            <v>World Bank program loans</v>
          </cell>
          <cell r="F41">
            <v>0</v>
          </cell>
          <cell r="G41">
            <v>114.301129997142</v>
          </cell>
          <cell r="H41">
            <v>20.425322935889</v>
          </cell>
          <cell r="I41">
            <v>56.210017163364</v>
          </cell>
          <cell r="J41">
            <v>12.199481132075499</v>
          </cell>
          <cell r="K41">
            <v>0</v>
          </cell>
          <cell r="L41">
            <v>20</v>
          </cell>
          <cell r="M41">
            <v>10</v>
          </cell>
          <cell r="N41">
            <v>0</v>
          </cell>
          <cell r="O41">
            <v>0</v>
          </cell>
          <cell r="P41">
            <v>0</v>
          </cell>
          <cell r="Q41">
            <v>0</v>
          </cell>
          <cell r="R41">
            <v>0</v>
          </cell>
          <cell r="S41">
            <v>0</v>
          </cell>
        </row>
        <row r="42">
          <cell r="B42" t="str">
            <v>World Bank project loans</v>
          </cell>
          <cell r="F42">
            <v>70.159284497444602</v>
          </cell>
          <cell r="G42">
            <v>19.4400901486887</v>
          </cell>
          <cell r="H42">
            <v>72.553425799154695</v>
          </cell>
          <cell r="I42">
            <v>63.855515681073499</v>
          </cell>
          <cell r="J42">
            <v>27.859669811320799</v>
          </cell>
          <cell r="K42">
            <v>56.177079878280715</v>
          </cell>
          <cell r="L42">
            <v>22.26</v>
          </cell>
          <cell r="M42">
            <v>0</v>
          </cell>
          <cell r="N42">
            <v>0</v>
          </cell>
          <cell r="O42">
            <v>0</v>
          </cell>
          <cell r="P42">
            <v>0</v>
          </cell>
          <cell r="Q42">
            <v>0</v>
          </cell>
          <cell r="R42">
            <v>0</v>
          </cell>
          <cell r="S42">
            <v>0</v>
          </cell>
        </row>
        <row r="43">
          <cell r="B43" t="str">
            <v>World Bank Gécamines</v>
          </cell>
          <cell r="F43">
            <v>0</v>
          </cell>
          <cell r="G43">
            <v>5.9</v>
          </cell>
          <cell r="H43">
            <v>7.4074349663670498</v>
          </cell>
          <cell r="I43">
            <v>13.0433765017944</v>
          </cell>
          <cell r="J43">
            <v>11.792419830188701</v>
          </cell>
          <cell r="K43">
            <v>30.012920121719283</v>
          </cell>
          <cell r="L43">
            <v>5.24</v>
          </cell>
          <cell r="M43">
            <v>0</v>
          </cell>
          <cell r="N43">
            <v>0</v>
          </cell>
          <cell r="O43">
            <v>0</v>
          </cell>
          <cell r="P43">
            <v>0</v>
          </cell>
          <cell r="Q43">
            <v>0</v>
          </cell>
          <cell r="R43">
            <v>0</v>
          </cell>
          <cell r="S43">
            <v>0</v>
          </cell>
        </row>
        <row r="44">
          <cell r="B44" t="str">
            <v>Other multi grants</v>
          </cell>
          <cell r="F44">
            <v>38.423000000000002</v>
          </cell>
          <cell r="G44">
            <v>25.578551249360402</v>
          </cell>
          <cell r="H44">
            <v>33.244538365378901</v>
          </cell>
          <cell r="I44">
            <v>56.470120143548101</v>
          </cell>
          <cell r="J44">
            <v>45.7230247641509</v>
          </cell>
          <cell r="K44">
            <v>1.2288504268506606</v>
          </cell>
          <cell r="L44">
            <v>1.4129795467853543</v>
          </cell>
          <cell r="M44">
            <v>6.2878847944736478</v>
          </cell>
          <cell r="N44">
            <v>1</v>
          </cell>
          <cell r="O44">
            <v>11.034831229589887</v>
          </cell>
          <cell r="P44">
            <v>0</v>
          </cell>
          <cell r="Q44">
            <v>0</v>
          </cell>
          <cell r="R44">
            <v>0</v>
          </cell>
          <cell r="S44">
            <v>0</v>
          </cell>
        </row>
        <row r="45">
          <cell r="B45" t="str">
            <v>Other multi proj. loans (ex. Gécamines)</v>
          </cell>
          <cell r="F45">
            <v>78.379045996592893</v>
          </cell>
          <cell r="G45">
            <v>67.153847248320801</v>
          </cell>
          <cell r="H45">
            <v>118.436361959837</v>
          </cell>
          <cell r="I45">
            <v>56.348104228428802</v>
          </cell>
          <cell r="J45">
            <v>37.105689858490599</v>
          </cell>
          <cell r="K45">
            <v>28.478808034148045</v>
          </cell>
          <cell r="L45">
            <v>0</v>
          </cell>
          <cell r="M45">
            <v>0</v>
          </cell>
          <cell r="N45">
            <v>0</v>
          </cell>
          <cell r="O45">
            <v>0</v>
          </cell>
          <cell r="P45">
            <v>0</v>
          </cell>
          <cell r="Q45">
            <v>0</v>
          </cell>
          <cell r="R45">
            <v>0</v>
          </cell>
          <cell r="S45">
            <v>0</v>
          </cell>
        </row>
        <row r="46">
          <cell r="B46" t="str">
            <v>Other multi prog. loans (ex. Gécamines)</v>
          </cell>
          <cell r="Q46">
            <v>0</v>
          </cell>
          <cell r="R46">
            <v>0</v>
          </cell>
          <cell r="S46">
            <v>0</v>
          </cell>
        </row>
        <row r="47">
          <cell r="B47" t="str">
            <v>Paris Club grants</v>
          </cell>
          <cell r="F47">
            <v>118.53</v>
          </cell>
          <cell r="G47">
            <v>144.84</v>
          </cell>
          <cell r="H47">
            <v>134.63999999999999</v>
          </cell>
          <cell r="I47">
            <v>158.97</v>
          </cell>
          <cell r="J47">
            <v>113.99</v>
          </cell>
          <cell r="K47">
            <v>73.120373348146416</v>
          </cell>
          <cell r="L47">
            <v>21.230195200443262</v>
          </cell>
          <cell r="M47">
            <v>12.203366389274597</v>
          </cell>
          <cell r="N47">
            <v>96.2</v>
          </cell>
          <cell r="O47">
            <v>224.4</v>
          </cell>
          <cell r="P47">
            <v>119.3</v>
          </cell>
          <cell r="Q47">
            <v>204.4</v>
          </cell>
          <cell r="R47">
            <v>135</v>
          </cell>
          <cell r="S47">
            <v>96.1</v>
          </cell>
        </row>
        <row r="48">
          <cell r="B48" t="str">
            <v>Paris Club loans</v>
          </cell>
          <cell r="F48">
            <v>86.736999999999995</v>
          </cell>
          <cell r="G48">
            <v>100.40016374749</v>
          </cell>
          <cell r="H48">
            <v>129.08283231144699</v>
          </cell>
          <cell r="I48">
            <v>109.707442658761</v>
          </cell>
          <cell r="J48">
            <v>76.315595518867894</v>
          </cell>
          <cell r="K48">
            <v>47.209423605426267</v>
          </cell>
          <cell r="L48">
            <v>0</v>
          </cell>
          <cell r="M48">
            <v>0</v>
          </cell>
          <cell r="N48">
            <v>1.117552471160888</v>
          </cell>
          <cell r="O48">
            <v>0</v>
          </cell>
          <cell r="P48">
            <v>0</v>
          </cell>
          <cell r="Q48">
            <v>0</v>
          </cell>
          <cell r="R48">
            <v>0</v>
          </cell>
          <cell r="S48">
            <v>0</v>
          </cell>
        </row>
        <row r="49">
          <cell r="B49" t="str">
            <v>Technical assistance 1/</v>
          </cell>
          <cell r="F49">
            <v>80.599999999999994</v>
          </cell>
          <cell r="G49">
            <v>92.788853047679794</v>
          </cell>
          <cell r="H49">
            <v>82.949133877016493</v>
          </cell>
          <cell r="I49">
            <v>76.992510532064301</v>
          </cell>
          <cell r="J49">
            <v>75.176886792419793</v>
          </cell>
          <cell r="K49">
            <v>57.673948953338787</v>
          </cell>
          <cell r="L49">
            <v>16.594909406854146</v>
          </cell>
          <cell r="M49">
            <v>0</v>
          </cell>
          <cell r="N49">
            <v>0</v>
          </cell>
          <cell r="O49">
            <v>3</v>
          </cell>
          <cell r="P49">
            <v>5</v>
          </cell>
          <cell r="Q49">
            <v>5</v>
          </cell>
          <cell r="R49">
            <v>15</v>
          </cell>
          <cell r="S49">
            <v>15</v>
          </cell>
        </row>
        <row r="50">
          <cell r="B50" t="str">
            <v xml:space="preserve"> 1/  Technical assistance is not reflected in any of the grants or loans by creditor below.</v>
          </cell>
        </row>
        <row r="54">
          <cell r="B54" t="str">
            <v>(3)  Possible gap financing (SDR millions)</v>
          </cell>
        </row>
        <row r="56">
          <cell r="B56" t="str">
            <v>BOP gap</v>
          </cell>
          <cell r="P56">
            <v>0</v>
          </cell>
          <cell r="Q56">
            <v>0</v>
          </cell>
          <cell r="R56">
            <v>0</v>
          </cell>
          <cell r="S56">
            <v>0</v>
          </cell>
        </row>
        <row r="57">
          <cell r="B57" t="str">
            <v xml:space="preserve">   Fund drawings</v>
          </cell>
          <cell r="Q57">
            <v>0</v>
          </cell>
          <cell r="R57">
            <v>0</v>
          </cell>
          <cell r="S57">
            <v>0</v>
          </cell>
        </row>
        <row r="58">
          <cell r="B58" t="str">
            <v xml:space="preserve">   Mutilateral creditors</v>
          </cell>
          <cell r="P58">
            <v>0</v>
          </cell>
          <cell r="Q58">
            <v>0</v>
          </cell>
          <cell r="R58">
            <v>0</v>
          </cell>
          <cell r="S58">
            <v>0</v>
          </cell>
        </row>
        <row r="59">
          <cell r="B59" t="str">
            <v xml:space="preserve">   Bilateral creditors</v>
          </cell>
          <cell r="P59">
            <v>0</v>
          </cell>
          <cell r="Q59">
            <v>0</v>
          </cell>
          <cell r="R59">
            <v>0</v>
          </cell>
          <cell r="S59">
            <v>0</v>
          </cell>
        </row>
        <row r="60">
          <cell r="B60" t="str">
            <v xml:space="preserve">   Debt cancellation</v>
          </cell>
          <cell r="Q60">
            <v>0</v>
          </cell>
          <cell r="R60">
            <v>0</v>
          </cell>
          <cell r="S60">
            <v>0</v>
          </cell>
        </row>
        <row r="63">
          <cell r="B63" t="str">
            <v>Interest on gap financing</v>
          </cell>
          <cell r="P63">
            <v>0</v>
          </cell>
          <cell r="Q63">
            <v>0</v>
          </cell>
          <cell r="R63">
            <v>0</v>
          </cell>
          <cell r="S63">
            <v>0</v>
          </cell>
        </row>
        <row r="64">
          <cell r="B64" t="str">
            <v xml:space="preserve">   Fund</v>
          </cell>
          <cell r="P64">
            <v>0</v>
          </cell>
          <cell r="Q64">
            <v>0</v>
          </cell>
          <cell r="R64">
            <v>0</v>
          </cell>
          <cell r="S64">
            <v>0</v>
          </cell>
        </row>
        <row r="65">
          <cell r="B65" t="str">
            <v xml:space="preserve">   Mutilateral creditors</v>
          </cell>
          <cell r="P65">
            <v>0</v>
          </cell>
          <cell r="Q65">
            <v>0</v>
          </cell>
          <cell r="R65">
            <v>0</v>
          </cell>
          <cell r="S65">
            <v>0</v>
          </cell>
        </row>
        <row r="66">
          <cell r="B66" t="str">
            <v xml:space="preserve">   Bilateral creditors</v>
          </cell>
          <cell r="P66">
            <v>0</v>
          </cell>
          <cell r="Q66">
            <v>0</v>
          </cell>
          <cell r="R66">
            <v>0</v>
          </cell>
          <cell r="S66">
            <v>0</v>
          </cell>
        </row>
        <row r="68">
          <cell r="B68" t="str">
            <v>Amortization of gap financing</v>
          </cell>
          <cell r="P68">
            <v>0</v>
          </cell>
          <cell r="Q68">
            <v>0</v>
          </cell>
          <cell r="R68">
            <v>0</v>
          </cell>
          <cell r="S68">
            <v>0</v>
          </cell>
        </row>
        <row r="69">
          <cell r="B69" t="str">
            <v xml:space="preserve">   Fund</v>
          </cell>
          <cell r="P69">
            <v>0</v>
          </cell>
          <cell r="Q69">
            <v>0</v>
          </cell>
          <cell r="R69">
            <v>0</v>
          </cell>
          <cell r="S69">
            <v>0</v>
          </cell>
        </row>
        <row r="70">
          <cell r="B70" t="str">
            <v xml:space="preserve">   Mutilateral creditors</v>
          </cell>
          <cell r="P70">
            <v>0</v>
          </cell>
          <cell r="Q70">
            <v>0</v>
          </cell>
          <cell r="R70">
            <v>0</v>
          </cell>
          <cell r="S70">
            <v>0</v>
          </cell>
        </row>
        <row r="71">
          <cell r="B71" t="str">
            <v xml:space="preserve">   Bilateral creditors</v>
          </cell>
          <cell r="P71">
            <v>0</v>
          </cell>
          <cell r="Q71">
            <v>0</v>
          </cell>
          <cell r="R71">
            <v>0</v>
          </cell>
          <cell r="S71">
            <v>0</v>
          </cell>
        </row>
        <row r="73">
          <cell r="B73" t="str">
            <v>CHECKS:</v>
          </cell>
        </row>
        <row r="74">
          <cell r="B74" t="str">
            <v xml:space="preserve">  Implicit interest rate on total debt</v>
          </cell>
          <cell r="D74">
            <v>7.2746057241264097</v>
          </cell>
          <cell r="E74">
            <v>6.6961953275341974</v>
          </cell>
          <cell r="F74">
            <v>7.6963867375818786</v>
          </cell>
          <cell r="G74">
            <v>12.601739854086473</v>
          </cell>
          <cell r="H74">
            <v>13.749273928888277</v>
          </cell>
          <cell r="I74">
            <v>7.488914717347348</v>
          </cell>
          <cell r="J74">
            <v>8.1404817395352431</v>
          </cell>
          <cell r="K74">
            <v>5.8212780893282172</v>
          </cell>
          <cell r="L74">
            <v>6.205724045654299</v>
          </cell>
          <cell r="M74">
            <v>4.9790220368602398</v>
          </cell>
          <cell r="N74">
            <v>4.3306689917437833</v>
          </cell>
          <cell r="O74">
            <v>4.3964291315043775</v>
          </cell>
          <cell r="P74">
            <v>4.079801624947649</v>
          </cell>
          <cell r="Q74">
            <v>1.8432610375518534</v>
          </cell>
          <cell r="R74">
            <v>1.3384396068255782</v>
          </cell>
          <cell r="S74">
            <v>1.1099222873073067</v>
          </cell>
        </row>
        <row r="75">
          <cell r="B75" t="str">
            <v xml:space="preserve">   on old debt</v>
          </cell>
          <cell r="F75">
            <v>6.6112505189746145</v>
          </cell>
          <cell r="G75">
            <v>6.4652192008499254</v>
          </cell>
          <cell r="H75">
            <v>6.3491608475044981</v>
          </cell>
          <cell r="I75">
            <v>5.7909453670044426</v>
          </cell>
          <cell r="J75">
            <v>6.6745672034706569</v>
          </cell>
          <cell r="K75">
            <v>6.4458229478277698</v>
          </cell>
          <cell r="L75">
            <v>6.0712754709290664</v>
          </cell>
          <cell r="M75">
            <v>5.6287461504198761</v>
          </cell>
          <cell r="N75">
            <v>5.7556920575534996</v>
          </cell>
          <cell r="O75">
            <v>5.5152026398186749</v>
          </cell>
          <cell r="P75">
            <v>2.5695444399865162</v>
          </cell>
          <cell r="Q75">
            <v>2.9097844842385809</v>
          </cell>
          <cell r="R75">
            <v>2.2981647020655589</v>
          </cell>
          <cell r="S75">
            <v>2.0656319265780732</v>
          </cell>
        </row>
        <row r="76">
          <cell r="B76" t="str">
            <v xml:space="preserve">   on new debt</v>
          </cell>
          <cell r="R76">
            <v>4.8095078948309773</v>
          </cell>
          <cell r="S76">
            <v>6.0004693875749542</v>
          </cell>
        </row>
        <row r="77">
          <cell r="B77" t="str">
            <v xml:space="preserve">   on arrears</v>
          </cell>
        </row>
        <row r="80">
          <cell r="B80" t="str">
            <v>Build up worksheet in following format</v>
          </cell>
        </row>
        <row r="81">
          <cell r="B81" t="str">
            <v>1. Pre-1997 debt disbursed and outstanding (e.o.p.)</v>
          </cell>
        </row>
        <row r="82">
          <cell r="B82" t="str">
            <v>2. Loan disbursements (NB gap finance unallocated)</v>
          </cell>
        </row>
        <row r="83">
          <cell r="B83" t="str">
            <v>3. Stock of new debt (post-1996)</v>
          </cell>
        </row>
        <row r="84">
          <cell r="B84" t="str">
            <v>4. Total stock of debt</v>
          </cell>
        </row>
        <row r="85">
          <cell r="B85" t="str">
            <v>6. Scheduled interest on pre-96 debt</v>
          </cell>
        </row>
        <row r="86">
          <cell r="B86" t="str">
            <v>7. Sched. int. on new debt (contracted &amp; disb. post-1995)</v>
          </cell>
        </row>
        <row r="87">
          <cell r="B87" t="str">
            <v>8. Interest on arrears (accruals of late interest)</v>
          </cell>
        </row>
        <row r="88">
          <cell r="B88" t="str">
            <v>9. Amortization due on debt disb. pre-1996</v>
          </cell>
        </row>
        <row r="89">
          <cell r="B89" t="str">
            <v>10. Amortization due on new debt (contracted &amp; disb. post-1995)</v>
          </cell>
        </row>
        <row r="90">
          <cell r="B90" t="str">
            <v>11. Amounts rescheduled</v>
          </cell>
        </row>
        <row r="91">
          <cell r="B91" t="str">
            <v>12. Service due on newly rescheduled amounts</v>
          </cell>
        </row>
        <row r="92">
          <cell r="B92" t="str">
            <v>13. Arrears cancelled</v>
          </cell>
        </row>
        <row r="93">
          <cell r="B93" t="str">
            <v>14. Debt stock operation (net impact)</v>
          </cell>
        </row>
        <row r="94">
          <cell r="B94" t="str">
            <v>15. Current service cancelled</v>
          </cell>
        </row>
        <row r="95">
          <cell r="B95" t="str">
            <v>16. Current interest paid</v>
          </cell>
        </row>
        <row r="96">
          <cell r="B96" t="str">
            <v>17. Current amortization paid</v>
          </cell>
        </row>
        <row r="97">
          <cell r="B97" t="str">
            <v>18. Interest arrears paid</v>
          </cell>
        </row>
        <row r="98">
          <cell r="B98" t="str">
            <v>19. Principal arrears paid</v>
          </cell>
        </row>
        <row r="99">
          <cell r="B99" t="str">
            <v>20. Accum. of interest arrears</v>
          </cell>
        </row>
        <row r="100">
          <cell r="B100" t="str">
            <v>21. Accum. of principal arrears</v>
          </cell>
        </row>
        <row r="101">
          <cell r="B101" t="str">
            <v xml:space="preserve"> Bilateral official</v>
          </cell>
        </row>
        <row r="102">
          <cell r="B102" t="str">
            <v>23. Net change in principal arrears</v>
          </cell>
        </row>
        <row r="103">
          <cell r="B103" t="str">
            <v>24. Check on net change in arrears</v>
          </cell>
        </row>
        <row r="104">
          <cell r="B104" t="str">
            <v>Stock of arrears</v>
          </cell>
        </row>
        <row r="105">
          <cell r="B105" t="str">
            <v>Total debt</v>
          </cell>
        </row>
        <row r="106">
          <cell r="B106" t="str">
            <v>"Encours": tot. princ. o/s (curr. + arrears)</v>
          </cell>
        </row>
        <row r="110">
          <cell r="B110" t="str">
            <v>1. Pre-1997 debt disbursed and outstanding (e.o.p.)</v>
          </cell>
        </row>
        <row r="111">
          <cell r="B111" t="str">
            <v>Total</v>
          </cell>
          <cell r="E111">
            <v>5218.7622388425734</v>
          </cell>
          <cell r="F111">
            <v>6064.7719008693339</v>
          </cell>
          <cell r="G111">
            <v>6039.9783062469887</v>
          </cell>
          <cell r="H111">
            <v>5980.5376077594447</v>
          </cell>
          <cell r="I111">
            <v>6377.8172824547255</v>
          </cell>
          <cell r="J111">
            <v>6212.3844605516224</v>
          </cell>
          <cell r="K111">
            <v>5788.6276663574272</v>
          </cell>
          <cell r="L111">
            <v>5532.7379557686554</v>
          </cell>
          <cell r="M111">
            <v>5097.3360340588188</v>
          </cell>
          <cell r="N111">
            <v>4366.4098680400703</v>
          </cell>
          <cell r="O111">
            <v>3874.1994788067072</v>
          </cell>
          <cell r="P111">
            <v>5778.9786411256182</v>
          </cell>
          <cell r="Q111">
            <v>5671.4515528612974</v>
          </cell>
          <cell r="R111">
            <v>5305.5867396909125</v>
          </cell>
          <cell r="S111">
            <v>4852.1681904759253</v>
          </cell>
        </row>
        <row r="112">
          <cell r="A112" t="str">
            <v>|| ~</v>
          </cell>
          <cell r="B112" t="str">
            <v xml:space="preserve"> Multilaterals (incl. Fd.)</v>
          </cell>
          <cell r="E112">
            <v>1392.2055130000001</v>
          </cell>
          <cell r="F112">
            <v>1459.2459033517698</v>
          </cell>
          <cell r="G112">
            <v>1515.2094944982484</v>
          </cell>
          <cell r="H112">
            <v>1422.0936826453858</v>
          </cell>
          <cell r="I112">
            <v>1783.8606720307914</v>
          </cell>
          <cell r="J112">
            <v>1688.9618656378871</v>
          </cell>
          <cell r="K112">
            <v>1645.6055519430481</v>
          </cell>
          <cell r="L112">
            <v>1573.7863797384603</v>
          </cell>
          <cell r="M112">
            <v>1454.1014532841468</v>
          </cell>
          <cell r="N112">
            <v>1330.0922970106972</v>
          </cell>
          <cell r="O112">
            <v>1224.7626740768374</v>
          </cell>
          <cell r="P112">
            <v>1092.6969323657859</v>
          </cell>
          <cell r="Q112">
            <v>1219.7230921310506</v>
          </cell>
          <cell r="R112">
            <v>1047.0184020382492</v>
          </cell>
          <cell r="S112">
            <v>759.74279610970916</v>
          </cell>
        </row>
        <row r="113">
          <cell r="B113" t="str">
            <v xml:space="preserve">   Fund</v>
          </cell>
          <cell r="E113">
            <v>735.10551300000009</v>
          </cell>
          <cell r="F113">
            <v>699.67540000000008</v>
          </cell>
          <cell r="G113">
            <v>681.26</v>
          </cell>
          <cell r="H113">
            <v>483.87736999999998</v>
          </cell>
          <cell r="I113">
            <v>478.18760000000015</v>
          </cell>
          <cell r="J113">
            <v>338.34550000000002</v>
          </cell>
          <cell r="K113">
            <v>259.42049999999995</v>
          </cell>
          <cell r="L113">
            <v>220.64072700000003</v>
          </cell>
          <cell r="M113">
            <v>162.95489299999997</v>
          </cell>
          <cell r="N113">
            <v>107.668229</v>
          </cell>
          <cell r="O113">
            <v>78.564108999999974</v>
          </cell>
          <cell r="P113">
            <v>58.194108999999969</v>
          </cell>
          <cell r="Q113">
            <v>43.644108999999958</v>
          </cell>
          <cell r="R113">
            <v>26.184108999999978</v>
          </cell>
          <cell r="S113">
            <v>17.455108999999993</v>
          </cell>
        </row>
        <row r="114">
          <cell r="B114" t="str">
            <v xml:space="preserve">   Multilaterals (excl. Fd.)</v>
          </cell>
          <cell r="E114">
            <v>657.1</v>
          </cell>
          <cell r="F114">
            <v>759.57050335176973</v>
          </cell>
          <cell r="G114">
            <v>833.94949449824844</v>
          </cell>
          <cell r="H114">
            <v>938.21631264538576</v>
          </cell>
          <cell r="I114">
            <v>1305.6730720307912</v>
          </cell>
          <cell r="J114">
            <v>1350.6163656378872</v>
          </cell>
          <cell r="K114">
            <v>1386.1850519430482</v>
          </cell>
          <cell r="L114">
            <v>1353.1456527384603</v>
          </cell>
          <cell r="M114">
            <v>1291.146560284147</v>
          </cell>
          <cell r="N114">
            <v>1222.4240680106973</v>
          </cell>
          <cell r="O114">
            <v>1146.1985650768374</v>
          </cell>
          <cell r="P114">
            <v>1034.5028233657858</v>
          </cell>
          <cell r="Q114">
            <v>1176.0789831310508</v>
          </cell>
          <cell r="R114">
            <v>1020.8342930382493</v>
          </cell>
          <cell r="S114">
            <v>742.28768710970917</v>
          </cell>
        </row>
        <row r="115">
          <cell r="B115" t="str">
            <v xml:space="preserve">       World Bank</v>
          </cell>
          <cell r="E115">
            <v>380.18153347535559</v>
          </cell>
          <cell r="F115">
            <v>423.10742315238713</v>
          </cell>
          <cell r="G115">
            <v>555.75475687103597</v>
          </cell>
          <cell r="H115">
            <v>615.33544749823818</v>
          </cell>
          <cell r="I115">
            <v>733.83570000000236</v>
          </cell>
          <cell r="J115">
            <v>771.91961240495084</v>
          </cell>
          <cell r="K115">
            <v>820.79669228323155</v>
          </cell>
          <cell r="L115">
            <v>835.15669228323156</v>
          </cell>
          <cell r="M115">
            <v>824.95669228323152</v>
          </cell>
          <cell r="N115">
            <v>819.69022626288597</v>
          </cell>
          <cell r="O115">
            <v>813.53311999805624</v>
          </cell>
          <cell r="P115">
            <v>0</v>
          </cell>
          <cell r="Q115">
            <v>0</v>
          </cell>
          <cell r="R115">
            <v>0</v>
          </cell>
          <cell r="S115">
            <v>0</v>
          </cell>
        </row>
        <row r="116">
          <cell r="B116" t="str">
            <v xml:space="preserve">       Other</v>
          </cell>
          <cell r="E116">
            <v>276.91846652464443</v>
          </cell>
          <cell r="F116">
            <v>336.4630801993826</v>
          </cell>
          <cell r="G116">
            <v>278.19473762721242</v>
          </cell>
          <cell r="H116">
            <v>322.88086514714757</v>
          </cell>
          <cell r="I116">
            <v>571.83737203078886</v>
          </cell>
          <cell r="J116">
            <v>578.6967532329362</v>
          </cell>
          <cell r="K116">
            <v>565.38835965981662</v>
          </cell>
          <cell r="L116">
            <v>517.98896045522883</v>
          </cell>
          <cell r="M116">
            <v>466.18986800091551</v>
          </cell>
          <cell r="N116">
            <v>402.73384174781131</v>
          </cell>
          <cell r="O116">
            <v>332.66544507878109</v>
          </cell>
          <cell r="P116">
            <v>1034.5028233657858</v>
          </cell>
          <cell r="Q116">
            <v>1176.0789831310508</v>
          </cell>
          <cell r="R116">
            <v>1020.8342930382493</v>
          </cell>
          <cell r="S116">
            <v>742.28768710970917</v>
          </cell>
        </row>
        <row r="117">
          <cell r="B117" t="str">
            <v xml:space="preserve"> Bilateral official</v>
          </cell>
          <cell r="E117">
            <v>3331.1</v>
          </cell>
          <cell r="F117">
            <v>4227.2039969538146</v>
          </cell>
          <cell r="G117">
            <v>4286.9941607013043</v>
          </cell>
          <cell r="H117">
            <v>4364.4569930127518</v>
          </cell>
          <cell r="I117">
            <v>4357.7644356715127</v>
          </cell>
          <cell r="J117">
            <v>4246.6947905437164</v>
          </cell>
          <cell r="K117">
            <v>3898.336444297664</v>
          </cell>
          <cell r="L117">
            <v>3676.7422645083175</v>
          </cell>
          <cell r="M117">
            <v>3335.5804688702724</v>
          </cell>
          <cell r="N117">
            <v>2752.0121208512228</v>
          </cell>
          <cell r="O117">
            <v>2388.7935612499127</v>
          </cell>
          <cell r="P117">
            <v>4455.6606397774685</v>
          </cell>
          <cell r="Q117">
            <v>4251.3293327909696</v>
          </cell>
          <cell r="R117">
            <v>4088.3684894460439</v>
          </cell>
          <cell r="S117">
            <v>3948.3508849763866</v>
          </cell>
        </row>
        <row r="118">
          <cell r="B118" t="str">
            <v xml:space="preserve">   Paris Club</v>
          </cell>
          <cell r="E118">
            <v>3331.1</v>
          </cell>
          <cell r="F118">
            <v>4227.2039969538146</v>
          </cell>
          <cell r="G118">
            <v>4286.9941607013043</v>
          </cell>
          <cell r="H118">
            <v>4364.4569930127518</v>
          </cell>
          <cell r="I118">
            <v>4357.7644356715127</v>
          </cell>
          <cell r="J118">
            <v>4230.5668389796401</v>
          </cell>
          <cell r="K118">
            <v>3885.9872905350139</v>
          </cell>
          <cell r="L118">
            <v>3668.1989250023357</v>
          </cell>
          <cell r="M118">
            <v>3328.1543389633084</v>
          </cell>
          <cell r="N118">
            <v>2745.7105281183644</v>
          </cell>
          <cell r="O118">
            <v>2383.5269424823418</v>
          </cell>
          <cell r="P118">
            <v>4455.1390820584147</v>
          </cell>
          <cell r="Q118">
            <v>4366.7118743616329</v>
          </cell>
          <cell r="R118">
            <v>4204.8660684299466</v>
          </cell>
          <cell r="S118">
            <v>4065.9923501849171</v>
          </cell>
        </row>
        <row r="119">
          <cell r="A119" t="str">
            <v>|| ~</v>
          </cell>
          <cell r="B119" t="str">
            <v xml:space="preserve">      Pre-cutoff date</v>
          </cell>
          <cell r="E119" t="str">
            <v xml:space="preserve"> ... </v>
          </cell>
          <cell r="F119" t="str">
            <v xml:space="preserve"> ... </v>
          </cell>
          <cell r="G119" t="str">
            <v xml:space="preserve"> ... </v>
          </cell>
          <cell r="H119" t="str">
            <v xml:space="preserve"> ... </v>
          </cell>
          <cell r="I119" t="str">
            <v xml:space="preserve"> ... </v>
          </cell>
          <cell r="J119" t="str">
            <v xml:space="preserve"> ... </v>
          </cell>
          <cell r="K119">
            <v>3517.5666058457946</v>
          </cell>
          <cell r="L119">
            <v>3293.6549020249836</v>
          </cell>
          <cell r="M119">
            <v>2962.6913220733841</v>
          </cell>
          <cell r="N119">
            <v>2411.4410576066857</v>
          </cell>
          <cell r="O119">
            <v>2064.6571140262367</v>
          </cell>
          <cell r="P119">
            <v>3895.0973574408899</v>
          </cell>
          <cell r="Q119">
            <v>3824.0329768574229</v>
          </cell>
          <cell r="R119">
            <v>3670.5429808652393</v>
          </cell>
          <cell r="S119">
            <v>3539.7026842629903</v>
          </cell>
        </row>
        <row r="120">
          <cell r="A120" t="str">
            <v>|| ~</v>
          </cell>
          <cell r="B120" t="str">
            <v xml:space="preserve">      Post-cutoff date</v>
          </cell>
          <cell r="E120" t="str">
            <v xml:space="preserve"> ... </v>
          </cell>
          <cell r="F120" t="str">
            <v xml:space="preserve"> ... </v>
          </cell>
          <cell r="G120" t="str">
            <v xml:space="preserve"> ... </v>
          </cell>
          <cell r="H120" t="str">
            <v xml:space="preserve"> ... </v>
          </cell>
          <cell r="I120" t="str">
            <v xml:space="preserve"> ... </v>
          </cell>
          <cell r="J120" t="str">
            <v xml:space="preserve"> ... </v>
          </cell>
          <cell r="K120">
            <v>368.42068468921929</v>
          </cell>
          <cell r="L120">
            <v>374.54402297735209</v>
          </cell>
          <cell r="M120">
            <v>365.46301688992429</v>
          </cell>
          <cell r="N120">
            <v>334.26947051167889</v>
          </cell>
          <cell r="O120">
            <v>318.86982845610498</v>
          </cell>
          <cell r="P120">
            <v>560.04172461752444</v>
          </cell>
          <cell r="Q120">
            <v>542.67889750421034</v>
          </cell>
          <cell r="R120">
            <v>534.32308756470695</v>
          </cell>
          <cell r="S120">
            <v>526.2896659219266</v>
          </cell>
        </row>
        <row r="121">
          <cell r="B121" t="str">
            <v xml:space="preserve">    Other</v>
          </cell>
          <cell r="E121" t="str">
            <v xml:space="preserve"> ... </v>
          </cell>
          <cell r="F121" t="str">
            <v xml:space="preserve"> ... </v>
          </cell>
          <cell r="G121" t="str">
            <v xml:space="preserve"> ... </v>
          </cell>
          <cell r="H121" t="str">
            <v xml:space="preserve"> ... </v>
          </cell>
          <cell r="I121" t="str">
            <v xml:space="preserve"> ... </v>
          </cell>
          <cell r="J121">
            <v>16.127951564076689</v>
          </cell>
          <cell r="K121">
            <v>12.349153762649957</v>
          </cell>
          <cell r="L121">
            <v>8.5433395059818693</v>
          </cell>
          <cell r="M121">
            <v>7.4261299069637694</v>
          </cell>
          <cell r="N121">
            <v>6.3015927328581292</v>
          </cell>
          <cell r="O121">
            <v>5.2666187675709182</v>
          </cell>
          <cell r="P121">
            <v>0.52155771905424153</v>
          </cell>
          <cell r="Q121">
            <v>-115.38254157066345</v>
          </cell>
          <cell r="R121">
            <v>-116.49757898390293</v>
          </cell>
          <cell r="S121">
            <v>-117.64146520853042</v>
          </cell>
        </row>
        <row r="122">
          <cell r="B122" t="str">
            <v xml:space="preserve"> Commercial banks (London Club)</v>
          </cell>
          <cell r="E122">
            <v>270.55672584257388</v>
          </cell>
          <cell r="F122">
            <v>184.8303005637496</v>
          </cell>
          <cell r="G122">
            <v>95.485448560582512</v>
          </cell>
          <cell r="H122">
            <v>-7.2912131019327262</v>
          </cell>
          <cell r="I122">
            <v>22.413030660377331</v>
          </cell>
          <cell r="J122">
            <v>0</v>
          </cell>
          <cell r="K122">
            <v>0</v>
          </cell>
          <cell r="L122">
            <v>0</v>
          </cell>
          <cell r="M122">
            <v>0</v>
          </cell>
          <cell r="N122">
            <v>0</v>
          </cell>
          <cell r="O122">
            <v>0</v>
          </cell>
          <cell r="P122">
            <v>0</v>
          </cell>
          <cell r="Q122">
            <v>0</v>
          </cell>
          <cell r="R122">
            <v>0</v>
          </cell>
          <cell r="S122">
            <v>0</v>
          </cell>
        </row>
        <row r="123">
          <cell r="B123" t="str">
            <v xml:space="preserve"> Suppliers (Kinshasa Club)</v>
          </cell>
          <cell r="E123">
            <v>224.9</v>
          </cell>
          <cell r="F123">
            <v>193.49170000000001</v>
          </cell>
          <cell r="G123">
            <v>142.28920248685378</v>
          </cell>
          <cell r="H123">
            <v>201.27814520323997</v>
          </cell>
          <cell r="I123">
            <v>213.77914409204359</v>
          </cell>
          <cell r="J123">
            <v>195.35939718555383</v>
          </cell>
          <cell r="K123">
            <v>163.31726293225015</v>
          </cell>
          <cell r="L123">
            <v>152.19803695101467</v>
          </cell>
          <cell r="M123">
            <v>144.35608495790689</v>
          </cell>
          <cell r="N123">
            <v>137.56695369560447</v>
          </cell>
          <cell r="O123">
            <v>130.63196890909398</v>
          </cell>
          <cell r="P123">
            <v>119.33533940870488</v>
          </cell>
          <cell r="Q123">
            <v>107.48958618004049</v>
          </cell>
          <cell r="R123">
            <v>96.504951500484594</v>
          </cell>
          <cell r="S123">
            <v>88.825671934673437</v>
          </cell>
        </row>
        <row r="124">
          <cell r="B124" t="str">
            <v xml:space="preserve"> World Bank Gécamines Trust</v>
          </cell>
          <cell r="E124" t="str">
            <v xml:space="preserve"> ... </v>
          </cell>
          <cell r="F124" t="str">
            <v xml:space="preserve"> ... </v>
          </cell>
          <cell r="G124" t="str">
            <v xml:space="preserve"> ... </v>
          </cell>
          <cell r="H124" t="str">
            <v xml:space="preserve"> ... </v>
          </cell>
          <cell r="I124" t="str">
            <v xml:space="preserve"> ... </v>
          </cell>
          <cell r="J124">
            <v>81.368407184465454</v>
          </cell>
          <cell r="K124">
            <v>81.368407184465454</v>
          </cell>
          <cell r="L124">
            <v>130.01127457086332</v>
          </cell>
          <cell r="M124">
            <v>163.29802694649217</v>
          </cell>
          <cell r="N124">
            <v>146.73849648254583</v>
          </cell>
          <cell r="O124">
            <v>130.01127457086332</v>
          </cell>
          <cell r="P124">
            <v>111.28572957365817</v>
          </cell>
          <cell r="Q124">
            <v>92.909541759236703</v>
          </cell>
          <cell r="R124">
            <v>73.694896706134415</v>
          </cell>
          <cell r="S124">
            <v>55.24883745515622</v>
          </cell>
        </row>
        <row r="125">
          <cell r="A125" t="str">
            <v>|| ~</v>
          </cell>
          <cell r="B125" t="str">
            <v xml:space="preserve"> Short term</v>
          </cell>
          <cell r="E125" t="str">
            <v xml:space="preserve"> ... </v>
          </cell>
          <cell r="F125" t="str">
            <v xml:space="preserve"> ... </v>
          </cell>
          <cell r="G125" t="str">
            <v xml:space="preserve"> ... </v>
          </cell>
          <cell r="H125" t="str">
            <v xml:space="preserve"> ... </v>
          </cell>
          <cell r="I125" t="str">
            <v xml:space="preserve"> ... </v>
          </cell>
        </row>
        <row r="126">
          <cell r="A126" t="str">
            <v>|| ~</v>
          </cell>
          <cell r="B126" t="str">
            <v xml:space="preserve">   of which: central bank</v>
          </cell>
          <cell r="E126" t="str">
            <v xml:space="preserve"> ... </v>
          </cell>
          <cell r="F126" t="str">
            <v xml:space="preserve"> ... </v>
          </cell>
          <cell r="G126" t="str">
            <v xml:space="preserve"> ... </v>
          </cell>
          <cell r="H126" t="str">
            <v xml:space="preserve"> ... </v>
          </cell>
          <cell r="I126" t="str">
            <v xml:space="preserve"> ... </v>
          </cell>
        </row>
        <row r="127">
          <cell r="B127" t="str">
            <v xml:space="preserve"> Technical arrears</v>
          </cell>
          <cell r="E127" t="str">
            <v xml:space="preserve"> ... </v>
          </cell>
          <cell r="F127" t="str">
            <v xml:space="preserve"> ... </v>
          </cell>
          <cell r="G127" t="str">
            <v xml:space="preserve"> ... </v>
          </cell>
          <cell r="H127" t="str">
            <v xml:space="preserve"> ... </v>
          </cell>
          <cell r="I127" t="str">
            <v xml:space="preserve"> ... </v>
          </cell>
        </row>
        <row r="129">
          <cell r="B129" t="str">
            <v>2. Loan disbursements (NB gap finance unallocated)</v>
          </cell>
        </row>
        <row r="130">
          <cell r="B130" t="str">
            <v>Total</v>
          </cell>
          <cell r="D130">
            <v>290</v>
          </cell>
          <cell r="E130">
            <v>324</v>
          </cell>
          <cell r="F130">
            <v>322.87533049403748</v>
          </cell>
          <cell r="G130">
            <v>435.1952311416415</v>
          </cell>
          <cell r="H130">
            <v>347.90537797269474</v>
          </cell>
          <cell r="I130">
            <v>461.46445623342169</v>
          </cell>
          <cell r="J130">
            <v>165.27285615094348</v>
          </cell>
          <cell r="K130">
            <v>161.87823163957432</v>
          </cell>
          <cell r="L130">
            <v>47.500000000000007</v>
          </cell>
          <cell r="M130">
            <v>10</v>
          </cell>
          <cell r="N130">
            <v>1.117552471160888</v>
          </cell>
          <cell r="O130">
            <v>0</v>
          </cell>
          <cell r="P130">
            <v>0</v>
          </cell>
          <cell r="Q130">
            <v>0</v>
          </cell>
          <cell r="R130">
            <v>0</v>
          </cell>
          <cell r="S130">
            <v>0</v>
          </cell>
        </row>
        <row r="131">
          <cell r="B131" t="str">
            <v xml:space="preserve"> Multilaterals (incl. Fd.)</v>
          </cell>
          <cell r="F131">
            <v>229.13833049403749</v>
          </cell>
          <cell r="G131">
            <v>328.89506739415151</v>
          </cell>
          <cell r="H131">
            <v>211.4151106948807</v>
          </cell>
          <cell r="I131">
            <v>338.71363707286628</v>
          </cell>
          <cell r="J131">
            <v>77.164840801886896</v>
          </cell>
          <cell r="K131">
            <v>84.655887912428767</v>
          </cell>
          <cell r="L131">
            <v>42.260000000000005</v>
          </cell>
          <cell r="M131">
            <v>10</v>
          </cell>
          <cell r="N131">
            <v>0</v>
          </cell>
          <cell r="O131">
            <v>0</v>
          </cell>
          <cell r="P131">
            <v>0</v>
          </cell>
          <cell r="Q131">
            <v>0</v>
          </cell>
          <cell r="R131">
            <v>0</v>
          </cell>
          <cell r="S131">
            <v>0</v>
          </cell>
        </row>
        <row r="132">
          <cell r="B132" t="str">
            <v xml:space="preserve">   Fund</v>
          </cell>
          <cell r="D132">
            <v>158</v>
          </cell>
          <cell r="E132">
            <v>169</v>
          </cell>
          <cell r="F132">
            <v>80.599999999999994</v>
          </cell>
          <cell r="G132">
            <v>128</v>
          </cell>
          <cell r="H132">
            <v>0</v>
          </cell>
          <cell r="I132">
            <v>162.30000000000001</v>
          </cell>
          <cell r="J132">
            <v>0</v>
          </cell>
          <cell r="K132">
            <v>0</v>
          </cell>
          <cell r="L132">
            <v>0</v>
          </cell>
          <cell r="M132">
            <v>0</v>
          </cell>
          <cell r="N132">
            <v>0</v>
          </cell>
          <cell r="O132">
            <v>0</v>
          </cell>
          <cell r="P132">
            <v>0</v>
          </cell>
          <cell r="Q132">
            <v>0</v>
          </cell>
          <cell r="R132">
            <v>0</v>
          </cell>
          <cell r="S132">
            <v>0</v>
          </cell>
        </row>
        <row r="133">
          <cell r="B133" t="str">
            <v xml:space="preserve">   Multilaterals (excl. Fd.)</v>
          </cell>
          <cell r="F133">
            <v>148.5383304940375</v>
          </cell>
          <cell r="G133">
            <v>200.89506739415151</v>
          </cell>
          <cell r="H133">
            <v>211.4151106948807</v>
          </cell>
          <cell r="I133">
            <v>176.41363707286629</v>
          </cell>
          <cell r="J133">
            <v>77.164840801886896</v>
          </cell>
          <cell r="K133">
            <v>84.655887912428767</v>
          </cell>
          <cell r="L133">
            <v>42.260000000000005</v>
          </cell>
          <cell r="M133">
            <v>10</v>
          </cell>
          <cell r="N133">
            <v>0</v>
          </cell>
          <cell r="O133">
            <v>0</v>
          </cell>
          <cell r="P133">
            <v>0</v>
          </cell>
          <cell r="Q133">
            <v>0</v>
          </cell>
          <cell r="R133">
            <v>0</v>
          </cell>
          <cell r="S133">
            <v>0</v>
          </cell>
        </row>
        <row r="134">
          <cell r="B134" t="str">
            <v xml:space="preserve">       World Bank</v>
          </cell>
          <cell r="F134">
            <v>70.159284497444602</v>
          </cell>
          <cell r="G134">
            <v>133.74122014583071</v>
          </cell>
          <cell r="H134">
            <v>92.978748735043695</v>
          </cell>
          <cell r="I134">
            <v>120.0655328444375</v>
          </cell>
          <cell r="J134">
            <v>40.059150943396297</v>
          </cell>
          <cell r="K134">
            <v>56.177079878280715</v>
          </cell>
          <cell r="L134">
            <v>42.260000000000005</v>
          </cell>
          <cell r="M134">
            <v>10</v>
          </cell>
          <cell r="N134">
            <v>0</v>
          </cell>
          <cell r="O134">
            <v>0</v>
          </cell>
          <cell r="P134">
            <v>0</v>
          </cell>
          <cell r="Q134">
            <v>0</v>
          </cell>
          <cell r="R134">
            <v>0</v>
          </cell>
          <cell r="S134">
            <v>0</v>
          </cell>
        </row>
        <row r="135">
          <cell r="B135" t="str">
            <v xml:space="preserve">       Other</v>
          </cell>
          <cell r="F135">
            <v>78.379045996592893</v>
          </cell>
          <cell r="G135">
            <v>67.153847248320801</v>
          </cell>
          <cell r="H135">
            <v>118.436361959837</v>
          </cell>
          <cell r="I135">
            <v>56.348104228428802</v>
          </cell>
          <cell r="J135">
            <v>37.105689858490599</v>
          </cell>
          <cell r="K135">
            <v>28.478808034148045</v>
          </cell>
          <cell r="L135">
            <v>0</v>
          </cell>
          <cell r="M135">
            <v>0</v>
          </cell>
          <cell r="N135">
            <v>0</v>
          </cell>
          <cell r="O135">
            <v>0</v>
          </cell>
          <cell r="P135">
            <v>0</v>
          </cell>
          <cell r="Q135">
            <v>0</v>
          </cell>
          <cell r="R135">
            <v>0</v>
          </cell>
          <cell r="S135">
            <v>0</v>
          </cell>
        </row>
        <row r="136">
          <cell r="B136" t="str">
            <v xml:space="preserve"> Bilateral official</v>
          </cell>
          <cell r="F136">
            <v>86.736999999999995</v>
          </cell>
          <cell r="G136">
            <v>100.40016374749</v>
          </cell>
          <cell r="H136">
            <v>129.08283231144699</v>
          </cell>
          <cell r="I136">
            <v>109.707442658761</v>
          </cell>
          <cell r="J136">
            <v>76.315595518867894</v>
          </cell>
          <cell r="K136">
            <v>47.209423605426267</v>
          </cell>
          <cell r="L136">
            <v>0</v>
          </cell>
          <cell r="M136">
            <v>0</v>
          </cell>
          <cell r="N136">
            <v>1.117552471160888</v>
          </cell>
          <cell r="O136">
            <v>0</v>
          </cell>
          <cell r="P136">
            <v>0</v>
          </cell>
          <cell r="Q136">
            <v>0</v>
          </cell>
          <cell r="R136">
            <v>0</v>
          </cell>
          <cell r="S136">
            <v>0</v>
          </cell>
        </row>
        <row r="137">
          <cell r="B137" t="str">
            <v xml:space="preserve">   Paris Club</v>
          </cell>
          <cell r="F137">
            <v>86.736999999999995</v>
          </cell>
          <cell r="G137">
            <v>100.40016374749</v>
          </cell>
          <cell r="H137">
            <v>129.08283231144699</v>
          </cell>
          <cell r="I137">
            <v>109.707442658761</v>
          </cell>
          <cell r="J137">
            <v>76.315595518867894</v>
          </cell>
          <cell r="K137">
            <v>47.209423605426267</v>
          </cell>
          <cell r="L137">
            <v>0</v>
          </cell>
          <cell r="M137">
            <v>0</v>
          </cell>
          <cell r="N137">
            <v>1.117552471160888</v>
          </cell>
          <cell r="O137">
            <v>0</v>
          </cell>
          <cell r="P137">
            <v>0</v>
          </cell>
          <cell r="Q137">
            <v>0</v>
          </cell>
          <cell r="R137">
            <v>0</v>
          </cell>
          <cell r="S137">
            <v>0</v>
          </cell>
        </row>
        <row r="138">
          <cell r="A138" t="str">
            <v>|| ~</v>
          </cell>
          <cell r="B138" t="str">
            <v xml:space="preserve">      Pre-cutoff date</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row>
        <row r="139">
          <cell r="A139" t="str">
            <v>|| ~</v>
          </cell>
          <cell r="B139" t="str">
            <v xml:space="preserve">      Post-cutoff date</v>
          </cell>
          <cell r="F139">
            <v>86.736999999999995</v>
          </cell>
          <cell r="G139">
            <v>100.40016374749</v>
          </cell>
          <cell r="H139">
            <v>129.08283231144699</v>
          </cell>
          <cell r="I139">
            <v>109.707442658761</v>
          </cell>
          <cell r="J139">
            <v>76.315595518867894</v>
          </cell>
          <cell r="K139">
            <v>47.209423605426267</v>
          </cell>
          <cell r="L139">
            <v>0</v>
          </cell>
          <cell r="M139">
            <v>0</v>
          </cell>
          <cell r="N139">
            <v>1.117552471160888</v>
          </cell>
          <cell r="O139">
            <v>0</v>
          </cell>
          <cell r="P139">
            <v>0</v>
          </cell>
          <cell r="Q139">
            <v>0</v>
          </cell>
          <cell r="R139">
            <v>0</v>
          </cell>
          <cell r="S139">
            <v>0</v>
          </cell>
        </row>
        <row r="140">
          <cell r="B140" t="str">
            <v xml:space="preserve">    Other</v>
          </cell>
          <cell r="F140" t="str">
            <v xml:space="preserve"> . . . </v>
          </cell>
          <cell r="G140" t="str">
            <v xml:space="preserve"> . . . </v>
          </cell>
          <cell r="H140" t="str">
            <v xml:space="preserve"> . . . </v>
          </cell>
          <cell r="I140" t="str">
            <v xml:space="preserve"> . . . </v>
          </cell>
          <cell r="J140" t="str">
            <v xml:space="preserve"> . . . </v>
          </cell>
          <cell r="K140" t="str">
            <v xml:space="preserve"> . . . </v>
          </cell>
          <cell r="L140" t="str">
            <v xml:space="preserve"> . . . </v>
          </cell>
          <cell r="M140" t="str">
            <v xml:space="preserve"> . . . </v>
          </cell>
          <cell r="N140" t="str">
            <v xml:space="preserve"> . . . </v>
          </cell>
          <cell r="O140" t="str">
            <v xml:space="preserve"> . . . </v>
          </cell>
          <cell r="P140" t="str">
            <v xml:space="preserve"> . . . </v>
          </cell>
          <cell r="Q140" t="str">
            <v xml:space="preserve"> . . . </v>
          </cell>
          <cell r="R140" t="str">
            <v xml:space="preserve"> . . . </v>
          </cell>
          <cell r="S140" t="str">
            <v xml:space="preserve"> . . . </v>
          </cell>
        </row>
        <row r="141">
          <cell r="B141" t="str">
            <v xml:space="preserve"> Commercial banks (London Club)</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row>
        <row r="142">
          <cell r="B142" t="str">
            <v xml:space="preserve"> Suppliers (Kinshasa Club)</v>
          </cell>
          <cell r="F142">
            <v>7</v>
          </cell>
          <cell r="G142">
            <v>0</v>
          </cell>
          <cell r="H142">
            <v>0</v>
          </cell>
          <cell r="I142">
            <v>0</v>
          </cell>
          <cell r="J142">
            <v>0</v>
          </cell>
          <cell r="K142">
            <v>0</v>
          </cell>
          <cell r="L142">
            <v>0</v>
          </cell>
          <cell r="M142">
            <v>0</v>
          </cell>
          <cell r="N142">
            <v>0</v>
          </cell>
          <cell r="O142">
            <v>0</v>
          </cell>
          <cell r="P142">
            <v>0</v>
          </cell>
          <cell r="Q142">
            <v>0</v>
          </cell>
          <cell r="R142">
            <v>0</v>
          </cell>
          <cell r="S142">
            <v>0</v>
          </cell>
        </row>
        <row r="143">
          <cell r="B143" t="str">
            <v xml:space="preserve"> World Bank Gecamines Trust</v>
          </cell>
          <cell r="F143">
            <v>0</v>
          </cell>
          <cell r="G143">
            <v>5.9</v>
          </cell>
          <cell r="H143">
            <v>7.4074349663670498</v>
          </cell>
          <cell r="I143">
            <v>13.0433765017944</v>
          </cell>
          <cell r="J143">
            <v>11.792419830188701</v>
          </cell>
          <cell r="K143">
            <v>30.012920121719283</v>
          </cell>
          <cell r="L143">
            <v>5.24</v>
          </cell>
          <cell r="M143">
            <v>0</v>
          </cell>
          <cell r="N143">
            <v>0</v>
          </cell>
          <cell r="O143">
            <v>0</v>
          </cell>
          <cell r="P143">
            <v>0</v>
          </cell>
          <cell r="Q143">
            <v>0</v>
          </cell>
          <cell r="R143">
            <v>0</v>
          </cell>
          <cell r="S143">
            <v>0</v>
          </cell>
        </row>
        <row r="144">
          <cell r="A144" t="str">
            <v>|| ~</v>
          </cell>
          <cell r="B144" t="str">
            <v xml:space="preserve"> Short term</v>
          </cell>
          <cell r="P144" t="str">
            <v xml:space="preserve"> </v>
          </cell>
          <cell r="Q144">
            <v>0</v>
          </cell>
          <cell r="R144">
            <v>0</v>
          </cell>
          <cell r="S144">
            <v>0</v>
          </cell>
        </row>
        <row r="145">
          <cell r="A145" t="str">
            <v>|| ~</v>
          </cell>
          <cell r="B145" t="str">
            <v xml:space="preserve">   of which: central bank</v>
          </cell>
          <cell r="Q145">
            <v>0</v>
          </cell>
          <cell r="R145">
            <v>0</v>
          </cell>
          <cell r="S145">
            <v>0</v>
          </cell>
        </row>
        <row r="146">
          <cell r="B146" t="str">
            <v xml:space="preserve"> Financing gap</v>
          </cell>
          <cell r="P146">
            <v>0</v>
          </cell>
          <cell r="Q146">
            <v>0</v>
          </cell>
          <cell r="R146">
            <v>0</v>
          </cell>
          <cell r="S146">
            <v>0</v>
          </cell>
        </row>
        <row r="148">
          <cell r="B148" t="str">
            <v>3. Stock of new debt (post-1996)</v>
          </cell>
        </row>
        <row r="149">
          <cell r="B149" t="str">
            <v>Total</v>
          </cell>
          <cell r="P149">
            <v>3895.0973574408899</v>
          </cell>
          <cell r="Q149">
            <v>3824.0329768574229</v>
          </cell>
          <cell r="R149">
            <v>3670.5429808652393</v>
          </cell>
          <cell r="S149">
            <v>3539.7026842629903</v>
          </cell>
        </row>
        <row r="150">
          <cell r="B150" t="str">
            <v xml:space="preserve"> Multilaterals (incl. Fd.)</v>
          </cell>
          <cell r="P150">
            <v>3895.0973574408899</v>
          </cell>
          <cell r="Q150">
            <v>3824.0329768574229</v>
          </cell>
          <cell r="R150">
            <v>3670.5429808652393</v>
          </cell>
          <cell r="S150">
            <v>3539.7026842629903</v>
          </cell>
        </row>
        <row r="151">
          <cell r="B151" t="str">
            <v xml:space="preserve">   Fund</v>
          </cell>
          <cell r="P151">
            <v>0</v>
          </cell>
          <cell r="Q151">
            <v>0</v>
          </cell>
          <cell r="R151">
            <v>0</v>
          </cell>
          <cell r="S151">
            <v>0</v>
          </cell>
        </row>
        <row r="152">
          <cell r="B152" t="str">
            <v xml:space="preserve">   Multilaterals (excl. Fd.)</v>
          </cell>
          <cell r="P152">
            <v>0</v>
          </cell>
          <cell r="Q152">
            <v>0</v>
          </cell>
          <cell r="R152">
            <v>0</v>
          </cell>
          <cell r="S152">
            <v>0</v>
          </cell>
        </row>
        <row r="153">
          <cell r="B153" t="str">
            <v xml:space="preserve">       World Bank</v>
          </cell>
          <cell r="P153">
            <v>0</v>
          </cell>
          <cell r="Q153">
            <v>0</v>
          </cell>
          <cell r="R153">
            <v>0</v>
          </cell>
          <cell r="S153">
            <v>0</v>
          </cell>
        </row>
        <row r="154">
          <cell r="B154" t="str">
            <v xml:space="preserve">       Other</v>
          </cell>
          <cell r="P154">
            <v>0</v>
          </cell>
          <cell r="Q154">
            <v>0</v>
          </cell>
          <cell r="R154">
            <v>0</v>
          </cell>
          <cell r="S154">
            <v>0</v>
          </cell>
        </row>
        <row r="155">
          <cell r="B155" t="str">
            <v xml:space="preserve"> Bilateral official</v>
          </cell>
          <cell r="P155">
            <v>0</v>
          </cell>
          <cell r="Q155">
            <v>0</v>
          </cell>
          <cell r="R155">
            <v>0</v>
          </cell>
          <cell r="S155">
            <v>0</v>
          </cell>
        </row>
        <row r="156">
          <cell r="B156" t="str">
            <v xml:space="preserve">   Paris Club</v>
          </cell>
          <cell r="P156">
            <v>0</v>
          </cell>
          <cell r="Q156">
            <v>0</v>
          </cell>
          <cell r="R156">
            <v>0</v>
          </cell>
          <cell r="S156">
            <v>0</v>
          </cell>
        </row>
        <row r="157">
          <cell r="B157" t="str">
            <v xml:space="preserve">      Pre-cutoff date</v>
          </cell>
          <cell r="P157">
            <v>0</v>
          </cell>
          <cell r="Q157">
            <v>0</v>
          </cell>
          <cell r="R157">
            <v>0</v>
          </cell>
          <cell r="S157">
            <v>0</v>
          </cell>
        </row>
        <row r="158">
          <cell r="B158" t="str">
            <v xml:space="preserve">      Post-cutoff date</v>
          </cell>
          <cell r="P158">
            <v>0</v>
          </cell>
          <cell r="Q158">
            <v>0</v>
          </cell>
          <cell r="R158">
            <v>0</v>
          </cell>
          <cell r="S158">
            <v>0</v>
          </cell>
        </row>
        <row r="159">
          <cell r="B159" t="str">
            <v xml:space="preserve">    Other</v>
          </cell>
        </row>
        <row r="160">
          <cell r="B160" t="str">
            <v xml:space="preserve"> Commercial banks (London Club)</v>
          </cell>
          <cell r="P160">
            <v>0</v>
          </cell>
          <cell r="Q160">
            <v>0</v>
          </cell>
          <cell r="R160">
            <v>0</v>
          </cell>
          <cell r="S160">
            <v>0</v>
          </cell>
        </row>
        <row r="161">
          <cell r="B161" t="str">
            <v xml:space="preserve"> Suppliers (Kinshasa Club)</v>
          </cell>
          <cell r="P161">
            <v>0</v>
          </cell>
          <cell r="Q161">
            <v>0</v>
          </cell>
          <cell r="R161">
            <v>0</v>
          </cell>
          <cell r="S161">
            <v>0</v>
          </cell>
        </row>
        <row r="162">
          <cell r="B162" t="str">
            <v xml:space="preserve"> World Bank Gecamines Trust</v>
          </cell>
          <cell r="P162">
            <v>0</v>
          </cell>
          <cell r="Q162">
            <v>0</v>
          </cell>
          <cell r="R162">
            <v>0</v>
          </cell>
          <cell r="S162">
            <v>0</v>
          </cell>
        </row>
        <row r="163">
          <cell r="A163" t="str">
            <v>|| ~</v>
          </cell>
          <cell r="B163" t="str">
            <v xml:space="preserve"> Short term</v>
          </cell>
          <cell r="P163">
            <v>0</v>
          </cell>
          <cell r="Q163">
            <v>0</v>
          </cell>
          <cell r="R163">
            <v>0</v>
          </cell>
          <cell r="S163">
            <v>0</v>
          </cell>
        </row>
        <row r="164">
          <cell r="A164" t="str">
            <v>|| ~</v>
          </cell>
          <cell r="B164" t="str">
            <v xml:space="preserve">   of which: central bank</v>
          </cell>
          <cell r="P164">
            <v>0</v>
          </cell>
          <cell r="Q164">
            <v>0</v>
          </cell>
          <cell r="R164">
            <v>0</v>
          </cell>
          <cell r="S164">
            <v>0</v>
          </cell>
        </row>
        <row r="165">
          <cell r="B165" t="str">
            <v xml:space="preserve"> Financing gap</v>
          </cell>
          <cell r="P165">
            <v>0</v>
          </cell>
          <cell r="Q165">
            <v>0</v>
          </cell>
          <cell r="R165">
            <v>0</v>
          </cell>
          <cell r="S165">
            <v>0</v>
          </cell>
        </row>
        <row r="166">
          <cell r="B166" t="str">
            <v xml:space="preserve">   Fund drawings</v>
          </cell>
          <cell r="R166">
            <v>0</v>
          </cell>
          <cell r="S166">
            <v>0</v>
          </cell>
        </row>
        <row r="167">
          <cell r="B167" t="str">
            <v xml:space="preserve">   Mutilateral creditors</v>
          </cell>
          <cell r="R167">
            <v>0</v>
          </cell>
          <cell r="S167">
            <v>0</v>
          </cell>
        </row>
        <row r="168">
          <cell r="B168" t="str">
            <v xml:space="preserve">   Bilateral creditors</v>
          </cell>
          <cell r="R168">
            <v>0</v>
          </cell>
          <cell r="S168">
            <v>0</v>
          </cell>
        </row>
        <row r="170">
          <cell r="B170" t="str">
            <v>4. Total stock of debt</v>
          </cell>
          <cell r="O170">
            <v>9597.6427310739564</v>
          </cell>
          <cell r="P170">
            <v>8625.4940847952712</v>
          </cell>
          <cell r="Q170">
            <v>8798.4937925730846</v>
          </cell>
          <cell r="R170">
            <v>9037.4918371610584</v>
          </cell>
          <cell r="S170">
            <v>9010.2272992877897</v>
          </cell>
        </row>
        <row r="171">
          <cell r="B171" t="str">
            <v>Total</v>
          </cell>
          <cell r="D171">
            <v>5704.7765300000001</v>
          </cell>
          <cell r="E171">
            <v>5733.1063569999997</v>
          </cell>
          <cell r="F171">
            <v>5604.1908407618412</v>
          </cell>
          <cell r="G171">
            <v>3299.8628418157246</v>
          </cell>
          <cell r="H171">
            <v>3502.861996014652</v>
          </cell>
          <cell r="I171">
            <v>7171.5581812967548</v>
          </cell>
          <cell r="J171">
            <v>7515.0562727100532</v>
          </cell>
          <cell r="K171">
            <v>8099.2888089298822</v>
          </cell>
          <cell r="L171">
            <v>8928.0946481996252</v>
          </cell>
          <cell r="M171">
            <v>9258.0705590653088</v>
          </cell>
          <cell r="N171">
            <v>9437.3045101883235</v>
          </cell>
          <cell r="O171">
            <v>9962.9413400739559</v>
          </cell>
          <cell r="P171">
            <v>8979.9516937952703</v>
          </cell>
          <cell r="Q171">
            <v>9173.341401573085</v>
          </cell>
          <cell r="R171">
            <v>9422.0284881610587</v>
          </cell>
          <cell r="S171">
            <v>9406.8338572877892</v>
          </cell>
        </row>
        <row r="172">
          <cell r="B172" t="str">
            <v xml:space="preserve"> Multilaterals (incl. Fd.)</v>
          </cell>
          <cell r="F172">
            <v>1459.2459033517698</v>
          </cell>
          <cell r="G172">
            <v>1526.0833597692863</v>
          </cell>
          <cell r="H172">
            <v>1535.4918540810859</v>
          </cell>
          <cell r="I172">
            <v>1795.1992271991237</v>
          </cell>
          <cell r="J172">
            <v>1745.686986868935</v>
          </cell>
          <cell r="K172">
            <v>1799.1778747813637</v>
          </cell>
          <cell r="L172">
            <v>1827.1301017813639</v>
          </cell>
          <cell r="M172">
            <v>1836.0422677813638</v>
          </cell>
          <cell r="N172">
            <v>1841.0856037813637</v>
          </cell>
          <cell r="O172">
            <v>1840.5214837813637</v>
          </cell>
          <cell r="P172">
            <v>1829.6804837813638</v>
          </cell>
          <cell r="Q172">
            <v>1850.0704837813637</v>
          </cell>
          <cell r="R172">
            <v>1859.7595257813637</v>
          </cell>
          <cell r="S172">
            <v>1871.8294327813637</v>
          </cell>
        </row>
        <row r="173">
          <cell r="B173" t="str">
            <v xml:space="preserve">   Fund</v>
          </cell>
          <cell r="D173">
            <v>688.7</v>
          </cell>
          <cell r="E173">
            <v>735.10551300000009</v>
          </cell>
          <cell r="F173">
            <v>699.67540000000008</v>
          </cell>
          <cell r="G173">
            <v>681.26</v>
          </cell>
          <cell r="H173">
            <v>584.06736999999998</v>
          </cell>
          <cell r="I173">
            <v>478.18760000000015</v>
          </cell>
          <cell r="J173">
            <v>366.28000000000003</v>
          </cell>
          <cell r="K173">
            <v>341.31499999999994</v>
          </cell>
          <cell r="L173">
            <v>349.90722700000003</v>
          </cell>
          <cell r="M173">
            <v>360.81939299999999</v>
          </cell>
          <cell r="N173">
            <v>365.862729</v>
          </cell>
          <cell r="O173">
            <v>365.298609</v>
          </cell>
          <cell r="P173">
            <v>354.45760899999999</v>
          </cell>
          <cell r="Q173">
            <v>374.84760899999998</v>
          </cell>
          <cell r="R173">
            <v>384.53665100000001</v>
          </cell>
          <cell r="S173">
            <v>396.60655800000001</v>
          </cell>
        </row>
        <row r="174">
          <cell r="B174" t="str">
            <v xml:space="preserve">   Multilaterals (excl. Fd.)</v>
          </cell>
          <cell r="F174">
            <v>759.57050335176973</v>
          </cell>
          <cell r="G174">
            <v>844.82335976928618</v>
          </cell>
          <cell r="H174">
            <v>951.42448408108601</v>
          </cell>
          <cell r="I174">
            <v>1317.0116271991235</v>
          </cell>
          <cell r="J174">
            <v>1379.4069868689351</v>
          </cell>
          <cell r="K174">
            <v>1457.8628747813639</v>
          </cell>
          <cell r="L174">
            <v>1477.2228747813638</v>
          </cell>
          <cell r="M174">
            <v>1475.2228747813638</v>
          </cell>
          <cell r="N174">
            <v>1475.2228747813638</v>
          </cell>
          <cell r="O174">
            <v>1475.2228747813638</v>
          </cell>
          <cell r="P174">
            <v>1475.2228747813638</v>
          </cell>
          <cell r="Q174">
            <v>1475.2228747813638</v>
          </cell>
          <cell r="R174">
            <v>1475.2228747813638</v>
          </cell>
          <cell r="S174">
            <v>1475.2228747813638</v>
          </cell>
        </row>
        <row r="175">
          <cell r="B175" t="str">
            <v xml:space="preserve">       World Bank</v>
          </cell>
          <cell r="F175">
            <v>423.10742315238713</v>
          </cell>
          <cell r="G175">
            <v>555.75475687103597</v>
          </cell>
          <cell r="H175">
            <v>615.33544749823818</v>
          </cell>
          <cell r="I175">
            <v>733.83570000000236</v>
          </cell>
          <cell r="J175">
            <v>771.91961240495084</v>
          </cell>
          <cell r="K175">
            <v>831.42162027486017</v>
          </cell>
          <cell r="L175">
            <v>858.7524042654818</v>
          </cell>
          <cell r="M175">
            <v>864.17864425666983</v>
          </cell>
          <cell r="N175">
            <v>870.946821410138</v>
          </cell>
          <cell r="O175">
            <v>877.45331379063782</v>
          </cell>
          <cell r="P175">
            <v>0</v>
          </cell>
          <cell r="Q175">
            <v>0</v>
          </cell>
          <cell r="R175">
            <v>0</v>
          </cell>
          <cell r="S175">
            <v>0</v>
          </cell>
        </row>
        <row r="176">
          <cell r="B176" t="str">
            <v xml:space="preserve">       Other</v>
          </cell>
          <cell r="F176">
            <v>336.4630801993826</v>
          </cell>
          <cell r="G176">
            <v>289.06860289825022</v>
          </cell>
          <cell r="H176">
            <v>336.08903658284783</v>
          </cell>
          <cell r="I176">
            <v>583.17592719912113</v>
          </cell>
          <cell r="J176">
            <v>607.48737446398422</v>
          </cell>
          <cell r="K176">
            <v>626.4412545065037</v>
          </cell>
          <cell r="L176">
            <v>618.47047051588197</v>
          </cell>
          <cell r="M176">
            <v>611.04423052469394</v>
          </cell>
          <cell r="N176">
            <v>604.27605337122577</v>
          </cell>
          <cell r="O176">
            <v>597.76956099072595</v>
          </cell>
          <cell r="P176">
            <v>1595.632823365786</v>
          </cell>
          <cell r="Q176">
            <v>1665.5389831310508</v>
          </cell>
          <cell r="R176">
            <v>1748.1442930382493</v>
          </cell>
          <cell r="S176">
            <v>1819.5076871097092</v>
          </cell>
        </row>
        <row r="177">
          <cell r="B177" t="str">
            <v xml:space="preserve"> Bilateral official</v>
          </cell>
          <cell r="E177">
            <v>3331.1</v>
          </cell>
          <cell r="F177">
            <v>3643</v>
          </cell>
          <cell r="G177">
            <v>1358.9796004680472</v>
          </cell>
          <cell r="H177">
            <v>1453.7638403804713</v>
          </cell>
          <cell r="I177">
            <v>4624.2314482254824</v>
          </cell>
          <cell r="J177">
            <v>4772.738702062351</v>
          </cell>
          <cell r="K177">
            <v>5205.0093400304004</v>
          </cell>
          <cell r="L177">
            <v>5721.5822398163937</v>
          </cell>
          <cell r="M177">
            <v>5840.5278204042825</v>
          </cell>
          <cell r="N177">
            <v>5846.0001836996298</v>
          </cell>
          <cell r="O177">
            <v>6126.4638703424362</v>
          </cell>
          <cell r="P177">
            <v>6606.223922114048</v>
          </cell>
          <cell r="Q177">
            <v>6709.1746146750429</v>
          </cell>
          <cell r="R177">
            <v>7000.2830039578694</v>
          </cell>
          <cell r="S177">
            <v>6950.7189984059341</v>
          </cell>
        </row>
        <row r="178">
          <cell r="B178" t="str">
            <v xml:space="preserve">   Paris Club</v>
          </cell>
          <cell r="F178">
            <v>3643</v>
          </cell>
          <cell r="G178">
            <v>1358.9796004680472</v>
          </cell>
          <cell r="H178">
            <v>1453.7638403804713</v>
          </cell>
          <cell r="I178">
            <v>4624.2314482254824</v>
          </cell>
          <cell r="J178">
            <v>4747.0864437040473</v>
          </cell>
          <cell r="K178">
            <v>5179.0720272924918</v>
          </cell>
          <cell r="L178">
            <v>5695.3964130878439</v>
          </cell>
          <cell r="M178">
            <v>5814.1199840759282</v>
          </cell>
          <cell r="N178">
            <v>5819.3897909858779</v>
          </cell>
          <cell r="O178">
            <v>6099.7084494297269</v>
          </cell>
          <cell r="P178">
            <v>6599.520166898471</v>
          </cell>
          <cell r="Q178">
            <v>6701.985440386532</v>
          </cell>
          <cell r="R178">
            <v>6890.270713950993</v>
          </cell>
          <cell r="S178">
            <v>6837.8895584404472</v>
          </cell>
        </row>
        <row r="179">
          <cell r="B179" t="str">
            <v xml:space="preserve">      Pre-cutoff date</v>
          </cell>
        </row>
        <row r="180">
          <cell r="B180" t="str">
            <v xml:space="preserve">      Post-cutoff date</v>
          </cell>
        </row>
        <row r="181">
          <cell r="B181" t="str">
            <v xml:space="preserve">    Other</v>
          </cell>
          <cell r="F181">
            <v>0</v>
          </cell>
          <cell r="G181">
            <v>0</v>
          </cell>
          <cell r="H181">
            <v>0</v>
          </cell>
          <cell r="I181">
            <v>0</v>
          </cell>
          <cell r="J181">
            <v>25.652258358304032</v>
          </cell>
          <cell r="K181">
            <v>25.937312737908755</v>
          </cell>
          <cell r="L181">
            <v>26.185826728549394</v>
          </cell>
          <cell r="M181">
            <v>26.407836328354271</v>
          </cell>
          <cell r="N181">
            <v>26.610392713752184</v>
          </cell>
          <cell r="O181">
            <v>26.755420912709628</v>
          </cell>
          <cell r="P181">
            <v>6.7037552155771909</v>
          </cell>
          <cell r="Q181">
            <v>7.1891742885112739</v>
          </cell>
          <cell r="R181">
            <v>110.01229000687601</v>
          </cell>
          <cell r="S181">
            <v>112.82943996548653</v>
          </cell>
        </row>
        <row r="182">
          <cell r="B182" t="str">
            <v xml:space="preserve"> Commercial banks (London Club)</v>
          </cell>
          <cell r="E182">
            <v>353.4167258425739</v>
          </cell>
          <cell r="F182">
            <v>308.45323741007195</v>
          </cell>
          <cell r="G182">
            <v>272.5106790915371</v>
          </cell>
          <cell r="H182">
            <v>312.32815634985513</v>
          </cell>
          <cell r="I182">
            <v>538.34836178010494</v>
          </cell>
          <cell r="J182">
            <v>704.60177907928846</v>
          </cell>
          <cell r="K182">
            <v>801.58654936183245</v>
          </cell>
          <cell r="L182">
            <v>1029.8625025762167</v>
          </cell>
          <cell r="M182">
            <v>1204.1752564564642</v>
          </cell>
          <cell r="N182">
            <v>1346.0848582944766</v>
          </cell>
          <cell r="O182">
            <v>1566.0219520618398</v>
          </cell>
          <cell r="P182">
            <v>25.883171070931851</v>
          </cell>
          <cell r="Q182">
            <v>27.585677012205117</v>
          </cell>
          <cell r="R182">
            <v>26.434199057817462</v>
          </cell>
          <cell r="S182">
            <v>27.118118013143544</v>
          </cell>
        </row>
        <row r="183">
          <cell r="B183" t="str">
            <v xml:space="preserve"> Suppliers (Kinshasa Club)</v>
          </cell>
          <cell r="E183">
            <v>224.9</v>
          </cell>
          <cell r="F183">
            <v>193.49170000000001</v>
          </cell>
          <cell r="G183">
            <v>142.28920248685378</v>
          </cell>
          <cell r="H183">
            <v>201.27814520323997</v>
          </cell>
          <cell r="I183">
            <v>213.77914409204359</v>
          </cell>
          <cell r="J183">
            <v>195.35939718555383</v>
          </cell>
          <cell r="K183">
            <v>181.10728515187358</v>
          </cell>
          <cell r="L183">
            <v>179.7178221932993</v>
          </cell>
          <cell r="M183">
            <v>183.0694509903536</v>
          </cell>
          <cell r="N183">
            <v>185.98905682126141</v>
          </cell>
          <cell r="O183">
            <v>188.49408934870814</v>
          </cell>
          <cell r="P183">
            <v>274.4297635605007</v>
          </cell>
          <cell r="Q183">
            <v>288.81210688114163</v>
          </cell>
          <cell r="R183">
            <v>284.41266401648528</v>
          </cell>
          <cell r="S183">
            <v>286.59814351558691</v>
          </cell>
        </row>
        <row r="184">
          <cell r="B184" t="str">
            <v xml:space="preserve"> World Bank Gecamines Trust</v>
          </cell>
          <cell r="E184">
            <v>0</v>
          </cell>
          <cell r="F184">
            <v>0</v>
          </cell>
          <cell r="G184">
            <v>0</v>
          </cell>
          <cell r="H184">
            <v>0</v>
          </cell>
          <cell r="I184">
            <v>0</v>
          </cell>
          <cell r="J184">
            <v>96.669407513925677</v>
          </cell>
          <cell r="K184">
            <v>112.40775960441232</v>
          </cell>
          <cell r="L184">
            <v>169.80198183235274</v>
          </cell>
          <cell r="M184">
            <v>194.25576343284396</v>
          </cell>
          <cell r="N184">
            <v>218.14480759159187</v>
          </cell>
          <cell r="O184">
            <v>241.43994453960752</v>
          </cell>
          <cell r="P184">
            <v>243.73435326842838</v>
          </cell>
          <cell r="Q184">
            <v>297.69851922333237</v>
          </cell>
          <cell r="R184">
            <v>251.13909534752375</v>
          </cell>
          <cell r="S184">
            <v>270.56916457176214</v>
          </cell>
        </row>
        <row r="185">
          <cell r="B185" t="str">
            <v xml:space="preserve"> Short term</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row>
        <row r="186">
          <cell r="B186" t="str">
            <v xml:space="preserve">   of which: central bank</v>
          </cell>
        </row>
        <row r="187">
          <cell r="B187" t="str">
            <v xml:space="preserve"> Financing gap</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row>
        <row r="189">
          <cell r="B189" t="str">
            <v>5. Total stock of arrears</v>
          </cell>
        </row>
        <row r="190">
          <cell r="B190" t="str">
            <v>Total</v>
          </cell>
          <cell r="D190">
            <v>55</v>
          </cell>
          <cell r="E190">
            <v>198.16</v>
          </cell>
          <cell r="F190">
            <v>296.6941854292217</v>
          </cell>
          <cell r="G190">
            <v>414.19410093581371</v>
          </cell>
          <cell r="H190">
            <v>959.84007203102942</v>
          </cell>
          <cell r="I190">
            <v>548.88182873046264</v>
          </cell>
          <cell r="J190">
            <v>1112.0472447992674</v>
          </cell>
          <cell r="K190">
            <v>2027.0373631040325</v>
          </cell>
          <cell r="L190">
            <v>3187.1434693179549</v>
          </cell>
          <cell r="M190">
            <v>4194.0212773821186</v>
          </cell>
          <cell r="N190">
            <v>5087.6218640599345</v>
          </cell>
          <cell r="O190">
            <v>6088.7418612672482</v>
          </cell>
          <cell r="P190">
            <v>4010.4869785938995</v>
          </cell>
          <cell r="Q190">
            <v>5482.8644630983508</v>
          </cell>
          <cell r="R190">
            <v>6802.5705670851967</v>
          </cell>
          <cell r="S190">
            <v>8663.3563391342304</v>
          </cell>
        </row>
        <row r="191">
          <cell r="B191" t="str">
            <v xml:space="preserve"> Multilaterals (incl. Fd.)</v>
          </cell>
          <cell r="E191">
            <v>0</v>
          </cell>
          <cell r="F191">
            <v>0</v>
          </cell>
          <cell r="G191">
            <v>10.873865271037795</v>
          </cell>
          <cell r="H191">
            <v>113.39817143570026</v>
          </cell>
          <cell r="I191">
            <v>11.338555168332277</v>
          </cell>
          <cell r="J191">
            <v>56.72512123104805</v>
          </cell>
          <cell r="K191">
            <v>153.57232283831573</v>
          </cell>
          <cell r="L191">
            <v>253.34372204290338</v>
          </cell>
          <cell r="M191">
            <v>381.94081449721671</v>
          </cell>
          <cell r="N191">
            <v>510.99330677066655</v>
          </cell>
          <cell r="O191">
            <v>615.75880970452647</v>
          </cell>
          <cell r="P191">
            <v>857.39350000000002</v>
          </cell>
          <cell r="Q191">
            <v>820.6635</v>
          </cell>
          <cell r="R191">
            <v>1085.662542</v>
          </cell>
          <cell r="S191">
            <v>1456.371449</v>
          </cell>
        </row>
        <row r="192">
          <cell r="B192" t="str">
            <v xml:space="preserve">   Fund</v>
          </cell>
          <cell r="D192">
            <v>0.25</v>
          </cell>
          <cell r="E192">
            <v>0</v>
          </cell>
          <cell r="F192">
            <v>0</v>
          </cell>
          <cell r="G192">
            <v>0</v>
          </cell>
          <cell r="H192">
            <v>100.19</v>
          </cell>
          <cell r="I192">
            <v>0</v>
          </cell>
          <cell r="J192">
            <v>27.934500000000014</v>
          </cell>
          <cell r="K192">
            <v>81.894500000000008</v>
          </cell>
          <cell r="L192">
            <v>129.26650000000001</v>
          </cell>
          <cell r="M192">
            <v>197.86450000000002</v>
          </cell>
          <cell r="N192">
            <v>258.19450000000001</v>
          </cell>
          <cell r="O192">
            <v>286.73450000000003</v>
          </cell>
          <cell r="P192">
            <v>296.26350000000002</v>
          </cell>
          <cell r="Q192">
            <v>331.20350000000002</v>
          </cell>
          <cell r="R192">
            <v>358.35254200000003</v>
          </cell>
          <cell r="S192">
            <v>379.15144900000001</v>
          </cell>
        </row>
        <row r="193">
          <cell r="B193" t="str">
            <v xml:space="preserve">   Multilaterals (excl. Fd.)</v>
          </cell>
          <cell r="F193">
            <v>0</v>
          </cell>
          <cell r="G193">
            <v>10.873865271037795</v>
          </cell>
          <cell r="H193">
            <v>13.208171435700265</v>
          </cell>
          <cell r="I193">
            <v>11.338555168332277</v>
          </cell>
          <cell r="J193">
            <v>28.790621231048032</v>
          </cell>
          <cell r="K193">
            <v>71.67782283831572</v>
          </cell>
          <cell r="L193">
            <v>124.07722204290337</v>
          </cell>
          <cell r="M193">
            <v>184.07631449721669</v>
          </cell>
          <cell r="N193">
            <v>252.79880677066654</v>
          </cell>
          <cell r="O193">
            <v>329.02430970452644</v>
          </cell>
          <cell r="P193">
            <v>561.13</v>
          </cell>
          <cell r="Q193">
            <v>489.46</v>
          </cell>
          <cell r="R193">
            <v>727.31000000000006</v>
          </cell>
          <cell r="S193">
            <v>1077.22</v>
          </cell>
        </row>
        <row r="194">
          <cell r="B194" t="str">
            <v xml:space="preserve">       World Bank</v>
          </cell>
          <cell r="F194">
            <v>0</v>
          </cell>
          <cell r="G194">
            <v>0</v>
          </cell>
          <cell r="H194">
            <v>0</v>
          </cell>
          <cell r="I194">
            <v>0</v>
          </cell>
          <cell r="J194">
            <v>0</v>
          </cell>
          <cell r="K194">
            <v>10.624927991628649</v>
          </cell>
          <cell r="L194">
            <v>23.595711982250215</v>
          </cell>
          <cell r="M194">
            <v>39.221951973438266</v>
          </cell>
          <cell r="N194">
            <v>51.256595147252078</v>
          </cell>
          <cell r="O194">
            <v>63.920193792581557</v>
          </cell>
          <cell r="P194">
            <v>0</v>
          </cell>
          <cell r="Q194">
            <v>0</v>
          </cell>
          <cell r="R194">
            <v>0</v>
          </cell>
          <cell r="S194">
            <v>0</v>
          </cell>
        </row>
        <row r="195">
          <cell r="B195" t="str">
            <v xml:space="preserve">       Other</v>
          </cell>
          <cell r="F195">
            <v>0</v>
          </cell>
          <cell r="G195">
            <v>10.873865271037795</v>
          </cell>
          <cell r="H195">
            <v>13.208171435700265</v>
          </cell>
          <cell r="I195">
            <v>11.338555168332277</v>
          </cell>
          <cell r="J195">
            <v>28.790621231048032</v>
          </cell>
          <cell r="K195">
            <v>61.052894846687067</v>
          </cell>
          <cell r="L195">
            <v>100.48151006065315</v>
          </cell>
          <cell r="M195">
            <v>144.85436252377843</v>
          </cell>
          <cell r="N195">
            <v>201.54221162341446</v>
          </cell>
          <cell r="O195">
            <v>265.10411591194486</v>
          </cell>
          <cell r="P195">
            <v>561.13</v>
          </cell>
          <cell r="Q195">
            <v>489.46</v>
          </cell>
          <cell r="R195">
            <v>727.31000000000006</v>
          </cell>
          <cell r="S195">
            <v>1077.22</v>
          </cell>
        </row>
        <row r="196">
          <cell r="B196" t="str">
            <v xml:space="preserve"> Bilateral official</v>
          </cell>
          <cell r="E196">
            <v>115.3</v>
          </cell>
          <cell r="F196">
            <v>170.38124858289933</v>
          </cell>
          <cell r="G196">
            <v>213.01486753918979</v>
          </cell>
          <cell r="H196">
            <v>511.17268348061486</v>
          </cell>
          <cell r="I196">
            <v>5.3009478603122204</v>
          </cell>
          <cell r="J196">
            <v>322.62934415947058</v>
          </cell>
          <cell r="K196">
            <v>1023.0491162643139</v>
          </cell>
          <cell r="L196">
            <v>1836.6267521950606</v>
          </cell>
          <cell r="M196">
            <v>2504.9473515340105</v>
          </cell>
          <cell r="N196">
            <v>3093.9880628484066</v>
          </cell>
          <cell r="O196">
            <v>3737.6703090925234</v>
          </cell>
          <cell r="P196">
            <v>2801.3619069666393</v>
          </cell>
          <cell r="Q196">
            <v>4187.1744191049966</v>
          </cell>
          <cell r="R196">
            <v>5280.9283965085597</v>
          </cell>
          <cell r="S196">
            <v>6742.4942239402681</v>
          </cell>
        </row>
        <row r="197">
          <cell r="B197" t="str">
            <v xml:space="preserve">   Paris Club</v>
          </cell>
          <cell r="E197">
            <v>115.3</v>
          </cell>
          <cell r="F197">
            <v>170.38124858289933</v>
          </cell>
          <cell r="G197">
            <v>213.01486753918979</v>
          </cell>
          <cell r="H197">
            <v>511.17268348061486</v>
          </cell>
          <cell r="I197">
            <v>0</v>
          </cell>
          <cell r="J197">
            <v>313.10503736524322</v>
          </cell>
          <cell r="K197">
            <v>1009.460957289055</v>
          </cell>
          <cell r="L197">
            <v>1818.9842649724931</v>
          </cell>
          <cell r="M197">
            <v>2485.9656451126202</v>
          </cell>
          <cell r="N197">
            <v>3073.6792628675125</v>
          </cell>
          <cell r="O197">
            <v>3716.1815069473846</v>
          </cell>
          <cell r="P197">
            <v>2795.1797094701164</v>
          </cell>
          <cell r="Q197">
            <v>4064.6027032458214</v>
          </cell>
          <cell r="R197">
            <v>5170.3834453170148</v>
          </cell>
          <cell r="S197">
            <v>6629.6502121757412</v>
          </cell>
        </row>
        <row r="198">
          <cell r="B198" t="str">
            <v xml:space="preserve">      Pre-cutoff date</v>
          </cell>
        </row>
        <row r="199">
          <cell r="B199" t="str">
            <v xml:space="preserve">      Post-cutoff date</v>
          </cell>
        </row>
        <row r="200">
          <cell r="B200" t="str">
            <v xml:space="preserve">    Other</v>
          </cell>
          <cell r="F200">
            <v>0</v>
          </cell>
          <cell r="G200">
            <v>0</v>
          </cell>
          <cell r="H200">
            <v>0</v>
          </cell>
          <cell r="I200">
            <v>5.3009478603122204</v>
          </cell>
          <cell r="J200">
            <v>9.5243067942273409</v>
          </cell>
          <cell r="K200">
            <v>13.588158975258798</v>
          </cell>
          <cell r="L200">
            <v>17.642487222567524</v>
          </cell>
          <cell r="M200">
            <v>18.981706421390502</v>
          </cell>
          <cell r="N200">
            <v>20.308799980894054</v>
          </cell>
          <cell r="O200">
            <v>21.48880214513871</v>
          </cell>
          <cell r="P200">
            <v>6.1821974965229494</v>
          </cell>
          <cell r="Q200">
            <v>122.57171585917472</v>
          </cell>
          <cell r="R200">
            <v>110.54495119154456</v>
          </cell>
          <cell r="S200">
            <v>112.84401176452639</v>
          </cell>
        </row>
        <row r="201">
          <cell r="B201" t="str">
            <v xml:space="preserve"> Commercial banks (London Club)</v>
          </cell>
          <cell r="E201">
            <v>82.86</v>
          </cell>
          <cell r="F201">
            <v>123.62293684632235</v>
          </cell>
          <cell r="G201">
            <v>177.02523053095459</v>
          </cell>
          <cell r="H201">
            <v>319.61936945178786</v>
          </cell>
          <cell r="I201">
            <v>515.93533111972761</v>
          </cell>
          <cell r="J201">
            <v>704.60177907928846</v>
          </cell>
          <cell r="K201">
            <v>801.58654936183245</v>
          </cell>
          <cell r="L201">
            <v>1029.8625025762167</v>
          </cell>
          <cell r="M201">
            <v>1204.1752564564642</v>
          </cell>
          <cell r="N201">
            <v>1346.0848582944766</v>
          </cell>
          <cell r="O201">
            <v>1566.0219520618398</v>
          </cell>
          <cell r="P201">
            <v>25.883171070931851</v>
          </cell>
          <cell r="Q201">
            <v>27.585677012205117</v>
          </cell>
          <cell r="R201">
            <v>26.434199057817462</v>
          </cell>
          <cell r="S201">
            <v>27.118118013143544</v>
          </cell>
        </row>
        <row r="202">
          <cell r="B202" t="str">
            <v xml:space="preserve"> Suppliers (Kinshasa Club)</v>
          </cell>
          <cell r="F202">
            <v>2.6899999999999977</v>
          </cell>
          <cell r="G202">
            <v>13.280137594631553</v>
          </cell>
          <cell r="H202">
            <v>15.64984766292636</v>
          </cell>
          <cell r="I202">
            <v>16.306994582090461</v>
          </cell>
          <cell r="J202">
            <v>12.79</v>
          </cell>
          <cell r="K202">
            <v>17.790022219623435</v>
          </cell>
          <cell r="L202">
            <v>27.519785242284637</v>
          </cell>
          <cell r="M202">
            <v>38.713366032446729</v>
          </cell>
          <cell r="N202">
            <v>48.422103125656946</v>
          </cell>
          <cell r="O202">
            <v>57.862120439614159</v>
          </cell>
          <cell r="P202">
            <v>198.72044506258695</v>
          </cell>
          <cell r="Q202">
            <v>216.39414608418937</v>
          </cell>
          <cell r="R202">
            <v>222.89384826183323</v>
          </cell>
          <cell r="S202">
            <v>230.17613763332372</v>
          </cell>
        </row>
        <row r="203">
          <cell r="B203" t="str">
            <v xml:space="preserve"> World Bank Gecamines Trust</v>
          </cell>
          <cell r="F203">
            <v>0</v>
          </cell>
          <cell r="G203">
            <v>0</v>
          </cell>
          <cell r="H203">
            <v>0</v>
          </cell>
          <cell r="I203">
            <v>0</v>
          </cell>
          <cell r="J203">
            <v>15.301000329460228</v>
          </cell>
          <cell r="K203">
            <v>31.039352419946866</v>
          </cell>
          <cell r="L203">
            <v>39.790707261489416</v>
          </cell>
          <cell r="M203">
            <v>64.244488861980656</v>
          </cell>
          <cell r="N203">
            <v>88.133533020728549</v>
          </cell>
          <cell r="O203">
            <v>111.4286699687442</v>
          </cell>
          <cell r="P203">
            <v>127.12795549374133</v>
          </cell>
          <cell r="Q203">
            <v>231.04672089695927</v>
          </cell>
          <cell r="R203">
            <v>186.65158125698571</v>
          </cell>
          <cell r="S203">
            <v>207.19641054749491</v>
          </cell>
        </row>
        <row r="204">
          <cell r="B204" t="str">
            <v xml:space="preserve"> Short term</v>
          </cell>
        </row>
        <row r="205">
          <cell r="B205" t="str">
            <v xml:space="preserve">   of which: central bank</v>
          </cell>
        </row>
        <row r="207">
          <cell r="B207" t="str">
            <v>6. Scheduled interest on pre-96 debt</v>
          </cell>
        </row>
        <row r="208">
          <cell r="B208" t="str">
            <v>Total</v>
          </cell>
          <cell r="D208">
            <v>415</v>
          </cell>
          <cell r="E208">
            <v>383.9</v>
          </cell>
          <cell r="F208">
            <v>400.95726377085037</v>
          </cell>
          <cell r="G208">
            <v>390.49783718265041</v>
          </cell>
          <cell r="H208">
            <v>379.7139522621448</v>
          </cell>
          <cell r="I208">
            <v>369.33591443432061</v>
          </cell>
          <cell r="J208">
            <v>414.64977575748605</v>
          </cell>
          <cell r="K208">
            <v>373.12469048237415</v>
          </cell>
          <cell r="L208">
            <v>335.90776237936467</v>
          </cell>
          <cell r="M208">
            <v>286.91610579105094</v>
          </cell>
          <cell r="N208">
            <v>251.31710597501456</v>
          </cell>
          <cell r="O208">
            <v>213.66995192698886</v>
          </cell>
          <cell r="P208">
            <v>148.49342436105164</v>
          </cell>
          <cell r="Q208">
            <v>165.0270173162661</v>
          </cell>
          <cell r="R208">
            <v>121.93112168904746</v>
          </cell>
          <cell r="S208">
            <v>100.22793527373629</v>
          </cell>
        </row>
        <row r="209">
          <cell r="B209" t="str">
            <v xml:space="preserve"> Multilaterals (incl. Fd.)</v>
          </cell>
          <cell r="E209">
            <v>56.489818</v>
          </cell>
          <cell r="F209">
            <v>78.840326924527957</v>
          </cell>
          <cell r="G209">
            <v>74.947837182650346</v>
          </cell>
          <cell r="H209">
            <v>67.103952262144873</v>
          </cell>
          <cell r="I209">
            <v>70.155914434320636</v>
          </cell>
          <cell r="J209">
            <v>77.652614860162259</v>
          </cell>
          <cell r="K209">
            <v>71.779126692070676</v>
          </cell>
          <cell r="L209">
            <v>66.418089289530201</v>
          </cell>
          <cell r="M209">
            <v>58.855721539412244</v>
          </cell>
          <cell r="N209">
            <v>53.088662884984942</v>
          </cell>
          <cell r="O209">
            <v>49.83201937615874</v>
          </cell>
          <cell r="P209">
            <v>67.596993522047981</v>
          </cell>
          <cell r="Q209">
            <v>60.236788314580906</v>
          </cell>
          <cell r="R209">
            <v>50.356432706362739</v>
          </cell>
          <cell r="S209">
            <v>45.588133904869096</v>
          </cell>
        </row>
        <row r="210">
          <cell r="B210" t="str">
            <v xml:space="preserve">   Fund</v>
          </cell>
          <cell r="D210">
            <v>54.22</v>
          </cell>
          <cell r="E210">
            <v>56.489818</v>
          </cell>
          <cell r="F210">
            <v>55.271382000000003</v>
          </cell>
          <cell r="G210">
            <v>47.127000000000002</v>
          </cell>
          <cell r="H210">
            <v>42.638187000000002</v>
          </cell>
          <cell r="I210">
            <v>44.673000000000002</v>
          </cell>
          <cell r="J210">
            <v>35.660156999999998</v>
          </cell>
          <cell r="K210">
            <v>26.374999999999986</v>
          </cell>
          <cell r="L210">
            <v>20.693227</v>
          </cell>
          <cell r="M210">
            <v>16.714166000000006</v>
          </cell>
          <cell r="N210">
            <v>13.513335999999995</v>
          </cell>
          <cell r="O210">
            <v>14.899999999999999</v>
          </cell>
          <cell r="P210">
            <v>20.529999999999998</v>
          </cell>
          <cell r="Q210">
            <v>20.39</v>
          </cell>
          <cell r="R210">
            <v>11.187732</v>
          </cell>
          <cell r="S210">
            <v>12.069907000000001</v>
          </cell>
        </row>
        <row r="211">
          <cell r="B211" t="str">
            <v xml:space="preserve">   Multilaterals (excl. Fd.)</v>
          </cell>
          <cell r="E211">
            <v>0</v>
          </cell>
          <cell r="F211">
            <v>23.568944924527955</v>
          </cell>
          <cell r="G211">
            <v>27.820837182650337</v>
          </cell>
          <cell r="H211">
            <v>24.465765262144863</v>
          </cell>
          <cell r="I211">
            <v>25.482914434320637</v>
          </cell>
          <cell r="J211">
            <v>41.992457860162261</v>
          </cell>
          <cell r="K211">
            <v>45.40412669207069</v>
          </cell>
          <cell r="L211">
            <v>45.724862289530193</v>
          </cell>
          <cell r="M211">
            <v>42.141555539412238</v>
          </cell>
          <cell r="N211">
            <v>39.575326884984946</v>
          </cell>
          <cell r="O211">
            <v>34.932019376158742</v>
          </cell>
          <cell r="P211">
            <v>47.06699352204798</v>
          </cell>
          <cell r="Q211">
            <v>39.846788314580905</v>
          </cell>
          <cell r="R211">
            <v>39.168700706362735</v>
          </cell>
          <cell r="S211">
            <v>33.518226904869096</v>
          </cell>
        </row>
        <row r="212">
          <cell r="B212" t="str">
            <v xml:space="preserve">       World Bank</v>
          </cell>
          <cell r="F212">
            <v>6.4</v>
          </cell>
          <cell r="G212">
            <v>6.960126210288613</v>
          </cell>
          <cell r="H212">
            <v>7.2176915292576931</v>
          </cell>
          <cell r="I212">
            <v>5.4643007951974871</v>
          </cell>
          <cell r="J212">
            <v>6.5385407942533496</v>
          </cell>
          <cell r="K212">
            <v>9.5249279916286476</v>
          </cell>
          <cell r="L212">
            <v>10.670783990621567</v>
          </cell>
          <cell r="M212">
            <v>10.026239991188049</v>
          </cell>
          <cell r="N212">
            <v>6.7681771534681276</v>
          </cell>
          <cell r="O212">
            <v>6.5064923804998438</v>
          </cell>
          <cell r="P212">
            <v>5.9445068651437758</v>
          </cell>
          <cell r="Q212">
            <v>6.2717086112499221</v>
          </cell>
          <cell r="R212">
            <v>6.362241428494456</v>
          </cell>
          <cell r="S212">
            <v>6.3116364431381262</v>
          </cell>
        </row>
        <row r="213">
          <cell r="B213" t="str">
            <v xml:space="preserve">       Other</v>
          </cell>
          <cell r="F213">
            <v>17.168944924527956</v>
          </cell>
          <cell r="G213">
            <v>20.860710972361723</v>
          </cell>
          <cell r="H213">
            <v>17.248073732887171</v>
          </cell>
          <cell r="I213">
            <v>20.018613639123149</v>
          </cell>
          <cell r="J213">
            <v>35.453917065908911</v>
          </cell>
          <cell r="K213">
            <v>35.879198700442046</v>
          </cell>
          <cell r="L213">
            <v>35.054078298908628</v>
          </cell>
          <cell r="M213">
            <v>32.115315548224189</v>
          </cell>
          <cell r="N213">
            <v>32.807149731516816</v>
          </cell>
          <cell r="O213">
            <v>28.425526995658899</v>
          </cell>
          <cell r="P213">
            <v>41.122486656904208</v>
          </cell>
          <cell r="Q213">
            <v>33.575079703330985</v>
          </cell>
          <cell r="R213">
            <v>32.806459277868278</v>
          </cell>
          <cell r="S213">
            <v>27.206590461730972</v>
          </cell>
        </row>
        <row r="214">
          <cell r="B214" t="str">
            <v xml:space="preserve"> Bilateral official</v>
          </cell>
          <cell r="F214">
            <v>271</v>
          </cell>
          <cell r="G214">
            <v>287.60000000000002</v>
          </cell>
          <cell r="H214">
            <v>293.5</v>
          </cell>
          <cell r="I214">
            <v>272.7</v>
          </cell>
          <cell r="J214">
            <v>311.26439911088909</v>
          </cell>
          <cell r="K214">
            <v>279.31418780572585</v>
          </cell>
          <cell r="L214">
            <v>251.15129276198809</v>
          </cell>
          <cell r="M214">
            <v>212.26437311808357</v>
          </cell>
          <cell r="N214">
            <v>183.34701501205637</v>
          </cell>
          <cell r="O214">
            <v>150.45363786575339</v>
          </cell>
          <cell r="P214">
            <v>62.861583369416294</v>
          </cell>
          <cell r="Q214">
            <v>88.792642464035694</v>
          </cell>
          <cell r="R214">
            <v>56.904579488515473</v>
          </cell>
          <cell r="S214">
            <v>41.05999123029487</v>
          </cell>
        </row>
        <row r="215">
          <cell r="B215" t="str">
            <v xml:space="preserve">   Paris Club</v>
          </cell>
          <cell r="F215">
            <v>271</v>
          </cell>
          <cell r="G215">
            <v>287.60000000000002</v>
          </cell>
          <cell r="H215">
            <v>293.5</v>
          </cell>
          <cell r="I215">
            <v>272.7</v>
          </cell>
          <cell r="J215">
            <v>310.94009231666178</v>
          </cell>
          <cell r="K215">
            <v>279.02913342612112</v>
          </cell>
          <cell r="L215">
            <v>250.90277877134744</v>
          </cell>
          <cell r="M215">
            <v>212.04236351827868</v>
          </cell>
          <cell r="N215">
            <v>183.14445862665846</v>
          </cell>
          <cell r="O215">
            <v>150.30860966679595</v>
          </cell>
          <cell r="P215">
            <v>62.737595972460802</v>
          </cell>
          <cell r="Q215">
            <v>88.698167131537147</v>
          </cell>
          <cell r="R215">
            <v>56.838229346155742</v>
          </cell>
          <cell r="S215">
            <v>41.023423232362433</v>
          </cell>
        </row>
        <row r="216">
          <cell r="A216" t="str">
            <v>|| ~</v>
          </cell>
          <cell r="B216" t="str">
            <v xml:space="preserve">      Pre-cutoff date</v>
          </cell>
          <cell r="F216" t="str">
            <v>...</v>
          </cell>
          <cell r="G216" t="str">
            <v>...</v>
          </cell>
          <cell r="H216" t="str">
            <v>...</v>
          </cell>
          <cell r="I216" t="str">
            <v>...</v>
          </cell>
          <cell r="J216">
            <v>296.01805696329836</v>
          </cell>
          <cell r="K216">
            <v>264.42311659814197</v>
          </cell>
          <cell r="L216">
            <v>237.05921355466836</v>
          </cell>
          <cell r="M216">
            <v>198.41447895645149</v>
          </cell>
          <cell r="N216">
            <v>170.20605878512583</v>
          </cell>
          <cell r="O216">
            <v>138.44266611573241</v>
          </cell>
          <cell r="P216">
            <v>51.027675148886736</v>
          </cell>
          <cell r="Q216">
            <v>77.797167227858253</v>
          </cell>
          <cell r="R216">
            <v>47.254319894194225</v>
          </cell>
          <cell r="S216">
            <v>32.247103728578253</v>
          </cell>
        </row>
        <row r="217">
          <cell r="A217" t="str">
            <v>|| ~</v>
          </cell>
          <cell r="B217" t="str">
            <v xml:space="preserve">      Post-cutoff date</v>
          </cell>
          <cell r="F217" t="str">
            <v>...</v>
          </cell>
          <cell r="G217" t="str">
            <v>...</v>
          </cell>
          <cell r="H217" t="str">
            <v>...</v>
          </cell>
          <cell r="I217" t="str">
            <v>...</v>
          </cell>
          <cell r="J217">
            <v>14.922035353363389</v>
          </cell>
          <cell r="K217">
            <v>14.606016827979172</v>
          </cell>
          <cell r="L217">
            <v>13.843565216679085</v>
          </cell>
          <cell r="M217">
            <v>13.62788456182718</v>
          </cell>
          <cell r="N217">
            <v>12.938399841532631</v>
          </cell>
          <cell r="O217">
            <v>11.865943551063546</v>
          </cell>
          <cell r="P217">
            <v>11.709920823574064</v>
          </cell>
          <cell r="Q217">
            <v>10.90099990367889</v>
          </cell>
          <cell r="R217">
            <v>9.5839094519615209</v>
          </cell>
          <cell r="S217">
            <v>8.7763195037841832</v>
          </cell>
        </row>
        <row r="218">
          <cell r="B218" t="str">
            <v xml:space="preserve">    Other</v>
          </cell>
          <cell r="J218">
            <v>0.32430679422733905</v>
          </cell>
          <cell r="K218">
            <v>0.28505437960472457</v>
          </cell>
          <cell r="L218">
            <v>0.24851399064064017</v>
          </cell>
          <cell r="M218">
            <v>0.22200959980487822</v>
          </cell>
          <cell r="N218">
            <v>0.20255638539791093</v>
          </cell>
          <cell r="O218">
            <v>0.14502819895744334</v>
          </cell>
          <cell r="P218">
            <v>0.12398739695549009</v>
          </cell>
          <cell r="Q218">
            <v>9.4475332498550391E-2</v>
          </cell>
          <cell r="R218">
            <v>6.6350142359733605E-2</v>
          </cell>
          <cell r="S218">
            <v>3.65679979324341E-2</v>
          </cell>
        </row>
        <row r="219">
          <cell r="B219" t="str">
            <v xml:space="preserve"> Commercial banks (London Club)</v>
          </cell>
          <cell r="F219">
            <v>22.076936846322358</v>
          </cell>
          <cell r="G219">
            <v>12.98</v>
          </cell>
          <cell r="H219">
            <v>10.199999999999999</v>
          </cell>
          <cell r="I219">
            <v>6.87</v>
          </cell>
          <cell r="J219">
            <v>1.2234669811320755</v>
          </cell>
          <cell r="K219">
            <v>0</v>
          </cell>
          <cell r="L219">
            <v>0</v>
          </cell>
          <cell r="M219">
            <v>0</v>
          </cell>
          <cell r="N219">
            <v>0</v>
          </cell>
          <cell r="O219">
            <v>0</v>
          </cell>
          <cell r="P219">
            <v>0</v>
          </cell>
          <cell r="Q219">
            <v>0</v>
          </cell>
          <cell r="R219">
            <v>0</v>
          </cell>
          <cell r="S219">
            <v>0</v>
          </cell>
        </row>
        <row r="220">
          <cell r="B220" t="str">
            <v xml:space="preserve"> Suppliers (Kinshasa Club)</v>
          </cell>
          <cell r="E220">
            <v>12.9</v>
          </cell>
          <cell r="F220">
            <v>9.0399999999999991</v>
          </cell>
          <cell r="G220">
            <v>7.97</v>
          </cell>
          <cell r="H220">
            <v>8.7100000000000009</v>
          </cell>
          <cell r="I220">
            <v>8.7100000000000009</v>
          </cell>
          <cell r="J220">
            <v>6.316611878473398</v>
          </cell>
          <cell r="K220">
            <v>5.0578879663197291</v>
          </cell>
          <cell r="L220">
            <v>4.2105370414257033</v>
          </cell>
          <cell r="M220">
            <v>3.3516287970542904</v>
          </cell>
          <cell r="N220">
            <v>2.9196058309078197</v>
          </cell>
          <cell r="O220">
            <v>2.5050325274467484</v>
          </cell>
          <cell r="P220">
            <v>10.628475194573401</v>
          </cell>
          <cell r="Q220">
            <v>9.709157247543331</v>
          </cell>
          <cell r="R220">
            <v>9.7092374986410164</v>
          </cell>
          <cell r="S220">
            <v>9.9464954376220742</v>
          </cell>
        </row>
        <row r="221">
          <cell r="B221" t="str">
            <v xml:space="preserve"> World Bank Gecamines Trust</v>
          </cell>
          <cell r="J221">
            <v>10.292682926829269</v>
          </cell>
          <cell r="K221">
            <v>9.2734880182578916</v>
          </cell>
          <cell r="L221">
            <v>9.2278432864206934</v>
          </cell>
          <cell r="M221">
            <v>7.9443823365008379</v>
          </cell>
          <cell r="N221">
            <v>7.1618222470653992</v>
          </cell>
          <cell r="O221">
            <v>6.3792621576299613</v>
          </cell>
          <cell r="P221">
            <v>5.9390721073225263</v>
          </cell>
          <cell r="Q221">
            <v>4.6813862493012861</v>
          </cell>
          <cell r="R221">
            <v>3.8429290106204581</v>
          </cell>
          <cell r="S221">
            <v>2.6551145891559527</v>
          </cell>
        </row>
        <row r="222">
          <cell r="A222" t="str">
            <v>|| ~</v>
          </cell>
          <cell r="B222" t="str">
            <v xml:space="preserve"> Short term</v>
          </cell>
          <cell r="F222">
            <v>20</v>
          </cell>
          <cell r="G222">
            <v>7</v>
          </cell>
          <cell r="H222">
            <v>0.2</v>
          </cell>
          <cell r="I222">
            <v>10.9</v>
          </cell>
          <cell r="J222">
            <v>7.9</v>
          </cell>
          <cell r="K222">
            <v>7.7</v>
          </cell>
          <cell r="L222">
            <v>4.9000000000000004</v>
          </cell>
          <cell r="M222">
            <v>4.5</v>
          </cell>
          <cell r="N222">
            <v>4.8</v>
          </cell>
          <cell r="O222">
            <v>4.5</v>
          </cell>
          <cell r="P222">
            <v>1.4673001676914477</v>
          </cell>
          <cell r="Q222">
            <v>1.6070430408049188</v>
          </cell>
          <cell r="R222">
            <v>1.1179429849077698</v>
          </cell>
          <cell r="S222">
            <v>0.97820011179429844</v>
          </cell>
        </row>
        <row r="223">
          <cell r="A223" t="str">
            <v>|| ~</v>
          </cell>
          <cell r="B223" t="str">
            <v xml:space="preserve">   of which: central bank</v>
          </cell>
        </row>
        <row r="225">
          <cell r="B225" t="str">
            <v>7. Sched. int. on new debt (contracted &amp; disb. post-1995)</v>
          </cell>
        </row>
        <row r="226">
          <cell r="B226" t="str">
            <v>Total</v>
          </cell>
          <cell r="P226">
            <v>0</v>
          </cell>
          <cell r="Q226">
            <v>0</v>
          </cell>
          <cell r="R226">
            <v>0</v>
          </cell>
          <cell r="S226">
            <v>0</v>
          </cell>
        </row>
        <row r="227">
          <cell r="B227" t="str">
            <v xml:space="preserve"> Multilaterals (incl. Fd.)</v>
          </cell>
          <cell r="P227">
            <v>0</v>
          </cell>
          <cell r="Q227">
            <v>0</v>
          </cell>
          <cell r="R227">
            <v>0</v>
          </cell>
          <cell r="S227">
            <v>0</v>
          </cell>
        </row>
        <row r="228">
          <cell r="B228" t="str">
            <v xml:space="preserve">   Fund</v>
          </cell>
          <cell r="P228">
            <v>0</v>
          </cell>
          <cell r="Q228">
            <v>0</v>
          </cell>
          <cell r="R228">
            <v>0</v>
          </cell>
          <cell r="S228">
            <v>0</v>
          </cell>
        </row>
        <row r="229">
          <cell r="B229" t="str">
            <v xml:space="preserve">   Multilaterals (excl. Fd.)</v>
          </cell>
          <cell r="P229">
            <v>0</v>
          </cell>
          <cell r="Q229">
            <v>0</v>
          </cell>
          <cell r="R229">
            <v>0</v>
          </cell>
          <cell r="S229">
            <v>0</v>
          </cell>
        </row>
        <row r="230">
          <cell r="B230" t="str">
            <v xml:space="preserve">       World Bank</v>
          </cell>
          <cell r="P230">
            <v>0</v>
          </cell>
          <cell r="Q230">
            <v>0</v>
          </cell>
          <cell r="R230">
            <v>0</v>
          </cell>
          <cell r="S230">
            <v>0</v>
          </cell>
        </row>
        <row r="231">
          <cell r="B231" t="str">
            <v xml:space="preserve">       Other</v>
          </cell>
          <cell r="P231">
            <v>0</v>
          </cell>
          <cell r="Q231">
            <v>0</v>
          </cell>
          <cell r="R231">
            <v>0</v>
          </cell>
          <cell r="S231">
            <v>0</v>
          </cell>
        </row>
        <row r="232">
          <cell r="B232" t="str">
            <v xml:space="preserve"> Bilateral official</v>
          </cell>
          <cell r="P232">
            <v>0</v>
          </cell>
          <cell r="Q232">
            <v>0</v>
          </cell>
          <cell r="R232">
            <v>0</v>
          </cell>
          <cell r="S232">
            <v>0</v>
          </cell>
        </row>
        <row r="233">
          <cell r="B233" t="str">
            <v xml:space="preserve">   Paris Club</v>
          </cell>
          <cell r="P233">
            <v>0</v>
          </cell>
          <cell r="Q233">
            <v>0</v>
          </cell>
          <cell r="R233">
            <v>0</v>
          </cell>
          <cell r="S233">
            <v>0</v>
          </cell>
        </row>
        <row r="234">
          <cell r="B234" t="str">
            <v xml:space="preserve">      Pre-cutoff date</v>
          </cell>
          <cell r="P234">
            <v>0</v>
          </cell>
          <cell r="Q234">
            <v>0</v>
          </cell>
          <cell r="R234">
            <v>0</v>
          </cell>
          <cell r="S234">
            <v>0</v>
          </cell>
        </row>
        <row r="235">
          <cell r="B235" t="str">
            <v xml:space="preserve">      Post-cutoff date</v>
          </cell>
          <cell r="P235">
            <v>0</v>
          </cell>
          <cell r="Q235">
            <v>0</v>
          </cell>
          <cell r="R235">
            <v>0</v>
          </cell>
          <cell r="S235">
            <v>0</v>
          </cell>
        </row>
        <row r="236">
          <cell r="B236" t="str">
            <v xml:space="preserve">    Other</v>
          </cell>
        </row>
        <row r="237">
          <cell r="B237" t="str">
            <v xml:space="preserve"> Commercial banks (London Club)</v>
          </cell>
          <cell r="P237">
            <v>0</v>
          </cell>
          <cell r="Q237">
            <v>0</v>
          </cell>
          <cell r="R237">
            <v>0</v>
          </cell>
          <cell r="S237">
            <v>0</v>
          </cell>
        </row>
        <row r="238">
          <cell r="B238" t="str">
            <v xml:space="preserve"> Suppliers (Kinshasa Club)</v>
          </cell>
          <cell r="P238">
            <v>0</v>
          </cell>
          <cell r="Q238">
            <v>0</v>
          </cell>
          <cell r="R238">
            <v>0</v>
          </cell>
          <cell r="S238">
            <v>0</v>
          </cell>
        </row>
        <row r="239">
          <cell r="B239" t="str">
            <v xml:space="preserve"> World Bank Gecamines Trust</v>
          </cell>
          <cell r="P239">
            <v>0</v>
          </cell>
          <cell r="Q239">
            <v>0</v>
          </cell>
          <cell r="R239">
            <v>0</v>
          </cell>
          <cell r="S239">
            <v>0</v>
          </cell>
        </row>
        <row r="240">
          <cell r="A240" t="str">
            <v>|| ~</v>
          </cell>
          <cell r="B240" t="str">
            <v xml:space="preserve"> Short term</v>
          </cell>
          <cell r="P240">
            <v>0</v>
          </cell>
          <cell r="Q240">
            <v>0</v>
          </cell>
          <cell r="R240">
            <v>0</v>
          </cell>
          <cell r="S240">
            <v>0</v>
          </cell>
        </row>
        <row r="241">
          <cell r="A241" t="str">
            <v>|| ~</v>
          </cell>
          <cell r="B241" t="str">
            <v xml:space="preserve">   of which: central bank</v>
          </cell>
        </row>
        <row r="242">
          <cell r="B242" t="str">
            <v xml:space="preserve"> Financing gap</v>
          </cell>
          <cell r="P242">
            <v>0</v>
          </cell>
          <cell r="Q242">
            <v>0</v>
          </cell>
          <cell r="R242">
            <v>0</v>
          </cell>
          <cell r="S242">
            <v>0</v>
          </cell>
        </row>
        <row r="244">
          <cell r="B244" t="str">
            <v>8. Interest on arrears (accruals of late interest)</v>
          </cell>
        </row>
        <row r="245">
          <cell r="B245" t="str">
            <v>Total</v>
          </cell>
          <cell r="E245">
            <v>0</v>
          </cell>
          <cell r="F245">
            <v>30.362936846322356</v>
          </cell>
          <cell r="G245">
            <v>25.342293684632235</v>
          </cell>
          <cell r="H245">
            <v>101.90413892083326</v>
          </cell>
          <cell r="I245">
            <v>167.73596166793985</v>
          </cell>
          <cell r="J245">
            <v>197.11200783827371</v>
          </cell>
          <cell r="K245">
            <v>98.357434343273411</v>
          </cell>
          <cell r="L245">
            <v>218.14515402273406</v>
          </cell>
          <cell r="M245">
            <v>174.04526753288084</v>
          </cell>
          <cell r="N245">
            <v>157.38131410414874</v>
          </cell>
          <cell r="O245">
            <v>224.34370350271524</v>
          </cell>
          <cell r="P245">
            <v>217.8707907619218</v>
          </cell>
          <cell r="Q245">
            <v>4.0616105805436877</v>
          </cell>
          <cell r="R245">
            <v>4.1770393628893885</v>
          </cell>
          <cell r="S245">
            <v>4.1806102382704999</v>
          </cell>
        </row>
        <row r="246">
          <cell r="B246" t="str">
            <v xml:space="preserve"> Multilaterals (incl. Fd.)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B247" t="str">
            <v xml:space="preserve">   Fund</v>
          </cell>
        </row>
        <row r="248">
          <cell r="B248" t="str">
            <v xml:space="preserve">   Multilaterals (excl. Fd.)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B249" t="str">
            <v xml:space="preserve">       World Bank</v>
          </cell>
        </row>
        <row r="250">
          <cell r="B250" t="str">
            <v xml:space="preserve">       Other</v>
          </cell>
        </row>
        <row r="251">
          <cell r="B251" t="str">
            <v xml:space="preserve"> Bilateral official</v>
          </cell>
          <cell r="E251">
            <v>0</v>
          </cell>
          <cell r="F251">
            <v>22.076936846322358</v>
          </cell>
          <cell r="G251">
            <v>12.98</v>
          </cell>
          <cell r="H251">
            <v>10.199999999999999</v>
          </cell>
          <cell r="I251">
            <v>6.87</v>
          </cell>
          <cell r="J251">
            <v>1.2234669811320755</v>
          </cell>
          <cell r="K251">
            <v>0</v>
          </cell>
          <cell r="L251">
            <v>0</v>
          </cell>
          <cell r="M251">
            <v>0</v>
          </cell>
          <cell r="N251">
            <v>0</v>
          </cell>
          <cell r="O251">
            <v>0</v>
          </cell>
          <cell r="P251">
            <v>0</v>
          </cell>
          <cell r="Q251">
            <v>0</v>
          </cell>
          <cell r="R251">
            <v>0</v>
          </cell>
          <cell r="S251">
            <v>0</v>
          </cell>
        </row>
        <row r="252">
          <cell r="B252" t="str">
            <v xml:space="preserve">   Paris Club</v>
          </cell>
          <cell r="E252">
            <v>0</v>
          </cell>
          <cell r="F252">
            <v>0</v>
          </cell>
          <cell r="G252">
            <v>0</v>
          </cell>
          <cell r="H252">
            <v>0</v>
          </cell>
          <cell r="I252">
            <v>0</v>
          </cell>
          <cell r="J252">
            <v>14.887923358724061</v>
          </cell>
          <cell r="K252">
            <v>52.604391794048986</v>
          </cell>
          <cell r="L252">
            <v>76.515825605165105</v>
          </cell>
          <cell r="M252">
            <v>104.04880741665559</v>
          </cell>
          <cell r="N252">
            <v>172.69259193102428</v>
          </cell>
          <cell r="O252">
            <v>226.42814609804327</v>
          </cell>
          <cell r="P252">
            <v>771.17061221390952</v>
          </cell>
          <cell r="Q252">
            <v>877.70490824460956</v>
          </cell>
          <cell r="R252">
            <v>1102.120098023415</v>
          </cell>
          <cell r="S252">
            <v>1171.7629849481589</v>
          </cell>
        </row>
        <row r="253">
          <cell r="B253" t="str">
            <v xml:space="preserve">      Pre-cutoff date</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row>
        <row r="254">
          <cell r="B254" t="str">
            <v xml:space="preserve">      Post-cutoff date</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row>
        <row r="255">
          <cell r="B255" t="str">
            <v xml:space="preserve">    Other</v>
          </cell>
        </row>
        <row r="256">
          <cell r="B256" t="str">
            <v xml:space="preserve"> Commercial banks (London Club)</v>
          </cell>
          <cell r="F256">
            <v>8.2859999999999996</v>
          </cell>
          <cell r="G256">
            <v>12.362293684632235</v>
          </cell>
          <cell r="H256">
            <v>91.704138920833259</v>
          </cell>
          <cell r="I256">
            <v>160.86596166793984</v>
          </cell>
          <cell r="J256">
            <v>195.88854085714163</v>
          </cell>
          <cell r="K256">
            <v>98.357434343273411</v>
          </cell>
          <cell r="L256">
            <v>218.14515402273406</v>
          </cell>
          <cell r="M256">
            <v>174.04526753288084</v>
          </cell>
          <cell r="N256">
            <v>157.38131410414874</v>
          </cell>
          <cell r="O256">
            <v>224.34370350271524</v>
          </cell>
          <cell r="P256">
            <v>217.8707907619218</v>
          </cell>
          <cell r="Q256">
            <v>4.0616105805436877</v>
          </cell>
          <cell r="R256">
            <v>4.1770393628893885</v>
          </cell>
          <cell r="S256">
            <v>4.1806102382704999</v>
          </cell>
        </row>
        <row r="257">
          <cell r="B257" t="str">
            <v xml:space="preserve"> Suppliers (Kinshasa Club)</v>
          </cell>
        </row>
        <row r="258">
          <cell r="B258" t="str">
            <v xml:space="preserve"> World Bank Gecamines Trust</v>
          </cell>
        </row>
        <row r="259">
          <cell r="B259" t="str">
            <v xml:space="preserve"> Short term</v>
          </cell>
        </row>
        <row r="260">
          <cell r="B260" t="str">
            <v xml:space="preserve">   of which: central bank</v>
          </cell>
        </row>
        <row r="262">
          <cell r="B262" t="str">
            <v>9. Amortization due on debt disb. pre-1996</v>
          </cell>
        </row>
        <row r="263">
          <cell r="B263" t="str">
            <v>Total</v>
          </cell>
          <cell r="D263">
            <v>474</v>
          </cell>
          <cell r="E263">
            <v>550</v>
          </cell>
          <cell r="F263">
            <v>509.16488117581451</v>
          </cell>
          <cell r="G263">
            <v>529.01015429867607</v>
          </cell>
          <cell r="H263">
            <v>512.52262999999994</v>
          </cell>
          <cell r="I263">
            <v>593.00939999999991</v>
          </cell>
          <cell r="J263">
            <v>537.51574959167272</v>
          </cell>
          <cell r="K263">
            <v>525.90085693856008</v>
          </cell>
          <cell r="L263">
            <v>460.4753723782743</v>
          </cell>
          <cell r="M263">
            <v>452.80392415883256</v>
          </cell>
          <cell r="N263">
            <v>502.37635785279565</v>
          </cell>
          <cell r="O263">
            <v>402.04691884918577</v>
          </cell>
          <cell r="P263">
            <v>251.64438432251387</v>
          </cell>
          <cell r="Q263">
            <v>243.36635728830788</v>
          </cell>
          <cell r="R263">
            <v>299.0304801815289</v>
          </cell>
          <cell r="S263">
            <v>263.60179308333761</v>
          </cell>
        </row>
        <row r="264">
          <cell r="B264" t="str">
            <v xml:space="preserve"> Multilaterals (incl. Fd.)</v>
          </cell>
          <cell r="F264">
            <v>145.86488117581453</v>
          </cell>
          <cell r="G264">
            <v>176.42015429867607</v>
          </cell>
          <cell r="H264">
            <v>224.77262999999999</v>
          </cell>
          <cell r="I264">
            <v>194.35939999999997</v>
          </cell>
          <cell r="J264">
            <v>166.4545</v>
          </cell>
          <cell r="K264">
            <v>100.92500000000001</v>
          </cell>
          <cell r="L264">
            <v>63.279772999999999</v>
          </cell>
          <cell r="M264">
            <v>89.085834000000006</v>
          </cell>
          <cell r="N264">
            <v>84.433829388464915</v>
          </cell>
          <cell r="O264">
            <v>70.393483557701131</v>
          </cell>
          <cell r="P264">
            <v>86.083320386409753</v>
          </cell>
          <cell r="Q264">
            <v>85.98788603544233</v>
          </cell>
          <cell r="R264">
            <v>92.804272768497498</v>
          </cell>
          <cell r="S264">
            <v>83.547123769760162</v>
          </cell>
        </row>
        <row r="265">
          <cell r="B265" t="str">
            <v xml:space="preserve">   Fund</v>
          </cell>
          <cell r="D265">
            <v>63.42</v>
          </cell>
          <cell r="E265">
            <v>122.344487</v>
          </cell>
          <cell r="F265">
            <v>116.0346</v>
          </cell>
          <cell r="G265">
            <v>146.41</v>
          </cell>
          <cell r="H265">
            <v>197.38263000000001</v>
          </cell>
          <cell r="I265">
            <v>167.9924</v>
          </cell>
          <cell r="J265">
            <v>139.84450000000001</v>
          </cell>
          <cell r="K265">
            <v>78.925000000000011</v>
          </cell>
          <cell r="L265">
            <v>38.779772999999999</v>
          </cell>
          <cell r="M265">
            <v>57.685834</v>
          </cell>
          <cell r="N265">
            <v>55.286664000000002</v>
          </cell>
          <cell r="O265">
            <v>29.1</v>
          </cell>
          <cell r="P265">
            <v>20.37</v>
          </cell>
          <cell r="Q265">
            <v>14.55</v>
          </cell>
          <cell r="R265">
            <v>17.46</v>
          </cell>
          <cell r="S265">
            <v>8.7289999999999992</v>
          </cell>
        </row>
        <row r="266">
          <cell r="B266" t="str">
            <v xml:space="preserve">   Multilaterals (excl. Fd.)</v>
          </cell>
          <cell r="F266">
            <v>29.830281175814541</v>
          </cell>
          <cell r="G266">
            <v>30.010154298676071</v>
          </cell>
          <cell r="H266">
            <v>27.39</v>
          </cell>
          <cell r="I266">
            <v>26.366999999999955</v>
          </cell>
          <cell r="J266">
            <v>26.61</v>
          </cell>
          <cell r="K266">
            <v>22</v>
          </cell>
          <cell r="L266">
            <v>24.5</v>
          </cell>
          <cell r="M266">
            <v>31.4</v>
          </cell>
          <cell r="N266">
            <v>29.147165388464913</v>
          </cell>
          <cell r="O266">
            <v>41.293483557701137</v>
          </cell>
          <cell r="P266">
            <v>65.713320386409748</v>
          </cell>
          <cell r="Q266">
            <v>71.437886035442332</v>
          </cell>
          <cell r="R266">
            <v>75.34427276849749</v>
          </cell>
          <cell r="S266">
            <v>74.818123769760163</v>
          </cell>
        </row>
        <row r="267">
          <cell r="B267" t="str">
            <v xml:space="preserve">       World Bank</v>
          </cell>
          <cell r="F267">
            <v>10.995848853959783</v>
          </cell>
          <cell r="G267">
            <v>9.9761809014136791</v>
          </cell>
          <cell r="H267">
            <v>9.7251585623678647</v>
          </cell>
          <cell r="I267">
            <v>2.0472330911123535</v>
          </cell>
          <cell r="J267">
            <v>2.3057574063722752</v>
          </cell>
          <cell r="K267">
            <v>7.3</v>
          </cell>
          <cell r="L267">
            <v>7.9</v>
          </cell>
          <cell r="M267">
            <v>10.199999999999999</v>
          </cell>
          <cell r="N267">
            <v>5.2664660203456846</v>
          </cell>
          <cell r="O267">
            <v>6.1571062648296397</v>
          </cell>
          <cell r="P267">
            <v>9.2456255918741235</v>
          </cell>
          <cell r="Q267">
            <v>11.177158567905423</v>
          </cell>
          <cell r="R267">
            <v>12.075725909471515</v>
          </cell>
          <cell r="S267">
            <v>14.407791185379036</v>
          </cell>
        </row>
        <row r="268">
          <cell r="B268" t="str">
            <v xml:space="preserve">       Other</v>
          </cell>
          <cell r="F268">
            <v>18.834432321854756</v>
          </cell>
          <cell r="G268">
            <v>20.033973397262393</v>
          </cell>
          <cell r="H268">
            <v>17.664841437632134</v>
          </cell>
          <cell r="I268">
            <v>24.319766908887601</v>
          </cell>
          <cell r="J268">
            <v>24.304242593627723</v>
          </cell>
          <cell r="K268">
            <v>14.7</v>
          </cell>
          <cell r="L268">
            <v>16.600000000000001</v>
          </cell>
          <cell r="M268">
            <v>21.2</v>
          </cell>
          <cell r="N268">
            <v>23.880699368119227</v>
          </cell>
          <cell r="O268">
            <v>35.136377292871501</v>
          </cell>
          <cell r="P268">
            <v>56.467694794535625</v>
          </cell>
          <cell r="Q268">
            <v>60.26072746753691</v>
          </cell>
          <cell r="R268">
            <v>63.268546859025975</v>
          </cell>
          <cell r="S268">
            <v>60.410332584381123</v>
          </cell>
        </row>
        <row r="269">
          <cell r="B269" t="str">
            <v xml:space="preserve"> Bilateral official</v>
          </cell>
          <cell r="F269">
            <v>269</v>
          </cell>
          <cell r="G269">
            <v>273.3</v>
          </cell>
          <cell r="H269">
            <v>219</v>
          </cell>
          <cell r="I269">
            <v>316.39999999999998</v>
          </cell>
          <cell r="J269">
            <v>310.75224435042821</v>
          </cell>
          <cell r="K269">
            <v>395.56776985147928</v>
          </cell>
          <cell r="L269">
            <v>369.36279408931728</v>
          </cell>
          <cell r="M269">
            <v>339.31660770177842</v>
          </cell>
          <cell r="N269">
            <v>394.42617529034584</v>
          </cell>
          <cell r="O269">
            <v>307.80257571458844</v>
          </cell>
          <cell r="P269">
            <v>135.5388894385099</v>
          </cell>
          <cell r="Q269">
            <v>127.15653020977969</v>
          </cell>
          <cell r="R269">
            <v>176.02692768037323</v>
          </cell>
          <cell r="S269">
            <v>153.92933049678808</v>
          </cell>
        </row>
        <row r="270">
          <cell r="B270" t="str">
            <v xml:space="preserve">   Paris Club</v>
          </cell>
          <cell r="F270">
            <v>269</v>
          </cell>
          <cell r="G270">
            <v>273.3</v>
          </cell>
          <cell r="H270">
            <v>219</v>
          </cell>
          <cell r="I270">
            <v>316.39999999999998</v>
          </cell>
          <cell r="J270">
            <v>306.85319221074042</v>
          </cell>
          <cell r="K270">
            <v>391.78897205005256</v>
          </cell>
          <cell r="L270">
            <v>365.55697983264918</v>
          </cell>
          <cell r="M270">
            <v>338.19939810276031</v>
          </cell>
          <cell r="N270">
            <v>393.30163811624021</v>
          </cell>
          <cell r="O270">
            <v>306.76760174930121</v>
          </cell>
          <cell r="P270">
            <v>134.45744380950924</v>
          </cell>
          <cell r="Q270">
            <v>126.01555888652797</v>
          </cell>
          <cell r="R270">
            <v>174.86948630809789</v>
          </cell>
          <cell r="S270">
            <v>152.78109536170965</v>
          </cell>
        </row>
        <row r="271">
          <cell r="B271" t="str">
            <v xml:space="preserve">      Pre-cutoff date</v>
          </cell>
          <cell r="F271" t="str">
            <v>...</v>
          </cell>
          <cell r="G271" t="str">
            <v>...</v>
          </cell>
          <cell r="H271" t="str">
            <v>...</v>
          </cell>
          <cell r="I271" t="str">
            <v>...</v>
          </cell>
          <cell r="J271">
            <v>296.53433966714329</v>
          </cell>
          <cell r="K271">
            <v>381.55625073090863</v>
          </cell>
          <cell r="L271">
            <v>357.03650015354151</v>
          </cell>
          <cell r="M271">
            <v>328.88931811094284</v>
          </cell>
          <cell r="N271">
            <v>383.52305399358244</v>
          </cell>
          <cell r="O271">
            <v>297.53853454291846</v>
          </cell>
          <cell r="P271">
            <v>124.81397960186001</v>
          </cell>
          <cell r="Q271">
            <v>108.57395904064175</v>
          </cell>
          <cell r="R271">
            <v>153.48999599218374</v>
          </cell>
          <cell r="S271">
            <v>130.8402966022492</v>
          </cell>
        </row>
        <row r="272">
          <cell r="B272" t="str">
            <v xml:space="preserve">      Post-cutoff date</v>
          </cell>
          <cell r="F272" t="str">
            <v>...</v>
          </cell>
          <cell r="G272" t="str">
            <v>...</v>
          </cell>
          <cell r="H272" t="str">
            <v>...</v>
          </cell>
          <cell r="I272" t="str">
            <v>...</v>
          </cell>
          <cell r="J272">
            <v>10.318852543597151</v>
          </cell>
          <cell r="K272">
            <v>10.232721319143959</v>
          </cell>
          <cell r="L272">
            <v>8.5204796791076642</v>
          </cell>
          <cell r="M272">
            <v>9.3100799918174744</v>
          </cell>
          <cell r="N272">
            <v>9.7785841226577705</v>
          </cell>
          <cell r="O272">
            <v>9.2290672063827586</v>
          </cell>
          <cell r="P272">
            <v>9.6434642076492292</v>
          </cell>
          <cell r="Q272">
            <v>17.441599845886223</v>
          </cell>
          <cell r="R272">
            <v>21.379490315914161</v>
          </cell>
          <cell r="S272">
            <v>21.94079875946046</v>
          </cell>
        </row>
        <row r="273">
          <cell r="B273" t="str">
            <v xml:space="preserve">    Other</v>
          </cell>
          <cell r="J273">
            <v>3.8990521396877811</v>
          </cell>
          <cell r="K273">
            <v>3.7787978014267334</v>
          </cell>
          <cell r="L273">
            <v>3.8058142566680893</v>
          </cell>
          <cell r="M273">
            <v>1.117209599018097</v>
          </cell>
          <cell r="N273">
            <v>1.1245371741056436</v>
          </cell>
          <cell r="O273">
            <v>1.0349739652872092</v>
          </cell>
          <cell r="P273">
            <v>1.0814456290006635</v>
          </cell>
          <cell r="Q273">
            <v>1.1409713232517238</v>
          </cell>
          <cell r="R273">
            <v>1.1574413722753527</v>
          </cell>
          <cell r="S273">
            <v>1.1482351350784306</v>
          </cell>
        </row>
        <row r="274">
          <cell r="B274" t="str">
            <v xml:space="preserve"> Commercial banks (London Club)</v>
          </cell>
          <cell r="F274">
            <v>51.7</v>
          </cell>
          <cell r="G274">
            <v>46.96</v>
          </cell>
          <cell r="H274">
            <v>45.19</v>
          </cell>
          <cell r="I274">
            <v>47.38</v>
          </cell>
          <cell r="J274">
            <v>22.413030660377359</v>
          </cell>
          <cell r="K274">
            <v>0</v>
          </cell>
          <cell r="L274">
            <v>0</v>
          </cell>
          <cell r="M274">
            <v>0</v>
          </cell>
          <cell r="N274">
            <v>0</v>
          </cell>
          <cell r="O274">
            <v>0</v>
          </cell>
          <cell r="P274">
            <v>0</v>
          </cell>
          <cell r="Q274">
            <v>0</v>
          </cell>
          <cell r="R274">
            <v>0</v>
          </cell>
          <cell r="S274">
            <v>0</v>
          </cell>
        </row>
        <row r="275">
          <cell r="B275" t="str">
            <v xml:space="preserve"> Suppliers (Kinshasa Club)</v>
          </cell>
          <cell r="F275">
            <v>41.6</v>
          </cell>
          <cell r="G275">
            <v>31.33</v>
          </cell>
          <cell r="H275">
            <v>23.56</v>
          </cell>
          <cell r="I275">
            <v>34.869999999999997</v>
          </cell>
          <cell r="J275">
            <v>27.20491767029792</v>
          </cell>
          <cell r="K275">
            <v>19.252134253303705</v>
          </cell>
          <cell r="L275">
            <v>11.1192259812355</v>
          </cell>
          <cell r="M275">
            <v>7.8419519931077968</v>
          </cell>
          <cell r="N275">
            <v>6.7891312623023952</v>
          </cell>
          <cell r="O275">
            <v>6.9349847865104719</v>
          </cell>
          <cell r="P275">
            <v>11.296629500389097</v>
          </cell>
          <cell r="Q275">
            <v>11.845753228664394</v>
          </cell>
          <cell r="R275">
            <v>10.984634679555896</v>
          </cell>
          <cell r="S275">
            <v>7.6792795658111608</v>
          </cell>
        </row>
        <row r="276">
          <cell r="B276" t="str">
            <v xml:space="preserve"> World Bank Gecamines Trust</v>
          </cell>
          <cell r="J276">
            <v>10.691056910569106</v>
          </cell>
          <cell r="K276">
            <v>10.155952833777103</v>
          </cell>
          <cell r="L276">
            <v>16.713579307721567</v>
          </cell>
          <cell r="M276">
            <v>16.559530463946341</v>
          </cell>
          <cell r="N276">
            <v>16.727221911682506</v>
          </cell>
          <cell r="O276">
            <v>16.91587479038569</v>
          </cell>
          <cell r="P276">
            <v>18.725544997205144</v>
          </cell>
          <cell r="Q276">
            <v>18.376187814421463</v>
          </cell>
          <cell r="R276">
            <v>19.214645053102291</v>
          </cell>
          <cell r="S276">
            <v>18.446059250978198</v>
          </cell>
        </row>
        <row r="277">
          <cell r="A277" t="str">
            <v>|| ~</v>
          </cell>
          <cell r="B277" t="str">
            <v xml:space="preserve"> Short term</v>
          </cell>
          <cell r="F277">
            <v>1</v>
          </cell>
          <cell r="G277">
            <v>1</v>
          </cell>
          <cell r="H277">
            <v>0</v>
          </cell>
          <cell r="I277">
            <v>0</v>
          </cell>
          <cell r="J277">
            <v>0</v>
          </cell>
          <cell r="K277">
            <v>0</v>
          </cell>
          <cell r="L277">
            <v>0</v>
          </cell>
          <cell r="M277">
            <v>0</v>
          </cell>
          <cell r="N277">
            <v>0</v>
          </cell>
          <cell r="O277">
            <v>0</v>
          </cell>
          <cell r="P277">
            <v>0</v>
          </cell>
          <cell r="Q277">
            <v>0</v>
          </cell>
          <cell r="R277">
            <v>0</v>
          </cell>
          <cell r="S277">
            <v>0</v>
          </cell>
        </row>
        <row r="278">
          <cell r="A278" t="str">
            <v>|| ~</v>
          </cell>
          <cell r="B278" t="str">
            <v xml:space="preserve">   of which: central bank</v>
          </cell>
        </row>
        <row r="280">
          <cell r="B280" t="str">
            <v>10. Amortization due on new debt (contracted &amp; disb. post-1995)</v>
          </cell>
        </row>
        <row r="281">
          <cell r="B281" t="str">
            <v>Total</v>
          </cell>
          <cell r="P281">
            <v>0</v>
          </cell>
          <cell r="Q281">
            <v>0</v>
          </cell>
          <cell r="R281">
            <v>0</v>
          </cell>
          <cell r="S281">
            <v>0</v>
          </cell>
        </row>
        <row r="282">
          <cell r="B282" t="str">
            <v xml:space="preserve"> Multilaterals (incl. Fd.)</v>
          </cell>
          <cell r="P282">
            <v>0</v>
          </cell>
          <cell r="Q282">
            <v>0</v>
          </cell>
          <cell r="R282">
            <v>0</v>
          </cell>
          <cell r="S282">
            <v>0</v>
          </cell>
        </row>
        <row r="283">
          <cell r="B283" t="str">
            <v xml:space="preserve">   Fund</v>
          </cell>
          <cell r="P283">
            <v>0</v>
          </cell>
        </row>
        <row r="284">
          <cell r="B284" t="str">
            <v xml:space="preserve">   Multilaterals (excl. Fd.)</v>
          </cell>
          <cell r="P284">
            <v>0</v>
          </cell>
          <cell r="Q284">
            <v>0</v>
          </cell>
          <cell r="R284">
            <v>0</v>
          </cell>
          <cell r="S284">
            <v>0</v>
          </cell>
        </row>
        <row r="285">
          <cell r="B285" t="str">
            <v xml:space="preserve">       World Bank</v>
          </cell>
          <cell r="P285">
            <v>0</v>
          </cell>
          <cell r="Q285">
            <v>0</v>
          </cell>
          <cell r="R285">
            <v>0</v>
          </cell>
          <cell r="S285">
            <v>0</v>
          </cell>
        </row>
        <row r="286">
          <cell r="B286" t="str">
            <v xml:space="preserve">       Other</v>
          </cell>
          <cell r="P286">
            <v>0</v>
          </cell>
          <cell r="Q286">
            <v>0</v>
          </cell>
          <cell r="R286">
            <v>0</v>
          </cell>
          <cell r="S286">
            <v>0</v>
          </cell>
        </row>
        <row r="287">
          <cell r="B287" t="str">
            <v xml:space="preserve"> Bilateral official</v>
          </cell>
          <cell r="P287">
            <v>0</v>
          </cell>
          <cell r="Q287">
            <v>0</v>
          </cell>
          <cell r="R287">
            <v>0</v>
          </cell>
          <cell r="S287">
            <v>0</v>
          </cell>
        </row>
        <row r="288">
          <cell r="B288" t="str">
            <v xml:space="preserve">   Paris Club</v>
          </cell>
          <cell r="P288">
            <v>0</v>
          </cell>
          <cell r="Q288">
            <v>0</v>
          </cell>
          <cell r="R288">
            <v>0</v>
          </cell>
          <cell r="S288">
            <v>0</v>
          </cell>
        </row>
        <row r="289">
          <cell r="B289" t="str">
            <v xml:space="preserve">      Pre-cutoff date</v>
          </cell>
          <cell r="P289">
            <v>0</v>
          </cell>
          <cell r="Q289">
            <v>0</v>
          </cell>
          <cell r="R289">
            <v>0</v>
          </cell>
          <cell r="S289">
            <v>0</v>
          </cell>
        </row>
        <row r="290">
          <cell r="B290" t="str">
            <v xml:space="preserve">      Post-cutoff date</v>
          </cell>
          <cell r="P290">
            <v>0</v>
          </cell>
          <cell r="Q290">
            <v>0</v>
          </cell>
          <cell r="R290">
            <v>0</v>
          </cell>
          <cell r="S290">
            <v>0</v>
          </cell>
        </row>
        <row r="291">
          <cell r="B291" t="str">
            <v xml:space="preserve">    Other</v>
          </cell>
          <cell r="P291">
            <v>0</v>
          </cell>
          <cell r="Q291">
            <v>0</v>
          </cell>
          <cell r="R291">
            <v>0</v>
          </cell>
          <cell r="S291">
            <v>0</v>
          </cell>
        </row>
        <row r="292">
          <cell r="B292" t="str">
            <v xml:space="preserve"> Commercial banks (London Club)</v>
          </cell>
          <cell r="P292">
            <v>0</v>
          </cell>
          <cell r="Q292">
            <v>0</v>
          </cell>
          <cell r="R292">
            <v>0</v>
          </cell>
          <cell r="S292">
            <v>0</v>
          </cell>
        </row>
        <row r="293">
          <cell r="B293" t="str">
            <v xml:space="preserve"> Suppliers (Kinshasa Club)</v>
          </cell>
          <cell r="P293">
            <v>0</v>
          </cell>
          <cell r="Q293">
            <v>0</v>
          </cell>
          <cell r="R293">
            <v>0</v>
          </cell>
          <cell r="S293">
            <v>0</v>
          </cell>
        </row>
        <row r="294">
          <cell r="B294" t="str">
            <v xml:space="preserve"> World Bank Gecamines Trust</v>
          </cell>
          <cell r="P294">
            <v>0</v>
          </cell>
          <cell r="Q294">
            <v>0</v>
          </cell>
          <cell r="R294">
            <v>0</v>
          </cell>
          <cell r="S294">
            <v>0</v>
          </cell>
        </row>
        <row r="295">
          <cell r="A295" t="str">
            <v>|| ~</v>
          </cell>
          <cell r="B295" t="str">
            <v xml:space="preserve"> Short term</v>
          </cell>
          <cell r="P295">
            <v>0</v>
          </cell>
          <cell r="Q295">
            <v>0</v>
          </cell>
          <cell r="R295">
            <v>0</v>
          </cell>
          <cell r="S295">
            <v>0</v>
          </cell>
        </row>
        <row r="296">
          <cell r="A296" t="str">
            <v>|| ~</v>
          </cell>
          <cell r="B296" t="str">
            <v xml:space="preserve">   of which: central bank</v>
          </cell>
          <cell r="P296">
            <v>0</v>
          </cell>
          <cell r="Q296">
            <v>0</v>
          </cell>
          <cell r="R296">
            <v>0</v>
          </cell>
          <cell r="S296">
            <v>0</v>
          </cell>
        </row>
        <row r="297">
          <cell r="B297" t="str">
            <v xml:space="preserve"> Financing gap</v>
          </cell>
          <cell r="P297">
            <v>0</v>
          </cell>
          <cell r="Q297">
            <v>0</v>
          </cell>
          <cell r="R297">
            <v>0</v>
          </cell>
          <cell r="S297">
            <v>0</v>
          </cell>
        </row>
        <row r="299">
          <cell r="B299" t="str">
            <v>11. Amounts rescheduled</v>
          </cell>
        </row>
        <row r="300">
          <cell r="B300" t="str">
            <v xml:space="preserve">   i. Scheduled interest</v>
          </cell>
        </row>
        <row r="301">
          <cell r="B301" t="str">
            <v>Total</v>
          </cell>
          <cell r="D301">
            <v>159</v>
          </cell>
          <cell r="E301">
            <v>98</v>
          </cell>
          <cell r="F301">
            <v>121.14</v>
          </cell>
          <cell r="G301">
            <v>232.69</v>
          </cell>
          <cell r="H301">
            <v>168.78</v>
          </cell>
          <cell r="I301">
            <v>205.12</v>
          </cell>
          <cell r="J301">
            <v>103.67661187847341</v>
          </cell>
          <cell r="K301">
            <v>0</v>
          </cell>
          <cell r="L301">
            <v>0</v>
          </cell>
          <cell r="M301">
            <v>0</v>
          </cell>
          <cell r="N301">
            <v>0</v>
          </cell>
          <cell r="O301">
            <v>0</v>
          </cell>
          <cell r="P301">
            <v>0</v>
          </cell>
          <cell r="Q301">
            <v>0</v>
          </cell>
          <cell r="R301">
            <v>0</v>
          </cell>
          <cell r="S301">
            <v>0</v>
          </cell>
        </row>
        <row r="302">
          <cell r="B302" t="str">
            <v xml:space="preserve"> Bilateral official</v>
          </cell>
          <cell r="D302">
            <v>159</v>
          </cell>
          <cell r="E302">
            <v>98</v>
          </cell>
          <cell r="F302">
            <v>119.9</v>
          </cell>
          <cell r="G302">
            <v>232.69</v>
          </cell>
          <cell r="H302">
            <v>167.38</v>
          </cell>
          <cell r="I302">
            <v>200</v>
          </cell>
          <cell r="J302">
            <v>103.34</v>
          </cell>
          <cell r="K302">
            <v>0</v>
          </cell>
          <cell r="L302">
            <v>0</v>
          </cell>
          <cell r="M302">
            <v>0</v>
          </cell>
          <cell r="N302">
            <v>0</v>
          </cell>
          <cell r="O302">
            <v>0</v>
          </cell>
          <cell r="P302">
            <v>0</v>
          </cell>
          <cell r="Q302">
            <v>0</v>
          </cell>
          <cell r="R302">
            <v>0</v>
          </cell>
          <cell r="S302">
            <v>0</v>
          </cell>
        </row>
        <row r="303">
          <cell r="B303" t="str">
            <v xml:space="preserve">   Paris Club</v>
          </cell>
          <cell r="D303">
            <v>159</v>
          </cell>
          <cell r="E303">
            <v>98</v>
          </cell>
          <cell r="F303">
            <v>119.9</v>
          </cell>
          <cell r="G303">
            <v>232.69</v>
          </cell>
          <cell r="H303">
            <v>167.38</v>
          </cell>
          <cell r="I303">
            <v>200</v>
          </cell>
          <cell r="J303">
            <v>103.34</v>
          </cell>
          <cell r="K303">
            <v>0</v>
          </cell>
          <cell r="L303">
            <v>0</v>
          </cell>
          <cell r="M303">
            <v>0</v>
          </cell>
          <cell r="N303">
            <v>0</v>
          </cell>
          <cell r="O303">
            <v>0</v>
          </cell>
          <cell r="P303">
            <v>0</v>
          </cell>
          <cell r="Q303">
            <v>0</v>
          </cell>
          <cell r="R303">
            <v>0</v>
          </cell>
          <cell r="S303">
            <v>0</v>
          </cell>
        </row>
        <row r="304">
          <cell r="B304" t="str">
            <v xml:space="preserve">    Other</v>
          </cell>
          <cell r="Q304">
            <v>0</v>
          </cell>
          <cell r="R304">
            <v>0</v>
          </cell>
          <cell r="S304">
            <v>0</v>
          </cell>
        </row>
        <row r="305">
          <cell r="B305" t="str">
            <v xml:space="preserve"> Commercial banks (London Club)</v>
          </cell>
        </row>
        <row r="306">
          <cell r="B306" t="str">
            <v xml:space="preserve"> Suppliers (Kinshasa Club)</v>
          </cell>
          <cell r="F306">
            <v>1.24</v>
          </cell>
          <cell r="G306">
            <v>0</v>
          </cell>
          <cell r="H306">
            <v>1.4</v>
          </cell>
          <cell r="I306">
            <v>5.12</v>
          </cell>
          <cell r="J306">
            <v>0.33661187847339946</v>
          </cell>
          <cell r="K306">
            <v>0</v>
          </cell>
          <cell r="L306">
            <v>0</v>
          </cell>
          <cell r="M306">
            <v>0</v>
          </cell>
          <cell r="N306">
            <v>0</v>
          </cell>
          <cell r="O306">
            <v>0</v>
          </cell>
          <cell r="P306">
            <v>0</v>
          </cell>
          <cell r="Q306">
            <v>0</v>
          </cell>
          <cell r="R306">
            <v>0</v>
          </cell>
          <cell r="S306">
            <v>0</v>
          </cell>
        </row>
        <row r="308">
          <cell r="B308" t="str">
            <v xml:space="preserve">   ii. Scheduled amortization</v>
          </cell>
        </row>
        <row r="309">
          <cell r="B309" t="str">
            <v>Total</v>
          </cell>
          <cell r="D309">
            <v>307</v>
          </cell>
          <cell r="E309">
            <v>314</v>
          </cell>
          <cell r="F309">
            <v>249.88000000000002</v>
          </cell>
          <cell r="G309">
            <v>284.66000000000003</v>
          </cell>
          <cell r="H309">
            <v>44.89</v>
          </cell>
          <cell r="I309">
            <v>285.01000000000005</v>
          </cell>
          <cell r="J309">
            <v>171.77491767029792</v>
          </cell>
          <cell r="K309">
            <v>0</v>
          </cell>
          <cell r="L309">
            <v>0</v>
          </cell>
          <cell r="M309">
            <v>0</v>
          </cell>
          <cell r="N309">
            <v>0</v>
          </cell>
          <cell r="O309">
            <v>0</v>
          </cell>
          <cell r="P309">
            <v>0</v>
          </cell>
          <cell r="Q309">
            <v>0</v>
          </cell>
          <cell r="R309">
            <v>0</v>
          </cell>
          <cell r="S309">
            <v>0</v>
          </cell>
        </row>
        <row r="310">
          <cell r="B310" t="str">
            <v xml:space="preserve"> Bilateral official</v>
          </cell>
          <cell r="D310">
            <v>307</v>
          </cell>
          <cell r="E310">
            <v>314</v>
          </cell>
          <cell r="F310">
            <v>233.58</v>
          </cell>
          <cell r="G310">
            <v>270.19</v>
          </cell>
          <cell r="H310">
            <v>28.47</v>
          </cell>
          <cell r="I310">
            <v>274.22000000000003</v>
          </cell>
          <cell r="J310">
            <v>167.37</v>
          </cell>
          <cell r="K310">
            <v>0</v>
          </cell>
          <cell r="L310">
            <v>0</v>
          </cell>
          <cell r="M310">
            <v>0</v>
          </cell>
          <cell r="N310">
            <v>0</v>
          </cell>
          <cell r="O310">
            <v>0</v>
          </cell>
          <cell r="P310">
            <v>0</v>
          </cell>
          <cell r="Q310">
            <v>0</v>
          </cell>
          <cell r="R310">
            <v>0</v>
          </cell>
          <cell r="S310">
            <v>0</v>
          </cell>
        </row>
        <row r="311">
          <cell r="B311" t="str">
            <v xml:space="preserve">   Paris Club</v>
          </cell>
          <cell r="D311">
            <v>307</v>
          </cell>
          <cell r="E311">
            <v>314</v>
          </cell>
          <cell r="F311">
            <v>233.58</v>
          </cell>
          <cell r="G311">
            <v>270.19</v>
          </cell>
          <cell r="H311">
            <v>28.47</v>
          </cell>
          <cell r="I311">
            <v>274.22000000000003</v>
          </cell>
          <cell r="J311">
            <v>167.37</v>
          </cell>
          <cell r="K311">
            <v>0</v>
          </cell>
          <cell r="L311">
            <v>0</v>
          </cell>
          <cell r="M311">
            <v>0</v>
          </cell>
          <cell r="N311">
            <v>0</v>
          </cell>
          <cell r="O311">
            <v>0</v>
          </cell>
          <cell r="P311">
            <v>0</v>
          </cell>
          <cell r="Q311">
            <v>0</v>
          </cell>
          <cell r="R311">
            <v>0</v>
          </cell>
          <cell r="S311">
            <v>0</v>
          </cell>
        </row>
        <row r="312">
          <cell r="B312" t="str">
            <v xml:space="preserve">    Other</v>
          </cell>
          <cell r="P312">
            <v>0</v>
          </cell>
          <cell r="Q312">
            <v>0</v>
          </cell>
          <cell r="R312">
            <v>0</v>
          </cell>
          <cell r="S312">
            <v>0</v>
          </cell>
        </row>
        <row r="313">
          <cell r="B313" t="str">
            <v xml:space="preserve"> Commercial banks (London Club)</v>
          </cell>
        </row>
        <row r="314">
          <cell r="B314" t="str">
            <v xml:space="preserve"> Suppliers (Kinshasa Club)</v>
          </cell>
          <cell r="F314">
            <v>16.3</v>
          </cell>
          <cell r="G314">
            <v>14.47</v>
          </cell>
          <cell r="H314">
            <v>16.420000000000002</v>
          </cell>
          <cell r="I314">
            <v>10.79</v>
          </cell>
          <cell r="J314">
            <v>4.4049176702979196</v>
          </cell>
          <cell r="K314">
            <v>0</v>
          </cell>
          <cell r="L314">
            <v>0</v>
          </cell>
          <cell r="M314">
            <v>0</v>
          </cell>
          <cell r="N314">
            <v>0</v>
          </cell>
          <cell r="O314">
            <v>0</v>
          </cell>
          <cell r="P314">
            <v>0</v>
          </cell>
          <cell r="Q314">
            <v>0</v>
          </cell>
          <cell r="R314">
            <v>0</v>
          </cell>
          <cell r="S314">
            <v>0</v>
          </cell>
        </row>
        <row r="316">
          <cell r="B316" t="str">
            <v xml:space="preserve">   iii. Interest arrears (excl. LI)</v>
          </cell>
        </row>
        <row r="317">
          <cell r="B317" t="str">
            <v>Total</v>
          </cell>
          <cell r="F317">
            <v>0</v>
          </cell>
          <cell r="G317">
            <v>0</v>
          </cell>
          <cell r="H317">
            <v>0</v>
          </cell>
          <cell r="I317">
            <v>232.72462629</v>
          </cell>
          <cell r="J317">
            <v>3.6677421318560901</v>
          </cell>
          <cell r="K317">
            <v>0</v>
          </cell>
          <cell r="L317">
            <v>0</v>
          </cell>
          <cell r="M317">
            <v>0</v>
          </cell>
          <cell r="N317">
            <v>0</v>
          </cell>
          <cell r="O317">
            <v>0</v>
          </cell>
          <cell r="P317">
            <v>0</v>
          </cell>
          <cell r="Q317">
            <v>0</v>
          </cell>
          <cell r="R317">
            <v>0</v>
          </cell>
          <cell r="S317">
            <v>0</v>
          </cell>
        </row>
        <row r="318">
          <cell r="B318" t="str">
            <v xml:space="preserve"> Bilateral official</v>
          </cell>
          <cell r="F318">
            <v>0</v>
          </cell>
          <cell r="G318">
            <v>0</v>
          </cell>
          <cell r="H318">
            <v>0</v>
          </cell>
          <cell r="I318">
            <v>232.72462629</v>
          </cell>
          <cell r="J318">
            <v>0</v>
          </cell>
          <cell r="K318">
            <v>0</v>
          </cell>
          <cell r="L318">
            <v>0</v>
          </cell>
          <cell r="M318">
            <v>0</v>
          </cell>
          <cell r="N318">
            <v>0</v>
          </cell>
          <cell r="O318">
            <v>0</v>
          </cell>
          <cell r="P318">
            <v>0</v>
          </cell>
          <cell r="Q318">
            <v>0</v>
          </cell>
          <cell r="R318">
            <v>0</v>
          </cell>
          <cell r="S318">
            <v>0</v>
          </cell>
        </row>
        <row r="319">
          <cell r="B319" t="str">
            <v xml:space="preserve">   Paris Club</v>
          </cell>
          <cell r="F319">
            <v>0</v>
          </cell>
          <cell r="G319">
            <v>0</v>
          </cell>
          <cell r="H319">
            <v>0</v>
          </cell>
          <cell r="I319">
            <v>232.72462629</v>
          </cell>
          <cell r="J319">
            <v>0</v>
          </cell>
          <cell r="K319">
            <v>0</v>
          </cell>
          <cell r="L319">
            <v>0</v>
          </cell>
          <cell r="M319">
            <v>0</v>
          </cell>
          <cell r="N319">
            <v>0</v>
          </cell>
          <cell r="O319">
            <v>0</v>
          </cell>
          <cell r="P319">
            <v>0</v>
          </cell>
          <cell r="Q319">
            <v>0</v>
          </cell>
          <cell r="R319">
            <v>0</v>
          </cell>
          <cell r="S319">
            <v>0</v>
          </cell>
        </row>
        <row r="320">
          <cell r="B320" t="str">
            <v xml:space="preserve">    Other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B321" t="str">
            <v xml:space="preserve"> Commercial banks (London Club)</v>
          </cell>
        </row>
        <row r="322">
          <cell r="B322" t="str">
            <v xml:space="preserve"> Suppliers (Kinshasa Club)</v>
          </cell>
          <cell r="F322">
            <v>0</v>
          </cell>
          <cell r="G322">
            <v>0</v>
          </cell>
          <cell r="H322">
            <v>0</v>
          </cell>
          <cell r="I322">
            <v>0</v>
          </cell>
          <cell r="J322">
            <v>3.6677421318560901</v>
          </cell>
          <cell r="K322">
            <v>0</v>
          </cell>
          <cell r="L322">
            <v>0</v>
          </cell>
          <cell r="M322">
            <v>0</v>
          </cell>
          <cell r="N322">
            <v>0</v>
          </cell>
          <cell r="O322">
            <v>0</v>
          </cell>
          <cell r="P322">
            <v>0</v>
          </cell>
          <cell r="Q322">
            <v>0</v>
          </cell>
          <cell r="R322">
            <v>0</v>
          </cell>
          <cell r="S322">
            <v>0</v>
          </cell>
        </row>
        <row r="324">
          <cell r="B324" t="str">
            <v xml:space="preserve">   iv. Accumulated late interest</v>
          </cell>
        </row>
        <row r="325">
          <cell r="B325" t="str">
            <v>Total</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B326" t="str">
            <v xml:space="preserve"> Bilateral official</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row>
        <row r="327">
          <cell r="B327" t="str">
            <v xml:space="preserve">   Paris Club</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row>
        <row r="328">
          <cell r="B328" t="str">
            <v xml:space="preserve">    Other</v>
          </cell>
        </row>
        <row r="329">
          <cell r="B329" t="str">
            <v xml:space="preserve"> Commercial banks (London Club)</v>
          </cell>
        </row>
        <row r="330">
          <cell r="B330" t="str">
            <v xml:space="preserve"> Suppliers (Kinshasa Club)</v>
          </cell>
        </row>
        <row r="332">
          <cell r="B332" t="str">
            <v xml:space="preserve">   v. Principal arrears</v>
          </cell>
        </row>
        <row r="333">
          <cell r="B333" t="str">
            <v>Total</v>
          </cell>
          <cell r="F333">
            <v>0</v>
          </cell>
          <cell r="G333">
            <v>0</v>
          </cell>
          <cell r="H333">
            <v>0</v>
          </cell>
          <cell r="I333">
            <v>201.63195770999999</v>
          </cell>
          <cell r="J333">
            <v>12.63925245023437</v>
          </cell>
          <cell r="K333">
            <v>0</v>
          </cell>
          <cell r="L333">
            <v>0</v>
          </cell>
          <cell r="M333">
            <v>0</v>
          </cell>
          <cell r="N333">
            <v>0</v>
          </cell>
          <cell r="O333">
            <v>0</v>
          </cell>
          <cell r="P333">
            <v>0</v>
          </cell>
          <cell r="Q333">
            <v>0</v>
          </cell>
          <cell r="R333">
            <v>0</v>
          </cell>
          <cell r="S333">
            <v>0</v>
          </cell>
        </row>
        <row r="334">
          <cell r="B334" t="str">
            <v xml:space="preserve"> Bilateral official</v>
          </cell>
          <cell r="F334">
            <v>0</v>
          </cell>
          <cell r="G334">
            <v>0</v>
          </cell>
          <cell r="H334">
            <v>0</v>
          </cell>
          <cell r="I334">
            <v>201.63195770999999</v>
          </cell>
          <cell r="J334">
            <v>0</v>
          </cell>
          <cell r="K334">
            <v>0</v>
          </cell>
          <cell r="L334">
            <v>0</v>
          </cell>
          <cell r="M334">
            <v>0</v>
          </cell>
          <cell r="N334">
            <v>0</v>
          </cell>
          <cell r="O334">
            <v>0</v>
          </cell>
          <cell r="P334">
            <v>0</v>
          </cell>
          <cell r="Q334">
            <v>0</v>
          </cell>
          <cell r="R334">
            <v>0</v>
          </cell>
          <cell r="S334">
            <v>0</v>
          </cell>
        </row>
        <row r="335">
          <cell r="B335" t="str">
            <v xml:space="preserve">   Paris Club</v>
          </cell>
          <cell r="F335">
            <v>0</v>
          </cell>
          <cell r="G335">
            <v>0</v>
          </cell>
          <cell r="H335">
            <v>0</v>
          </cell>
          <cell r="I335">
            <v>201.63195770999999</v>
          </cell>
          <cell r="J335">
            <v>0</v>
          </cell>
          <cell r="K335">
            <v>0</v>
          </cell>
          <cell r="L335">
            <v>0</v>
          </cell>
          <cell r="M335">
            <v>0</v>
          </cell>
          <cell r="N335">
            <v>0</v>
          </cell>
          <cell r="O335">
            <v>0</v>
          </cell>
          <cell r="P335">
            <v>0</v>
          </cell>
          <cell r="Q335">
            <v>0</v>
          </cell>
          <cell r="R335">
            <v>0</v>
          </cell>
          <cell r="S335">
            <v>0</v>
          </cell>
        </row>
        <row r="336">
          <cell r="B336" t="str">
            <v xml:space="preserve">    Other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row>
        <row r="337">
          <cell r="B337" t="str">
            <v xml:space="preserve"> Commercial banks (London Club)</v>
          </cell>
        </row>
        <row r="338">
          <cell r="B338" t="str">
            <v xml:space="preserve"> Suppliers (Kinshasa Club)</v>
          </cell>
          <cell r="F338">
            <v>0</v>
          </cell>
          <cell r="G338">
            <v>0</v>
          </cell>
          <cell r="H338">
            <v>0</v>
          </cell>
          <cell r="I338">
            <v>0</v>
          </cell>
          <cell r="J338">
            <v>12.63925245023437</v>
          </cell>
          <cell r="K338">
            <v>0</v>
          </cell>
          <cell r="L338">
            <v>0</v>
          </cell>
          <cell r="M338">
            <v>0</v>
          </cell>
          <cell r="N338">
            <v>0</v>
          </cell>
          <cell r="O338">
            <v>0</v>
          </cell>
          <cell r="P338">
            <v>0</v>
          </cell>
          <cell r="Q338">
            <v>0</v>
          </cell>
          <cell r="R338">
            <v>0</v>
          </cell>
          <cell r="S338">
            <v>0</v>
          </cell>
        </row>
        <row r="340">
          <cell r="B340" t="str">
            <v>12. Service due on newly rescheduled amounts</v>
          </cell>
        </row>
        <row r="341">
          <cell r="B341" t="str">
            <v xml:space="preserve">   i. Interest</v>
          </cell>
        </row>
        <row r="342">
          <cell r="B342" t="str">
            <v>Total</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row>
        <row r="343">
          <cell r="B343" t="str">
            <v xml:space="preserve"> Bilateral official</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row>
        <row r="344">
          <cell r="B344" t="str">
            <v xml:space="preserve">   Paris Club</v>
          </cell>
          <cell r="R344">
            <v>0</v>
          </cell>
          <cell r="S344">
            <v>0</v>
          </cell>
        </row>
        <row r="345">
          <cell r="B345" t="str">
            <v xml:space="preserve">    Other</v>
          </cell>
          <cell r="R345">
            <v>0</v>
          </cell>
          <cell r="S345">
            <v>0</v>
          </cell>
        </row>
        <row r="346">
          <cell r="B346" t="str">
            <v xml:space="preserve"> Commercial banks (London Club)</v>
          </cell>
        </row>
        <row r="347">
          <cell r="B347" t="str">
            <v xml:space="preserve"> Suppliers (Kinshasa Club)</v>
          </cell>
        </row>
        <row r="349">
          <cell r="B349" t="str">
            <v xml:space="preserve">   ii. Principal</v>
          </cell>
        </row>
        <row r="350">
          <cell r="B350" t="str">
            <v>Total</v>
          </cell>
          <cell r="F350">
            <v>0</v>
          </cell>
          <cell r="G350">
            <v>0</v>
          </cell>
          <cell r="H350">
            <v>0</v>
          </cell>
          <cell r="I350">
            <v>232.72462629</v>
          </cell>
          <cell r="J350">
            <v>0</v>
          </cell>
          <cell r="K350">
            <v>0</v>
          </cell>
          <cell r="L350">
            <v>0</v>
          </cell>
          <cell r="M350">
            <v>0</v>
          </cell>
          <cell r="N350">
            <v>0</v>
          </cell>
          <cell r="O350">
            <v>0</v>
          </cell>
          <cell r="P350">
            <v>0</v>
          </cell>
          <cell r="Q350">
            <v>0</v>
          </cell>
          <cell r="R350">
            <v>0</v>
          </cell>
          <cell r="S350">
            <v>0</v>
          </cell>
        </row>
        <row r="351">
          <cell r="B351" t="str">
            <v xml:space="preserve"> Bilateral official</v>
          </cell>
          <cell r="F351">
            <v>0</v>
          </cell>
          <cell r="G351">
            <v>0</v>
          </cell>
          <cell r="H351">
            <v>0</v>
          </cell>
          <cell r="I351">
            <v>232.72462629</v>
          </cell>
          <cell r="J351">
            <v>0</v>
          </cell>
          <cell r="K351">
            <v>0</v>
          </cell>
          <cell r="L351">
            <v>0</v>
          </cell>
          <cell r="M351">
            <v>0</v>
          </cell>
          <cell r="N351">
            <v>0</v>
          </cell>
          <cell r="O351">
            <v>0</v>
          </cell>
          <cell r="P351">
            <v>0</v>
          </cell>
          <cell r="Q351">
            <v>0</v>
          </cell>
          <cell r="R351">
            <v>0</v>
          </cell>
          <cell r="S351">
            <v>0</v>
          </cell>
        </row>
        <row r="352">
          <cell r="B352" t="str">
            <v xml:space="preserve">   Paris Club</v>
          </cell>
          <cell r="R352">
            <v>0</v>
          </cell>
          <cell r="S352">
            <v>0</v>
          </cell>
        </row>
        <row r="353">
          <cell r="B353" t="str">
            <v xml:space="preserve">    Other</v>
          </cell>
          <cell r="R353">
            <v>0</v>
          </cell>
          <cell r="S353">
            <v>0</v>
          </cell>
        </row>
        <row r="354">
          <cell r="B354" t="str">
            <v xml:space="preserve"> Commercial banks (London Club)</v>
          </cell>
        </row>
        <row r="355">
          <cell r="B355" t="str">
            <v xml:space="preserve"> Suppliers (Kinshasa Club)</v>
          </cell>
        </row>
        <row r="357">
          <cell r="B357" t="str">
            <v>13. Arrears cancelled</v>
          </cell>
        </row>
        <row r="358">
          <cell r="B358" t="str">
            <v xml:space="preserve">   i. Interest</v>
          </cell>
        </row>
        <row r="359">
          <cell r="B359" t="str">
            <v>Total</v>
          </cell>
          <cell r="F359">
            <v>0</v>
          </cell>
          <cell r="G359">
            <v>0</v>
          </cell>
          <cell r="H359">
            <v>0</v>
          </cell>
          <cell r="I359">
            <v>13.394437714285756</v>
          </cell>
          <cell r="J359">
            <v>0</v>
          </cell>
          <cell r="K359">
            <v>0</v>
          </cell>
          <cell r="L359">
            <v>0</v>
          </cell>
          <cell r="M359">
            <v>0</v>
          </cell>
          <cell r="N359">
            <v>0</v>
          </cell>
          <cell r="O359">
            <v>0</v>
          </cell>
          <cell r="P359">
            <v>0</v>
          </cell>
          <cell r="Q359">
            <v>0</v>
          </cell>
          <cell r="R359">
            <v>0</v>
          </cell>
          <cell r="S359">
            <v>0</v>
          </cell>
        </row>
        <row r="360">
          <cell r="B360" t="str">
            <v xml:space="preserve"> Bilateral official</v>
          </cell>
          <cell r="F360">
            <v>0</v>
          </cell>
          <cell r="G360">
            <v>0</v>
          </cell>
          <cell r="H360">
            <v>0</v>
          </cell>
          <cell r="I360">
            <v>13.394437714285756</v>
          </cell>
          <cell r="J360">
            <v>0</v>
          </cell>
          <cell r="K360">
            <v>0</v>
          </cell>
          <cell r="L360">
            <v>0</v>
          </cell>
          <cell r="M360">
            <v>0</v>
          </cell>
          <cell r="N360">
            <v>0</v>
          </cell>
          <cell r="O360">
            <v>0</v>
          </cell>
          <cell r="P360">
            <v>0</v>
          </cell>
          <cell r="Q360">
            <v>0</v>
          </cell>
          <cell r="R360">
            <v>0</v>
          </cell>
          <cell r="S360">
            <v>0</v>
          </cell>
        </row>
        <row r="361">
          <cell r="B361" t="str">
            <v xml:space="preserve">   Paris Club</v>
          </cell>
          <cell r="F361">
            <v>0</v>
          </cell>
          <cell r="G361">
            <v>0</v>
          </cell>
          <cell r="H361">
            <v>0</v>
          </cell>
          <cell r="I361">
            <v>13.394437714285756</v>
          </cell>
          <cell r="J361">
            <v>0</v>
          </cell>
          <cell r="K361">
            <v>0</v>
          </cell>
          <cell r="L361">
            <v>0</v>
          </cell>
          <cell r="M361">
            <v>0</v>
          </cell>
          <cell r="N361">
            <v>0</v>
          </cell>
          <cell r="O361">
            <v>0</v>
          </cell>
          <cell r="P361">
            <v>0</v>
          </cell>
          <cell r="Q361">
            <v>0</v>
          </cell>
          <cell r="R361">
            <v>0</v>
          </cell>
          <cell r="S361">
            <v>0</v>
          </cell>
        </row>
        <row r="362">
          <cell r="B362" t="str">
            <v xml:space="preserve">    Other</v>
          </cell>
        </row>
        <row r="363">
          <cell r="B363" t="str">
            <v xml:space="preserve"> Commercial banks (London Club)</v>
          </cell>
        </row>
        <row r="364">
          <cell r="B364" t="str">
            <v xml:space="preserve"> Suppliers (Kinshasa Club)</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6">
          <cell r="B366" t="str">
            <v xml:space="preserve">   ii. Principal</v>
          </cell>
        </row>
        <row r="367">
          <cell r="B367" t="str">
            <v>Total</v>
          </cell>
          <cell r="F367">
            <v>0</v>
          </cell>
          <cell r="G367">
            <v>0</v>
          </cell>
          <cell r="H367">
            <v>0</v>
          </cell>
          <cell r="I367">
            <v>17.859250285714342</v>
          </cell>
          <cell r="J367">
            <v>0</v>
          </cell>
          <cell r="K367">
            <v>0</v>
          </cell>
          <cell r="L367">
            <v>0</v>
          </cell>
          <cell r="M367">
            <v>0</v>
          </cell>
          <cell r="N367">
            <v>0</v>
          </cell>
          <cell r="O367">
            <v>0</v>
          </cell>
          <cell r="P367">
            <v>0</v>
          </cell>
          <cell r="Q367">
            <v>0</v>
          </cell>
          <cell r="R367">
            <v>0</v>
          </cell>
          <cell r="S367">
            <v>0</v>
          </cell>
        </row>
        <row r="368">
          <cell r="B368" t="str">
            <v xml:space="preserve"> Bilateral official</v>
          </cell>
          <cell r="F368">
            <v>0</v>
          </cell>
          <cell r="G368">
            <v>0</v>
          </cell>
          <cell r="H368">
            <v>0</v>
          </cell>
          <cell r="I368">
            <v>17.859250285714342</v>
          </cell>
          <cell r="J368">
            <v>0</v>
          </cell>
          <cell r="K368">
            <v>0</v>
          </cell>
          <cell r="L368">
            <v>0</v>
          </cell>
          <cell r="M368">
            <v>0</v>
          </cell>
          <cell r="N368">
            <v>0</v>
          </cell>
          <cell r="O368">
            <v>0</v>
          </cell>
          <cell r="P368">
            <v>0</v>
          </cell>
          <cell r="Q368">
            <v>0</v>
          </cell>
          <cell r="R368">
            <v>0</v>
          </cell>
          <cell r="S368">
            <v>0</v>
          </cell>
        </row>
        <row r="369">
          <cell r="B369" t="str">
            <v xml:space="preserve">   Paris Club</v>
          </cell>
          <cell r="F369">
            <v>0</v>
          </cell>
          <cell r="G369">
            <v>0</v>
          </cell>
          <cell r="H369">
            <v>0</v>
          </cell>
          <cell r="I369">
            <v>17.859250285714342</v>
          </cell>
          <cell r="J369">
            <v>0</v>
          </cell>
          <cell r="K369">
            <v>0</v>
          </cell>
          <cell r="L369">
            <v>0</v>
          </cell>
          <cell r="M369">
            <v>0</v>
          </cell>
          <cell r="N369">
            <v>0</v>
          </cell>
          <cell r="O369">
            <v>0</v>
          </cell>
          <cell r="P369">
            <v>0</v>
          </cell>
          <cell r="Q369">
            <v>0</v>
          </cell>
          <cell r="R369">
            <v>0</v>
          </cell>
          <cell r="S369">
            <v>0</v>
          </cell>
        </row>
        <row r="370">
          <cell r="B370" t="str">
            <v xml:space="preserve">    Other</v>
          </cell>
        </row>
        <row r="371">
          <cell r="B371" t="str">
            <v xml:space="preserve"> Commercial banks (London Club)</v>
          </cell>
        </row>
        <row r="372">
          <cell r="B372" t="str">
            <v xml:space="preserve"> Suppliers (Kinshasa Club)</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4">
          <cell r="B374" t="str">
            <v>14. Debt stock operation (net impact)</v>
          </cell>
        </row>
        <row r="375">
          <cell r="B375" t="str">
            <v xml:space="preserve">   i. Scheduled interest</v>
          </cell>
        </row>
        <row r="376">
          <cell r="B376" t="str">
            <v>Total</v>
          </cell>
          <cell r="P376">
            <v>0</v>
          </cell>
          <cell r="Q376">
            <v>0</v>
          </cell>
          <cell r="R376">
            <v>0</v>
          </cell>
          <cell r="S376">
            <v>0</v>
          </cell>
        </row>
        <row r="377">
          <cell r="B377" t="str">
            <v xml:space="preserve"> Bilateral official</v>
          </cell>
          <cell r="P377">
            <v>0</v>
          </cell>
          <cell r="Q377">
            <v>0</v>
          </cell>
          <cell r="R377">
            <v>0</v>
          </cell>
          <cell r="S377">
            <v>0</v>
          </cell>
        </row>
        <row r="378">
          <cell r="B378" t="str">
            <v xml:space="preserve">   Paris Club</v>
          </cell>
        </row>
        <row r="379">
          <cell r="B379" t="str">
            <v xml:space="preserve">    Other</v>
          </cell>
        </row>
        <row r="381">
          <cell r="B381" t="str">
            <v xml:space="preserve">   ii. Scheduled amortization</v>
          </cell>
        </row>
        <row r="382">
          <cell r="B382" t="str">
            <v>Total</v>
          </cell>
          <cell r="P382">
            <v>0</v>
          </cell>
          <cell r="Q382">
            <v>0</v>
          </cell>
          <cell r="R382">
            <v>0</v>
          </cell>
          <cell r="S382">
            <v>0</v>
          </cell>
        </row>
        <row r="383">
          <cell r="B383" t="str">
            <v xml:space="preserve"> Bilateral official</v>
          </cell>
          <cell r="P383">
            <v>0</v>
          </cell>
          <cell r="Q383">
            <v>0</v>
          </cell>
          <cell r="R383">
            <v>0</v>
          </cell>
          <cell r="S383">
            <v>0</v>
          </cell>
        </row>
        <row r="384">
          <cell r="B384" t="str">
            <v xml:space="preserve">   Paris Club</v>
          </cell>
        </row>
        <row r="385">
          <cell r="B385" t="str">
            <v xml:space="preserve">    Other</v>
          </cell>
        </row>
        <row r="387">
          <cell r="B387" t="str">
            <v>15. Current service cancelled</v>
          </cell>
        </row>
        <row r="388">
          <cell r="B388" t="str">
            <v xml:space="preserve">   i. Interest</v>
          </cell>
        </row>
        <row r="389">
          <cell r="B389" t="str">
            <v>Total</v>
          </cell>
          <cell r="F389">
            <v>0</v>
          </cell>
          <cell r="G389">
            <v>0</v>
          </cell>
          <cell r="H389">
            <v>0</v>
          </cell>
          <cell r="I389">
            <v>35.49</v>
          </cell>
          <cell r="J389">
            <v>34.51</v>
          </cell>
          <cell r="K389">
            <v>1</v>
          </cell>
          <cell r="L389">
            <v>0.85699999999999998</v>
          </cell>
          <cell r="M389">
            <v>2.2999999999999998</v>
          </cell>
          <cell r="N389">
            <v>0.3</v>
          </cell>
          <cell r="O389">
            <v>0.8</v>
          </cell>
          <cell r="P389">
            <v>2.4710000000000001</v>
          </cell>
          <cell r="Q389">
            <v>0</v>
          </cell>
          <cell r="R389">
            <v>0</v>
          </cell>
          <cell r="S389">
            <v>0</v>
          </cell>
        </row>
        <row r="390">
          <cell r="B390" t="str">
            <v xml:space="preserve"> Fund (burden sharing/refunds)</v>
          </cell>
          <cell r="F390">
            <v>0</v>
          </cell>
          <cell r="G390">
            <v>0</v>
          </cell>
          <cell r="H390">
            <v>0</v>
          </cell>
          <cell r="I390">
            <v>0</v>
          </cell>
          <cell r="J390">
            <v>0</v>
          </cell>
          <cell r="K390">
            <v>1</v>
          </cell>
          <cell r="L390">
            <v>0.85699999999999998</v>
          </cell>
          <cell r="M390">
            <v>2.2999999999999998</v>
          </cell>
          <cell r="N390">
            <v>0.3</v>
          </cell>
          <cell r="O390">
            <v>0.8</v>
          </cell>
          <cell r="P390">
            <v>2.4710000000000001</v>
          </cell>
        </row>
        <row r="391">
          <cell r="B391" t="str">
            <v xml:space="preserve"> Bilateral official</v>
          </cell>
          <cell r="F391">
            <v>0</v>
          </cell>
          <cell r="G391">
            <v>0</v>
          </cell>
          <cell r="H391">
            <v>0</v>
          </cell>
          <cell r="I391">
            <v>35.49</v>
          </cell>
          <cell r="J391">
            <v>34.51</v>
          </cell>
          <cell r="K391">
            <v>0</v>
          </cell>
          <cell r="L391">
            <v>0</v>
          </cell>
          <cell r="M391">
            <v>0</v>
          </cell>
          <cell r="N391">
            <v>0</v>
          </cell>
          <cell r="O391">
            <v>0</v>
          </cell>
          <cell r="P391">
            <v>0</v>
          </cell>
          <cell r="Q391">
            <v>0</v>
          </cell>
          <cell r="R391">
            <v>0</v>
          </cell>
          <cell r="S391">
            <v>0</v>
          </cell>
        </row>
        <row r="392">
          <cell r="B392" t="str">
            <v xml:space="preserve">   Paris Club</v>
          </cell>
          <cell r="F392">
            <v>0</v>
          </cell>
          <cell r="G392">
            <v>0</v>
          </cell>
          <cell r="H392">
            <v>0</v>
          </cell>
          <cell r="I392">
            <v>35.49</v>
          </cell>
          <cell r="J392">
            <v>34.51</v>
          </cell>
          <cell r="K392">
            <v>0</v>
          </cell>
          <cell r="L392">
            <v>0</v>
          </cell>
          <cell r="M392">
            <v>0</v>
          </cell>
          <cell r="N392">
            <v>0</v>
          </cell>
          <cell r="O392">
            <v>0</v>
          </cell>
          <cell r="P392">
            <v>0</v>
          </cell>
          <cell r="Q392">
            <v>0</v>
          </cell>
          <cell r="R392">
            <v>0</v>
          </cell>
          <cell r="S392">
            <v>0</v>
          </cell>
        </row>
        <row r="393">
          <cell r="A393" t="str">
            <v>|| ~</v>
          </cell>
          <cell r="B393" t="str">
            <v xml:space="preserve">      Pre-cutoff date</v>
          </cell>
        </row>
        <row r="394">
          <cell r="A394" t="str">
            <v>|| ~</v>
          </cell>
          <cell r="B394" t="str">
            <v xml:space="preserve">      Post-cutoff date</v>
          </cell>
        </row>
        <row r="395">
          <cell r="B395" t="str">
            <v xml:space="preserve">    Other</v>
          </cell>
        </row>
        <row r="396">
          <cell r="A396" t="str">
            <v>|| ~</v>
          </cell>
          <cell r="B396" t="str">
            <v xml:space="preserve"> Commercial banks (London Club)</v>
          </cell>
        </row>
        <row r="397">
          <cell r="A397" t="str">
            <v>|| ~</v>
          </cell>
          <cell r="B397" t="str">
            <v xml:space="preserve"> Suppliers (Kinshasa Club)</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row>
        <row r="398">
          <cell r="A398" t="str">
            <v>|| ~</v>
          </cell>
          <cell r="B398" t="str">
            <v xml:space="preserve"> World Bank Gecamines Trust</v>
          </cell>
        </row>
        <row r="399">
          <cell r="A399" t="str">
            <v>|| ~</v>
          </cell>
          <cell r="B399" t="str">
            <v xml:space="preserve"> Short term</v>
          </cell>
        </row>
        <row r="400">
          <cell r="A400" t="str">
            <v>|| ~</v>
          </cell>
          <cell r="B400" t="str">
            <v xml:space="preserve">   of which: central bank</v>
          </cell>
        </row>
        <row r="402">
          <cell r="B402" t="str">
            <v xml:space="preserve">   ii. Principal</v>
          </cell>
        </row>
        <row r="403">
          <cell r="B403" t="str">
            <v>Total</v>
          </cell>
          <cell r="F403">
            <v>0</v>
          </cell>
          <cell r="G403">
            <v>0</v>
          </cell>
          <cell r="H403">
            <v>0</v>
          </cell>
          <cell r="I403">
            <v>38.76</v>
          </cell>
          <cell r="J403">
            <v>45.62</v>
          </cell>
          <cell r="K403">
            <v>0</v>
          </cell>
          <cell r="L403">
            <v>0</v>
          </cell>
          <cell r="M403">
            <v>0</v>
          </cell>
          <cell r="N403">
            <v>0</v>
          </cell>
          <cell r="O403">
            <v>0</v>
          </cell>
          <cell r="P403">
            <v>0</v>
          </cell>
          <cell r="Q403">
            <v>0</v>
          </cell>
          <cell r="R403">
            <v>0</v>
          </cell>
          <cell r="S403">
            <v>0</v>
          </cell>
        </row>
        <row r="404">
          <cell r="B404" t="str">
            <v xml:space="preserve"> Fund (burden sharing/refunds)</v>
          </cell>
        </row>
        <row r="405">
          <cell r="B405" t="str">
            <v xml:space="preserve"> Bilateral official</v>
          </cell>
          <cell r="F405">
            <v>0</v>
          </cell>
          <cell r="G405">
            <v>0</v>
          </cell>
          <cell r="H405">
            <v>0</v>
          </cell>
          <cell r="I405">
            <v>38.76</v>
          </cell>
          <cell r="J405">
            <v>45.62</v>
          </cell>
          <cell r="K405">
            <v>0</v>
          </cell>
          <cell r="L405">
            <v>0</v>
          </cell>
          <cell r="M405">
            <v>0</v>
          </cell>
          <cell r="N405">
            <v>0</v>
          </cell>
          <cell r="O405">
            <v>0</v>
          </cell>
          <cell r="P405">
            <v>0</v>
          </cell>
          <cell r="Q405">
            <v>0</v>
          </cell>
          <cell r="R405">
            <v>0</v>
          </cell>
          <cell r="S405">
            <v>0</v>
          </cell>
        </row>
        <row r="406">
          <cell r="B406" t="str">
            <v xml:space="preserve">   Paris Club</v>
          </cell>
          <cell r="F406">
            <v>0</v>
          </cell>
          <cell r="G406">
            <v>0</v>
          </cell>
          <cell r="H406">
            <v>0</v>
          </cell>
          <cell r="I406">
            <v>38.76</v>
          </cell>
          <cell r="J406">
            <v>45.62</v>
          </cell>
          <cell r="K406">
            <v>0</v>
          </cell>
          <cell r="L406">
            <v>0</v>
          </cell>
          <cell r="M406">
            <v>0</v>
          </cell>
          <cell r="N406">
            <v>0</v>
          </cell>
          <cell r="O406">
            <v>0</v>
          </cell>
          <cell r="P406">
            <v>0</v>
          </cell>
          <cell r="Q406">
            <v>0</v>
          </cell>
          <cell r="R406">
            <v>0</v>
          </cell>
          <cell r="S406">
            <v>0</v>
          </cell>
        </row>
        <row r="407">
          <cell r="A407" t="str">
            <v>|| ~</v>
          </cell>
          <cell r="B407" t="str">
            <v xml:space="preserve">      Pre-cutoff date</v>
          </cell>
        </row>
        <row r="408">
          <cell r="A408" t="str">
            <v>|| ~</v>
          </cell>
          <cell r="B408" t="str">
            <v xml:space="preserve">      Post-cutoff date</v>
          </cell>
        </row>
        <row r="409">
          <cell r="B409" t="str">
            <v xml:space="preserve">    Other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row>
        <row r="410">
          <cell r="A410" t="str">
            <v>|| ~</v>
          </cell>
          <cell r="B410" t="str">
            <v xml:space="preserve"> Commercial banks (London Club)</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t="str">
            <v>|| ~</v>
          </cell>
          <cell r="B411" t="str">
            <v xml:space="preserve"> Suppliers (Kinshasa Club)</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row>
        <row r="412">
          <cell r="A412" t="str">
            <v>|| ~</v>
          </cell>
          <cell r="B412" t="str">
            <v xml:space="preserve"> World Bank Gecamines Trust</v>
          </cell>
        </row>
        <row r="413">
          <cell r="A413" t="str">
            <v>|| ~</v>
          </cell>
          <cell r="B413" t="str">
            <v xml:space="preserve"> Short term</v>
          </cell>
        </row>
        <row r="414">
          <cell r="A414" t="str">
            <v>|| ~</v>
          </cell>
          <cell r="B414" t="str">
            <v xml:space="preserve">   of which: central bank</v>
          </cell>
        </row>
        <row r="416">
          <cell r="B416" t="str">
            <v>16. Current interest paid</v>
          </cell>
        </row>
        <row r="417">
          <cell r="B417" t="str">
            <v>Total</v>
          </cell>
          <cell r="E417">
            <v>56.489818</v>
          </cell>
          <cell r="F417">
            <v>254.13915318159218</v>
          </cell>
          <cell r="G417">
            <v>120.6118083335911</v>
          </cell>
          <cell r="H417">
            <v>108.24360750122031</v>
          </cell>
          <cell r="I417">
            <v>137.60630079519748</v>
          </cell>
          <cell r="J417">
            <v>116.88502572738719</v>
          </cell>
          <cell r="K417">
            <v>49.113108291427906</v>
          </cell>
          <cell r="L417">
            <v>25.510473550796505</v>
          </cell>
          <cell r="M417">
            <v>11.723484799981117</v>
          </cell>
          <cell r="N417">
            <v>9.0341199999999979</v>
          </cell>
          <cell r="O417">
            <v>17.794000000000004</v>
          </cell>
          <cell r="P417">
            <v>4.3673001676914467</v>
          </cell>
          <cell r="Q417">
            <v>1.6070430408049188</v>
          </cell>
          <cell r="R417">
            <v>1.1179429849077698</v>
          </cell>
          <cell r="S417">
            <v>0.97820011179429844</v>
          </cell>
        </row>
        <row r="418">
          <cell r="B418" t="str">
            <v xml:space="preserve"> Multilaterals (incl. Fd.)</v>
          </cell>
          <cell r="E418">
            <v>56.489818</v>
          </cell>
          <cell r="F418">
            <v>78.840326924527957</v>
          </cell>
          <cell r="G418">
            <v>64.074126210288611</v>
          </cell>
          <cell r="H418">
            <v>61.326878529257698</v>
          </cell>
          <cell r="I418">
            <v>67.25630079519749</v>
          </cell>
          <cell r="J418">
            <v>66.872697794253355</v>
          </cell>
          <cell r="K418">
            <v>25.669000000000004</v>
          </cell>
          <cell r="L418">
            <v>18.544</v>
          </cell>
          <cell r="M418">
            <v>7.202</v>
          </cell>
          <cell r="N418">
            <v>4.234119999999999</v>
          </cell>
          <cell r="O418">
            <v>13.294000000000004</v>
          </cell>
          <cell r="P418">
            <v>2.8999999999999986</v>
          </cell>
          <cell r="Q418">
            <v>0</v>
          </cell>
          <cell r="R418">
            <v>0</v>
          </cell>
          <cell r="S418">
            <v>0</v>
          </cell>
        </row>
        <row r="419">
          <cell r="B419" t="str">
            <v xml:space="preserve">   Fund</v>
          </cell>
          <cell r="D419">
            <v>53.97</v>
          </cell>
          <cell r="E419">
            <v>56.489818</v>
          </cell>
          <cell r="F419">
            <v>55.271382000000003</v>
          </cell>
          <cell r="G419">
            <v>47.127000000000002</v>
          </cell>
          <cell r="H419">
            <v>42.638187000000002</v>
          </cell>
          <cell r="I419">
            <v>44.673000000000002</v>
          </cell>
          <cell r="J419">
            <v>35.660156999999998</v>
          </cell>
          <cell r="K419">
            <v>14.370000000000005</v>
          </cell>
          <cell r="L419">
            <v>11.244</v>
          </cell>
          <cell r="M419">
            <v>3.5019999999999998</v>
          </cell>
          <cell r="N419">
            <v>4.234119999999999</v>
          </cell>
          <cell r="O419">
            <v>13.294000000000004</v>
          </cell>
          <cell r="P419">
            <v>2.8999999999999986</v>
          </cell>
          <cell r="Q419">
            <v>0</v>
          </cell>
          <cell r="R419">
            <v>0</v>
          </cell>
          <cell r="S419">
            <v>0</v>
          </cell>
        </row>
        <row r="420">
          <cell r="B420" t="str">
            <v xml:space="preserve">   Multilaterals (excl. Fd.)</v>
          </cell>
          <cell r="E420">
            <v>0</v>
          </cell>
          <cell r="F420">
            <v>23.568944924527955</v>
          </cell>
          <cell r="G420">
            <v>16.947126210288612</v>
          </cell>
          <cell r="H420">
            <v>18.688691529257692</v>
          </cell>
          <cell r="I420">
            <v>22.583300795197488</v>
          </cell>
          <cell r="J420">
            <v>31.21254079425335</v>
          </cell>
          <cell r="K420">
            <v>11.298999999999999</v>
          </cell>
          <cell r="L420">
            <v>7.3</v>
          </cell>
          <cell r="M420">
            <v>3.6999999999999997</v>
          </cell>
          <cell r="N420">
            <v>0</v>
          </cell>
          <cell r="O420">
            <v>0</v>
          </cell>
          <cell r="P420">
            <v>0</v>
          </cell>
          <cell r="Q420">
            <v>0</v>
          </cell>
          <cell r="R420">
            <v>0</v>
          </cell>
          <cell r="S420">
            <v>0</v>
          </cell>
        </row>
        <row r="421">
          <cell r="B421" t="str">
            <v xml:space="preserve">       World Bank</v>
          </cell>
          <cell r="F421">
            <v>6.4</v>
          </cell>
          <cell r="G421">
            <v>6.960126210288613</v>
          </cell>
          <cell r="H421">
            <v>7.2176915292576931</v>
          </cell>
          <cell r="I421">
            <v>5.4643007951974871</v>
          </cell>
          <cell r="J421">
            <v>6.5385407942533496</v>
          </cell>
          <cell r="K421">
            <v>4.7</v>
          </cell>
          <cell r="L421">
            <v>4.5</v>
          </cell>
          <cell r="M421">
            <v>3.3</v>
          </cell>
          <cell r="N421">
            <v>0</v>
          </cell>
          <cell r="O421">
            <v>0</v>
          </cell>
          <cell r="P421">
            <v>0</v>
          </cell>
          <cell r="Q421">
            <v>0</v>
          </cell>
          <cell r="R421">
            <v>0</v>
          </cell>
          <cell r="S421">
            <v>0</v>
          </cell>
        </row>
        <row r="422">
          <cell r="B422" t="str">
            <v xml:space="preserve">       Other</v>
          </cell>
          <cell r="F422">
            <v>17.168944924527956</v>
          </cell>
          <cell r="G422">
            <v>9.9870000000000001</v>
          </cell>
          <cell r="H422">
            <v>11.471</v>
          </cell>
          <cell r="I422">
            <v>17.119</v>
          </cell>
          <cell r="J422">
            <v>24.673999999999999</v>
          </cell>
          <cell r="K422">
            <v>6.5990000000000002</v>
          </cell>
          <cell r="L422">
            <v>2.8</v>
          </cell>
          <cell r="M422">
            <v>0.4</v>
          </cell>
          <cell r="N422">
            <v>0</v>
          </cell>
          <cell r="O422">
            <v>0</v>
          </cell>
          <cell r="P422">
            <v>0</v>
          </cell>
          <cell r="Q422">
            <v>0</v>
          </cell>
          <cell r="R422">
            <v>0</v>
          </cell>
          <cell r="S422">
            <v>0</v>
          </cell>
        </row>
        <row r="423">
          <cell r="B423" t="str">
            <v xml:space="preserve"> Bilateral official</v>
          </cell>
          <cell r="E423">
            <v>0</v>
          </cell>
          <cell r="F423">
            <v>118.0988262570642</v>
          </cell>
          <cell r="G423">
            <v>26.587682123302503</v>
          </cell>
          <cell r="H423">
            <v>35.046728971962615</v>
          </cell>
          <cell r="I423">
            <v>37.1</v>
          </cell>
          <cell r="J423">
            <v>28.29</v>
          </cell>
          <cell r="K423">
            <v>9.3699999999999992</v>
          </cell>
          <cell r="L423">
            <v>0.36</v>
          </cell>
          <cell r="M423">
            <v>0</v>
          </cell>
          <cell r="N423">
            <v>0</v>
          </cell>
          <cell r="O423">
            <v>0</v>
          </cell>
          <cell r="P423">
            <v>0</v>
          </cell>
          <cell r="Q423">
            <v>0</v>
          </cell>
          <cell r="R423">
            <v>0</v>
          </cell>
          <cell r="S423">
            <v>0</v>
          </cell>
        </row>
        <row r="424">
          <cell r="B424" t="str">
            <v xml:space="preserve">   Paris Club</v>
          </cell>
          <cell r="F424">
            <v>118.0988262570642</v>
          </cell>
          <cell r="G424">
            <v>26.587682123302503</v>
          </cell>
          <cell r="H424">
            <v>35.046728971962615</v>
          </cell>
          <cell r="I424">
            <v>37.1</v>
          </cell>
          <cell r="J424">
            <v>28.29</v>
          </cell>
          <cell r="K424">
            <v>9.3699999999999992</v>
          </cell>
          <cell r="L424">
            <v>0.36</v>
          </cell>
          <cell r="M424">
            <v>0</v>
          </cell>
          <cell r="N424">
            <v>0</v>
          </cell>
          <cell r="O424">
            <v>0</v>
          </cell>
          <cell r="P424">
            <v>0</v>
          </cell>
          <cell r="Q424">
            <v>0</v>
          </cell>
          <cell r="R424">
            <v>0</v>
          </cell>
          <cell r="S424">
            <v>0</v>
          </cell>
        </row>
        <row r="425">
          <cell r="B425" t="str">
            <v xml:space="preserve">      Pre-cutoff date</v>
          </cell>
          <cell r="F425" t="str">
            <v xml:space="preserve"> ... </v>
          </cell>
          <cell r="G425" t="str">
            <v xml:space="preserve"> ... </v>
          </cell>
          <cell r="H425" t="str">
            <v xml:space="preserve"> ... </v>
          </cell>
          <cell r="I425" t="str">
            <v xml:space="preserve"> ... </v>
          </cell>
          <cell r="J425" t="str">
            <v xml:space="preserve"> ... </v>
          </cell>
          <cell r="K425" t="str">
            <v xml:space="preserve"> ... </v>
          </cell>
          <cell r="L425" t="str">
            <v xml:space="preserve"> ... </v>
          </cell>
          <cell r="M425" t="str">
            <v xml:space="preserve"> ... </v>
          </cell>
          <cell r="N425" t="str">
            <v xml:space="preserve"> ... </v>
          </cell>
          <cell r="O425" t="str">
            <v xml:space="preserve"> ... </v>
          </cell>
          <cell r="P425" t="str">
            <v xml:space="preserve"> ... </v>
          </cell>
          <cell r="Q425" t="str">
            <v xml:space="preserve"> ... </v>
          </cell>
          <cell r="R425" t="str">
            <v xml:space="preserve"> ... </v>
          </cell>
          <cell r="S425" t="str">
            <v xml:space="preserve"> ... </v>
          </cell>
        </row>
        <row r="426">
          <cell r="B426" t="str">
            <v xml:space="preserve">      Post-cutoff date</v>
          </cell>
          <cell r="F426" t="str">
            <v xml:space="preserve"> ... </v>
          </cell>
          <cell r="G426" t="str">
            <v xml:space="preserve"> ... </v>
          </cell>
          <cell r="H426" t="str">
            <v xml:space="preserve"> ... </v>
          </cell>
          <cell r="I426" t="str">
            <v xml:space="preserve"> ... </v>
          </cell>
          <cell r="J426" t="str">
            <v xml:space="preserve"> ... </v>
          </cell>
          <cell r="K426" t="str">
            <v xml:space="preserve"> ... </v>
          </cell>
          <cell r="L426" t="str">
            <v xml:space="preserve"> ... </v>
          </cell>
          <cell r="M426" t="str">
            <v xml:space="preserve"> ... </v>
          </cell>
          <cell r="N426" t="str">
            <v xml:space="preserve"> ... </v>
          </cell>
          <cell r="O426" t="str">
            <v xml:space="preserve"> ... </v>
          </cell>
          <cell r="P426" t="str">
            <v xml:space="preserve"> ... </v>
          </cell>
          <cell r="Q426" t="str">
            <v xml:space="preserve"> ... </v>
          </cell>
          <cell r="R426" t="str">
            <v xml:space="preserve"> ... </v>
          </cell>
          <cell r="S426" t="str">
            <v xml:space="preserve"> ... </v>
          </cell>
        </row>
        <row r="427">
          <cell r="B427" t="str">
            <v xml:space="preserve">    Other</v>
          </cell>
          <cell r="K427">
            <v>0</v>
          </cell>
          <cell r="L427">
            <v>0</v>
          </cell>
          <cell r="M427">
            <v>0</v>
          </cell>
          <cell r="N427">
            <v>0</v>
          </cell>
          <cell r="O427">
            <v>0</v>
          </cell>
          <cell r="P427">
            <v>0</v>
          </cell>
          <cell r="Q427">
            <v>0</v>
          </cell>
          <cell r="R427">
            <v>0</v>
          </cell>
          <cell r="S427">
            <v>0</v>
          </cell>
        </row>
        <row r="428">
          <cell r="B428" t="str">
            <v xml:space="preserve"> Commercial banks (London Club)</v>
          </cell>
          <cell r="F428">
            <v>30.300000000000004</v>
          </cell>
          <cell r="G428">
            <v>18.899999999999999</v>
          </cell>
          <cell r="H428">
            <v>4.5</v>
          </cell>
          <cell r="I428">
            <v>18.8</v>
          </cell>
          <cell r="J428">
            <v>2.9482435838849006</v>
          </cell>
          <cell r="K428">
            <v>0</v>
          </cell>
          <cell r="L428">
            <v>0</v>
          </cell>
          <cell r="M428">
            <v>0</v>
          </cell>
          <cell r="N428">
            <v>0</v>
          </cell>
          <cell r="O428">
            <v>0</v>
          </cell>
          <cell r="P428">
            <v>0</v>
          </cell>
          <cell r="Q428">
            <v>0</v>
          </cell>
          <cell r="R428">
            <v>0</v>
          </cell>
          <cell r="S428">
            <v>0</v>
          </cell>
        </row>
        <row r="429">
          <cell r="B429" t="str">
            <v xml:space="preserve"> Suppliers (Kinshasa Club)</v>
          </cell>
          <cell r="F429">
            <v>6.9</v>
          </cell>
          <cell r="G429">
            <v>4.05</v>
          </cell>
          <cell r="H429">
            <v>7.17</v>
          </cell>
          <cell r="I429">
            <v>3.55</v>
          </cell>
          <cell r="J429">
            <v>5.98</v>
          </cell>
          <cell r="K429">
            <v>5.0000000000000009</v>
          </cell>
          <cell r="L429">
            <v>0.4</v>
          </cell>
          <cell r="M429">
            <v>0</v>
          </cell>
          <cell r="N429">
            <v>0</v>
          </cell>
          <cell r="O429">
            <v>0</v>
          </cell>
          <cell r="P429">
            <v>0</v>
          </cell>
          <cell r="Q429">
            <v>0</v>
          </cell>
          <cell r="R429">
            <v>0</v>
          </cell>
          <cell r="S429">
            <v>0</v>
          </cell>
        </row>
        <row r="430">
          <cell r="B430" t="str">
            <v xml:space="preserve"> World Bank Gecamines Trust</v>
          </cell>
          <cell r="J430">
            <v>4.894084349248935</v>
          </cell>
          <cell r="K430">
            <v>1.3741082914279033</v>
          </cell>
          <cell r="L430">
            <v>1.3064735507965084</v>
          </cell>
          <cell r="M430">
            <v>2.1484799981117249E-2</v>
          </cell>
          <cell r="N430">
            <v>0</v>
          </cell>
          <cell r="O430">
            <v>0</v>
          </cell>
          <cell r="P430">
            <v>0</v>
          </cell>
          <cell r="Q430">
            <v>0</v>
          </cell>
          <cell r="R430">
            <v>0</v>
          </cell>
          <cell r="S430">
            <v>0</v>
          </cell>
        </row>
        <row r="431">
          <cell r="B431" t="str">
            <v xml:space="preserve"> Short term</v>
          </cell>
          <cell r="F431">
            <v>20</v>
          </cell>
          <cell r="G431">
            <v>7</v>
          </cell>
          <cell r="H431">
            <v>0.2</v>
          </cell>
          <cell r="I431">
            <v>10.9</v>
          </cell>
          <cell r="J431">
            <v>7.9</v>
          </cell>
          <cell r="K431">
            <v>7.7</v>
          </cell>
          <cell r="L431">
            <v>4.9000000000000004</v>
          </cell>
          <cell r="M431">
            <v>4.5</v>
          </cell>
          <cell r="N431">
            <v>4.8</v>
          </cell>
          <cell r="O431">
            <v>4.5</v>
          </cell>
          <cell r="P431">
            <v>1.4673001676914477</v>
          </cell>
          <cell r="Q431">
            <v>1.6070430408049188</v>
          </cell>
          <cell r="R431">
            <v>1.1179429849077698</v>
          </cell>
          <cell r="S431">
            <v>0.97820011179429844</v>
          </cell>
        </row>
        <row r="432">
          <cell r="B432" t="str">
            <v xml:space="preserve">   of which: central bank</v>
          </cell>
        </row>
        <row r="433">
          <cell r="B433" t="str">
            <v xml:space="preserve"> Financing gap</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row>
        <row r="435">
          <cell r="B435" t="str">
            <v>17. Current amortization paid</v>
          </cell>
        </row>
        <row r="436">
          <cell r="B436" t="str">
            <v>Total</v>
          </cell>
          <cell r="E436">
            <v>178.834305</v>
          </cell>
          <cell r="F436">
            <v>261.06312518217339</v>
          </cell>
          <cell r="G436">
            <v>235.38569892040709</v>
          </cell>
          <cell r="H436">
            <v>177.83371419626167</v>
          </cell>
          <cell r="I436">
            <v>263.54539999999997</v>
          </cell>
          <cell r="J436">
            <v>178.15881215868919</v>
          </cell>
          <cell r="K436">
            <v>48.636980470120456</v>
          </cell>
          <cell r="L436">
            <v>35.2275942018032</v>
          </cell>
          <cell r="M436">
            <v>5.530646399974823</v>
          </cell>
          <cell r="N436">
            <v>5.1341199999999994</v>
          </cell>
          <cell r="O436">
            <v>13.294000000000004</v>
          </cell>
          <cell r="P436">
            <v>3.9369999999999985</v>
          </cell>
          <cell r="Q436">
            <v>0</v>
          </cell>
          <cell r="R436">
            <v>0</v>
          </cell>
          <cell r="S436">
            <v>0</v>
          </cell>
        </row>
        <row r="437">
          <cell r="B437" t="str">
            <v xml:space="preserve"> Multilaterals (incl. Fd.)</v>
          </cell>
          <cell r="E437">
            <v>122.344487</v>
          </cell>
          <cell r="F437">
            <v>145.86488117581453</v>
          </cell>
          <cell r="G437">
            <v>176.42</v>
          </cell>
          <cell r="H437">
            <v>124.58263000000001</v>
          </cell>
          <cell r="I437">
            <v>193.54240000000001</v>
          </cell>
          <cell r="J437">
            <v>127.00999999999999</v>
          </cell>
          <cell r="K437">
            <v>17.639999999999997</v>
          </cell>
          <cell r="L437">
            <v>2.9</v>
          </cell>
          <cell r="M437">
            <v>2</v>
          </cell>
          <cell r="N437">
            <v>0.9</v>
          </cell>
          <cell r="O437">
            <v>0</v>
          </cell>
          <cell r="P437">
            <v>1.0369999999999999</v>
          </cell>
          <cell r="Q437">
            <v>0</v>
          </cell>
          <cell r="R437">
            <v>0</v>
          </cell>
          <cell r="S437">
            <v>0</v>
          </cell>
        </row>
        <row r="438">
          <cell r="B438" t="str">
            <v xml:space="preserve">   Fund</v>
          </cell>
          <cell r="D438">
            <v>63.42</v>
          </cell>
          <cell r="E438">
            <v>122.344487</v>
          </cell>
          <cell r="F438">
            <v>116.0346</v>
          </cell>
          <cell r="G438">
            <v>146.41</v>
          </cell>
          <cell r="H438">
            <v>97.192630000000008</v>
          </cell>
          <cell r="I438">
            <v>167.9924</v>
          </cell>
          <cell r="J438">
            <v>111.91</v>
          </cell>
          <cell r="K438">
            <v>11.439999999999998</v>
          </cell>
          <cell r="L438">
            <v>0</v>
          </cell>
          <cell r="M438">
            <v>0</v>
          </cell>
          <cell r="N438">
            <v>0.9</v>
          </cell>
          <cell r="O438">
            <v>0</v>
          </cell>
          <cell r="P438">
            <v>1.0369999999999999</v>
          </cell>
          <cell r="Q438">
            <v>0</v>
          </cell>
          <cell r="R438">
            <v>0</v>
          </cell>
          <cell r="S438">
            <v>0</v>
          </cell>
        </row>
        <row r="439">
          <cell r="B439" t="str">
            <v xml:space="preserve">   Multilaterals (excl. Fd.)</v>
          </cell>
          <cell r="E439">
            <v>0</v>
          </cell>
          <cell r="F439">
            <v>29.830281175814541</v>
          </cell>
          <cell r="G439">
            <v>30.009999999999998</v>
          </cell>
          <cell r="H439">
            <v>27.39</v>
          </cell>
          <cell r="I439">
            <v>25.55</v>
          </cell>
          <cell r="J439">
            <v>15.100000000000001</v>
          </cell>
          <cell r="K439">
            <v>6.2</v>
          </cell>
          <cell r="L439">
            <v>2.9</v>
          </cell>
          <cell r="M439">
            <v>2</v>
          </cell>
          <cell r="N439">
            <v>0</v>
          </cell>
          <cell r="O439">
            <v>0</v>
          </cell>
          <cell r="P439">
            <v>0</v>
          </cell>
          <cell r="Q439">
            <v>0</v>
          </cell>
          <cell r="R439">
            <v>0</v>
          </cell>
          <cell r="S439">
            <v>0</v>
          </cell>
        </row>
        <row r="440">
          <cell r="B440" t="str">
            <v xml:space="preserve">       World Bank</v>
          </cell>
          <cell r="F440">
            <v>10.995848853959783</v>
          </cell>
          <cell r="G440">
            <v>9.9761809014136791</v>
          </cell>
          <cell r="H440">
            <v>9.7251585623678647</v>
          </cell>
          <cell r="I440">
            <v>2.0472330911123535</v>
          </cell>
          <cell r="J440">
            <v>2.3057574063722752</v>
          </cell>
          <cell r="K440">
            <v>1.5</v>
          </cell>
          <cell r="L440">
            <v>1.1000000000000001</v>
          </cell>
          <cell r="M440">
            <v>1.3</v>
          </cell>
          <cell r="N440">
            <v>0</v>
          </cell>
          <cell r="O440">
            <v>0</v>
          </cell>
          <cell r="P440">
            <v>0</v>
          </cell>
          <cell r="Q440">
            <v>0</v>
          </cell>
          <cell r="R440">
            <v>0</v>
          </cell>
          <cell r="S440">
            <v>0</v>
          </cell>
        </row>
        <row r="441">
          <cell r="B441" t="str">
            <v xml:space="preserve">       Other</v>
          </cell>
          <cell r="F441">
            <v>18.834432321854756</v>
          </cell>
          <cell r="G441">
            <v>20.033819098586321</v>
          </cell>
          <cell r="H441">
            <v>17.664841437632134</v>
          </cell>
          <cell r="I441">
            <v>23.502766908887647</v>
          </cell>
          <cell r="J441">
            <v>12.794242593627725</v>
          </cell>
          <cell r="K441">
            <v>4.7</v>
          </cell>
          <cell r="L441">
            <v>1.7999999999999998</v>
          </cell>
          <cell r="M441">
            <v>0.7</v>
          </cell>
          <cell r="N441">
            <v>0</v>
          </cell>
          <cell r="O441">
            <v>0</v>
          </cell>
          <cell r="P441">
            <v>0</v>
          </cell>
          <cell r="Q441">
            <v>0</v>
          </cell>
          <cell r="R441">
            <v>0</v>
          </cell>
          <cell r="S441">
            <v>0</v>
          </cell>
        </row>
        <row r="442">
          <cell r="B442" t="str">
            <v xml:space="preserve"> Bilateral official</v>
          </cell>
          <cell r="E442">
            <v>0</v>
          </cell>
          <cell r="F442">
            <v>35.416862006358841</v>
          </cell>
          <cell r="G442">
            <v>1.7786989204070902</v>
          </cell>
          <cell r="H442">
            <v>4.6728971962616823</v>
          </cell>
          <cell r="I442">
            <v>3.42</v>
          </cell>
          <cell r="J442">
            <v>1.66</v>
          </cell>
          <cell r="K442">
            <v>0</v>
          </cell>
          <cell r="L442">
            <v>0</v>
          </cell>
          <cell r="M442">
            <v>0</v>
          </cell>
          <cell r="N442">
            <v>0</v>
          </cell>
          <cell r="O442">
            <v>0</v>
          </cell>
          <cell r="P442">
            <v>0</v>
          </cell>
          <cell r="Q442">
            <v>0</v>
          </cell>
          <cell r="R442">
            <v>0</v>
          </cell>
          <cell r="S442">
            <v>0</v>
          </cell>
        </row>
        <row r="443">
          <cell r="B443" t="str">
            <v xml:space="preserve">   Paris Club</v>
          </cell>
          <cell r="F443">
            <v>35.416862006358841</v>
          </cell>
          <cell r="G443">
            <v>1.7786989204070902</v>
          </cell>
          <cell r="H443">
            <v>4.6728971962616823</v>
          </cell>
          <cell r="I443">
            <v>3.42</v>
          </cell>
          <cell r="J443">
            <v>1.66</v>
          </cell>
          <cell r="K443">
            <v>0</v>
          </cell>
          <cell r="L443">
            <v>0</v>
          </cell>
          <cell r="M443">
            <v>0</v>
          </cell>
          <cell r="N443">
            <v>0</v>
          </cell>
          <cell r="O443">
            <v>0</v>
          </cell>
          <cell r="P443">
            <v>0</v>
          </cell>
          <cell r="Q443">
            <v>0</v>
          </cell>
          <cell r="R443">
            <v>0</v>
          </cell>
          <cell r="S443">
            <v>0</v>
          </cell>
        </row>
        <row r="444">
          <cell r="B444" t="str">
            <v xml:space="preserve">      Pre-cutoff date</v>
          </cell>
          <cell r="F444" t="str">
            <v xml:space="preserve"> ... </v>
          </cell>
          <cell r="G444" t="str">
            <v xml:space="preserve"> ... </v>
          </cell>
          <cell r="H444" t="str">
            <v xml:space="preserve"> ... </v>
          </cell>
          <cell r="I444" t="str">
            <v xml:space="preserve"> ... </v>
          </cell>
          <cell r="J444" t="str">
            <v xml:space="preserve"> ... </v>
          </cell>
          <cell r="K444">
            <v>0</v>
          </cell>
          <cell r="L444">
            <v>0</v>
          </cell>
          <cell r="M444">
            <v>0</v>
          </cell>
          <cell r="N444">
            <v>0</v>
          </cell>
          <cell r="O444">
            <v>0</v>
          </cell>
          <cell r="P444">
            <v>0</v>
          </cell>
          <cell r="Q444">
            <v>0</v>
          </cell>
          <cell r="R444">
            <v>0</v>
          </cell>
          <cell r="S444">
            <v>0</v>
          </cell>
        </row>
        <row r="445">
          <cell r="B445" t="str">
            <v xml:space="preserve">      Post-cutoff date</v>
          </cell>
          <cell r="F445" t="str">
            <v xml:space="preserve"> ... </v>
          </cell>
          <cell r="G445" t="str">
            <v xml:space="preserve"> ... </v>
          </cell>
          <cell r="H445" t="str">
            <v xml:space="preserve"> ... </v>
          </cell>
          <cell r="I445" t="str">
            <v xml:space="preserve"> ... </v>
          </cell>
          <cell r="J445" t="str">
            <v xml:space="preserve"> ... </v>
          </cell>
          <cell r="K445">
            <v>0</v>
          </cell>
          <cell r="L445">
            <v>0</v>
          </cell>
          <cell r="M445">
            <v>0</v>
          </cell>
          <cell r="N445">
            <v>0</v>
          </cell>
          <cell r="O445">
            <v>0</v>
          </cell>
          <cell r="P445">
            <v>0</v>
          </cell>
          <cell r="Q445">
            <v>0</v>
          </cell>
          <cell r="R445">
            <v>0</v>
          </cell>
          <cell r="S445">
            <v>0</v>
          </cell>
        </row>
        <row r="446">
          <cell r="B446" t="str">
            <v xml:space="preserve">    Other</v>
          </cell>
          <cell r="F446" t="str">
            <v xml:space="preserve"> ... </v>
          </cell>
          <cell r="G446" t="str">
            <v xml:space="preserve"> ... </v>
          </cell>
          <cell r="H446" t="str">
            <v xml:space="preserve"> ... </v>
          </cell>
          <cell r="I446" t="str">
            <v xml:space="preserve"> ... </v>
          </cell>
          <cell r="J446" t="str">
            <v xml:space="preserve"> ... </v>
          </cell>
          <cell r="K446">
            <v>0</v>
          </cell>
          <cell r="L446">
            <v>0</v>
          </cell>
          <cell r="M446">
            <v>0</v>
          </cell>
          <cell r="N446">
            <v>0</v>
          </cell>
          <cell r="O446">
            <v>0</v>
          </cell>
          <cell r="P446">
            <v>0</v>
          </cell>
          <cell r="Q446">
            <v>0</v>
          </cell>
          <cell r="R446">
            <v>0</v>
          </cell>
          <cell r="S446">
            <v>0</v>
          </cell>
        </row>
        <row r="447">
          <cell r="B447" t="str">
            <v xml:space="preserve"> Commercial banks (London Club)</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row>
        <row r="448">
          <cell r="B448" t="str">
            <v xml:space="preserve"> Suppliers (Kinshasa Club)</v>
          </cell>
          <cell r="F448">
            <v>23.51</v>
          </cell>
          <cell r="G448">
            <v>9.06</v>
          </cell>
          <cell r="H448">
            <v>5.94</v>
          </cell>
          <cell r="I448">
            <v>21.91</v>
          </cell>
          <cell r="J448">
            <v>13.04</v>
          </cell>
          <cell r="K448">
            <v>14.31</v>
          </cell>
          <cell r="L448">
            <v>5.2</v>
          </cell>
          <cell r="M448">
            <v>0</v>
          </cell>
          <cell r="N448">
            <v>0</v>
          </cell>
          <cell r="O448">
            <v>0</v>
          </cell>
          <cell r="P448">
            <v>0</v>
          </cell>
          <cell r="Q448">
            <v>0</v>
          </cell>
          <cell r="R448">
            <v>0</v>
          </cell>
          <cell r="S448">
            <v>0</v>
          </cell>
        </row>
        <row r="449">
          <cell r="B449" t="str">
            <v xml:space="preserve"> World Bank Gecamines Trust</v>
          </cell>
          <cell r="J449">
            <v>0.78865515868921088</v>
          </cell>
          <cell r="K449">
            <v>2.3169804701204537</v>
          </cell>
          <cell r="L449">
            <v>15.883594201803204</v>
          </cell>
          <cell r="M449">
            <v>2.8646399974823E-2</v>
          </cell>
          <cell r="N449">
            <v>0</v>
          </cell>
          <cell r="O449">
            <v>0</v>
          </cell>
          <cell r="P449">
            <v>0</v>
          </cell>
          <cell r="Q449">
            <v>0</v>
          </cell>
          <cell r="R449">
            <v>0</v>
          </cell>
          <cell r="S449">
            <v>0</v>
          </cell>
        </row>
        <row r="450">
          <cell r="B450" t="str">
            <v xml:space="preserve"> Short term</v>
          </cell>
          <cell r="F450">
            <v>1</v>
          </cell>
          <cell r="G450">
            <v>1</v>
          </cell>
          <cell r="H450">
            <v>0</v>
          </cell>
          <cell r="I450">
            <v>0</v>
          </cell>
          <cell r="J450">
            <v>0</v>
          </cell>
          <cell r="K450">
            <v>0</v>
          </cell>
          <cell r="L450">
            <v>0</v>
          </cell>
          <cell r="M450">
            <v>0</v>
          </cell>
          <cell r="N450">
            <v>0</v>
          </cell>
          <cell r="O450">
            <v>0</v>
          </cell>
          <cell r="P450">
            <v>0</v>
          </cell>
          <cell r="Q450">
            <v>0</v>
          </cell>
          <cell r="R450">
            <v>0</v>
          </cell>
          <cell r="S450">
            <v>0</v>
          </cell>
        </row>
        <row r="451">
          <cell r="B451" t="str">
            <v xml:space="preserve">   of which: central bank</v>
          </cell>
        </row>
        <row r="452">
          <cell r="B452" t="str">
            <v xml:space="preserve"> Financing gap</v>
          </cell>
          <cell r="N452">
            <v>0</v>
          </cell>
          <cell r="O452">
            <v>0</v>
          </cell>
          <cell r="P452">
            <v>0</v>
          </cell>
          <cell r="Q452">
            <v>0</v>
          </cell>
          <cell r="R452">
            <v>0</v>
          </cell>
          <cell r="S452">
            <v>0</v>
          </cell>
        </row>
        <row r="454">
          <cell r="B454" t="str">
            <v>18. Interest arrears paid</v>
          </cell>
        </row>
        <row r="455">
          <cell r="B455" t="str">
            <v>Total</v>
          </cell>
          <cell r="E455">
            <v>0.25</v>
          </cell>
          <cell r="F455">
            <v>9.5</v>
          </cell>
          <cell r="G455">
            <v>0</v>
          </cell>
          <cell r="H455">
            <v>2.2000000000000002</v>
          </cell>
          <cell r="I455">
            <v>4.5060000000000002</v>
          </cell>
          <cell r="J455">
            <v>0</v>
          </cell>
          <cell r="K455">
            <v>0</v>
          </cell>
          <cell r="L455">
            <v>0</v>
          </cell>
          <cell r="M455">
            <v>0</v>
          </cell>
          <cell r="N455">
            <v>0</v>
          </cell>
          <cell r="O455">
            <v>0.5</v>
          </cell>
          <cell r="P455">
            <v>3</v>
          </cell>
          <cell r="Q455">
            <v>0</v>
          </cell>
          <cell r="R455">
            <v>0.95009900000000003</v>
          </cell>
          <cell r="S455">
            <v>0</v>
          </cell>
        </row>
        <row r="456">
          <cell r="B456" t="str">
            <v xml:space="preserve"> Multilaterals (incl. Fd.)</v>
          </cell>
          <cell r="E456">
            <v>0.25</v>
          </cell>
          <cell r="F456">
            <v>0</v>
          </cell>
          <cell r="G456">
            <v>0</v>
          </cell>
          <cell r="H456">
            <v>2.2000000000000002</v>
          </cell>
          <cell r="I456">
            <v>3.14</v>
          </cell>
          <cell r="J456">
            <v>0</v>
          </cell>
          <cell r="K456">
            <v>0</v>
          </cell>
          <cell r="L456">
            <v>0</v>
          </cell>
          <cell r="M456">
            <v>0</v>
          </cell>
          <cell r="N456">
            <v>0</v>
          </cell>
          <cell r="O456">
            <v>0.5</v>
          </cell>
          <cell r="P456">
            <v>3</v>
          </cell>
          <cell r="Q456">
            <v>0</v>
          </cell>
          <cell r="R456">
            <v>0.95009900000000003</v>
          </cell>
          <cell r="S456">
            <v>0</v>
          </cell>
        </row>
        <row r="457">
          <cell r="B457" t="str">
            <v xml:space="preserve">   Fund</v>
          </cell>
          <cell r="E457">
            <v>0.25</v>
          </cell>
          <cell r="F457">
            <v>0</v>
          </cell>
          <cell r="G457">
            <v>0</v>
          </cell>
          <cell r="H457">
            <v>0</v>
          </cell>
          <cell r="I457">
            <v>0</v>
          </cell>
          <cell r="J457">
            <v>0</v>
          </cell>
          <cell r="K457">
            <v>0</v>
          </cell>
          <cell r="L457">
            <v>0</v>
          </cell>
          <cell r="M457">
            <v>0</v>
          </cell>
          <cell r="N457">
            <v>0</v>
          </cell>
          <cell r="O457">
            <v>0.5</v>
          </cell>
          <cell r="P457">
            <v>3</v>
          </cell>
          <cell r="Q457">
            <v>0</v>
          </cell>
          <cell r="R457">
            <v>0.95009900000000003</v>
          </cell>
          <cell r="S457">
            <v>0</v>
          </cell>
        </row>
        <row r="458">
          <cell r="B458" t="str">
            <v xml:space="preserve">   Multilaterals (excl. Fd.)</v>
          </cell>
          <cell r="F458">
            <v>0</v>
          </cell>
          <cell r="G458">
            <v>0</v>
          </cell>
          <cell r="H458">
            <v>2.2000000000000002</v>
          </cell>
          <cell r="I458">
            <v>3.14</v>
          </cell>
          <cell r="J458">
            <v>0</v>
          </cell>
          <cell r="K458">
            <v>0</v>
          </cell>
          <cell r="L458">
            <v>0</v>
          </cell>
          <cell r="M458">
            <v>0</v>
          </cell>
          <cell r="N458">
            <v>0</v>
          </cell>
          <cell r="O458">
            <v>0</v>
          </cell>
          <cell r="P458">
            <v>0</v>
          </cell>
          <cell r="Q458">
            <v>0</v>
          </cell>
          <cell r="R458">
            <v>0</v>
          </cell>
          <cell r="S458">
            <v>0</v>
          </cell>
        </row>
        <row r="459">
          <cell r="B459" t="str">
            <v xml:space="preserve">       World Bank</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B460" t="str">
            <v xml:space="preserve">       Other</v>
          </cell>
          <cell r="F460">
            <v>0</v>
          </cell>
          <cell r="G460">
            <v>0</v>
          </cell>
          <cell r="H460">
            <v>2.2000000000000002</v>
          </cell>
          <cell r="I460">
            <v>3.14</v>
          </cell>
          <cell r="J460">
            <v>0</v>
          </cell>
          <cell r="K460">
            <v>0</v>
          </cell>
          <cell r="L460">
            <v>0</v>
          </cell>
          <cell r="M460">
            <v>0</v>
          </cell>
          <cell r="N460">
            <v>0</v>
          </cell>
          <cell r="O460">
            <v>0</v>
          </cell>
          <cell r="P460">
            <v>0</v>
          </cell>
          <cell r="Q460">
            <v>0</v>
          </cell>
          <cell r="R460">
            <v>0</v>
          </cell>
          <cell r="S460">
            <v>0</v>
          </cell>
        </row>
        <row r="461">
          <cell r="B461" t="str">
            <v xml:space="preserve"> Bilateral official</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row>
        <row r="462">
          <cell r="B462" t="str">
            <v xml:space="preserve">   Paris Club</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row>
        <row r="463">
          <cell r="B463" t="str">
            <v xml:space="preserve">      Pre-cutoff date</v>
          </cell>
          <cell r="K463">
            <v>0</v>
          </cell>
          <cell r="L463">
            <v>0</v>
          </cell>
          <cell r="M463">
            <v>0</v>
          </cell>
          <cell r="N463">
            <v>0</v>
          </cell>
          <cell r="O463">
            <v>0</v>
          </cell>
          <cell r="P463">
            <v>0</v>
          </cell>
          <cell r="Q463">
            <v>0</v>
          </cell>
          <cell r="R463">
            <v>0</v>
          </cell>
          <cell r="S463">
            <v>0</v>
          </cell>
        </row>
        <row r="464">
          <cell r="B464" t="str">
            <v xml:space="preserve">      Post-cutoff date</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row>
        <row r="465">
          <cell r="B465" t="str">
            <v xml:space="preserve">    Other</v>
          </cell>
        </row>
        <row r="466">
          <cell r="B466" t="str">
            <v xml:space="preserve"> Commercial banks (London Club)</v>
          </cell>
          <cell r="F466">
            <v>9.5</v>
          </cell>
          <cell r="G466">
            <v>0</v>
          </cell>
          <cell r="H466">
            <v>0</v>
          </cell>
          <cell r="I466">
            <v>0</v>
          </cell>
          <cell r="J466">
            <v>0</v>
          </cell>
          <cell r="K466">
            <v>0</v>
          </cell>
          <cell r="L466">
            <v>0</v>
          </cell>
          <cell r="M466">
            <v>0</v>
          </cell>
          <cell r="N466">
            <v>0</v>
          </cell>
          <cell r="O466">
            <v>0</v>
          </cell>
          <cell r="P466">
            <v>0</v>
          </cell>
          <cell r="Q466">
            <v>0</v>
          </cell>
          <cell r="R466">
            <v>0</v>
          </cell>
          <cell r="S466">
            <v>0</v>
          </cell>
        </row>
        <row r="467">
          <cell r="B467" t="str">
            <v xml:space="preserve"> Suppliers (Kinshasa Club)</v>
          </cell>
          <cell r="F467">
            <v>0</v>
          </cell>
          <cell r="G467">
            <v>0</v>
          </cell>
          <cell r="H467">
            <v>0</v>
          </cell>
          <cell r="I467">
            <v>1.3660000000000001</v>
          </cell>
          <cell r="J467">
            <v>0</v>
          </cell>
          <cell r="K467">
            <v>0</v>
          </cell>
          <cell r="L467">
            <v>0</v>
          </cell>
          <cell r="M467">
            <v>0</v>
          </cell>
          <cell r="N467">
            <v>0</v>
          </cell>
          <cell r="O467">
            <v>0</v>
          </cell>
          <cell r="P467">
            <v>0</v>
          </cell>
          <cell r="Q467">
            <v>0</v>
          </cell>
          <cell r="R467">
            <v>0</v>
          </cell>
          <cell r="S467">
            <v>0</v>
          </cell>
        </row>
        <row r="468">
          <cell r="B468" t="str">
            <v xml:space="preserve"> World Bank Gecamines Trust</v>
          </cell>
          <cell r="H468">
            <v>0</v>
          </cell>
          <cell r="I468">
            <v>0</v>
          </cell>
          <cell r="J468">
            <v>0</v>
          </cell>
          <cell r="K468">
            <v>0</v>
          </cell>
          <cell r="L468">
            <v>0</v>
          </cell>
          <cell r="M468">
            <v>0</v>
          </cell>
          <cell r="N468">
            <v>0</v>
          </cell>
          <cell r="O468">
            <v>0</v>
          </cell>
          <cell r="P468">
            <v>0</v>
          </cell>
          <cell r="Q468">
            <v>0</v>
          </cell>
          <cell r="R468">
            <v>0</v>
          </cell>
          <cell r="S468">
            <v>0</v>
          </cell>
        </row>
        <row r="469">
          <cell r="A469" t="str">
            <v>|| ~</v>
          </cell>
          <cell r="B469" t="str">
            <v xml:space="preserve"> Short term</v>
          </cell>
          <cell r="N469">
            <v>0</v>
          </cell>
        </row>
        <row r="470">
          <cell r="A470" t="str">
            <v>|| ~</v>
          </cell>
          <cell r="B470" t="str">
            <v xml:space="preserve">   of which: central bank</v>
          </cell>
        </row>
        <row r="472">
          <cell r="B472" t="str">
            <v>19. Principal arrears paid</v>
          </cell>
        </row>
        <row r="473">
          <cell r="B473" t="str">
            <v>Total</v>
          </cell>
          <cell r="D473">
            <v>0</v>
          </cell>
          <cell r="E473">
            <v>0</v>
          </cell>
          <cell r="F473">
            <v>1.5</v>
          </cell>
          <cell r="G473">
            <v>0</v>
          </cell>
          <cell r="H473">
            <v>0</v>
          </cell>
          <cell r="I473">
            <v>100.19</v>
          </cell>
          <cell r="J473">
            <v>0</v>
          </cell>
          <cell r="K473">
            <v>24.53</v>
          </cell>
          <cell r="L473">
            <v>0</v>
          </cell>
          <cell r="M473">
            <v>0</v>
          </cell>
          <cell r="N473">
            <v>3.0358800000000001</v>
          </cell>
          <cell r="O473">
            <v>0.86599999999999544</v>
          </cell>
          <cell r="P473">
            <v>21.963000000000001</v>
          </cell>
          <cell r="Q473">
            <v>0</v>
          </cell>
          <cell r="R473">
            <v>0.54859100000000005</v>
          </cell>
          <cell r="S473">
            <v>0</v>
          </cell>
        </row>
        <row r="474">
          <cell r="B474" t="str">
            <v xml:space="preserve"> Multilaterals (incl. Fd.)</v>
          </cell>
          <cell r="D474">
            <v>0</v>
          </cell>
          <cell r="E474">
            <v>0</v>
          </cell>
          <cell r="F474">
            <v>0</v>
          </cell>
          <cell r="G474">
            <v>0</v>
          </cell>
          <cell r="H474">
            <v>0</v>
          </cell>
          <cell r="I474">
            <v>100.19</v>
          </cell>
          <cell r="J474">
            <v>0</v>
          </cell>
          <cell r="K474">
            <v>24.53</v>
          </cell>
          <cell r="L474">
            <v>0</v>
          </cell>
          <cell r="M474">
            <v>0</v>
          </cell>
          <cell r="N474">
            <v>3.0358800000000001</v>
          </cell>
          <cell r="O474">
            <v>0.86599999999999544</v>
          </cell>
          <cell r="P474">
            <v>21.963000000000001</v>
          </cell>
          <cell r="Q474">
            <v>0</v>
          </cell>
          <cell r="R474">
            <v>0.54859100000000005</v>
          </cell>
          <cell r="S474">
            <v>0</v>
          </cell>
        </row>
        <row r="475">
          <cell r="B475" t="str">
            <v xml:space="preserve">   Fund</v>
          </cell>
          <cell r="D475">
            <v>0</v>
          </cell>
          <cell r="E475">
            <v>0</v>
          </cell>
          <cell r="F475">
            <v>0</v>
          </cell>
          <cell r="G475">
            <v>0</v>
          </cell>
          <cell r="H475">
            <v>0</v>
          </cell>
          <cell r="I475">
            <v>100.19</v>
          </cell>
          <cell r="J475">
            <v>0</v>
          </cell>
          <cell r="K475">
            <v>24.53</v>
          </cell>
          <cell r="L475">
            <v>0</v>
          </cell>
          <cell r="M475">
            <v>0</v>
          </cell>
          <cell r="N475">
            <v>3.0358800000000001</v>
          </cell>
          <cell r="O475">
            <v>0.86599999999999544</v>
          </cell>
          <cell r="P475">
            <v>21.963000000000001</v>
          </cell>
          <cell r="Q475">
            <v>0</v>
          </cell>
          <cell r="R475">
            <v>0.54859100000000005</v>
          </cell>
          <cell r="S475">
            <v>0</v>
          </cell>
        </row>
        <row r="476">
          <cell r="B476" t="str">
            <v xml:space="preserve">   Multilaterals (excl. Fd.)</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row>
        <row r="477">
          <cell r="B477" t="str">
            <v xml:space="preserve">       World Bank</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B478" t="str">
            <v xml:space="preserve">       Other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row>
        <row r="479">
          <cell r="B479" t="str">
            <v xml:space="preserve"> Bilateral official</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row>
        <row r="480">
          <cell r="B480" t="str">
            <v xml:space="preserve">   Paris Club</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row>
        <row r="481">
          <cell r="B481" t="str">
            <v xml:space="preserve">      Pre-cutoff date</v>
          </cell>
          <cell r="J481">
            <v>0</v>
          </cell>
          <cell r="K481">
            <v>0</v>
          </cell>
          <cell r="L481">
            <v>0</v>
          </cell>
          <cell r="M481">
            <v>0</v>
          </cell>
          <cell r="N481">
            <v>0</v>
          </cell>
          <cell r="O481">
            <v>0</v>
          </cell>
          <cell r="P481">
            <v>0</v>
          </cell>
          <cell r="Q481">
            <v>0</v>
          </cell>
          <cell r="R481">
            <v>0</v>
          </cell>
          <cell r="S481">
            <v>0</v>
          </cell>
        </row>
        <row r="482">
          <cell r="B482" t="str">
            <v xml:space="preserve">      Post-cutoff date</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row>
        <row r="483">
          <cell r="B483" t="str">
            <v xml:space="preserve">    Other</v>
          </cell>
        </row>
        <row r="484">
          <cell r="B484" t="str">
            <v xml:space="preserve"> Commercial banks (London Club)</v>
          </cell>
          <cell r="D484">
            <v>0</v>
          </cell>
          <cell r="E484">
            <v>0</v>
          </cell>
          <cell r="F484">
            <v>1.5</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B485" t="str">
            <v xml:space="preserve"> Suppliers (Kinshasa Club)</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row>
        <row r="486">
          <cell r="B486" t="str">
            <v xml:space="preserve"> World Bank Gecamines Trust</v>
          </cell>
          <cell r="J486">
            <v>0</v>
          </cell>
          <cell r="K486">
            <v>0</v>
          </cell>
          <cell r="L486">
            <v>0</v>
          </cell>
          <cell r="M486">
            <v>0</v>
          </cell>
          <cell r="N486">
            <v>0</v>
          </cell>
          <cell r="O486">
            <v>0</v>
          </cell>
          <cell r="P486">
            <v>0</v>
          </cell>
          <cell r="Q486">
            <v>0</v>
          </cell>
          <cell r="R486">
            <v>0</v>
          </cell>
          <cell r="S486">
            <v>0</v>
          </cell>
        </row>
        <row r="487">
          <cell r="A487" t="str">
            <v>|| ~</v>
          </cell>
          <cell r="B487" t="str">
            <v xml:space="preserve"> Short term</v>
          </cell>
        </row>
        <row r="488">
          <cell r="A488" t="str">
            <v>|| ~</v>
          </cell>
          <cell r="B488" t="str">
            <v xml:space="preserve">   of which: central bank</v>
          </cell>
        </row>
        <row r="490">
          <cell r="B490" t="str">
            <v>20. Accum. of interest arrears</v>
          </cell>
        </row>
        <row r="491">
          <cell r="B491" t="str">
            <v>Total</v>
          </cell>
          <cell r="F491">
            <v>56.041047435580523</v>
          </cell>
          <cell r="G491">
            <v>62.538322533691499</v>
          </cell>
          <cell r="H491">
            <v>204.59448368175782</v>
          </cell>
          <cell r="I491">
            <v>158.85557530706296</v>
          </cell>
          <cell r="J491">
            <v>356.69014598989924</v>
          </cell>
          <cell r="K491">
            <v>421.36901653421961</v>
          </cell>
          <cell r="L491">
            <v>527.68544285130224</v>
          </cell>
          <cell r="M491">
            <v>446.93788852395068</v>
          </cell>
          <cell r="N491">
            <v>399.36430007916329</v>
          </cell>
          <cell r="O491">
            <v>419.41965542970411</v>
          </cell>
          <cell r="P491">
            <v>359.52591495528202</v>
          </cell>
          <cell r="Q491">
            <v>167.48158485600487</v>
          </cell>
          <cell r="R491">
            <v>124.99021806702908</v>
          </cell>
          <cell r="S491">
            <v>103.4303454002125</v>
          </cell>
        </row>
        <row r="492">
          <cell r="B492" t="str">
            <v xml:space="preserve"> Multilaterals (incl. Fd.)</v>
          </cell>
          <cell r="F492">
            <v>0</v>
          </cell>
          <cell r="G492">
            <v>10.873710972361724</v>
          </cell>
          <cell r="H492">
            <v>5.7770737328871711</v>
          </cell>
          <cell r="I492">
            <v>2.8996136391231495</v>
          </cell>
          <cell r="J492">
            <v>10.779917065908911</v>
          </cell>
          <cell r="K492">
            <v>45.110126692070672</v>
          </cell>
          <cell r="L492">
            <v>47.017089289530198</v>
          </cell>
          <cell r="M492">
            <v>49.353721539412241</v>
          </cell>
          <cell r="N492">
            <v>48.55454288498494</v>
          </cell>
          <cell r="O492">
            <v>35.738019376158732</v>
          </cell>
          <cell r="P492">
            <v>62.225993522047979</v>
          </cell>
          <cell r="Q492">
            <v>60.236788314580906</v>
          </cell>
          <cell r="R492">
            <v>50.356432706362739</v>
          </cell>
          <cell r="S492">
            <v>45.588133904869096</v>
          </cell>
        </row>
        <row r="493">
          <cell r="B493" t="str">
            <v xml:space="preserve">   Fund</v>
          </cell>
          <cell r="F493">
            <v>0</v>
          </cell>
          <cell r="G493">
            <v>0</v>
          </cell>
          <cell r="H493">
            <v>0</v>
          </cell>
          <cell r="I493">
            <v>0</v>
          </cell>
          <cell r="J493">
            <v>0</v>
          </cell>
          <cell r="K493">
            <v>11.004999999999981</v>
          </cell>
          <cell r="L493">
            <v>8.5922270000000012</v>
          </cell>
          <cell r="M493">
            <v>10.912166000000006</v>
          </cell>
          <cell r="N493">
            <v>8.9792159999999956</v>
          </cell>
          <cell r="O493">
            <v>0.80599999999999383</v>
          </cell>
          <cell r="P493">
            <v>15.158999999999999</v>
          </cell>
          <cell r="Q493">
            <v>20.39</v>
          </cell>
          <cell r="R493">
            <v>11.187732</v>
          </cell>
          <cell r="S493">
            <v>12.069907000000001</v>
          </cell>
        </row>
        <row r="494">
          <cell r="B494" t="str">
            <v xml:space="preserve">   Multilaterals (excl. Fd.)</v>
          </cell>
          <cell r="F494">
            <v>0</v>
          </cell>
          <cell r="G494">
            <v>10.873710972361724</v>
          </cell>
          <cell r="H494">
            <v>5.7770737328871711</v>
          </cell>
          <cell r="I494">
            <v>2.8996136391231495</v>
          </cell>
          <cell r="J494">
            <v>10.779917065908911</v>
          </cell>
          <cell r="K494">
            <v>34.105126692070691</v>
          </cell>
          <cell r="L494">
            <v>38.424862289530196</v>
          </cell>
          <cell r="M494">
            <v>38.441555539412235</v>
          </cell>
          <cell r="N494">
            <v>39.575326884984946</v>
          </cell>
          <cell r="O494">
            <v>34.932019376158742</v>
          </cell>
          <cell r="P494">
            <v>47.06699352204798</v>
          </cell>
          <cell r="Q494">
            <v>39.846788314580905</v>
          </cell>
          <cell r="R494">
            <v>39.168700706362735</v>
          </cell>
          <cell r="S494">
            <v>33.518226904869096</v>
          </cell>
        </row>
        <row r="495">
          <cell r="B495" t="str">
            <v xml:space="preserve">       World Bank</v>
          </cell>
          <cell r="F495">
            <v>0</v>
          </cell>
          <cell r="G495">
            <v>0</v>
          </cell>
          <cell r="H495">
            <v>0</v>
          </cell>
          <cell r="I495">
            <v>0</v>
          </cell>
          <cell r="J495">
            <v>0</v>
          </cell>
          <cell r="K495">
            <v>4.8249279916286474</v>
          </cell>
          <cell r="L495">
            <v>6.1707839906215671</v>
          </cell>
          <cell r="M495">
            <v>6.7262399911880495</v>
          </cell>
          <cell r="N495">
            <v>6.7681771534681276</v>
          </cell>
          <cell r="O495">
            <v>6.5064923804998438</v>
          </cell>
          <cell r="P495">
            <v>5.9445068651437758</v>
          </cell>
          <cell r="Q495">
            <v>6.2717086112499221</v>
          </cell>
          <cell r="R495">
            <v>6.362241428494456</v>
          </cell>
          <cell r="S495">
            <v>6.3116364431381262</v>
          </cell>
        </row>
        <row r="496">
          <cell r="B496" t="str">
            <v xml:space="preserve">       Other</v>
          </cell>
          <cell r="F496">
            <v>0</v>
          </cell>
          <cell r="G496">
            <v>10.873710972361723</v>
          </cell>
          <cell r="H496">
            <v>5.7770737328871711</v>
          </cell>
          <cell r="I496">
            <v>2.8996136391231495</v>
          </cell>
          <cell r="J496">
            <v>10.779917065908911</v>
          </cell>
          <cell r="K496">
            <v>29.280198700442046</v>
          </cell>
          <cell r="L496">
            <v>32.254078298908631</v>
          </cell>
          <cell r="M496">
            <v>31.71531554822419</v>
          </cell>
          <cell r="N496">
            <v>32.807149731516816</v>
          </cell>
          <cell r="O496">
            <v>28.425526995658899</v>
          </cell>
          <cell r="P496">
            <v>41.122486656904208</v>
          </cell>
          <cell r="Q496">
            <v>33.575079703330985</v>
          </cell>
          <cell r="R496">
            <v>32.806459277868278</v>
          </cell>
          <cell r="S496">
            <v>27.206590461730972</v>
          </cell>
        </row>
        <row r="497">
          <cell r="B497" t="str">
            <v xml:space="preserve"> Bilateral official</v>
          </cell>
          <cell r="F497">
            <v>55.078110589258173</v>
          </cell>
          <cell r="G497">
            <v>41.302317876697543</v>
          </cell>
          <cell r="H497">
            <v>101.27327102803739</v>
          </cell>
          <cell r="I497">
            <v>6.9799999999999898</v>
          </cell>
          <cell r="J497">
            <v>146.34786609202118</v>
          </cell>
          <cell r="K497">
            <v>269.94418780572585</v>
          </cell>
          <cell r="L497">
            <v>250.79129276198807</v>
          </cell>
          <cell r="M497">
            <v>212.26437311808357</v>
          </cell>
          <cell r="N497">
            <v>183.34701501205637</v>
          </cell>
          <cell r="O497">
            <v>150.45363786575339</v>
          </cell>
          <cell r="P497">
            <v>62.861583369416294</v>
          </cell>
          <cell r="Q497">
            <v>88.792642464035694</v>
          </cell>
          <cell r="R497">
            <v>56.904579488515473</v>
          </cell>
          <cell r="S497">
            <v>41.05999123029487</v>
          </cell>
        </row>
        <row r="498">
          <cell r="B498" t="str">
            <v xml:space="preserve">   Paris Club</v>
          </cell>
          <cell r="F498">
            <v>55.078110589258173</v>
          </cell>
          <cell r="G498">
            <v>41.302317876697543</v>
          </cell>
          <cell r="H498">
            <v>101.27327102803739</v>
          </cell>
          <cell r="I498">
            <v>6.9799999999999898</v>
          </cell>
          <cell r="J498">
            <v>146.02355929779384</v>
          </cell>
          <cell r="K498">
            <v>269.65913342612112</v>
          </cell>
          <cell r="L498">
            <v>250.54277877134743</v>
          </cell>
          <cell r="M498">
            <v>212.04236351827868</v>
          </cell>
          <cell r="N498">
            <v>183.14445862665846</v>
          </cell>
          <cell r="O498">
            <v>150.30860966679595</v>
          </cell>
          <cell r="P498">
            <v>62.737595972460802</v>
          </cell>
          <cell r="Q498">
            <v>88.698167131537147</v>
          </cell>
          <cell r="R498">
            <v>56.838229346155742</v>
          </cell>
          <cell r="S498">
            <v>41.023423232362433</v>
          </cell>
        </row>
        <row r="499">
          <cell r="B499" t="str">
            <v xml:space="preserve">      Pre-cutoff date</v>
          </cell>
        </row>
        <row r="500">
          <cell r="B500" t="str">
            <v xml:space="preserve">      Post-cutoff date</v>
          </cell>
        </row>
        <row r="501">
          <cell r="B501" t="str">
            <v xml:space="preserve">    Other</v>
          </cell>
          <cell r="F501">
            <v>0</v>
          </cell>
          <cell r="G501">
            <v>0</v>
          </cell>
          <cell r="H501">
            <v>0</v>
          </cell>
          <cell r="I501">
            <v>0</v>
          </cell>
          <cell r="J501">
            <v>0.32430679422733905</v>
          </cell>
          <cell r="K501">
            <v>0.28505437960472457</v>
          </cell>
          <cell r="L501">
            <v>0.24851399064064017</v>
          </cell>
          <cell r="M501">
            <v>0.22200959980487822</v>
          </cell>
          <cell r="N501">
            <v>0.20255638539791093</v>
          </cell>
          <cell r="O501">
            <v>0.14502819895744334</v>
          </cell>
          <cell r="P501">
            <v>0.12398739695549009</v>
          </cell>
          <cell r="Q501">
            <v>9.4475332498550391E-2</v>
          </cell>
          <cell r="R501">
            <v>6.6350142359733605E-2</v>
          </cell>
          <cell r="S501">
            <v>3.65679979324341E-2</v>
          </cell>
        </row>
        <row r="502">
          <cell r="B502" t="str">
            <v xml:space="preserve"> Commercial banks (London Club)</v>
          </cell>
          <cell r="F502">
            <v>6.2936846322351414E-2</v>
          </cell>
          <cell r="G502">
            <v>6.4422936846322365</v>
          </cell>
          <cell r="H502">
            <v>97.404138920833262</v>
          </cell>
          <cell r="I502">
            <v>148.93596166793984</v>
          </cell>
          <cell r="J502">
            <v>194.16376425438881</v>
          </cell>
          <cell r="K502">
            <v>98.357434343273411</v>
          </cell>
          <cell r="L502">
            <v>218.14515402273406</v>
          </cell>
          <cell r="M502">
            <v>174.04526753288084</v>
          </cell>
          <cell r="N502">
            <v>157.38131410414874</v>
          </cell>
          <cell r="O502">
            <v>224.34370350271524</v>
          </cell>
          <cell r="P502">
            <v>217.8707907619218</v>
          </cell>
          <cell r="Q502">
            <v>4.0616105805436877</v>
          </cell>
          <cell r="R502">
            <v>4.1770393628893885</v>
          </cell>
          <cell r="S502">
            <v>4.1806102382704999</v>
          </cell>
        </row>
        <row r="503">
          <cell r="B503" t="str">
            <v xml:space="preserve"> Suppliers (Kinshasa Club)</v>
          </cell>
          <cell r="F503">
            <v>0.89999999999999858</v>
          </cell>
          <cell r="G503">
            <v>3.92</v>
          </cell>
          <cell r="H503">
            <v>0.14000000000000057</v>
          </cell>
          <cell r="I503">
            <v>4.0000000000000924E-2</v>
          </cell>
          <cell r="J503">
            <v>0</v>
          </cell>
          <cell r="K503">
            <v>5.7887966319728257E-2</v>
          </cell>
          <cell r="L503">
            <v>3.8105370414257034</v>
          </cell>
          <cell r="M503">
            <v>3.3516287970542904</v>
          </cell>
          <cell r="N503">
            <v>2.9196058309078197</v>
          </cell>
          <cell r="O503">
            <v>2.5050325274467484</v>
          </cell>
          <cell r="P503">
            <v>10.628475194573401</v>
          </cell>
          <cell r="Q503">
            <v>9.709157247543331</v>
          </cell>
          <cell r="R503">
            <v>9.7092374986410164</v>
          </cell>
          <cell r="S503">
            <v>9.9464954376220742</v>
          </cell>
        </row>
        <row r="504">
          <cell r="B504" t="str">
            <v xml:space="preserve"> World Bank Gecamines Trust</v>
          </cell>
          <cell r="F504">
            <v>0</v>
          </cell>
          <cell r="G504">
            <v>0</v>
          </cell>
          <cell r="H504">
            <v>0</v>
          </cell>
          <cell r="I504">
            <v>0</v>
          </cell>
          <cell r="J504">
            <v>5.3985985775803336</v>
          </cell>
          <cell r="K504">
            <v>7.8993797268299879</v>
          </cell>
          <cell r="L504">
            <v>7.921369735624185</v>
          </cell>
          <cell r="M504">
            <v>7.922897536519721</v>
          </cell>
          <cell r="N504">
            <v>7.1618222470653992</v>
          </cell>
          <cell r="O504">
            <v>6.3792621576299613</v>
          </cell>
          <cell r="P504">
            <v>5.9390721073225263</v>
          </cell>
          <cell r="Q504">
            <v>4.6813862493012861</v>
          </cell>
          <cell r="R504">
            <v>3.8429290106204581</v>
          </cell>
          <cell r="S504">
            <v>2.6551145891559527</v>
          </cell>
        </row>
        <row r="505">
          <cell r="B505" t="str">
            <v xml:space="preserve"> Short term</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row>
        <row r="506">
          <cell r="B506" t="str">
            <v xml:space="preserve">   of which: central bank</v>
          </cell>
        </row>
        <row r="508">
          <cell r="B508" t="str">
            <v>21. Accum. of principal arrears</v>
          </cell>
        </row>
        <row r="509">
          <cell r="B509" t="str">
            <v>Total</v>
          </cell>
          <cell r="F509">
            <v>296.69732342286284</v>
          </cell>
          <cell r="G509">
            <v>437.27328685615828</v>
          </cell>
          <cell r="H509">
            <v>1472.6835177061685</v>
          </cell>
          <cell r="I509">
            <v>805.10056535712704</v>
          </cell>
          <cell r="J509">
            <v>1361.0442316117919</v>
          </cell>
          <cell r="K509">
            <v>2813.0347786321436</v>
          </cell>
          <cell r="L509">
            <v>4123.5734804930789</v>
          </cell>
          <cell r="M509">
            <v>5384.3053480783301</v>
          </cell>
          <cell r="N509">
            <v>6587.5684822800777</v>
          </cell>
          <cell r="O509">
            <v>7698.4555399485916</v>
          </cell>
          <cell r="P509">
            <v>5945.859188418819</v>
          </cell>
          <cell r="Q509">
            <v>7337.3358793435718</v>
          </cell>
          <cell r="R509">
            <v>9242.7268515340675</v>
          </cell>
          <cell r="S509">
            <v>11813.57569140078</v>
          </cell>
        </row>
        <row r="510">
          <cell r="B510" t="str">
            <v xml:space="preserve"> Multilaterals (incl. Fd.)</v>
          </cell>
          <cell r="F510">
            <v>0</v>
          </cell>
          <cell r="G510">
            <v>1.5429867607252845E-4</v>
          </cell>
          <cell r="H510">
            <v>100.19</v>
          </cell>
          <cell r="I510">
            <v>0.81699999999995399</v>
          </cell>
          <cell r="J510">
            <v>39.444500000000012</v>
          </cell>
          <cell r="K510">
            <v>83.285000000000011</v>
          </cell>
          <cell r="L510">
            <v>60.379773</v>
          </cell>
          <cell r="M510">
            <v>87.085834000000006</v>
          </cell>
          <cell r="N510">
            <v>83.533829388464909</v>
          </cell>
          <cell r="O510">
            <v>70.393483557701131</v>
          </cell>
          <cell r="P510">
            <v>85.046320386409747</v>
          </cell>
          <cell r="Q510">
            <v>85.98788603544233</v>
          </cell>
          <cell r="R510">
            <v>92.804272768497498</v>
          </cell>
          <cell r="S510">
            <v>83.547123769760162</v>
          </cell>
        </row>
        <row r="511">
          <cell r="B511" t="str">
            <v xml:space="preserve">   Fund</v>
          </cell>
          <cell r="F511">
            <v>0</v>
          </cell>
          <cell r="G511">
            <v>0</v>
          </cell>
          <cell r="H511">
            <v>100.19</v>
          </cell>
          <cell r="I511">
            <v>0</v>
          </cell>
          <cell r="J511">
            <v>27.934500000000014</v>
          </cell>
          <cell r="K511">
            <v>67.485000000000014</v>
          </cell>
          <cell r="L511">
            <v>38.779772999999999</v>
          </cell>
          <cell r="M511">
            <v>57.685834</v>
          </cell>
          <cell r="N511">
            <v>54.386664000000003</v>
          </cell>
          <cell r="O511">
            <v>29.1</v>
          </cell>
          <cell r="P511">
            <v>19.333000000000002</v>
          </cell>
          <cell r="Q511">
            <v>14.55</v>
          </cell>
          <cell r="R511">
            <v>17.46</v>
          </cell>
          <cell r="S511">
            <v>8.7289999999999992</v>
          </cell>
        </row>
        <row r="512">
          <cell r="B512" t="str">
            <v xml:space="preserve">   Multilaterals (excl. Fd.)</v>
          </cell>
          <cell r="F512">
            <v>0</v>
          </cell>
          <cell r="G512">
            <v>1.5429867607252845E-4</v>
          </cell>
          <cell r="H512">
            <v>0</v>
          </cell>
          <cell r="I512">
            <v>0.81699999999995399</v>
          </cell>
          <cell r="J512">
            <v>11.509999999999998</v>
          </cell>
          <cell r="K512">
            <v>15.8</v>
          </cell>
          <cell r="L512">
            <v>21.6</v>
          </cell>
          <cell r="M512">
            <v>29.4</v>
          </cell>
          <cell r="N512">
            <v>29.147165388464913</v>
          </cell>
          <cell r="O512">
            <v>41.293483557701137</v>
          </cell>
          <cell r="P512">
            <v>65.713320386409748</v>
          </cell>
          <cell r="Q512">
            <v>71.437886035442332</v>
          </cell>
          <cell r="R512">
            <v>75.34427276849749</v>
          </cell>
          <cell r="S512">
            <v>74.818123769760163</v>
          </cell>
        </row>
        <row r="513">
          <cell r="B513" t="str">
            <v xml:space="preserve">       World Bank</v>
          </cell>
        </row>
        <row r="514">
          <cell r="B514" t="str">
            <v xml:space="preserve">       Other</v>
          </cell>
        </row>
        <row r="515">
          <cell r="B515" t="str">
            <v xml:space="preserve"> Bilateral official</v>
          </cell>
          <cell r="F515">
            <v>3.1379936411468634E-3</v>
          </cell>
          <cell r="G515">
            <v>1.3313010795929234</v>
          </cell>
          <cell r="H515">
            <v>185.85710280373831</v>
          </cell>
          <cell r="I515">
            <v>232.72462628999992</v>
          </cell>
          <cell r="J515">
            <v>96.102244350428194</v>
          </cell>
          <cell r="K515">
            <v>395.56776985147928</v>
          </cell>
          <cell r="L515">
            <v>369.36279408931728</v>
          </cell>
          <cell r="M515">
            <v>339.31660770177842</v>
          </cell>
          <cell r="N515">
            <v>394.42617529034584</v>
          </cell>
          <cell r="O515">
            <v>307.80257571458844</v>
          </cell>
          <cell r="P515">
            <v>135.5388894385099</v>
          </cell>
          <cell r="Q515">
            <v>127.15653020977969</v>
          </cell>
          <cell r="R515">
            <v>176.02692768037323</v>
          </cell>
          <cell r="S515">
            <v>153.92933049678808</v>
          </cell>
        </row>
        <row r="516">
          <cell r="B516" t="str">
            <v xml:space="preserve">   Paris Club</v>
          </cell>
          <cell r="F516">
            <v>3.1379936411468634E-3</v>
          </cell>
          <cell r="G516">
            <v>1.3313010795929234</v>
          </cell>
          <cell r="H516">
            <v>185.85710280373831</v>
          </cell>
          <cell r="I516">
            <v>232.72462628999992</v>
          </cell>
          <cell r="J516">
            <v>92.203192210740411</v>
          </cell>
          <cell r="K516">
            <v>391.78897205005256</v>
          </cell>
          <cell r="L516">
            <v>365.55697983264918</v>
          </cell>
          <cell r="M516">
            <v>338.19939810276031</v>
          </cell>
          <cell r="N516">
            <v>393.30163811624021</v>
          </cell>
          <cell r="O516">
            <v>306.76760174930121</v>
          </cell>
          <cell r="P516">
            <v>134.45744380950924</v>
          </cell>
          <cell r="Q516">
            <v>126.01555888652797</v>
          </cell>
          <cell r="R516">
            <v>174.86948630809789</v>
          </cell>
          <cell r="S516">
            <v>152.78109536170965</v>
          </cell>
        </row>
        <row r="517">
          <cell r="B517" t="str">
            <v xml:space="preserve">      Pre-cutoff date</v>
          </cell>
        </row>
        <row r="518">
          <cell r="B518" t="str">
            <v xml:space="preserve">      Post-cutoff date</v>
          </cell>
        </row>
        <row r="519">
          <cell r="B519" t="str">
            <v xml:space="preserve">    Other</v>
          </cell>
          <cell r="F519">
            <v>0</v>
          </cell>
          <cell r="G519">
            <v>0</v>
          </cell>
          <cell r="H519">
            <v>0</v>
          </cell>
          <cell r="I519">
            <v>0</v>
          </cell>
          <cell r="J519">
            <v>3.8990521396877811</v>
          </cell>
          <cell r="K519">
            <v>3.7787978014267334</v>
          </cell>
          <cell r="L519">
            <v>3.8058142566680893</v>
          </cell>
          <cell r="M519">
            <v>1.117209599018097</v>
          </cell>
          <cell r="N519">
            <v>1.1245371741056436</v>
          </cell>
          <cell r="O519">
            <v>1.0349739652872092</v>
          </cell>
          <cell r="P519">
            <v>1.0814456290006635</v>
          </cell>
          <cell r="Q519">
            <v>1.1409713232517238</v>
          </cell>
          <cell r="R519">
            <v>1.1574413722753527</v>
          </cell>
          <cell r="S519">
            <v>1.1482351350784306</v>
          </cell>
        </row>
        <row r="520">
          <cell r="B520" t="str">
            <v xml:space="preserve"> Commercial banks (London Club)</v>
          </cell>
          <cell r="F520">
            <v>51.7</v>
          </cell>
          <cell r="G520">
            <v>46.96</v>
          </cell>
          <cell r="H520">
            <v>45.19</v>
          </cell>
          <cell r="I520">
            <v>47.38</v>
          </cell>
          <cell r="J520">
            <v>22.413030660377359</v>
          </cell>
          <cell r="K520">
            <v>0</v>
          </cell>
          <cell r="L520">
            <v>0</v>
          </cell>
          <cell r="M520">
            <v>0</v>
          </cell>
          <cell r="N520">
            <v>0</v>
          </cell>
          <cell r="O520">
            <v>0</v>
          </cell>
          <cell r="P520">
            <v>0</v>
          </cell>
          <cell r="Q520">
            <v>0</v>
          </cell>
          <cell r="R520">
            <v>0</v>
          </cell>
          <cell r="S520">
            <v>0</v>
          </cell>
        </row>
        <row r="521">
          <cell r="B521" t="str">
            <v xml:space="preserve"> Suppliers (Kinshasa Club)</v>
          </cell>
          <cell r="F521">
            <v>1.7899999999999991</v>
          </cell>
          <cell r="G521">
            <v>7.7999999999999989</v>
          </cell>
          <cell r="H521">
            <v>1.1999999999999966</v>
          </cell>
          <cell r="I521">
            <v>2.1699999999999982</v>
          </cell>
          <cell r="J521">
            <v>9.7600000000000016</v>
          </cell>
          <cell r="K521">
            <v>4.9421342533037045</v>
          </cell>
          <cell r="L521">
            <v>5.9192259812354999</v>
          </cell>
          <cell r="M521">
            <v>7.8419519931077968</v>
          </cell>
          <cell r="N521">
            <v>6.7891312623023952</v>
          </cell>
          <cell r="O521">
            <v>6.9349847865104719</v>
          </cell>
          <cell r="P521">
            <v>11.296629500389097</v>
          </cell>
          <cell r="Q521">
            <v>11.845753228664394</v>
          </cell>
          <cell r="R521">
            <v>10.984634679555896</v>
          </cell>
          <cell r="S521">
            <v>7.6792795658111608</v>
          </cell>
        </row>
        <row r="522">
          <cell r="B522" t="str">
            <v xml:space="preserve"> World Bank Gecamines Trust</v>
          </cell>
          <cell r="F522">
            <v>0</v>
          </cell>
          <cell r="G522">
            <v>0</v>
          </cell>
          <cell r="H522">
            <v>0</v>
          </cell>
          <cell r="I522">
            <v>0</v>
          </cell>
          <cell r="J522">
            <v>9.9024017518798946</v>
          </cell>
          <cell r="K522">
            <v>7.8389723636566497</v>
          </cell>
          <cell r="L522">
            <v>0.82998510591836272</v>
          </cell>
          <cell r="M522">
            <v>16.53088406397152</v>
          </cell>
          <cell r="N522">
            <v>16.727221911682506</v>
          </cell>
          <cell r="O522">
            <v>16.91587479038569</v>
          </cell>
          <cell r="P522">
            <v>18.725544997205144</v>
          </cell>
          <cell r="Q522">
            <v>18.376187814421463</v>
          </cell>
          <cell r="R522">
            <v>19.214645053102291</v>
          </cell>
          <cell r="S522">
            <v>18.446059250978198</v>
          </cell>
        </row>
        <row r="523">
          <cell r="B523" t="str">
            <v xml:space="preserve"> Short term</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row>
        <row r="524">
          <cell r="B524" t="str">
            <v xml:space="preserve">   of which: central bank</v>
          </cell>
        </row>
        <row r="526">
          <cell r="B526" t="str">
            <v>22. Net change in interest arrears</v>
          </cell>
        </row>
        <row r="527">
          <cell r="B527" t="str">
            <v>Total</v>
          </cell>
          <cell r="D527">
            <v>-74</v>
          </cell>
          <cell r="E527">
            <v>-51</v>
          </cell>
          <cell r="F527">
            <v>46.54418542922167</v>
          </cell>
          <cell r="G527">
            <v>51.664611561329778</v>
          </cell>
          <cell r="H527">
            <v>198.81740994887065</v>
          </cell>
          <cell r="I527">
            <v>-91.529102336345915</v>
          </cell>
          <cell r="J527">
            <v>342.24248679213429</v>
          </cell>
          <cell r="K527">
            <v>376.25888984214902</v>
          </cell>
          <cell r="L527">
            <v>480.66835356177199</v>
          </cell>
          <cell r="M527">
            <v>397.5841669845384</v>
          </cell>
          <cell r="N527">
            <v>350.80975719417836</v>
          </cell>
          <cell r="O527">
            <v>383.68163605354539</v>
          </cell>
          <cell r="P527">
            <v>297.29992143323403</v>
          </cell>
          <cell r="Q527">
            <v>155.39620389577405</v>
          </cell>
          <cell r="R527">
            <v>20.661415829044117</v>
          </cell>
          <cell r="S527">
            <v>79.22288930762042</v>
          </cell>
        </row>
        <row r="528">
          <cell r="B528" t="str">
            <v xml:space="preserve"> Multilaterals (incl. Fd.)</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row>
        <row r="529">
          <cell r="B529" t="str">
            <v xml:space="preserve">   Fund</v>
          </cell>
          <cell r="D529">
            <v>0.25</v>
          </cell>
          <cell r="E529">
            <v>-0.25</v>
          </cell>
          <cell r="F529">
            <v>0</v>
          </cell>
          <cell r="G529">
            <v>0</v>
          </cell>
          <cell r="H529">
            <v>0</v>
          </cell>
          <cell r="I529">
            <v>0</v>
          </cell>
          <cell r="J529">
            <v>0</v>
          </cell>
          <cell r="K529">
            <v>11.004999999999981</v>
          </cell>
          <cell r="L529">
            <v>8.5922270000000012</v>
          </cell>
          <cell r="M529">
            <v>10.912166000000006</v>
          </cell>
          <cell r="N529">
            <v>8.9792159999999956</v>
          </cell>
          <cell r="O529">
            <v>0.3059999999999945</v>
          </cell>
          <cell r="P529">
            <v>12.158999999999999</v>
          </cell>
          <cell r="Q529">
            <v>20.39</v>
          </cell>
          <cell r="R529">
            <v>10.237633000000001</v>
          </cell>
          <cell r="S529">
            <v>12.069907000000001</v>
          </cell>
        </row>
        <row r="530">
          <cell r="B530" t="str">
            <v xml:space="preserve">   Multilaterals (excl. Fd.)</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row>
        <row r="531">
          <cell r="B531" t="str">
            <v xml:space="preserve">       World Bank</v>
          </cell>
        </row>
        <row r="532">
          <cell r="B532" t="str">
            <v xml:space="preserve">       Other</v>
          </cell>
        </row>
        <row r="533">
          <cell r="B533" t="str">
            <v xml:space="preserve"> Bilateral official</v>
          </cell>
          <cell r="F533">
            <v>55.08124858289932</v>
          </cell>
          <cell r="G533">
            <v>41.302317876697543</v>
          </cell>
          <cell r="H533">
            <v>101.27327102803739</v>
          </cell>
          <cell r="I533">
            <v>-239.13906400428576</v>
          </cell>
          <cell r="J533">
            <v>146.34786609202118</v>
          </cell>
          <cell r="K533">
            <v>269.94418780572585</v>
          </cell>
          <cell r="L533">
            <v>250.79129276198807</v>
          </cell>
          <cell r="M533">
            <v>212.26437311808357</v>
          </cell>
          <cell r="N533">
            <v>183.34701501205637</v>
          </cell>
          <cell r="O533">
            <v>150.45363786575339</v>
          </cell>
          <cell r="P533">
            <v>62.861583369416294</v>
          </cell>
          <cell r="Q533">
            <v>88.806217208890772</v>
          </cell>
          <cell r="R533">
            <v>60.252117212295154</v>
          </cell>
          <cell r="S533">
            <v>41.12498168043868</v>
          </cell>
        </row>
        <row r="534">
          <cell r="B534" t="str">
            <v xml:space="preserve">   Paris Club</v>
          </cell>
          <cell r="F534">
            <v>55.08124858289932</v>
          </cell>
          <cell r="G534">
            <v>41.302317876697543</v>
          </cell>
          <cell r="H534">
            <v>101.27327102803739</v>
          </cell>
          <cell r="I534">
            <v>-239.13906400428576</v>
          </cell>
          <cell r="J534">
            <v>146.02355929779384</v>
          </cell>
          <cell r="K534">
            <v>269.65913342612112</v>
          </cell>
          <cell r="L534">
            <v>250.54277877134743</v>
          </cell>
          <cell r="M534">
            <v>212.04236351827868</v>
          </cell>
          <cell r="N534">
            <v>183.14445862665846</v>
          </cell>
          <cell r="O534">
            <v>150.30860966679595</v>
          </cell>
          <cell r="P534">
            <v>62.737595972460802</v>
          </cell>
          <cell r="Q534">
            <v>88.698167131537147</v>
          </cell>
          <cell r="R534">
            <v>56.838229346155742</v>
          </cell>
          <cell r="S534">
            <v>41.023423232362433</v>
          </cell>
        </row>
        <row r="535">
          <cell r="B535" t="str">
            <v xml:space="preserve">      Pre-cutoff date</v>
          </cell>
        </row>
        <row r="536">
          <cell r="B536" t="str">
            <v xml:space="preserve">      Post-cutoff date</v>
          </cell>
        </row>
        <row r="537">
          <cell r="B537" t="str">
            <v xml:space="preserve">    Other</v>
          </cell>
          <cell r="F537">
            <v>0</v>
          </cell>
          <cell r="G537">
            <v>0</v>
          </cell>
          <cell r="H537">
            <v>0</v>
          </cell>
          <cell r="I537">
            <v>0</v>
          </cell>
          <cell r="J537">
            <v>0.32430679422733905</v>
          </cell>
          <cell r="K537">
            <v>0.28505437960472457</v>
          </cell>
          <cell r="L537">
            <v>0.24851399064064017</v>
          </cell>
          <cell r="M537">
            <v>0.22200959980487822</v>
          </cell>
          <cell r="N537">
            <v>0.20255638539791093</v>
          </cell>
          <cell r="O537">
            <v>0.14502819895744334</v>
          </cell>
          <cell r="P537">
            <v>0.12398739695549009</v>
          </cell>
          <cell r="Q537">
            <v>0.10805007735363104</v>
          </cell>
          <cell r="R537">
            <v>3.4138878661394134</v>
          </cell>
          <cell r="S537">
            <v>0.10155844807624881</v>
          </cell>
        </row>
        <row r="538">
          <cell r="B538" t="str">
            <v xml:space="preserve"> Commercial banks (London Club)</v>
          </cell>
          <cell r="F538">
            <v>-9.4370631536776486</v>
          </cell>
          <cell r="G538">
            <v>6.4422936846322365</v>
          </cell>
          <cell r="H538">
            <v>97.404138920833262</v>
          </cell>
          <cell r="I538">
            <v>148.93596166793984</v>
          </cell>
          <cell r="J538">
            <v>194.16376425438881</v>
          </cell>
          <cell r="K538">
            <v>98.357434343273411</v>
          </cell>
          <cell r="L538">
            <v>218.14515402273406</v>
          </cell>
          <cell r="M538">
            <v>174.04526753288084</v>
          </cell>
          <cell r="N538">
            <v>157.38131410414874</v>
          </cell>
          <cell r="O538">
            <v>224.34370350271524</v>
          </cell>
          <cell r="P538">
            <v>217.8707907619218</v>
          </cell>
          <cell r="Q538">
            <v>4.0616105805436877</v>
          </cell>
          <cell r="R538">
            <v>4.1770393628893885</v>
          </cell>
          <cell r="S538">
            <v>4.1806102382704999</v>
          </cell>
        </row>
        <row r="539">
          <cell r="B539" t="str">
            <v xml:space="preserve"> Suppliers (Kinshasa Club)</v>
          </cell>
          <cell r="F539">
            <v>0.89999999999999858</v>
          </cell>
          <cell r="G539">
            <v>3.92</v>
          </cell>
          <cell r="H539">
            <v>0.14000000000000057</v>
          </cell>
          <cell r="I539">
            <v>-1.3259999999999992</v>
          </cell>
          <cell r="J539">
            <v>-3.6677421318560919</v>
          </cell>
          <cell r="K539">
            <v>5.7887966319728257E-2</v>
          </cell>
          <cell r="L539">
            <v>3.8105370414257034</v>
          </cell>
          <cell r="M539">
            <v>3.3516287970542904</v>
          </cell>
          <cell r="N539">
            <v>2.9196058309078197</v>
          </cell>
          <cell r="O539">
            <v>2.5050325274467484</v>
          </cell>
          <cell r="P539">
            <v>10.628475194573401</v>
          </cell>
          <cell r="Q539">
            <v>2.768230159737783</v>
          </cell>
          <cell r="R539">
            <v>1.0951139140129342</v>
          </cell>
          <cell r="S539">
            <v>6.0092553591728119</v>
          </cell>
        </row>
        <row r="540">
          <cell r="B540" t="str">
            <v xml:space="preserve"> World Bank Gecamines Trust</v>
          </cell>
          <cell r="F540">
            <v>0</v>
          </cell>
          <cell r="G540">
            <v>0</v>
          </cell>
          <cell r="H540">
            <v>0</v>
          </cell>
          <cell r="I540">
            <v>0</v>
          </cell>
          <cell r="J540">
            <v>5.3985985775803336</v>
          </cell>
          <cell r="K540">
            <v>7.8993797268299879</v>
          </cell>
          <cell r="L540">
            <v>7.921369735624185</v>
          </cell>
          <cell r="M540">
            <v>7.922897536519721</v>
          </cell>
          <cell r="N540">
            <v>7.1618222470653992</v>
          </cell>
          <cell r="O540">
            <v>6.3792621576299613</v>
          </cell>
          <cell r="P540">
            <v>5.9390721073225263</v>
          </cell>
          <cell r="Q540">
            <v>59.760145946601817</v>
          </cell>
          <cell r="R540">
            <v>-44.86285466015336</v>
          </cell>
          <cell r="S540">
            <v>27.908042029738425</v>
          </cell>
        </row>
        <row r="541">
          <cell r="B541" t="str">
            <v xml:space="preserve"> Short term</v>
          </cell>
        </row>
        <row r="542">
          <cell r="B542" t="str">
            <v xml:space="preserve">   of which: central bank</v>
          </cell>
        </row>
        <row r="544">
          <cell r="B544" t="str">
            <v>23. Net change in principal arrears</v>
          </cell>
        </row>
        <row r="545">
          <cell r="B545" t="str">
            <v>Total</v>
          </cell>
          <cell r="F545">
            <v>51.99</v>
          </cell>
          <cell r="G545">
            <v>54.760154298676071</v>
          </cell>
          <cell r="H545">
            <v>146.57999999999998</v>
          </cell>
          <cell r="I545">
            <v>-49.82300000000005</v>
          </cell>
          <cell r="J545">
            <v>76.678784241398461</v>
          </cell>
          <cell r="K545">
            <v>79.093702219813835</v>
          </cell>
          <cell r="L545">
            <v>74.740612600490039</v>
          </cell>
          <cell r="M545">
            <v>113.69308925511552</v>
          </cell>
          <cell r="N545">
            <v>106.26337691066109</v>
          </cell>
          <cell r="O545">
            <v>95.448291065171716</v>
          </cell>
          <cell r="P545">
            <v>86.022760550131196</v>
          </cell>
          <cell r="Q545">
            <v>251.29725739456757</v>
          </cell>
          <cell r="R545">
            <v>71.769047981342482</v>
          </cell>
          <cell r="S545">
            <v>66.394891117453582</v>
          </cell>
        </row>
        <row r="546">
          <cell r="B546" t="str">
            <v xml:space="preserve"> Multilaterals (incl. Fd.)</v>
          </cell>
          <cell r="F546">
            <v>0</v>
          </cell>
          <cell r="G546">
            <v>1.5429867606897574E-4</v>
          </cell>
          <cell r="H546">
            <v>100.19</v>
          </cell>
          <cell r="I546">
            <v>-99.373000000000047</v>
          </cell>
          <cell r="J546">
            <v>39.444500000000012</v>
          </cell>
          <cell r="K546">
            <v>58.75500000000001</v>
          </cell>
          <cell r="L546">
            <v>60.379773</v>
          </cell>
          <cell r="M546">
            <v>87.085834000000006</v>
          </cell>
          <cell r="N546">
            <v>80.497949388464917</v>
          </cell>
          <cell r="O546">
            <v>69.527483557701146</v>
          </cell>
          <cell r="P546">
            <v>53.837694794535622</v>
          </cell>
          <cell r="Q546">
            <v>74.810727467536907</v>
          </cell>
          <cell r="R546">
            <v>80.179955859025966</v>
          </cell>
          <cell r="S546">
            <v>69.139332584381123</v>
          </cell>
        </row>
        <row r="547">
          <cell r="B547" t="str">
            <v xml:space="preserve">   Fund</v>
          </cell>
          <cell r="D547">
            <v>0</v>
          </cell>
          <cell r="E547">
            <v>0</v>
          </cell>
          <cell r="F547">
            <v>0</v>
          </cell>
          <cell r="G547">
            <v>0</v>
          </cell>
          <cell r="H547">
            <v>100.19</v>
          </cell>
          <cell r="I547">
            <v>-100.19</v>
          </cell>
          <cell r="J547">
            <v>27.934500000000014</v>
          </cell>
          <cell r="K547">
            <v>42.955000000000013</v>
          </cell>
          <cell r="L547">
            <v>38.779772999999999</v>
          </cell>
          <cell r="M547">
            <v>57.685834</v>
          </cell>
          <cell r="N547">
            <v>51.350784000000004</v>
          </cell>
          <cell r="O547">
            <v>28.234000000000005</v>
          </cell>
          <cell r="P547">
            <v>-2.629999999999999</v>
          </cell>
          <cell r="Q547">
            <v>14.55</v>
          </cell>
          <cell r="R547">
            <v>16.911408999999999</v>
          </cell>
          <cell r="S547">
            <v>8.7289999999999992</v>
          </cell>
        </row>
        <row r="548">
          <cell r="B548" t="str">
            <v xml:space="preserve">   Multilaterals (excl. Fd.)</v>
          </cell>
          <cell r="F548">
            <v>0</v>
          </cell>
          <cell r="G548">
            <v>1.5429867606897574E-4</v>
          </cell>
          <cell r="H548">
            <v>0</v>
          </cell>
          <cell r="I548">
            <v>0.81699999999995399</v>
          </cell>
          <cell r="J548">
            <v>11.51</v>
          </cell>
          <cell r="K548">
            <v>15.8</v>
          </cell>
          <cell r="L548">
            <v>21.6</v>
          </cell>
          <cell r="M548">
            <v>29.4</v>
          </cell>
          <cell r="N548">
            <v>29.147165388464913</v>
          </cell>
          <cell r="O548">
            <v>41.293483557701137</v>
          </cell>
          <cell r="P548">
            <v>56.467694794535625</v>
          </cell>
          <cell r="Q548">
            <v>60.26072746753691</v>
          </cell>
          <cell r="R548">
            <v>63.268546859025975</v>
          </cell>
          <cell r="S548">
            <v>60.410332584381123</v>
          </cell>
        </row>
        <row r="549">
          <cell r="B549" t="str">
            <v xml:space="preserve">       World Bank</v>
          </cell>
        </row>
        <row r="550">
          <cell r="B550" t="str">
            <v xml:space="preserve">       Other</v>
          </cell>
        </row>
        <row r="551">
          <cell r="B551" t="str">
            <v xml:space="preserve"> Bilateral official</v>
          </cell>
          <cell r="F551">
            <v>0</v>
          </cell>
          <cell r="G551">
            <v>0</v>
          </cell>
          <cell r="H551">
            <v>0</v>
          </cell>
          <cell r="I551">
            <v>0</v>
          </cell>
          <cell r="J551">
            <v>7.7981042793755622</v>
          </cell>
          <cell r="K551">
            <v>7.5575956028534668</v>
          </cell>
          <cell r="L551">
            <v>7.6116285133361785</v>
          </cell>
          <cell r="M551">
            <v>2.234419198036194</v>
          </cell>
          <cell r="N551">
            <v>2.2490743482112872</v>
          </cell>
          <cell r="O551">
            <v>2.0699479305744184</v>
          </cell>
          <cell r="P551">
            <v>2.1628912580013271</v>
          </cell>
          <cell r="Q551">
            <v>117.42243960854985</v>
          </cell>
          <cell r="R551">
            <v>-14.283211161494213</v>
          </cell>
          <cell r="S551">
            <v>3.3457372599840136</v>
          </cell>
        </row>
        <row r="552">
          <cell r="B552" t="str">
            <v xml:space="preserve">   Paris Club</v>
          </cell>
          <cell r="F552">
            <v>0</v>
          </cell>
          <cell r="G552">
            <v>1.3313010795929234</v>
          </cell>
          <cell r="H552">
            <v>185.85710280373831</v>
          </cell>
          <cell r="I552">
            <v>-219.49120799571438</v>
          </cell>
          <cell r="J552">
            <v>92.203192210740411</v>
          </cell>
          <cell r="K552">
            <v>391.78897205005256</v>
          </cell>
          <cell r="L552">
            <v>365.55697983264918</v>
          </cell>
          <cell r="M552">
            <v>338.19939810276031</v>
          </cell>
          <cell r="N552">
            <v>393.30163811624021</v>
          </cell>
          <cell r="O552">
            <v>306.76760174930121</v>
          </cell>
          <cell r="P552">
            <v>134.45744380950924</v>
          </cell>
          <cell r="Q552">
            <v>126.01555888652797</v>
          </cell>
          <cell r="R552">
            <v>174.86948630809789</v>
          </cell>
          <cell r="S552">
            <v>152.78109536170965</v>
          </cell>
        </row>
        <row r="553">
          <cell r="B553" t="str">
            <v xml:space="preserve">      Pre-cutoff date</v>
          </cell>
        </row>
        <row r="554">
          <cell r="B554" t="str">
            <v xml:space="preserve">      Post-cutoff date</v>
          </cell>
        </row>
        <row r="555">
          <cell r="B555" t="str">
            <v xml:space="preserve">    Other</v>
          </cell>
          <cell r="F555">
            <v>0</v>
          </cell>
          <cell r="G555">
            <v>0</v>
          </cell>
          <cell r="H555">
            <v>0</v>
          </cell>
          <cell r="I555">
            <v>0</v>
          </cell>
          <cell r="J555">
            <v>3.8990521396877811</v>
          </cell>
          <cell r="K555">
            <v>3.7787978014267334</v>
          </cell>
          <cell r="L555">
            <v>3.8058142566680893</v>
          </cell>
          <cell r="M555">
            <v>1.117209599018097</v>
          </cell>
          <cell r="N555">
            <v>1.1245371741056436</v>
          </cell>
          <cell r="O555">
            <v>1.0349739652872092</v>
          </cell>
          <cell r="P555">
            <v>1.0814456290006635</v>
          </cell>
          <cell r="Q555">
            <v>116.28146828529813</v>
          </cell>
          <cell r="R555">
            <v>-15.440652533769565</v>
          </cell>
          <cell r="S555">
            <v>2.1975021249055828</v>
          </cell>
        </row>
        <row r="556">
          <cell r="B556" t="str">
            <v xml:space="preserve"> Commercial banks (London Club)</v>
          </cell>
          <cell r="F556">
            <v>50.2</v>
          </cell>
          <cell r="G556">
            <v>46.96</v>
          </cell>
          <cell r="H556">
            <v>45.19</v>
          </cell>
          <cell r="I556">
            <v>47.38</v>
          </cell>
          <cell r="J556">
            <v>22.413030660377359</v>
          </cell>
          <cell r="K556">
            <v>0</v>
          </cell>
          <cell r="L556">
            <v>0</v>
          </cell>
          <cell r="M556">
            <v>0</v>
          </cell>
          <cell r="N556">
            <v>0</v>
          </cell>
          <cell r="O556">
            <v>0</v>
          </cell>
          <cell r="P556">
            <v>0</v>
          </cell>
          <cell r="Q556">
            <v>0</v>
          </cell>
          <cell r="R556">
            <v>0</v>
          </cell>
          <cell r="S556">
            <v>0</v>
          </cell>
        </row>
        <row r="557">
          <cell r="B557" t="str">
            <v xml:space="preserve"> Suppliers (Kinshasa Club)</v>
          </cell>
          <cell r="F557">
            <v>1.7899999999999991</v>
          </cell>
          <cell r="G557">
            <v>7.7999999999999989</v>
          </cell>
          <cell r="H557">
            <v>1.1999999999999966</v>
          </cell>
          <cell r="I557">
            <v>2.1699999999999982</v>
          </cell>
          <cell r="J557">
            <v>-2.8792524502343682</v>
          </cell>
          <cell r="K557">
            <v>4.9421342533037045</v>
          </cell>
          <cell r="L557">
            <v>5.9192259812354999</v>
          </cell>
          <cell r="M557">
            <v>7.8419519931077968</v>
          </cell>
          <cell r="N557">
            <v>6.7891312623023952</v>
          </cell>
          <cell r="O557">
            <v>6.9349847865104719</v>
          </cell>
          <cell r="P557">
            <v>11.296629500389097</v>
          </cell>
          <cell r="Q557">
            <v>14.905470861864643</v>
          </cell>
          <cell r="R557">
            <v>5.4045882636309273</v>
          </cell>
          <cell r="S557">
            <v>1.2730340123176518</v>
          </cell>
        </row>
        <row r="558">
          <cell r="B558" t="str">
            <v xml:space="preserve"> World Bank Gecamines Trust</v>
          </cell>
          <cell r="F558">
            <v>0</v>
          </cell>
          <cell r="G558">
            <v>0</v>
          </cell>
          <cell r="H558">
            <v>0</v>
          </cell>
          <cell r="I558">
            <v>0</v>
          </cell>
          <cell r="J558">
            <v>9.9024017518798946</v>
          </cell>
          <cell r="K558">
            <v>7.8389723636566497</v>
          </cell>
          <cell r="L558">
            <v>0.82998510591836272</v>
          </cell>
          <cell r="M558">
            <v>16.53088406397152</v>
          </cell>
          <cell r="N558">
            <v>16.727221911682506</v>
          </cell>
          <cell r="O558">
            <v>16.91587479038569</v>
          </cell>
          <cell r="P558">
            <v>18.725544997205144</v>
          </cell>
          <cell r="Q558">
            <v>44.158619456616137</v>
          </cell>
          <cell r="R558">
            <v>0.46771502017979572</v>
          </cell>
          <cell r="S558">
            <v>-7.3632127392292119</v>
          </cell>
        </row>
        <row r="559">
          <cell r="B559" t="str">
            <v xml:space="preserve"> Short term</v>
          </cell>
        </row>
        <row r="560">
          <cell r="B560" t="str">
            <v xml:space="preserve">   of which: central bank</v>
          </cell>
        </row>
        <row r="562">
          <cell r="B562" t="str">
            <v>24. Check on net change in arrears</v>
          </cell>
        </row>
        <row r="563">
          <cell r="B563" t="str">
            <v>Total</v>
          </cell>
          <cell r="F563">
            <v>-243.20418542922172</v>
          </cell>
          <cell r="G563">
            <v>-382.51297825880619</v>
          </cell>
          <cell r="H563">
            <v>-1316.4724200033552</v>
          </cell>
          <cell r="I563">
            <v>-523.66341583220367</v>
          </cell>
          <cell r="J563">
            <v>-1253.7154907550196</v>
          </cell>
          <cell r="K563">
            <v>-2682.8433802660843</v>
          </cell>
          <cell r="L563">
            <v>-3971.7727351392155</v>
          </cell>
          <cell r="M563">
            <v>-5135.8896658654112</v>
          </cell>
          <cell r="N563">
            <v>-6274.0249614837348</v>
          </cell>
          <cell r="O563">
            <v>-7308.3549585550518</v>
          </cell>
          <cell r="P563">
            <v>-5335.969421390736</v>
          </cell>
          <cell r="Q563">
            <v>-6608.664002909235</v>
          </cell>
          <cell r="R563">
            <v>-8546.4779157907105</v>
          </cell>
          <cell r="S563">
            <v>-10694.168256375919</v>
          </cell>
        </row>
        <row r="564">
          <cell r="B564" t="str">
            <v xml:space="preserve"> Multilaterals (incl. Fd.)</v>
          </cell>
          <cell r="F564">
            <v>0</v>
          </cell>
          <cell r="G564">
            <v>-10.873710972361728</v>
          </cell>
          <cell r="H564">
            <v>-3.5770737328871709</v>
          </cell>
          <cell r="I564">
            <v>0.24038636087685061</v>
          </cell>
          <cell r="J564">
            <v>-10.77991706590891</v>
          </cell>
          <cell r="K564">
            <v>-45.110126692070679</v>
          </cell>
          <cell r="L564">
            <v>-47.017089289530198</v>
          </cell>
          <cell r="M564">
            <v>-49.353721539412255</v>
          </cell>
          <cell r="N564">
            <v>-48.55454288498494</v>
          </cell>
          <cell r="O564">
            <v>-35.238019376158732</v>
          </cell>
          <cell r="P564">
            <v>-68.471619113922102</v>
          </cell>
          <cell r="Q564">
            <v>-71.413946882486329</v>
          </cell>
          <cell r="R564">
            <v>-61.482059615834245</v>
          </cell>
          <cell r="S564">
            <v>-59.995925090248136</v>
          </cell>
        </row>
        <row r="565">
          <cell r="B565" t="str">
            <v xml:space="preserve">   Fund</v>
          </cell>
          <cell r="F565">
            <v>0</v>
          </cell>
          <cell r="G565">
            <v>0</v>
          </cell>
          <cell r="H565">
            <v>0</v>
          </cell>
          <cell r="I565">
            <v>0</v>
          </cell>
          <cell r="J565">
            <v>0</v>
          </cell>
          <cell r="K565">
            <v>-11.004999999999981</v>
          </cell>
          <cell r="L565">
            <v>-8.5922270000000012</v>
          </cell>
          <cell r="M565">
            <v>-10.912166000000013</v>
          </cell>
          <cell r="N565">
            <v>-8.9792159999999921</v>
          </cell>
          <cell r="O565">
            <v>-0.3059999999999945</v>
          </cell>
          <cell r="P565">
            <v>-12.158999999999999</v>
          </cell>
          <cell r="Q565">
            <v>-20.389999999999997</v>
          </cell>
          <cell r="R565">
            <v>-10.237633000000002</v>
          </cell>
          <cell r="S565">
            <v>-12.069907000000001</v>
          </cell>
        </row>
        <row r="566">
          <cell r="B566" t="str">
            <v xml:space="preserve">   Multilaterals (excl. Fd.)</v>
          </cell>
          <cell r="F566">
            <v>0</v>
          </cell>
          <cell r="G566">
            <v>-10.873710972361728</v>
          </cell>
          <cell r="H566">
            <v>-3.5770737328871709</v>
          </cell>
          <cell r="I566">
            <v>0.24038636087685061</v>
          </cell>
          <cell r="J566">
            <v>-10.77991706590891</v>
          </cell>
          <cell r="K566">
            <v>-34.105126692070698</v>
          </cell>
          <cell r="L566">
            <v>-38.424862289530196</v>
          </cell>
          <cell r="M566">
            <v>-38.441555539412242</v>
          </cell>
          <cell r="N566">
            <v>-39.575326884984946</v>
          </cell>
          <cell r="O566">
            <v>-34.932019376158735</v>
          </cell>
          <cell r="P566">
            <v>-56.312619113922104</v>
          </cell>
          <cell r="Q566">
            <v>-51.023946882486328</v>
          </cell>
          <cell r="R566">
            <v>-51.244426615834243</v>
          </cell>
          <cell r="S566">
            <v>-47.926018090248135</v>
          </cell>
        </row>
        <row r="567">
          <cell r="B567" t="str">
            <v xml:space="preserve">       World Bank</v>
          </cell>
        </row>
        <row r="568">
          <cell r="B568" t="str">
            <v xml:space="preserve">       Other</v>
          </cell>
        </row>
        <row r="569">
          <cell r="B569" t="str">
            <v xml:space="preserve"> Bilateral official</v>
          </cell>
          <cell r="F569">
            <v>0</v>
          </cell>
          <cell r="G569">
            <v>-1.3313010795929259</v>
          </cell>
          <cell r="H569">
            <v>-185.85710280373834</v>
          </cell>
          <cell r="I569">
            <v>-13.233418294285599</v>
          </cell>
          <cell r="J569">
            <v>-88.304140071052643</v>
          </cell>
          <cell r="K569">
            <v>-388.01017424862579</v>
          </cell>
          <cell r="L569">
            <v>-361.75116557598108</v>
          </cell>
          <cell r="M569">
            <v>-337.08218850374226</v>
          </cell>
          <cell r="N569">
            <v>-392.17710094213459</v>
          </cell>
          <cell r="O569">
            <v>-305.73262778401403</v>
          </cell>
          <cell r="P569">
            <v>-133.37599818050859</v>
          </cell>
          <cell r="Q569">
            <v>-9.7205158563747887</v>
          </cell>
          <cell r="R569">
            <v>-186.96260111808778</v>
          </cell>
          <cell r="S569">
            <v>-150.51860278666024</v>
          </cell>
        </row>
        <row r="570">
          <cell r="B570" t="str">
            <v xml:space="preserve">   Paris Club</v>
          </cell>
          <cell r="F570">
            <v>0</v>
          </cell>
          <cell r="G570">
            <v>-1.3313010795929259</v>
          </cell>
          <cell r="H570">
            <v>-185.85710280373834</v>
          </cell>
          <cell r="I570">
            <v>-13.233418294285599</v>
          </cell>
          <cell r="J570">
            <v>-88.304140071052643</v>
          </cell>
          <cell r="K570">
            <v>-388.01017424862579</v>
          </cell>
          <cell r="L570">
            <v>-361.75116557598108</v>
          </cell>
          <cell r="M570">
            <v>-337.08218850374226</v>
          </cell>
          <cell r="N570">
            <v>-392.17710094213459</v>
          </cell>
          <cell r="O570">
            <v>-305.73262778401403</v>
          </cell>
          <cell r="P570">
            <v>-133.37599818050859</v>
          </cell>
          <cell r="Q570">
            <v>-124.87458756327626</v>
          </cell>
          <cell r="R570">
            <v>-173.71204493582255</v>
          </cell>
          <cell r="S570">
            <v>-151.63286022663121</v>
          </cell>
        </row>
        <row r="571">
          <cell r="B571" t="str">
            <v xml:space="preserve">      Pre-cutoff date</v>
          </cell>
        </row>
        <row r="572">
          <cell r="B572" t="str">
            <v xml:space="preserve">      Post-cutoff date</v>
          </cell>
        </row>
        <row r="573">
          <cell r="B573" t="str">
            <v xml:space="preserve">    Other</v>
          </cell>
          <cell r="F573">
            <v>0</v>
          </cell>
          <cell r="G573">
            <v>0</v>
          </cell>
          <cell r="H573">
            <v>0</v>
          </cell>
          <cell r="I573">
            <v>0</v>
          </cell>
          <cell r="J573">
            <v>0</v>
          </cell>
          <cell r="K573">
            <v>0</v>
          </cell>
          <cell r="L573">
            <v>0</v>
          </cell>
          <cell r="M573">
            <v>0</v>
          </cell>
          <cell r="N573">
            <v>0</v>
          </cell>
          <cell r="O573">
            <v>0</v>
          </cell>
          <cell r="P573">
            <v>0</v>
          </cell>
          <cell r="Q573">
            <v>115.15407170690148</v>
          </cell>
          <cell r="R573">
            <v>-13.250556182265239</v>
          </cell>
          <cell r="S573">
            <v>1.114257439970967</v>
          </cell>
        </row>
        <row r="574">
          <cell r="B574" t="str">
            <v xml:space="preserve"> Commercial banks (London Club)</v>
          </cell>
          <cell r="F574">
            <v>-244.99418542922172</v>
          </cell>
          <cell r="G574">
            <v>-367.23410093581373</v>
          </cell>
          <cell r="H574">
            <v>-914.65007203102937</v>
          </cell>
          <cell r="I574">
            <v>-501.50182873046265</v>
          </cell>
          <cell r="J574">
            <v>-1089.63421413889</v>
          </cell>
          <cell r="K574">
            <v>-2027.0373631040325</v>
          </cell>
          <cell r="L574">
            <v>-3187.1434693179549</v>
          </cell>
          <cell r="M574">
            <v>-4194.0212773821186</v>
          </cell>
          <cell r="N574">
            <v>-5087.6218640599345</v>
          </cell>
          <cell r="O574">
            <v>-6088.7418612672482</v>
          </cell>
          <cell r="P574">
            <v>-4010.486978593899</v>
          </cell>
          <cell r="Q574">
            <v>-5482.8644630983508</v>
          </cell>
          <cell r="R574">
            <v>-6802.5705670851967</v>
          </cell>
          <cell r="S574">
            <v>-8663.3563391342304</v>
          </cell>
        </row>
        <row r="575">
          <cell r="B575" t="str">
            <v xml:space="preserve"> Suppliers (Kinshasa Club)</v>
          </cell>
          <cell r="F575">
            <v>1.7899999999999991</v>
          </cell>
          <cell r="G575">
            <v>-3.0738652710377963</v>
          </cell>
          <cell r="H575">
            <v>-112.19817143570026</v>
          </cell>
          <cell r="I575">
            <v>-9.1685551683322792</v>
          </cell>
          <cell r="J575">
            <v>-46.965121231048052</v>
          </cell>
          <cell r="K575">
            <v>-148.63018858501201</v>
          </cell>
          <cell r="L575">
            <v>-247.42449606166787</v>
          </cell>
          <cell r="M575">
            <v>-374.09886250410887</v>
          </cell>
          <cell r="N575">
            <v>-504.20417550836413</v>
          </cell>
          <cell r="O575">
            <v>-608.82382491801593</v>
          </cell>
          <cell r="P575">
            <v>-846.09687049961099</v>
          </cell>
          <cell r="Q575">
            <v>-812.69895622594095</v>
          </cell>
          <cell r="R575">
            <v>-1088.8720773209971</v>
          </cell>
          <cell r="S575">
            <v>-1459.0356550661318</v>
          </cell>
        </row>
        <row r="576">
          <cell r="B576" t="str">
            <v xml:space="preserve"> World Bank Gecamines Trust</v>
          </cell>
          <cell r="F576">
            <v>0</v>
          </cell>
          <cell r="G576">
            <v>0</v>
          </cell>
          <cell r="H576">
            <v>-100.19</v>
          </cell>
          <cell r="I576">
            <v>0</v>
          </cell>
          <cell r="J576">
            <v>-18.032098248120114</v>
          </cell>
          <cell r="K576">
            <v>-74.055527636343356</v>
          </cell>
          <cell r="L576">
            <v>-128.43651489408165</v>
          </cell>
          <cell r="M576">
            <v>-181.33361593602848</v>
          </cell>
          <cell r="N576">
            <v>-241.4672780883175</v>
          </cell>
          <cell r="O576">
            <v>-269.81862520961431</v>
          </cell>
          <cell r="P576">
            <v>-277.53795500279489</v>
          </cell>
          <cell r="Q576">
            <v>-231.96612084608336</v>
          </cell>
          <cell r="R576">
            <v>-406.59061065059404</v>
          </cell>
          <cell r="S576">
            <v>-361.26173429864679</v>
          </cell>
        </row>
        <row r="577">
          <cell r="B577" t="str">
            <v xml:space="preserve"> Short term</v>
          </cell>
        </row>
        <row r="578">
          <cell r="B578" t="str">
            <v xml:space="preserve">   of which: central bank</v>
          </cell>
        </row>
        <row r="580">
          <cell r="B580" t="str">
            <v>25. Check on change in debt</v>
          </cell>
        </row>
        <row r="581">
          <cell r="B581" t="str">
            <v xml:space="preserve">   i. Net debt generating flows</v>
          </cell>
        </row>
        <row r="582">
          <cell r="B582" t="str">
            <v>Total</v>
          </cell>
          <cell r="F582">
            <v>283.26463474744469</v>
          </cell>
          <cell r="G582">
            <v>529.95984270297129</v>
          </cell>
          <cell r="H582">
            <v>394.45015792156539</v>
          </cell>
          <cell r="I582">
            <v>418.86491160707584</v>
          </cell>
          <cell r="J582">
            <v>338.43690172366541</v>
          </cell>
          <cell r="K582">
            <v>91.329966762977008</v>
          </cell>
          <cell r="L582">
            <v>142.43359378398773</v>
          </cell>
          <cell r="M582">
            <v>68.473332080821365</v>
          </cell>
          <cell r="N582">
            <v>-44.185671276795347</v>
          </cell>
          <cell r="O582">
            <v>77.083008269531334</v>
          </cell>
          <cell r="P582">
            <v>131.67829766085131</v>
          </cell>
          <cell r="Q582">
            <v>163.32710400203371</v>
          </cell>
          <cell r="R582">
            <v>-206.60001637114232</v>
          </cell>
          <cell r="S582">
            <v>-117.98401265826359</v>
          </cell>
        </row>
        <row r="583">
          <cell r="B583" t="str">
            <v xml:space="preserve"> Multilaterals (incl. Fd.)</v>
          </cell>
          <cell r="F583">
            <v>83.273449318222958</v>
          </cell>
          <cell r="G583">
            <v>152.47506739415152</v>
          </cell>
          <cell r="H583">
            <v>86.832480694880701</v>
          </cell>
          <cell r="I583">
            <v>44.981237072866264</v>
          </cell>
          <cell r="J583">
            <v>-49.845159198113087</v>
          </cell>
          <cell r="K583">
            <v>42.485887912428765</v>
          </cell>
          <cell r="L583">
            <v>39.360000000000007</v>
          </cell>
          <cell r="M583">
            <v>8</v>
          </cell>
          <cell r="N583">
            <v>-3.9358799999999974</v>
          </cell>
          <cell r="O583">
            <v>-0.86599999999998545</v>
          </cell>
          <cell r="P583">
            <v>-32.245625591874131</v>
          </cell>
          <cell r="Q583">
            <v>-11.177158567905423</v>
          </cell>
          <cell r="R583">
            <v>-12.624316909471531</v>
          </cell>
          <cell r="S583">
            <v>-14.40779118537904</v>
          </cell>
        </row>
        <row r="584">
          <cell r="B584" t="str">
            <v xml:space="preserve">   Fund</v>
          </cell>
          <cell r="F584">
            <v>-35.434600000000003</v>
          </cell>
          <cell r="G584">
            <v>-18.409999999999997</v>
          </cell>
          <cell r="H584">
            <v>-97.192630000000008</v>
          </cell>
          <cell r="I584">
            <v>-105.88239999999999</v>
          </cell>
          <cell r="J584">
            <v>-111.91</v>
          </cell>
          <cell r="K584">
            <v>-35.97</v>
          </cell>
          <cell r="L584">
            <v>0</v>
          </cell>
          <cell r="M584">
            <v>0</v>
          </cell>
          <cell r="N584">
            <v>-3.9358799999999974</v>
          </cell>
          <cell r="O584">
            <v>-0.86599999999999611</v>
          </cell>
          <cell r="P584">
            <v>-23</v>
          </cell>
          <cell r="Q584">
            <v>0</v>
          </cell>
          <cell r="R584">
            <v>-0.54859100000000183</v>
          </cell>
          <cell r="S584">
            <v>0</v>
          </cell>
        </row>
        <row r="585">
          <cell r="B585" t="str">
            <v xml:space="preserve">   Multilaterals (excl. Fd.)</v>
          </cell>
          <cell r="F585">
            <v>118.70804931822295</v>
          </cell>
          <cell r="G585">
            <v>170.88506739415152</v>
          </cell>
          <cell r="H585">
            <v>184.02511069488071</v>
          </cell>
          <cell r="I585">
            <v>150.86363707286628</v>
          </cell>
          <cell r="J585">
            <v>62.064840801886895</v>
          </cell>
          <cell r="K585">
            <v>78.455887912428764</v>
          </cell>
          <cell r="L585">
            <v>39.360000000000007</v>
          </cell>
          <cell r="M585">
            <v>8</v>
          </cell>
          <cell r="N585">
            <v>0</v>
          </cell>
          <cell r="O585">
            <v>0</v>
          </cell>
          <cell r="P585">
            <v>-9.2456255918741235</v>
          </cell>
          <cell r="Q585">
            <v>-11.177158567905423</v>
          </cell>
          <cell r="R585">
            <v>-12.075725909471515</v>
          </cell>
          <cell r="S585">
            <v>-14.40779118537904</v>
          </cell>
        </row>
        <row r="586">
          <cell r="B586" t="str">
            <v xml:space="preserve">       World Bank</v>
          </cell>
          <cell r="F586">
            <v>59.163435643484817</v>
          </cell>
          <cell r="G586">
            <v>123.76503924441703</v>
          </cell>
          <cell r="H586">
            <v>83.253590172675828</v>
          </cell>
          <cell r="I586">
            <v>118.01829975332515</v>
          </cell>
          <cell r="J586">
            <v>37.753393537024024</v>
          </cell>
          <cell r="K586">
            <v>48.877079878280718</v>
          </cell>
          <cell r="L586">
            <v>34.360000000000007</v>
          </cell>
          <cell r="M586">
            <v>-0.19999999999999929</v>
          </cell>
          <cell r="N586">
            <v>-5.2664660203456846</v>
          </cell>
          <cell r="O586">
            <v>-6.1571062648296397</v>
          </cell>
          <cell r="P586">
            <v>-9.2456255918741235</v>
          </cell>
          <cell r="Q586">
            <v>-11.177158567905423</v>
          </cell>
          <cell r="R586">
            <v>-12.075725909471515</v>
          </cell>
          <cell r="S586">
            <v>-14.407791185379036</v>
          </cell>
        </row>
        <row r="587">
          <cell r="B587" t="str">
            <v xml:space="preserve">       Other</v>
          </cell>
          <cell r="F587">
            <v>59.544613674738137</v>
          </cell>
          <cell r="G587">
            <v>47.119873851058408</v>
          </cell>
          <cell r="H587">
            <v>100.77152052220487</v>
          </cell>
          <cell r="I587">
            <v>32.028337319541201</v>
          </cell>
          <cell r="J587">
            <v>12.801447264862876</v>
          </cell>
          <cell r="K587">
            <v>13.778808034148046</v>
          </cell>
          <cell r="L587">
            <v>-16.600000000000001</v>
          </cell>
          <cell r="M587">
            <v>-21.2</v>
          </cell>
          <cell r="N587">
            <v>-23.880699368119227</v>
          </cell>
          <cell r="O587">
            <v>-35.136377292871501</v>
          </cell>
          <cell r="P587">
            <v>-56.467694794535625</v>
          </cell>
          <cell r="Q587">
            <v>-60.26072746753691</v>
          </cell>
          <cell r="R587">
            <v>-63.268546859025975</v>
          </cell>
          <cell r="S587">
            <v>-60.410332584381123</v>
          </cell>
        </row>
        <row r="588">
          <cell r="B588" t="str">
            <v xml:space="preserve"> Bilateral official</v>
          </cell>
          <cell r="F588">
            <v>226.29824858289933</v>
          </cell>
          <cell r="G588">
            <v>371.28248162418754</v>
          </cell>
          <cell r="H588">
            <v>207.20610333948437</v>
          </cell>
          <cell r="I588">
            <v>230.0203363644753</v>
          </cell>
          <cell r="J588">
            <v>190.41932153983643</v>
          </cell>
          <cell r="K588">
            <v>-70.856562837473717</v>
          </cell>
          <cell r="L588">
            <v>-110.95987281399303</v>
          </cell>
          <cell r="M588">
            <v>-124.81781538565866</v>
          </cell>
          <cell r="N588">
            <v>-207.71253345891731</v>
          </cell>
          <cell r="O588">
            <v>-155.27898991826063</v>
          </cell>
          <cell r="P588">
            <v>-70.51441481109228</v>
          </cell>
          <cell r="Q588">
            <v>79.072126607660934</v>
          </cell>
          <cell r="R588">
            <v>-130.05802162957229</v>
          </cell>
          <cell r="S588">
            <v>-109.45861155636538</v>
          </cell>
        </row>
        <row r="589">
          <cell r="B589" t="str">
            <v xml:space="preserve">   Paris Club</v>
          </cell>
          <cell r="F589">
            <v>226.29824858289933</v>
          </cell>
          <cell r="G589">
            <v>371.28248162418754</v>
          </cell>
          <cell r="H589">
            <v>207.20610333948437</v>
          </cell>
          <cell r="I589">
            <v>230.0203363644753</v>
          </cell>
          <cell r="J589">
            <v>190.09501474560909</v>
          </cell>
          <cell r="K589">
            <v>-71.141617217078462</v>
          </cell>
          <cell r="L589">
            <v>-111.20838680463366</v>
          </cell>
          <cell r="M589">
            <v>-125.03982498546354</v>
          </cell>
          <cell r="N589">
            <v>-207.91508984431522</v>
          </cell>
          <cell r="O589">
            <v>-155.42401811721805</v>
          </cell>
          <cell r="P589">
            <v>-70.638402208047765</v>
          </cell>
          <cell r="Q589">
            <v>-36.176420431739096</v>
          </cell>
          <cell r="R589">
            <v>-116.87381558966679</v>
          </cell>
          <cell r="S589">
            <v>-110.60943699426878</v>
          </cell>
        </row>
        <row r="590">
          <cell r="B590" t="str">
            <v xml:space="preserve">      Pre-cutoff date</v>
          </cell>
        </row>
        <row r="591">
          <cell r="B591" t="str">
            <v xml:space="preserve">      Post-cutoff date</v>
          </cell>
        </row>
        <row r="592">
          <cell r="B592" t="str">
            <v xml:space="preserve">    Other</v>
          </cell>
          <cell r="F592">
            <v>0</v>
          </cell>
          <cell r="G592">
            <v>0</v>
          </cell>
          <cell r="H592">
            <v>0</v>
          </cell>
          <cell r="I592">
            <v>0</v>
          </cell>
          <cell r="J592">
            <v>0.32430679422733899</v>
          </cell>
          <cell r="K592">
            <v>0.28505437960472468</v>
          </cell>
          <cell r="L592">
            <v>0.24851399064064017</v>
          </cell>
          <cell r="M592">
            <v>0.22200959980487822</v>
          </cell>
          <cell r="N592">
            <v>0.20255638539791088</v>
          </cell>
          <cell r="O592">
            <v>0.14502819895744334</v>
          </cell>
          <cell r="P592">
            <v>0.1239873969554901</v>
          </cell>
          <cell r="Q592">
            <v>115.24854703940004</v>
          </cell>
          <cell r="R592">
            <v>-13.184206039905504</v>
          </cell>
          <cell r="S592">
            <v>1.1508254379034011</v>
          </cell>
        </row>
        <row r="593">
          <cell r="B593" t="str">
            <v xml:space="preserve"> Commercial banks (London Club)</v>
          </cell>
          <cell r="F593">
            <v>-10.937063153677649</v>
          </cell>
          <cell r="G593">
            <v>6.4422936846322401</v>
          </cell>
          <cell r="H593">
            <v>97.404138920833262</v>
          </cell>
          <cell r="I593">
            <v>148.93596166793984</v>
          </cell>
          <cell r="J593">
            <v>194.16376425438881</v>
          </cell>
          <cell r="K593">
            <v>98.357434343273411</v>
          </cell>
          <cell r="L593">
            <v>218.14515402273406</v>
          </cell>
          <cell r="M593">
            <v>174.04526753288084</v>
          </cell>
          <cell r="N593">
            <v>157.38131410414874</v>
          </cell>
          <cell r="O593">
            <v>224.34370350271524</v>
          </cell>
          <cell r="P593">
            <v>217.8707907619218</v>
          </cell>
          <cell r="Q593">
            <v>4.0616105805436877</v>
          </cell>
          <cell r="R593">
            <v>4.1770393628893885</v>
          </cell>
          <cell r="S593">
            <v>4.1806102382704999</v>
          </cell>
        </row>
        <row r="594">
          <cell r="B594" t="str">
            <v xml:space="preserve"> Suppliers (Kinshasa Club)</v>
          </cell>
          <cell r="F594">
            <v>-14.370000000000001</v>
          </cell>
          <cell r="G594">
            <v>-5.1400000000000006</v>
          </cell>
          <cell r="H594">
            <v>-4.4000000000000012</v>
          </cell>
          <cell r="I594">
            <v>-18.116</v>
          </cell>
          <cell r="J594">
            <v>-12.703388121526601</v>
          </cell>
          <cell r="K594">
            <v>-14.252112033680271</v>
          </cell>
          <cell r="L594">
            <v>-1.3894629585742964</v>
          </cell>
          <cell r="M594">
            <v>3.3516287970542908</v>
          </cell>
          <cell r="N594">
            <v>2.9196058309078197</v>
          </cell>
          <cell r="O594">
            <v>2.5050325274467484</v>
          </cell>
          <cell r="P594">
            <v>10.628475194573401</v>
          </cell>
          <cell r="Q594">
            <v>5.8279477929380317</v>
          </cell>
          <cell r="R594">
            <v>-4.4849325019120343</v>
          </cell>
          <cell r="S594">
            <v>-0.39699019432069704</v>
          </cell>
        </row>
        <row r="595">
          <cell r="B595" t="str">
            <v xml:space="preserve"> World Bank Gecamines Trust</v>
          </cell>
          <cell r="F595">
            <v>0</v>
          </cell>
          <cell r="G595">
            <v>5.9</v>
          </cell>
          <cell r="H595">
            <v>7.4074349663670498</v>
          </cell>
          <cell r="I595">
            <v>13.0433765017944</v>
          </cell>
          <cell r="J595">
            <v>16.402363249079823</v>
          </cell>
          <cell r="K595">
            <v>35.595319378428819</v>
          </cell>
          <cell r="L595">
            <v>-2.7222244661790187</v>
          </cell>
          <cell r="M595">
            <v>7.8942511365448986</v>
          </cell>
          <cell r="N595">
            <v>7.1618222470653983</v>
          </cell>
          <cell r="O595">
            <v>6.3792621576299613</v>
          </cell>
          <cell r="P595">
            <v>5.9390721073225272</v>
          </cell>
          <cell r="Q595">
            <v>85.54257758879649</v>
          </cell>
          <cell r="R595">
            <v>-63.609784693075852</v>
          </cell>
          <cell r="S595">
            <v>2.0987700395310149</v>
          </cell>
        </row>
        <row r="596">
          <cell r="B596" t="str">
            <v xml:space="preserve"> Short term</v>
          </cell>
          <cell r="F596">
            <v>-1</v>
          </cell>
          <cell r="G596">
            <v>-1</v>
          </cell>
          <cell r="H596">
            <v>0</v>
          </cell>
          <cell r="I596">
            <v>0</v>
          </cell>
          <cell r="J596">
            <v>0</v>
          </cell>
          <cell r="K596">
            <v>0</v>
          </cell>
          <cell r="L596">
            <v>0</v>
          </cell>
          <cell r="M596">
            <v>0</v>
          </cell>
          <cell r="N596">
            <v>0</v>
          </cell>
          <cell r="O596">
            <v>0</v>
          </cell>
          <cell r="P596">
            <v>0</v>
          </cell>
          <cell r="Q596">
            <v>0</v>
          </cell>
          <cell r="R596">
            <v>0</v>
          </cell>
          <cell r="S596">
            <v>0</v>
          </cell>
        </row>
        <row r="597">
          <cell r="B597" t="str">
            <v xml:space="preserve">   of which: central bank</v>
          </cell>
        </row>
        <row r="598">
          <cell r="B598" t="str">
            <v xml:space="preserve"> Financing gap</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row>
        <row r="600">
          <cell r="B600" t="str">
            <v xml:space="preserve">   ii. Valuation change of debt</v>
          </cell>
        </row>
        <row r="601">
          <cell r="B601" t="str">
            <v>Total</v>
          </cell>
          <cell r="F601">
            <v>-412.18015098560318</v>
          </cell>
          <cell r="G601">
            <v>-2834.287841649088</v>
          </cell>
          <cell r="H601">
            <v>-191.45100372263789</v>
          </cell>
          <cell r="I601">
            <v>3249.8312736750268</v>
          </cell>
          <cell r="J601">
            <v>5.0611896896330109</v>
          </cell>
          <cell r="K601">
            <v>492.90256945685195</v>
          </cell>
          <cell r="L601">
            <v>686.37224548575534</v>
          </cell>
          <cell r="M601">
            <v>261.50257878486218</v>
          </cell>
          <cell r="N601">
            <v>223.41962239981012</v>
          </cell>
          <cell r="O601">
            <v>448.553821616101</v>
          </cell>
          <cell r="P601">
            <v>-1114.6679439395368</v>
          </cell>
          <cell r="Q601">
            <v>30.062603775780985</v>
          </cell>
          <cell r="R601">
            <v>455.287102959116</v>
          </cell>
          <cell r="S601">
            <v>102.78938178499411</v>
          </cell>
        </row>
        <row r="602">
          <cell r="B602" t="str">
            <v xml:space="preserve"> Multilaterals (incl. Fd.)</v>
          </cell>
          <cell r="G602">
            <v>-85.637610976635045</v>
          </cell>
          <cell r="H602">
            <v>-77.423986383081115</v>
          </cell>
          <cell r="I602">
            <v>214.72613604517156</v>
          </cell>
          <cell r="J602">
            <v>0.33291886792442682</v>
          </cell>
          <cell r="K602">
            <v>11.004999999999896</v>
          </cell>
          <cell r="L602">
            <v>-11.407772999999786</v>
          </cell>
          <cell r="M602">
            <v>0.91216599999984282</v>
          </cell>
          <cell r="N602">
            <v>8.9792159999999512</v>
          </cell>
          <cell r="O602">
            <v>0.30187999999998283</v>
          </cell>
          <cell r="P602">
            <v>21.404625591874236</v>
          </cell>
          <cell r="Q602">
            <v>31.567158567905295</v>
          </cell>
          <cell r="R602">
            <v>22.313358909471503</v>
          </cell>
          <cell r="S602">
            <v>26.477698185379097</v>
          </cell>
        </row>
        <row r="603">
          <cell r="B603" t="str">
            <v xml:space="preserve">   Fund</v>
          </cell>
          <cell r="F603">
            <v>4.4869999999974652E-3</v>
          </cell>
          <cell r="G603">
            <v>-5.4000000000939963E-3</v>
          </cell>
          <cell r="H603">
            <v>0</v>
          </cell>
          <cell r="I603">
            <v>2.6300000001526769E-3</v>
          </cell>
          <cell r="J603">
            <v>2.3999999998807198E-3</v>
          </cell>
          <cell r="K603">
            <v>11.00499999999991</v>
          </cell>
          <cell r="L603">
            <v>8.5922270000000935</v>
          </cell>
          <cell r="M603">
            <v>10.912165999999957</v>
          </cell>
          <cell r="N603">
            <v>8.9792160000000081</v>
          </cell>
          <cell r="O603">
            <v>0.30187999999999349</v>
          </cell>
          <cell r="P603">
            <v>12.158999999999992</v>
          </cell>
          <cell r="Q603">
            <v>20.389999999999986</v>
          </cell>
          <cell r="R603">
            <v>10.237633000000031</v>
          </cell>
          <cell r="S603">
            <v>12.069907000000001</v>
          </cell>
        </row>
        <row r="604">
          <cell r="B604" t="str">
            <v xml:space="preserve">   Multilaterals (excl. Fd.)</v>
          </cell>
          <cell r="G604">
            <v>-85.632210976635065</v>
          </cell>
          <cell r="H604">
            <v>-77.423986383080887</v>
          </cell>
          <cell r="I604">
            <v>214.72350604517121</v>
          </cell>
          <cell r="J604">
            <v>0.330518867924674</v>
          </cell>
          <cell r="K604">
            <v>0</v>
          </cell>
          <cell r="L604">
            <v>-20.000000000000107</v>
          </cell>
          <cell r="M604">
            <v>-10</v>
          </cell>
          <cell r="N604">
            <v>0</v>
          </cell>
          <cell r="O604">
            <v>0</v>
          </cell>
          <cell r="P604">
            <v>9.2456255918741235</v>
          </cell>
          <cell r="Q604">
            <v>11.177158567905423</v>
          </cell>
          <cell r="R604">
            <v>12.075725909471515</v>
          </cell>
          <cell r="S604">
            <v>14.40779118537904</v>
          </cell>
        </row>
        <row r="605">
          <cell r="B605" t="str">
            <v xml:space="preserve">       World Bank</v>
          </cell>
          <cell r="G605">
            <v>8.8822944742318128</v>
          </cell>
          <cell r="H605">
            <v>-23.672899545473612</v>
          </cell>
          <cell r="I605">
            <v>0.4819527484390278</v>
          </cell>
          <cell r="J605">
            <v>0.33051886792445373</v>
          </cell>
          <cell r="K605">
            <v>10.624927991628617</v>
          </cell>
          <cell r="L605">
            <v>-7.0292160093783806</v>
          </cell>
          <cell r="M605">
            <v>5.6262399911880259</v>
          </cell>
          <cell r="N605">
            <v>12.034643173813858</v>
          </cell>
          <cell r="O605">
            <v>12.663598645329461</v>
          </cell>
          <cell r="P605">
            <v>-868.20768819876366</v>
          </cell>
          <cell r="Q605">
            <v>11.177158567905423</v>
          </cell>
          <cell r="R605">
            <v>12.075725909471515</v>
          </cell>
          <cell r="S605">
            <v>14.407791185379036</v>
          </cell>
        </row>
        <row r="606">
          <cell r="B606" t="str">
            <v xml:space="preserve">       Other</v>
          </cell>
          <cell r="G606">
            <v>-94.514351152190784</v>
          </cell>
          <cell r="H606">
            <v>-53.751086837607261</v>
          </cell>
          <cell r="I606">
            <v>215.0585532967321</v>
          </cell>
          <cell r="J606">
            <v>11.510000000000215</v>
          </cell>
          <cell r="K606">
            <v>5.1750720083714263</v>
          </cell>
          <cell r="L606">
            <v>8.6292160093782755</v>
          </cell>
          <cell r="M606">
            <v>13.773760008811973</v>
          </cell>
          <cell r="N606">
            <v>17.112522214651054</v>
          </cell>
          <cell r="O606">
            <v>28.629884912371679</v>
          </cell>
          <cell r="P606">
            <v>1054.3309571695956</v>
          </cell>
          <cell r="Q606">
            <v>130.1668872328018</v>
          </cell>
          <cell r="R606">
            <v>145.87385676622446</v>
          </cell>
          <cell r="S606">
            <v>131.77372665584102</v>
          </cell>
        </row>
        <row r="607">
          <cell r="B607" t="str">
            <v xml:space="preserve"> Bilateral official</v>
          </cell>
          <cell r="G607">
            <v>-2655.3028811561398</v>
          </cell>
          <cell r="H607">
            <v>-112.42186342706034</v>
          </cell>
          <cell r="I607">
            <v>2940.4472714805356</v>
          </cell>
          <cell r="J607">
            <v>-41.912067702967846</v>
          </cell>
          <cell r="K607">
            <v>503.1272008055231</v>
          </cell>
          <cell r="L607">
            <v>627.53277259998629</v>
          </cell>
          <cell r="M607">
            <v>243.76339597354746</v>
          </cell>
          <cell r="N607">
            <v>213.18489675426466</v>
          </cell>
          <cell r="O607">
            <v>435.74267656106701</v>
          </cell>
          <cell r="P607">
            <v>550.27446658270412</v>
          </cell>
          <cell r="Q607">
            <v>23.878565953333933</v>
          </cell>
          <cell r="R607">
            <v>421.16641091239876</v>
          </cell>
          <cell r="S607">
            <v>59.894606004430159</v>
          </cell>
        </row>
        <row r="608">
          <cell r="B608" t="str">
            <v xml:space="preserve">   Paris Club</v>
          </cell>
          <cell r="G608">
            <v>-2655.3028811561398</v>
          </cell>
          <cell r="H608">
            <v>-112.42186342706034</v>
          </cell>
          <cell r="I608">
            <v>2940.4472714805356</v>
          </cell>
          <cell r="J608">
            <v>-67.240019267044204</v>
          </cell>
          <cell r="K608">
            <v>503.12720080552305</v>
          </cell>
          <cell r="L608">
            <v>627.53277259998572</v>
          </cell>
          <cell r="M608">
            <v>243.7633959735478</v>
          </cell>
          <cell r="N608">
            <v>213.18489675426491</v>
          </cell>
          <cell r="O608">
            <v>435.74267656106707</v>
          </cell>
          <cell r="P608">
            <v>570.45011967679181</v>
          </cell>
          <cell r="Q608">
            <v>138.64169391980013</v>
          </cell>
          <cell r="R608">
            <v>305.1590891541278</v>
          </cell>
          <cell r="S608">
            <v>58.228281483722981</v>
          </cell>
        </row>
        <row r="609">
          <cell r="B609" t="str">
            <v xml:space="preserve">      Pre-cutoff date</v>
          </cell>
        </row>
        <row r="610">
          <cell r="B610" t="str">
            <v xml:space="preserve">      Post-cutoff date</v>
          </cell>
        </row>
        <row r="611">
          <cell r="B611" t="str">
            <v xml:space="preserve">    Other</v>
          </cell>
          <cell r="G611">
            <v>0</v>
          </cell>
          <cell r="H611">
            <v>0</v>
          </cell>
          <cell r="I611">
            <v>0</v>
          </cell>
          <cell r="J611">
            <v>25.327951564076692</v>
          </cell>
          <cell r="K611">
            <v>-1.3322676295501878E-15</v>
          </cell>
          <cell r="L611">
            <v>-1.3322676295501878E-15</v>
          </cell>
          <cell r="M611">
            <v>-5.5511151231257827E-16</v>
          </cell>
          <cell r="N611">
            <v>1.3322676295501878E-15</v>
          </cell>
          <cell r="O611">
            <v>8.8817841970012523E-16</v>
          </cell>
          <cell r="P611">
            <v>-20.175653094087924</v>
          </cell>
          <cell r="Q611">
            <v>-114.76312796646596</v>
          </cell>
          <cell r="R611">
            <v>116.00732175827025</v>
          </cell>
          <cell r="S611">
            <v>1.6663245207071131</v>
          </cell>
        </row>
        <row r="612">
          <cell r="B612" t="str">
            <v xml:space="preserve"> Commercial banks (London Club)</v>
          </cell>
          <cell r="G612">
            <v>-42.38485200316709</v>
          </cell>
          <cell r="H612">
            <v>-57.586661662515226</v>
          </cell>
          <cell r="I612">
            <v>77.084243762309967</v>
          </cell>
          <cell r="J612">
            <v>-27.910346955205284</v>
          </cell>
          <cell r="K612">
            <v>-1.37266406072942</v>
          </cell>
          <cell r="L612">
            <v>10.130799191650169</v>
          </cell>
          <cell r="M612">
            <v>0.26748634736671306</v>
          </cell>
          <cell r="N612">
            <v>-15.471712266136393</v>
          </cell>
          <cell r="O612">
            <v>-4.406609735352049</v>
          </cell>
          <cell r="P612">
            <v>-1758.0095717528297</v>
          </cell>
          <cell r="Q612">
            <v>-2.3591046392704218</v>
          </cell>
          <cell r="R612">
            <v>-5.3285173172770435</v>
          </cell>
          <cell r="S612">
            <v>-3.4966912829444183</v>
          </cell>
        </row>
        <row r="613">
          <cell r="B613" t="str">
            <v xml:space="preserve"> Suppliers (Kinshasa Club)</v>
          </cell>
          <cell r="G613">
            <v>-46.062497513146226</v>
          </cell>
          <cell r="H613">
            <v>63.38894271638619</v>
          </cell>
          <cell r="I613">
            <v>30.616998888803622</v>
          </cell>
          <cell r="J613">
            <v>-5.7163587849631625</v>
          </cell>
          <cell r="K613">
            <v>2.3092638912203256E-14</v>
          </cell>
          <cell r="L613">
            <v>1.1546319456101628E-14</v>
          </cell>
          <cell r="M613">
            <v>1.2434497875801753E-14</v>
          </cell>
          <cell r="N613">
            <v>-7.1054273576010019E-15</v>
          </cell>
          <cell r="O613">
            <v>-1.865174681370263E-14</v>
          </cell>
          <cell r="P613">
            <v>75.307199017219162</v>
          </cell>
          <cell r="Q613">
            <v>8.554395527702896</v>
          </cell>
          <cell r="R613">
            <v>8.5489637255683704E-2</v>
          </cell>
          <cell r="S613">
            <v>2.582469693422329</v>
          </cell>
        </row>
        <row r="614">
          <cell r="B614" t="str">
            <v xml:space="preserve"> World Bank Gecamines Trust</v>
          </cell>
          <cell r="G614">
            <v>-5.9</v>
          </cell>
          <cell r="H614">
            <v>-7.4074349663670498</v>
          </cell>
          <cell r="I614">
            <v>-13.0433765017944</v>
          </cell>
          <cell r="J614">
            <v>80.26704426484585</v>
          </cell>
          <cell r="K614">
            <v>-19.856967287942176</v>
          </cell>
          <cell r="L614">
            <v>60.116446694119439</v>
          </cell>
          <cell r="M614">
            <v>16.559530463946327</v>
          </cell>
          <cell r="N614">
            <v>16.727221911682509</v>
          </cell>
          <cell r="O614">
            <v>16.915874790385693</v>
          </cell>
          <cell r="P614">
            <v>-3.6446633785016722</v>
          </cell>
          <cell r="Q614">
            <v>-31.5784116338925</v>
          </cell>
          <cell r="R614">
            <v>17.050360817267233</v>
          </cell>
          <cell r="S614">
            <v>17.33129918470738</v>
          </cell>
        </row>
        <row r="615">
          <cell r="B615" t="str">
            <v xml:space="preserve"> Short term</v>
          </cell>
          <cell r="G615">
            <v>1</v>
          </cell>
          <cell r="H615">
            <v>0</v>
          </cell>
          <cell r="I615">
            <v>0</v>
          </cell>
          <cell r="J615">
            <v>0</v>
          </cell>
          <cell r="K615">
            <v>0</v>
          </cell>
          <cell r="L615">
            <v>0</v>
          </cell>
          <cell r="M615">
            <v>0</v>
          </cell>
          <cell r="N615">
            <v>0</v>
          </cell>
          <cell r="O615">
            <v>0</v>
          </cell>
          <cell r="P615">
            <v>0</v>
          </cell>
          <cell r="Q615">
            <v>0</v>
          </cell>
          <cell r="R615">
            <v>0</v>
          </cell>
          <cell r="S615">
            <v>0</v>
          </cell>
        </row>
        <row r="616">
          <cell r="B616" t="str">
            <v xml:space="preserve">   of which: central bank</v>
          </cell>
          <cell r="G616">
            <v>0</v>
          </cell>
          <cell r="H616">
            <v>0</v>
          </cell>
          <cell r="I616">
            <v>0</v>
          </cell>
          <cell r="J616">
            <v>0</v>
          </cell>
          <cell r="K616">
            <v>0</v>
          </cell>
          <cell r="L616">
            <v>0</v>
          </cell>
          <cell r="M616">
            <v>0</v>
          </cell>
          <cell r="N616">
            <v>0</v>
          </cell>
          <cell r="O616">
            <v>0</v>
          </cell>
          <cell r="P616">
            <v>0</v>
          </cell>
          <cell r="Q616">
            <v>0</v>
          </cell>
          <cell r="R616">
            <v>0</v>
          </cell>
          <cell r="S616">
            <v>0</v>
          </cell>
        </row>
        <row r="617">
          <cell r="B617" t="str">
            <v xml:space="preserve"> Financing gap</v>
          </cell>
          <cell r="G617">
            <v>0</v>
          </cell>
          <cell r="H617">
            <v>0</v>
          </cell>
          <cell r="I617">
            <v>0</v>
          </cell>
          <cell r="J617">
            <v>0</v>
          </cell>
          <cell r="K617">
            <v>0</v>
          </cell>
          <cell r="L617">
            <v>0</v>
          </cell>
          <cell r="M617">
            <v>0</v>
          </cell>
          <cell r="N617">
            <v>0</v>
          </cell>
          <cell r="O617">
            <v>0</v>
          </cell>
          <cell r="P617">
            <v>0</v>
          </cell>
          <cell r="Q617">
            <v>0</v>
          </cell>
          <cell r="R617">
            <v>0</v>
          </cell>
          <cell r="S617">
            <v>0</v>
          </cell>
        </row>
        <row r="622">
          <cell r="A622" t="str">
            <v>|| ~</v>
          </cell>
          <cell r="B622" t="str">
            <v>"MULTI"</v>
          </cell>
        </row>
        <row r="623">
          <cell r="C623" t="str">
            <v>Table 2.1. Zaire: Debt Flows, Multilateral Institutions</v>
          </cell>
        </row>
        <row r="626">
          <cell r="D626">
            <v>1984</v>
          </cell>
          <cell r="E626">
            <v>1985</v>
          </cell>
          <cell r="F626">
            <v>1986</v>
          </cell>
          <cell r="G626">
            <v>1987</v>
          </cell>
          <cell r="H626">
            <v>1988</v>
          </cell>
          <cell r="I626">
            <v>1989</v>
          </cell>
          <cell r="J626">
            <v>1990</v>
          </cell>
          <cell r="K626">
            <v>1991</v>
          </cell>
          <cell r="L626">
            <v>1992</v>
          </cell>
          <cell r="M626">
            <v>1993</v>
          </cell>
          <cell r="N626">
            <v>1994</v>
          </cell>
          <cell r="O626">
            <v>1995</v>
          </cell>
          <cell r="P626">
            <v>1996</v>
          </cell>
          <cell r="Q626">
            <v>1997</v>
          </cell>
          <cell r="R626">
            <v>1998</v>
          </cell>
          <cell r="S626">
            <v>1999</v>
          </cell>
        </row>
        <row r="629">
          <cell r="B629" t="str">
            <v>1.  MULTILATERAL INSTITUTIONS EXCLUDING FUND FACILITIES [1]</v>
          </cell>
        </row>
        <row r="630">
          <cell r="B630" t="str">
            <v>Transactions</v>
          </cell>
        </row>
        <row r="631">
          <cell r="B631" t="str">
            <v xml:space="preserve">   Grants ***</v>
          </cell>
          <cell r="F631">
            <v>38.42</v>
          </cell>
          <cell r="G631">
            <v>25.578551249360402</v>
          </cell>
          <cell r="H631">
            <v>33.244538365378901</v>
          </cell>
          <cell r="I631">
            <v>56.470120143548101</v>
          </cell>
          <cell r="J631">
            <v>45.7230247641509</v>
          </cell>
          <cell r="K631">
            <v>1.2288504268506606</v>
          </cell>
          <cell r="L631">
            <v>1.4129795467853543</v>
          </cell>
          <cell r="M631">
            <v>6.2878847944736478</v>
          </cell>
          <cell r="N631">
            <v>1</v>
          </cell>
          <cell r="O631">
            <v>11.034831229589887</v>
          </cell>
          <cell r="P631">
            <v>0</v>
          </cell>
          <cell r="Q631">
            <v>0</v>
          </cell>
          <cell r="R631">
            <v>0</v>
          </cell>
          <cell r="S631">
            <v>0</v>
          </cell>
        </row>
        <row r="632">
          <cell r="B632" t="str">
            <v xml:space="preserve">   Disbursements (ex.Gécamines)</v>
          </cell>
          <cell r="F632">
            <v>148.5383304940375</v>
          </cell>
          <cell r="G632">
            <v>200.89393739700949</v>
          </cell>
          <cell r="H632">
            <v>211.4197877589917</v>
          </cell>
          <cell r="I632">
            <v>176.4136199095023</v>
          </cell>
          <cell r="J632">
            <v>77.495359669811393</v>
          </cell>
          <cell r="K632">
            <v>84.655887912428767</v>
          </cell>
          <cell r="L632">
            <v>22.26</v>
          </cell>
          <cell r="M632">
            <v>0</v>
          </cell>
          <cell r="N632">
            <v>0</v>
          </cell>
          <cell r="O632">
            <v>0</v>
          </cell>
          <cell r="P632">
            <v>0</v>
          </cell>
          <cell r="Q632">
            <v>0</v>
          </cell>
          <cell r="R632">
            <v>0</v>
          </cell>
          <cell r="S632">
            <v>0</v>
          </cell>
        </row>
        <row r="634">
          <cell r="B634" t="str">
            <v xml:space="preserve"> Debt service due</v>
          </cell>
          <cell r="F634">
            <v>53.399226100342496</v>
          </cell>
          <cell r="G634">
            <v>57.830991481326407</v>
          </cell>
          <cell r="H634">
            <v>51.855765262144864</v>
          </cell>
          <cell r="I634">
            <v>51.849914434320596</v>
          </cell>
          <cell r="J634">
            <v>68.602457860162261</v>
          </cell>
          <cell r="K634">
            <v>67.40412669207069</v>
          </cell>
          <cell r="L634">
            <v>70.224862289530193</v>
          </cell>
          <cell r="M634">
            <v>73.541555539412229</v>
          </cell>
          <cell r="N634">
            <v>68.722492273449859</v>
          </cell>
          <cell r="O634">
            <v>76.225502933859872</v>
          </cell>
          <cell r="P634">
            <v>97.590181451439832</v>
          </cell>
          <cell r="Q634">
            <v>93.835807170867895</v>
          </cell>
          <cell r="R634">
            <v>96.075006136894245</v>
          </cell>
          <cell r="S634">
            <v>87.616923046112092</v>
          </cell>
        </row>
        <row r="635">
          <cell r="B635" t="str">
            <v xml:space="preserve">   Interest due</v>
          </cell>
          <cell r="F635">
            <v>23.568944924527955</v>
          </cell>
          <cell r="G635">
            <v>27.820837182650337</v>
          </cell>
          <cell r="H635">
            <v>24.465765262144863</v>
          </cell>
          <cell r="I635">
            <v>25.482914434320637</v>
          </cell>
          <cell r="J635">
            <v>41.992457860162261</v>
          </cell>
          <cell r="K635">
            <v>45.40412669207069</v>
          </cell>
          <cell r="L635">
            <v>45.724862289530193</v>
          </cell>
          <cell r="M635">
            <v>42.141555539412238</v>
          </cell>
          <cell r="N635">
            <v>39.575326884984946</v>
          </cell>
          <cell r="O635">
            <v>34.932019376158742</v>
          </cell>
          <cell r="P635">
            <v>41.122486656904208</v>
          </cell>
          <cell r="Q635">
            <v>33.575079703330985</v>
          </cell>
          <cell r="R635">
            <v>32.806459277868278</v>
          </cell>
          <cell r="S635">
            <v>27.206590461730972</v>
          </cell>
        </row>
        <row r="636">
          <cell r="B636" t="str">
            <v xml:space="preserve">     on pre-1996 debt***</v>
          </cell>
          <cell r="F636">
            <v>23.568944924527955</v>
          </cell>
          <cell r="G636">
            <v>27.820837182650337</v>
          </cell>
          <cell r="H636">
            <v>24.465765262144863</v>
          </cell>
          <cell r="I636">
            <v>25.482914434320637</v>
          </cell>
          <cell r="J636">
            <v>41.992457860162261</v>
          </cell>
          <cell r="K636">
            <v>45.40412669207069</v>
          </cell>
          <cell r="L636">
            <v>45.724862289530193</v>
          </cell>
          <cell r="M636">
            <v>42.141555539412238</v>
          </cell>
          <cell r="N636">
            <v>39.575326884984946</v>
          </cell>
          <cell r="O636">
            <v>34.932019376158742</v>
          </cell>
          <cell r="P636">
            <v>41.122486656904208</v>
          </cell>
          <cell r="Q636">
            <v>33.575079703330985</v>
          </cell>
          <cell r="R636">
            <v>32.806459277868278</v>
          </cell>
          <cell r="S636">
            <v>27.206590461730972</v>
          </cell>
        </row>
        <row r="637">
          <cell r="B637" t="str">
            <v xml:space="preserve">     on new disbursements</v>
          </cell>
          <cell r="L637">
            <v>0</v>
          </cell>
          <cell r="M637">
            <v>0</v>
          </cell>
          <cell r="N637">
            <v>0</v>
          </cell>
          <cell r="O637">
            <v>0</v>
          </cell>
          <cell r="P637">
            <v>0</v>
          </cell>
          <cell r="Q637">
            <v>0</v>
          </cell>
          <cell r="R637">
            <v>0</v>
          </cell>
          <cell r="S637">
            <v>0</v>
          </cell>
        </row>
        <row r="638">
          <cell r="B638" t="str">
            <v xml:space="preserve">   Amortization due</v>
          </cell>
          <cell r="F638">
            <v>29.830281175814541</v>
          </cell>
          <cell r="G638">
            <v>30.010154298676071</v>
          </cell>
          <cell r="H638">
            <v>27.39</v>
          </cell>
          <cell r="I638">
            <v>26.366999999999955</v>
          </cell>
          <cell r="J638">
            <v>26.61</v>
          </cell>
          <cell r="K638">
            <v>22</v>
          </cell>
          <cell r="L638">
            <v>24.5</v>
          </cell>
          <cell r="M638">
            <v>31.4</v>
          </cell>
          <cell r="N638">
            <v>29.147165388464913</v>
          </cell>
          <cell r="O638">
            <v>41.293483557701137</v>
          </cell>
          <cell r="P638">
            <v>56.467694794535625</v>
          </cell>
          <cell r="Q638">
            <v>60.26072746753691</v>
          </cell>
          <cell r="R638">
            <v>63.268546859025975</v>
          </cell>
          <cell r="S638">
            <v>60.410332584381123</v>
          </cell>
        </row>
        <row r="639">
          <cell r="B639" t="str">
            <v xml:space="preserve">     on pre-1996 debt***</v>
          </cell>
          <cell r="F639">
            <v>29.830281175814541</v>
          </cell>
          <cell r="G639">
            <v>30.010154298676071</v>
          </cell>
          <cell r="H639">
            <v>27.39</v>
          </cell>
          <cell r="I639">
            <v>26.366999999999955</v>
          </cell>
          <cell r="J639">
            <v>26.61</v>
          </cell>
          <cell r="K639">
            <v>22</v>
          </cell>
          <cell r="L639">
            <v>24.5</v>
          </cell>
          <cell r="M639">
            <v>31.4</v>
          </cell>
          <cell r="N639">
            <v>29.147165388464913</v>
          </cell>
          <cell r="O639">
            <v>41.293483557701137</v>
          </cell>
          <cell r="P639">
            <v>56.467694794535625</v>
          </cell>
          <cell r="Q639">
            <v>60.26072746753691</v>
          </cell>
          <cell r="R639">
            <v>63.268546859025975</v>
          </cell>
          <cell r="S639">
            <v>60.410332584381123</v>
          </cell>
        </row>
        <row r="640">
          <cell r="B640" t="str">
            <v xml:space="preserve">     on new disbursements</v>
          </cell>
          <cell r="L640">
            <v>0</v>
          </cell>
          <cell r="M640">
            <v>0</v>
          </cell>
          <cell r="N640">
            <v>0</v>
          </cell>
          <cell r="O640">
            <v>0</v>
          </cell>
          <cell r="P640">
            <v>0</v>
          </cell>
          <cell r="Q640">
            <v>0</v>
          </cell>
          <cell r="R640">
            <v>0</v>
          </cell>
          <cell r="S640">
            <v>0</v>
          </cell>
        </row>
        <row r="642">
          <cell r="B642" t="str">
            <v xml:space="preserve">Changes in arrears </v>
          </cell>
        </row>
      </sheetData>
      <sheetData sheetId="2" refreshError="1"/>
      <sheetData sheetId="3" refreshError="1"/>
      <sheetData sheetId="4"/>
      <sheetData sheetId="5"/>
      <sheetData sheetId="6"/>
      <sheetData sheetId="7"/>
      <sheetData sheetId="8"/>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s>
    <sheetDataSet>
      <sheetData sheetId="0" refreshError="1"/>
      <sheetData sheetId="1" refreshError="1"/>
      <sheetData sheetId="2" refreshError="1"/>
      <sheetData sheetId="3" refreshError="1"/>
      <sheetData sheetId="4" refreshError="1">
        <row r="3">
          <cell r="A3" t="str">
            <v>Table 2.  Summary Statistics on Commitments and</v>
          </cell>
        </row>
        <row r="4">
          <cell r="A4" t="str">
            <v xml:space="preserve">Changes in Fund Credit  </v>
          </cell>
        </row>
        <row r="6">
          <cell r="A6" t="str">
            <v>(In billions of SDRs)</v>
          </cell>
        </row>
        <row r="9">
          <cell r="E9" t="str">
            <v>Projected</v>
          </cell>
        </row>
        <row r="10">
          <cell r="D10" t="str">
            <v>Jan-July</v>
          </cell>
          <cell r="E10" t="str">
            <v>Aug-Dec</v>
          </cell>
          <cell r="H10" t="str">
            <v>Jan - Jun</v>
          </cell>
          <cell r="I10" t="str">
            <v xml:space="preserve">Jan 1998 - </v>
          </cell>
          <cell r="K10" t="str">
            <v>Aug 1997 -</v>
          </cell>
        </row>
        <row r="11">
          <cell r="C11">
            <v>1996</v>
          </cell>
          <cell r="D11">
            <v>1997</v>
          </cell>
          <cell r="E11">
            <v>1997</v>
          </cell>
          <cell r="F11">
            <v>1997</v>
          </cell>
          <cell r="G11">
            <v>1998</v>
          </cell>
          <cell r="H11">
            <v>1999</v>
          </cell>
          <cell r="I11" t="str">
            <v xml:space="preserve"> July 1999</v>
          </cell>
          <cell r="K11" t="str">
            <v xml:space="preserve"> July 1999</v>
          </cell>
        </row>
        <row r="14">
          <cell r="A14" t="str">
            <v>1.</v>
          </cell>
          <cell r="B14" t="str">
            <v>Gross new commitments</v>
          </cell>
          <cell r="C14">
            <v>12.900000000000002</v>
          </cell>
          <cell r="D14">
            <v>1.8</v>
          </cell>
          <cell r="E14">
            <v>5.8000000000000007</v>
          </cell>
          <cell r="F14">
            <v>7.6</v>
          </cell>
          <cell r="G14">
            <v>8.8999999999999986</v>
          </cell>
          <cell r="H14">
            <v>3.7470000000000003</v>
          </cell>
          <cell r="I14">
            <v>12.646999999999998</v>
          </cell>
          <cell r="K14">
            <v>18.446999999999999</v>
          </cell>
        </row>
        <row r="16">
          <cell r="B16" t="str">
            <v>a.   General Resources Account (GRA)</v>
          </cell>
          <cell r="C16">
            <v>11.600000000000001</v>
          </cell>
          <cell r="D16">
            <v>1.6</v>
          </cell>
          <cell r="E16">
            <v>4.4000000000000004</v>
          </cell>
          <cell r="F16">
            <v>6</v>
          </cell>
          <cell r="G16">
            <v>7.3999999999999995</v>
          </cell>
          <cell r="H16">
            <v>3.5470000000000002</v>
          </cell>
          <cell r="I16">
            <v>10.946999999999999</v>
          </cell>
          <cell r="K16">
            <v>15.347</v>
          </cell>
        </row>
        <row r="17">
          <cell r="B17" t="str">
            <v xml:space="preserve">      Stand-by arrangements</v>
          </cell>
          <cell r="C17">
            <v>3.7</v>
          </cell>
          <cell r="D17">
            <v>0.8</v>
          </cell>
          <cell r="E17">
            <v>3.9</v>
          </cell>
          <cell r="F17">
            <v>4.7</v>
          </cell>
          <cell r="G17">
            <v>3.3</v>
          </cell>
          <cell r="H17">
            <v>3.2610000000000001</v>
          </cell>
          <cell r="I17">
            <v>6.5609999999999999</v>
          </cell>
          <cell r="K17">
            <v>10.461</v>
          </cell>
        </row>
        <row r="18">
          <cell r="B18" t="str">
            <v xml:space="preserve">      Extended arrangements</v>
          </cell>
          <cell r="C18">
            <v>7.9</v>
          </cell>
          <cell r="D18">
            <v>0.8</v>
          </cell>
          <cell r="E18">
            <v>0.5</v>
          </cell>
          <cell r="F18">
            <v>1.3</v>
          </cell>
          <cell r="G18">
            <v>4.0999999999999996</v>
          </cell>
          <cell r="H18">
            <v>0.28599999999999998</v>
          </cell>
          <cell r="I18">
            <v>4.3859999999999992</v>
          </cell>
          <cell r="K18">
            <v>4.8859999999999992</v>
          </cell>
        </row>
        <row r="20">
          <cell r="B20" t="str">
            <v>b.   SAF and ESAF arrangements</v>
          </cell>
          <cell r="C20">
            <v>1.3</v>
          </cell>
          <cell r="D20">
            <v>0.2</v>
          </cell>
          <cell r="E20">
            <v>1.4</v>
          </cell>
          <cell r="F20">
            <v>1.5999999999999999</v>
          </cell>
          <cell r="G20">
            <v>1.5</v>
          </cell>
          <cell r="H20">
            <v>0.2</v>
          </cell>
          <cell r="I20">
            <v>1.7</v>
          </cell>
          <cell r="K20">
            <v>3.0999999999999996</v>
          </cell>
        </row>
        <row r="22">
          <cell r="A22" t="str">
            <v>2.</v>
          </cell>
          <cell r="B22" t="str">
            <v>Purchases and disbursements</v>
          </cell>
          <cell r="C22">
            <v>6</v>
          </cell>
          <cell r="D22">
            <v>3.05</v>
          </cell>
          <cell r="E22">
            <v>4.9115460000000004</v>
          </cell>
          <cell r="F22">
            <v>7.9615460000000002</v>
          </cell>
          <cell r="G22">
            <v>7.2456739999999993</v>
          </cell>
          <cell r="H22">
            <v>4.0779704999999993</v>
          </cell>
          <cell r="I22">
            <v>11.323644499999999</v>
          </cell>
          <cell r="K22">
            <v>16.235190499999998</v>
          </cell>
        </row>
        <row r="24">
          <cell r="B24" t="str">
            <v>a.   Purchases  1/</v>
          </cell>
          <cell r="C24">
            <v>5.3</v>
          </cell>
          <cell r="D24">
            <v>2.75</v>
          </cell>
          <cell r="E24">
            <v>4.3115460000000008</v>
          </cell>
          <cell r="F24">
            <v>7.0615460000000008</v>
          </cell>
          <cell r="G24">
            <v>5.9456739999999995</v>
          </cell>
          <cell r="H24">
            <v>3.4779704999999992</v>
          </cell>
          <cell r="I24">
            <v>9.4236444999999982</v>
          </cell>
          <cell r="K24">
            <v>13.735190499999998</v>
          </cell>
        </row>
        <row r="25">
          <cell r="B25" t="str">
            <v xml:space="preserve">      i.   Under arrangements </v>
          </cell>
          <cell r="C25">
            <v>5.0999999999999996</v>
          </cell>
          <cell r="D25">
            <v>2.6429999999999998</v>
          </cell>
          <cell r="E25">
            <v>4.1115460000000006</v>
          </cell>
          <cell r="F25">
            <v>6.7545460000000004</v>
          </cell>
          <cell r="G25">
            <v>5.4456739999999995</v>
          </cell>
          <cell r="H25">
            <v>3.1779704999999994</v>
          </cell>
          <cell r="I25">
            <v>8.6236444999999993</v>
          </cell>
          <cell r="K25">
            <v>12.7351905</v>
          </cell>
        </row>
        <row r="26">
          <cell r="B26" t="str">
            <v xml:space="preserve">      ii.  Under the CCFF  </v>
          </cell>
          <cell r="C26">
            <v>0.2</v>
          </cell>
          <cell r="D26">
            <v>0.107</v>
          </cell>
          <cell r="E26">
            <v>0.2</v>
          </cell>
          <cell r="F26">
            <v>0.307</v>
          </cell>
          <cell r="G26">
            <v>0.5</v>
          </cell>
          <cell r="H26">
            <v>0.3</v>
          </cell>
          <cell r="I26">
            <v>0.8</v>
          </cell>
          <cell r="K26">
            <v>1</v>
          </cell>
        </row>
        <row r="28">
          <cell r="B28" t="str">
            <v>b.   SAF and ESAF loan disbursements</v>
          </cell>
          <cell r="C28">
            <v>0.7</v>
          </cell>
          <cell r="D28">
            <v>0.3</v>
          </cell>
          <cell r="E28">
            <v>0.6</v>
          </cell>
          <cell r="F28">
            <v>0.89999999999999991</v>
          </cell>
          <cell r="G28">
            <v>1.3</v>
          </cell>
          <cell r="H28">
            <v>0.6</v>
          </cell>
          <cell r="I28">
            <v>1.9</v>
          </cell>
          <cell r="K28">
            <v>2.5</v>
          </cell>
        </row>
        <row r="30">
          <cell r="A30" t="str">
            <v xml:space="preserve">3. </v>
          </cell>
          <cell r="B30" t="str">
            <v>Repurchases and repayments</v>
          </cell>
          <cell r="C30">
            <v>5.6</v>
          </cell>
          <cell r="D30">
            <v>4.5</v>
          </cell>
          <cell r="E30">
            <v>1.8</v>
          </cell>
          <cell r="F30">
            <v>6.3</v>
          </cell>
          <cell r="G30">
            <v>5.0330000000000004</v>
          </cell>
          <cell r="H30">
            <v>4.5</v>
          </cell>
          <cell r="I30">
            <v>9.5330000000000013</v>
          </cell>
          <cell r="K30">
            <v>11.333000000000002</v>
          </cell>
        </row>
        <row r="32">
          <cell r="B32" t="str">
            <v>a.  Repurchases</v>
          </cell>
          <cell r="C32">
            <v>5.0999999999999996</v>
          </cell>
          <cell r="D32">
            <v>4.2</v>
          </cell>
          <cell r="E32">
            <v>1.5</v>
          </cell>
          <cell r="F32">
            <v>5.7</v>
          </cell>
          <cell r="G32">
            <v>4.4000000000000004</v>
          </cell>
          <cell r="H32">
            <v>4.2</v>
          </cell>
          <cell r="I32">
            <v>8.6000000000000014</v>
          </cell>
          <cell r="K32">
            <v>10.100000000000001</v>
          </cell>
        </row>
        <row r="33">
          <cell r="B33" t="str">
            <v>b.  Trust Fund/SAF/ESAF repayments</v>
          </cell>
          <cell r="C33">
            <v>0.5</v>
          </cell>
          <cell r="D33">
            <v>0.3</v>
          </cell>
          <cell r="E33">
            <v>0.3</v>
          </cell>
          <cell r="F33">
            <v>0.6</v>
          </cell>
          <cell r="G33">
            <v>0.63300000000000001</v>
          </cell>
          <cell r="H33">
            <v>0.3</v>
          </cell>
          <cell r="I33">
            <v>0.93300000000000005</v>
          </cell>
          <cell r="K33">
            <v>1.2330000000000001</v>
          </cell>
        </row>
        <row r="35">
          <cell r="A35" t="str">
            <v>4.</v>
          </cell>
          <cell r="B35" t="str">
            <v xml:space="preserve">Change in Fund credit (GRA) (2.a - 3.a) </v>
          </cell>
          <cell r="C35">
            <v>0.20000000000000018</v>
          </cell>
          <cell r="D35">
            <v>-1.4500000000000002</v>
          </cell>
          <cell r="E35">
            <v>2.8115460000000008</v>
          </cell>
          <cell r="F35">
            <v>1.3615460000000006</v>
          </cell>
          <cell r="G35">
            <v>1.5456739999999991</v>
          </cell>
          <cell r="H35">
            <v>-0.72202950000000099</v>
          </cell>
          <cell r="I35">
            <v>0.82364449999999811</v>
          </cell>
          <cell r="K35">
            <v>3.6351904999999989</v>
          </cell>
        </row>
        <row r="37">
          <cell r="A37" t="str">
            <v>5.</v>
          </cell>
          <cell r="B37" t="str">
            <v>Change in total Fund credit (2 - 3)</v>
          </cell>
          <cell r="C37">
            <v>0.40000000000000013</v>
          </cell>
          <cell r="D37">
            <v>-1.4500000000000002</v>
          </cell>
          <cell r="E37">
            <v>3.111546000000001</v>
          </cell>
          <cell r="F37">
            <v>1.6615460000000004</v>
          </cell>
          <cell r="G37">
            <v>2.2126739999999989</v>
          </cell>
          <cell r="H37">
            <v>-0.422029500000001</v>
          </cell>
          <cell r="I37">
            <v>1.790644499999998</v>
          </cell>
          <cell r="K37">
            <v>4.9021904999999988</v>
          </cell>
        </row>
        <row r="39">
          <cell r="A39">
            <v>6</v>
          </cell>
          <cell r="B39" t="str">
            <v>Fund credit outstanding (end of period)</v>
          </cell>
          <cell r="C39">
            <v>42</v>
          </cell>
          <cell r="D39">
            <v>40.549999999999997</v>
          </cell>
          <cell r="E39">
            <v>43.661546000000001</v>
          </cell>
          <cell r="F39">
            <v>43.661546000000001</v>
          </cell>
          <cell r="G39">
            <v>45.874220000000001</v>
          </cell>
          <cell r="H39">
            <v>45.4521905</v>
          </cell>
          <cell r="I39">
            <v>45.589948500000006</v>
          </cell>
          <cell r="K39">
            <v>45.589948500000006</v>
          </cell>
        </row>
        <row r="41">
          <cell r="B41" t="str">
            <v>a.  General Resources Account (GRA)</v>
          </cell>
          <cell r="C41">
            <v>36.1</v>
          </cell>
          <cell r="D41">
            <v>34.65</v>
          </cell>
          <cell r="E41">
            <v>37.461545999999998</v>
          </cell>
          <cell r="F41">
            <v>37.461545999999998</v>
          </cell>
          <cell r="G41">
            <v>39.007219999999997</v>
          </cell>
          <cell r="H41">
            <v>38.285190499999999</v>
          </cell>
          <cell r="I41">
            <v>38.389948500000003</v>
          </cell>
          <cell r="K41">
            <v>38.389948500000003</v>
          </cell>
        </row>
        <row r="42">
          <cell r="B42" t="str">
            <v>b.  SAF and ESAF</v>
          </cell>
          <cell r="C42">
            <v>5.8</v>
          </cell>
          <cell r="D42">
            <v>5.8</v>
          </cell>
          <cell r="E42">
            <v>6.1</v>
          </cell>
          <cell r="F42">
            <v>6.1</v>
          </cell>
          <cell r="G42">
            <v>6.7669999999999995</v>
          </cell>
          <cell r="H42">
            <v>7.0669999999999993</v>
          </cell>
          <cell r="I42">
            <v>7.1</v>
          </cell>
          <cell r="K42">
            <v>7.1</v>
          </cell>
        </row>
        <row r="43">
          <cell r="B43" t="str">
            <v>c.  Trust Fund</v>
          </cell>
          <cell r="C43">
            <v>0.1</v>
          </cell>
          <cell r="D43">
            <v>0.1</v>
          </cell>
          <cell r="E43">
            <v>0.1</v>
          </cell>
          <cell r="F43">
            <v>0.1</v>
          </cell>
          <cell r="G43">
            <v>0.1</v>
          </cell>
          <cell r="H43">
            <v>0.1</v>
          </cell>
          <cell r="I43">
            <v>0.1</v>
          </cell>
          <cell r="K43">
            <v>0.1</v>
          </cell>
        </row>
        <row r="45">
          <cell r="B45" t="str">
            <v>Memorandum items:</v>
          </cell>
        </row>
        <row r="46">
          <cell r="B46" t="str">
            <v xml:space="preserve">    Demand for Fund credit (GRA) (1.a + 2.a.ii)</v>
          </cell>
          <cell r="C46">
            <v>11.800000000000002</v>
          </cell>
          <cell r="D46">
            <v>1.7069999999999999</v>
          </cell>
          <cell r="E46">
            <v>4.6000000000000014</v>
          </cell>
          <cell r="F46">
            <v>6.3069999999999995</v>
          </cell>
          <cell r="G46">
            <v>7.8999999999999995</v>
          </cell>
          <cell r="H46">
            <v>3.847</v>
          </cell>
          <cell r="I46">
            <v>11.747</v>
          </cell>
          <cell r="K46">
            <v>16.347000000000001</v>
          </cell>
        </row>
        <row r="47">
          <cell r="B47" t="str">
            <v xml:space="preserve">    Encashment of reserve tranche position</v>
          </cell>
          <cell r="C47" t="str">
            <v xml:space="preserve"> --</v>
          </cell>
          <cell r="D47" t="str">
            <v xml:space="preserve"> --</v>
          </cell>
          <cell r="E47">
            <v>0.5</v>
          </cell>
          <cell r="F47">
            <v>0.5</v>
          </cell>
          <cell r="G47">
            <v>0.5</v>
          </cell>
          <cell r="H47">
            <v>0.3</v>
          </cell>
          <cell r="I47">
            <v>0.8</v>
          </cell>
          <cell r="K47">
            <v>1.3</v>
          </cell>
        </row>
        <row r="54">
          <cell r="A54" t="str">
            <v>R:\LIQUID\[SCEN-97B.XLS]Table 2</v>
          </cell>
        </row>
      </sheetData>
      <sheetData sheetId="5" refreshError="1">
        <row r="1">
          <cell r="A1" t="str">
            <v>Stand-by and Extended Arrangements</v>
          </cell>
        </row>
        <row r="2">
          <cell r="A2" t="str">
            <v>as of July 31, 1997</v>
          </cell>
        </row>
        <row r="3">
          <cell r="A3" t="str">
            <v>(In millions of SDRs)</v>
          </cell>
        </row>
        <row r="6">
          <cell r="A6" t="str">
            <v>Member</v>
          </cell>
          <cell r="B6" t="str">
            <v>Type</v>
          </cell>
          <cell r="C6" t="str">
            <v>Effective date</v>
          </cell>
          <cell r="D6" t="str">
            <v>Expiration date</v>
          </cell>
          <cell r="E6" t="str">
            <v>Length in months</v>
          </cell>
          <cell r="F6" t="str">
            <v>SDR amount</v>
          </cell>
          <cell r="G6" t="str">
            <v>Annual access</v>
          </cell>
          <cell r="H6" t="str">
            <v>Amount Purchased</v>
          </cell>
          <cell r="I6" t="str">
            <v>Undrawn balance</v>
          </cell>
        </row>
        <row r="9">
          <cell r="A9" t="str">
            <v>Stand-by arrangements</v>
          </cell>
        </row>
        <row r="10">
          <cell r="A10" t="str">
            <v xml:space="preserve">   Argentina</v>
          </cell>
          <cell r="B10" t="str">
            <v>STBY</v>
          </cell>
          <cell r="C10">
            <v>35167</v>
          </cell>
          <cell r="D10">
            <v>35806</v>
          </cell>
          <cell r="E10">
            <v>20.950819672131146</v>
          </cell>
          <cell r="F10">
            <v>720</v>
          </cell>
          <cell r="G10">
            <v>27</v>
          </cell>
          <cell r="H10">
            <v>506</v>
          </cell>
          <cell r="I10">
            <v>214</v>
          </cell>
        </row>
        <row r="11">
          <cell r="A11" t="str">
            <v xml:space="preserve">   Bulgaria</v>
          </cell>
          <cell r="B11" t="str">
            <v>STBY</v>
          </cell>
          <cell r="C11">
            <v>35531</v>
          </cell>
          <cell r="D11">
            <v>35956</v>
          </cell>
          <cell r="E11">
            <v>13.934426229508198</v>
          </cell>
          <cell r="F11">
            <v>371.9</v>
          </cell>
          <cell r="G11">
            <v>69</v>
          </cell>
          <cell r="H11">
            <v>123.2</v>
          </cell>
          <cell r="I11">
            <v>248.7</v>
          </cell>
        </row>
        <row r="12">
          <cell r="A12" t="str">
            <v xml:space="preserve">   Djibouti 1/</v>
          </cell>
          <cell r="B12" t="str">
            <v>STBY</v>
          </cell>
          <cell r="C12">
            <v>35170</v>
          </cell>
          <cell r="D12">
            <v>35885</v>
          </cell>
          <cell r="E12">
            <v>23.442622950819672</v>
          </cell>
          <cell r="F12">
            <v>6.6</v>
          </cell>
          <cell r="G12">
            <v>29</v>
          </cell>
          <cell r="H12">
            <v>3.98</v>
          </cell>
          <cell r="I12">
            <v>2.6199999999999997</v>
          </cell>
        </row>
        <row r="13">
          <cell r="A13" t="str">
            <v xml:space="preserve">   Egypt 2/</v>
          </cell>
          <cell r="B13" t="str">
            <v>STBY</v>
          </cell>
          <cell r="C13">
            <v>35349</v>
          </cell>
          <cell r="D13">
            <v>36068</v>
          </cell>
          <cell r="E13">
            <v>23.57377049180328</v>
          </cell>
          <cell r="F13">
            <v>271.39999999999998</v>
          </cell>
          <cell r="G13">
            <v>20</v>
          </cell>
          <cell r="H13">
            <v>0</v>
          </cell>
          <cell r="I13">
            <v>271.39999999999998</v>
          </cell>
        </row>
        <row r="14">
          <cell r="A14" t="str">
            <v xml:space="preserve">   El Salvador 2/</v>
          </cell>
          <cell r="B14" t="str">
            <v>STBY</v>
          </cell>
          <cell r="C14">
            <v>35489</v>
          </cell>
          <cell r="D14">
            <v>35912</v>
          </cell>
          <cell r="E14">
            <v>13.868852459016393</v>
          </cell>
          <cell r="F14">
            <v>37.68</v>
          </cell>
          <cell r="G14">
            <v>26</v>
          </cell>
          <cell r="H14">
            <v>0</v>
          </cell>
          <cell r="I14">
            <v>37.68</v>
          </cell>
        </row>
        <row r="15">
          <cell r="A15" t="str">
            <v xml:space="preserve">   Estonia 2/</v>
          </cell>
          <cell r="B15" t="str">
            <v>STBY</v>
          </cell>
          <cell r="C15">
            <v>35275</v>
          </cell>
          <cell r="D15">
            <v>35670</v>
          </cell>
          <cell r="E15">
            <v>12.950819672131148</v>
          </cell>
          <cell r="F15">
            <v>13.95</v>
          </cell>
          <cell r="G15">
            <v>28</v>
          </cell>
          <cell r="H15">
            <v>0</v>
          </cell>
          <cell r="I15">
            <v>13.95</v>
          </cell>
        </row>
        <row r="16">
          <cell r="A16" t="str">
            <v xml:space="preserve">   Hungary 2/</v>
          </cell>
          <cell r="B16" t="str">
            <v>STBY</v>
          </cell>
          <cell r="C16">
            <v>35139</v>
          </cell>
          <cell r="D16">
            <v>35840</v>
          </cell>
          <cell r="E16">
            <v>22.983606557377048</v>
          </cell>
          <cell r="F16">
            <v>264.18</v>
          </cell>
          <cell r="G16">
            <v>18</v>
          </cell>
          <cell r="H16">
            <v>0</v>
          </cell>
          <cell r="I16">
            <v>264.18</v>
          </cell>
        </row>
        <row r="17">
          <cell r="A17" t="str">
            <v xml:space="preserve">   Latvia 2/</v>
          </cell>
          <cell r="B17" t="str">
            <v>STBY</v>
          </cell>
          <cell r="C17">
            <v>35209</v>
          </cell>
          <cell r="D17">
            <v>35665</v>
          </cell>
          <cell r="E17">
            <v>14.950819672131148</v>
          </cell>
          <cell r="F17">
            <v>30</v>
          </cell>
          <cell r="G17">
            <v>26</v>
          </cell>
          <cell r="H17">
            <v>0</v>
          </cell>
          <cell r="I17">
            <v>30</v>
          </cell>
        </row>
        <row r="18">
          <cell r="A18" t="str">
            <v xml:space="preserve">   Lesotho 2/</v>
          </cell>
          <cell r="B18" t="str">
            <v>STBY</v>
          </cell>
          <cell r="C18">
            <v>35331</v>
          </cell>
          <cell r="D18">
            <v>35695</v>
          </cell>
          <cell r="E18">
            <v>11.934426229508198</v>
          </cell>
          <cell r="F18">
            <v>7.17</v>
          </cell>
          <cell r="G18">
            <v>30</v>
          </cell>
          <cell r="H18">
            <v>0</v>
          </cell>
          <cell r="I18">
            <v>7.17</v>
          </cell>
        </row>
        <row r="19">
          <cell r="A19" t="str">
            <v xml:space="preserve">   Pakistan 3/</v>
          </cell>
          <cell r="B19" t="str">
            <v>STBY</v>
          </cell>
          <cell r="C19">
            <v>35046</v>
          </cell>
          <cell r="D19">
            <v>35703</v>
          </cell>
          <cell r="E19">
            <v>21.540983606557376</v>
          </cell>
          <cell r="F19">
            <v>562.59</v>
          </cell>
          <cell r="G19">
            <v>41</v>
          </cell>
          <cell r="H19">
            <v>294.69</v>
          </cell>
          <cell r="I19">
            <v>267.90000000000003</v>
          </cell>
        </row>
        <row r="20">
          <cell r="A20" t="str">
            <v xml:space="preserve">   Papua New Guinea</v>
          </cell>
          <cell r="B20" t="str">
            <v>STBY</v>
          </cell>
          <cell r="C20">
            <v>34894</v>
          </cell>
          <cell r="D20">
            <v>35779</v>
          </cell>
          <cell r="E20">
            <v>29.016393442622952</v>
          </cell>
          <cell r="F20">
            <v>71.48</v>
          </cell>
          <cell r="G20">
            <v>31</v>
          </cell>
          <cell r="H20">
            <v>35.340000000000003</v>
          </cell>
          <cell r="I20">
            <v>36.14</v>
          </cell>
        </row>
        <row r="21">
          <cell r="A21" t="str">
            <v xml:space="preserve">   Romania</v>
          </cell>
          <cell r="B21" t="str">
            <v>STBY</v>
          </cell>
          <cell r="C21">
            <v>35542</v>
          </cell>
          <cell r="D21">
            <v>35936</v>
          </cell>
          <cell r="E21">
            <v>12.918032786885245</v>
          </cell>
          <cell r="F21">
            <v>301.5</v>
          </cell>
          <cell r="G21">
            <v>37</v>
          </cell>
          <cell r="H21">
            <v>60.3</v>
          </cell>
          <cell r="I21">
            <v>241.2</v>
          </cell>
        </row>
        <row r="22">
          <cell r="A22" t="str">
            <v xml:space="preserve">   Uruguay 2/</v>
          </cell>
          <cell r="B22" t="str">
            <v>STBY</v>
          </cell>
          <cell r="C22">
            <v>35601</v>
          </cell>
          <cell r="D22">
            <v>36238</v>
          </cell>
          <cell r="E22">
            <v>20.885245901639344</v>
          </cell>
          <cell r="F22">
            <v>125</v>
          </cell>
          <cell r="G22">
            <v>32</v>
          </cell>
          <cell r="H22">
            <v>0</v>
          </cell>
          <cell r="I22">
            <v>125</v>
          </cell>
        </row>
        <row r="23">
          <cell r="F23">
            <v>2783.4500000000003</v>
          </cell>
          <cell r="G23">
            <v>31.846153846153847</v>
          </cell>
          <cell r="H23">
            <v>1023.5100000000001</v>
          </cell>
          <cell r="I23">
            <v>1759.94</v>
          </cell>
        </row>
        <row r="24">
          <cell r="A24" t="str">
            <v>Extended arrangements</v>
          </cell>
        </row>
        <row r="25">
          <cell r="A25" t="str">
            <v xml:space="preserve">   Algeria</v>
          </cell>
          <cell r="B25" t="str">
            <v>EFF</v>
          </cell>
          <cell r="C25">
            <v>34841</v>
          </cell>
          <cell r="D25">
            <v>35936</v>
          </cell>
          <cell r="E25">
            <v>35.901639344262293</v>
          </cell>
          <cell r="F25">
            <v>1169.28</v>
          </cell>
          <cell r="G25">
            <v>43</v>
          </cell>
          <cell r="H25">
            <v>831.6</v>
          </cell>
          <cell r="I25">
            <v>337.67999999999995</v>
          </cell>
        </row>
        <row r="26">
          <cell r="A26" t="str">
            <v xml:space="preserve">   Azerbaijan</v>
          </cell>
          <cell r="B26" t="str">
            <v>EFF</v>
          </cell>
          <cell r="C26">
            <v>35419</v>
          </cell>
          <cell r="D26">
            <v>36513</v>
          </cell>
          <cell r="E26">
            <v>35.868852459016395</v>
          </cell>
          <cell r="F26">
            <v>58.5</v>
          </cell>
          <cell r="G26">
            <v>17</v>
          </cell>
          <cell r="H26">
            <v>14.04</v>
          </cell>
          <cell r="I26">
            <v>44.46</v>
          </cell>
        </row>
        <row r="27">
          <cell r="A27" t="str">
            <v xml:space="preserve">   Croatia</v>
          </cell>
          <cell r="B27" t="str">
            <v>EFF</v>
          </cell>
          <cell r="C27">
            <v>35501</v>
          </cell>
          <cell r="D27">
            <v>36596</v>
          </cell>
          <cell r="E27">
            <v>35.901639344262293</v>
          </cell>
          <cell r="F27">
            <v>353.16</v>
          </cell>
          <cell r="G27">
            <v>45</v>
          </cell>
          <cell r="H27">
            <v>28.78</v>
          </cell>
          <cell r="I27">
            <v>324.38</v>
          </cell>
        </row>
        <row r="28">
          <cell r="A28" t="str">
            <v xml:space="preserve">   Gabon 2/</v>
          </cell>
          <cell r="B28" t="str">
            <v>EFF</v>
          </cell>
          <cell r="C28">
            <v>35011</v>
          </cell>
          <cell r="D28">
            <v>36106</v>
          </cell>
          <cell r="E28">
            <v>35.901639344262293</v>
          </cell>
          <cell r="F28">
            <v>110.3</v>
          </cell>
          <cell r="G28">
            <v>33</v>
          </cell>
          <cell r="H28">
            <v>60.67</v>
          </cell>
          <cell r="I28">
            <v>49.629999999999995</v>
          </cell>
        </row>
        <row r="29">
          <cell r="A29" t="str">
            <v xml:space="preserve">   Jordan 1/</v>
          </cell>
          <cell r="B29" t="str">
            <v>EFF</v>
          </cell>
          <cell r="C29">
            <v>35104</v>
          </cell>
          <cell r="D29">
            <v>36199</v>
          </cell>
          <cell r="E29">
            <v>35.901639344262293</v>
          </cell>
          <cell r="F29">
            <v>238.04</v>
          </cell>
          <cell r="G29">
            <v>65</v>
          </cell>
          <cell r="H29">
            <v>139.96</v>
          </cell>
          <cell r="I29">
            <v>98.079999999999984</v>
          </cell>
        </row>
        <row r="30">
          <cell r="A30" t="str">
            <v xml:space="preserve">   Kazakstan 2/</v>
          </cell>
          <cell r="B30" t="str">
            <v>EFF</v>
          </cell>
          <cell r="C30">
            <v>35263</v>
          </cell>
          <cell r="D30">
            <v>36357</v>
          </cell>
          <cell r="E30">
            <v>35.868852459016395</v>
          </cell>
          <cell r="F30">
            <v>309.39999999999998</v>
          </cell>
          <cell r="G30">
            <v>42</v>
          </cell>
          <cell r="H30">
            <v>0</v>
          </cell>
          <cell r="I30">
            <v>309.39999999999998</v>
          </cell>
        </row>
        <row r="31">
          <cell r="A31" t="str">
            <v xml:space="preserve">   Lithuania</v>
          </cell>
          <cell r="B31" t="str">
            <v>EFF</v>
          </cell>
          <cell r="C31">
            <v>34631</v>
          </cell>
          <cell r="D31">
            <v>35726</v>
          </cell>
          <cell r="E31">
            <v>35.901639344262293</v>
          </cell>
          <cell r="F31">
            <v>134.55000000000001</v>
          </cell>
          <cell r="G31">
            <v>43</v>
          </cell>
          <cell r="H31">
            <v>124.2</v>
          </cell>
          <cell r="I31">
            <v>10.350000000000009</v>
          </cell>
        </row>
        <row r="32">
          <cell r="A32" t="str">
            <v xml:space="preserve">   Moldova</v>
          </cell>
          <cell r="B32" t="str">
            <v>EFF</v>
          </cell>
          <cell r="C32">
            <v>35205</v>
          </cell>
          <cell r="D32">
            <v>36299</v>
          </cell>
          <cell r="E32">
            <v>35.868852459016395</v>
          </cell>
          <cell r="F32">
            <v>135</v>
          </cell>
          <cell r="G32">
            <v>50</v>
          </cell>
          <cell r="H32">
            <v>37.5</v>
          </cell>
          <cell r="I32">
            <v>97.5</v>
          </cell>
        </row>
        <row r="33">
          <cell r="A33" t="str">
            <v xml:space="preserve">   Peru 1/2/</v>
          </cell>
          <cell r="B33" t="str">
            <v>EFF</v>
          </cell>
          <cell r="C33">
            <v>35247</v>
          </cell>
          <cell r="D33">
            <v>36250</v>
          </cell>
          <cell r="E33">
            <v>32.885245901639344</v>
          </cell>
          <cell r="F33">
            <v>300.2</v>
          </cell>
          <cell r="G33">
            <v>24</v>
          </cell>
          <cell r="H33">
            <v>160.5</v>
          </cell>
          <cell r="I33">
            <v>139.69999999999999</v>
          </cell>
        </row>
        <row r="34">
          <cell r="A34" t="str">
            <v xml:space="preserve">   Philippines 1/</v>
          </cell>
          <cell r="B34" t="str">
            <v>EFF</v>
          </cell>
          <cell r="C34">
            <v>34509</v>
          </cell>
          <cell r="D34">
            <v>35634</v>
          </cell>
          <cell r="E34">
            <v>36.885245901639344</v>
          </cell>
          <cell r="F34">
            <v>791.2</v>
          </cell>
          <cell r="G34">
            <v>24</v>
          </cell>
          <cell r="H34">
            <v>545.25</v>
          </cell>
          <cell r="I34">
            <v>245.95000000000005</v>
          </cell>
        </row>
        <row r="35">
          <cell r="A35" t="str">
            <v xml:space="preserve">   Russia</v>
          </cell>
          <cell r="B35" t="str">
            <v>EFF</v>
          </cell>
          <cell r="C35">
            <v>35150</v>
          </cell>
          <cell r="D35">
            <v>36244</v>
          </cell>
          <cell r="E35">
            <v>35.868852459016395</v>
          </cell>
          <cell r="F35">
            <v>6901</v>
          </cell>
          <cell r="G35">
            <v>54</v>
          </cell>
          <cell r="H35">
            <v>2836.26</v>
          </cell>
          <cell r="I35">
            <v>4064.74</v>
          </cell>
        </row>
        <row r="36">
          <cell r="F36">
            <v>10500.630000000001</v>
          </cell>
          <cell r="G36">
            <v>40</v>
          </cell>
          <cell r="H36">
            <v>4778.76</v>
          </cell>
          <cell r="I36">
            <v>5721.87</v>
          </cell>
        </row>
        <row r="38">
          <cell r="F38">
            <v>13284.080000000002</v>
          </cell>
          <cell r="H38">
            <v>5802.27</v>
          </cell>
          <cell r="I38">
            <v>7481.8099999999995</v>
          </cell>
        </row>
        <row r="39">
          <cell r="A39" t="str">
            <v>Adjustments to undrawn balances:</v>
          </cell>
        </row>
        <row r="40">
          <cell r="A40" t="str">
            <v xml:space="preserve">   Precautionary arrangements at 50%</v>
          </cell>
          <cell r="I40">
            <v>624.05499999999995</v>
          </cell>
        </row>
        <row r="41">
          <cell r="A41" t="str">
            <v xml:space="preserve">   Inoperative arrangements</v>
          </cell>
          <cell r="I41">
            <v>267.90000000000003</v>
          </cell>
        </row>
        <row r="42">
          <cell r="A42" t="str">
            <v xml:space="preserve">   Additional 10% adjustment</v>
          </cell>
          <cell r="I42">
            <v>658.9855</v>
          </cell>
        </row>
        <row r="44">
          <cell r="A44" t="str">
            <v>Adjusted undrawn balances:</v>
          </cell>
          <cell r="I44">
            <v>5930.8694999999998</v>
          </cell>
        </row>
        <row r="47">
          <cell r="A47" t="str">
            <v xml:space="preserve"> 1/ Amount includes augmentation.</v>
          </cell>
        </row>
        <row r="48">
          <cell r="A48" t="str">
            <v xml:space="preserve"> 2/ Precautionary.</v>
          </cell>
        </row>
        <row r="49">
          <cell r="A49" t="str">
            <v xml:space="preserve"> 3/ Inoperative.</v>
          </cell>
        </row>
        <row r="51">
          <cell r="A51" t="str">
            <v>R:\LIQUID\[SCEN-97B.XLS]Table 3</v>
          </cell>
        </row>
      </sheetData>
      <sheetData sheetId="6" refreshError="1">
        <row r="5">
          <cell r="A5" t="str">
            <v>Table 3. Selected Financial Data, 1993-End July 1999</v>
          </cell>
        </row>
        <row r="9">
          <cell r="E9" t="str">
            <v>End of period</v>
          </cell>
        </row>
        <row r="10">
          <cell r="J10" t="str">
            <v>Projected</v>
          </cell>
        </row>
        <row r="11">
          <cell r="I11" t="str">
            <v>July</v>
          </cell>
          <cell r="L11" t="str">
            <v>July</v>
          </cell>
        </row>
        <row r="12">
          <cell r="D12" t="str">
            <v>1992</v>
          </cell>
          <cell r="E12" t="str">
            <v>1993</v>
          </cell>
          <cell r="F12" t="str">
            <v>1994</v>
          </cell>
          <cell r="G12" t="str">
            <v>1995</v>
          </cell>
          <cell r="H12">
            <v>1996</v>
          </cell>
          <cell r="I12">
            <v>1997</v>
          </cell>
          <cell r="J12">
            <v>1997</v>
          </cell>
          <cell r="K12">
            <v>1998</v>
          </cell>
          <cell r="L12">
            <v>1999</v>
          </cell>
        </row>
        <row r="13">
          <cell r="B13" t="str">
            <v>1990</v>
          </cell>
          <cell r="C13" t="str">
            <v>1991</v>
          </cell>
        </row>
        <row r="15">
          <cell r="E15" t="str">
            <v>(In billions of SDRs)</v>
          </cell>
        </row>
        <row r="17">
          <cell r="A17" t="str">
            <v>Total quotas</v>
          </cell>
          <cell r="B17">
            <v>91.1</v>
          </cell>
          <cell r="C17">
            <v>91.1</v>
          </cell>
          <cell r="D17">
            <v>141.4</v>
          </cell>
          <cell r="E17">
            <v>144.80000000000001</v>
          </cell>
          <cell r="F17">
            <v>144.9</v>
          </cell>
          <cell r="G17">
            <v>145.30000000000001</v>
          </cell>
          <cell r="H17">
            <v>145.30000000000001</v>
          </cell>
          <cell r="I17">
            <v>145.30000000000001</v>
          </cell>
          <cell r="J17" t="str">
            <v>...</v>
          </cell>
          <cell r="K17" t="str">
            <v>. . .</v>
          </cell>
          <cell r="L17" t="str">
            <v>...</v>
          </cell>
        </row>
        <row r="19">
          <cell r="A19" t="str">
            <v xml:space="preserve">Usable resources </v>
          </cell>
          <cell r="B19">
            <v>42</v>
          </cell>
          <cell r="C19">
            <v>37.200000000000003</v>
          </cell>
          <cell r="D19">
            <v>68.2</v>
          </cell>
          <cell r="E19">
            <v>69.3</v>
          </cell>
          <cell r="F19">
            <v>68.400000000000006</v>
          </cell>
          <cell r="G19">
            <v>58</v>
          </cell>
          <cell r="H19">
            <v>61.1</v>
          </cell>
          <cell r="I19">
            <v>64.119115511999993</v>
          </cell>
          <cell r="J19" t="str">
            <v>...</v>
          </cell>
          <cell r="K19" t="str">
            <v>. . .</v>
          </cell>
          <cell r="L19" t="str">
            <v>...</v>
          </cell>
        </row>
        <row r="20">
          <cell r="A20" t="str">
            <v xml:space="preserve">      a.   Uncommitted  1/</v>
          </cell>
          <cell r="B20">
            <v>31.8</v>
          </cell>
          <cell r="C20">
            <v>30.4</v>
          </cell>
          <cell r="D20">
            <v>63</v>
          </cell>
          <cell r="E20">
            <v>66.400000000000006</v>
          </cell>
          <cell r="F20">
            <v>65.900000000000006</v>
          </cell>
          <cell r="G20">
            <v>50.8</v>
          </cell>
          <cell r="H20">
            <v>51.4</v>
          </cell>
          <cell r="I20">
            <v>58.188246011999993</v>
          </cell>
          <cell r="J20" t="str">
            <v>...</v>
          </cell>
          <cell r="K20" t="str">
            <v>. . .</v>
          </cell>
          <cell r="L20" t="str">
            <v>...</v>
          </cell>
        </row>
        <row r="21">
          <cell r="A21" t="str">
            <v xml:space="preserve">      b.   Uncommitted and adjusted 2/</v>
          </cell>
          <cell r="B21">
            <v>28.3</v>
          </cell>
          <cell r="C21">
            <v>23.2</v>
          </cell>
          <cell r="D21">
            <v>51</v>
          </cell>
          <cell r="E21">
            <v>53.9</v>
          </cell>
          <cell r="F21">
            <v>53.4</v>
          </cell>
          <cell r="G21">
            <v>39.299999999999997</v>
          </cell>
          <cell r="H21">
            <v>39.5</v>
          </cell>
          <cell r="I21">
            <v>45.630422909599993</v>
          </cell>
          <cell r="J21">
            <v>42.051097647304907</v>
          </cell>
          <cell r="K21">
            <v>38.034696282769389</v>
          </cell>
          <cell r="L21">
            <v>38.088073919381408</v>
          </cell>
        </row>
        <row r="22">
          <cell r="A22" t="str">
            <v xml:space="preserve">                  Of which</v>
          </cell>
          <cell r="B22">
            <v>1</v>
          </cell>
          <cell r="C22">
            <v>0.8</v>
          </cell>
          <cell r="D22">
            <v>8.6</v>
          </cell>
        </row>
        <row r="23">
          <cell r="A23" t="str">
            <v xml:space="preserve">                       SDR holdings</v>
          </cell>
          <cell r="E23">
            <v>-6.7</v>
          </cell>
          <cell r="F23">
            <v>-5.5</v>
          </cell>
          <cell r="G23">
            <v>-0.7</v>
          </cell>
          <cell r="H23">
            <v>-1.7</v>
          </cell>
          <cell r="I23">
            <v>-1.3</v>
          </cell>
          <cell r="J23">
            <v>-1</v>
          </cell>
          <cell r="K23" t="str">
            <v>. . .</v>
          </cell>
          <cell r="L23">
            <v>-1</v>
          </cell>
        </row>
        <row r="25">
          <cell r="A25" t="str">
            <v>Gold at SDR 35 per fine ounce</v>
          </cell>
          <cell r="B25">
            <v>3.6</v>
          </cell>
          <cell r="C25">
            <v>3.6</v>
          </cell>
          <cell r="D25">
            <v>3.6</v>
          </cell>
          <cell r="E25">
            <v>3.6</v>
          </cell>
          <cell r="F25">
            <v>3.6</v>
          </cell>
          <cell r="G25">
            <v>3.6</v>
          </cell>
          <cell r="H25">
            <v>3.6</v>
          </cell>
          <cell r="I25">
            <v>3.6</v>
          </cell>
          <cell r="J25">
            <v>3.6</v>
          </cell>
          <cell r="K25">
            <v>3.6</v>
          </cell>
          <cell r="L25">
            <v>3.6</v>
          </cell>
        </row>
        <row r="27">
          <cell r="A27" t="str">
            <v>3.       Borrowing</v>
          </cell>
          <cell r="B27">
            <v>4.7</v>
          </cell>
        </row>
        <row r="28">
          <cell r="A28" t="str">
            <v xml:space="preserve">          (a)   Outstanding borrowing</v>
          </cell>
          <cell r="C28">
            <v>4</v>
          </cell>
          <cell r="D28">
            <v>3.5</v>
          </cell>
          <cell r="E28">
            <v>3.2</v>
          </cell>
          <cell r="F28">
            <v>2.9</v>
          </cell>
          <cell r="G28">
            <v>1.1000000000000001</v>
          </cell>
          <cell r="H28" t="str">
            <v>--</v>
          </cell>
          <cell r="I28" t="str">
            <v>--</v>
          </cell>
          <cell r="J28" t="str">
            <v>--</v>
          </cell>
          <cell r="K28" t="str">
            <v>--</v>
          </cell>
          <cell r="L28" t="str">
            <v>--</v>
          </cell>
        </row>
        <row r="29">
          <cell r="A29" t="str">
            <v xml:space="preserve">                   i)   EAR</v>
          </cell>
          <cell r="B29">
            <v>1.7</v>
          </cell>
          <cell r="C29">
            <v>1</v>
          </cell>
          <cell r="D29">
            <v>0.5</v>
          </cell>
          <cell r="E29">
            <v>0.2</v>
          </cell>
          <cell r="F29" t="str">
            <v>--</v>
          </cell>
          <cell r="G29" t="str">
            <v>--</v>
          </cell>
          <cell r="H29" t="str">
            <v>--</v>
          </cell>
          <cell r="I29" t="str">
            <v>--</v>
          </cell>
          <cell r="J29" t="str">
            <v>--</v>
          </cell>
          <cell r="K29" t="str">
            <v>--</v>
          </cell>
          <cell r="L29" t="str">
            <v>--</v>
          </cell>
        </row>
        <row r="30">
          <cell r="A30" t="str">
            <v xml:space="preserve">                  ii)   Japan 1986</v>
          </cell>
          <cell r="B30">
            <v>1.9</v>
          </cell>
          <cell r="C30">
            <v>3</v>
          </cell>
          <cell r="D30">
            <v>3</v>
          </cell>
          <cell r="E30">
            <v>3</v>
          </cell>
          <cell r="F30">
            <v>2.9</v>
          </cell>
          <cell r="G30">
            <v>1.1000000000000001</v>
          </cell>
          <cell r="H30" t="str">
            <v>--</v>
          </cell>
          <cell r="I30" t="str">
            <v>--</v>
          </cell>
          <cell r="J30" t="str">
            <v>--</v>
          </cell>
          <cell r="K30" t="str">
            <v>--</v>
          </cell>
          <cell r="L30" t="str">
            <v>--</v>
          </cell>
        </row>
        <row r="31">
          <cell r="A31" t="str">
            <v xml:space="preserve">          (b)   Cumulative mismatch of</v>
          </cell>
        </row>
        <row r="32">
          <cell r="A32" t="str">
            <v xml:space="preserve">                   maturities 3/</v>
          </cell>
          <cell r="B32">
            <v>3.3</v>
          </cell>
          <cell r="C32">
            <v>2.6</v>
          </cell>
          <cell r="D32">
            <v>1.9</v>
          </cell>
          <cell r="E32">
            <v>1.2</v>
          </cell>
          <cell r="F32">
            <v>0.3</v>
          </cell>
          <cell r="G32">
            <v>1</v>
          </cell>
          <cell r="H32">
            <v>0.9</v>
          </cell>
          <cell r="I32">
            <v>0.9</v>
          </cell>
          <cell r="J32">
            <v>1.3</v>
          </cell>
          <cell r="K32">
            <v>0.8</v>
          </cell>
          <cell r="L32">
            <v>0.8</v>
          </cell>
        </row>
        <row r="34">
          <cell r="A34" t="str">
            <v>Unused GAB and associated  3/</v>
          </cell>
          <cell r="B34">
            <v>12.3</v>
          </cell>
          <cell r="C34">
            <v>12.3</v>
          </cell>
          <cell r="D34">
            <v>12.3</v>
          </cell>
          <cell r="E34">
            <v>12.3</v>
          </cell>
          <cell r="F34">
            <v>12.3</v>
          </cell>
          <cell r="G34">
            <v>12.3</v>
          </cell>
          <cell r="H34">
            <v>12.3</v>
          </cell>
          <cell r="I34">
            <v>12.3</v>
          </cell>
          <cell r="J34">
            <v>12.3</v>
          </cell>
          <cell r="K34">
            <v>12.3</v>
          </cell>
          <cell r="L34">
            <v>12.3</v>
          </cell>
        </row>
        <row r="36">
          <cell r="A36" t="str">
            <v>Total liquid liabilities</v>
          </cell>
          <cell r="B36">
            <v>23.8</v>
          </cell>
          <cell r="C36">
            <v>25.9</v>
          </cell>
          <cell r="D36">
            <v>33.9</v>
          </cell>
          <cell r="E36">
            <v>32.799999999999997</v>
          </cell>
          <cell r="F36">
            <v>31.7</v>
          </cell>
          <cell r="G36">
            <v>36.700000000000003</v>
          </cell>
          <cell r="H36">
            <v>38</v>
          </cell>
          <cell r="I36">
            <v>36.1</v>
          </cell>
          <cell r="J36">
            <v>38.411546000000001</v>
          </cell>
          <cell r="K36">
            <v>39.95722</v>
          </cell>
          <cell r="L36">
            <v>39.235190499999995</v>
          </cell>
        </row>
        <row r="37">
          <cell r="A37" t="str">
            <v xml:space="preserve">     a.   Reserve tranche positions</v>
          </cell>
          <cell r="B37">
            <v>20.2</v>
          </cell>
          <cell r="C37">
            <v>21.9</v>
          </cell>
          <cell r="D37">
            <v>30.4</v>
          </cell>
          <cell r="E37">
            <v>29.6</v>
          </cell>
          <cell r="F37">
            <v>28.8</v>
          </cell>
          <cell r="G37">
            <v>35.536000000000001</v>
          </cell>
          <cell r="H37">
            <v>38</v>
          </cell>
          <cell r="I37">
            <v>36.1</v>
          </cell>
          <cell r="J37">
            <v>38.411546000000001</v>
          </cell>
          <cell r="K37">
            <v>39.95722</v>
          </cell>
          <cell r="L37">
            <v>39.235190499999995</v>
          </cell>
        </row>
        <row r="38">
          <cell r="A38" t="str">
            <v xml:space="preserve">     b.   Outstanding borrowing</v>
          </cell>
          <cell r="B38">
            <v>3.6</v>
          </cell>
          <cell r="C38">
            <v>4</v>
          </cell>
          <cell r="D38">
            <v>3.5</v>
          </cell>
          <cell r="E38">
            <v>3.2</v>
          </cell>
          <cell r="F38">
            <v>2.9</v>
          </cell>
          <cell r="G38">
            <v>1.137</v>
          </cell>
          <cell r="H38">
            <v>0</v>
          </cell>
          <cell r="I38">
            <v>0</v>
          </cell>
          <cell r="J38">
            <v>0</v>
          </cell>
          <cell r="K38">
            <v>0</v>
          </cell>
          <cell r="L38">
            <v>0</v>
          </cell>
        </row>
        <row r="40">
          <cell r="A40" t="str">
            <v>Total Fund credit outstanding</v>
          </cell>
          <cell r="B40">
            <v>23.3</v>
          </cell>
          <cell r="C40">
            <v>26.8</v>
          </cell>
          <cell r="D40">
            <v>27.8</v>
          </cell>
          <cell r="E40">
            <v>29.1</v>
          </cell>
          <cell r="F40">
            <v>30.3</v>
          </cell>
          <cell r="G40">
            <v>41.6</v>
          </cell>
          <cell r="H40">
            <v>42</v>
          </cell>
          <cell r="I40">
            <v>40.549999999999997</v>
          </cell>
          <cell r="J40">
            <v>43.661546000000001</v>
          </cell>
          <cell r="K40">
            <v>45.874220000000001</v>
          </cell>
          <cell r="L40">
            <v>45.589948500000006</v>
          </cell>
        </row>
        <row r="41">
          <cell r="A41" t="str">
            <v xml:space="preserve">     a.   General resources account</v>
          </cell>
          <cell r="B41">
            <v>20.7</v>
          </cell>
          <cell r="C41">
            <v>23.4</v>
          </cell>
          <cell r="D41">
            <v>24</v>
          </cell>
          <cell r="E41">
            <v>25.2</v>
          </cell>
          <cell r="F41">
            <v>25.6</v>
          </cell>
          <cell r="G41">
            <v>35.9</v>
          </cell>
          <cell r="H41">
            <v>36.1</v>
          </cell>
          <cell r="I41">
            <v>34.65</v>
          </cell>
          <cell r="J41">
            <v>37.461545999999998</v>
          </cell>
          <cell r="K41">
            <v>39.007219999999997</v>
          </cell>
          <cell r="L41">
            <v>38.389948500000003</v>
          </cell>
        </row>
        <row r="42">
          <cell r="A42" t="str">
            <v xml:space="preserve">                Of which</v>
          </cell>
          <cell r="B42">
            <v>2.2000000000000002</v>
          </cell>
          <cell r="C42">
            <v>2.2999999999999998</v>
          </cell>
          <cell r="D42">
            <v>-2.2000000000000002</v>
          </cell>
        </row>
        <row r="43">
          <cell r="A43" t="str">
            <v xml:space="preserve">                    Overdue repurchases</v>
          </cell>
          <cell r="E43">
            <v>-1.7</v>
          </cell>
          <cell r="F43">
            <v>-1.7</v>
          </cell>
          <cell r="G43">
            <v>-1.1000000000000001</v>
          </cell>
          <cell r="H43">
            <v>-1.1000000000000001</v>
          </cell>
          <cell r="I43">
            <v>-1.1000000000000001</v>
          </cell>
          <cell r="J43" t="str">
            <v>...</v>
          </cell>
          <cell r="K43" t="str">
            <v>. . .</v>
          </cell>
          <cell r="L43" t="str">
            <v>...</v>
          </cell>
        </row>
        <row r="44">
          <cell r="A44" t="str">
            <v xml:space="preserve">     b.   SAF and ESAF</v>
          </cell>
          <cell r="B44">
            <v>2.4</v>
          </cell>
          <cell r="C44">
            <v>3.2</v>
          </cell>
          <cell r="D44">
            <v>3.6</v>
          </cell>
          <cell r="E44">
            <v>3.8</v>
          </cell>
          <cell r="F44">
            <v>4.5</v>
          </cell>
          <cell r="G44">
            <v>5.6</v>
          </cell>
          <cell r="H44">
            <v>5.8</v>
          </cell>
          <cell r="I44">
            <v>5.8</v>
          </cell>
          <cell r="J44">
            <v>6.1</v>
          </cell>
          <cell r="K44">
            <v>6.7669999999999995</v>
          </cell>
          <cell r="L44">
            <v>7.1</v>
          </cell>
        </row>
        <row r="45">
          <cell r="A45" t="str">
            <v xml:space="preserve">     c.   Trust Fund</v>
          </cell>
          <cell r="B45">
            <v>0.2</v>
          </cell>
          <cell r="C45">
            <v>0.2</v>
          </cell>
          <cell r="D45">
            <v>0.2</v>
          </cell>
          <cell r="E45">
            <v>0.1</v>
          </cell>
          <cell r="F45">
            <v>0.1</v>
          </cell>
          <cell r="G45">
            <v>0.1</v>
          </cell>
          <cell r="H45">
            <v>0.1</v>
          </cell>
          <cell r="I45">
            <v>0.1</v>
          </cell>
          <cell r="J45">
            <v>0.1</v>
          </cell>
          <cell r="K45">
            <v>0.1</v>
          </cell>
          <cell r="L45">
            <v>0.1</v>
          </cell>
        </row>
        <row r="47">
          <cell r="E47" t="str">
            <v>(In percent)</v>
          </cell>
        </row>
        <row r="49">
          <cell r="A49" t="str">
            <v>Quota ratio  4/</v>
          </cell>
          <cell r="B49">
            <v>18.660812294182218</v>
          </cell>
          <cell r="C49">
            <v>17.892425905598245</v>
          </cell>
          <cell r="D49">
            <v>11.173974540311175</v>
          </cell>
          <cell r="E49">
            <v>10.704419889502763</v>
          </cell>
          <cell r="F49">
            <v>10.5</v>
          </cell>
          <cell r="G49">
            <v>9.2477632484514789</v>
          </cell>
          <cell r="H49">
            <v>8.4652443220922233</v>
          </cell>
          <cell r="I49">
            <v>8.4652443220922233</v>
          </cell>
          <cell r="J49" t="str">
            <v>...</v>
          </cell>
          <cell r="K49" t="str">
            <v>. . .</v>
          </cell>
          <cell r="L49" t="str">
            <v>...</v>
          </cell>
        </row>
        <row r="51">
          <cell r="A51" t="str">
            <v>Liquidity ratio  5/</v>
          </cell>
          <cell r="B51">
            <v>118.90756302521008</v>
          </cell>
          <cell r="C51">
            <v>89.575289575289574</v>
          </cell>
          <cell r="D51">
            <v>150.44247787610618</v>
          </cell>
          <cell r="E51">
            <v>164.32926829268294</v>
          </cell>
          <cell r="F51">
            <v>168.5</v>
          </cell>
          <cell r="G51">
            <v>107.08446866485014</v>
          </cell>
          <cell r="H51">
            <v>103.94736842105263</v>
          </cell>
          <cell r="I51">
            <v>126.40006346149582</v>
          </cell>
          <cell r="J51">
            <v>109.47515012102065</v>
          </cell>
          <cell r="K51">
            <v>95.188544855646583</v>
          </cell>
          <cell r="L51">
            <v>97.076306840873912</v>
          </cell>
        </row>
        <row r="53">
          <cell r="A53" t="str">
            <v>Cash ratio  6/</v>
          </cell>
          <cell r="B53">
            <v>140.0990099009901</v>
          </cell>
          <cell r="C53">
            <v>105.93607305936074</v>
          </cell>
          <cell r="D53">
            <v>167.76315789473685</v>
          </cell>
          <cell r="E53">
            <v>182.09459459459458</v>
          </cell>
          <cell r="F53">
            <v>185.4</v>
          </cell>
          <cell r="G53">
            <v>110.59207564160288</v>
          </cell>
          <cell r="H53">
            <v>103.94736842105263</v>
          </cell>
          <cell r="I53">
            <v>126.40006346149582</v>
          </cell>
          <cell r="J53">
            <v>109.47515012102065</v>
          </cell>
          <cell r="K53">
            <v>95.188544855646583</v>
          </cell>
          <cell r="L53">
            <v>97.076306840873912</v>
          </cell>
        </row>
        <row r="55">
          <cell r="A55" t="str">
            <v>Asset ratio  7/</v>
          </cell>
        </row>
        <row r="56">
          <cell r="A56" t="str">
            <v xml:space="preserve">     a.  Excluding gold</v>
          </cell>
          <cell r="B56">
            <v>176.47058823529412</v>
          </cell>
          <cell r="C56">
            <v>143.62934362934362</v>
          </cell>
          <cell r="D56">
            <v>201.17994100294985</v>
          </cell>
          <cell r="E56">
            <v>211.28048780487805</v>
          </cell>
          <cell r="F56">
            <v>215.8</v>
          </cell>
          <cell r="G56">
            <v>158.03814713896455</v>
          </cell>
          <cell r="H56">
            <v>160.78947368421052</v>
          </cell>
          <cell r="I56">
            <v>177.61527842659277</v>
          </cell>
          <cell r="J56" t="str">
            <v>...</v>
          </cell>
          <cell r="K56" t="str">
            <v>. . .</v>
          </cell>
          <cell r="L56" t="str">
            <v>...</v>
          </cell>
        </row>
        <row r="57">
          <cell r="A57" t="str">
            <v xml:space="preserve">     b.  Including gold </v>
          </cell>
          <cell r="B57">
            <v>191.59663865546219</v>
          </cell>
          <cell r="C57">
            <v>157.52895752895753</v>
          </cell>
          <cell r="D57">
            <v>211.79941002949852</v>
          </cell>
          <cell r="E57">
            <v>222.2560975609756</v>
          </cell>
          <cell r="F57">
            <v>227.1</v>
          </cell>
          <cell r="G57">
            <v>167.84741144414167</v>
          </cell>
          <cell r="H57">
            <v>170.26315789473685</v>
          </cell>
          <cell r="I57">
            <v>187.58757759556784</v>
          </cell>
          <cell r="J57" t="str">
            <v>...</v>
          </cell>
          <cell r="K57" t="str">
            <v>. . .</v>
          </cell>
          <cell r="L57" t="str">
            <v>...</v>
          </cell>
        </row>
        <row r="59">
          <cell r="A59" t="str">
            <v>Ratio of overdue repurchases</v>
          </cell>
        </row>
        <row r="60">
          <cell r="A60" t="str">
            <v xml:space="preserve">     a.  To uncommitted resources</v>
          </cell>
          <cell r="B60">
            <v>6.9182389937106921</v>
          </cell>
          <cell r="C60">
            <v>7.6</v>
          </cell>
          <cell r="D60">
            <v>3.5</v>
          </cell>
          <cell r="E60">
            <v>2.6</v>
          </cell>
          <cell r="F60">
            <v>2.6</v>
          </cell>
          <cell r="G60">
            <v>2.1653543307086616</v>
          </cell>
          <cell r="H60">
            <v>2.1400778210116735</v>
          </cell>
          <cell r="I60">
            <v>1.8904161499783827</v>
          </cell>
          <cell r="J60" t="str">
            <v>...</v>
          </cell>
          <cell r="K60" t="str">
            <v>. . .</v>
          </cell>
          <cell r="L60" t="str">
            <v>...</v>
          </cell>
        </row>
        <row r="61">
          <cell r="A61" t="str">
            <v xml:space="preserve">     b.  To Fund credit outstanding (GRA)</v>
          </cell>
          <cell r="E61">
            <v>6.746031746031746</v>
          </cell>
          <cell r="F61">
            <v>6.6</v>
          </cell>
          <cell r="G61">
            <v>3.0640668523676884</v>
          </cell>
          <cell r="H61">
            <v>3.0470914127423825</v>
          </cell>
          <cell r="I61">
            <v>3.1746031746031753</v>
          </cell>
          <cell r="J61" t="str">
            <v>...</v>
          </cell>
          <cell r="K61" t="str">
            <v>. . .</v>
          </cell>
          <cell r="L61" t="str">
            <v>...</v>
          </cell>
        </row>
        <row r="65">
          <cell r="A65" t="str">
            <v xml:space="preserve"> </v>
          </cell>
        </row>
      </sheetData>
      <sheetData sheetId="7" refreshError="1">
        <row r="2">
          <cell r="A2" t="str">
            <v>Table 4. Outstanding Fund Credit by Region 1/</v>
          </cell>
        </row>
        <row r="4">
          <cell r="A4" t="str">
            <v>( In billions of SDRs and as percent of total)</v>
          </cell>
        </row>
        <row r="7">
          <cell r="F7" t="str">
            <v>End of period</v>
          </cell>
        </row>
        <row r="8">
          <cell r="J8" t="str">
            <v>Projected</v>
          </cell>
        </row>
        <row r="9">
          <cell r="L9" t="str">
            <v>July</v>
          </cell>
        </row>
        <row r="10">
          <cell r="E10">
            <v>1992</v>
          </cell>
          <cell r="F10">
            <v>1993</v>
          </cell>
          <cell r="G10">
            <v>1994</v>
          </cell>
          <cell r="H10">
            <v>1995</v>
          </cell>
          <cell r="I10">
            <v>1996</v>
          </cell>
          <cell r="J10">
            <v>1997</v>
          </cell>
          <cell r="K10">
            <v>1998</v>
          </cell>
          <cell r="L10">
            <v>1999</v>
          </cell>
        </row>
        <row r="11">
          <cell r="B11">
            <v>1985</v>
          </cell>
          <cell r="C11">
            <v>1990</v>
          </cell>
          <cell r="D11">
            <v>1991</v>
          </cell>
        </row>
        <row r="13">
          <cell r="E13" t="str">
            <v>General  Resources  Account  (GRA)</v>
          </cell>
          <cell r="F13" t="str">
            <v>General Resources Account (GRA)</v>
          </cell>
        </row>
        <row r="15">
          <cell r="A15" t="str">
            <v>Africa</v>
          </cell>
          <cell r="B15">
            <v>7.298</v>
          </cell>
          <cell r="C15">
            <v>4.1449999999999996</v>
          </cell>
          <cell r="D15">
            <v>3.9001000000000001</v>
          </cell>
          <cell r="E15">
            <v>3.472</v>
          </cell>
          <cell r="F15">
            <v>3.5257000000000001</v>
          </cell>
          <cell r="G15">
            <v>3.8639999999999999</v>
          </cell>
          <cell r="H15">
            <v>3.38</v>
          </cell>
          <cell r="I15">
            <v>3.6680000000000001</v>
          </cell>
          <cell r="J15">
            <v>3.4590000000000001</v>
          </cell>
          <cell r="K15">
            <v>3.0590000000000002</v>
          </cell>
          <cell r="L15">
            <v>2.9649999999999999</v>
          </cell>
        </row>
        <row r="16">
          <cell r="B16" t="e">
            <v>#VALUE!</v>
          </cell>
          <cell r="C16">
            <v>19.992543191369393</v>
          </cell>
          <cell r="D16">
            <v>16.683121220728292</v>
          </cell>
          <cell r="E16">
            <v>14.486404392651654</v>
          </cell>
          <cell r="F16">
            <v>13.992816462603933</v>
          </cell>
          <cell r="G16">
            <v>15.086089095381251</v>
          </cell>
          <cell r="H16">
            <v>9.4077042974838552</v>
          </cell>
          <cell r="I16">
            <v>10.153352156341693</v>
          </cell>
          <cell r="J16">
            <v>9.2119630349676402</v>
          </cell>
          <cell r="K16">
            <v>7.8181307025838951</v>
          </cell>
          <cell r="L16">
            <v>7.711915103909277</v>
          </cell>
        </row>
        <row r="18">
          <cell r="A18" t="str">
            <v>Asia</v>
          </cell>
          <cell r="B18">
            <v>9.1660000000000004</v>
          </cell>
          <cell r="C18">
            <v>2.8159999999999998</v>
          </cell>
          <cell r="D18">
            <v>3.9209999999999998</v>
          </cell>
          <cell r="E18">
            <v>4.6390000000000002</v>
          </cell>
          <cell r="F18">
            <v>5.024</v>
          </cell>
          <cell r="G18">
            <v>4.1790000000000003</v>
          </cell>
          <cell r="H18">
            <v>3.2320000000000002</v>
          </cell>
          <cell r="I18">
            <v>2.0779999999999998</v>
          </cell>
          <cell r="J18">
            <v>3.9620000000000002</v>
          </cell>
          <cell r="K18">
            <v>4.2469999999999999</v>
          </cell>
          <cell r="L18">
            <v>4.5910000000000002</v>
          </cell>
        </row>
        <row r="19">
          <cell r="B19" t="e">
            <v>#VALUE!</v>
          </cell>
          <cell r="C19">
            <v>13.582388812278943</v>
          </cell>
          <cell r="D19">
            <v>16.772523347215618</v>
          </cell>
          <cell r="E19">
            <v>19.355538587992807</v>
          </cell>
          <cell r="F19">
            <v>19.939277280574682</v>
          </cell>
          <cell r="G19">
            <v>16.315933315113419</v>
          </cell>
          <cell r="H19">
            <v>8.9957693164105983</v>
          </cell>
          <cell r="I19">
            <v>5.7520899075458107</v>
          </cell>
          <cell r="J19">
            <v>10.55154597991957</v>
          </cell>
          <cell r="K19">
            <v>10.854397219311473</v>
          </cell>
          <cell r="L19">
            <v>11.941113740994096</v>
          </cell>
        </row>
        <row r="21">
          <cell r="A21" t="str">
            <v>Europe</v>
          </cell>
          <cell r="B21">
            <v>4.7927900000000001</v>
          </cell>
          <cell r="C21">
            <v>0.91713</v>
          </cell>
          <cell r="D21">
            <v>3.46462</v>
          </cell>
          <cell r="E21">
            <v>4.6950000000000003</v>
          </cell>
          <cell r="F21">
            <v>6.1509999999999998</v>
          </cell>
          <cell r="G21">
            <v>8.0030000000000001</v>
          </cell>
          <cell r="H21">
            <v>11.329000000000001</v>
          </cell>
          <cell r="I21">
            <v>13.768000000000001</v>
          </cell>
          <cell r="J21">
            <v>16.047000000000001</v>
          </cell>
          <cell r="K21">
            <v>18.981999999999999</v>
          </cell>
          <cell r="L21">
            <v>19.353999999999999</v>
          </cell>
        </row>
        <row r="22">
          <cell r="B22">
            <v>36.276586082138692</v>
          </cell>
          <cell r="C22">
            <v>4.4235853165502084</v>
          </cell>
          <cell r="D22">
            <v>14.820306003374181</v>
          </cell>
          <cell r="E22">
            <v>19.589190271745252</v>
          </cell>
          <cell r="F22">
            <v>24.412120731053914</v>
          </cell>
          <cell r="G22">
            <v>31.245851715925504</v>
          </cell>
          <cell r="H22">
            <v>31.532509463371184</v>
          </cell>
          <cell r="I22">
            <v>38.111055749321814</v>
          </cell>
          <cell r="J22">
            <v>42.736158086766615</v>
          </cell>
          <cell r="K22">
            <v>48.513813990339152</v>
          </cell>
          <cell r="L22">
            <v>50.33942830389887</v>
          </cell>
        </row>
        <row r="24">
          <cell r="A24" t="str">
            <v>Middle East</v>
          </cell>
          <cell r="B24">
            <v>0.11800000000000001</v>
          </cell>
          <cell r="C24">
            <v>0.153</v>
          </cell>
          <cell r="D24">
            <v>0.155</v>
          </cell>
          <cell r="E24">
            <v>0.40700000000000003</v>
          </cell>
          <cell r="F24">
            <v>0.38500000000000001</v>
          </cell>
          <cell r="G24">
            <v>0.41</v>
          </cell>
          <cell r="H24">
            <v>0.35</v>
          </cell>
          <cell r="I24">
            <v>0.35299999999999998</v>
          </cell>
          <cell r="J24">
            <v>0.51200000000000001</v>
          </cell>
          <cell r="K24">
            <v>0.68700000000000006</v>
          </cell>
          <cell r="L24">
            <v>0.75900000000000001</v>
          </cell>
        </row>
        <row r="25">
          <cell r="B25" t="e">
            <v>#VALUE!</v>
          </cell>
          <cell r="C25">
            <v>0.73796359668987155</v>
          </cell>
          <cell r="D25">
            <v>0.66303012466677402</v>
          </cell>
          <cell r="E25">
            <v>1.6981470587008132</v>
          </cell>
          <cell r="F25">
            <v>1.5279899986109182</v>
          </cell>
          <cell r="G25">
            <v>1.6007496193339317</v>
          </cell>
          <cell r="H25">
            <v>0.97417056334891983</v>
          </cell>
          <cell r="I25">
            <v>0.97713558102197839</v>
          </cell>
          <cell r="J25">
            <v>1.3635516258755225</v>
          </cell>
          <cell r="K25">
            <v>1.7558207887136763</v>
          </cell>
          <cell r="L25">
            <v>1.9741462272739092</v>
          </cell>
        </row>
        <row r="27">
          <cell r="A27" t="str">
            <v>Western Hemisphere</v>
          </cell>
          <cell r="B27">
            <v>13.2118</v>
          </cell>
          <cell r="C27">
            <v>12.701599999999999</v>
          </cell>
          <cell r="D27">
            <v>11.9368</v>
          </cell>
          <cell r="E27">
            <v>10.754300000000001</v>
          </cell>
          <cell r="F27">
            <v>10.110799999999999</v>
          </cell>
          <cell r="G27">
            <v>9.157</v>
          </cell>
          <cell r="H27">
            <v>17.637</v>
          </cell>
          <cell r="I27">
            <v>16.259</v>
          </cell>
          <cell r="J27">
            <v>13.569000000000001</v>
          </cell>
          <cell r="K27">
            <v>12.151999999999999</v>
          </cell>
          <cell r="L27">
            <v>10.778</v>
          </cell>
        </row>
        <row r="28">
          <cell r="B28" t="e">
            <v>#VALUE!</v>
          </cell>
          <cell r="C28">
            <v>61.263519083111575</v>
          </cell>
          <cell r="D28">
            <v>51.06101930401514</v>
          </cell>
          <cell r="E28">
            <v>44.870719688909475</v>
          </cell>
          <cell r="F28">
            <v>40.127795527156543</v>
          </cell>
          <cell r="G28">
            <v>35.751376254245884</v>
          </cell>
          <cell r="H28">
            <v>49.089846359385433</v>
          </cell>
          <cell r="I28">
            <v>45.006366605768697</v>
          </cell>
          <cell r="J28">
            <v>36.136781272470635</v>
          </cell>
          <cell r="K28">
            <v>31.057837299051805</v>
          </cell>
          <cell r="L28">
            <v>28.033396623923839</v>
          </cell>
        </row>
        <row r="30">
          <cell r="A30" t="str">
            <v xml:space="preserve">   Total   </v>
          </cell>
          <cell r="B30" t="e">
            <v>#VALUE!</v>
          </cell>
          <cell r="C30">
            <v>20.73273</v>
          </cell>
          <cell r="D30">
            <v>23.377519999999997</v>
          </cell>
          <cell r="E30">
            <v>23.967300000000002</v>
          </cell>
          <cell r="F30">
            <v>25.1965</v>
          </cell>
          <cell r="G30">
            <v>25.613000000000003</v>
          </cell>
          <cell r="H30">
            <v>35.928000000000004</v>
          </cell>
          <cell r="I30">
            <v>36.126000000000005</v>
          </cell>
          <cell r="J30">
            <v>37.549000000000007</v>
          </cell>
          <cell r="K30">
            <v>39.126999999999995</v>
          </cell>
          <cell r="L30">
            <v>38.447000000000003</v>
          </cell>
        </row>
        <row r="31">
          <cell r="B31" t="e">
            <v>#VALUE!</v>
          </cell>
          <cell r="C31">
            <v>100</v>
          </cell>
          <cell r="D31">
            <v>100</v>
          </cell>
          <cell r="E31">
            <v>100</v>
          </cell>
          <cell r="F31">
            <v>100</v>
          </cell>
          <cell r="G31">
            <v>100</v>
          </cell>
          <cell r="H31">
            <v>100</v>
          </cell>
          <cell r="I31">
            <v>100</v>
          </cell>
          <cell r="J31">
            <v>100</v>
          </cell>
          <cell r="K31">
            <v>100</v>
          </cell>
          <cell r="L31">
            <v>100</v>
          </cell>
        </row>
        <row r="33">
          <cell r="E33" t="str">
            <v>GRA,  Trust Fund,  SAF,  and ESAF</v>
          </cell>
        </row>
        <row r="34">
          <cell r="F34" t="str">
            <v>GRA, Trust Fund, SAF, and ESAF</v>
          </cell>
        </row>
        <row r="36">
          <cell r="A36" t="str">
            <v>Africa</v>
          </cell>
          <cell r="B36">
            <v>8.02895</v>
          </cell>
          <cell r="C36">
            <v>5.7629999999999999</v>
          </cell>
          <cell r="D36">
            <v>5.8959999999999999</v>
          </cell>
          <cell r="E36">
            <v>5.7270000000000003</v>
          </cell>
          <cell r="F36">
            <v>5.8710000000000004</v>
          </cell>
          <cell r="G36">
            <v>6.532</v>
          </cell>
          <cell r="H36">
            <v>7.0659999999999998</v>
          </cell>
          <cell r="I36">
            <v>7.4610000000000003</v>
          </cell>
          <cell r="J36">
            <v>7.3959999999999999</v>
          </cell>
          <cell r="K36">
            <v>7.4139999999999997</v>
          </cell>
          <cell r="L36">
            <v>7.52</v>
          </cell>
        </row>
        <row r="37">
          <cell r="B37" t="e">
            <v>#VALUE!</v>
          </cell>
          <cell r="C37">
            <v>24.72973442676836</v>
          </cell>
          <cell r="D37">
            <v>22.09820508303693</v>
          </cell>
          <cell r="E37">
            <v>20.610305440624003</v>
          </cell>
          <cell r="F37">
            <v>20.140306341229138</v>
          </cell>
          <cell r="G37">
            <v>21.584825854206596</v>
          </cell>
          <cell r="H37">
            <v>16.970482983884523</v>
          </cell>
          <cell r="I37">
            <v>17.782067782067784</v>
          </cell>
          <cell r="J37">
            <v>16.943871706758305</v>
          </cell>
          <cell r="K37">
            <v>16.137036392129549</v>
          </cell>
          <cell r="L37">
            <v>16.478941140377788</v>
          </cell>
        </row>
        <row r="39">
          <cell r="A39" t="str">
            <v>Asia</v>
          </cell>
          <cell r="B39">
            <v>10.67</v>
          </cell>
          <cell r="C39">
            <v>3.609</v>
          </cell>
          <cell r="D39">
            <v>5.0309999999999997</v>
          </cell>
          <cell r="E39">
            <v>5.952</v>
          </cell>
          <cell r="F39">
            <v>6.3659999999999997</v>
          </cell>
          <cell r="G39">
            <v>5.8170000000000002</v>
          </cell>
          <cell r="H39">
            <v>4.8470000000000004</v>
          </cell>
          <cell r="I39">
            <v>3.6720000000000002</v>
          </cell>
          <cell r="J39">
            <v>5.4420000000000002</v>
          </cell>
          <cell r="K39">
            <v>5.8520000000000003</v>
          </cell>
          <cell r="L39">
            <v>6.2060000000000004</v>
          </cell>
        </row>
        <row r="40">
          <cell r="B40" t="e">
            <v>#VALUE!</v>
          </cell>
          <cell r="C40">
            <v>15.486658258928859</v>
          </cell>
          <cell r="D40">
            <v>18.856185510983511</v>
          </cell>
          <cell r="E40">
            <v>21.420034570035636</v>
          </cell>
          <cell r="F40">
            <v>21.838390422119687</v>
          </cell>
          <cell r="G40">
            <v>19.222126759632545</v>
          </cell>
          <cell r="H40">
            <v>11.641088454979947</v>
          </cell>
          <cell r="I40">
            <v>8.7516087516087531</v>
          </cell>
          <cell r="J40">
            <v>12.467353951890034</v>
          </cell>
          <cell r="K40">
            <v>12.737245342155671</v>
          </cell>
          <cell r="L40">
            <v>13.59950913792348</v>
          </cell>
        </row>
        <row r="42">
          <cell r="A42" t="str">
            <v xml:space="preserve">Europe </v>
          </cell>
          <cell r="B42">
            <v>4.7927900000000001</v>
          </cell>
          <cell r="C42">
            <v>0.91713</v>
          </cell>
          <cell r="D42">
            <v>3.464</v>
          </cell>
          <cell r="E42">
            <v>4.6916700000000002</v>
          </cell>
          <cell r="F42">
            <v>6.1509999999999998</v>
          </cell>
          <cell r="G42">
            <v>8.0370000000000008</v>
          </cell>
          <cell r="H42">
            <v>11.401</v>
          </cell>
          <cell r="I42">
            <v>13.943</v>
          </cell>
          <cell r="J42">
            <v>16.395</v>
          </cell>
          <cell r="K42">
            <v>19.454999999999998</v>
          </cell>
          <cell r="L42">
            <v>19.867000000000001</v>
          </cell>
        </row>
        <row r="43">
          <cell r="B43">
            <v>36.044145295931415</v>
          </cell>
          <cell r="C43">
            <v>3.9355164558080977</v>
          </cell>
          <cell r="D43">
            <v>12.983070286234723</v>
          </cell>
          <cell r="E43">
            <v>16.884363842607371</v>
          </cell>
          <cell r="F43">
            <v>21.100838750621772</v>
          </cell>
          <cell r="G43">
            <v>26.558059612715617</v>
          </cell>
          <cell r="H43">
            <v>27.381895909887838</v>
          </cell>
          <cell r="I43">
            <v>33.230849897516563</v>
          </cell>
          <cell r="J43">
            <v>37.560137457044675</v>
          </cell>
          <cell r="K43">
            <v>42.345028730628592</v>
          </cell>
          <cell r="L43">
            <v>43.535521760091164</v>
          </cell>
        </row>
        <row r="45">
          <cell r="A45" t="str">
            <v>Middle East</v>
          </cell>
          <cell r="B45">
            <v>0.26900000000000002</v>
          </cell>
          <cell r="C45">
            <v>0.154</v>
          </cell>
          <cell r="D45">
            <v>0.155</v>
          </cell>
          <cell r="E45">
            <v>0.40700000000000003</v>
          </cell>
          <cell r="F45">
            <v>0.38500000000000001</v>
          </cell>
          <cell r="G45">
            <v>0.41</v>
          </cell>
          <cell r="H45">
            <v>0.35</v>
          </cell>
          <cell r="I45">
            <v>0.35299999999999998</v>
          </cell>
          <cell r="J45">
            <v>0.55600000000000005</v>
          </cell>
          <cell r="K45">
            <v>0.77500000000000002</v>
          </cell>
          <cell r="L45">
            <v>0.86699999999999999</v>
          </cell>
        </row>
        <row r="46">
          <cell r="B46" t="e">
            <v>#VALUE!</v>
          </cell>
          <cell r="C46">
            <v>0.66083274366169131</v>
          </cell>
          <cell r="D46">
            <v>0.58093992331593003</v>
          </cell>
          <cell r="E46">
            <v>1.4647100252023697</v>
          </cell>
          <cell r="F46">
            <v>1.3207320629148729</v>
          </cell>
          <cell r="G46">
            <v>1.3548344458396668</v>
          </cell>
          <cell r="H46">
            <v>0.84059850613636899</v>
          </cell>
          <cell r="I46">
            <v>0.8413175079841746</v>
          </cell>
          <cell r="J46">
            <v>1.2737686139747997</v>
          </cell>
          <cell r="K46">
            <v>1.6868361483545189</v>
          </cell>
          <cell r="L46">
            <v>1.8998991979664284</v>
          </cell>
        </row>
        <row r="48">
          <cell r="A48" t="str">
            <v>Western Hemisphere</v>
          </cell>
          <cell r="B48">
            <v>13.297000000000001</v>
          </cell>
          <cell r="C48">
            <v>12.860799999999999</v>
          </cell>
          <cell r="D48">
            <v>12.1349</v>
          </cell>
          <cell r="E48">
            <v>11.009399999999999</v>
          </cell>
          <cell r="F48">
            <v>10.3775</v>
          </cell>
          <cell r="G48">
            <v>9.4659999999999993</v>
          </cell>
          <cell r="H48">
            <v>17.972999999999999</v>
          </cell>
          <cell r="I48">
            <v>16.629000000000001</v>
          </cell>
          <cell r="J48">
            <v>13.961</v>
          </cell>
          <cell r="K48">
            <v>12.548</v>
          </cell>
          <cell r="L48">
            <v>11.173999999999999</v>
          </cell>
        </row>
        <row r="49">
          <cell r="B49" t="e">
            <v>#VALUE!</v>
          </cell>
          <cell r="C49">
            <v>55.187258114832986</v>
          </cell>
          <cell r="D49">
            <v>45.48159919642891</v>
          </cell>
          <cell r="E49">
            <v>39.620586121530629</v>
          </cell>
          <cell r="F49">
            <v>35.599732423114524</v>
          </cell>
          <cell r="G49">
            <v>31.280153327605575</v>
          </cell>
          <cell r="H49">
            <v>43.165934145111315</v>
          </cell>
          <cell r="I49">
            <v>39.632489632489637</v>
          </cell>
          <cell r="J49">
            <v>31.983963344788091</v>
          </cell>
          <cell r="K49">
            <v>27.311509663938711</v>
          </cell>
          <cell r="L49">
            <v>24.486128763641144</v>
          </cell>
        </row>
        <row r="51">
          <cell r="A51" t="str">
            <v xml:space="preserve">   Total   </v>
          </cell>
          <cell r="B51" t="e">
            <v>#VALUE!</v>
          </cell>
          <cell r="C51">
            <v>23.303930000000001</v>
          </cell>
          <cell r="D51">
            <v>26.680900000000001</v>
          </cell>
          <cell r="E51">
            <v>27.787069999999996</v>
          </cell>
          <cell r="F51">
            <v>29.150500000000001</v>
          </cell>
          <cell r="G51">
            <v>30.262</v>
          </cell>
          <cell r="H51">
            <v>41.637</v>
          </cell>
          <cell r="I51">
            <v>41.957999999999998</v>
          </cell>
          <cell r="J51">
            <v>43.65</v>
          </cell>
          <cell r="K51">
            <v>45.943999999999996</v>
          </cell>
          <cell r="L51">
            <v>45.634</v>
          </cell>
        </row>
        <row r="52">
          <cell r="B52" t="e">
            <v>#VALUE!</v>
          </cell>
          <cell r="C52">
            <v>100</v>
          </cell>
          <cell r="D52">
            <v>100</v>
          </cell>
          <cell r="E52">
            <v>100</v>
          </cell>
          <cell r="F52">
            <v>100</v>
          </cell>
          <cell r="G52">
            <v>100</v>
          </cell>
          <cell r="H52">
            <v>100</v>
          </cell>
          <cell r="I52">
            <v>100</v>
          </cell>
          <cell r="J52">
            <v>100</v>
          </cell>
          <cell r="K52">
            <v>100</v>
          </cell>
          <cell r="L52">
            <v>100</v>
          </cell>
        </row>
        <row r="55">
          <cell r="A55" t="str">
            <v>1/  Based on IFS regional classification.</v>
          </cell>
        </row>
      </sheetData>
      <sheetData sheetId="8" refreshError="1">
        <row r="1">
          <cell r="A1" t="str">
            <v>Table 5. Demand and Supply of Fund Resources</v>
          </cell>
        </row>
        <row r="2">
          <cell r="A2" t="str">
            <v>(In billions of SDRs)</v>
          </cell>
        </row>
        <row r="5">
          <cell r="AF5" t="str">
            <v>Std.</v>
          </cell>
        </row>
        <row r="6">
          <cell r="AC6" t="str">
            <v>Projected</v>
          </cell>
          <cell r="AE6" t="str">
            <v>Avg.</v>
          </cell>
          <cell r="AF6" t="str">
            <v>Dev.</v>
          </cell>
        </row>
        <row r="7">
          <cell r="AC7" t="str">
            <v>Projected</v>
          </cell>
          <cell r="AE7" t="str">
            <v>Averages</v>
          </cell>
          <cell r="AF7" t="str">
            <v>Deviation</v>
          </cell>
        </row>
        <row r="8">
          <cell r="B8">
            <v>1970</v>
          </cell>
          <cell r="C8">
            <v>1971</v>
          </cell>
          <cell r="D8">
            <v>1972</v>
          </cell>
          <cell r="E8">
            <v>1973</v>
          </cell>
          <cell r="F8">
            <v>1974</v>
          </cell>
          <cell r="G8">
            <v>1975</v>
          </cell>
          <cell r="H8">
            <v>1976</v>
          </cell>
          <cell r="I8">
            <v>1977</v>
          </cell>
          <cell r="J8">
            <v>1978</v>
          </cell>
          <cell r="K8">
            <v>1979</v>
          </cell>
          <cell r="L8" t="str">
            <v>1980</v>
          </cell>
          <cell r="M8" t="str">
            <v>1981</v>
          </cell>
          <cell r="N8" t="str">
            <v>1982</v>
          </cell>
          <cell r="O8" t="str">
            <v>1983</v>
          </cell>
          <cell r="P8" t="str">
            <v>1984</v>
          </cell>
          <cell r="Q8" t="str">
            <v>1985</v>
          </cell>
          <cell r="R8" t="str">
            <v>1986</v>
          </cell>
          <cell r="S8" t="str">
            <v>1987</v>
          </cell>
          <cell r="T8" t="str">
            <v>1988</v>
          </cell>
          <cell r="U8" t="str">
            <v>1989</v>
          </cell>
          <cell r="V8" t="str">
            <v>1990</v>
          </cell>
          <cell r="W8" t="str">
            <v>1991</v>
          </cell>
          <cell r="X8">
            <v>1992</v>
          </cell>
          <cell r="Y8">
            <v>1993</v>
          </cell>
          <cell r="Z8">
            <v>1994</v>
          </cell>
          <cell r="AA8">
            <v>1995</v>
          </cell>
          <cell r="AB8" t="str">
            <v>1996</v>
          </cell>
          <cell r="AC8">
            <v>1997</v>
          </cell>
          <cell r="AD8">
            <v>1998</v>
          </cell>
          <cell r="AE8" t="str">
            <v xml:space="preserve">      1985 - 1996</v>
          </cell>
        </row>
        <row r="11">
          <cell r="A11" t="str">
            <v>1.  Commitments (SBA and EFF)</v>
          </cell>
          <cell r="B11">
            <v>0.42</v>
          </cell>
          <cell r="C11">
            <v>0.44800000000000001</v>
          </cell>
          <cell r="D11">
            <v>0.45500000000000002</v>
          </cell>
          <cell r="E11">
            <v>0.35099999999999998</v>
          </cell>
          <cell r="F11">
            <v>1.3819999999999999</v>
          </cell>
          <cell r="G11">
            <v>1.236</v>
          </cell>
          <cell r="H11">
            <v>0.90800000000000003</v>
          </cell>
          <cell r="I11">
            <v>5.22</v>
          </cell>
          <cell r="J11">
            <v>1.9139999999999999</v>
          </cell>
          <cell r="K11">
            <v>2.1669999999999998</v>
          </cell>
          <cell r="L11">
            <v>7.0090000000000003</v>
          </cell>
          <cell r="M11">
            <v>15.244</v>
          </cell>
          <cell r="N11">
            <v>6.53</v>
          </cell>
          <cell r="O11">
            <v>11.318</v>
          </cell>
          <cell r="P11">
            <v>4.1130000000000004</v>
          </cell>
          <cell r="Q11">
            <v>3.3</v>
          </cell>
          <cell r="R11">
            <v>3.657</v>
          </cell>
          <cell r="S11">
            <v>2.577</v>
          </cell>
          <cell r="T11">
            <v>2.94</v>
          </cell>
          <cell r="U11">
            <v>9.6266999999999996</v>
          </cell>
          <cell r="V11">
            <v>2.3161450000000001</v>
          </cell>
          <cell r="W11">
            <v>8.1861250000000005</v>
          </cell>
          <cell r="X11">
            <v>6.98</v>
          </cell>
          <cell r="Y11">
            <v>3.1181049999999999</v>
          </cell>
          <cell r="Z11">
            <v>3.8163909999999999</v>
          </cell>
          <cell r="AA11">
            <v>22.055164999999999</v>
          </cell>
          <cell r="AB11">
            <v>11.560765</v>
          </cell>
          <cell r="AC11">
            <v>13.5</v>
          </cell>
          <cell r="AD11">
            <v>7.4</v>
          </cell>
          <cell r="AE11">
            <v>6.6777830000000007</v>
          </cell>
          <cell r="AF11">
            <v>5.7411962733779536</v>
          </cell>
        </row>
        <row r="13">
          <cell r="A13" t="str">
            <v xml:space="preserve"> 2.  Purchases 2/</v>
          </cell>
          <cell r="L13">
            <v>3.3940000000000001</v>
          </cell>
          <cell r="M13">
            <v>6.7720000000000002</v>
          </cell>
          <cell r="N13">
            <v>7.3940000000000001</v>
          </cell>
          <cell r="O13">
            <v>12.619</v>
          </cell>
          <cell r="P13">
            <v>7.2910000000000004</v>
          </cell>
          <cell r="Q13">
            <v>4</v>
          </cell>
          <cell r="R13">
            <v>3.82</v>
          </cell>
          <cell r="S13">
            <v>3.2989999999999999</v>
          </cell>
          <cell r="T13">
            <v>2.6686450000000002</v>
          </cell>
          <cell r="U13">
            <v>3.477658125</v>
          </cell>
          <cell r="V13">
            <v>4.2699868749999998</v>
          </cell>
          <cell r="W13">
            <v>7.3864799999999997</v>
          </cell>
          <cell r="X13">
            <v>4.7911192380000003</v>
          </cell>
          <cell r="Y13">
            <v>5.0422403720000002</v>
          </cell>
          <cell r="Z13">
            <v>4.9794710000000002</v>
          </cell>
          <cell r="AA13">
            <v>16.96791954</v>
          </cell>
          <cell r="AB13">
            <v>5.2709602000000002</v>
          </cell>
          <cell r="AC13">
            <v>5.2709602000000002</v>
          </cell>
          <cell r="AD13">
            <v>5.2709602000000002</v>
          </cell>
        </row>
        <row r="14">
          <cell r="A14" t="str">
            <v xml:space="preserve">     of which:</v>
          </cell>
        </row>
        <row r="15">
          <cell r="A15" t="str">
            <v xml:space="preserve">       Stand-by/Credit tranche 3/ 4/</v>
          </cell>
          <cell r="R15">
            <v>3.0021464999999998</v>
          </cell>
          <cell r="S15">
            <v>1.8744924999999999</v>
          </cell>
          <cell r="T15">
            <v>1.713165</v>
          </cell>
          <cell r="U15">
            <v>1.4712499999999999</v>
          </cell>
          <cell r="V15">
            <v>1.2364299999999999</v>
          </cell>
          <cell r="W15">
            <v>2.5527150000000001</v>
          </cell>
          <cell r="X15">
            <v>3.3196340000000002</v>
          </cell>
          <cell r="Y15">
            <v>1.0509200000000001</v>
          </cell>
          <cell r="Z15">
            <v>1.8293060000000001</v>
          </cell>
          <cell r="AA15">
            <v>14.404112000000001</v>
          </cell>
          <cell r="AB15">
            <v>2.4710549999999998</v>
          </cell>
          <cell r="AC15">
            <v>2.4710549999999998</v>
          </cell>
          <cell r="AD15">
            <v>2.4710549999999998</v>
          </cell>
        </row>
        <row r="16">
          <cell r="A16" t="str">
            <v xml:space="preserve">       Extended fund facility 4/</v>
          </cell>
          <cell r="R16">
            <v>0.25</v>
          </cell>
          <cell r="S16">
            <v>0.24254999999999999</v>
          </cell>
          <cell r="T16">
            <v>0.22500000000000001</v>
          </cell>
          <cell r="U16">
            <v>1.1982731250000001</v>
          </cell>
          <cell r="V16">
            <v>2.9658968749999999</v>
          </cell>
          <cell r="W16">
            <v>1.873505</v>
          </cell>
          <cell r="X16">
            <v>0.91440573800000002</v>
          </cell>
          <cell r="Y16">
            <v>1.8512353720000001</v>
          </cell>
          <cell r="Z16">
            <v>0.90031499999999998</v>
          </cell>
          <cell r="AA16">
            <v>1.9431560000000001</v>
          </cell>
          <cell r="AB16">
            <v>2.6252852</v>
          </cell>
          <cell r="AC16">
            <v>2.6252852</v>
          </cell>
          <cell r="AD16">
            <v>2.6252852</v>
          </cell>
        </row>
        <row r="17">
          <cell r="A17" t="str">
            <v xml:space="preserve">       Total Purchases</v>
          </cell>
          <cell r="B17">
            <v>0.94899999999999995</v>
          </cell>
          <cell r="C17">
            <v>0.38</v>
          </cell>
          <cell r="D17">
            <v>0.64970000000000006</v>
          </cell>
          <cell r="E17">
            <v>0.34</v>
          </cell>
          <cell r="F17">
            <v>3.09</v>
          </cell>
          <cell r="G17">
            <v>3.9</v>
          </cell>
          <cell r="H17">
            <v>6</v>
          </cell>
          <cell r="I17">
            <v>3.3</v>
          </cell>
          <cell r="J17">
            <v>1.2</v>
          </cell>
          <cell r="K17">
            <v>1.7</v>
          </cell>
          <cell r="L17">
            <v>3.4</v>
          </cell>
          <cell r="M17">
            <v>6.8</v>
          </cell>
          <cell r="N17">
            <v>7.4</v>
          </cell>
          <cell r="O17">
            <v>12.6</v>
          </cell>
          <cell r="P17">
            <v>7.3</v>
          </cell>
          <cell r="Q17">
            <v>4</v>
          </cell>
          <cell r="R17">
            <v>3.8</v>
          </cell>
          <cell r="S17">
            <v>3.3</v>
          </cell>
          <cell r="T17">
            <v>2.7</v>
          </cell>
          <cell r="U17">
            <v>3.5</v>
          </cell>
          <cell r="V17">
            <v>4.3</v>
          </cell>
          <cell r="W17">
            <v>7.4</v>
          </cell>
          <cell r="X17">
            <v>4.8</v>
          </cell>
          <cell r="Y17">
            <v>5</v>
          </cell>
          <cell r="Z17">
            <v>5</v>
          </cell>
          <cell r="AA17">
            <v>17</v>
          </cell>
          <cell r="AB17">
            <v>5.3</v>
          </cell>
          <cell r="AC17">
            <v>7.1</v>
          </cell>
          <cell r="AD17">
            <v>5.9</v>
          </cell>
        </row>
        <row r="18">
          <cell r="A18" t="str">
            <v>2.  Purchases under arrangements</v>
          </cell>
          <cell r="B18">
            <v>0.94599999999999995</v>
          </cell>
          <cell r="C18">
            <v>0.29580000000000001</v>
          </cell>
          <cell r="D18">
            <v>0.33950000000000008</v>
          </cell>
          <cell r="E18">
            <v>0.22600000000000003</v>
          </cell>
          <cell r="F18">
            <v>1.2669999999999999</v>
          </cell>
          <cell r="G18">
            <v>0.61329999999999973</v>
          </cell>
          <cell r="H18">
            <v>1.5490000000000004</v>
          </cell>
          <cell r="I18">
            <v>3.0589999999999997</v>
          </cell>
          <cell r="J18">
            <v>0.58599999999999997</v>
          </cell>
          <cell r="K18">
            <v>1.0899999999999999</v>
          </cell>
          <cell r="L18">
            <v>2.42</v>
          </cell>
          <cell r="M18">
            <v>5.5569999999999995</v>
          </cell>
          <cell r="N18">
            <v>4.7730000000000006</v>
          </cell>
          <cell r="O18">
            <v>9.7620000000000005</v>
          </cell>
          <cell r="P18">
            <v>6.484</v>
          </cell>
          <cell r="Q18">
            <v>3.0709999999999997</v>
          </cell>
          <cell r="R18">
            <v>3.2324799999999998</v>
          </cell>
          <cell r="S18">
            <v>2.1182349999999999</v>
          </cell>
          <cell r="T18">
            <v>1.9695200000000002</v>
          </cell>
          <cell r="U18">
            <v>2.6554899999999999</v>
          </cell>
          <cell r="V18">
            <v>4.2323399999999998</v>
          </cell>
          <cell r="W18">
            <v>4.4397400000000005</v>
          </cell>
          <cell r="X18">
            <v>4.2429199999999998</v>
          </cell>
          <cell r="Y18">
            <v>2.859915</v>
          </cell>
          <cell r="Z18">
            <v>2.7501500000000001</v>
          </cell>
          <cell r="AA18">
            <v>16.379349999999999</v>
          </cell>
          <cell r="AB18">
            <v>5.1253799999999998</v>
          </cell>
          <cell r="AC18">
            <v>6.8</v>
          </cell>
          <cell r="AD18">
            <v>5.4</v>
          </cell>
          <cell r="AE18">
            <v>4.4230433333333332</v>
          </cell>
          <cell r="AF18">
            <v>3.8900713286264441</v>
          </cell>
        </row>
        <row r="20">
          <cell r="A20" t="str">
            <v>3.  Other purchases</v>
          </cell>
        </row>
        <row r="21">
          <cell r="A21" t="str">
            <v xml:space="preserve">       CCFF</v>
          </cell>
          <cell r="B21">
            <v>3.0000000000000001E-3</v>
          </cell>
          <cell r="C21">
            <v>8.4200000000000011E-2</v>
          </cell>
          <cell r="D21">
            <v>0.31019999999999998</v>
          </cell>
          <cell r="E21">
            <v>0.114</v>
          </cell>
          <cell r="F21">
            <v>0.107</v>
          </cell>
          <cell r="G21">
            <v>0.2437</v>
          </cell>
          <cell r="H21">
            <v>2.3079999999999998</v>
          </cell>
          <cell r="I21">
            <v>0.24099999999999999</v>
          </cell>
          <cell r="J21">
            <v>0.61399999999999999</v>
          </cell>
          <cell r="K21">
            <v>0.61</v>
          </cell>
          <cell r="L21">
            <v>0.98</v>
          </cell>
          <cell r="M21">
            <v>1.2430000000000001</v>
          </cell>
          <cell r="N21">
            <v>2.6269999999999998</v>
          </cell>
          <cell r="O21">
            <v>2.8380000000000001</v>
          </cell>
          <cell r="P21">
            <v>0.81599999999999995</v>
          </cell>
          <cell r="Q21">
            <v>0.92900000000000005</v>
          </cell>
          <cell r="R21">
            <v>0.56752000000000002</v>
          </cell>
          <cell r="S21">
            <v>1.181765</v>
          </cell>
          <cell r="T21">
            <v>0.73048000000000002</v>
          </cell>
          <cell r="U21">
            <v>0.84450999999999998</v>
          </cell>
          <cell r="V21">
            <v>6.7659999999999998E-2</v>
          </cell>
          <cell r="W21">
            <v>2.9602599999999999</v>
          </cell>
          <cell r="X21">
            <v>0.55708000000000002</v>
          </cell>
          <cell r="Y21">
            <v>0.70952999999999999</v>
          </cell>
          <cell r="Z21">
            <v>0.30802000000000002</v>
          </cell>
          <cell r="AA21">
            <v>8.9250000000000006E-3</v>
          </cell>
          <cell r="AB21">
            <v>0.17462</v>
          </cell>
          <cell r="AC21">
            <v>0.3</v>
          </cell>
          <cell r="AD21">
            <v>0.5</v>
          </cell>
          <cell r="AE21">
            <v>0.75328083333333351</v>
          </cell>
          <cell r="AF21">
            <v>0.78196946468177164</v>
          </cell>
        </row>
        <row r="22">
          <cell r="A22" t="str">
            <v xml:space="preserve">       Oil facility</v>
          </cell>
          <cell r="B22" t="str">
            <v xml:space="preserve">--  </v>
          </cell>
          <cell r="C22" t="str">
            <v xml:space="preserve">--  </v>
          </cell>
          <cell r="D22" t="str">
            <v xml:space="preserve">--  </v>
          </cell>
          <cell r="E22" t="str">
            <v xml:space="preserve">--  </v>
          </cell>
          <cell r="F22">
            <v>1.716</v>
          </cell>
          <cell r="G22">
            <v>3.0430000000000001</v>
          </cell>
          <cell r="H22">
            <v>2.1429999999999998</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cell r="AB22" t="str">
            <v xml:space="preserve">--  </v>
          </cell>
          <cell r="AC22" t="str">
            <v xml:space="preserve"> ...</v>
          </cell>
          <cell r="AD22" t="str">
            <v xml:space="preserve"> ...</v>
          </cell>
          <cell r="AE22">
            <v>0</v>
          </cell>
          <cell r="AF22">
            <v>0</v>
          </cell>
        </row>
        <row r="23">
          <cell r="A23" t="str">
            <v xml:space="preserve">       STF</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v>1.430555</v>
          </cell>
          <cell r="Z23">
            <v>1.9418299999999999</v>
          </cell>
          <cell r="AA23">
            <v>0.61172499999999996</v>
          </cell>
          <cell r="AB23" t="str">
            <v xml:space="preserve">--  </v>
          </cell>
          <cell r="AC23" t="str">
            <v xml:space="preserve"> ...</v>
          </cell>
          <cell r="AD23" t="str">
            <v xml:space="preserve"> ...</v>
          </cell>
          <cell r="AE23">
            <v>0.33200916666666663</v>
          </cell>
          <cell r="AF23">
            <v>0.66528447719355133</v>
          </cell>
        </row>
        <row r="25">
          <cell r="A25" t="str">
            <v>4.   Demand for GRA resources (1 + 3)</v>
          </cell>
          <cell r="B25">
            <v>0.42299999999999999</v>
          </cell>
          <cell r="C25">
            <v>0.53220000000000001</v>
          </cell>
          <cell r="D25">
            <v>0.76519999999999999</v>
          </cell>
          <cell r="E25">
            <v>0.46499999999999997</v>
          </cell>
          <cell r="F25">
            <v>3.2050000000000001</v>
          </cell>
          <cell r="G25">
            <v>4.5227000000000004</v>
          </cell>
          <cell r="H25">
            <v>5.359</v>
          </cell>
          <cell r="I25">
            <v>5.4609999999999994</v>
          </cell>
          <cell r="J25">
            <v>2.528</v>
          </cell>
          <cell r="K25">
            <v>2.7769999999999997</v>
          </cell>
          <cell r="L25">
            <v>7.9890000000000008</v>
          </cell>
          <cell r="M25">
            <v>16.486999999999998</v>
          </cell>
          <cell r="N25">
            <v>9.157</v>
          </cell>
          <cell r="O25">
            <v>14.155999999999999</v>
          </cell>
          <cell r="P25">
            <v>4.9290000000000003</v>
          </cell>
          <cell r="Q25">
            <v>4.2290000000000001</v>
          </cell>
          <cell r="R25">
            <v>4.2245200000000001</v>
          </cell>
          <cell r="S25">
            <v>3.7587649999999999</v>
          </cell>
          <cell r="T25">
            <v>3.67048</v>
          </cell>
          <cell r="U25">
            <v>10.471209999999999</v>
          </cell>
          <cell r="V25">
            <v>2.3838050000000002</v>
          </cell>
          <cell r="W25">
            <v>11.146385</v>
          </cell>
          <cell r="X25">
            <v>7.5370800000000004</v>
          </cell>
          <cell r="Y25">
            <v>5.2581899999999999</v>
          </cell>
          <cell r="Z25">
            <v>6.0662409999999998</v>
          </cell>
          <cell r="AA25">
            <v>22.675815</v>
          </cell>
          <cell r="AB25">
            <v>11.735385000000001</v>
          </cell>
          <cell r="AC25">
            <v>13.8</v>
          </cell>
          <cell r="AD25">
            <v>7.9</v>
          </cell>
          <cell r="AE25">
            <v>7.7630730000000012</v>
          </cell>
          <cell r="AF25">
            <v>5.6639694299818482</v>
          </cell>
        </row>
        <row r="27">
          <cell r="B27" t="str">
            <v>1970</v>
          </cell>
          <cell r="C27" t="str">
            <v>1971</v>
          </cell>
          <cell r="D27" t="str">
            <v>1972</v>
          </cell>
          <cell r="E27" t="str">
            <v>1973</v>
          </cell>
          <cell r="F27" t="str">
            <v>1974</v>
          </cell>
          <cell r="G27" t="str">
            <v>1975</v>
          </cell>
          <cell r="H27" t="str">
            <v>1976</v>
          </cell>
          <cell r="I27" t="str">
            <v>1977</v>
          </cell>
          <cell r="J27" t="str">
            <v>1978</v>
          </cell>
          <cell r="K27" t="str">
            <v>1979</v>
          </cell>
          <cell r="L27" t="str">
            <v>1980</v>
          </cell>
          <cell r="M27" t="str">
            <v>1981</v>
          </cell>
          <cell r="N27" t="str">
            <v>1982</v>
          </cell>
          <cell r="O27" t="str">
            <v>1983</v>
          </cell>
          <cell r="P27" t="str">
            <v>1984</v>
          </cell>
          <cell r="Q27" t="str">
            <v>1985</v>
          </cell>
          <cell r="R27" t="str">
            <v>1986</v>
          </cell>
          <cell r="S27" t="str">
            <v>1987</v>
          </cell>
          <cell r="T27" t="str">
            <v>1988</v>
          </cell>
          <cell r="U27" t="str">
            <v>1989</v>
          </cell>
          <cell r="V27" t="str">
            <v>1990</v>
          </cell>
          <cell r="W27" t="str">
            <v>1991</v>
          </cell>
          <cell r="X27" t="str">
            <v>1992</v>
          </cell>
          <cell r="Y27" t="str">
            <v>1993</v>
          </cell>
          <cell r="Z27" t="str">
            <v>1994</v>
          </cell>
          <cell r="AA27" t="str">
            <v>1995</v>
          </cell>
          <cell r="AB27" t="str">
            <v>1996</v>
          </cell>
          <cell r="AC27" t="str">
            <v>1996</v>
          </cell>
          <cell r="AD27" t="str">
            <v>1996</v>
          </cell>
        </row>
        <row r="28">
          <cell r="B28">
            <v>28433000000</v>
          </cell>
          <cell r="C28">
            <v>28807800000</v>
          </cell>
          <cell r="D28">
            <v>29168600000</v>
          </cell>
          <cell r="E28">
            <v>29189400000</v>
          </cell>
          <cell r="F28">
            <v>29189400000</v>
          </cell>
          <cell r="G28">
            <v>29211400000</v>
          </cell>
          <cell r="H28">
            <v>29213300000</v>
          </cell>
          <cell r="I28">
            <v>29219100000</v>
          </cell>
          <cell r="J28">
            <v>39011200000</v>
          </cell>
          <cell r="K28">
            <v>39016500000</v>
          </cell>
          <cell r="L28">
            <v>59595500000</v>
          </cell>
          <cell r="M28">
            <v>60674000000</v>
          </cell>
          <cell r="N28">
            <v>61059800000</v>
          </cell>
          <cell r="O28">
            <v>88508900000</v>
          </cell>
          <cell r="P28">
            <v>89301800000</v>
          </cell>
          <cell r="Q28">
            <v>89305050000</v>
          </cell>
          <cell r="R28">
            <v>89987550000</v>
          </cell>
          <cell r="S28">
            <v>89987550000</v>
          </cell>
          <cell r="T28">
            <v>89987550000</v>
          </cell>
          <cell r="U28">
            <v>90132550000</v>
          </cell>
          <cell r="V28">
            <v>91102550000</v>
          </cell>
          <cell r="W28">
            <v>91152550000</v>
          </cell>
          <cell r="X28">
            <v>141404300000</v>
          </cell>
          <cell r="Y28">
            <v>144799700000</v>
          </cell>
          <cell r="Z28">
            <v>144937800000</v>
          </cell>
          <cell r="AA28">
            <v>145318800000</v>
          </cell>
          <cell r="AB28">
            <v>145318800000</v>
          </cell>
          <cell r="AC28">
            <v>145318800000</v>
          </cell>
          <cell r="AD28">
            <v>145318800000</v>
          </cell>
        </row>
        <row r="29">
          <cell r="A29" t="str">
            <v>5.   Quotas (end-of-period)</v>
          </cell>
          <cell r="B29">
            <v>28.433</v>
          </cell>
          <cell r="C29">
            <v>28.8078</v>
          </cell>
          <cell r="D29">
            <v>29.168600000000001</v>
          </cell>
          <cell r="E29">
            <v>29.189399999999999</v>
          </cell>
          <cell r="F29">
            <v>29.189399999999999</v>
          </cell>
          <cell r="G29">
            <v>29.211400000000001</v>
          </cell>
          <cell r="H29">
            <v>29.2133</v>
          </cell>
          <cell r="I29">
            <v>29.219100000000001</v>
          </cell>
          <cell r="J29">
            <v>39.011200000000002</v>
          </cell>
          <cell r="K29">
            <v>39.016500000000001</v>
          </cell>
          <cell r="L29">
            <v>59.595500000000001</v>
          </cell>
          <cell r="M29">
            <v>60.673999999999999</v>
          </cell>
          <cell r="N29">
            <v>61.059800000000003</v>
          </cell>
          <cell r="O29">
            <v>88.508899999999997</v>
          </cell>
          <cell r="P29">
            <v>89.3018</v>
          </cell>
          <cell r="Q29">
            <v>89.305049999999994</v>
          </cell>
          <cell r="R29">
            <v>89.987549999999999</v>
          </cell>
          <cell r="S29">
            <v>89.987549999999999</v>
          </cell>
          <cell r="T29">
            <v>89.987549999999999</v>
          </cell>
          <cell r="U29">
            <v>90.132549999999995</v>
          </cell>
          <cell r="V29">
            <v>91.102549999999994</v>
          </cell>
          <cell r="W29">
            <v>91.152550000000005</v>
          </cell>
          <cell r="X29">
            <v>141.40430000000001</v>
          </cell>
          <cell r="Y29">
            <v>144.7997</v>
          </cell>
          <cell r="Z29">
            <v>144.93780000000001</v>
          </cell>
          <cell r="AA29">
            <v>145.31880000000001</v>
          </cell>
          <cell r="AB29">
            <v>145.31880000000001</v>
          </cell>
          <cell r="AC29">
            <v>145.31880000000001</v>
          </cell>
          <cell r="AD29">
            <v>145.31880000000001</v>
          </cell>
        </row>
        <row r="31">
          <cell r="A31" t="str">
            <v>6.   Usable resources (end-of-period)</v>
          </cell>
        </row>
        <row r="32">
          <cell r="A32" t="str">
            <v xml:space="preserve">      a.  Total (usable currency &amp; SDRs)</v>
          </cell>
          <cell r="B32">
            <v>13.989999999999998</v>
          </cell>
          <cell r="C32">
            <v>9.59</v>
          </cell>
          <cell r="D32">
            <v>5.97</v>
          </cell>
          <cell r="E32">
            <v>10.47</v>
          </cell>
          <cell r="F32">
            <v>13.56</v>
          </cell>
          <cell r="G32">
            <v>9.6100000000000012</v>
          </cell>
          <cell r="H32">
            <v>6.3</v>
          </cell>
          <cell r="I32">
            <v>7.3</v>
          </cell>
          <cell r="J32">
            <v>10.9</v>
          </cell>
          <cell r="K32">
            <v>7.7</v>
          </cell>
          <cell r="L32">
            <v>20.8</v>
          </cell>
          <cell r="M32">
            <v>24.4</v>
          </cell>
          <cell r="N32">
            <v>17.399999999999999</v>
          </cell>
          <cell r="O32">
            <v>39.799999999999997</v>
          </cell>
          <cell r="P32">
            <v>41</v>
          </cell>
          <cell r="Q32">
            <v>38.5</v>
          </cell>
          <cell r="R32">
            <v>38.4</v>
          </cell>
          <cell r="S32">
            <v>40.700000000000003</v>
          </cell>
          <cell r="T32">
            <v>42.3</v>
          </cell>
          <cell r="U32">
            <v>41.1</v>
          </cell>
          <cell r="V32">
            <v>42</v>
          </cell>
          <cell r="W32">
            <v>37.200000000000003</v>
          </cell>
          <cell r="X32">
            <v>68.2</v>
          </cell>
          <cell r="Y32">
            <v>69.3</v>
          </cell>
          <cell r="Z32">
            <v>68.400000000000006</v>
          </cell>
          <cell r="AA32">
            <v>58</v>
          </cell>
          <cell r="AB32">
            <v>61.1</v>
          </cell>
          <cell r="AE32">
            <v>50.433333333333337</v>
          </cell>
          <cell r="AF32">
            <v>13.303747478424899</v>
          </cell>
        </row>
        <row r="33">
          <cell r="A33" t="str">
            <v xml:space="preserve">      b.  UAUR 1/</v>
          </cell>
          <cell r="J33">
            <v>5.3</v>
          </cell>
          <cell r="K33">
            <v>4</v>
          </cell>
          <cell r="L33">
            <v>12.8</v>
          </cell>
          <cell r="M33">
            <v>18</v>
          </cell>
          <cell r="N33">
            <v>13</v>
          </cell>
          <cell r="O33">
            <v>27.7</v>
          </cell>
          <cell r="P33">
            <v>30.6</v>
          </cell>
          <cell r="Q33">
            <v>28</v>
          </cell>
          <cell r="R33">
            <v>28.4</v>
          </cell>
          <cell r="S33">
            <v>30.1</v>
          </cell>
          <cell r="T33">
            <v>30.4</v>
          </cell>
          <cell r="U33">
            <v>26.7</v>
          </cell>
          <cell r="V33">
            <v>28.3</v>
          </cell>
          <cell r="W33">
            <v>23.2</v>
          </cell>
          <cell r="X33">
            <v>51</v>
          </cell>
          <cell r="Y33">
            <v>53.9</v>
          </cell>
          <cell r="Z33">
            <v>53.4</v>
          </cell>
          <cell r="AA33">
            <v>39.299999999999997</v>
          </cell>
          <cell r="AB33">
            <v>39.5</v>
          </cell>
          <cell r="AC33">
            <v>42.051097647304907</v>
          </cell>
          <cell r="AD33">
            <v>38.034696282769389</v>
          </cell>
          <cell r="AE33">
            <v>36.016666666666666</v>
          </cell>
          <cell r="AF33">
            <v>11.155335725629909</v>
          </cell>
        </row>
        <row r="35">
          <cell r="A35" t="str">
            <v>7.   Imports of goods and services</v>
          </cell>
        </row>
        <row r="36">
          <cell r="A36" t="str">
            <v xml:space="preserve">       a.  World</v>
          </cell>
          <cell r="B36">
            <v>385.62161254882812</v>
          </cell>
          <cell r="C36">
            <v>427.98062968642506</v>
          </cell>
          <cell r="D36">
            <v>464.04278071600328</v>
          </cell>
          <cell r="E36">
            <v>576.51463809132611</v>
          </cell>
          <cell r="F36">
            <v>815.21087973320675</v>
          </cell>
          <cell r="G36">
            <v>862.9855827636618</v>
          </cell>
          <cell r="H36">
            <v>1021.6003255140664</v>
          </cell>
          <cell r="I36">
            <v>1157.293205998345</v>
          </cell>
          <cell r="J36">
            <v>1251.2460531898962</v>
          </cell>
          <cell r="K36">
            <v>1523.7461716028927</v>
          </cell>
          <cell r="L36">
            <v>1830.9485557075652</v>
          </cell>
          <cell r="M36">
            <v>2041.9422825885283</v>
          </cell>
          <cell r="N36">
            <v>2072.7499256963315</v>
          </cell>
          <cell r="O36">
            <v>2069.426605253157</v>
          </cell>
          <cell r="P36">
            <v>2267.9920922256101</v>
          </cell>
          <cell r="Q36">
            <v>2306.2098310498773</v>
          </cell>
          <cell r="R36">
            <v>2193.5754175991046</v>
          </cell>
          <cell r="S36">
            <v>2344.1980631888055</v>
          </cell>
          <cell r="T36">
            <v>2563.6093502952936</v>
          </cell>
          <cell r="U36">
            <v>2911.1389064937598</v>
          </cell>
          <cell r="V36">
            <v>3156.5018768422992</v>
          </cell>
          <cell r="W36">
            <v>3209.2003180966735</v>
          </cell>
          <cell r="X36">
            <v>3333.3275534889917</v>
          </cell>
          <cell r="Y36">
            <v>3337.9249026235675</v>
          </cell>
          <cell r="Z36">
            <v>3619.1576739263269</v>
          </cell>
          <cell r="AA36">
            <v>4045.3284005232367</v>
          </cell>
          <cell r="AB36">
            <v>4451.2623348183542</v>
          </cell>
          <cell r="AC36">
            <v>4613.6397264548896</v>
          </cell>
          <cell r="AD36">
            <v>4944.8097586303375</v>
          </cell>
          <cell r="AE36">
            <v>3122.6195524121904</v>
          </cell>
          <cell r="AF36">
            <v>704.23628436000365</v>
          </cell>
        </row>
        <row r="37">
          <cell r="B37">
            <v>-385.62161254882812</v>
          </cell>
          <cell r="C37">
            <v>-429.25601196289062</v>
          </cell>
          <cell r="D37">
            <v>-503.81588745117187</v>
          </cell>
          <cell r="E37">
            <v>-687.2803955078125</v>
          </cell>
          <cell r="F37">
            <v>-980.40521240234375</v>
          </cell>
          <cell r="G37">
            <v>-1047.7939453125</v>
          </cell>
          <cell r="H37">
            <v>-1179.4580078125</v>
          </cell>
          <cell r="I37">
            <v>-1351.1629638671875</v>
          </cell>
          <cell r="J37">
            <v>-1566.56005859375</v>
          </cell>
          <cell r="K37">
            <v>-1968.6800537109375</v>
          </cell>
          <cell r="L37">
            <v>-2383.89501953125</v>
          </cell>
          <cell r="M37">
            <v>-2407.449951171875</v>
          </cell>
          <cell r="N37">
            <v>-2288.31591796875</v>
          </cell>
          <cell r="O37">
            <v>-2212.217041015625</v>
          </cell>
          <cell r="P37">
            <v>-2324.69189453125</v>
          </cell>
          <cell r="Q37">
            <v>-2340.802978515625</v>
          </cell>
          <cell r="R37">
            <v>-2573.06396484375</v>
          </cell>
          <cell r="S37">
            <v>-3031.048095703125</v>
          </cell>
          <cell r="T37">
            <v>-3445.490966796875</v>
          </cell>
          <cell r="U37">
            <v>-3732.080078125</v>
          </cell>
          <cell r="V37">
            <v>-4283.373046875</v>
          </cell>
          <cell r="W37">
            <v>-4390.18603515625</v>
          </cell>
          <cell r="X37">
            <v>-4693.3251953125</v>
          </cell>
          <cell r="Y37">
            <v>-4659.7431640625</v>
          </cell>
          <cell r="Z37">
            <v>-5182.6337890625</v>
          </cell>
          <cell r="AA37">
            <v>-6136.76318359375</v>
          </cell>
          <cell r="AB37">
            <v>-6463.23291015625</v>
          </cell>
          <cell r="AC37">
            <v>-6699.0048828125</v>
          </cell>
          <cell r="AD37">
            <v>-7179.86376953125</v>
          </cell>
        </row>
        <row r="38">
          <cell r="A38" t="str">
            <v xml:space="preserve">       b.  Non-oil LDCs</v>
          </cell>
          <cell r="B38">
            <v>76.412261962890625</v>
          </cell>
          <cell r="C38">
            <v>87.088415060716727</v>
          </cell>
          <cell r="D38">
            <v>89.468685757674564</v>
          </cell>
          <cell r="E38">
            <v>113.10058208737985</v>
          </cell>
          <cell r="F38">
            <v>177.72317527416249</v>
          </cell>
          <cell r="G38">
            <v>207.68233020689627</v>
          </cell>
          <cell r="H38">
            <v>243.27702818494103</v>
          </cell>
          <cell r="I38">
            <v>286.66258021643904</v>
          </cell>
          <cell r="J38">
            <v>310.92995348068092</v>
          </cell>
          <cell r="K38">
            <v>372.84310166680774</v>
          </cell>
          <cell r="L38">
            <v>472.48411398329489</v>
          </cell>
          <cell r="M38">
            <v>584.37843743373617</v>
          </cell>
          <cell r="N38">
            <v>589.17534869650126</v>
          </cell>
          <cell r="O38">
            <v>561.41095924199021</v>
          </cell>
          <cell r="P38">
            <v>586.17961604420736</v>
          </cell>
          <cell r="Q38">
            <v>563.91932294873777</v>
          </cell>
          <cell r="R38">
            <v>479.4282905077792</v>
          </cell>
          <cell r="S38">
            <v>500.47940684213074</v>
          </cell>
          <cell r="T38">
            <v>562.1544520060221</v>
          </cell>
          <cell r="U38">
            <v>657.21413646584926</v>
          </cell>
          <cell r="V38">
            <v>705.72769738508657</v>
          </cell>
          <cell r="W38">
            <v>783.14619454724038</v>
          </cell>
          <cell r="X38">
            <v>852.07098180597484</v>
          </cell>
          <cell r="Y38">
            <v>933.10030961788152</v>
          </cell>
          <cell r="Z38">
            <v>1010.9385058866533</v>
          </cell>
          <cell r="AA38">
            <v>1141.9011457389174</v>
          </cell>
          <cell r="AB38">
            <v>1289.5220291516014</v>
          </cell>
          <cell r="AC38">
            <v>1416.6680117940771</v>
          </cell>
          <cell r="AD38">
            <v>1545.3001920841944</v>
          </cell>
          <cell r="AE38">
            <v>789.9668727419895</v>
          </cell>
          <cell r="AF38">
            <v>261.91339610596879</v>
          </cell>
        </row>
        <row r="39">
          <cell r="B39">
            <v>-76.412261962890625</v>
          </cell>
          <cell r="C39">
            <v>-87.347938537597656</v>
          </cell>
          <cell r="D39">
            <v>-97.137046813964844</v>
          </cell>
          <cell r="E39">
            <v>-134.83059692382812</v>
          </cell>
          <cell r="F39">
            <v>-213.73699951171875</v>
          </cell>
          <cell r="G39">
            <v>-252.15750122070312</v>
          </cell>
          <cell r="H39">
            <v>-280.86819458007813</v>
          </cell>
          <cell r="I39">
            <v>-334.68429565429687</v>
          </cell>
          <cell r="J39">
            <v>-389.2843017578125</v>
          </cell>
          <cell r="K39">
            <v>-481.71328735351562</v>
          </cell>
          <cell r="L39">
            <v>-615.17431640625</v>
          </cell>
          <cell r="M39">
            <v>-688.982177734375</v>
          </cell>
          <cell r="N39">
            <v>-650.4495849609375</v>
          </cell>
          <cell r="O39">
            <v>-600.1483154296875</v>
          </cell>
          <cell r="P39">
            <v>-600.8341064453125</v>
          </cell>
          <cell r="Q39">
            <v>-572.37811279296875</v>
          </cell>
          <cell r="R39">
            <v>-562.369384765625</v>
          </cell>
          <cell r="S39">
            <v>-647.119873046875</v>
          </cell>
          <cell r="T39">
            <v>-755.53558349609375</v>
          </cell>
          <cell r="U39">
            <v>-842.54852294921875</v>
          </cell>
          <cell r="V39">
            <v>-957.6724853515625</v>
          </cell>
          <cell r="W39">
            <v>-1071.343994140625</v>
          </cell>
          <cell r="X39">
            <v>-1199.7159423828125</v>
          </cell>
          <cell r="Y39">
            <v>-1302.6080322265625</v>
          </cell>
          <cell r="Z39">
            <v>-1447.6639404296875</v>
          </cell>
          <cell r="AA39">
            <v>-1732.2640380859375</v>
          </cell>
          <cell r="AB39">
            <v>-1872.385986328125</v>
          </cell>
          <cell r="AC39">
            <v>-2057.001953125</v>
          </cell>
          <cell r="AD39">
            <v>-2243.77587890625</v>
          </cell>
        </row>
        <row r="41">
          <cell r="A41" t="str">
            <v>8.  Current Account of non-oil LDCs</v>
          </cell>
          <cell r="B41">
            <v>-11.050419807434082</v>
          </cell>
          <cell r="C41">
            <v>-11.951663933446104</v>
          </cell>
          <cell r="D41">
            <v>-6.1328919842494614</v>
          </cell>
          <cell r="E41">
            <v>0.23120750354992345</v>
          </cell>
          <cell r="F41">
            <v>35.327321269955775</v>
          </cell>
          <cell r="G41">
            <v>1.4277280754004837</v>
          </cell>
          <cell r="H41">
            <v>10.991676373388078</v>
          </cell>
          <cell r="I41">
            <v>2.077617424064031</v>
          </cell>
          <cell r="J41">
            <v>-23.946117669248732</v>
          </cell>
          <cell r="K41">
            <v>11.715797447936822</v>
          </cell>
          <cell r="L41">
            <v>27.973218996953303</v>
          </cell>
          <cell r="M41">
            <v>-34.577956130890847</v>
          </cell>
          <cell r="N41">
            <v>-74.167977208676533</v>
          </cell>
          <cell r="O41">
            <v>-55.468485219329182</v>
          </cell>
          <cell r="P41">
            <v>-33.813346304544588</v>
          </cell>
          <cell r="Q41">
            <v>-25.572413176738571</v>
          </cell>
          <cell r="R41">
            <v>-38.966930939006886</v>
          </cell>
          <cell r="S41">
            <v>-2.9684910918056553</v>
          </cell>
          <cell r="T41">
            <v>-16.282068831580023</v>
          </cell>
          <cell r="U41">
            <v>-8.7520745168796008</v>
          </cell>
          <cell r="V41">
            <v>-3.8244884156442867</v>
          </cell>
          <cell r="W41">
            <v>-60.687132049025145</v>
          </cell>
          <cell r="X41">
            <v>-45.339923013340346</v>
          </cell>
          <cell r="Y41">
            <v>-70.148358713931543</v>
          </cell>
          <cell r="Z41">
            <v>-51.511945671209411</v>
          </cell>
          <cell r="AA41">
            <v>-58.671261027366931</v>
          </cell>
          <cell r="AB41">
            <v>-70.671144595816116</v>
          </cell>
          <cell r="AC41">
            <v>-76.718044018285667</v>
          </cell>
          <cell r="AD41">
            <v>-85.389875511820989</v>
          </cell>
        </row>
        <row r="42">
          <cell r="B42">
            <v>-11.050419807434082</v>
          </cell>
          <cell r="C42">
            <v>-11.987279891967773</v>
          </cell>
          <cell r="D42">
            <v>-6.6585421562194824</v>
          </cell>
          <cell r="E42">
            <v>0.27562940120697021</v>
          </cell>
          <cell r="F42">
            <v>42.486049652099609</v>
          </cell>
          <cell r="G42">
            <v>1.7334760427474976</v>
          </cell>
          <cell r="H42">
            <v>12.690110206604004</v>
          </cell>
          <cell r="I42">
            <v>2.4256598949432373</v>
          </cell>
          <cell r="J42">
            <v>-29.980539321899414</v>
          </cell>
          <cell r="K42">
            <v>15.136810302734375</v>
          </cell>
          <cell r="L42">
            <v>36.421131134033203</v>
          </cell>
          <cell r="M42">
            <v>-40.767410278320313</v>
          </cell>
          <cell r="N42">
            <v>-81.881446838378906</v>
          </cell>
          <cell r="O42">
            <v>-59.295810699462891</v>
          </cell>
          <cell r="P42">
            <v>-34.658679962158203</v>
          </cell>
          <cell r="Q42">
            <v>-25.955999374389648</v>
          </cell>
          <cell r="R42">
            <v>-45.708209991455078</v>
          </cell>
          <cell r="S42">
            <v>-3.8382589817047119</v>
          </cell>
          <cell r="T42">
            <v>-21.883100509643555</v>
          </cell>
          <cell r="U42">
            <v>-11.220159530639648</v>
          </cell>
          <cell r="V42">
            <v>-5.1898307800292969</v>
          </cell>
          <cell r="W42">
            <v>-83.019996643066406</v>
          </cell>
          <cell r="X42">
            <v>-63.838611602783203</v>
          </cell>
          <cell r="Y42">
            <v>-97.927108764648437</v>
          </cell>
          <cell r="Z42">
            <v>-73.765106201171875</v>
          </cell>
          <cell r="AA42">
            <v>-89.004302978515625</v>
          </cell>
          <cell r="AB42">
            <v>-102.614501953125</v>
          </cell>
          <cell r="AC42">
            <v>-111.39459991455078</v>
          </cell>
          <cell r="AD42">
            <v>-123.98609924316406</v>
          </cell>
        </row>
        <row r="43">
          <cell r="B43">
            <v>1</v>
          </cell>
          <cell r="C43">
            <v>1.00298</v>
          </cell>
          <cell r="D43">
            <v>1.08571</v>
          </cell>
          <cell r="E43">
            <v>1.1921299999999999</v>
          </cell>
          <cell r="F43">
            <v>1.2026399999999999</v>
          </cell>
          <cell r="G43">
            <v>1.2141500000000001</v>
          </cell>
          <cell r="H43">
            <v>1.15452</v>
          </cell>
          <cell r="I43">
            <v>1.1675199999999999</v>
          </cell>
          <cell r="J43">
            <v>1.252</v>
          </cell>
          <cell r="K43">
            <v>1.292</v>
          </cell>
          <cell r="L43">
            <v>1.302</v>
          </cell>
          <cell r="M43">
            <v>1.179</v>
          </cell>
          <cell r="N43">
            <v>1.1040000000000001</v>
          </cell>
          <cell r="O43">
            <v>1.069</v>
          </cell>
          <cell r="P43">
            <v>1.0249999999999999</v>
          </cell>
          <cell r="Q43">
            <v>1.0149999999999999</v>
          </cell>
          <cell r="R43">
            <v>1.173</v>
          </cell>
          <cell r="S43">
            <v>1.2929999999999999</v>
          </cell>
          <cell r="T43">
            <v>1.3440000000000001</v>
          </cell>
          <cell r="U43">
            <v>1.282</v>
          </cell>
          <cell r="V43">
            <v>1.357</v>
          </cell>
          <cell r="W43">
            <v>1.3680000000000001</v>
          </cell>
          <cell r="X43">
            <v>1.4079999999999999</v>
          </cell>
          <cell r="Y43">
            <v>1.3959999999999999</v>
          </cell>
          <cell r="Z43">
            <v>1.4319999999999999</v>
          </cell>
          <cell r="AA43">
            <v>1.5169999999999999</v>
          </cell>
          <cell r="AB43">
            <v>1.452</v>
          </cell>
          <cell r="AC43">
            <v>1.452</v>
          </cell>
          <cell r="AD43">
            <v>1.452</v>
          </cell>
        </row>
        <row r="45">
          <cell r="A45" t="str">
            <v>8.  Liquid liabilities (end-of-period)</v>
          </cell>
          <cell r="B45">
            <v>7.7</v>
          </cell>
          <cell r="C45">
            <v>6.35</v>
          </cell>
          <cell r="D45">
            <v>6.32</v>
          </cell>
          <cell r="E45">
            <v>6.17</v>
          </cell>
          <cell r="F45">
            <v>8.84</v>
          </cell>
          <cell r="G45">
            <v>12.62</v>
          </cell>
          <cell r="H45">
            <v>17.739999999999998</v>
          </cell>
          <cell r="I45">
            <v>18.100000000000001</v>
          </cell>
          <cell r="J45">
            <v>14.9</v>
          </cell>
          <cell r="K45">
            <v>11.8</v>
          </cell>
          <cell r="L45">
            <v>16.8</v>
          </cell>
          <cell r="M45">
            <v>21.5</v>
          </cell>
          <cell r="N45">
            <v>25.9</v>
          </cell>
          <cell r="O45">
            <v>40.299999999999997</v>
          </cell>
          <cell r="P45">
            <v>42.8</v>
          </cell>
          <cell r="Q45">
            <v>41.7</v>
          </cell>
          <cell r="R45">
            <v>38.299999999999997</v>
          </cell>
          <cell r="S45">
            <v>33</v>
          </cell>
          <cell r="T45">
            <v>28.2</v>
          </cell>
          <cell r="U45">
            <v>25.5</v>
          </cell>
          <cell r="V45">
            <v>23.8</v>
          </cell>
          <cell r="W45">
            <v>25.9</v>
          </cell>
          <cell r="X45">
            <v>33.9</v>
          </cell>
          <cell r="Y45">
            <v>32.799999999999997</v>
          </cell>
          <cell r="Z45">
            <v>31.7</v>
          </cell>
          <cell r="AA45">
            <v>36.700000000000003</v>
          </cell>
          <cell r="AB45">
            <v>38</v>
          </cell>
          <cell r="AC45">
            <v>38.411546000000001</v>
          </cell>
          <cell r="AD45">
            <v>39.95722</v>
          </cell>
          <cell r="AE45">
            <v>32.458333333333336</v>
          </cell>
          <cell r="AF45">
            <v>5.6875395436520586</v>
          </cell>
        </row>
        <row r="47">
          <cell r="B47">
            <v>1970</v>
          </cell>
          <cell r="C47">
            <v>1971</v>
          </cell>
          <cell r="D47">
            <v>1972</v>
          </cell>
          <cell r="E47">
            <v>1973</v>
          </cell>
          <cell r="F47">
            <v>1974</v>
          </cell>
          <cell r="G47">
            <v>1975</v>
          </cell>
          <cell r="H47">
            <v>1976</v>
          </cell>
          <cell r="I47">
            <v>1977</v>
          </cell>
          <cell r="J47">
            <v>1978</v>
          </cell>
          <cell r="K47">
            <v>1979</v>
          </cell>
          <cell r="L47" t="str">
            <v>1980</v>
          </cell>
          <cell r="M47" t="str">
            <v>1981</v>
          </cell>
          <cell r="N47" t="str">
            <v>1982</v>
          </cell>
          <cell r="O47" t="str">
            <v>1983</v>
          </cell>
          <cell r="P47" t="str">
            <v>1984</v>
          </cell>
          <cell r="Q47" t="str">
            <v>1985</v>
          </cell>
          <cell r="R47" t="str">
            <v>1986</v>
          </cell>
          <cell r="S47" t="str">
            <v>1987</v>
          </cell>
          <cell r="T47" t="str">
            <v>1988</v>
          </cell>
          <cell r="U47" t="str">
            <v>1989</v>
          </cell>
          <cell r="V47" t="str">
            <v>1990</v>
          </cell>
          <cell r="W47" t="str">
            <v>1991</v>
          </cell>
          <cell r="X47">
            <v>1992</v>
          </cell>
          <cell r="Y47">
            <v>1993</v>
          </cell>
          <cell r="Z47">
            <v>1994</v>
          </cell>
          <cell r="AA47">
            <v>1995</v>
          </cell>
          <cell r="AB47" t="str">
            <v>1996</v>
          </cell>
          <cell r="AC47">
            <v>1997</v>
          </cell>
          <cell r="AD47">
            <v>1998</v>
          </cell>
        </row>
        <row r="48">
          <cell r="A48" t="str">
            <v>Supply ratios:</v>
          </cell>
          <cell r="J48" t="str">
            <v>(In percent)</v>
          </cell>
        </row>
        <row r="49">
          <cell r="A49" t="str">
            <v xml:space="preserve">   Ratio of usable resources to:</v>
          </cell>
        </row>
        <row r="50">
          <cell r="A50" t="str">
            <v xml:space="preserve">      Quotas</v>
          </cell>
          <cell r="B50">
            <v>49.203390426616956</v>
          </cell>
          <cell r="C50">
            <v>33.289595179083442</v>
          </cell>
          <cell r="D50">
            <v>20.467214744622641</v>
          </cell>
          <cell r="E50">
            <v>35.869185389216632</v>
          </cell>
          <cell r="F50">
            <v>46.455220045633006</v>
          </cell>
          <cell r="G50">
            <v>32.898115119439673</v>
          </cell>
          <cell r="H50">
            <v>21.56551981460499</v>
          </cell>
          <cell r="I50">
            <v>24.983657949765732</v>
          </cell>
          <cell r="J50">
            <v>27.94069395455664</v>
          </cell>
          <cell r="K50">
            <v>19.735240218881756</v>
          </cell>
          <cell r="L50">
            <v>34.901964074468708</v>
          </cell>
          <cell r="M50">
            <v>40.214919075716118</v>
          </cell>
          <cell r="N50">
            <v>28.496654099751389</v>
          </cell>
          <cell r="O50">
            <v>44.967229284286667</v>
          </cell>
          <cell r="P50">
            <v>45.911728542985699</v>
          </cell>
          <cell r="Q50">
            <v>43.11066395461399</v>
          </cell>
          <cell r="R50">
            <v>42.672569705475922</v>
          </cell>
          <cell r="S50">
            <v>45.228478828460162</v>
          </cell>
          <cell r="T50">
            <v>47.006502566188317</v>
          </cell>
          <cell r="U50">
            <v>45.599508723541057</v>
          </cell>
          <cell r="V50">
            <v>46.101892866884633</v>
          </cell>
          <cell r="W50">
            <v>40.810706886422814</v>
          </cell>
          <cell r="X50">
            <v>48.230499355394421</v>
          </cell>
          <cell r="Y50">
            <v>47.859215177931993</v>
          </cell>
          <cell r="Z50">
            <v>47.192657815973469</v>
          </cell>
          <cell r="AA50">
            <v>39.912248105544492</v>
          </cell>
          <cell r="AB50">
            <v>42.04548895256498</v>
          </cell>
          <cell r="AE50">
            <v>44.647536078249686</v>
          </cell>
          <cell r="AF50">
            <v>2.8401521065988047</v>
          </cell>
        </row>
        <row r="51">
          <cell r="A51" t="str">
            <v xml:space="preserve">      World imports</v>
          </cell>
          <cell r="B51">
            <v>3.627908692028655</v>
          </cell>
          <cell r="C51">
            <v>2.2407556171470771</v>
          </cell>
          <cell r="D51">
            <v>1.2865193141866098</v>
          </cell>
          <cell r="E51">
            <v>1.8160857172097409</v>
          </cell>
          <cell r="F51">
            <v>1.6633732862394783</v>
          </cell>
          <cell r="G51">
            <v>1.1135759613995553</v>
          </cell>
          <cell r="H51">
            <v>0.61667952159567463</v>
          </cell>
          <cell r="I51">
            <v>0.63078223929454569</v>
          </cell>
          <cell r="J51">
            <v>0.87113161893392632</v>
          </cell>
          <cell r="K51">
            <v>0.50533350918283493</v>
          </cell>
          <cell r="L51">
            <v>1.1360231796333511</v>
          </cell>
          <cell r="M51">
            <v>1.19494072913112</v>
          </cell>
          <cell r="N51">
            <v>0.83946450964915809</v>
          </cell>
          <cell r="O51">
            <v>1.9232380553612909</v>
          </cell>
          <cell r="P51">
            <v>1.8077664441839465</v>
          </cell>
          <cell r="Q51">
            <v>1.6694057705266689</v>
          </cell>
          <cell r="R51">
            <v>1.7505666635355202</v>
          </cell>
          <cell r="S51">
            <v>1.736201417410776</v>
          </cell>
          <cell r="T51">
            <v>1.6500173864293171</v>
          </cell>
          <cell r="U51">
            <v>1.4118185809794199</v>
          </cell>
          <cell r="V51">
            <v>1.3305868850620153</v>
          </cell>
          <cell r="W51">
            <v>1.1591672788460505</v>
          </cell>
          <cell r="X51">
            <v>2.0460035476746086</v>
          </cell>
          <cell r="Y51">
            <v>2.0761401775555544</v>
          </cell>
          <cell r="Z51">
            <v>1.8899425270354326</v>
          </cell>
          <cell r="AA51">
            <v>1.4337525722880269</v>
          </cell>
          <cell r="AB51">
            <v>1.3726443288248333</v>
          </cell>
          <cell r="AE51">
            <v>1.6271872613473519</v>
          </cell>
          <cell r="AF51">
            <v>0.29092697485669089</v>
          </cell>
        </row>
        <row r="52">
          <cell r="A52" t="str">
            <v xml:space="preserve">      Imports of non-oil LDCs</v>
          </cell>
          <cell r="B52">
            <v>18.308579854361852</v>
          </cell>
          <cell r="C52">
            <v>11.01179760053504</v>
          </cell>
          <cell r="D52">
            <v>6.6727257134073836</v>
          </cell>
          <cell r="E52">
            <v>9.257246785795525</v>
          </cell>
          <cell r="F52">
            <v>7.6298434231111569</v>
          </cell>
          <cell r="G52">
            <v>4.6272593293932971</v>
          </cell>
          <cell r="H52">
            <v>2.5896403154064727</v>
          </cell>
          <cell r="I52">
            <v>2.546547929097783</v>
          </cell>
          <cell r="J52">
            <v>3.5056127201579668</v>
          </cell>
          <cell r="K52">
            <v>2.0652118721191002</v>
          </cell>
          <cell r="L52">
            <v>4.4022644115258878</v>
          </cell>
          <cell r="M52">
            <v>4.1753765089538852</v>
          </cell>
          <cell r="N52">
            <v>2.9532803839291599</v>
          </cell>
          <cell r="O52">
            <v>7.0892809170910089</v>
          </cell>
          <cell r="P52">
            <v>6.9944431498122821</v>
          </cell>
          <cell r="Q52">
            <v>6.8272177301326105</v>
          </cell>
          <cell r="R52">
            <v>8.0095398540893825</v>
          </cell>
          <cell r="S52">
            <v>8.1322027327366637</v>
          </cell>
          <cell r="T52">
            <v>7.5246224323323254</v>
          </cell>
          <cell r="U52">
            <v>6.2536694997180229</v>
          </cell>
          <cell r="V52">
            <v>5.95130390313735</v>
          </cell>
          <cell r="W52">
            <v>4.7500709649117816</v>
          </cell>
          <cell r="X52">
            <v>8.0040280042689957</v>
          </cell>
          <cell r="Y52">
            <v>7.4268542498265147</v>
          </cell>
          <cell r="Z52">
            <v>6.7659901766239612</v>
          </cell>
          <cell r="AA52">
            <v>5.0792487787958684</v>
          </cell>
          <cell r="AB52">
            <v>4.7381897027535658</v>
          </cell>
          <cell r="AE52">
            <v>6.6219115024439192</v>
          </cell>
          <cell r="AF52">
            <v>1.2670576885956044</v>
          </cell>
        </row>
        <row r="53">
          <cell r="A53" t="str">
            <v xml:space="preserve">      Demand for two years</v>
          </cell>
          <cell r="B53">
            <v>1078.3104670880221</v>
          </cell>
          <cell r="C53">
            <v>779.54804096894816</v>
          </cell>
          <cell r="D53">
            <v>162.67029972752042</v>
          </cell>
          <cell r="E53">
            <v>135.48662603361933</v>
          </cell>
          <cell r="F53">
            <v>137.22335225720269</v>
          </cell>
          <cell r="G53">
            <v>88.81700554528652</v>
          </cell>
          <cell r="H53">
            <v>78.858430341719881</v>
          </cell>
          <cell r="I53">
            <v>137.60603204524034</v>
          </cell>
          <cell r="J53">
            <v>101.24465911201932</v>
          </cell>
          <cell r="K53">
            <v>31.459388789017815</v>
          </cell>
          <cell r="L53">
            <v>81.110591171424119</v>
          </cell>
          <cell r="M53">
            <v>104.66263458156394</v>
          </cell>
          <cell r="N53">
            <v>91.171076761854849</v>
          </cell>
          <cell r="O53">
            <v>434.59270583096742</v>
          </cell>
          <cell r="P53">
            <v>485.00506297968178</v>
          </cell>
          <cell r="Q53">
            <v>482.25761700853724</v>
          </cell>
          <cell r="R53">
            <v>516.87621016671278</v>
          </cell>
          <cell r="S53">
            <v>287.80152867160859</v>
          </cell>
          <cell r="T53">
            <v>329.05445851288391</v>
          </cell>
          <cell r="U53">
            <v>303.76513559676545</v>
          </cell>
          <cell r="V53">
            <v>224.797702139298</v>
          </cell>
          <cell r="W53">
            <v>290.73243472001764</v>
          </cell>
          <cell r="X53">
            <v>602.23776364569653</v>
          </cell>
          <cell r="Y53">
            <v>241.11010012644886</v>
          </cell>
          <cell r="Z53">
            <v>198.7724926768029</v>
          </cell>
          <cell r="AA53">
            <v>227.13579607278288</v>
          </cell>
          <cell r="AB53">
            <v>281.56682027649771</v>
          </cell>
          <cell r="AE53">
            <v>332.1756716345044</v>
          </cell>
          <cell r="AF53">
            <v>129.78651207361096</v>
          </cell>
        </row>
        <row r="54">
          <cell r="A54" t="str">
            <v xml:space="preserve">      Liquid liabilities</v>
          </cell>
          <cell r="B54">
            <v>181.68831168831164</v>
          </cell>
          <cell r="C54">
            <v>151.02362204724412</v>
          </cell>
          <cell r="D54">
            <v>94.462025316455694</v>
          </cell>
          <cell r="E54">
            <v>169.69205834683956</v>
          </cell>
          <cell r="F54">
            <v>153.39366515837105</v>
          </cell>
          <cell r="G54">
            <v>76.148969889064986</v>
          </cell>
          <cell r="H54">
            <v>35.512965050732809</v>
          </cell>
          <cell r="I54">
            <v>40.331491712707177</v>
          </cell>
          <cell r="J54">
            <v>73.154362416107389</v>
          </cell>
          <cell r="K54">
            <v>65.254237288135585</v>
          </cell>
          <cell r="L54">
            <v>123.80952380952381</v>
          </cell>
          <cell r="M54">
            <v>113.48837209302324</v>
          </cell>
          <cell r="N54">
            <v>67.181467181467184</v>
          </cell>
          <cell r="O54">
            <v>98.759305210918114</v>
          </cell>
          <cell r="P54">
            <v>95.794392523364493</v>
          </cell>
          <cell r="Q54">
            <v>92.326139088729008</v>
          </cell>
          <cell r="R54">
            <v>100.26109660574414</v>
          </cell>
          <cell r="S54">
            <v>123.33333333333334</v>
          </cell>
          <cell r="T54">
            <v>150</v>
          </cell>
          <cell r="U54">
            <v>161.1764705882353</v>
          </cell>
          <cell r="V54">
            <v>176.47058823529412</v>
          </cell>
          <cell r="W54">
            <v>143.62934362934365</v>
          </cell>
          <cell r="X54">
            <v>201.17994100294987</v>
          </cell>
          <cell r="Y54">
            <v>211.28048780487805</v>
          </cell>
          <cell r="Z54">
            <v>215.7728706624606</v>
          </cell>
          <cell r="AA54">
            <v>158.03814713896455</v>
          </cell>
          <cell r="AB54">
            <v>160.78947368421052</v>
          </cell>
          <cell r="AE54">
            <v>157.85482431451192</v>
          </cell>
          <cell r="AF54">
            <v>39.907774461113142</v>
          </cell>
        </row>
        <row r="55">
          <cell r="A55" t="str">
            <v xml:space="preserve">   Ratio of UAUR 1/ to:</v>
          </cell>
        </row>
        <row r="56">
          <cell r="A56" t="str">
            <v xml:space="preserve">      Quotas</v>
          </cell>
          <cell r="J56">
            <v>13.585842014600935</v>
          </cell>
          <cell r="K56">
            <v>10.252072840977535</v>
          </cell>
          <cell r="L56">
            <v>21.478131738134593</v>
          </cell>
          <cell r="M56">
            <v>29.666743580446319</v>
          </cell>
          <cell r="N56">
            <v>21.290603637745292</v>
          </cell>
          <cell r="O56">
            <v>31.296287717958311</v>
          </cell>
          <cell r="P56">
            <v>34.265826668667373</v>
          </cell>
          <cell r="Q56">
            <v>31.353210148810174</v>
          </cell>
          <cell r="R56">
            <v>31.559921344674901</v>
          </cell>
          <cell r="S56">
            <v>33.449071566011078</v>
          </cell>
          <cell r="T56">
            <v>33.782451016835111</v>
          </cell>
          <cell r="U56">
            <v>29.62303851383324</v>
          </cell>
          <cell r="V56">
            <v>31.063894479353216</v>
          </cell>
          <cell r="W56">
            <v>25.451838703360462</v>
          </cell>
          <cell r="X56">
            <v>36.066795705646861</v>
          </cell>
          <cell r="Y56">
            <v>37.223834027280446</v>
          </cell>
          <cell r="Z56">
            <v>36.843390751067005</v>
          </cell>
          <cell r="AA56">
            <v>27.043988802549979</v>
          </cell>
          <cell r="AB56">
            <v>27.181617244293232</v>
          </cell>
          <cell r="AC56">
            <v>28.937135213960552</v>
          </cell>
          <cell r="AD56">
            <v>26.173279907877976</v>
          </cell>
          <cell r="AE56">
            <v>31.720254358642975</v>
          </cell>
          <cell r="AF56">
            <v>3.9245042917039763</v>
          </cell>
        </row>
        <row r="57">
          <cell r="A57" t="str">
            <v xml:space="preserve">      World imports</v>
          </cell>
          <cell r="J57">
            <v>0.42357775966512012</v>
          </cell>
          <cell r="K57">
            <v>0.26251091386121295</v>
          </cell>
          <cell r="L57">
            <v>0.69909118746667764</v>
          </cell>
          <cell r="M57">
            <v>0.88151365263771164</v>
          </cell>
          <cell r="N57">
            <v>0.62718612789879635</v>
          </cell>
          <cell r="O57">
            <v>1.3385350284800945</v>
          </cell>
          <cell r="P57">
            <v>1.3492110534641162</v>
          </cell>
          <cell r="Q57">
            <v>1.2141132876557594</v>
          </cell>
          <cell r="R57">
            <v>1.2946899282398117</v>
          </cell>
          <cell r="S57">
            <v>1.2840211956772569</v>
          </cell>
          <cell r="T57">
            <v>1.1858280980484925</v>
          </cell>
          <cell r="U57">
            <v>0.91716681538079103</v>
          </cell>
          <cell r="V57">
            <v>0.89656211541083408</v>
          </cell>
          <cell r="W57">
            <v>0.72292152874269799</v>
          </cell>
          <cell r="X57">
            <v>1.530002652953153</v>
          </cell>
          <cell r="Y57">
            <v>1.6147756936543201</v>
          </cell>
          <cell r="Z57">
            <v>1.475481446545206</v>
          </cell>
          <cell r="AA57">
            <v>0.97149096708481819</v>
          </cell>
          <cell r="AB57">
            <v>0.88738872321736351</v>
          </cell>
          <cell r="AC57">
            <v>0.91145169845363883</v>
          </cell>
          <cell r="AD57">
            <v>0.769184218187286</v>
          </cell>
          <cell r="AE57">
            <v>1.1662035377175421</v>
          </cell>
          <cell r="AF57">
            <v>0.2874915385196638</v>
          </cell>
        </row>
        <row r="58">
          <cell r="A58" t="str">
            <v xml:space="preserve">      Imports of non-oil LDCs</v>
          </cell>
          <cell r="J58">
            <v>1.7045639831960755</v>
          </cell>
          <cell r="K58">
            <v>1.0728373361657664</v>
          </cell>
          <cell r="L58">
            <v>2.7090857917082385</v>
          </cell>
          <cell r="M58">
            <v>3.0801957852938497</v>
          </cell>
          <cell r="N58">
            <v>2.2064738500620162</v>
          </cell>
          <cell r="O58">
            <v>4.9339970201864567</v>
          </cell>
          <cell r="P58">
            <v>5.2202429362013625</v>
          </cell>
          <cell r="Q58">
            <v>4.9652492582782619</v>
          </cell>
          <cell r="R58">
            <v>5.9237221837536058</v>
          </cell>
          <cell r="S58">
            <v>6.0142334706479996</v>
          </cell>
          <cell r="T58">
            <v>5.4077664761915534</v>
          </cell>
          <cell r="U58">
            <v>4.0626028136854311</v>
          </cell>
          <cell r="V58">
            <v>4.0100452490187379</v>
          </cell>
          <cell r="W58">
            <v>2.962409849084767</v>
          </cell>
          <cell r="X58">
            <v>5.985416836036932</v>
          </cell>
          <cell r="Y58">
            <v>5.776442194309511</v>
          </cell>
          <cell r="Z58">
            <v>5.2822204010485301</v>
          </cell>
          <cell r="AA58">
            <v>3.4416289139082354</v>
          </cell>
          <cell r="AB58">
            <v>3.0631504625002588</v>
          </cell>
          <cell r="AC58">
            <v>2.9683099566885214</v>
          </cell>
          <cell r="AD58">
            <v>2.461314408527369</v>
          </cell>
          <cell r="AE58">
            <v>4.7412406757053178</v>
          </cell>
          <cell r="AF58">
            <v>1.1712424611376069</v>
          </cell>
        </row>
        <row r="59">
          <cell r="A59" t="str">
            <v xml:space="preserve">      Demand for two years</v>
          </cell>
          <cell r="J59">
            <v>49.229054430614902</v>
          </cell>
          <cell r="K59">
            <v>16.342539630658607</v>
          </cell>
          <cell r="L59">
            <v>49.914209951645617</v>
          </cell>
          <cell r="M59">
            <v>77.210140265088157</v>
          </cell>
          <cell r="N59">
            <v>68.116321718627191</v>
          </cell>
          <cell r="O59">
            <v>302.4677877265778</v>
          </cell>
          <cell r="P59">
            <v>361.97938846776248</v>
          </cell>
          <cell r="Q59">
            <v>350.73281236984519</v>
          </cell>
          <cell r="R59">
            <v>382.27303043579798</v>
          </cell>
          <cell r="S59">
            <v>212.84584798563682</v>
          </cell>
          <cell r="T59">
            <v>236.48358247734444</v>
          </cell>
          <cell r="U59">
            <v>197.33647494972354</v>
          </cell>
          <cell r="V59">
            <v>151.47083263195557</v>
          </cell>
          <cell r="W59">
            <v>181.3170022985056</v>
          </cell>
          <cell r="X59">
            <v>450.35375287288161</v>
          </cell>
          <cell r="Y59">
            <v>187.53007787612691</v>
          </cell>
          <cell r="Z59">
            <v>155.18203375645137</v>
          </cell>
          <cell r="AA59">
            <v>153.90408251138567</v>
          </cell>
          <cell r="AB59">
            <v>182.02764976958522</v>
          </cell>
          <cell r="AE59">
            <v>236.78809832793669</v>
          </cell>
          <cell r="AF59">
            <v>100.543863913254</v>
          </cell>
        </row>
        <row r="60">
          <cell r="A60" t="str">
            <v xml:space="preserve">      Liquid liabilities</v>
          </cell>
          <cell r="B60" t="e">
            <v>#DIV/0!</v>
          </cell>
          <cell r="C60" t="e">
            <v>#DIV/0!</v>
          </cell>
          <cell r="D60" t="e">
            <v>#DIV/0!</v>
          </cell>
          <cell r="E60" t="e">
            <v>#DIV/0!</v>
          </cell>
          <cell r="F60" t="e">
            <v>#DIV/0!</v>
          </cell>
          <cell r="G60" t="e">
            <v>#DIV/0!</v>
          </cell>
          <cell r="H60" t="e">
            <v>#DIV/0!</v>
          </cell>
          <cell r="I60" t="e">
            <v>#DIV/0!</v>
          </cell>
          <cell r="J60">
            <v>35.570469798657719</v>
          </cell>
          <cell r="K60">
            <v>33.898305084745758</v>
          </cell>
          <cell r="L60">
            <v>76.19047619047619</v>
          </cell>
          <cell r="M60">
            <v>83.720930232558146</v>
          </cell>
          <cell r="N60">
            <v>50.19305019305019</v>
          </cell>
          <cell r="O60">
            <v>68.734491315136481</v>
          </cell>
          <cell r="P60">
            <v>71.495327102803756</v>
          </cell>
          <cell r="Q60">
            <v>67.146282973621098</v>
          </cell>
          <cell r="R60">
            <v>74.151436031331599</v>
          </cell>
          <cell r="S60">
            <v>91.212121212121218</v>
          </cell>
          <cell r="T60">
            <v>107.80141843971631</v>
          </cell>
          <cell r="U60">
            <v>104.70588235294119</v>
          </cell>
          <cell r="V60">
            <v>118.90756302521008</v>
          </cell>
          <cell r="W60">
            <v>89.575289575289574</v>
          </cell>
          <cell r="X60">
            <v>150.44247787610621</v>
          </cell>
          <cell r="Y60">
            <v>164.32926829268294</v>
          </cell>
          <cell r="Z60">
            <v>168.45425867507885</v>
          </cell>
          <cell r="AA60">
            <v>107.08446866485014</v>
          </cell>
          <cell r="AB60">
            <v>103.94736842105263</v>
          </cell>
          <cell r="AC60">
            <v>109.47515012102065</v>
          </cell>
          <cell r="AD60">
            <v>95.188544855646583</v>
          </cell>
          <cell r="AE60">
            <v>112.31315296166683</v>
          </cell>
          <cell r="AF60">
            <v>33.013785313794919</v>
          </cell>
        </row>
        <row r="62">
          <cell r="A62" t="str">
            <v>Averages</v>
          </cell>
          <cell r="B62" t="str">
            <v>1970 - 1996</v>
          </cell>
          <cell r="D62" t="str">
            <v>1985 - 1996</v>
          </cell>
        </row>
        <row r="63">
          <cell r="A63" t="str">
            <v xml:space="preserve">    Quotas (2 / 3)</v>
          </cell>
          <cell r="B63" t="e">
            <v>#REF!</v>
          </cell>
          <cell r="D63" t="e">
            <v>#REF!</v>
          </cell>
        </row>
        <row r="64">
          <cell r="A64" t="str">
            <v xml:space="preserve">    Usable Res. (2 / 4)</v>
          </cell>
          <cell r="B64" t="e">
            <v>#REF!</v>
          </cell>
          <cell r="D64" t="e">
            <v>#REF!</v>
          </cell>
        </row>
        <row r="65">
          <cell r="A65" t="str">
            <v xml:space="preserve">    Imports (2 / 5)</v>
          </cell>
          <cell r="B65" t="e">
            <v>#REF!</v>
          </cell>
          <cell r="D65" t="e">
            <v>#REF!</v>
          </cell>
        </row>
        <row r="66">
          <cell r="A66" t="str">
            <v xml:space="preserve">    Current Acct. (2 / 6)</v>
          </cell>
          <cell r="B66" t="e">
            <v>#REF!</v>
          </cell>
          <cell r="D66" t="e">
            <v>#REF!</v>
          </cell>
        </row>
        <row r="68">
          <cell r="A68" t="str">
            <v>Standard deviation</v>
          </cell>
          <cell r="B68" t="str">
            <v>1970 - 1996</v>
          </cell>
          <cell r="D68" t="str">
            <v>1985 - 1996</v>
          </cell>
        </row>
        <row r="69">
          <cell r="A69" t="str">
            <v xml:space="preserve">    Quotas (2 / 3)</v>
          </cell>
          <cell r="B69" t="e">
            <v>#REF!</v>
          </cell>
          <cell r="D69" t="e">
            <v>#REF!</v>
          </cell>
        </row>
        <row r="70">
          <cell r="A70" t="str">
            <v xml:space="preserve">    Usable Res. (2 / 4)</v>
          </cell>
          <cell r="B70" t="e">
            <v>#REF!</v>
          </cell>
          <cell r="D70" t="e">
            <v>#REF!</v>
          </cell>
        </row>
        <row r="71">
          <cell r="A71" t="str">
            <v xml:space="preserve">    Imports (2 / 5)</v>
          </cell>
          <cell r="B71" t="e">
            <v>#REF!</v>
          </cell>
          <cell r="D71" t="e">
            <v>#REF!</v>
          </cell>
        </row>
        <row r="72">
          <cell r="A72" t="str">
            <v xml:space="preserve">    Current Acct. (2 / 6)</v>
          </cell>
          <cell r="B72" t="e">
            <v>#REF!</v>
          </cell>
          <cell r="D72" t="e">
            <v>#REF!</v>
          </cell>
        </row>
        <row r="75">
          <cell r="A75" t="str">
            <v>Demand ratios:</v>
          </cell>
        </row>
        <row r="76">
          <cell r="A76" t="str">
            <v xml:space="preserve">   Ratio of demand to:</v>
          </cell>
        </row>
        <row r="77">
          <cell r="A77" t="str">
            <v xml:space="preserve">      Quotas</v>
          </cell>
          <cell r="B77">
            <v>1.4877079449934933</v>
          </cell>
          <cell r="C77">
            <v>1.8474163247453816</v>
          </cell>
          <cell r="D77">
            <v>2.6233689652571597</v>
          </cell>
          <cell r="E77">
            <v>1.593044050237415</v>
          </cell>
          <cell r="F77">
            <v>10.980013292496592</v>
          </cell>
          <cell r="G77">
            <v>15.482654032329846</v>
          </cell>
          <cell r="H77">
            <v>18.344384235947324</v>
          </cell>
          <cell r="I77">
            <v>18.689829597763104</v>
          </cell>
          <cell r="J77">
            <v>6.4801903043228606</v>
          </cell>
          <cell r="K77">
            <v>7.1175015698486526</v>
          </cell>
          <cell r="L77">
            <v>13.405374566871661</v>
          </cell>
          <cell r="M77">
            <v>27.173088967267688</v>
          </cell>
          <cell r="N77">
            <v>14.99677365467951</v>
          </cell>
          <cell r="O77">
            <v>15.993871802722664</v>
          </cell>
          <cell r="P77">
            <v>5.5194856094725981</v>
          </cell>
          <cell r="Q77">
            <v>4.735454489975651</v>
          </cell>
          <cell r="R77">
            <v>4.6945605253171134</v>
          </cell>
          <cell r="S77">
            <v>4.1769833715886255</v>
          </cell>
          <cell r="T77">
            <v>4.0788753555352937</v>
          </cell>
          <cell r="U77">
            <v>11.617567682263511</v>
          </cell>
          <cell r="V77">
            <v>2.6166172077510459</v>
          </cell>
          <cell r="W77">
            <v>12.228275566618816</v>
          </cell>
          <cell r="X77">
            <v>5.3301632270022905</v>
          </cell>
          <cell r="Y77">
            <v>3.631354208606786</v>
          </cell>
          <cell r="Z77">
            <v>4.18540987927235</v>
          </cell>
          <cell r="AA77">
            <v>15.604185418541853</v>
          </cell>
          <cell r="AB77">
            <v>8.0756137540359543</v>
          </cell>
          <cell r="AC77">
            <v>4.3469943324607687</v>
          </cell>
          <cell r="AD77">
            <v>5.4363234488586469</v>
          </cell>
          <cell r="AE77">
            <v>6.7479217238757734</v>
          </cell>
          <cell r="AF77">
            <v>4.1702510067944853</v>
          </cell>
        </row>
        <row r="78">
          <cell r="A78" t="str">
            <v xml:space="preserve">      Usable resources</v>
          </cell>
          <cell r="B78">
            <v>3.0235882773409584</v>
          </cell>
          <cell r="C78">
            <v>5.5495307612095939</v>
          </cell>
          <cell r="D78">
            <v>12.817420435510888</v>
          </cell>
          <cell r="E78">
            <v>4.4412607449856729</v>
          </cell>
          <cell r="F78">
            <v>23.635693215339231</v>
          </cell>
          <cell r="G78">
            <v>47.062434963579605</v>
          </cell>
          <cell r="H78">
            <v>85.063492063492063</v>
          </cell>
          <cell r="I78">
            <v>74.808219178082183</v>
          </cell>
          <cell r="J78">
            <v>23.192660550458715</v>
          </cell>
          <cell r="K78">
            <v>36.064935064935064</v>
          </cell>
          <cell r="L78">
            <v>38.408653846153854</v>
          </cell>
          <cell r="M78">
            <v>67.569672131147541</v>
          </cell>
          <cell r="N78">
            <v>52.6264367816092</v>
          </cell>
          <cell r="O78">
            <v>35.5678391959799</v>
          </cell>
          <cell r="P78">
            <v>12.021951219512196</v>
          </cell>
          <cell r="Q78">
            <v>10.984415584415585</v>
          </cell>
          <cell r="R78">
            <v>11.001354166666667</v>
          </cell>
          <cell r="S78">
            <v>9.2352948402948396</v>
          </cell>
          <cell r="T78">
            <v>8.6772576832151316</v>
          </cell>
          <cell r="U78">
            <v>25.477396593673962</v>
          </cell>
          <cell r="V78">
            <v>5.6757261904761904</v>
          </cell>
          <cell r="W78">
            <v>29.963400537634406</v>
          </cell>
          <cell r="X78">
            <v>11.051436950146627</v>
          </cell>
          <cell r="Y78">
            <v>7.5875757575757579</v>
          </cell>
          <cell r="Z78">
            <v>8.8687733918128639</v>
          </cell>
          <cell r="AA78">
            <v>39.096232758620694</v>
          </cell>
          <cell r="AB78">
            <v>19.206849427168578</v>
          </cell>
          <cell r="AC78" t="str">
            <v xml:space="preserve"> ...</v>
          </cell>
          <cell r="AD78" t="str">
            <v xml:space="preserve"> ...</v>
          </cell>
          <cell r="AE78">
            <v>15.568809490141776</v>
          </cell>
          <cell r="AF78">
            <v>10.568025820819438</v>
          </cell>
        </row>
        <row r="79">
          <cell r="A79" t="str">
            <v xml:space="preserve">      Imports of non-oil LDCs</v>
          </cell>
          <cell r="B79">
            <v>0.55357607422409327</v>
          </cell>
          <cell r="C79">
            <v>0.61110309520383188</v>
          </cell>
          <cell r="D79">
            <v>0.85527130919586769</v>
          </cell>
          <cell r="E79">
            <v>0.41113846756398464</v>
          </cell>
          <cell r="F79">
            <v>1.8033663842972905</v>
          </cell>
          <cell r="G79">
            <v>2.1777009124918902</v>
          </cell>
          <cell r="H79">
            <v>2.2028384841687756</v>
          </cell>
          <cell r="I79">
            <v>1.9050271562743823</v>
          </cell>
          <cell r="J79">
            <v>0.81304485839993956</v>
          </cell>
          <cell r="K79">
            <v>0.74481732063308315</v>
          </cell>
          <cell r="L79">
            <v>1.6908504992153999</v>
          </cell>
          <cell r="M79">
            <v>2.8212882173410945</v>
          </cell>
          <cell r="N79">
            <v>1.5542062342321448</v>
          </cell>
          <cell r="O79">
            <v>2.5215040367422192</v>
          </cell>
          <cell r="P79">
            <v>0.84086854354694496</v>
          </cell>
          <cell r="Q79">
            <v>0.74992996833067038</v>
          </cell>
          <cell r="R79">
            <v>0.88115784646868955</v>
          </cell>
          <cell r="S79">
            <v>0.75103289937874507</v>
          </cell>
          <cell r="T79">
            <v>0.65293087814248596</v>
          </cell>
          <cell r="U79">
            <v>1.5932721801007872</v>
          </cell>
          <cell r="V79">
            <v>0.33777971430519838</v>
          </cell>
          <cell r="W79">
            <v>1.4232827890383928</v>
          </cell>
          <cell r="X79">
            <v>0.88456010836386745</v>
          </cell>
          <cell r="Y79">
            <v>0.56351819261032154</v>
          </cell>
          <cell r="Z79">
            <v>0.60006033647709811</v>
          </cell>
          <cell r="AA79">
            <v>1.985794924947432</v>
          </cell>
          <cell r="AB79">
            <v>0.91005696178148365</v>
          </cell>
          <cell r="AC79">
            <v>0.44590545896494921</v>
          </cell>
          <cell r="AD79">
            <v>0.51122752980086195</v>
          </cell>
          <cell r="AE79">
            <v>0.94444806666209791</v>
          </cell>
          <cell r="AF79">
            <v>0.48009654564323173</v>
          </cell>
        </row>
        <row r="80">
          <cell r="A80" t="str">
            <v xml:space="preserve">   Ratio of purchases under arrangements to:</v>
          </cell>
        </row>
        <row r="81">
          <cell r="A81" t="str">
            <v xml:space="preserve">      Quotas</v>
          </cell>
          <cell r="B81">
            <v>3.3271198958956139</v>
          </cell>
          <cell r="C81">
            <v>1.026805240247433</v>
          </cell>
          <cell r="D81">
            <v>1.163922848542611</v>
          </cell>
          <cell r="E81">
            <v>0.77425366742721691</v>
          </cell>
          <cell r="F81">
            <v>4.3406167992490428</v>
          </cell>
          <cell r="G81">
            <v>2.0995227890481103</v>
          </cell>
          <cell r="H81">
            <v>5.302379395686212</v>
          </cell>
          <cell r="I81">
            <v>10.469179406621009</v>
          </cell>
          <cell r="J81">
            <v>1.5021327208596504</v>
          </cell>
          <cell r="K81">
            <v>2.7936898491663782</v>
          </cell>
          <cell r="L81">
            <v>4.0607092817410706</v>
          </cell>
          <cell r="M81">
            <v>9.158783004252232</v>
          </cell>
          <cell r="N81">
            <v>7.8169270125352535</v>
          </cell>
          <cell r="O81">
            <v>11.029399303346896</v>
          </cell>
          <cell r="P81">
            <v>7.2607718993346158</v>
          </cell>
          <cell r="Q81">
            <v>3.4387752988212874</v>
          </cell>
          <cell r="R81">
            <v>3.5921413573322085</v>
          </cell>
          <cell r="S81">
            <v>2.3539200700541349</v>
          </cell>
          <cell r="T81">
            <v>2.1886583199564833</v>
          </cell>
          <cell r="U81">
            <v>2.9462053386928475</v>
          </cell>
          <cell r="V81">
            <v>4.6456877441959632</v>
          </cell>
          <cell r="W81">
            <v>4.8706701019335172</v>
          </cell>
          <cell r="X81">
            <v>3.0005593889294735</v>
          </cell>
          <cell r="Y81">
            <v>1.9750835119133534</v>
          </cell>
          <cell r="Z81">
            <v>1.897469121236834</v>
          </cell>
          <cell r="AA81">
            <v>11.271322086337072</v>
          </cell>
          <cell r="AB81">
            <v>3.5269903137102694</v>
          </cell>
          <cell r="AC81">
            <v>4.667668601722557</v>
          </cell>
          <cell r="AD81">
            <v>3.7159679270679362</v>
          </cell>
          <cell r="AE81">
            <v>3.8089568877594537</v>
          </cell>
          <cell r="AF81">
            <v>2.5394168934395518</v>
          </cell>
        </row>
        <row r="82">
          <cell r="A82" t="str">
            <v xml:space="preserve">      Usable resources</v>
          </cell>
          <cell r="B82">
            <v>6.7619728377412436</v>
          </cell>
          <cell r="C82">
            <v>3.0844629822732013</v>
          </cell>
          <cell r="D82">
            <v>5.6867671691792312</v>
          </cell>
          <cell r="E82">
            <v>2.1585482330468007</v>
          </cell>
          <cell r="F82">
            <v>9.3436578171091433</v>
          </cell>
          <cell r="G82">
            <v>6.3818938605619113</v>
          </cell>
          <cell r="H82">
            <v>24.587301587301592</v>
          </cell>
          <cell r="I82">
            <v>41.904109589041092</v>
          </cell>
          <cell r="J82">
            <v>5.376146788990825</v>
          </cell>
          <cell r="K82">
            <v>14.155844155844155</v>
          </cell>
          <cell r="L82">
            <v>11.634615384615383</v>
          </cell>
          <cell r="M82">
            <v>22.774590163934423</v>
          </cell>
          <cell r="N82">
            <v>27.431034482758626</v>
          </cell>
          <cell r="O82">
            <v>24.527638190954775</v>
          </cell>
          <cell r="P82">
            <v>15.814634146341463</v>
          </cell>
          <cell r="Q82">
            <v>7.9766233766233761</v>
          </cell>
          <cell r="R82">
            <v>8.4179166666666667</v>
          </cell>
          <cell r="S82">
            <v>5.2045085995085989</v>
          </cell>
          <cell r="T82">
            <v>4.6560756501182041</v>
          </cell>
          <cell r="U82">
            <v>6.4610462287104626</v>
          </cell>
          <cell r="V82">
            <v>10.077</v>
          </cell>
          <cell r="W82">
            <v>11.93478494623656</v>
          </cell>
          <cell r="X82">
            <v>6.2212903225806446</v>
          </cell>
          <cell r="Y82">
            <v>4.1268614718614716</v>
          </cell>
          <cell r="Z82">
            <v>4.020687134502924</v>
          </cell>
          <cell r="AA82">
            <v>28.240258620689652</v>
          </cell>
          <cell r="AB82">
            <v>8.3885106382978716</v>
          </cell>
          <cell r="AC82" t="str">
            <v xml:space="preserve"> ...</v>
          </cell>
          <cell r="AD82" t="str">
            <v xml:space="preserve"> ...</v>
          </cell>
          <cell r="AE82">
            <v>8.8104636379830357</v>
          </cell>
          <cell r="AF82">
            <v>6.5869939220531402</v>
          </cell>
        </row>
        <row r="83">
          <cell r="A83" t="str">
            <v xml:space="preserve">      Imports of non-oil LDCs</v>
          </cell>
          <cell r="B83">
            <v>1.2380211967281138</v>
          </cell>
          <cell r="C83">
            <v>0.33965482067135189</v>
          </cell>
          <cell r="D83">
            <v>0.37946237515943165</v>
          </cell>
          <cell r="E83">
            <v>0.19982213692357106</v>
          </cell>
          <cell r="F83">
            <v>0.71290646143671343</v>
          </cell>
          <cell r="G83">
            <v>0.2953067790548291</v>
          </cell>
          <cell r="H83">
            <v>0.63672267437533758</v>
          </cell>
          <cell r="I83">
            <v>1.0671082349465915</v>
          </cell>
          <cell r="J83">
            <v>0.18846688568922648</v>
          </cell>
          <cell r="K83">
            <v>0.29234817410517128</v>
          </cell>
          <cell r="L83">
            <v>0.51218653249483881</v>
          </cell>
          <cell r="M83">
            <v>0.95092488771544026</v>
          </cell>
          <cell r="N83">
            <v>0.81011536048815425</v>
          </cell>
          <cell r="O83">
            <v>1.7388331736844835</v>
          </cell>
          <cell r="P83">
            <v>1.1061455947166545</v>
          </cell>
          <cell r="Q83">
            <v>0.54458144543473364</v>
          </cell>
          <cell r="R83">
            <v>0.67423639030069915</v>
          </cell>
          <cell r="S83">
            <v>0.42324119055475296</v>
          </cell>
          <cell r="T83">
            <v>0.35035211283515755</v>
          </cell>
          <cell r="U83">
            <v>0.40405247736754774</v>
          </cell>
          <cell r="V83">
            <v>0.59971289431915065</v>
          </cell>
          <cell r="W83">
            <v>0.56691075445584505</v>
          </cell>
          <cell r="X83">
            <v>0.49795381964623175</v>
          </cell>
          <cell r="Y83">
            <v>0.30649598660739674</v>
          </cell>
          <cell r="Z83">
            <v>0.27203929655325126</v>
          </cell>
          <cell r="AA83">
            <v>1.4343929911201743</v>
          </cell>
          <cell r="AB83">
            <v>0.39746354727821709</v>
          </cell>
          <cell r="AC83">
            <v>0.47879954537901692</v>
          </cell>
          <cell r="AD83">
            <v>0.34944666593982965</v>
          </cell>
          <cell r="AE83">
            <v>0.53928607553942987</v>
          </cell>
          <cell r="AF83">
            <v>0.30729837099557789</v>
          </cell>
        </row>
        <row r="86">
          <cell r="A86" t="str">
            <v xml:space="preserve">   1/ Uncommitted and adjusted usable resources.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 Amortization 3 (25%) ($)"/>
      <sheetName val="rate"/>
      <sheetName val="Loan Amortization 3 (25%)"/>
      <sheetName val="Loan Amortization 3"/>
    </sheetNames>
    <sheetDataSet>
      <sheetData sheetId="0"/>
      <sheetData sheetId="1">
        <row r="3">
          <cell r="C3" t="str">
            <v>EXCH RATE</v>
          </cell>
        </row>
        <row r="4">
          <cell r="A4" t="str">
            <v>ATS</v>
          </cell>
          <cell r="B4" t="str">
            <v>A.D.F.</v>
          </cell>
          <cell r="C4">
            <v>13.697290429401846</v>
          </cell>
        </row>
        <row r="5">
          <cell r="A5" t="str">
            <v>BEF</v>
          </cell>
          <cell r="B5" t="str">
            <v>A.D.F.</v>
          </cell>
          <cell r="C5">
            <v>40.15514341208695</v>
          </cell>
        </row>
        <row r="6">
          <cell r="A6" t="str">
            <v>CAD</v>
          </cell>
          <cell r="B6" t="str">
            <v>A.D.F.</v>
          </cell>
          <cell r="C6">
            <v>1.4532696212180631</v>
          </cell>
        </row>
        <row r="7">
          <cell r="A7" t="str">
            <v>CHF</v>
          </cell>
          <cell r="B7" t="str">
            <v>A.D.F.</v>
          </cell>
          <cell r="C7">
            <v>1.5995988206157858</v>
          </cell>
        </row>
        <row r="8">
          <cell r="A8" t="str">
            <v>DEM</v>
          </cell>
          <cell r="B8" t="str">
            <v>A.D.F.</v>
          </cell>
          <cell r="C8">
            <v>1.9468689723111441</v>
          </cell>
        </row>
        <row r="9">
          <cell r="A9" t="str">
            <v>DKK</v>
          </cell>
          <cell r="B9" t="str">
            <v>A.D.F.</v>
          </cell>
          <cell r="C9">
            <v>7.4125242454402462</v>
          </cell>
        </row>
        <row r="10">
          <cell r="A10" t="str">
            <v>ESP</v>
          </cell>
          <cell r="B10" t="str">
            <v>A.D.F.</v>
          </cell>
          <cell r="C10">
            <v>165.62378887604379</v>
          </cell>
        </row>
        <row r="11">
          <cell r="A11" t="str">
            <v>EUR</v>
          </cell>
          <cell r="B11" t="str">
            <v>A.D.F.</v>
          </cell>
          <cell r="C11">
            <v>0.99541923001635213</v>
          </cell>
        </row>
        <row r="12">
          <cell r="A12" t="str">
            <v>FIM</v>
          </cell>
          <cell r="B12" t="str">
            <v>A.D.F.</v>
          </cell>
          <cell r="C12">
            <v>5.918494401311456</v>
          </cell>
        </row>
        <row r="13">
          <cell r="A13" t="str">
            <v>FRF</v>
          </cell>
          <cell r="B13" t="str">
            <v>A.D.F.</v>
          </cell>
          <cell r="C13">
            <v>6.5295231737348196</v>
          </cell>
        </row>
        <row r="14">
          <cell r="A14" t="str">
            <v>GBP</v>
          </cell>
          <cell r="B14" t="str">
            <v>A.D.F.</v>
          </cell>
          <cell r="C14">
            <v>0.6186585947392732</v>
          </cell>
        </row>
        <row r="15">
          <cell r="A15" t="str">
            <v>ITL</v>
          </cell>
          <cell r="B15" t="str">
            <v>A.D.F.</v>
          </cell>
          <cell r="C15">
            <v>1927.4136036852146</v>
          </cell>
        </row>
        <row r="16">
          <cell r="A16" t="str">
            <v>JPY</v>
          </cell>
          <cell r="B16" t="str">
            <v>A.D.F.</v>
          </cell>
          <cell r="C16">
            <v>102.19995625841861</v>
          </cell>
        </row>
        <row r="17">
          <cell r="A17" t="str">
            <v>NLG</v>
          </cell>
          <cell r="B17" t="str">
            <v>A.D.F.</v>
          </cell>
          <cell r="C17">
            <v>2.1936175469046963</v>
          </cell>
        </row>
        <row r="18">
          <cell r="A18" t="str">
            <v>NOK</v>
          </cell>
          <cell r="B18" t="str">
            <v>A.D.F.</v>
          </cell>
          <cell r="C18">
            <v>8.0395345720487459</v>
          </cell>
        </row>
        <row r="19">
          <cell r="A19" t="str">
            <v>PTE</v>
          </cell>
          <cell r="B19" t="str">
            <v>A.D.F.</v>
          </cell>
          <cell r="C19">
            <v>199.56375363455467</v>
          </cell>
        </row>
        <row r="20">
          <cell r="A20" t="str">
            <v>SEK</v>
          </cell>
          <cell r="B20" t="str">
            <v>A.D.F.</v>
          </cell>
          <cell r="C20">
            <v>8.5249645915595487</v>
          </cell>
        </row>
        <row r="21">
          <cell r="A21" t="str">
            <v>USD</v>
          </cell>
          <cell r="B21" t="str">
            <v>A.D.B.</v>
          </cell>
          <cell r="C21">
            <v>1</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Instructions to update"/>
      <sheetName val="EMBI G 1998"/>
      <sheetName val="EMBIG 1999-2000"/>
      <sheetName val="Sovereign spread"/>
      <sheetName val="EMBI_Weights"/>
      <sheetName val="Data"/>
      <sheetName val="BIS bank"/>
      <sheetName val="UK bank"/>
      <sheetName val="Offsets"/>
      <sheetName val="FSDataParameters"/>
      <sheetName val="Raw Data_I"/>
      <sheetName val="Raw Data_II"/>
      <sheetName val="Copy_Equity(drag down)"/>
      <sheetName val="4.3_Manips_Equity Correlations"/>
      <sheetName val="ML_US_UK_Corp (manual download)"/>
      <sheetName val="2.7_Manips_Fixed Income"/>
    </sheetNames>
    <sheetDataSet>
      <sheetData sheetId="0" refreshError="1"/>
      <sheetData sheetId="1" refreshError="1"/>
      <sheetData sheetId="2" refreshError="1"/>
      <sheetData sheetId="3" refreshError="1"/>
      <sheetData sheetId="4" refreshError="1">
        <row r="527">
          <cell r="A527">
            <v>36528</v>
          </cell>
        </row>
        <row r="692">
          <cell r="A692">
            <v>36759</v>
          </cell>
        </row>
        <row r="725">
          <cell r="A725">
            <v>36804</v>
          </cell>
        </row>
        <row r="730">
          <cell r="A730">
            <v>36811</v>
          </cell>
        </row>
      </sheetData>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Commercial Banks"/>
      <sheetName val="T7"/>
      <sheetName val="Annual BiH summary data"/>
      <sheetName val="Table 37"/>
      <sheetName val="Table3"/>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ow r="2">
          <cell r="B2" t="str">
            <v xml:space="preserve">Table --. Country: External Sustainability Framework--Gross External Financing Need, 1999-2009 </v>
          </cell>
        </row>
      </sheetData>
      <sheetData sheetId="6"/>
      <sheetData sheetId="7">
        <row r="2">
          <cell r="B2" t="str">
            <v>Table --. Country: External Sustainability Framework--Gross External Financing Need, 2000-2010</v>
          </cell>
        </row>
      </sheetData>
      <sheetData sheetId="8"/>
      <sheetData sheetId="9"/>
      <sheetData sheetId="10"/>
      <sheetData sheetId="11"/>
      <sheetData sheetId="12"/>
      <sheetData sheetId="13"/>
      <sheetData sheetId="14">
        <row r="2">
          <cell r="B2" t="str">
            <v>Table --. Country: External Sustainability Framework--Gross External Financing Need, 2000-2010</v>
          </cell>
        </row>
      </sheetData>
      <sheetData sheetId="15"/>
      <sheetData sheetId="16" refreshError="1"/>
      <sheetData sheetId="17" refreshError="1"/>
      <sheetData sheetId="18" refreshError="1"/>
      <sheetData sheetId="19">
        <row r="2">
          <cell r="B2" t="str">
            <v xml:space="preserve">Table --. Country: External Sustainability Framework--Gross External Financing Need, 1999-2009 </v>
          </cell>
        </row>
      </sheetData>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Source Imp. &amp; Exp."/>
      <sheetName val="Input"/>
      <sheetName val="Assumptions"/>
      <sheetName val="oil res chart"/>
      <sheetName val="BoP with oil"/>
      <sheetName val="OLD Work"/>
      <sheetName val="PR SR-bop"/>
      <sheetName val="Fin. Req."/>
      <sheetName val="output"/>
      <sheetName val="PR Med Term"/>
      <sheetName val="PR Med Term Oil"/>
      <sheetName val="BOP in dobras"/>
      <sheetName val="DSA"/>
      <sheetName val="Medium-Term"/>
      <sheetName val="PR REDt22"/>
      <sheetName val="RED tab. 23"/>
      <sheetName val="RED tab. 24"/>
      <sheetName val="PDR -HIPC Tb1"/>
      <sheetName val="PDR -HIPC Tb2"/>
      <sheetName val="noteblok dsa"/>
      <sheetName val="Exch rates, prices"/>
      <sheetName val="Charts - gap"/>
      <sheetName val="Exchrate, from cb"/>
      <sheetName val="Fin. Req. (fre)"/>
      <sheetName val="exp growth"/>
      <sheetName val="ADM-res. pay."/>
      <sheetName val="BoP for DSA (previous)"/>
      <sheetName val="BoP using DEBTPRO"/>
      <sheetName val="stbop oil"/>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5">
          <cell r="B45" t="str">
            <v>Table 4a.  Namibia: Functional Distribution of Central Government Expenditure, 1990/91-95/96</v>
          </cell>
        </row>
        <row r="46">
          <cell r="B46" t="str">
            <v>_</v>
          </cell>
          <cell r="L46" t="str">
            <v>_</v>
          </cell>
          <cell r="M46" t="str">
            <v>_</v>
          </cell>
          <cell r="N46" t="str">
            <v>_</v>
          </cell>
          <cell r="O46" t="str">
            <v>_</v>
          </cell>
        </row>
        <row r="48">
          <cell r="L48" t="str">
            <v>1990/91</v>
          </cell>
          <cell r="M48" t="str">
            <v>1991/92</v>
          </cell>
          <cell r="N48" t="str">
            <v>1992/93</v>
          </cell>
          <cell r="O48" t="str">
            <v xml:space="preserve">      1993/94</v>
          </cell>
        </row>
        <row r="49">
          <cell r="O49" t="str">
            <v>Budget</v>
          </cell>
        </row>
        <row r="50">
          <cell r="B50" t="str">
            <v>_</v>
          </cell>
          <cell r="L50" t="str">
            <v>_</v>
          </cell>
          <cell r="M50" t="str">
            <v>_</v>
          </cell>
          <cell r="N50" t="str">
            <v>_</v>
          </cell>
          <cell r="O50" t="str">
            <v>_</v>
          </cell>
        </row>
        <row r="51">
          <cell r="L51" t="str">
            <v xml:space="preserve">  (In percent of GDP)</v>
          </cell>
        </row>
        <row r="53">
          <cell r="B53" t="str">
            <v>General government services</v>
          </cell>
          <cell r="L53">
            <v>11.605443909427354</v>
          </cell>
          <cell r="M53">
            <v>13.266416092434049</v>
          </cell>
          <cell r="N53">
            <v>13.582292173067573</v>
          </cell>
          <cell r="O53">
            <v>10.351535724062416</v>
          </cell>
        </row>
        <row r="54">
          <cell r="B54" t="str">
            <v xml:space="preserve">     General public services</v>
          </cell>
          <cell r="L54">
            <v>7.12770106251741</v>
          </cell>
          <cell r="M54">
            <v>8.2310712048444348</v>
          </cell>
          <cell r="N54">
            <v>9.0744530870199309</v>
          </cell>
          <cell r="O54">
            <v>5.9089186969614014</v>
          </cell>
        </row>
        <row r="55">
          <cell r="B55" t="str">
            <v xml:space="preserve">     Defense</v>
          </cell>
          <cell r="L55">
            <v>1.9528353694934142</v>
          </cell>
          <cell r="M55">
            <v>2.5313844226352056</v>
          </cell>
          <cell r="N55">
            <v>2.1264948954788525</v>
          </cell>
          <cell r="O55">
            <v>1.9791294826170274</v>
          </cell>
        </row>
      </sheetData>
      <sheetData sheetId="8" refreshError="1">
        <row r="45">
          <cell r="B45" t="str">
            <v xml:space="preserve">         Other</v>
          </cell>
        </row>
      </sheetData>
      <sheetData sheetId="9" refreshError="1"/>
      <sheetData sheetId="10" refreshError="1"/>
      <sheetData sheetId="11" refreshError="1"/>
      <sheetData sheetId="1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tabSEIbrief"/>
      <sheetName val="Con"/>
      <sheetName val="Asm"/>
      <sheetName val="AltAsm"/>
      <sheetName val="InOutQ"/>
      <sheetName val="Gout"/>
      <sheetName val="Fout"/>
      <sheetName val="Mout"/>
      <sheetName val="Bout"/>
      <sheetName val="BoutUSD"/>
      <sheetName val="Dout"/>
      <sheetName val="DoutUSD"/>
      <sheetName val="DSAout"/>
      <sheetName val="Lout"/>
      <sheetName val="DSAin"/>
      <sheetName val="Gin"/>
      <sheetName val="Fin"/>
      <sheetName val="Min"/>
      <sheetName val="Bin"/>
      <sheetName val="BinUSD"/>
      <sheetName val="Din"/>
      <sheetName val="DinUSD"/>
      <sheetName val="Fng"/>
      <sheetName val="AnM"/>
      <sheetName val="MONA"/>
      <sheetName val="MONAT05"/>
      <sheetName val="MONAT06"/>
      <sheetName val="Old"/>
      <sheetName val="Chg"/>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Charts"/>
      <sheetName val="3M implied vols"/>
      <sheetName val="Risk reversal data"/>
      <sheetName val="CMVO"/>
      <sheetName val="CMVP"/>
      <sheetName val="EUR GBP"/>
      <sheetName val="EUR JPY"/>
      <sheetName val="EUR USD"/>
      <sheetName val="USD DEM"/>
      <sheetName val="GBP USD"/>
      <sheetName val="USD JPY"/>
      <sheetName val="GBP DEM"/>
      <sheetName val="DEM JPY"/>
      <sheetName val="DEM CHF"/>
      <sheetName val="DEM ITL"/>
      <sheetName val="DEM SEK"/>
    </sheetNames>
    <sheetDataSet>
      <sheetData sheetId="0" refreshError="1"/>
      <sheetData sheetId="1" refreshError="1"/>
      <sheetData sheetId="2" refreshError="1">
        <row r="1">
          <cell r="K1" t="str">
            <v xml:space="preserve"> RTR.UK.CCY.USDJPY3MONTHSVOL.B</v>
          </cell>
          <cell r="L1" t="str">
            <v xml:space="preserve"> RTR.UK.CCY.USDDEM3MONTHSVOL.B</v>
          </cell>
          <cell r="M1" t="str">
            <v xml:space="preserve"> RTR.UK.CCY.DEMJPY3MONTHSVOL.B</v>
          </cell>
          <cell r="O1" t="str">
            <v xml:space="preserve"> RTR.UK.CCY.GBPUSD3MONTHSVOL.B</v>
          </cell>
          <cell r="P1" t="str">
            <v xml:space="preserve"> RTR.UK.CCY.EURGBP3MONTHSVOL.B</v>
          </cell>
        </row>
        <row r="2">
          <cell r="A2" t="str">
            <v>DATE</v>
          </cell>
          <cell r="B2" t="str">
            <v>$/£</v>
          </cell>
          <cell r="C2" t="str">
            <v>Y/$</v>
          </cell>
          <cell r="E2" t="str">
            <v>€/£</v>
          </cell>
          <cell r="F2" t="str">
            <v>$/€</v>
          </cell>
          <cell r="J2" t="str">
            <v xml:space="preserve"> famedate</v>
          </cell>
          <cell r="K2" t="str">
            <v>$/Y</v>
          </cell>
          <cell r="L2" t="str">
            <v>$/€</v>
          </cell>
          <cell r="M2" t="str">
            <v>Y/€</v>
          </cell>
          <cell r="O2" t="str">
            <v>$/£</v>
          </cell>
          <cell r="P2" t="str">
            <v>€/£</v>
          </cell>
        </row>
        <row r="3">
          <cell r="A3">
            <v>36161</v>
          </cell>
          <cell r="J3">
            <v>36069</v>
          </cell>
          <cell r="K3">
            <v>17.350000000000001</v>
          </cell>
          <cell r="L3">
            <v>10.75</v>
          </cell>
          <cell r="M3">
            <v>16.55</v>
          </cell>
          <cell r="O3">
            <v>9.15</v>
          </cell>
          <cell r="P3">
            <v>9.25</v>
          </cell>
        </row>
        <row r="4">
          <cell r="A4">
            <v>36164</v>
          </cell>
          <cell r="B4">
            <v>8.9499999999999993</v>
          </cell>
          <cell r="C4">
            <v>19.850000000000001</v>
          </cell>
          <cell r="J4">
            <v>36070</v>
          </cell>
          <cell r="K4">
            <v>17.05</v>
          </cell>
          <cell r="L4">
            <v>11.35</v>
          </cell>
          <cell r="M4">
            <v>16.45</v>
          </cell>
          <cell r="O4">
            <v>9.15</v>
          </cell>
          <cell r="P4">
            <v>9.65</v>
          </cell>
        </row>
        <row r="5">
          <cell r="A5">
            <v>36165</v>
          </cell>
          <cell r="B5">
            <v>8.9499999999999993</v>
          </cell>
          <cell r="C5">
            <v>20.55</v>
          </cell>
          <cell r="E5">
            <v>9.75</v>
          </cell>
          <cell r="F5">
            <v>11.15</v>
          </cell>
          <cell r="J5">
            <v>36073</v>
          </cell>
          <cell r="K5">
            <v>17.05</v>
          </cell>
          <cell r="L5">
            <v>11.55</v>
          </cell>
          <cell r="M5">
            <v>16.45</v>
          </cell>
          <cell r="O5">
            <v>9.15</v>
          </cell>
          <cell r="P5">
            <v>10.45</v>
          </cell>
        </row>
        <row r="6">
          <cell r="A6">
            <v>36166</v>
          </cell>
          <cell r="B6">
            <v>8.75</v>
          </cell>
          <cell r="C6">
            <v>19.75</v>
          </cell>
          <cell r="E6">
            <v>9.4499999999999993</v>
          </cell>
          <cell r="F6">
            <v>10.25</v>
          </cell>
          <cell r="J6">
            <v>36074</v>
          </cell>
          <cell r="K6">
            <v>17.05</v>
          </cell>
          <cell r="L6">
            <v>11.75</v>
          </cell>
          <cell r="M6">
            <v>16.350000000000001</v>
          </cell>
          <cell r="O6">
            <v>9.25</v>
          </cell>
          <cell r="P6">
            <v>10.85</v>
          </cell>
        </row>
        <row r="7">
          <cell r="A7">
            <v>36167</v>
          </cell>
          <cell r="B7">
            <v>8.4499999999999993</v>
          </cell>
          <cell r="C7">
            <v>19.25</v>
          </cell>
          <cell r="E7">
            <v>9.4499999999999993</v>
          </cell>
          <cell r="F7">
            <v>9.85</v>
          </cell>
          <cell r="J7">
            <v>36075</v>
          </cell>
          <cell r="K7">
            <v>17.05</v>
          </cell>
          <cell r="L7">
            <v>11.75</v>
          </cell>
          <cell r="M7">
            <v>16.350000000000001</v>
          </cell>
          <cell r="O7">
            <v>9.25</v>
          </cell>
          <cell r="P7">
            <v>10.85</v>
          </cell>
        </row>
        <row r="8">
          <cell r="A8">
            <v>36168</v>
          </cell>
          <cell r="B8">
            <v>8.4499999999999993</v>
          </cell>
          <cell r="C8">
            <v>19.25</v>
          </cell>
          <cell r="E8">
            <v>9.4499999999999993</v>
          </cell>
          <cell r="F8">
            <v>9.85</v>
          </cell>
          <cell r="J8">
            <v>36076</v>
          </cell>
          <cell r="K8">
            <v>20.85</v>
          </cell>
          <cell r="L8">
            <v>12.95</v>
          </cell>
          <cell r="M8">
            <v>19.75</v>
          </cell>
          <cell r="O8">
            <v>10.050000000000001</v>
          </cell>
          <cell r="P8">
            <v>11.65</v>
          </cell>
        </row>
        <row r="9">
          <cell r="A9">
            <v>36171</v>
          </cell>
          <cell r="B9">
            <v>8.6</v>
          </cell>
          <cell r="C9">
            <v>19.399999999999999</v>
          </cell>
          <cell r="E9">
            <v>9.0500000000000007</v>
          </cell>
          <cell r="F9">
            <v>9.6999999999999993</v>
          </cell>
          <cell r="J9">
            <v>36077</v>
          </cell>
          <cell r="K9">
            <v>29.55</v>
          </cell>
          <cell r="L9">
            <v>13.55</v>
          </cell>
          <cell r="M9">
            <v>27.55</v>
          </cell>
          <cell r="O9">
            <v>11.05</v>
          </cell>
          <cell r="P9">
            <v>11.55</v>
          </cell>
        </row>
        <row r="10">
          <cell r="A10">
            <v>36172</v>
          </cell>
          <cell r="B10">
            <v>8.75</v>
          </cell>
          <cell r="C10">
            <v>19.55</v>
          </cell>
          <cell r="E10">
            <v>8.65</v>
          </cell>
          <cell r="F10">
            <v>9.5500000000000007</v>
          </cell>
          <cell r="J10">
            <v>36080</v>
          </cell>
          <cell r="K10">
            <v>22.25</v>
          </cell>
          <cell r="L10">
            <v>12.95</v>
          </cell>
          <cell r="M10">
            <v>22.55</v>
          </cell>
          <cell r="O10">
            <v>11.75</v>
          </cell>
          <cell r="P10">
            <v>11.35</v>
          </cell>
        </row>
        <row r="11">
          <cell r="A11">
            <v>36173</v>
          </cell>
          <cell r="B11">
            <v>8.85</v>
          </cell>
          <cell r="C11">
            <v>18.45</v>
          </cell>
          <cell r="E11">
            <v>8.65</v>
          </cell>
          <cell r="F11">
            <v>9.85</v>
          </cell>
          <cell r="J11">
            <v>36081</v>
          </cell>
          <cell r="K11">
            <v>19.55</v>
          </cell>
          <cell r="L11">
            <v>12.95</v>
          </cell>
          <cell r="M11">
            <v>19.05</v>
          </cell>
          <cell r="O11">
            <v>11.75</v>
          </cell>
          <cell r="P11">
            <v>11.15</v>
          </cell>
        </row>
        <row r="12">
          <cell r="A12">
            <v>36174</v>
          </cell>
          <cell r="B12">
            <v>8.85</v>
          </cell>
          <cell r="C12">
            <v>18.45</v>
          </cell>
          <cell r="E12">
            <v>8.65</v>
          </cell>
          <cell r="F12">
            <v>9.85</v>
          </cell>
          <cell r="J12">
            <v>36082</v>
          </cell>
          <cell r="K12">
            <v>19.55</v>
          </cell>
          <cell r="L12">
            <v>11.65</v>
          </cell>
          <cell r="M12">
            <v>19.05</v>
          </cell>
          <cell r="O12">
            <v>11.15</v>
          </cell>
          <cell r="P12">
            <v>11.15</v>
          </cell>
        </row>
        <row r="13">
          <cell r="A13">
            <v>36175</v>
          </cell>
          <cell r="B13">
            <v>9.25</v>
          </cell>
          <cell r="C13">
            <v>18.649999999999999</v>
          </cell>
          <cell r="E13">
            <v>8.65</v>
          </cell>
          <cell r="F13">
            <v>10.75</v>
          </cell>
          <cell r="J13">
            <v>36083</v>
          </cell>
          <cell r="K13">
            <v>19.649999999999999</v>
          </cell>
          <cell r="L13">
            <v>10.95</v>
          </cell>
          <cell r="M13">
            <v>17.850000000000001</v>
          </cell>
          <cell r="O13">
            <v>10.35</v>
          </cell>
          <cell r="P13">
            <v>10.35</v>
          </cell>
        </row>
        <row r="14">
          <cell r="A14">
            <v>36178</v>
          </cell>
          <cell r="B14">
            <v>8.85</v>
          </cell>
          <cell r="C14">
            <v>18.75</v>
          </cell>
          <cell r="E14">
            <v>8.4499999999999993</v>
          </cell>
          <cell r="F14">
            <v>10.25</v>
          </cell>
          <cell r="J14">
            <v>36084</v>
          </cell>
        </row>
        <row r="15">
          <cell r="A15">
            <v>36179</v>
          </cell>
          <cell r="B15">
            <v>8.75</v>
          </cell>
          <cell r="C15">
            <v>18.350000000000001</v>
          </cell>
          <cell r="E15">
            <v>8.25</v>
          </cell>
          <cell r="F15">
            <v>9.85</v>
          </cell>
          <cell r="J15">
            <v>36087</v>
          </cell>
        </row>
        <row r="16">
          <cell r="A16">
            <v>36180</v>
          </cell>
          <cell r="B16">
            <v>8.75</v>
          </cell>
          <cell r="C16">
            <v>18.350000000000001</v>
          </cell>
          <cell r="E16">
            <v>8.25</v>
          </cell>
          <cell r="F16">
            <v>9.85</v>
          </cell>
          <cell r="J16">
            <v>36088</v>
          </cell>
          <cell r="K16">
            <v>20.75</v>
          </cell>
          <cell r="L16">
            <v>10.85</v>
          </cell>
          <cell r="M16">
            <v>19.45</v>
          </cell>
          <cell r="O16">
            <v>9.9499999999999993</v>
          </cell>
          <cell r="P16">
            <v>10.25</v>
          </cell>
        </row>
        <row r="17">
          <cell r="A17">
            <v>36181</v>
          </cell>
          <cell r="B17">
            <v>8.15</v>
          </cell>
          <cell r="C17">
            <v>17.75</v>
          </cell>
          <cell r="E17">
            <v>7.75</v>
          </cell>
          <cell r="F17">
            <v>9.35</v>
          </cell>
          <cell r="J17">
            <v>36089</v>
          </cell>
          <cell r="K17">
            <v>20.05</v>
          </cell>
          <cell r="L17">
            <v>10.85</v>
          </cell>
          <cell r="M17">
            <v>19.149999999999999</v>
          </cell>
          <cell r="O17">
            <v>10.15</v>
          </cell>
          <cell r="P17">
            <v>10.25</v>
          </cell>
        </row>
        <row r="18">
          <cell r="A18">
            <v>36182</v>
          </cell>
          <cell r="B18">
            <v>8.15</v>
          </cell>
          <cell r="C18">
            <v>17.95</v>
          </cell>
          <cell r="E18">
            <v>7.75</v>
          </cell>
          <cell r="F18">
            <v>9.35</v>
          </cell>
          <cell r="J18">
            <v>36090</v>
          </cell>
          <cell r="K18">
            <v>19.350000000000001</v>
          </cell>
          <cell r="L18">
            <v>11.15</v>
          </cell>
          <cell r="M18">
            <v>18.649999999999999</v>
          </cell>
          <cell r="O18">
            <v>10.35</v>
          </cell>
          <cell r="P18">
            <v>10.35</v>
          </cell>
        </row>
        <row r="19">
          <cell r="A19">
            <v>36185</v>
          </cell>
          <cell r="B19">
            <v>8.15</v>
          </cell>
          <cell r="C19">
            <v>17.95</v>
          </cell>
          <cell r="E19">
            <v>7.75</v>
          </cell>
          <cell r="F19">
            <v>9.35</v>
          </cell>
          <cell r="J19">
            <v>36091</v>
          </cell>
          <cell r="K19">
            <v>19.350000000000001</v>
          </cell>
          <cell r="L19">
            <v>11.15</v>
          </cell>
          <cell r="M19">
            <v>18.649999999999999</v>
          </cell>
          <cell r="O19">
            <v>10.35</v>
          </cell>
          <cell r="P19">
            <v>10.35</v>
          </cell>
        </row>
        <row r="20">
          <cell r="A20">
            <v>36186</v>
          </cell>
          <cell r="B20">
            <v>8.15</v>
          </cell>
          <cell r="C20">
            <v>17.95</v>
          </cell>
          <cell r="E20">
            <v>7.75</v>
          </cell>
          <cell r="F20">
            <v>9.35</v>
          </cell>
          <cell r="J20">
            <v>36094</v>
          </cell>
          <cell r="K20">
            <v>18.149999999999999</v>
          </cell>
          <cell r="L20">
            <v>11.05</v>
          </cell>
          <cell r="M20">
            <v>16.95</v>
          </cell>
          <cell r="O20">
            <v>10.25</v>
          </cell>
          <cell r="P20">
            <v>10.55</v>
          </cell>
        </row>
        <row r="21">
          <cell r="A21">
            <v>36187</v>
          </cell>
          <cell r="B21">
            <v>7.65</v>
          </cell>
          <cell r="C21">
            <v>16.25</v>
          </cell>
          <cell r="E21">
            <v>6.75</v>
          </cell>
          <cell r="F21">
            <v>8.65</v>
          </cell>
          <cell r="J21">
            <v>36095</v>
          </cell>
          <cell r="K21">
            <v>18.149999999999999</v>
          </cell>
          <cell r="L21">
            <v>11.05</v>
          </cell>
          <cell r="M21">
            <v>16.95</v>
          </cell>
          <cell r="O21">
            <v>10.25</v>
          </cell>
          <cell r="P21">
            <v>10.55</v>
          </cell>
        </row>
        <row r="22">
          <cell r="A22">
            <v>36188</v>
          </cell>
          <cell r="B22">
            <v>7.65</v>
          </cell>
          <cell r="C22">
            <v>16.25</v>
          </cell>
          <cell r="E22">
            <v>6.75</v>
          </cell>
          <cell r="F22">
            <v>8.65</v>
          </cell>
          <cell r="J22">
            <v>36096</v>
          </cell>
          <cell r="K22">
            <v>18.149999999999999</v>
          </cell>
          <cell r="L22">
            <v>11.05</v>
          </cell>
          <cell r="M22">
            <v>16.649999999999999</v>
          </cell>
          <cell r="O22">
            <v>10.25</v>
          </cell>
          <cell r="P22">
            <v>10.55</v>
          </cell>
        </row>
        <row r="23">
          <cell r="A23">
            <v>36189</v>
          </cell>
          <cell r="B23">
            <v>7.55</v>
          </cell>
          <cell r="C23">
            <v>16.649999999999999</v>
          </cell>
          <cell r="E23">
            <v>6.25</v>
          </cell>
          <cell r="F23">
            <v>8.65</v>
          </cell>
          <cell r="J23">
            <v>36097</v>
          </cell>
          <cell r="K23">
            <v>19.25</v>
          </cell>
          <cell r="L23">
            <v>11.25</v>
          </cell>
          <cell r="M23">
            <v>17.850000000000001</v>
          </cell>
          <cell r="O23">
            <v>10.15</v>
          </cell>
          <cell r="P23">
            <v>10.45</v>
          </cell>
        </row>
        <row r="24">
          <cell r="A24">
            <v>36192</v>
          </cell>
          <cell r="B24">
            <v>7.65</v>
          </cell>
          <cell r="C24">
            <v>16.95</v>
          </cell>
          <cell r="E24">
            <v>6.85</v>
          </cell>
          <cell r="F24">
            <v>8.65</v>
          </cell>
          <cell r="J24">
            <v>36098</v>
          </cell>
          <cell r="K24">
            <v>18.850000000000001</v>
          </cell>
          <cell r="L24">
            <v>11.05</v>
          </cell>
          <cell r="M24">
            <v>17.850000000000001</v>
          </cell>
          <cell r="O24">
            <v>9.9499999999999993</v>
          </cell>
          <cell r="P24">
            <v>10.25</v>
          </cell>
        </row>
        <row r="25">
          <cell r="A25">
            <v>36193</v>
          </cell>
          <cell r="B25">
            <v>7.65</v>
          </cell>
          <cell r="C25">
            <v>16.95</v>
          </cell>
          <cell r="E25">
            <v>6.85</v>
          </cell>
          <cell r="F25">
            <v>8.65</v>
          </cell>
          <cell r="J25">
            <v>36101</v>
          </cell>
          <cell r="K25">
            <v>18.850000000000001</v>
          </cell>
          <cell r="L25">
            <v>11.05</v>
          </cell>
          <cell r="M25">
            <v>17.850000000000001</v>
          </cell>
          <cell r="O25">
            <v>9.9499999999999993</v>
          </cell>
          <cell r="P25">
            <v>10.25</v>
          </cell>
        </row>
        <row r="26">
          <cell r="A26">
            <v>36194</v>
          </cell>
          <cell r="B26">
            <v>7.65</v>
          </cell>
          <cell r="C26">
            <v>16.95</v>
          </cell>
          <cell r="E26">
            <v>6.85</v>
          </cell>
          <cell r="F26">
            <v>8.65</v>
          </cell>
          <cell r="J26">
            <v>36102</v>
          </cell>
          <cell r="K26">
            <v>18.05</v>
          </cell>
          <cell r="L26">
            <v>10.25</v>
          </cell>
          <cell r="M26">
            <v>16.75</v>
          </cell>
          <cell r="O26">
            <v>9.75</v>
          </cell>
          <cell r="P26">
            <v>10.25</v>
          </cell>
        </row>
        <row r="27">
          <cell r="A27">
            <v>36195</v>
          </cell>
          <cell r="B27">
            <v>7.75</v>
          </cell>
          <cell r="C27">
            <v>17.05</v>
          </cell>
          <cell r="E27">
            <v>7.15</v>
          </cell>
          <cell r="F27">
            <v>8.75</v>
          </cell>
          <cell r="J27">
            <v>36103</v>
          </cell>
          <cell r="K27">
            <v>17.95</v>
          </cell>
          <cell r="L27">
            <v>10.050000000000001</v>
          </cell>
          <cell r="M27">
            <v>16.850000000000001</v>
          </cell>
          <cell r="O27">
            <v>10.050000000000001</v>
          </cell>
          <cell r="P27">
            <v>10.75</v>
          </cell>
        </row>
        <row r="28">
          <cell r="A28">
            <v>36196</v>
          </cell>
          <cell r="B28">
            <v>7.75</v>
          </cell>
          <cell r="C28">
            <v>17.05</v>
          </cell>
          <cell r="E28">
            <v>7.15</v>
          </cell>
          <cell r="F28">
            <v>8.75</v>
          </cell>
          <cell r="J28">
            <v>36104</v>
          </cell>
          <cell r="K28">
            <v>17.649999999999999</v>
          </cell>
          <cell r="L28">
            <v>9.9499999999999993</v>
          </cell>
          <cell r="M28">
            <v>16.45</v>
          </cell>
          <cell r="O28">
            <v>9.85</v>
          </cell>
          <cell r="P28">
            <v>10.25</v>
          </cell>
        </row>
        <row r="29">
          <cell r="A29">
            <v>36199</v>
          </cell>
          <cell r="B29">
            <v>7.55</v>
          </cell>
          <cell r="C29">
            <v>17.149999999999999</v>
          </cell>
          <cell r="E29">
            <v>6.65</v>
          </cell>
          <cell r="F29">
            <v>8.65</v>
          </cell>
          <cell r="J29">
            <v>36105</v>
          </cell>
        </row>
        <row r="30">
          <cell r="A30">
            <v>36200</v>
          </cell>
          <cell r="B30">
            <v>7.55</v>
          </cell>
          <cell r="C30">
            <v>17.149999999999999</v>
          </cell>
          <cell r="E30">
            <v>6.65</v>
          </cell>
          <cell r="F30">
            <v>8.65</v>
          </cell>
          <cell r="J30">
            <v>36108</v>
          </cell>
          <cell r="K30">
            <v>15.75</v>
          </cell>
          <cell r="L30">
            <v>9.5500000000000007</v>
          </cell>
          <cell r="M30">
            <v>14.55</v>
          </cell>
          <cell r="O30">
            <v>8.65</v>
          </cell>
          <cell r="P30">
            <v>9.35</v>
          </cell>
        </row>
        <row r="31">
          <cell r="A31">
            <v>36201</v>
          </cell>
          <cell r="B31">
            <v>7.45</v>
          </cell>
          <cell r="C31">
            <v>16.649999999999999</v>
          </cell>
          <cell r="E31">
            <v>6.45</v>
          </cell>
          <cell r="F31">
            <v>8.65</v>
          </cell>
          <cell r="J31">
            <v>36109</v>
          </cell>
          <cell r="K31">
            <v>16.649999999999999</v>
          </cell>
          <cell r="L31">
            <v>9.4499999999999993</v>
          </cell>
          <cell r="M31">
            <v>15.25</v>
          </cell>
          <cell r="O31">
            <v>8.15</v>
          </cell>
          <cell r="P31">
            <v>8.5500000000000007</v>
          </cell>
        </row>
        <row r="32">
          <cell r="A32">
            <v>36202</v>
          </cell>
          <cell r="B32">
            <v>7.95</v>
          </cell>
          <cell r="C32">
            <v>16.95</v>
          </cell>
          <cell r="E32">
            <v>6.75</v>
          </cell>
          <cell r="F32">
            <v>8.5500000000000007</v>
          </cell>
          <cell r="J32">
            <v>36110</v>
          </cell>
          <cell r="K32">
            <v>17.649999999999999</v>
          </cell>
          <cell r="L32">
            <v>9.4499999999999993</v>
          </cell>
          <cell r="M32">
            <v>16.350000000000001</v>
          </cell>
          <cell r="O32">
            <v>8.25</v>
          </cell>
          <cell r="P32">
            <v>8.65</v>
          </cell>
        </row>
        <row r="33">
          <cell r="A33">
            <v>36203</v>
          </cell>
          <cell r="B33">
            <v>7.85</v>
          </cell>
          <cell r="C33">
            <v>17.149999999999999</v>
          </cell>
          <cell r="E33">
            <v>6.45</v>
          </cell>
          <cell r="F33">
            <v>8.65</v>
          </cell>
          <cell r="J33">
            <v>36111</v>
          </cell>
          <cell r="K33">
            <v>19.25</v>
          </cell>
          <cell r="L33">
            <v>9.4499999999999993</v>
          </cell>
          <cell r="M33">
            <v>17.350000000000001</v>
          </cell>
          <cell r="O33">
            <v>8.0500000000000007</v>
          </cell>
          <cell r="P33">
            <v>8.4499999999999993</v>
          </cell>
        </row>
        <row r="34">
          <cell r="A34">
            <v>36206</v>
          </cell>
          <cell r="B34">
            <v>7.85</v>
          </cell>
          <cell r="C34">
            <v>17.149999999999999</v>
          </cell>
          <cell r="E34">
            <v>6.45</v>
          </cell>
          <cell r="F34">
            <v>8.65</v>
          </cell>
          <cell r="J34">
            <v>36112</v>
          </cell>
        </row>
        <row r="35">
          <cell r="A35">
            <v>36207</v>
          </cell>
          <cell r="B35">
            <v>7.85</v>
          </cell>
          <cell r="C35">
            <v>17.149999999999999</v>
          </cell>
          <cell r="E35">
            <v>6.45</v>
          </cell>
          <cell r="F35">
            <v>8.65</v>
          </cell>
          <cell r="J35">
            <v>36115</v>
          </cell>
        </row>
        <row r="36">
          <cell r="A36">
            <v>36208</v>
          </cell>
          <cell r="B36">
            <v>7.85</v>
          </cell>
          <cell r="C36">
            <v>17.149999999999999</v>
          </cell>
          <cell r="E36">
            <v>6.45</v>
          </cell>
          <cell r="F36">
            <v>8.65</v>
          </cell>
          <cell r="J36">
            <v>36116</v>
          </cell>
        </row>
        <row r="37">
          <cell r="A37">
            <v>36209</v>
          </cell>
          <cell r="B37">
            <v>7.65</v>
          </cell>
          <cell r="C37">
            <v>18.95</v>
          </cell>
          <cell r="E37">
            <v>6.45</v>
          </cell>
          <cell r="F37">
            <v>8.4499999999999993</v>
          </cell>
          <cell r="J37">
            <v>36117</v>
          </cell>
        </row>
        <row r="38">
          <cell r="A38">
            <v>36210</v>
          </cell>
          <cell r="B38">
            <v>7.65</v>
          </cell>
          <cell r="C38">
            <v>18.95</v>
          </cell>
          <cell r="E38">
            <v>6.45</v>
          </cell>
          <cell r="F38">
            <v>8.4499999999999993</v>
          </cell>
          <cell r="J38">
            <v>36118</v>
          </cell>
        </row>
        <row r="39">
          <cell r="A39">
            <v>36213</v>
          </cell>
          <cell r="B39">
            <v>8.0500000000000007</v>
          </cell>
          <cell r="C39">
            <v>19.25</v>
          </cell>
          <cell r="E39">
            <v>6.85</v>
          </cell>
          <cell r="F39">
            <v>9.15</v>
          </cell>
          <cell r="J39">
            <v>36119</v>
          </cell>
          <cell r="K39">
            <v>17.05</v>
          </cell>
          <cell r="L39">
            <v>9.25</v>
          </cell>
          <cell r="M39">
            <v>15.45</v>
          </cell>
          <cell r="O39">
            <v>8.25</v>
          </cell>
          <cell r="P39">
            <v>8.4499999999999993</v>
          </cell>
        </row>
        <row r="40">
          <cell r="A40">
            <v>36214</v>
          </cell>
          <cell r="B40">
            <v>8.0500000000000007</v>
          </cell>
          <cell r="C40">
            <v>18.149999999999999</v>
          </cell>
          <cell r="E40">
            <v>6.65</v>
          </cell>
          <cell r="F40">
            <v>8.9499999999999993</v>
          </cell>
          <cell r="J40">
            <v>36122</v>
          </cell>
          <cell r="K40">
            <v>17.05</v>
          </cell>
          <cell r="L40">
            <v>9.25</v>
          </cell>
          <cell r="M40">
            <v>15.45</v>
          </cell>
          <cell r="O40">
            <v>8.25</v>
          </cell>
          <cell r="P40">
            <v>8.4499999999999993</v>
          </cell>
        </row>
        <row r="41">
          <cell r="A41">
            <v>36215</v>
          </cell>
          <cell r="B41">
            <v>8.85</v>
          </cell>
          <cell r="C41">
            <v>18.149999999999999</v>
          </cell>
          <cell r="E41">
            <v>7.15</v>
          </cell>
          <cell r="F41">
            <v>9.0500000000000007</v>
          </cell>
          <cell r="J41">
            <v>36123</v>
          </cell>
          <cell r="K41">
            <v>17.149999999999999</v>
          </cell>
          <cell r="L41">
            <v>9.35</v>
          </cell>
          <cell r="M41">
            <v>15.95</v>
          </cell>
          <cell r="O41">
            <v>8.25</v>
          </cell>
          <cell r="P41">
            <v>8.15</v>
          </cell>
        </row>
        <row r="42">
          <cell r="A42">
            <v>36216</v>
          </cell>
          <cell r="B42">
            <v>8.85</v>
          </cell>
          <cell r="C42">
            <v>18.149999999999999</v>
          </cell>
          <cell r="E42">
            <v>7.05</v>
          </cell>
          <cell r="F42">
            <v>9.0500000000000007</v>
          </cell>
          <cell r="J42">
            <v>36124</v>
          </cell>
          <cell r="K42">
            <v>17.350000000000001</v>
          </cell>
          <cell r="L42">
            <v>9.35</v>
          </cell>
          <cell r="M42">
            <v>16.149999999999999</v>
          </cell>
          <cell r="O42">
            <v>8.25</v>
          </cell>
          <cell r="P42">
            <v>8.25</v>
          </cell>
        </row>
        <row r="43">
          <cell r="A43">
            <v>36217</v>
          </cell>
          <cell r="B43">
            <v>8.65</v>
          </cell>
          <cell r="C43">
            <v>18.05</v>
          </cell>
          <cell r="E43">
            <v>7.05</v>
          </cell>
          <cell r="F43">
            <v>9.0500000000000007</v>
          </cell>
          <cell r="J43">
            <v>36125</v>
          </cell>
          <cell r="K43">
            <v>16.850000000000001</v>
          </cell>
          <cell r="L43">
            <v>9.0500000000000007</v>
          </cell>
          <cell r="M43">
            <v>15.95</v>
          </cell>
          <cell r="O43">
            <v>8.15</v>
          </cell>
          <cell r="P43">
            <v>8.25</v>
          </cell>
        </row>
        <row r="44">
          <cell r="A44">
            <v>36220</v>
          </cell>
          <cell r="B44">
            <v>8.5500000000000007</v>
          </cell>
          <cell r="C44">
            <v>18.350000000000001</v>
          </cell>
          <cell r="E44">
            <v>6.95</v>
          </cell>
          <cell r="F44">
            <v>9.0500000000000007</v>
          </cell>
          <cell r="J44">
            <v>36126</v>
          </cell>
          <cell r="K44">
            <v>17.350000000000001</v>
          </cell>
          <cell r="L44">
            <v>8.9499999999999993</v>
          </cell>
          <cell r="M44">
            <v>16.05</v>
          </cell>
          <cell r="O44">
            <v>8.25</v>
          </cell>
          <cell r="P44">
            <v>8.25</v>
          </cell>
        </row>
        <row r="45">
          <cell r="A45">
            <v>36221</v>
          </cell>
          <cell r="B45">
            <v>8.5500000000000007</v>
          </cell>
          <cell r="C45">
            <v>18.350000000000001</v>
          </cell>
          <cell r="E45">
            <v>6.95</v>
          </cell>
          <cell r="F45">
            <v>9.0500000000000007</v>
          </cell>
          <cell r="J45">
            <v>36129</v>
          </cell>
          <cell r="K45">
            <v>17.55</v>
          </cell>
          <cell r="L45">
            <v>9.15</v>
          </cell>
          <cell r="M45">
            <v>16.45</v>
          </cell>
          <cell r="O45">
            <v>8.25</v>
          </cell>
          <cell r="P45">
            <v>8.25</v>
          </cell>
        </row>
        <row r="46">
          <cell r="A46">
            <v>36222</v>
          </cell>
          <cell r="B46">
            <v>8.5500000000000007</v>
          </cell>
          <cell r="C46">
            <v>18.350000000000001</v>
          </cell>
          <cell r="E46">
            <v>6.95</v>
          </cell>
          <cell r="F46">
            <v>9.0500000000000007</v>
          </cell>
          <cell r="J46">
            <v>36130</v>
          </cell>
          <cell r="K46">
            <v>17.55</v>
          </cell>
          <cell r="L46">
            <v>9.35</v>
          </cell>
          <cell r="M46">
            <v>16.149999999999999</v>
          </cell>
          <cell r="O46">
            <v>8.35</v>
          </cell>
          <cell r="P46">
            <v>8.65</v>
          </cell>
        </row>
        <row r="47">
          <cell r="A47">
            <v>36223</v>
          </cell>
          <cell r="B47">
            <v>8.5500000000000007</v>
          </cell>
          <cell r="C47">
            <v>18.350000000000001</v>
          </cell>
          <cell r="E47">
            <v>6.95</v>
          </cell>
          <cell r="F47">
            <v>9.0500000000000007</v>
          </cell>
          <cell r="J47">
            <v>36131</v>
          </cell>
          <cell r="K47">
            <v>17.55</v>
          </cell>
          <cell r="L47">
            <v>9.35</v>
          </cell>
          <cell r="M47">
            <v>16.149999999999999</v>
          </cell>
          <cell r="O47">
            <v>8.35</v>
          </cell>
          <cell r="P47">
            <v>8.65</v>
          </cell>
        </row>
        <row r="48">
          <cell r="A48">
            <v>36224</v>
          </cell>
          <cell r="B48">
            <v>8.5500000000000007</v>
          </cell>
          <cell r="C48">
            <v>18.350000000000001</v>
          </cell>
          <cell r="E48">
            <v>6.95</v>
          </cell>
          <cell r="F48">
            <v>9.0500000000000007</v>
          </cell>
          <cell r="J48">
            <v>36132</v>
          </cell>
          <cell r="K48">
            <v>17.55</v>
          </cell>
          <cell r="L48">
            <v>9.35</v>
          </cell>
          <cell r="M48">
            <v>16.149999999999999</v>
          </cell>
          <cell r="O48">
            <v>8.35</v>
          </cell>
          <cell r="P48">
            <v>8.65</v>
          </cell>
        </row>
        <row r="49">
          <cell r="A49">
            <v>36227</v>
          </cell>
          <cell r="B49">
            <v>8.5500000000000007</v>
          </cell>
          <cell r="C49">
            <v>18.350000000000001</v>
          </cell>
          <cell r="E49">
            <v>6.95</v>
          </cell>
          <cell r="F49">
            <v>9.0500000000000007</v>
          </cell>
          <cell r="J49">
            <v>36133</v>
          </cell>
          <cell r="K49">
            <v>19.350000000000001</v>
          </cell>
          <cell r="L49">
            <v>10.25</v>
          </cell>
          <cell r="M49">
            <v>17.45</v>
          </cell>
          <cell r="O49">
            <v>8.9499999999999993</v>
          </cell>
          <cell r="P49">
            <v>9.35</v>
          </cell>
        </row>
        <row r="50">
          <cell r="A50">
            <v>36228</v>
          </cell>
          <cell r="B50">
            <v>8.4499999999999993</v>
          </cell>
          <cell r="C50">
            <v>17.850000000000001</v>
          </cell>
          <cell r="E50">
            <v>7.25</v>
          </cell>
          <cell r="F50">
            <v>9.15</v>
          </cell>
          <cell r="J50">
            <v>36136</v>
          </cell>
          <cell r="K50">
            <v>18.649999999999999</v>
          </cell>
          <cell r="L50">
            <v>10.15</v>
          </cell>
          <cell r="M50">
            <v>17.149999999999999</v>
          </cell>
          <cell r="O50">
            <v>8.85</v>
          </cell>
          <cell r="P50">
            <v>9.5500000000000007</v>
          </cell>
        </row>
        <row r="51">
          <cell r="A51">
            <v>36229</v>
          </cell>
          <cell r="B51">
            <v>8.4499999999999993</v>
          </cell>
          <cell r="C51">
            <v>17.850000000000001</v>
          </cell>
          <cell r="E51">
            <v>7.25</v>
          </cell>
          <cell r="F51">
            <v>9.15</v>
          </cell>
          <cell r="J51">
            <v>36137</v>
          </cell>
          <cell r="K51">
            <v>17.75</v>
          </cell>
          <cell r="L51">
            <v>10.050000000000001</v>
          </cell>
          <cell r="M51">
            <v>16.05</v>
          </cell>
          <cell r="O51">
            <v>8.75</v>
          </cell>
          <cell r="P51">
            <v>9.5500000000000007</v>
          </cell>
        </row>
        <row r="52">
          <cell r="A52">
            <v>36230</v>
          </cell>
          <cell r="B52">
            <v>8.4499999999999993</v>
          </cell>
          <cell r="C52">
            <v>17.850000000000001</v>
          </cell>
          <cell r="E52">
            <v>7.25</v>
          </cell>
          <cell r="F52">
            <v>9.15</v>
          </cell>
          <cell r="J52">
            <v>36138</v>
          </cell>
          <cell r="K52">
            <v>18.45</v>
          </cell>
          <cell r="L52">
            <v>10.35</v>
          </cell>
          <cell r="M52">
            <v>16.350000000000001</v>
          </cell>
          <cell r="O52">
            <v>9.0500000000000007</v>
          </cell>
          <cell r="P52">
            <v>10.050000000000001</v>
          </cell>
        </row>
        <row r="53">
          <cell r="A53">
            <v>36231</v>
          </cell>
          <cell r="B53">
            <v>8.4499999999999993</v>
          </cell>
          <cell r="C53">
            <v>17.850000000000001</v>
          </cell>
          <cell r="E53">
            <v>7.25</v>
          </cell>
          <cell r="F53">
            <v>9.15</v>
          </cell>
          <cell r="J53">
            <v>36139</v>
          </cell>
          <cell r="K53">
            <v>18.45</v>
          </cell>
          <cell r="L53">
            <v>10.35</v>
          </cell>
          <cell r="M53">
            <v>16.350000000000001</v>
          </cell>
          <cell r="O53">
            <v>9.0500000000000007</v>
          </cell>
          <cell r="P53">
            <v>10.050000000000001</v>
          </cell>
        </row>
        <row r="54">
          <cell r="A54">
            <v>36234</v>
          </cell>
          <cell r="B54">
            <v>8.4499999999999993</v>
          </cell>
          <cell r="C54">
            <v>17.850000000000001</v>
          </cell>
          <cell r="E54">
            <v>7.25</v>
          </cell>
          <cell r="F54">
            <v>9.15</v>
          </cell>
          <cell r="J54">
            <v>36140</v>
          </cell>
          <cell r="K54">
            <v>18.45</v>
          </cell>
          <cell r="L54">
            <v>10.35</v>
          </cell>
          <cell r="M54">
            <v>16.350000000000001</v>
          </cell>
          <cell r="O54">
            <v>9.0500000000000007</v>
          </cell>
          <cell r="P54">
            <v>10.050000000000001</v>
          </cell>
        </row>
        <row r="55">
          <cell r="A55">
            <v>36235</v>
          </cell>
          <cell r="B55">
            <v>8.25</v>
          </cell>
          <cell r="C55">
            <v>17.75</v>
          </cell>
          <cell r="E55">
            <v>7.35</v>
          </cell>
          <cell r="F55">
            <v>9.25</v>
          </cell>
          <cell r="J55">
            <v>36143</v>
          </cell>
          <cell r="K55">
            <v>18.45</v>
          </cell>
          <cell r="L55">
            <v>10.35</v>
          </cell>
          <cell r="M55">
            <v>16.350000000000001</v>
          </cell>
          <cell r="O55">
            <v>9.0500000000000007</v>
          </cell>
          <cell r="P55">
            <v>10.050000000000001</v>
          </cell>
        </row>
        <row r="56">
          <cell r="A56">
            <v>36236</v>
          </cell>
          <cell r="B56">
            <v>7.95</v>
          </cell>
          <cell r="C56">
            <v>18.25</v>
          </cell>
          <cell r="E56">
            <v>7.45</v>
          </cell>
          <cell r="F56">
            <v>9.35</v>
          </cell>
          <cell r="J56">
            <v>36144</v>
          </cell>
          <cell r="K56">
            <v>18.649999999999999</v>
          </cell>
          <cell r="L56">
            <v>11.05</v>
          </cell>
          <cell r="M56">
            <v>16.649999999999999</v>
          </cell>
          <cell r="O56">
            <v>9.25</v>
          </cell>
          <cell r="P56">
            <v>9.75</v>
          </cell>
        </row>
        <row r="57">
          <cell r="A57">
            <v>36237</v>
          </cell>
          <cell r="B57">
            <v>7.95</v>
          </cell>
          <cell r="C57">
            <v>18.25</v>
          </cell>
          <cell r="E57">
            <v>7.45</v>
          </cell>
          <cell r="F57">
            <v>9.35</v>
          </cell>
          <cell r="J57">
            <v>36145</v>
          </cell>
          <cell r="K57">
            <v>18.75</v>
          </cell>
          <cell r="L57">
            <v>11.05</v>
          </cell>
          <cell r="M57">
            <v>16.75</v>
          </cell>
          <cell r="O57">
            <v>9.35</v>
          </cell>
          <cell r="P57">
            <v>9.65</v>
          </cell>
        </row>
        <row r="58">
          <cell r="A58">
            <v>36238</v>
          </cell>
          <cell r="B58">
            <v>7.95</v>
          </cell>
          <cell r="C58">
            <v>18.25</v>
          </cell>
          <cell r="E58">
            <v>7.45</v>
          </cell>
          <cell r="F58">
            <v>9.35</v>
          </cell>
          <cell r="J58">
            <v>36146</v>
          </cell>
          <cell r="K58">
            <v>18.75</v>
          </cell>
          <cell r="L58">
            <v>11.05</v>
          </cell>
          <cell r="M58">
            <v>16.75</v>
          </cell>
          <cell r="O58">
            <v>9.35</v>
          </cell>
          <cell r="P58">
            <v>9.65</v>
          </cell>
        </row>
        <row r="59">
          <cell r="A59">
            <v>36241</v>
          </cell>
          <cell r="B59">
            <v>7.55</v>
          </cell>
          <cell r="C59">
            <v>18.149999999999999</v>
          </cell>
          <cell r="E59">
            <v>7.55</v>
          </cell>
          <cell r="F59">
            <v>9.25</v>
          </cell>
          <cell r="J59">
            <v>36147</v>
          </cell>
          <cell r="K59">
            <v>18.75</v>
          </cell>
          <cell r="L59">
            <v>10.95</v>
          </cell>
          <cell r="M59">
            <v>16.75</v>
          </cell>
          <cell r="O59">
            <v>9.15</v>
          </cell>
          <cell r="P59">
            <v>9.65</v>
          </cell>
        </row>
        <row r="60">
          <cell r="A60">
            <v>36242</v>
          </cell>
          <cell r="B60">
            <v>7.35</v>
          </cell>
          <cell r="C60">
            <v>17.55</v>
          </cell>
          <cell r="E60">
            <v>7.35</v>
          </cell>
          <cell r="F60">
            <v>8.9499999999999993</v>
          </cell>
          <cell r="J60">
            <v>36150</v>
          </cell>
          <cell r="K60">
            <v>18.75</v>
          </cell>
          <cell r="L60">
            <v>10.95</v>
          </cell>
          <cell r="M60">
            <v>17.25</v>
          </cell>
          <cell r="O60">
            <v>9.0500000000000007</v>
          </cell>
          <cell r="P60">
            <v>9.4499999999999993</v>
          </cell>
        </row>
        <row r="61">
          <cell r="A61">
            <v>36243</v>
          </cell>
          <cell r="B61">
            <v>7.45</v>
          </cell>
          <cell r="C61">
            <v>17.649999999999999</v>
          </cell>
          <cell r="E61">
            <v>7.35</v>
          </cell>
          <cell r="F61">
            <v>9.0500000000000007</v>
          </cell>
          <cell r="J61">
            <v>36151</v>
          </cell>
          <cell r="K61">
            <v>18.149999999999999</v>
          </cell>
          <cell r="L61">
            <v>10.75</v>
          </cell>
          <cell r="M61">
            <v>16.649999999999999</v>
          </cell>
          <cell r="O61">
            <v>9.0500000000000007</v>
          </cell>
          <cell r="P61">
            <v>9.15</v>
          </cell>
        </row>
        <row r="62">
          <cell r="A62">
            <v>36244</v>
          </cell>
          <cell r="B62">
            <v>7.65</v>
          </cell>
          <cell r="C62">
            <v>17.55</v>
          </cell>
          <cell r="E62">
            <v>7.55</v>
          </cell>
          <cell r="F62">
            <v>9.15</v>
          </cell>
          <cell r="J62">
            <v>36152</v>
          </cell>
          <cell r="K62">
            <v>18.149999999999999</v>
          </cell>
          <cell r="L62">
            <v>10.75</v>
          </cell>
          <cell r="M62">
            <v>16.649999999999999</v>
          </cell>
          <cell r="O62">
            <v>9.0500000000000007</v>
          </cell>
          <cell r="P62">
            <v>9.15</v>
          </cell>
        </row>
        <row r="63">
          <cell r="A63">
            <v>36245</v>
          </cell>
          <cell r="B63">
            <v>7.55</v>
          </cell>
          <cell r="C63">
            <v>17.350000000000001</v>
          </cell>
          <cell r="E63">
            <v>7.45</v>
          </cell>
          <cell r="F63">
            <v>9.25</v>
          </cell>
          <cell r="J63">
            <v>36153</v>
          </cell>
        </row>
        <row r="64">
          <cell r="A64">
            <v>36248</v>
          </cell>
          <cell r="B64">
            <v>7.65</v>
          </cell>
          <cell r="C64">
            <v>17.45</v>
          </cell>
          <cell r="E64">
            <v>7.55</v>
          </cell>
          <cell r="F64">
            <v>9.35</v>
          </cell>
          <cell r="J64">
            <v>36154</v>
          </cell>
        </row>
        <row r="65">
          <cell r="A65">
            <v>36249</v>
          </cell>
          <cell r="B65">
            <v>7.75</v>
          </cell>
          <cell r="C65">
            <v>17.25</v>
          </cell>
          <cell r="E65">
            <v>7.65</v>
          </cell>
          <cell r="F65">
            <v>9.4499999999999993</v>
          </cell>
          <cell r="J65">
            <v>36157</v>
          </cell>
        </row>
        <row r="66">
          <cell r="A66">
            <v>36250</v>
          </cell>
          <cell r="B66">
            <v>7.75</v>
          </cell>
          <cell r="C66">
            <v>17.25</v>
          </cell>
          <cell r="E66">
            <v>7.55</v>
          </cell>
          <cell r="F66">
            <v>9.4499999999999993</v>
          </cell>
          <cell r="J66">
            <v>36158</v>
          </cell>
          <cell r="K66">
            <v>18.149999999999999</v>
          </cell>
          <cell r="L66">
            <v>10.75</v>
          </cell>
          <cell r="M66">
            <v>16.649999999999999</v>
          </cell>
          <cell r="O66">
            <v>9.0500000000000007</v>
          </cell>
          <cell r="P66">
            <v>9.15</v>
          </cell>
        </row>
        <row r="67">
          <cell r="A67">
            <v>36251</v>
          </cell>
          <cell r="B67">
            <v>7.65</v>
          </cell>
          <cell r="C67">
            <v>16.95</v>
          </cell>
          <cell r="E67">
            <v>7.45</v>
          </cell>
          <cell r="F67">
            <v>9.35</v>
          </cell>
          <cell r="J67">
            <v>36159</v>
          </cell>
          <cell r="K67">
            <v>18.149999999999999</v>
          </cell>
          <cell r="L67">
            <v>10.75</v>
          </cell>
          <cell r="M67">
            <v>16.649999999999999</v>
          </cell>
          <cell r="O67">
            <v>9.0500000000000007</v>
          </cell>
          <cell r="P67">
            <v>9.15</v>
          </cell>
        </row>
        <row r="68">
          <cell r="A68">
            <v>36252</v>
          </cell>
          <cell r="B68">
            <v>7.7833333333333341</v>
          </cell>
          <cell r="C68">
            <v>16.516666666666666</v>
          </cell>
          <cell r="E68">
            <v>7.5166666666666666</v>
          </cell>
          <cell r="F68">
            <v>9.3833333333333329</v>
          </cell>
          <cell r="J68">
            <v>36160</v>
          </cell>
        </row>
        <row r="69">
          <cell r="A69">
            <v>36255</v>
          </cell>
          <cell r="B69">
            <v>7.916666666666667</v>
          </cell>
          <cell r="C69">
            <v>16.083333333333332</v>
          </cell>
          <cell r="E69">
            <v>7.5833333333333339</v>
          </cell>
          <cell r="F69">
            <v>9.4166666666666661</v>
          </cell>
          <cell r="J69">
            <v>36161</v>
          </cell>
        </row>
        <row r="70">
          <cell r="A70">
            <v>36256</v>
          </cell>
          <cell r="B70">
            <v>8.0500000000000007</v>
          </cell>
          <cell r="C70">
            <v>15.65</v>
          </cell>
          <cell r="E70">
            <v>7.65</v>
          </cell>
          <cell r="F70">
            <v>9.4499999999999993</v>
          </cell>
          <cell r="J70">
            <v>36164</v>
          </cell>
          <cell r="K70">
            <v>19.850000000000001</v>
          </cell>
          <cell r="L70">
            <v>11.15</v>
          </cell>
          <cell r="M70">
            <v>18.649999999999999</v>
          </cell>
          <cell r="O70">
            <v>8.9499999999999993</v>
          </cell>
          <cell r="P70">
            <v>9.75</v>
          </cell>
        </row>
        <row r="71">
          <cell r="A71">
            <v>36257</v>
          </cell>
          <cell r="B71">
            <v>8.0500000000000007</v>
          </cell>
          <cell r="C71">
            <v>14.35</v>
          </cell>
          <cell r="E71">
            <v>7.85</v>
          </cell>
          <cell r="F71">
            <v>9.35</v>
          </cell>
          <cell r="J71">
            <v>36165</v>
          </cell>
          <cell r="K71">
            <v>20.55</v>
          </cell>
          <cell r="L71">
            <v>11.15</v>
          </cell>
          <cell r="M71">
            <v>18.649999999999999</v>
          </cell>
          <cell r="O71">
            <v>8.9499999999999993</v>
          </cell>
          <cell r="P71">
            <v>9.75</v>
          </cell>
        </row>
        <row r="72">
          <cell r="A72">
            <v>36258</v>
          </cell>
          <cell r="B72">
            <v>7.85</v>
          </cell>
          <cell r="C72">
            <v>14.55</v>
          </cell>
          <cell r="E72">
            <v>7.75</v>
          </cell>
          <cell r="F72">
            <v>9.25</v>
          </cell>
          <cell r="J72">
            <v>36166</v>
          </cell>
          <cell r="K72">
            <v>19.75</v>
          </cell>
          <cell r="L72">
            <v>10.25</v>
          </cell>
          <cell r="M72">
            <v>19.149999999999999</v>
          </cell>
          <cell r="O72">
            <v>8.75</v>
          </cell>
          <cell r="P72">
            <v>9.4499999999999993</v>
          </cell>
        </row>
        <row r="73">
          <cell r="A73">
            <v>36259</v>
          </cell>
          <cell r="B73">
            <v>7.85</v>
          </cell>
          <cell r="C73">
            <v>14.55</v>
          </cell>
          <cell r="E73">
            <v>7.75</v>
          </cell>
          <cell r="F73">
            <v>9.25</v>
          </cell>
          <cell r="J73">
            <v>36167</v>
          </cell>
          <cell r="K73">
            <v>19.25</v>
          </cell>
          <cell r="L73">
            <v>9.85</v>
          </cell>
          <cell r="M73">
            <v>18.649999999999999</v>
          </cell>
          <cell r="O73">
            <v>8.4499999999999993</v>
          </cell>
          <cell r="P73">
            <v>9.4499999999999993</v>
          </cell>
        </row>
        <row r="74">
          <cell r="A74">
            <v>36262</v>
          </cell>
          <cell r="B74">
            <v>7.75</v>
          </cell>
          <cell r="C74">
            <v>14.15</v>
          </cell>
          <cell r="E74">
            <v>7.65</v>
          </cell>
          <cell r="F74">
            <v>9.4499999999999993</v>
          </cell>
          <cell r="J74">
            <v>36168</v>
          </cell>
          <cell r="K74">
            <v>19.25</v>
          </cell>
          <cell r="L74">
            <v>9.85</v>
          </cell>
          <cell r="M74">
            <v>18.649999999999999</v>
          </cell>
          <cell r="O74">
            <v>8.4499999999999993</v>
          </cell>
          <cell r="P74">
            <v>9.4499999999999993</v>
          </cell>
        </row>
        <row r="75">
          <cell r="A75">
            <v>36263</v>
          </cell>
          <cell r="B75">
            <v>7.75</v>
          </cell>
          <cell r="C75">
            <v>14.35</v>
          </cell>
          <cell r="E75">
            <v>7.65</v>
          </cell>
          <cell r="F75">
            <v>9.25</v>
          </cell>
          <cell r="J75">
            <v>36171</v>
          </cell>
          <cell r="K75">
            <v>19.399999999999999</v>
          </cell>
          <cell r="L75">
            <v>9.6999999999999993</v>
          </cell>
          <cell r="M75">
            <v>19.149999999999999</v>
          </cell>
          <cell r="O75">
            <v>8.6</v>
          </cell>
          <cell r="P75">
            <v>9.0500000000000007</v>
          </cell>
        </row>
        <row r="76">
          <cell r="A76">
            <v>36264</v>
          </cell>
          <cell r="B76">
            <v>7.65</v>
          </cell>
          <cell r="C76">
            <v>14.65</v>
          </cell>
          <cell r="E76">
            <v>7.65</v>
          </cell>
          <cell r="F76">
            <v>9.35</v>
          </cell>
          <cell r="J76">
            <v>36172</v>
          </cell>
          <cell r="K76">
            <v>19.55</v>
          </cell>
          <cell r="L76">
            <v>9.5500000000000007</v>
          </cell>
          <cell r="M76">
            <v>19.649999999999999</v>
          </cell>
          <cell r="O76">
            <v>8.75</v>
          </cell>
          <cell r="P76">
            <v>8.65</v>
          </cell>
        </row>
        <row r="77">
          <cell r="A77">
            <v>36265</v>
          </cell>
          <cell r="B77">
            <v>7.55</v>
          </cell>
          <cell r="C77">
            <v>14.35</v>
          </cell>
          <cell r="E77">
            <v>7.55</v>
          </cell>
          <cell r="F77">
            <v>9.0500000000000007</v>
          </cell>
          <cell r="J77">
            <v>36173</v>
          </cell>
          <cell r="K77">
            <v>18.45</v>
          </cell>
          <cell r="L77">
            <v>9.85</v>
          </cell>
          <cell r="M77">
            <v>18.55</v>
          </cell>
          <cell r="O77">
            <v>8.85</v>
          </cell>
          <cell r="P77">
            <v>8.65</v>
          </cell>
        </row>
        <row r="78">
          <cell r="A78">
            <v>36266</v>
          </cell>
          <cell r="B78">
            <v>7.45</v>
          </cell>
          <cell r="C78">
            <v>14.55</v>
          </cell>
          <cell r="E78">
            <v>7.55</v>
          </cell>
          <cell r="F78">
            <v>9.0500000000000007</v>
          </cell>
          <cell r="J78">
            <v>36174</v>
          </cell>
          <cell r="K78">
            <v>18.45</v>
          </cell>
          <cell r="L78">
            <v>9.85</v>
          </cell>
          <cell r="M78">
            <v>18.55</v>
          </cell>
          <cell r="O78">
            <v>8.85</v>
          </cell>
          <cell r="P78">
            <v>8.65</v>
          </cell>
        </row>
        <row r="79">
          <cell r="A79">
            <v>36269</v>
          </cell>
          <cell r="B79">
            <v>7.45</v>
          </cell>
          <cell r="C79">
            <v>14.25</v>
          </cell>
          <cell r="E79">
            <v>7.55</v>
          </cell>
          <cell r="F79">
            <v>9.0500000000000007</v>
          </cell>
          <cell r="J79">
            <v>36175</v>
          </cell>
          <cell r="K79">
            <v>18.649999999999999</v>
          </cell>
          <cell r="L79">
            <v>10.75</v>
          </cell>
          <cell r="M79">
            <v>19.25</v>
          </cell>
          <cell r="O79">
            <v>9.25</v>
          </cell>
          <cell r="P79">
            <v>8.65</v>
          </cell>
        </row>
        <row r="80">
          <cell r="A80">
            <v>36270</v>
          </cell>
          <cell r="B80">
            <v>7.45</v>
          </cell>
          <cell r="C80">
            <v>14.15</v>
          </cell>
          <cell r="E80">
            <v>7.65</v>
          </cell>
          <cell r="F80">
            <v>9.0500000000000007</v>
          </cell>
          <cell r="J80">
            <v>36178</v>
          </cell>
          <cell r="K80">
            <v>18.75</v>
          </cell>
          <cell r="L80">
            <v>10.25</v>
          </cell>
          <cell r="M80">
            <v>18.75</v>
          </cell>
          <cell r="O80">
            <v>8.85</v>
          </cell>
          <cell r="P80">
            <v>8.4499999999999993</v>
          </cell>
        </row>
        <row r="81">
          <cell r="A81">
            <v>36271</v>
          </cell>
          <cell r="B81">
            <v>7.55</v>
          </cell>
          <cell r="C81">
            <v>14.05</v>
          </cell>
          <cell r="E81">
            <v>7.65</v>
          </cell>
          <cell r="F81">
            <v>9.0500000000000007</v>
          </cell>
          <cell r="J81">
            <v>36179</v>
          </cell>
          <cell r="K81">
            <v>18.350000000000001</v>
          </cell>
          <cell r="L81">
            <v>9.85</v>
          </cell>
          <cell r="M81">
            <v>18.25</v>
          </cell>
          <cell r="O81">
            <v>8.75</v>
          </cell>
          <cell r="P81">
            <v>8.25</v>
          </cell>
        </row>
        <row r="82">
          <cell r="A82">
            <v>36272</v>
          </cell>
          <cell r="B82">
            <v>7.55</v>
          </cell>
          <cell r="C82">
            <v>14.25</v>
          </cell>
          <cell r="E82">
            <v>7.65</v>
          </cell>
          <cell r="F82">
            <v>9.0500000000000007</v>
          </cell>
          <cell r="J82">
            <v>36180</v>
          </cell>
          <cell r="K82">
            <v>18.350000000000001</v>
          </cell>
          <cell r="L82">
            <v>9.85</v>
          </cell>
          <cell r="M82">
            <v>18.25</v>
          </cell>
          <cell r="O82">
            <v>8.75</v>
          </cell>
          <cell r="P82">
            <v>8.25</v>
          </cell>
        </row>
        <row r="83">
          <cell r="A83">
            <v>36273</v>
          </cell>
          <cell r="B83">
            <v>7.45</v>
          </cell>
          <cell r="C83">
            <v>13.85</v>
          </cell>
          <cell r="E83">
            <v>7.65</v>
          </cell>
          <cell r="F83">
            <v>9.15</v>
          </cell>
          <cell r="J83">
            <v>36181</v>
          </cell>
          <cell r="K83">
            <v>17.75</v>
          </cell>
          <cell r="L83">
            <v>9.35</v>
          </cell>
          <cell r="M83">
            <v>17.75</v>
          </cell>
          <cell r="O83">
            <v>8.15</v>
          </cell>
          <cell r="P83">
            <v>7.75</v>
          </cell>
        </row>
        <row r="84">
          <cell r="A84">
            <v>36276</v>
          </cell>
          <cell r="B84">
            <v>7.35</v>
          </cell>
          <cell r="C84">
            <v>13.65</v>
          </cell>
          <cell r="E84">
            <v>7.65</v>
          </cell>
          <cell r="F84">
            <v>9.25</v>
          </cell>
          <cell r="J84">
            <v>36182</v>
          </cell>
          <cell r="K84">
            <v>17.95</v>
          </cell>
          <cell r="L84">
            <v>9.35</v>
          </cell>
          <cell r="M84">
            <v>17.75</v>
          </cell>
          <cell r="O84">
            <v>8.15</v>
          </cell>
          <cell r="P84">
            <v>7.75</v>
          </cell>
        </row>
        <row r="85">
          <cell r="A85">
            <v>36277</v>
          </cell>
          <cell r="B85">
            <v>7.35</v>
          </cell>
          <cell r="C85">
            <v>13.65</v>
          </cell>
          <cell r="E85">
            <v>7.65</v>
          </cell>
          <cell r="F85">
            <v>9.25</v>
          </cell>
          <cell r="J85">
            <v>36185</v>
          </cell>
          <cell r="K85">
            <v>17.95</v>
          </cell>
          <cell r="L85">
            <v>9.35</v>
          </cell>
          <cell r="M85">
            <v>17.75</v>
          </cell>
          <cell r="O85">
            <v>8.15</v>
          </cell>
          <cell r="P85">
            <v>7.75</v>
          </cell>
        </row>
        <row r="86">
          <cell r="A86">
            <v>36278</v>
          </cell>
          <cell r="B86">
            <v>7.35</v>
          </cell>
          <cell r="C86">
            <v>12.65</v>
          </cell>
          <cell r="E86">
            <v>7.35</v>
          </cell>
          <cell r="F86">
            <v>9.0500000000000007</v>
          </cell>
          <cell r="J86">
            <v>36186</v>
          </cell>
          <cell r="K86">
            <v>17.95</v>
          </cell>
          <cell r="L86">
            <v>9.35</v>
          </cell>
          <cell r="M86">
            <v>17.75</v>
          </cell>
          <cell r="O86">
            <v>8.15</v>
          </cell>
          <cell r="P86">
            <v>7.75</v>
          </cell>
        </row>
        <row r="87">
          <cell r="A87">
            <v>36279</v>
          </cell>
          <cell r="B87">
            <v>7.25</v>
          </cell>
          <cell r="C87">
            <v>12.85</v>
          </cell>
          <cell r="E87">
            <v>7.45</v>
          </cell>
          <cell r="F87">
            <v>8.85</v>
          </cell>
          <cell r="J87">
            <v>36187</v>
          </cell>
          <cell r="K87">
            <v>16.25</v>
          </cell>
          <cell r="L87">
            <v>8.65</v>
          </cell>
          <cell r="M87">
            <v>15.55</v>
          </cell>
          <cell r="O87">
            <v>7.65</v>
          </cell>
          <cell r="P87">
            <v>6.75</v>
          </cell>
        </row>
        <row r="88">
          <cell r="A88">
            <v>36280</v>
          </cell>
          <cell r="B88">
            <v>7.15</v>
          </cell>
          <cell r="C88">
            <v>12.75</v>
          </cell>
          <cell r="E88">
            <v>7.15</v>
          </cell>
          <cell r="F88">
            <v>8.75</v>
          </cell>
          <cell r="J88">
            <v>36188</v>
          </cell>
          <cell r="K88">
            <v>16.25</v>
          </cell>
          <cell r="L88">
            <v>8.65</v>
          </cell>
          <cell r="M88">
            <v>15.55</v>
          </cell>
          <cell r="O88">
            <v>7.65</v>
          </cell>
          <cell r="P88">
            <v>6.75</v>
          </cell>
        </row>
        <row r="89">
          <cell r="A89">
            <v>36283</v>
          </cell>
          <cell r="B89">
            <v>7.15</v>
          </cell>
          <cell r="C89">
            <v>12.75</v>
          </cell>
          <cell r="E89">
            <v>7.15</v>
          </cell>
          <cell r="F89">
            <v>8.75</v>
          </cell>
          <cell r="J89">
            <v>36189</v>
          </cell>
          <cell r="K89">
            <v>16.649999999999999</v>
          </cell>
          <cell r="L89">
            <v>8.65</v>
          </cell>
          <cell r="M89">
            <v>15.75</v>
          </cell>
          <cell r="O89">
            <v>7.55</v>
          </cell>
          <cell r="P89">
            <v>6.25</v>
          </cell>
        </row>
        <row r="90">
          <cell r="A90">
            <v>36284</v>
          </cell>
          <cell r="B90">
            <v>7.15</v>
          </cell>
          <cell r="C90">
            <v>12.75</v>
          </cell>
          <cell r="E90">
            <v>7.15</v>
          </cell>
          <cell r="F90">
            <v>8.75</v>
          </cell>
          <cell r="J90">
            <v>36192</v>
          </cell>
          <cell r="K90">
            <v>16.95</v>
          </cell>
          <cell r="L90">
            <v>8.65</v>
          </cell>
          <cell r="M90">
            <v>15.75</v>
          </cell>
          <cell r="O90">
            <v>7.65</v>
          </cell>
          <cell r="P90">
            <v>6.85</v>
          </cell>
        </row>
        <row r="91">
          <cell r="A91">
            <v>36285</v>
          </cell>
          <cell r="B91">
            <v>7.25</v>
          </cell>
          <cell r="C91">
            <v>13.25</v>
          </cell>
          <cell r="E91">
            <v>6.95</v>
          </cell>
          <cell r="F91">
            <v>8.65</v>
          </cell>
          <cell r="J91">
            <v>36193</v>
          </cell>
          <cell r="K91">
            <v>16.95</v>
          </cell>
          <cell r="L91">
            <v>8.65</v>
          </cell>
          <cell r="M91">
            <v>15.75</v>
          </cell>
          <cell r="O91">
            <v>7.65</v>
          </cell>
          <cell r="P91">
            <v>6.85</v>
          </cell>
        </row>
        <row r="92">
          <cell r="A92">
            <v>36286</v>
          </cell>
          <cell r="B92">
            <v>7.45</v>
          </cell>
          <cell r="C92">
            <v>13.25</v>
          </cell>
          <cell r="E92">
            <v>7.05</v>
          </cell>
          <cell r="F92">
            <v>8.85</v>
          </cell>
          <cell r="J92">
            <v>36194</v>
          </cell>
          <cell r="K92">
            <v>16.95</v>
          </cell>
          <cell r="L92">
            <v>8.65</v>
          </cell>
          <cell r="M92">
            <v>15.75</v>
          </cell>
          <cell r="O92">
            <v>7.65</v>
          </cell>
          <cell r="P92">
            <v>6.85</v>
          </cell>
        </row>
        <row r="93">
          <cell r="A93">
            <v>36287</v>
          </cell>
          <cell r="B93">
            <v>7.35</v>
          </cell>
          <cell r="C93">
            <v>12.45</v>
          </cell>
          <cell r="E93">
            <v>7.05</v>
          </cell>
          <cell r="F93">
            <v>8.75</v>
          </cell>
          <cell r="J93">
            <v>36195</v>
          </cell>
          <cell r="K93">
            <v>17.05</v>
          </cell>
          <cell r="L93">
            <v>8.75</v>
          </cell>
          <cell r="M93">
            <v>16.149999999999999</v>
          </cell>
          <cell r="O93">
            <v>7.75</v>
          </cell>
          <cell r="P93">
            <v>7.15</v>
          </cell>
        </row>
        <row r="94">
          <cell r="A94">
            <v>36290</v>
          </cell>
          <cell r="B94">
            <v>7.35</v>
          </cell>
          <cell r="C94">
            <v>12.55</v>
          </cell>
          <cell r="E94">
            <v>7.05</v>
          </cell>
          <cell r="F94">
            <v>8.65</v>
          </cell>
          <cell r="J94">
            <v>36196</v>
          </cell>
          <cell r="K94">
            <v>17.05</v>
          </cell>
          <cell r="L94">
            <v>8.75</v>
          </cell>
          <cell r="M94">
            <v>16.149999999999999</v>
          </cell>
          <cell r="O94">
            <v>7.75</v>
          </cell>
          <cell r="P94">
            <v>7.15</v>
          </cell>
        </row>
        <row r="95">
          <cell r="A95">
            <v>36291</v>
          </cell>
          <cell r="B95">
            <v>7.35</v>
          </cell>
          <cell r="C95">
            <v>12.15</v>
          </cell>
          <cell r="E95">
            <v>7.25</v>
          </cell>
          <cell r="F95">
            <v>8.4499999999999993</v>
          </cell>
          <cell r="J95">
            <v>36199</v>
          </cell>
          <cell r="K95">
            <v>17.149999999999999</v>
          </cell>
          <cell r="L95">
            <v>8.65</v>
          </cell>
          <cell r="M95">
            <v>15.95</v>
          </cell>
          <cell r="O95">
            <v>7.55</v>
          </cell>
          <cell r="P95">
            <v>6.65</v>
          </cell>
        </row>
        <row r="96">
          <cell r="A96">
            <v>36292</v>
          </cell>
          <cell r="B96">
            <v>7.25</v>
          </cell>
          <cell r="C96">
            <v>12.35</v>
          </cell>
          <cell r="E96">
            <v>7.15</v>
          </cell>
          <cell r="F96">
            <v>8.4499999999999993</v>
          </cell>
          <cell r="J96">
            <v>36200</v>
          </cell>
          <cell r="K96">
            <v>17.149999999999999</v>
          </cell>
          <cell r="L96">
            <v>8.65</v>
          </cell>
          <cell r="M96">
            <v>15.95</v>
          </cell>
          <cell r="O96">
            <v>7.55</v>
          </cell>
          <cell r="P96">
            <v>6.65</v>
          </cell>
        </row>
        <row r="97">
          <cell r="A97">
            <v>36293</v>
          </cell>
          <cell r="B97">
            <v>7.15</v>
          </cell>
          <cell r="C97">
            <v>12.85</v>
          </cell>
          <cell r="E97">
            <v>7.15</v>
          </cell>
          <cell r="F97">
            <v>8.5500000000000007</v>
          </cell>
          <cell r="J97">
            <v>36201</v>
          </cell>
          <cell r="K97">
            <v>16.649999999999999</v>
          </cell>
          <cell r="L97">
            <v>8.65</v>
          </cell>
          <cell r="M97">
            <v>15.75</v>
          </cell>
          <cell r="O97">
            <v>7.45</v>
          </cell>
          <cell r="P97">
            <v>6.45</v>
          </cell>
        </row>
        <row r="98">
          <cell r="A98">
            <v>36294</v>
          </cell>
          <cell r="B98">
            <v>7.15</v>
          </cell>
          <cell r="C98">
            <v>12.95</v>
          </cell>
          <cell r="E98">
            <v>7.15</v>
          </cell>
          <cell r="F98">
            <v>8.5500000000000007</v>
          </cell>
          <cell r="J98">
            <v>36202</v>
          </cell>
          <cell r="K98">
            <v>16.95</v>
          </cell>
          <cell r="L98">
            <v>8.5500000000000007</v>
          </cell>
          <cell r="M98">
            <v>15.75</v>
          </cell>
          <cell r="O98">
            <v>7.95</v>
          </cell>
          <cell r="P98">
            <v>6.75</v>
          </cell>
        </row>
        <row r="99">
          <cell r="A99">
            <v>36297</v>
          </cell>
          <cell r="B99">
            <v>7.25</v>
          </cell>
          <cell r="C99">
            <v>13.15</v>
          </cell>
          <cell r="E99">
            <v>7.05</v>
          </cell>
          <cell r="F99">
            <v>8.5500000000000007</v>
          </cell>
          <cell r="J99">
            <v>36203</v>
          </cell>
          <cell r="K99">
            <v>17.149999999999999</v>
          </cell>
          <cell r="L99">
            <v>8.65</v>
          </cell>
          <cell r="M99">
            <v>16.149999999999999</v>
          </cell>
          <cell r="O99">
            <v>7.85</v>
          </cell>
          <cell r="P99">
            <v>6.45</v>
          </cell>
        </row>
        <row r="100">
          <cell r="A100">
            <v>36298</v>
          </cell>
          <cell r="B100">
            <v>7.15</v>
          </cell>
          <cell r="C100">
            <v>13.25</v>
          </cell>
          <cell r="E100">
            <v>7.05</v>
          </cell>
          <cell r="F100">
            <v>8.65</v>
          </cell>
          <cell r="J100">
            <v>36206</v>
          </cell>
          <cell r="K100">
            <v>17.149999999999999</v>
          </cell>
          <cell r="L100">
            <v>8.65</v>
          </cell>
          <cell r="M100">
            <v>16.149999999999999</v>
          </cell>
          <cell r="O100">
            <v>7.85</v>
          </cell>
          <cell r="P100">
            <v>6.45</v>
          </cell>
        </row>
        <row r="101">
          <cell r="A101">
            <v>36299</v>
          </cell>
          <cell r="B101">
            <v>7.15</v>
          </cell>
          <cell r="C101">
            <v>13.45</v>
          </cell>
          <cell r="E101">
            <v>6.95</v>
          </cell>
          <cell r="F101">
            <v>8.4499999999999993</v>
          </cell>
          <cell r="J101">
            <v>36207</v>
          </cell>
          <cell r="K101">
            <v>17.149999999999999</v>
          </cell>
          <cell r="L101">
            <v>8.65</v>
          </cell>
          <cell r="M101">
            <v>16.149999999999999</v>
          </cell>
          <cell r="O101">
            <v>7.85</v>
          </cell>
          <cell r="P101">
            <v>6.45</v>
          </cell>
        </row>
        <row r="102">
          <cell r="A102">
            <v>36300</v>
          </cell>
          <cell r="B102">
            <v>7.05</v>
          </cell>
          <cell r="C102">
            <v>13.75</v>
          </cell>
          <cell r="E102">
            <v>6.95</v>
          </cell>
          <cell r="F102">
            <v>8.35</v>
          </cell>
          <cell r="J102">
            <v>36208</v>
          </cell>
          <cell r="K102">
            <v>17.149999999999999</v>
          </cell>
          <cell r="L102">
            <v>8.65</v>
          </cell>
          <cell r="M102">
            <v>16.149999999999999</v>
          </cell>
          <cell r="O102">
            <v>7.85</v>
          </cell>
          <cell r="P102">
            <v>6.45</v>
          </cell>
        </row>
        <row r="103">
          <cell r="A103">
            <v>36301</v>
          </cell>
          <cell r="B103">
            <v>7.05</v>
          </cell>
          <cell r="C103">
            <v>13.75</v>
          </cell>
          <cell r="E103">
            <v>6.95</v>
          </cell>
          <cell r="F103">
            <v>8.35</v>
          </cell>
          <cell r="J103">
            <v>36209</v>
          </cell>
          <cell r="K103">
            <v>18.95</v>
          </cell>
          <cell r="L103">
            <v>8.4499999999999993</v>
          </cell>
          <cell r="M103">
            <v>17.149999999999999</v>
          </cell>
          <cell r="O103">
            <v>7.65</v>
          </cell>
          <cell r="P103">
            <v>6.45</v>
          </cell>
        </row>
        <row r="104">
          <cell r="A104">
            <v>36304</v>
          </cell>
          <cell r="B104">
            <v>7.35</v>
          </cell>
          <cell r="C104">
            <v>12.9</v>
          </cell>
          <cell r="E104">
            <v>6.7</v>
          </cell>
          <cell r="F104">
            <v>8.5500000000000007</v>
          </cell>
          <cell r="J104">
            <v>36210</v>
          </cell>
          <cell r="K104">
            <v>18.95</v>
          </cell>
          <cell r="L104">
            <v>8.4499999999999993</v>
          </cell>
          <cell r="M104">
            <v>17.149999999999999</v>
          </cell>
          <cell r="O104">
            <v>7.65</v>
          </cell>
          <cell r="P104">
            <v>6.45</v>
          </cell>
        </row>
        <row r="105">
          <cell r="A105">
            <v>36305</v>
          </cell>
          <cell r="B105">
            <v>7.35</v>
          </cell>
          <cell r="C105">
            <v>12.9</v>
          </cell>
          <cell r="E105">
            <v>6.7</v>
          </cell>
          <cell r="F105">
            <v>8.5500000000000007</v>
          </cell>
          <cell r="J105">
            <v>36213</v>
          </cell>
          <cell r="K105">
            <v>19.25</v>
          </cell>
          <cell r="L105">
            <v>9.15</v>
          </cell>
          <cell r="M105">
            <v>17.149999999999999</v>
          </cell>
          <cell r="O105">
            <v>8.0500000000000007</v>
          </cell>
          <cell r="P105">
            <v>6.85</v>
          </cell>
        </row>
        <row r="106">
          <cell r="A106">
            <v>36306</v>
          </cell>
          <cell r="B106">
            <v>7.35</v>
          </cell>
          <cell r="C106">
            <v>12.9</v>
          </cell>
          <cell r="E106">
            <v>6.7</v>
          </cell>
          <cell r="F106">
            <v>8.5500000000000007</v>
          </cell>
          <cell r="J106">
            <v>36214</v>
          </cell>
          <cell r="K106">
            <v>18.149999999999999</v>
          </cell>
          <cell r="L106">
            <v>8.9499999999999993</v>
          </cell>
          <cell r="M106">
            <v>15.85</v>
          </cell>
          <cell r="O106">
            <v>8.0500000000000007</v>
          </cell>
          <cell r="P106">
            <v>6.65</v>
          </cell>
        </row>
        <row r="107">
          <cell r="A107">
            <v>36307</v>
          </cell>
          <cell r="B107">
            <v>7.45</v>
          </cell>
          <cell r="C107">
            <v>12.05</v>
          </cell>
          <cell r="E107">
            <v>6.95</v>
          </cell>
          <cell r="F107">
            <v>8.85</v>
          </cell>
          <cell r="J107">
            <v>36215</v>
          </cell>
          <cell r="K107">
            <v>18.149999999999999</v>
          </cell>
          <cell r="L107">
            <v>9.0500000000000007</v>
          </cell>
          <cell r="M107">
            <v>15.65</v>
          </cell>
          <cell r="O107">
            <v>8.85</v>
          </cell>
          <cell r="P107">
            <v>7.15</v>
          </cell>
        </row>
        <row r="108">
          <cell r="A108">
            <v>36308</v>
          </cell>
          <cell r="B108">
            <v>7.25</v>
          </cell>
          <cell r="C108">
            <v>12.45</v>
          </cell>
          <cell r="E108">
            <v>6.95</v>
          </cell>
          <cell r="F108">
            <v>8.85</v>
          </cell>
          <cell r="J108">
            <v>36216</v>
          </cell>
          <cell r="K108">
            <v>18.149999999999999</v>
          </cell>
          <cell r="L108">
            <v>9.0500000000000007</v>
          </cell>
          <cell r="M108">
            <v>15.55</v>
          </cell>
          <cell r="O108">
            <v>8.85</v>
          </cell>
          <cell r="P108">
            <v>7.05</v>
          </cell>
        </row>
        <row r="109">
          <cell r="A109">
            <v>36311</v>
          </cell>
          <cell r="B109">
            <v>7.3250000000000002</v>
          </cell>
          <cell r="C109">
            <v>12.45</v>
          </cell>
          <cell r="E109">
            <v>7.0500000000000007</v>
          </cell>
          <cell r="F109">
            <v>8.9499999999999993</v>
          </cell>
          <cell r="J109">
            <v>36217</v>
          </cell>
          <cell r="K109">
            <v>18.05</v>
          </cell>
          <cell r="L109">
            <v>9.0500000000000007</v>
          </cell>
          <cell r="M109">
            <v>15.55</v>
          </cell>
          <cell r="O109">
            <v>8.65</v>
          </cell>
          <cell r="P109">
            <v>7.05</v>
          </cell>
        </row>
        <row r="110">
          <cell r="A110">
            <v>36312</v>
          </cell>
          <cell r="B110">
            <v>7.4</v>
          </cell>
          <cell r="C110">
            <v>12.45</v>
          </cell>
          <cell r="E110">
            <v>7.15</v>
          </cell>
          <cell r="F110">
            <v>9.0500000000000007</v>
          </cell>
          <cell r="J110">
            <v>36220</v>
          </cell>
          <cell r="K110">
            <v>18.350000000000001</v>
          </cell>
          <cell r="L110">
            <v>9.0500000000000007</v>
          </cell>
          <cell r="M110">
            <v>15.75</v>
          </cell>
          <cell r="O110">
            <v>8.5500000000000007</v>
          </cell>
          <cell r="P110">
            <v>6.95</v>
          </cell>
        </row>
        <row r="111">
          <cell r="A111">
            <v>36313</v>
          </cell>
          <cell r="B111">
            <v>7.4</v>
          </cell>
          <cell r="C111">
            <v>12.55</v>
          </cell>
          <cell r="E111">
            <v>7.55</v>
          </cell>
          <cell r="F111">
            <v>9.15</v>
          </cell>
          <cell r="J111">
            <v>36221</v>
          </cell>
          <cell r="K111">
            <v>18.350000000000001</v>
          </cell>
          <cell r="L111">
            <v>9.0500000000000007</v>
          </cell>
          <cell r="M111">
            <v>15.75</v>
          </cell>
          <cell r="O111">
            <v>8.5500000000000007</v>
          </cell>
          <cell r="P111">
            <v>6.95</v>
          </cell>
        </row>
        <row r="112">
          <cell r="A112">
            <v>36314</v>
          </cell>
          <cell r="B112">
            <v>7.35</v>
          </cell>
          <cell r="C112">
            <v>12.35</v>
          </cell>
          <cell r="E112">
            <v>7.35</v>
          </cell>
          <cell r="F112">
            <v>9.1999999999999993</v>
          </cell>
          <cell r="J112">
            <v>36222</v>
          </cell>
          <cell r="K112">
            <v>18.350000000000001</v>
          </cell>
          <cell r="L112">
            <v>9.0500000000000007</v>
          </cell>
          <cell r="M112">
            <v>15.75</v>
          </cell>
          <cell r="O112">
            <v>8.5500000000000007</v>
          </cell>
          <cell r="P112">
            <v>6.95</v>
          </cell>
        </row>
        <row r="113">
          <cell r="A113">
            <v>36315</v>
          </cell>
          <cell r="B113">
            <v>7.15</v>
          </cell>
          <cell r="C113">
            <v>12.25</v>
          </cell>
          <cell r="E113">
            <v>7.65</v>
          </cell>
          <cell r="F113">
            <v>9.3000000000000007</v>
          </cell>
          <cell r="J113">
            <v>36223</v>
          </cell>
          <cell r="K113">
            <v>18.350000000000001</v>
          </cell>
          <cell r="L113">
            <v>9.0500000000000007</v>
          </cell>
          <cell r="M113">
            <v>15.75</v>
          </cell>
          <cell r="O113">
            <v>8.5500000000000007</v>
          </cell>
          <cell r="P113">
            <v>6.95</v>
          </cell>
        </row>
        <row r="114">
          <cell r="A114">
            <v>36318</v>
          </cell>
          <cell r="B114">
            <v>7.25</v>
          </cell>
          <cell r="C114">
            <v>12.35</v>
          </cell>
          <cell r="E114">
            <v>7.65</v>
          </cell>
          <cell r="F114">
            <v>9.3000000000000007</v>
          </cell>
          <cell r="J114">
            <v>36224</v>
          </cell>
          <cell r="K114">
            <v>18.350000000000001</v>
          </cell>
          <cell r="L114">
            <v>9.0500000000000007</v>
          </cell>
          <cell r="M114">
            <v>15.75</v>
          </cell>
          <cell r="O114">
            <v>8.5500000000000007</v>
          </cell>
          <cell r="P114">
            <v>6.95</v>
          </cell>
        </row>
        <row r="115">
          <cell r="A115">
            <v>36319</v>
          </cell>
          <cell r="B115">
            <v>7.25</v>
          </cell>
          <cell r="C115">
            <v>12.35</v>
          </cell>
          <cell r="E115">
            <v>7.8</v>
          </cell>
          <cell r="F115">
            <v>9.35</v>
          </cell>
          <cell r="J115">
            <v>36227</v>
          </cell>
          <cell r="K115">
            <v>18.350000000000001</v>
          </cell>
          <cell r="L115">
            <v>9.0500000000000007</v>
          </cell>
          <cell r="M115">
            <v>15.75</v>
          </cell>
          <cell r="O115">
            <v>8.5500000000000007</v>
          </cell>
          <cell r="P115">
            <v>6.95</v>
          </cell>
        </row>
        <row r="116">
          <cell r="A116">
            <v>36320</v>
          </cell>
          <cell r="B116">
            <v>7.35</v>
          </cell>
          <cell r="C116">
            <v>13.15</v>
          </cell>
          <cell r="E116">
            <v>7.85</v>
          </cell>
          <cell r="F116">
            <v>9.65</v>
          </cell>
          <cell r="J116">
            <v>36228</v>
          </cell>
          <cell r="K116">
            <v>17.850000000000001</v>
          </cell>
          <cell r="L116">
            <v>9.15</v>
          </cell>
          <cell r="M116">
            <v>15.55</v>
          </cell>
          <cell r="O116">
            <v>8.4499999999999993</v>
          </cell>
          <cell r="P116">
            <v>7.25</v>
          </cell>
        </row>
        <row r="117">
          <cell r="A117">
            <v>36321</v>
          </cell>
          <cell r="B117">
            <v>7.35</v>
          </cell>
          <cell r="C117">
            <v>13.2</v>
          </cell>
          <cell r="E117">
            <v>8</v>
          </cell>
          <cell r="F117">
            <v>9.8000000000000007</v>
          </cell>
          <cell r="J117">
            <v>36229</v>
          </cell>
          <cell r="K117">
            <v>17.850000000000001</v>
          </cell>
          <cell r="L117">
            <v>9.15</v>
          </cell>
          <cell r="M117">
            <v>15.55</v>
          </cell>
          <cell r="O117">
            <v>8.4499999999999993</v>
          </cell>
          <cell r="P117">
            <v>7.25</v>
          </cell>
        </row>
        <row r="118">
          <cell r="A118">
            <v>36322</v>
          </cell>
          <cell r="B118">
            <v>7.25</v>
          </cell>
          <cell r="C118">
            <v>12.9</v>
          </cell>
          <cell r="E118">
            <v>7.8</v>
          </cell>
          <cell r="F118">
            <v>9.35</v>
          </cell>
          <cell r="J118">
            <v>36230</v>
          </cell>
          <cell r="K118">
            <v>17.850000000000001</v>
          </cell>
          <cell r="L118">
            <v>9.15</v>
          </cell>
          <cell r="M118">
            <v>15.55</v>
          </cell>
          <cell r="O118">
            <v>8.4499999999999993</v>
          </cell>
          <cell r="P118">
            <v>7.25</v>
          </cell>
        </row>
        <row r="119">
          <cell r="A119">
            <v>36325</v>
          </cell>
          <cell r="B119">
            <v>7.15</v>
          </cell>
          <cell r="C119">
            <v>12.65</v>
          </cell>
          <cell r="E119">
            <v>7.6</v>
          </cell>
          <cell r="F119">
            <v>9.1999999999999993</v>
          </cell>
          <cell r="J119">
            <v>36231</v>
          </cell>
          <cell r="K119">
            <v>17.850000000000001</v>
          </cell>
          <cell r="L119">
            <v>9.15</v>
          </cell>
          <cell r="M119">
            <v>15.55</v>
          </cell>
          <cell r="O119">
            <v>8.4499999999999993</v>
          </cell>
          <cell r="P119">
            <v>7.25</v>
          </cell>
        </row>
        <row r="120">
          <cell r="A120">
            <v>36326</v>
          </cell>
          <cell r="B120">
            <v>7.1</v>
          </cell>
          <cell r="C120">
            <v>11.6</v>
          </cell>
          <cell r="E120">
            <v>7.4</v>
          </cell>
          <cell r="F120">
            <v>9.15</v>
          </cell>
          <cell r="J120">
            <v>36234</v>
          </cell>
          <cell r="K120">
            <v>17.850000000000001</v>
          </cell>
          <cell r="L120">
            <v>9.15</v>
          </cell>
          <cell r="M120">
            <v>15.55</v>
          </cell>
          <cell r="O120">
            <v>8.4499999999999993</v>
          </cell>
          <cell r="P120">
            <v>7.25</v>
          </cell>
        </row>
        <row r="121">
          <cell r="A121">
            <v>36327</v>
          </cell>
          <cell r="B121">
            <v>7.55</v>
          </cell>
          <cell r="C121">
            <v>11.55</v>
          </cell>
          <cell r="E121">
            <v>7.65</v>
          </cell>
          <cell r="F121">
            <v>9.1999999999999993</v>
          </cell>
          <cell r="J121">
            <v>36235</v>
          </cell>
          <cell r="K121">
            <v>17.75</v>
          </cell>
          <cell r="L121">
            <v>9.25</v>
          </cell>
          <cell r="M121">
            <v>15.25</v>
          </cell>
          <cell r="O121">
            <v>8.25</v>
          </cell>
          <cell r="P121">
            <v>7.35</v>
          </cell>
        </row>
        <row r="122">
          <cell r="A122">
            <v>36328</v>
          </cell>
          <cell r="B122">
            <v>7.4</v>
          </cell>
          <cell r="C122">
            <v>11.7</v>
          </cell>
          <cell r="E122">
            <v>7.6</v>
          </cell>
          <cell r="F122">
            <v>9.0500000000000007</v>
          </cell>
          <cell r="J122">
            <v>36236</v>
          </cell>
          <cell r="K122">
            <v>18.25</v>
          </cell>
          <cell r="L122">
            <v>9.35</v>
          </cell>
          <cell r="M122">
            <v>16.25</v>
          </cell>
          <cell r="O122">
            <v>7.95</v>
          </cell>
          <cell r="P122">
            <v>7.45</v>
          </cell>
        </row>
        <row r="123">
          <cell r="A123">
            <v>36329</v>
          </cell>
          <cell r="B123">
            <v>7.35</v>
          </cell>
          <cell r="C123">
            <v>11.7</v>
          </cell>
          <cell r="E123">
            <v>7.6</v>
          </cell>
          <cell r="F123">
            <v>8.9499999999999993</v>
          </cell>
          <cell r="J123">
            <v>36237</v>
          </cell>
          <cell r="K123">
            <v>18.25</v>
          </cell>
          <cell r="L123">
            <v>9.35</v>
          </cell>
          <cell r="M123">
            <v>16.25</v>
          </cell>
          <cell r="O123">
            <v>7.95</v>
          </cell>
          <cell r="P123">
            <v>7.45</v>
          </cell>
        </row>
        <row r="124">
          <cell r="A124">
            <v>36332</v>
          </cell>
          <cell r="B124">
            <v>7.2</v>
          </cell>
          <cell r="C124">
            <v>11.65</v>
          </cell>
          <cell r="E124">
            <v>7.6</v>
          </cell>
          <cell r="F124">
            <v>8.9499999999999993</v>
          </cell>
          <cell r="J124">
            <v>36238</v>
          </cell>
          <cell r="K124">
            <v>18.25</v>
          </cell>
          <cell r="L124">
            <v>9.35</v>
          </cell>
          <cell r="M124">
            <v>16.25</v>
          </cell>
          <cell r="O124">
            <v>7.95</v>
          </cell>
          <cell r="P124">
            <v>7.45</v>
          </cell>
        </row>
        <row r="125">
          <cell r="A125">
            <v>36333</v>
          </cell>
          <cell r="B125">
            <v>7.45</v>
          </cell>
          <cell r="C125">
            <v>11.65</v>
          </cell>
          <cell r="E125">
            <v>7.6</v>
          </cell>
          <cell r="F125">
            <v>8.9499999999999993</v>
          </cell>
          <cell r="J125">
            <v>36241</v>
          </cell>
          <cell r="K125">
            <v>18.149999999999999</v>
          </cell>
          <cell r="L125">
            <v>9.25</v>
          </cell>
          <cell r="M125">
            <v>16.45</v>
          </cell>
          <cell r="O125">
            <v>7.55</v>
          </cell>
          <cell r="P125">
            <v>7.55</v>
          </cell>
        </row>
        <row r="126">
          <cell r="A126">
            <v>36334</v>
          </cell>
          <cell r="B126">
            <v>7.65</v>
          </cell>
          <cell r="C126">
            <v>11.6</v>
          </cell>
          <cell r="E126">
            <v>7.75</v>
          </cell>
          <cell r="F126">
            <v>8.9</v>
          </cell>
          <cell r="J126">
            <v>36242</v>
          </cell>
          <cell r="K126">
            <v>17.55</v>
          </cell>
          <cell r="L126">
            <v>8.9499999999999993</v>
          </cell>
          <cell r="M126">
            <v>15.95</v>
          </cell>
          <cell r="O126">
            <v>7.35</v>
          </cell>
          <cell r="P126">
            <v>7.35</v>
          </cell>
        </row>
        <row r="127">
          <cell r="A127">
            <v>36335</v>
          </cell>
          <cell r="B127">
            <v>7.45</v>
          </cell>
          <cell r="C127">
            <v>11.2</v>
          </cell>
          <cell r="E127">
            <v>7.9</v>
          </cell>
          <cell r="F127">
            <v>8.85</v>
          </cell>
          <cell r="J127">
            <v>36243</v>
          </cell>
          <cell r="K127">
            <v>17.649999999999999</v>
          </cell>
          <cell r="L127">
            <v>9.0500000000000007</v>
          </cell>
          <cell r="M127">
            <v>16.05</v>
          </cell>
          <cell r="O127">
            <v>7.45</v>
          </cell>
          <cell r="P127">
            <v>7.35</v>
          </cell>
        </row>
        <row r="128">
          <cell r="A128">
            <v>36336</v>
          </cell>
          <cell r="B128">
            <v>7.35</v>
          </cell>
          <cell r="C128">
            <v>11.15</v>
          </cell>
          <cell r="E128">
            <v>8.0500000000000007</v>
          </cell>
          <cell r="F128">
            <v>9.25</v>
          </cell>
          <cell r="J128">
            <v>36244</v>
          </cell>
          <cell r="K128">
            <v>17.55</v>
          </cell>
          <cell r="L128">
            <v>9.15</v>
          </cell>
          <cell r="M128">
            <v>15.95</v>
          </cell>
          <cell r="O128">
            <v>7.65</v>
          </cell>
          <cell r="P128">
            <v>7.55</v>
          </cell>
        </row>
        <row r="129">
          <cell r="A129">
            <v>36339</v>
          </cell>
          <cell r="B129">
            <v>7.4</v>
          </cell>
          <cell r="C129">
            <v>11.25</v>
          </cell>
          <cell r="E129">
            <v>8</v>
          </cell>
          <cell r="F129">
            <v>9.25</v>
          </cell>
          <cell r="J129">
            <v>36245</v>
          </cell>
          <cell r="K129">
            <v>17.350000000000001</v>
          </cell>
          <cell r="L129">
            <v>9.25</v>
          </cell>
          <cell r="M129">
            <v>15.75</v>
          </cell>
          <cell r="O129">
            <v>7.55</v>
          </cell>
          <cell r="P129">
            <v>7.45</v>
          </cell>
        </row>
        <row r="130">
          <cell r="A130">
            <v>36340</v>
          </cell>
          <cell r="B130">
            <v>7.4</v>
          </cell>
          <cell r="C130">
            <v>11.2</v>
          </cell>
          <cell r="E130">
            <v>7.9</v>
          </cell>
          <cell r="F130">
            <v>9.25</v>
          </cell>
          <cell r="J130">
            <v>36248</v>
          </cell>
          <cell r="K130">
            <v>17.45</v>
          </cell>
          <cell r="L130">
            <v>9.35</v>
          </cell>
          <cell r="M130">
            <v>15.85</v>
          </cell>
          <cell r="O130">
            <v>7.65</v>
          </cell>
          <cell r="P130">
            <v>7.55</v>
          </cell>
        </row>
        <row r="131">
          <cell r="A131">
            <v>36341</v>
          </cell>
          <cell r="B131">
            <v>7.55</v>
          </cell>
          <cell r="C131">
            <v>11.4</v>
          </cell>
          <cell r="E131">
            <v>7.85</v>
          </cell>
          <cell r="F131">
            <v>9.25</v>
          </cell>
          <cell r="J131">
            <v>36249</v>
          </cell>
          <cell r="K131">
            <v>17.25</v>
          </cell>
          <cell r="L131">
            <v>9.4499999999999993</v>
          </cell>
          <cell r="M131">
            <v>15.75</v>
          </cell>
          <cell r="O131">
            <v>7.75</v>
          </cell>
          <cell r="P131">
            <v>7.65</v>
          </cell>
        </row>
        <row r="132">
          <cell r="A132">
            <v>36342</v>
          </cell>
          <cell r="B132">
            <v>7.35</v>
          </cell>
          <cell r="C132">
            <v>10.85</v>
          </cell>
          <cell r="E132">
            <v>7.85</v>
          </cell>
          <cell r="F132">
            <v>9.0500000000000007</v>
          </cell>
          <cell r="J132">
            <v>36250</v>
          </cell>
          <cell r="K132">
            <v>17.25</v>
          </cell>
          <cell r="L132">
            <v>9.4499999999999993</v>
          </cell>
          <cell r="M132">
            <v>15.75</v>
          </cell>
          <cell r="O132">
            <v>7.75</v>
          </cell>
          <cell r="P132">
            <v>7.55</v>
          </cell>
        </row>
        <row r="133">
          <cell r="A133">
            <v>36343</v>
          </cell>
          <cell r="B133">
            <v>7.4</v>
          </cell>
          <cell r="C133">
            <v>11</v>
          </cell>
          <cell r="E133">
            <v>7.95</v>
          </cell>
          <cell r="F133">
            <v>9.35</v>
          </cell>
          <cell r="J133">
            <v>36251</v>
          </cell>
          <cell r="K133">
            <v>16.95</v>
          </cell>
          <cell r="L133">
            <v>9.35</v>
          </cell>
          <cell r="M133">
            <v>15.65</v>
          </cell>
          <cell r="O133">
            <v>7.65</v>
          </cell>
          <cell r="P133">
            <v>7.45</v>
          </cell>
        </row>
        <row r="134">
          <cell r="A134">
            <v>36346</v>
          </cell>
          <cell r="B134">
            <v>7.35</v>
          </cell>
          <cell r="C134">
            <v>11.05</v>
          </cell>
          <cell r="E134">
            <v>7.9</v>
          </cell>
          <cell r="F134">
            <v>9.35</v>
          </cell>
          <cell r="J134">
            <v>36252</v>
          </cell>
          <cell r="K134">
            <v>16.516666666666666</v>
          </cell>
          <cell r="L134">
            <v>9.3833333333333329</v>
          </cell>
          <cell r="M134">
            <v>15.25</v>
          </cell>
          <cell r="O134">
            <v>7.7833333333333341</v>
          </cell>
          <cell r="P134">
            <v>7.5166666666666666</v>
          </cell>
        </row>
        <row r="135">
          <cell r="A135">
            <v>36347</v>
          </cell>
          <cell r="B135">
            <v>7.55</v>
          </cell>
          <cell r="C135">
            <v>10.55</v>
          </cell>
          <cell r="E135">
            <v>7.85</v>
          </cell>
          <cell r="F135">
            <v>9.4499999999999993</v>
          </cell>
          <cell r="J135">
            <v>36255</v>
          </cell>
          <cell r="K135">
            <v>16.083333333333332</v>
          </cell>
          <cell r="L135">
            <v>9.4166666666666661</v>
          </cell>
          <cell r="M135">
            <v>14.85</v>
          </cell>
          <cell r="O135">
            <v>7.916666666666667</v>
          </cell>
          <cell r="P135">
            <v>7.5833333333333339</v>
          </cell>
        </row>
        <row r="136">
          <cell r="A136">
            <v>36348</v>
          </cell>
          <cell r="B136">
            <v>7.55</v>
          </cell>
          <cell r="C136">
            <v>9.9499999999999993</v>
          </cell>
          <cell r="E136">
            <v>7.9</v>
          </cell>
          <cell r="F136">
            <v>9.25</v>
          </cell>
          <cell r="J136">
            <v>36256</v>
          </cell>
          <cell r="K136">
            <v>15.65</v>
          </cell>
          <cell r="L136">
            <v>9.4499999999999993</v>
          </cell>
          <cell r="M136">
            <v>14.45</v>
          </cell>
          <cell r="O136">
            <v>8.0500000000000007</v>
          </cell>
          <cell r="P136">
            <v>7.65</v>
          </cell>
        </row>
        <row r="137">
          <cell r="A137">
            <v>36349</v>
          </cell>
          <cell r="B137">
            <v>7.65</v>
          </cell>
          <cell r="C137">
            <v>10.55</v>
          </cell>
          <cell r="E137">
            <v>7.95</v>
          </cell>
          <cell r="F137">
            <v>9.15</v>
          </cell>
          <cell r="J137">
            <v>36257</v>
          </cell>
          <cell r="K137">
            <v>14.35</v>
          </cell>
          <cell r="L137">
            <v>9.35</v>
          </cell>
          <cell r="M137">
            <v>12.95</v>
          </cell>
          <cell r="O137">
            <v>8.0500000000000007</v>
          </cell>
          <cell r="P137">
            <v>7.85</v>
          </cell>
        </row>
        <row r="138">
          <cell r="A138">
            <v>36350</v>
          </cell>
          <cell r="B138">
            <v>7.75</v>
          </cell>
          <cell r="C138">
            <v>10.65</v>
          </cell>
          <cell r="E138">
            <v>7.85</v>
          </cell>
          <cell r="F138">
            <v>9.35</v>
          </cell>
          <cell r="J138">
            <v>36258</v>
          </cell>
          <cell r="K138">
            <v>14.55</v>
          </cell>
          <cell r="L138">
            <v>9.25</v>
          </cell>
          <cell r="M138">
            <v>13.15</v>
          </cell>
          <cell r="O138">
            <v>7.85</v>
          </cell>
          <cell r="P138">
            <v>7.75</v>
          </cell>
        </row>
        <row r="139">
          <cell r="A139">
            <v>36353</v>
          </cell>
          <cell r="B139">
            <v>7.75</v>
          </cell>
          <cell r="C139">
            <v>10.55</v>
          </cell>
          <cell r="E139">
            <v>7.8</v>
          </cell>
          <cell r="F139">
            <v>9.4499999999999993</v>
          </cell>
          <cell r="J139">
            <v>36259</v>
          </cell>
          <cell r="K139">
            <v>14.55</v>
          </cell>
          <cell r="L139">
            <v>9.25</v>
          </cell>
          <cell r="M139">
            <v>13.15</v>
          </cell>
          <cell r="O139">
            <v>7.85</v>
          </cell>
          <cell r="P139">
            <v>7.75</v>
          </cell>
        </row>
        <row r="140">
          <cell r="A140">
            <v>36354</v>
          </cell>
          <cell r="B140">
            <v>7.75</v>
          </cell>
          <cell r="C140">
            <v>10.55</v>
          </cell>
          <cell r="E140">
            <v>7.75</v>
          </cell>
          <cell r="F140">
            <v>9.5500000000000007</v>
          </cell>
          <cell r="J140">
            <v>36262</v>
          </cell>
          <cell r="K140">
            <v>14.15</v>
          </cell>
          <cell r="L140">
            <v>9.4499999999999993</v>
          </cell>
          <cell r="M140">
            <v>12.35</v>
          </cell>
          <cell r="O140">
            <v>7.75</v>
          </cell>
          <cell r="P140">
            <v>7.65</v>
          </cell>
        </row>
        <row r="141">
          <cell r="A141">
            <v>36355</v>
          </cell>
          <cell r="B141">
            <v>7.8</v>
          </cell>
          <cell r="C141">
            <v>10.85</v>
          </cell>
          <cell r="E141">
            <v>7.75</v>
          </cell>
          <cell r="F141">
            <v>9.5500000000000007</v>
          </cell>
          <cell r="J141">
            <v>36263</v>
          </cell>
          <cell r="K141">
            <v>14.35</v>
          </cell>
          <cell r="L141">
            <v>9.25</v>
          </cell>
          <cell r="M141">
            <v>12.65</v>
          </cell>
          <cell r="O141">
            <v>7.75</v>
          </cell>
          <cell r="P141">
            <v>7.65</v>
          </cell>
        </row>
        <row r="142">
          <cell r="A142">
            <v>36356</v>
          </cell>
          <cell r="B142">
            <v>7.85</v>
          </cell>
          <cell r="C142">
            <v>10.9</v>
          </cell>
          <cell r="E142">
            <v>7.7</v>
          </cell>
          <cell r="F142">
            <v>9.65</v>
          </cell>
          <cell r="J142">
            <v>36264</v>
          </cell>
          <cell r="K142">
            <v>14.65</v>
          </cell>
          <cell r="L142">
            <v>9.35</v>
          </cell>
          <cell r="M142">
            <v>12.95</v>
          </cell>
          <cell r="O142">
            <v>7.65</v>
          </cell>
          <cell r="P142">
            <v>7.65</v>
          </cell>
        </row>
        <row r="143">
          <cell r="A143">
            <v>36357</v>
          </cell>
          <cell r="B143">
            <v>7.85</v>
          </cell>
          <cell r="C143">
            <v>10.85</v>
          </cell>
          <cell r="E143">
            <v>7.65</v>
          </cell>
          <cell r="F143">
            <v>9.5500000000000007</v>
          </cell>
          <cell r="J143">
            <v>36265</v>
          </cell>
          <cell r="K143">
            <v>14.35</v>
          </cell>
          <cell r="L143">
            <v>9.0500000000000007</v>
          </cell>
          <cell r="M143">
            <v>13.05</v>
          </cell>
          <cell r="O143">
            <v>7.55</v>
          </cell>
          <cell r="P143">
            <v>7.55</v>
          </cell>
        </row>
        <row r="144">
          <cell r="A144">
            <v>36360</v>
          </cell>
          <cell r="B144">
            <v>7.85</v>
          </cell>
          <cell r="C144">
            <v>11.05</v>
          </cell>
          <cell r="E144">
            <v>7.65</v>
          </cell>
          <cell r="F144">
            <v>9.65</v>
          </cell>
          <cell r="J144">
            <v>36266</v>
          </cell>
          <cell r="K144">
            <v>14.55</v>
          </cell>
          <cell r="L144">
            <v>9.0500000000000007</v>
          </cell>
          <cell r="M144">
            <v>13.55</v>
          </cell>
          <cell r="O144">
            <v>7.45</v>
          </cell>
          <cell r="P144">
            <v>7.55</v>
          </cell>
        </row>
        <row r="145">
          <cell r="A145">
            <v>36361</v>
          </cell>
          <cell r="B145">
            <v>8.0500000000000007</v>
          </cell>
          <cell r="C145">
            <v>12.65</v>
          </cell>
          <cell r="E145">
            <v>7.8</v>
          </cell>
          <cell r="F145">
            <v>10.35</v>
          </cell>
          <cell r="J145">
            <v>36269</v>
          </cell>
          <cell r="K145">
            <v>14.25</v>
          </cell>
          <cell r="L145">
            <v>9.0500000000000007</v>
          </cell>
          <cell r="M145">
            <v>13.45</v>
          </cell>
          <cell r="O145">
            <v>7.45</v>
          </cell>
          <cell r="P145">
            <v>7.55</v>
          </cell>
        </row>
        <row r="146">
          <cell r="A146">
            <v>36362</v>
          </cell>
          <cell r="B146">
            <v>8.0500000000000007</v>
          </cell>
          <cell r="C146">
            <v>11.75</v>
          </cell>
          <cell r="E146">
            <v>8.1999999999999993</v>
          </cell>
          <cell r="F146">
            <v>10.25</v>
          </cell>
          <cell r="J146">
            <v>36270</v>
          </cell>
          <cell r="K146">
            <v>14.15</v>
          </cell>
          <cell r="L146">
            <v>9.0500000000000007</v>
          </cell>
          <cell r="M146">
            <v>13.35</v>
          </cell>
          <cell r="O146">
            <v>7.45</v>
          </cell>
          <cell r="P146">
            <v>7.65</v>
          </cell>
        </row>
        <row r="147">
          <cell r="A147">
            <v>36363</v>
          </cell>
          <cell r="B147">
            <v>7.75</v>
          </cell>
          <cell r="C147">
            <v>12.45</v>
          </cell>
          <cell r="E147">
            <v>8.1999999999999993</v>
          </cell>
          <cell r="F147">
            <v>10.25</v>
          </cell>
          <cell r="J147">
            <v>36271</v>
          </cell>
          <cell r="K147">
            <v>14.05</v>
          </cell>
          <cell r="L147">
            <v>9.0500000000000007</v>
          </cell>
          <cell r="M147">
            <v>13.45</v>
          </cell>
          <cell r="O147">
            <v>7.55</v>
          </cell>
          <cell r="P147">
            <v>7.65</v>
          </cell>
        </row>
        <row r="148">
          <cell r="A148">
            <v>36364</v>
          </cell>
          <cell r="B148">
            <v>7.75</v>
          </cell>
          <cell r="C148">
            <v>13.35</v>
          </cell>
          <cell r="E148">
            <v>8.15</v>
          </cell>
          <cell r="F148">
            <v>10.15</v>
          </cell>
          <cell r="J148">
            <v>36272</v>
          </cell>
          <cell r="K148">
            <v>14.25</v>
          </cell>
          <cell r="L148">
            <v>9.0500000000000007</v>
          </cell>
          <cell r="M148">
            <v>13.15</v>
          </cell>
          <cell r="O148">
            <v>7.55</v>
          </cell>
          <cell r="P148">
            <v>7.65</v>
          </cell>
        </row>
        <row r="149">
          <cell r="A149">
            <v>36367</v>
          </cell>
          <cell r="B149">
            <v>7.95</v>
          </cell>
          <cell r="C149">
            <v>13.25</v>
          </cell>
          <cell r="E149">
            <v>8.5</v>
          </cell>
          <cell r="F149">
            <v>10.75</v>
          </cell>
          <cell r="J149">
            <v>36273</v>
          </cell>
          <cell r="K149">
            <v>13.85</v>
          </cell>
          <cell r="L149">
            <v>9.15</v>
          </cell>
          <cell r="M149">
            <v>12.95</v>
          </cell>
          <cell r="O149">
            <v>7.45</v>
          </cell>
          <cell r="P149">
            <v>7.65</v>
          </cell>
        </row>
        <row r="150">
          <cell r="A150">
            <v>36368</v>
          </cell>
          <cell r="B150">
            <v>7.85</v>
          </cell>
          <cell r="C150">
            <v>12.45</v>
          </cell>
          <cell r="E150">
            <v>8.4</v>
          </cell>
          <cell r="F150">
            <v>10.45</v>
          </cell>
          <cell r="J150">
            <v>36276</v>
          </cell>
          <cell r="K150">
            <v>13.65</v>
          </cell>
          <cell r="L150">
            <v>9.25</v>
          </cell>
          <cell r="M150">
            <v>13.05</v>
          </cell>
          <cell r="O150">
            <v>7.35</v>
          </cell>
          <cell r="P150">
            <v>7.65</v>
          </cell>
        </row>
        <row r="151">
          <cell r="A151">
            <v>36369</v>
          </cell>
          <cell r="B151">
            <v>7.85</v>
          </cell>
          <cell r="C151">
            <v>12.75</v>
          </cell>
          <cell r="E151">
            <v>8.4499999999999993</v>
          </cell>
          <cell r="F151">
            <v>10.45</v>
          </cell>
          <cell r="J151">
            <v>36277</v>
          </cell>
          <cell r="K151">
            <v>13.65</v>
          </cell>
          <cell r="L151">
            <v>9.25</v>
          </cell>
          <cell r="M151">
            <v>13.05</v>
          </cell>
          <cell r="O151">
            <v>7.35</v>
          </cell>
          <cell r="P151">
            <v>7.65</v>
          </cell>
        </row>
        <row r="152">
          <cell r="A152">
            <v>36370</v>
          </cell>
          <cell r="B152">
            <v>7.95</v>
          </cell>
          <cell r="C152">
            <v>12.75</v>
          </cell>
          <cell r="E152">
            <v>8.4</v>
          </cell>
          <cell r="F152">
            <v>10.45</v>
          </cell>
          <cell r="J152">
            <v>36278</v>
          </cell>
          <cell r="K152">
            <v>12.65</v>
          </cell>
          <cell r="L152">
            <v>9.0500000000000007</v>
          </cell>
          <cell r="M152">
            <v>12.35</v>
          </cell>
          <cell r="O152">
            <v>7.35</v>
          </cell>
          <cell r="P152">
            <v>7.35</v>
          </cell>
        </row>
        <row r="153">
          <cell r="A153">
            <v>36371</v>
          </cell>
          <cell r="B153">
            <v>8.5500000000000007</v>
          </cell>
          <cell r="C153">
            <v>12.95</v>
          </cell>
          <cell r="E153">
            <v>8.35</v>
          </cell>
          <cell r="F153">
            <v>10.55</v>
          </cell>
          <cell r="J153">
            <v>36279</v>
          </cell>
          <cell r="K153">
            <v>12.85</v>
          </cell>
          <cell r="L153">
            <v>8.85</v>
          </cell>
          <cell r="M153">
            <v>12.45</v>
          </cell>
          <cell r="O153">
            <v>7.25</v>
          </cell>
          <cell r="P153">
            <v>7.45</v>
          </cell>
        </row>
        <row r="154">
          <cell r="A154">
            <v>36374</v>
          </cell>
          <cell r="B154">
            <v>8.4499999999999993</v>
          </cell>
          <cell r="C154">
            <v>13.15</v>
          </cell>
          <cell r="E154">
            <v>8.35</v>
          </cell>
          <cell r="F154">
            <v>10.45</v>
          </cell>
          <cell r="J154">
            <v>36280</v>
          </cell>
          <cell r="K154">
            <v>12.75</v>
          </cell>
          <cell r="L154">
            <v>8.75</v>
          </cell>
          <cell r="M154">
            <v>12.35</v>
          </cell>
          <cell r="O154">
            <v>7.15</v>
          </cell>
          <cell r="P154">
            <v>7.15</v>
          </cell>
        </row>
        <row r="155">
          <cell r="A155">
            <v>36375</v>
          </cell>
          <cell r="B155">
            <v>8.25</v>
          </cell>
          <cell r="C155">
            <v>12.95</v>
          </cell>
          <cell r="E155">
            <v>8.35</v>
          </cell>
          <cell r="F155">
            <v>10.15</v>
          </cell>
          <cell r="J155">
            <v>36283</v>
          </cell>
          <cell r="K155">
            <v>12.75</v>
          </cell>
          <cell r="L155">
            <v>8.75</v>
          </cell>
          <cell r="M155">
            <v>12.35</v>
          </cell>
          <cell r="O155">
            <v>7.15</v>
          </cell>
          <cell r="P155">
            <v>7.15</v>
          </cell>
        </row>
        <row r="156">
          <cell r="A156">
            <v>36376</v>
          </cell>
          <cell r="B156">
            <v>8.4499999999999993</v>
          </cell>
          <cell r="C156">
            <v>13.05</v>
          </cell>
          <cell r="E156">
            <v>8.5500000000000007</v>
          </cell>
          <cell r="F156">
            <v>10.65</v>
          </cell>
          <cell r="J156">
            <v>36284</v>
          </cell>
          <cell r="K156">
            <v>12.75</v>
          </cell>
          <cell r="L156">
            <v>8.75</v>
          </cell>
          <cell r="M156">
            <v>12.35</v>
          </cell>
          <cell r="O156">
            <v>7.15</v>
          </cell>
          <cell r="P156">
            <v>7.15</v>
          </cell>
        </row>
        <row r="157">
          <cell r="A157">
            <v>36377</v>
          </cell>
          <cell r="B157">
            <v>8.25</v>
          </cell>
          <cell r="C157">
            <v>13.35</v>
          </cell>
          <cell r="E157">
            <v>8.65</v>
          </cell>
          <cell r="F157">
            <v>10.55</v>
          </cell>
          <cell r="J157">
            <v>36285</v>
          </cell>
          <cell r="K157">
            <v>13.25</v>
          </cell>
          <cell r="L157">
            <v>8.65</v>
          </cell>
          <cell r="M157">
            <v>12.55</v>
          </cell>
          <cell r="O157">
            <v>7.25</v>
          </cell>
          <cell r="P157">
            <v>6.95</v>
          </cell>
        </row>
        <row r="158">
          <cell r="A158">
            <v>36378</v>
          </cell>
          <cell r="B158">
            <v>8.35</v>
          </cell>
          <cell r="C158">
            <v>12.95</v>
          </cell>
          <cell r="E158">
            <v>8.5</v>
          </cell>
          <cell r="F158">
            <v>10.45</v>
          </cell>
          <cell r="J158">
            <v>36286</v>
          </cell>
          <cell r="K158">
            <v>13.25</v>
          </cell>
          <cell r="L158">
            <v>8.85</v>
          </cell>
          <cell r="M158">
            <v>12.25</v>
          </cell>
          <cell r="O158">
            <v>7.45</v>
          </cell>
          <cell r="P158">
            <v>7.05</v>
          </cell>
        </row>
        <row r="159">
          <cell r="A159">
            <v>36381</v>
          </cell>
          <cell r="B159">
            <v>8.75</v>
          </cell>
          <cell r="C159">
            <v>12.85</v>
          </cell>
          <cell r="E159">
            <v>8.4</v>
          </cell>
          <cell r="F159">
            <v>10.25</v>
          </cell>
          <cell r="J159">
            <v>36287</v>
          </cell>
          <cell r="K159">
            <v>12.45</v>
          </cell>
          <cell r="L159">
            <v>8.75</v>
          </cell>
          <cell r="M159">
            <v>11.75</v>
          </cell>
          <cell r="O159">
            <v>7.35</v>
          </cell>
          <cell r="P159">
            <v>7.05</v>
          </cell>
        </row>
        <row r="160">
          <cell r="A160">
            <v>36382</v>
          </cell>
          <cell r="B160">
            <v>8.75</v>
          </cell>
          <cell r="C160">
            <v>12.65</v>
          </cell>
          <cell r="E160">
            <v>8.65</v>
          </cell>
          <cell r="F160">
            <v>10.15</v>
          </cell>
          <cell r="J160">
            <v>36290</v>
          </cell>
          <cell r="K160">
            <v>12.55</v>
          </cell>
          <cell r="L160">
            <v>8.65</v>
          </cell>
          <cell r="M160">
            <v>11.35</v>
          </cell>
          <cell r="O160">
            <v>7.35</v>
          </cell>
          <cell r="P160">
            <v>7.05</v>
          </cell>
        </row>
        <row r="161">
          <cell r="A161">
            <v>36383</v>
          </cell>
          <cell r="B161">
            <v>8.75</v>
          </cell>
          <cell r="C161">
            <v>12.95</v>
          </cell>
          <cell r="E161">
            <v>8.6999999999999993</v>
          </cell>
          <cell r="F161">
            <v>10.050000000000001</v>
          </cell>
          <cell r="J161">
            <v>36291</v>
          </cell>
          <cell r="K161">
            <v>12.15</v>
          </cell>
          <cell r="L161">
            <v>8.4499999999999993</v>
          </cell>
          <cell r="M161">
            <v>11.25</v>
          </cell>
          <cell r="O161">
            <v>7.35</v>
          </cell>
          <cell r="P161">
            <v>7.25</v>
          </cell>
        </row>
        <row r="162">
          <cell r="A162">
            <v>36384</v>
          </cell>
          <cell r="B162">
            <v>8.65</v>
          </cell>
          <cell r="C162">
            <v>12.15</v>
          </cell>
          <cell r="E162">
            <v>8.5500000000000007</v>
          </cell>
          <cell r="F162">
            <v>9.65</v>
          </cell>
          <cell r="J162">
            <v>36292</v>
          </cell>
          <cell r="K162">
            <v>12.35</v>
          </cell>
          <cell r="L162">
            <v>8.4499999999999993</v>
          </cell>
          <cell r="M162">
            <v>11.25</v>
          </cell>
          <cell r="O162">
            <v>7.25</v>
          </cell>
          <cell r="P162">
            <v>7.15</v>
          </cell>
        </row>
        <row r="163">
          <cell r="A163">
            <v>36385</v>
          </cell>
          <cell r="B163">
            <v>8.4499999999999993</v>
          </cell>
          <cell r="C163">
            <v>12.15</v>
          </cell>
          <cell r="E163">
            <v>8.35</v>
          </cell>
          <cell r="F163">
            <v>9.4499999999999993</v>
          </cell>
          <cell r="J163">
            <v>36293</v>
          </cell>
          <cell r="K163">
            <v>12.85</v>
          </cell>
          <cell r="L163">
            <v>8.5500000000000007</v>
          </cell>
          <cell r="M163">
            <v>11.45</v>
          </cell>
          <cell r="O163">
            <v>7.15</v>
          </cell>
          <cell r="P163">
            <v>7.15</v>
          </cell>
        </row>
        <row r="164">
          <cell r="A164">
            <v>36388</v>
          </cell>
          <cell r="B164">
            <v>8.5500000000000007</v>
          </cell>
          <cell r="C164">
            <v>12.25</v>
          </cell>
          <cell r="E164">
            <v>8.35</v>
          </cell>
          <cell r="F164">
            <v>9.65</v>
          </cell>
          <cell r="J164">
            <v>36294</v>
          </cell>
          <cell r="K164">
            <v>12.95</v>
          </cell>
          <cell r="L164">
            <v>8.5500000000000007</v>
          </cell>
          <cell r="M164">
            <v>11.55</v>
          </cell>
          <cell r="O164">
            <v>7.15</v>
          </cell>
          <cell r="P164">
            <v>7.15</v>
          </cell>
        </row>
        <row r="165">
          <cell r="A165">
            <v>36389</v>
          </cell>
          <cell r="B165">
            <v>8.65</v>
          </cell>
          <cell r="C165">
            <v>12.45</v>
          </cell>
          <cell r="E165">
            <v>8.4</v>
          </cell>
          <cell r="F165">
            <v>9.85</v>
          </cell>
          <cell r="J165">
            <v>36297</v>
          </cell>
          <cell r="K165">
            <v>13.15</v>
          </cell>
          <cell r="L165">
            <v>8.5500000000000007</v>
          </cell>
          <cell r="M165">
            <v>11.85</v>
          </cell>
          <cell r="O165">
            <v>7.25</v>
          </cell>
          <cell r="P165">
            <v>7.05</v>
          </cell>
        </row>
        <row r="166">
          <cell r="A166">
            <v>36390</v>
          </cell>
          <cell r="B166">
            <v>8.65</v>
          </cell>
          <cell r="C166">
            <v>13.95</v>
          </cell>
          <cell r="E166">
            <v>8.4499999999999993</v>
          </cell>
          <cell r="F166">
            <v>9.85</v>
          </cell>
          <cell r="J166">
            <v>36298</v>
          </cell>
          <cell r="K166">
            <v>13.25</v>
          </cell>
          <cell r="L166">
            <v>8.65</v>
          </cell>
          <cell r="M166">
            <v>11.85</v>
          </cell>
          <cell r="O166">
            <v>7.15</v>
          </cell>
          <cell r="P166">
            <v>7.05</v>
          </cell>
        </row>
        <row r="167">
          <cell r="A167">
            <v>36391</v>
          </cell>
          <cell r="B167">
            <v>8.65</v>
          </cell>
          <cell r="C167">
            <v>13.85</v>
          </cell>
          <cell r="E167">
            <v>8.5500000000000007</v>
          </cell>
          <cell r="F167">
            <v>10.050000000000001</v>
          </cell>
          <cell r="J167">
            <v>36299</v>
          </cell>
          <cell r="K167">
            <v>13.45</v>
          </cell>
          <cell r="L167">
            <v>8.4499999999999993</v>
          </cell>
          <cell r="M167">
            <v>11.75</v>
          </cell>
          <cell r="O167">
            <v>7.15</v>
          </cell>
          <cell r="P167">
            <v>6.95</v>
          </cell>
        </row>
        <row r="168">
          <cell r="A168">
            <v>36392</v>
          </cell>
          <cell r="B168">
            <v>8.65</v>
          </cell>
          <cell r="C168">
            <v>13.35</v>
          </cell>
          <cell r="E168">
            <v>8.4499999999999993</v>
          </cell>
          <cell r="F168">
            <v>10.35</v>
          </cell>
          <cell r="J168">
            <v>36300</v>
          </cell>
          <cell r="K168">
            <v>13.75</v>
          </cell>
          <cell r="L168">
            <v>8.35</v>
          </cell>
          <cell r="M168">
            <v>11.95</v>
          </cell>
          <cell r="O168">
            <v>7.05</v>
          </cell>
          <cell r="P168">
            <v>6.95</v>
          </cell>
        </row>
        <row r="169">
          <cell r="A169">
            <v>36395</v>
          </cell>
          <cell r="B169">
            <v>8.65</v>
          </cell>
          <cell r="C169">
            <v>13.45</v>
          </cell>
          <cell r="E169">
            <v>8.6</v>
          </cell>
          <cell r="F169">
            <v>10.25</v>
          </cell>
          <cell r="J169">
            <v>36301</v>
          </cell>
          <cell r="K169">
            <v>13.75</v>
          </cell>
          <cell r="L169">
            <v>8.35</v>
          </cell>
          <cell r="M169">
            <v>11.95</v>
          </cell>
          <cell r="O169">
            <v>7.05</v>
          </cell>
          <cell r="P169">
            <v>6.95</v>
          </cell>
        </row>
        <row r="170">
          <cell r="A170">
            <v>36396</v>
          </cell>
          <cell r="B170">
            <v>8.85</v>
          </cell>
          <cell r="C170">
            <v>13.25</v>
          </cell>
          <cell r="E170">
            <v>8.65</v>
          </cell>
          <cell r="F170">
            <v>10.45</v>
          </cell>
          <cell r="J170">
            <v>36304</v>
          </cell>
          <cell r="K170">
            <v>12.9</v>
          </cell>
          <cell r="L170">
            <v>8.5500000000000007</v>
          </cell>
          <cell r="M170">
            <v>11.5</v>
          </cell>
          <cell r="O170">
            <v>7.35</v>
          </cell>
          <cell r="P170">
            <v>6.7</v>
          </cell>
        </row>
        <row r="171">
          <cell r="A171">
            <v>36397</v>
          </cell>
          <cell r="B171">
            <v>8.9499999999999993</v>
          </cell>
          <cell r="C171">
            <v>13.25</v>
          </cell>
          <cell r="E171">
            <v>8.65</v>
          </cell>
          <cell r="F171">
            <v>10.25</v>
          </cell>
          <cell r="J171">
            <v>36305</v>
          </cell>
          <cell r="K171">
            <v>12.9</v>
          </cell>
          <cell r="L171">
            <v>8.5500000000000007</v>
          </cell>
          <cell r="M171">
            <v>11.5</v>
          </cell>
          <cell r="O171">
            <v>7.35</v>
          </cell>
          <cell r="P171">
            <v>6.7</v>
          </cell>
        </row>
        <row r="172">
          <cell r="A172">
            <v>36398</v>
          </cell>
          <cell r="B172">
            <v>8.85</v>
          </cell>
          <cell r="C172">
            <v>13.25</v>
          </cell>
          <cell r="E172">
            <v>8.5</v>
          </cell>
          <cell r="F172">
            <v>10.050000000000001</v>
          </cell>
          <cell r="J172">
            <v>36306</v>
          </cell>
          <cell r="K172">
            <v>12.9</v>
          </cell>
          <cell r="L172">
            <v>8.5500000000000007</v>
          </cell>
          <cell r="M172">
            <v>11.5</v>
          </cell>
          <cell r="O172">
            <v>7.35</v>
          </cell>
          <cell r="P172">
            <v>6.7</v>
          </cell>
        </row>
        <row r="173">
          <cell r="A173">
            <v>36399</v>
          </cell>
          <cell r="B173">
            <v>8.85</v>
          </cell>
          <cell r="C173">
            <v>13.366666666666667</v>
          </cell>
          <cell r="E173">
            <v>8.4166666666666661</v>
          </cell>
          <cell r="F173">
            <v>10.016666666666667</v>
          </cell>
          <cell r="J173">
            <v>36307</v>
          </cell>
          <cell r="K173">
            <v>12.05</v>
          </cell>
          <cell r="L173">
            <v>8.85</v>
          </cell>
          <cell r="M173">
            <v>11.35</v>
          </cell>
          <cell r="O173">
            <v>7.45</v>
          </cell>
          <cell r="P173">
            <v>6.95</v>
          </cell>
        </row>
        <row r="174">
          <cell r="A174">
            <v>36402</v>
          </cell>
          <cell r="B174">
            <v>8.85</v>
          </cell>
          <cell r="C174">
            <v>13.483333333333333</v>
          </cell>
          <cell r="E174">
            <v>8.3333333333333339</v>
          </cell>
          <cell r="F174">
            <v>9.9833333333333325</v>
          </cell>
          <cell r="J174">
            <v>36308</v>
          </cell>
          <cell r="K174">
            <v>12.45</v>
          </cell>
          <cell r="L174">
            <v>8.85</v>
          </cell>
          <cell r="M174">
            <v>12.05</v>
          </cell>
          <cell r="O174">
            <v>7.25</v>
          </cell>
          <cell r="P174">
            <v>6.95</v>
          </cell>
        </row>
        <row r="175">
          <cell r="A175">
            <v>36403</v>
          </cell>
          <cell r="B175">
            <v>8.85</v>
          </cell>
          <cell r="C175">
            <v>13.6</v>
          </cell>
          <cell r="E175">
            <v>8.25</v>
          </cell>
          <cell r="F175">
            <v>9.9499999999999993</v>
          </cell>
          <cell r="J175">
            <v>36311</v>
          </cell>
          <cell r="K175">
            <v>12.45</v>
          </cell>
          <cell r="L175">
            <v>8.9499999999999993</v>
          </cell>
          <cell r="M175">
            <v>12.074999999999999</v>
          </cell>
          <cell r="O175">
            <v>7.3250000000000002</v>
          </cell>
          <cell r="P175">
            <v>7.0500000000000007</v>
          </cell>
        </row>
        <row r="176">
          <cell r="A176">
            <v>36404</v>
          </cell>
          <cell r="B176">
            <v>8.85</v>
          </cell>
          <cell r="C176">
            <v>13.6</v>
          </cell>
          <cell r="E176">
            <v>8.25</v>
          </cell>
          <cell r="F176">
            <v>9.9499999999999993</v>
          </cell>
          <cell r="J176">
            <v>36312</v>
          </cell>
          <cell r="K176">
            <v>12.45</v>
          </cell>
          <cell r="L176">
            <v>9.0500000000000007</v>
          </cell>
          <cell r="M176">
            <v>12.1</v>
          </cell>
          <cell r="O176">
            <v>7.4</v>
          </cell>
          <cell r="P176">
            <v>7.15</v>
          </cell>
        </row>
        <row r="177">
          <cell r="A177">
            <v>36405</v>
          </cell>
          <cell r="B177">
            <v>8.85</v>
          </cell>
          <cell r="C177">
            <v>13.65</v>
          </cell>
          <cell r="E177">
            <v>8.4</v>
          </cell>
          <cell r="F177">
            <v>10.050000000000001</v>
          </cell>
          <cell r="J177">
            <v>36313</v>
          </cell>
          <cell r="K177">
            <v>12.55</v>
          </cell>
          <cell r="L177">
            <v>9.15</v>
          </cell>
          <cell r="M177">
            <v>12.5</v>
          </cell>
          <cell r="O177">
            <v>7.4</v>
          </cell>
          <cell r="P177">
            <v>7.55</v>
          </cell>
        </row>
        <row r="178">
          <cell r="A178">
            <v>36406</v>
          </cell>
          <cell r="B178">
            <v>8.85</v>
          </cell>
          <cell r="C178">
            <v>13.350000000000001</v>
          </cell>
          <cell r="E178">
            <v>8.4</v>
          </cell>
          <cell r="F178">
            <v>10.15</v>
          </cell>
          <cell r="J178">
            <v>36314</v>
          </cell>
          <cell r="K178">
            <v>12.35</v>
          </cell>
          <cell r="L178">
            <v>9.1999999999999993</v>
          </cell>
          <cell r="M178">
            <v>12.15</v>
          </cell>
          <cell r="O178">
            <v>7.35</v>
          </cell>
          <cell r="P178">
            <v>7.35</v>
          </cell>
        </row>
        <row r="179">
          <cell r="A179">
            <v>36409</v>
          </cell>
          <cell r="B179">
            <v>8.85</v>
          </cell>
          <cell r="C179">
            <v>13.05</v>
          </cell>
          <cell r="E179">
            <v>8.4</v>
          </cell>
          <cell r="F179">
            <v>10.25</v>
          </cell>
          <cell r="J179">
            <v>36315</v>
          </cell>
          <cell r="K179">
            <v>12.25</v>
          </cell>
          <cell r="L179">
            <v>9.3000000000000007</v>
          </cell>
          <cell r="M179">
            <v>12.25</v>
          </cell>
          <cell r="O179">
            <v>7.15</v>
          </cell>
          <cell r="P179">
            <v>7.65</v>
          </cell>
        </row>
        <row r="180">
          <cell r="A180">
            <v>36410</v>
          </cell>
          <cell r="B180">
            <v>8.75</v>
          </cell>
          <cell r="C180">
            <v>12.95</v>
          </cell>
          <cell r="E180">
            <v>8.4</v>
          </cell>
          <cell r="F180">
            <v>10.15</v>
          </cell>
          <cell r="J180">
            <v>36318</v>
          </cell>
          <cell r="K180">
            <v>12.35</v>
          </cell>
          <cell r="L180">
            <v>9.3000000000000007</v>
          </cell>
          <cell r="M180">
            <v>12.45</v>
          </cell>
          <cell r="O180">
            <v>7.25</v>
          </cell>
          <cell r="P180">
            <v>7.65</v>
          </cell>
        </row>
        <row r="181">
          <cell r="A181">
            <v>36411</v>
          </cell>
          <cell r="B181">
            <v>8.9499999999999993</v>
          </cell>
          <cell r="C181">
            <v>12.7</v>
          </cell>
          <cell r="E181">
            <v>8.65</v>
          </cell>
          <cell r="F181">
            <v>10.35</v>
          </cell>
          <cell r="J181">
            <v>36319</v>
          </cell>
          <cell r="K181">
            <v>12.35</v>
          </cell>
          <cell r="L181">
            <v>9.35</v>
          </cell>
          <cell r="M181">
            <v>12.4</v>
          </cell>
          <cell r="O181">
            <v>7.25</v>
          </cell>
          <cell r="P181">
            <v>7.8</v>
          </cell>
        </row>
        <row r="182">
          <cell r="A182">
            <v>36412</v>
          </cell>
          <cell r="B182">
            <v>8.85</v>
          </cell>
          <cell r="C182">
            <v>13.35</v>
          </cell>
          <cell r="E182">
            <v>8.5</v>
          </cell>
          <cell r="F182">
            <v>10.15</v>
          </cell>
          <cell r="J182">
            <v>36320</v>
          </cell>
          <cell r="K182">
            <v>13.15</v>
          </cell>
          <cell r="L182">
            <v>9.65</v>
          </cell>
          <cell r="M182">
            <v>12.8</v>
          </cell>
          <cell r="O182">
            <v>7.35</v>
          </cell>
          <cell r="P182">
            <v>7.85</v>
          </cell>
        </row>
        <row r="183">
          <cell r="A183">
            <v>36413</v>
          </cell>
          <cell r="B183">
            <v>8.75</v>
          </cell>
          <cell r="C183">
            <v>13.35</v>
          </cell>
          <cell r="E183">
            <v>8.9</v>
          </cell>
          <cell r="F183">
            <v>10.15</v>
          </cell>
          <cell r="J183">
            <v>36321</v>
          </cell>
          <cell r="K183">
            <v>13.2</v>
          </cell>
          <cell r="L183">
            <v>9.8000000000000007</v>
          </cell>
          <cell r="M183">
            <v>13.15</v>
          </cell>
          <cell r="O183">
            <v>7.35</v>
          </cell>
          <cell r="P183">
            <v>8</v>
          </cell>
        </row>
        <row r="184">
          <cell r="A184">
            <v>36416</v>
          </cell>
          <cell r="B184">
            <v>8.85</v>
          </cell>
          <cell r="C184">
            <v>13.65</v>
          </cell>
          <cell r="E184">
            <v>9.0500000000000007</v>
          </cell>
          <cell r="F184">
            <v>10.45</v>
          </cell>
          <cell r="J184">
            <v>36322</v>
          </cell>
          <cell r="K184">
            <v>12.9</v>
          </cell>
          <cell r="L184">
            <v>9.35</v>
          </cell>
          <cell r="M184">
            <v>12.8</v>
          </cell>
          <cell r="O184">
            <v>7.25</v>
          </cell>
          <cell r="P184">
            <v>7.8</v>
          </cell>
        </row>
        <row r="185">
          <cell r="A185">
            <v>36417</v>
          </cell>
          <cell r="B185">
            <v>8.85</v>
          </cell>
          <cell r="C185">
            <v>14.35</v>
          </cell>
          <cell r="E185">
            <v>9.1</v>
          </cell>
          <cell r="F185">
            <v>10.45</v>
          </cell>
          <cell r="J185">
            <v>36325</v>
          </cell>
          <cell r="K185">
            <v>12.65</v>
          </cell>
          <cell r="L185">
            <v>9.1999999999999993</v>
          </cell>
          <cell r="M185">
            <v>12.6</v>
          </cell>
          <cell r="O185">
            <v>7.15</v>
          </cell>
          <cell r="P185">
            <v>7.6</v>
          </cell>
        </row>
        <row r="186">
          <cell r="A186">
            <v>36418</v>
          </cell>
          <cell r="B186">
            <v>8.85</v>
          </cell>
          <cell r="C186">
            <v>16.75</v>
          </cell>
          <cell r="E186">
            <v>9.1</v>
          </cell>
          <cell r="F186">
            <v>10.65</v>
          </cell>
          <cell r="J186">
            <v>36326</v>
          </cell>
          <cell r="K186">
            <v>11.6</v>
          </cell>
          <cell r="L186">
            <v>9.15</v>
          </cell>
          <cell r="M186">
            <v>12</v>
          </cell>
          <cell r="O186">
            <v>7.1</v>
          </cell>
          <cell r="P186">
            <v>7.4</v>
          </cell>
        </row>
        <row r="187">
          <cell r="A187">
            <v>36419</v>
          </cell>
          <cell r="B187">
            <v>8.85</v>
          </cell>
          <cell r="C187">
            <v>17.100000000000001</v>
          </cell>
          <cell r="E187">
            <v>9</v>
          </cell>
          <cell r="F187">
            <v>10.85</v>
          </cell>
          <cell r="J187">
            <v>36327</v>
          </cell>
          <cell r="K187">
            <v>11.55</v>
          </cell>
          <cell r="L187">
            <v>9.1999999999999993</v>
          </cell>
          <cell r="M187">
            <v>11.75</v>
          </cell>
          <cell r="O187">
            <v>7.55</v>
          </cell>
          <cell r="P187">
            <v>7.65</v>
          </cell>
        </row>
        <row r="188">
          <cell r="A188">
            <v>36420</v>
          </cell>
          <cell r="B188">
            <v>9.25</v>
          </cell>
          <cell r="C188">
            <v>17.399999999999999</v>
          </cell>
          <cell r="E188">
            <v>9.85</v>
          </cell>
          <cell r="F188">
            <v>11.15</v>
          </cell>
          <cell r="J188">
            <v>36328</v>
          </cell>
          <cell r="K188">
            <v>11.7</v>
          </cell>
          <cell r="L188">
            <v>9.0500000000000007</v>
          </cell>
          <cell r="M188">
            <v>12</v>
          </cell>
          <cell r="O188">
            <v>7.4</v>
          </cell>
          <cell r="P188">
            <v>7.6</v>
          </cell>
        </row>
        <row r="189">
          <cell r="A189">
            <v>36423</v>
          </cell>
          <cell r="B189">
            <v>9.35</v>
          </cell>
          <cell r="C189">
            <v>16.55</v>
          </cell>
          <cell r="E189">
            <v>9.75</v>
          </cell>
          <cell r="F189">
            <v>10.95</v>
          </cell>
          <cell r="J189">
            <v>36329</v>
          </cell>
          <cell r="K189">
            <v>11.7</v>
          </cell>
          <cell r="L189">
            <v>8.9499999999999993</v>
          </cell>
          <cell r="M189">
            <v>12.3</v>
          </cell>
          <cell r="O189">
            <v>7.35</v>
          </cell>
          <cell r="P189">
            <v>7.6</v>
          </cell>
        </row>
        <row r="190">
          <cell r="A190">
            <v>36424</v>
          </cell>
          <cell r="B190">
            <v>9.65</v>
          </cell>
          <cell r="C190">
            <v>18</v>
          </cell>
          <cell r="E190">
            <v>9.85</v>
          </cell>
          <cell r="F190">
            <v>10.95</v>
          </cell>
          <cell r="J190">
            <v>36332</v>
          </cell>
          <cell r="K190">
            <v>11.65</v>
          </cell>
          <cell r="L190">
            <v>8.9499999999999993</v>
          </cell>
          <cell r="M190">
            <v>12</v>
          </cell>
          <cell r="O190">
            <v>7.2</v>
          </cell>
          <cell r="P190">
            <v>7.6</v>
          </cell>
        </row>
        <row r="191">
          <cell r="A191">
            <v>36425</v>
          </cell>
          <cell r="B191">
            <v>9.75</v>
          </cell>
          <cell r="C191">
            <v>18</v>
          </cell>
          <cell r="E191">
            <v>10.050000000000001</v>
          </cell>
          <cell r="F191">
            <v>11.25</v>
          </cell>
          <cell r="J191">
            <v>36333</v>
          </cell>
          <cell r="K191">
            <v>11.65</v>
          </cell>
          <cell r="L191">
            <v>8.9499999999999993</v>
          </cell>
          <cell r="M191">
            <v>11.9</v>
          </cell>
          <cell r="O191">
            <v>7.45</v>
          </cell>
          <cell r="P191">
            <v>7.6</v>
          </cell>
        </row>
        <row r="192">
          <cell r="A192">
            <v>36426</v>
          </cell>
          <cell r="B192">
            <v>9.5500000000000007</v>
          </cell>
          <cell r="C192">
            <v>18.3</v>
          </cell>
          <cell r="E192">
            <v>9.9499999999999993</v>
          </cell>
          <cell r="F192">
            <v>10.85</v>
          </cell>
          <cell r="J192">
            <v>36334</v>
          </cell>
          <cell r="K192">
            <v>11.6</v>
          </cell>
          <cell r="L192">
            <v>8.9</v>
          </cell>
          <cell r="M192">
            <v>11.75</v>
          </cell>
          <cell r="O192">
            <v>7.65</v>
          </cell>
          <cell r="P192">
            <v>7.75</v>
          </cell>
        </row>
        <row r="193">
          <cell r="A193">
            <v>36427</v>
          </cell>
          <cell r="B193">
            <v>9.75</v>
          </cell>
          <cell r="C193">
            <v>18.3</v>
          </cell>
          <cell r="E193">
            <v>10</v>
          </cell>
          <cell r="F193">
            <v>11.15</v>
          </cell>
          <cell r="J193">
            <v>36335</v>
          </cell>
          <cell r="K193">
            <v>11.2</v>
          </cell>
          <cell r="L193">
            <v>8.85</v>
          </cell>
          <cell r="M193">
            <v>11.3</v>
          </cell>
          <cell r="O193">
            <v>7.45</v>
          </cell>
          <cell r="P193">
            <v>7.9</v>
          </cell>
        </row>
        <row r="194">
          <cell r="A194">
            <v>36430</v>
          </cell>
          <cell r="B194">
            <v>9.35</v>
          </cell>
          <cell r="C194">
            <v>17</v>
          </cell>
          <cell r="E194">
            <v>10.050000000000001</v>
          </cell>
          <cell r="F194">
            <v>10.75</v>
          </cell>
          <cell r="J194">
            <v>36336</v>
          </cell>
          <cell r="K194">
            <v>11.15</v>
          </cell>
          <cell r="L194">
            <v>9.25</v>
          </cell>
          <cell r="M194">
            <v>11.2</v>
          </cell>
          <cell r="O194">
            <v>7.35</v>
          </cell>
          <cell r="P194">
            <v>8.0500000000000007</v>
          </cell>
        </row>
        <row r="195">
          <cell r="A195">
            <v>36431</v>
          </cell>
          <cell r="B195">
            <v>8.9499999999999993</v>
          </cell>
          <cell r="C195">
            <v>14.7</v>
          </cell>
          <cell r="E195">
            <v>9.6999999999999993</v>
          </cell>
          <cell r="F195">
            <v>10.45</v>
          </cell>
          <cell r="J195">
            <v>36339</v>
          </cell>
          <cell r="K195">
            <v>11.25</v>
          </cell>
          <cell r="L195">
            <v>9.25</v>
          </cell>
          <cell r="M195">
            <v>11.15</v>
          </cell>
          <cell r="O195">
            <v>7.4</v>
          </cell>
          <cell r="P195">
            <v>8</v>
          </cell>
        </row>
        <row r="196">
          <cell r="A196">
            <v>36432</v>
          </cell>
          <cell r="B196">
            <v>8.85</v>
          </cell>
          <cell r="C196">
            <v>14.6</v>
          </cell>
          <cell r="E196">
            <v>9.65</v>
          </cell>
          <cell r="F196">
            <v>10.75</v>
          </cell>
          <cell r="J196">
            <v>36340</v>
          </cell>
          <cell r="K196">
            <v>11.2</v>
          </cell>
          <cell r="L196">
            <v>9.25</v>
          </cell>
          <cell r="M196">
            <v>11.15</v>
          </cell>
          <cell r="O196">
            <v>7.4</v>
          </cell>
          <cell r="P196">
            <v>7.9</v>
          </cell>
        </row>
        <row r="197">
          <cell r="A197">
            <v>36433</v>
          </cell>
          <cell r="B197">
            <v>9.0500000000000007</v>
          </cell>
          <cell r="C197">
            <v>15.8</v>
          </cell>
          <cell r="E197">
            <v>9.85</v>
          </cell>
          <cell r="F197">
            <v>11.45</v>
          </cell>
          <cell r="J197">
            <v>36341</v>
          </cell>
          <cell r="K197">
            <v>11.4</v>
          </cell>
          <cell r="L197">
            <v>9.25</v>
          </cell>
          <cell r="M197">
            <v>11.45</v>
          </cell>
          <cell r="O197">
            <v>7.55</v>
          </cell>
          <cell r="P197">
            <v>7.85</v>
          </cell>
        </row>
        <row r="198">
          <cell r="A198">
            <v>36434</v>
          </cell>
          <cell r="B198">
            <v>8.75</v>
          </cell>
          <cell r="C198">
            <v>15.5</v>
          </cell>
          <cell r="E198">
            <v>9.6999999999999993</v>
          </cell>
          <cell r="F198">
            <v>10.95</v>
          </cell>
          <cell r="J198">
            <v>36342</v>
          </cell>
          <cell r="K198">
            <v>10.85</v>
          </cell>
          <cell r="L198">
            <v>9.0500000000000007</v>
          </cell>
          <cell r="M198">
            <v>11.1</v>
          </cell>
          <cell r="O198">
            <v>7.35</v>
          </cell>
          <cell r="P198">
            <v>7.85</v>
          </cell>
        </row>
        <row r="199">
          <cell r="A199">
            <v>36437</v>
          </cell>
          <cell r="B199">
            <v>9.15</v>
          </cell>
          <cell r="C199">
            <v>15.5</v>
          </cell>
          <cell r="E199">
            <v>10</v>
          </cell>
          <cell r="F199">
            <v>11.65</v>
          </cell>
          <cell r="J199">
            <v>36343</v>
          </cell>
          <cell r="K199">
            <v>11</v>
          </cell>
          <cell r="L199">
            <v>9.35</v>
          </cell>
          <cell r="M199">
            <v>11.5</v>
          </cell>
          <cell r="O199">
            <v>7.4</v>
          </cell>
          <cell r="P199">
            <v>7.95</v>
          </cell>
        </row>
        <row r="200">
          <cell r="A200">
            <v>36438</v>
          </cell>
          <cell r="B200">
            <v>8.9499999999999993</v>
          </cell>
          <cell r="C200">
            <v>14.3</v>
          </cell>
          <cell r="E200">
            <v>9.9</v>
          </cell>
          <cell r="F200">
            <v>11.25</v>
          </cell>
          <cell r="J200">
            <v>36346</v>
          </cell>
          <cell r="K200">
            <v>11.05</v>
          </cell>
          <cell r="L200">
            <v>9.35</v>
          </cell>
          <cell r="M200">
            <v>11.35</v>
          </cell>
          <cell r="O200">
            <v>7.35</v>
          </cell>
          <cell r="P200">
            <v>7.9</v>
          </cell>
        </row>
        <row r="201">
          <cell r="A201">
            <v>36439</v>
          </cell>
          <cell r="B201">
            <v>8.85</v>
          </cell>
          <cell r="C201">
            <v>14.1</v>
          </cell>
          <cell r="E201">
            <v>9.6999999999999993</v>
          </cell>
          <cell r="F201">
            <v>10.95</v>
          </cell>
          <cell r="J201">
            <v>36347</v>
          </cell>
          <cell r="K201">
            <v>10.55</v>
          </cell>
          <cell r="L201">
            <v>9.4499999999999993</v>
          </cell>
          <cell r="M201">
            <v>11.05</v>
          </cell>
          <cell r="O201">
            <v>7.55</v>
          </cell>
          <cell r="P201">
            <v>7.85</v>
          </cell>
        </row>
        <row r="202">
          <cell r="A202">
            <v>36440</v>
          </cell>
          <cell r="B202">
            <v>8.75</v>
          </cell>
          <cell r="C202">
            <v>13.5</v>
          </cell>
          <cell r="E202">
            <v>9.6</v>
          </cell>
          <cell r="F202">
            <v>10.65</v>
          </cell>
          <cell r="J202">
            <v>36348</v>
          </cell>
          <cell r="K202">
            <v>9.9499999999999993</v>
          </cell>
          <cell r="L202">
            <v>9.25</v>
          </cell>
          <cell r="M202">
            <v>10.55</v>
          </cell>
          <cell r="O202">
            <v>7.55</v>
          </cell>
          <cell r="P202">
            <v>7.9</v>
          </cell>
        </row>
        <row r="203">
          <cell r="A203">
            <v>36441</v>
          </cell>
          <cell r="B203">
            <v>8.35</v>
          </cell>
          <cell r="C203">
            <v>13.6</v>
          </cell>
          <cell r="E203">
            <v>9.1</v>
          </cell>
          <cell r="F203">
            <v>10.15</v>
          </cell>
          <cell r="J203">
            <v>36349</v>
          </cell>
          <cell r="K203">
            <v>10.55</v>
          </cell>
          <cell r="L203">
            <v>9.15</v>
          </cell>
          <cell r="M203">
            <v>10.65</v>
          </cell>
          <cell r="O203">
            <v>7.65</v>
          </cell>
          <cell r="P203">
            <v>7.95</v>
          </cell>
        </row>
        <row r="204">
          <cell r="A204">
            <v>36444</v>
          </cell>
          <cell r="B204">
            <v>8.35</v>
          </cell>
          <cell r="C204">
            <v>13.7</v>
          </cell>
          <cell r="E204">
            <v>9.0500000000000007</v>
          </cell>
          <cell r="F204">
            <v>10.050000000000001</v>
          </cell>
          <cell r="J204">
            <v>36350</v>
          </cell>
          <cell r="K204">
            <v>10.65</v>
          </cell>
          <cell r="L204">
            <v>9.35</v>
          </cell>
          <cell r="M204">
            <v>10.95</v>
          </cell>
          <cell r="O204">
            <v>7.75</v>
          </cell>
          <cell r="P204">
            <v>7.85</v>
          </cell>
        </row>
        <row r="205">
          <cell r="A205">
            <v>36445</v>
          </cell>
          <cell r="B205">
            <v>8.35</v>
          </cell>
          <cell r="C205">
            <v>14.65</v>
          </cell>
          <cell r="E205">
            <v>8.8000000000000007</v>
          </cell>
          <cell r="F205">
            <v>10.050000000000001</v>
          </cell>
          <cell r="J205">
            <v>36353</v>
          </cell>
          <cell r="K205">
            <v>10.55</v>
          </cell>
          <cell r="L205">
            <v>9.4499999999999993</v>
          </cell>
          <cell r="M205">
            <v>11.15</v>
          </cell>
          <cell r="O205">
            <v>7.75</v>
          </cell>
          <cell r="P205">
            <v>7.8</v>
          </cell>
        </row>
        <row r="206">
          <cell r="A206">
            <v>36446</v>
          </cell>
          <cell r="B206">
            <v>8.35</v>
          </cell>
          <cell r="C206">
            <v>14.1</v>
          </cell>
          <cell r="E206">
            <v>9.15</v>
          </cell>
          <cell r="F206">
            <v>10.45</v>
          </cell>
          <cell r="J206">
            <v>36354</v>
          </cell>
          <cell r="K206">
            <v>10.55</v>
          </cell>
          <cell r="L206">
            <v>9.5500000000000007</v>
          </cell>
          <cell r="M206">
            <v>11.2</v>
          </cell>
          <cell r="O206">
            <v>7.75</v>
          </cell>
          <cell r="P206">
            <v>7.75</v>
          </cell>
        </row>
        <row r="207">
          <cell r="A207">
            <v>36447</v>
          </cell>
          <cell r="B207">
            <v>8.25</v>
          </cell>
          <cell r="C207">
            <v>14.2</v>
          </cell>
          <cell r="E207">
            <v>9.25</v>
          </cell>
          <cell r="F207">
            <v>10.45</v>
          </cell>
          <cell r="J207">
            <v>36355</v>
          </cell>
          <cell r="K207">
            <v>10.85</v>
          </cell>
          <cell r="L207">
            <v>9.5500000000000007</v>
          </cell>
          <cell r="M207">
            <v>11.55</v>
          </cell>
          <cell r="O207">
            <v>7.8</v>
          </cell>
          <cell r="P207">
            <v>7.75</v>
          </cell>
        </row>
        <row r="208">
          <cell r="A208">
            <v>36448</v>
          </cell>
          <cell r="B208">
            <v>8.5500000000000007</v>
          </cell>
          <cell r="C208">
            <v>14.55</v>
          </cell>
          <cell r="E208">
            <v>9.25</v>
          </cell>
          <cell r="F208">
            <v>10.65</v>
          </cell>
          <cell r="J208">
            <v>36356</v>
          </cell>
          <cell r="K208">
            <v>10.9</v>
          </cell>
          <cell r="L208">
            <v>9.65</v>
          </cell>
          <cell r="M208">
            <v>11.55</v>
          </cell>
          <cell r="O208">
            <v>7.85</v>
          </cell>
          <cell r="P208">
            <v>7.7</v>
          </cell>
        </row>
        <row r="209">
          <cell r="A209">
            <v>36451</v>
          </cell>
          <cell r="B209">
            <v>8.5500000000000007</v>
          </cell>
          <cell r="C209">
            <v>15.7</v>
          </cell>
          <cell r="E209">
            <v>9.1999999999999993</v>
          </cell>
          <cell r="F209">
            <v>10.65</v>
          </cell>
          <cell r="J209">
            <v>36357</v>
          </cell>
          <cell r="K209">
            <v>10.85</v>
          </cell>
          <cell r="L209">
            <v>9.5500000000000007</v>
          </cell>
          <cell r="M209">
            <v>11.55</v>
          </cell>
          <cell r="O209">
            <v>7.85</v>
          </cell>
          <cell r="P209">
            <v>7.65</v>
          </cell>
        </row>
        <row r="210">
          <cell r="A210">
            <v>36452</v>
          </cell>
          <cell r="B210">
            <v>8.65</v>
          </cell>
          <cell r="C210">
            <v>15.2</v>
          </cell>
          <cell r="E210">
            <v>9.1999999999999993</v>
          </cell>
          <cell r="F210">
            <v>10.55</v>
          </cell>
          <cell r="J210">
            <v>36360</v>
          </cell>
          <cell r="K210">
            <v>11.05</v>
          </cell>
          <cell r="L210">
            <v>9.65</v>
          </cell>
          <cell r="M210">
            <v>11.95</v>
          </cell>
          <cell r="O210">
            <v>7.85</v>
          </cell>
          <cell r="P210">
            <v>7.65</v>
          </cell>
        </row>
        <row r="211">
          <cell r="A211">
            <v>36453</v>
          </cell>
          <cell r="B211">
            <v>8.75</v>
          </cell>
          <cell r="C211">
            <v>14</v>
          </cell>
          <cell r="E211">
            <v>9.15</v>
          </cell>
          <cell r="F211">
            <v>10.25</v>
          </cell>
          <cell r="J211">
            <v>36361</v>
          </cell>
          <cell r="K211">
            <v>12.65</v>
          </cell>
          <cell r="L211">
            <v>10.35</v>
          </cell>
          <cell r="M211">
            <v>12.45</v>
          </cell>
          <cell r="O211">
            <v>8.0500000000000007</v>
          </cell>
          <cell r="P211">
            <v>7.8</v>
          </cell>
        </row>
        <row r="212">
          <cell r="A212">
            <v>36454</v>
          </cell>
          <cell r="B212">
            <v>8.5500000000000007</v>
          </cell>
          <cell r="C212">
            <v>13.9</v>
          </cell>
          <cell r="E212">
            <v>9</v>
          </cell>
          <cell r="F212">
            <v>10.35</v>
          </cell>
          <cell r="J212">
            <v>36362</v>
          </cell>
          <cell r="K212">
            <v>11.75</v>
          </cell>
          <cell r="L212">
            <v>10.25</v>
          </cell>
          <cell r="M212">
            <v>12</v>
          </cell>
          <cell r="O212">
            <v>8.0500000000000007</v>
          </cell>
          <cell r="P212">
            <v>8.1999999999999993</v>
          </cell>
        </row>
        <row r="213">
          <cell r="A213">
            <v>36455</v>
          </cell>
          <cell r="B213">
            <v>8.5500000000000007</v>
          </cell>
          <cell r="C213">
            <v>13.9</v>
          </cell>
          <cell r="E213">
            <v>8.9499999999999993</v>
          </cell>
          <cell r="F213">
            <v>10.25</v>
          </cell>
          <cell r="J213">
            <v>36363</v>
          </cell>
          <cell r="K213">
            <v>12.45</v>
          </cell>
          <cell r="L213">
            <v>10.25</v>
          </cell>
          <cell r="M213">
            <v>12.1</v>
          </cell>
          <cell r="O213">
            <v>7.75</v>
          </cell>
          <cell r="P213">
            <v>8.1999999999999993</v>
          </cell>
        </row>
        <row r="214">
          <cell r="A214">
            <v>36458</v>
          </cell>
          <cell r="B214">
            <v>8.5500000000000007</v>
          </cell>
          <cell r="C214">
            <v>13.9</v>
          </cell>
          <cell r="E214">
            <v>9</v>
          </cell>
          <cell r="F214">
            <v>10.35</v>
          </cell>
          <cell r="J214">
            <v>36364</v>
          </cell>
          <cell r="K214">
            <v>13.35</v>
          </cell>
          <cell r="L214">
            <v>10.15</v>
          </cell>
          <cell r="M214">
            <v>12.9</v>
          </cell>
          <cell r="O214">
            <v>7.75</v>
          </cell>
          <cell r="P214">
            <v>8.15</v>
          </cell>
        </row>
        <row r="215">
          <cell r="A215">
            <v>36459</v>
          </cell>
          <cell r="B215">
            <v>8.5500000000000007</v>
          </cell>
          <cell r="C215">
            <v>14.85</v>
          </cell>
          <cell r="E215">
            <v>8.9499999999999993</v>
          </cell>
          <cell r="F215">
            <v>10.25</v>
          </cell>
          <cell r="J215">
            <v>36367</v>
          </cell>
          <cell r="K215">
            <v>13.25</v>
          </cell>
          <cell r="L215">
            <v>10.75</v>
          </cell>
          <cell r="M215">
            <v>12.75</v>
          </cell>
          <cell r="O215">
            <v>7.95</v>
          </cell>
          <cell r="P215">
            <v>8.5</v>
          </cell>
        </row>
        <row r="216">
          <cell r="A216">
            <v>36460</v>
          </cell>
          <cell r="B216">
            <v>8.5500000000000007</v>
          </cell>
          <cell r="C216">
            <v>15.2</v>
          </cell>
          <cell r="E216">
            <v>8.9499999999999993</v>
          </cell>
          <cell r="F216">
            <v>10.45</v>
          </cell>
          <cell r="J216">
            <v>36368</v>
          </cell>
          <cell r="K216">
            <v>12.45</v>
          </cell>
          <cell r="L216">
            <v>10.45</v>
          </cell>
          <cell r="M216">
            <v>12.25</v>
          </cell>
          <cell r="O216">
            <v>7.85</v>
          </cell>
          <cell r="P216">
            <v>8.4</v>
          </cell>
        </row>
        <row r="217">
          <cell r="A217">
            <v>36461</v>
          </cell>
          <cell r="B217">
            <v>8.6</v>
          </cell>
          <cell r="C217">
            <v>15.25</v>
          </cell>
          <cell r="E217">
            <v>8.75</v>
          </cell>
          <cell r="F217">
            <v>10.45</v>
          </cell>
          <cell r="J217">
            <v>36369</v>
          </cell>
          <cell r="K217">
            <v>12.75</v>
          </cell>
          <cell r="L217">
            <v>10.45</v>
          </cell>
          <cell r="M217">
            <v>12.25</v>
          </cell>
          <cell r="O217">
            <v>7.85</v>
          </cell>
          <cell r="P217">
            <v>8.4499999999999993</v>
          </cell>
        </row>
        <row r="218">
          <cell r="A218">
            <v>36462</v>
          </cell>
          <cell r="B218">
            <v>8.6</v>
          </cell>
          <cell r="C218">
            <v>13.7</v>
          </cell>
          <cell r="E218">
            <v>8.9499999999999993</v>
          </cell>
          <cell r="F218">
            <v>10.55</v>
          </cell>
          <cell r="J218">
            <v>36370</v>
          </cell>
          <cell r="K218">
            <v>12.75</v>
          </cell>
          <cell r="L218">
            <v>10.45</v>
          </cell>
          <cell r="M218">
            <v>12.1</v>
          </cell>
          <cell r="O218">
            <v>7.95</v>
          </cell>
          <cell r="P218">
            <v>8.4</v>
          </cell>
        </row>
        <row r="219">
          <cell r="A219">
            <v>36465</v>
          </cell>
          <cell r="B219">
            <v>8.4499999999999993</v>
          </cell>
          <cell r="C219">
            <v>14.25</v>
          </cell>
          <cell r="E219">
            <v>8.8000000000000007</v>
          </cell>
          <cell r="F219">
            <v>10.55</v>
          </cell>
          <cell r="J219">
            <v>36371</v>
          </cell>
          <cell r="K219">
            <v>12.95</v>
          </cell>
          <cell r="L219">
            <v>10.55</v>
          </cell>
          <cell r="M219">
            <v>12.15</v>
          </cell>
          <cell r="O219">
            <v>8.5500000000000007</v>
          </cell>
          <cell r="P219">
            <v>8.35</v>
          </cell>
        </row>
        <row r="220">
          <cell r="A220">
            <v>36466</v>
          </cell>
          <cell r="B220">
            <v>8.4499999999999993</v>
          </cell>
          <cell r="C220">
            <v>14.25</v>
          </cell>
          <cell r="E220">
            <v>8.65</v>
          </cell>
          <cell r="F220">
            <v>10.55</v>
          </cell>
          <cell r="J220">
            <v>36374</v>
          </cell>
          <cell r="K220">
            <v>13.15</v>
          </cell>
          <cell r="L220">
            <v>10.45</v>
          </cell>
          <cell r="M220">
            <v>12.1</v>
          </cell>
          <cell r="O220">
            <v>8.4499999999999993</v>
          </cell>
          <cell r="P220">
            <v>8.35</v>
          </cell>
        </row>
        <row r="221">
          <cell r="A221">
            <v>36467</v>
          </cell>
          <cell r="B221">
            <v>8.4</v>
          </cell>
          <cell r="C221">
            <v>14.85</v>
          </cell>
          <cell r="E221">
            <v>8.3000000000000007</v>
          </cell>
          <cell r="F221">
            <v>10.45</v>
          </cell>
          <cell r="J221">
            <v>36375</v>
          </cell>
          <cell r="K221">
            <v>12.95</v>
          </cell>
          <cell r="L221">
            <v>10.15</v>
          </cell>
          <cell r="M221">
            <v>12.5</v>
          </cell>
          <cell r="O221">
            <v>8.25</v>
          </cell>
          <cell r="P221">
            <v>8.35</v>
          </cell>
        </row>
        <row r="222">
          <cell r="A222">
            <v>36468</v>
          </cell>
          <cell r="B222">
            <v>8.5</v>
          </cell>
          <cell r="C222">
            <v>14.05</v>
          </cell>
          <cell r="E222">
            <v>8.35</v>
          </cell>
          <cell r="F222">
            <v>10.55</v>
          </cell>
          <cell r="J222">
            <v>36376</v>
          </cell>
          <cell r="K222">
            <v>13.05</v>
          </cell>
          <cell r="L222">
            <v>10.65</v>
          </cell>
          <cell r="M222">
            <v>12.35</v>
          </cell>
          <cell r="O222">
            <v>8.4499999999999993</v>
          </cell>
          <cell r="P222">
            <v>8.5500000000000007</v>
          </cell>
        </row>
        <row r="223">
          <cell r="A223">
            <v>36469</v>
          </cell>
          <cell r="B223">
            <v>8.6999999999999993</v>
          </cell>
          <cell r="C223">
            <v>13.8</v>
          </cell>
          <cell r="E223">
            <v>8.1999999999999993</v>
          </cell>
          <cell r="F223">
            <v>10.55</v>
          </cell>
          <cell r="J223">
            <v>36377</v>
          </cell>
          <cell r="K223">
            <v>13.35</v>
          </cell>
          <cell r="L223">
            <v>10.55</v>
          </cell>
          <cell r="M223">
            <v>12.4</v>
          </cell>
          <cell r="O223">
            <v>8.25</v>
          </cell>
          <cell r="P223">
            <v>8.65</v>
          </cell>
        </row>
        <row r="224">
          <cell r="A224">
            <v>36472</v>
          </cell>
          <cell r="B224">
            <v>8.6</v>
          </cell>
          <cell r="C224">
            <v>13.25</v>
          </cell>
          <cell r="E224">
            <v>8.1999999999999993</v>
          </cell>
          <cell r="F224">
            <v>10.45</v>
          </cell>
          <cell r="J224">
            <v>36378</v>
          </cell>
          <cell r="K224">
            <v>12.95</v>
          </cell>
          <cell r="L224">
            <v>10.45</v>
          </cell>
          <cell r="M224">
            <v>12.35</v>
          </cell>
          <cell r="O224">
            <v>8.35</v>
          </cell>
          <cell r="P224">
            <v>8.5</v>
          </cell>
        </row>
        <row r="225">
          <cell r="A225">
            <v>36473</v>
          </cell>
          <cell r="B225">
            <v>8.6</v>
          </cell>
          <cell r="C225">
            <v>13.45</v>
          </cell>
          <cell r="E225">
            <v>8.15</v>
          </cell>
          <cell r="F225">
            <v>10.45</v>
          </cell>
          <cell r="J225">
            <v>36381</v>
          </cell>
          <cell r="K225">
            <v>12.85</v>
          </cell>
          <cell r="L225">
            <v>10.25</v>
          </cell>
          <cell r="M225">
            <v>12.25</v>
          </cell>
          <cell r="O225">
            <v>8.75</v>
          </cell>
          <cell r="P225">
            <v>8.4</v>
          </cell>
        </row>
        <row r="226">
          <cell r="A226">
            <v>36474</v>
          </cell>
          <cell r="B226">
            <v>8.3000000000000007</v>
          </cell>
          <cell r="C226">
            <v>12.899999999999999</v>
          </cell>
          <cell r="E226">
            <v>7.7750000000000004</v>
          </cell>
          <cell r="F226">
            <v>10.25</v>
          </cell>
          <cell r="J226">
            <v>36382</v>
          </cell>
          <cell r="K226">
            <v>12.65</v>
          </cell>
          <cell r="L226">
            <v>10.15</v>
          </cell>
          <cell r="M226">
            <v>11.9</v>
          </cell>
          <cell r="O226">
            <v>8.75</v>
          </cell>
          <cell r="P226">
            <v>8.65</v>
          </cell>
        </row>
        <row r="227">
          <cell r="A227">
            <v>36475</v>
          </cell>
          <cell r="B227">
            <v>8</v>
          </cell>
          <cell r="C227">
            <v>12.35</v>
          </cell>
          <cell r="E227">
            <v>7.4</v>
          </cell>
          <cell r="F227">
            <v>10.050000000000001</v>
          </cell>
          <cell r="J227">
            <v>36383</v>
          </cell>
          <cell r="K227">
            <v>12.95</v>
          </cell>
          <cell r="L227">
            <v>10.050000000000001</v>
          </cell>
          <cell r="M227">
            <v>11.9</v>
          </cell>
          <cell r="O227">
            <v>8.75</v>
          </cell>
          <cell r="P227">
            <v>8.6999999999999993</v>
          </cell>
        </row>
        <row r="228">
          <cell r="A228">
            <v>36476</v>
          </cell>
          <cell r="B228">
            <v>7.7</v>
          </cell>
          <cell r="C228">
            <v>11.85</v>
          </cell>
          <cell r="E228">
            <v>6.95</v>
          </cell>
          <cell r="F228">
            <v>9.5500000000000007</v>
          </cell>
          <cell r="J228">
            <v>36384</v>
          </cell>
          <cell r="K228">
            <v>12.15</v>
          </cell>
          <cell r="L228">
            <v>9.65</v>
          </cell>
          <cell r="M228">
            <v>11.2</v>
          </cell>
          <cell r="O228">
            <v>8.65</v>
          </cell>
          <cell r="P228">
            <v>8.5500000000000007</v>
          </cell>
        </row>
        <row r="229">
          <cell r="A229">
            <v>36479</v>
          </cell>
          <cell r="B229">
            <v>7.8</v>
          </cell>
          <cell r="C229">
            <v>11.85</v>
          </cell>
          <cell r="E229">
            <v>7.1</v>
          </cell>
          <cell r="F229">
            <v>9.65</v>
          </cell>
          <cell r="J229">
            <v>36385</v>
          </cell>
          <cell r="K229">
            <v>12.15</v>
          </cell>
          <cell r="L229">
            <v>9.4499999999999993</v>
          </cell>
          <cell r="M229">
            <v>11.3</v>
          </cell>
          <cell r="O229">
            <v>8.4499999999999993</v>
          </cell>
          <cell r="P229">
            <v>8.35</v>
          </cell>
        </row>
        <row r="230">
          <cell r="A230">
            <v>36480</v>
          </cell>
          <cell r="B230">
            <v>7.8</v>
          </cell>
          <cell r="C230">
            <v>11.85</v>
          </cell>
          <cell r="E230">
            <v>7.4</v>
          </cell>
          <cell r="F230">
            <v>9.65</v>
          </cell>
          <cell r="J230">
            <v>36388</v>
          </cell>
          <cell r="K230">
            <v>12.25</v>
          </cell>
          <cell r="L230">
            <v>9.65</v>
          </cell>
          <cell r="M230">
            <v>11.75</v>
          </cell>
          <cell r="O230">
            <v>8.5500000000000007</v>
          </cell>
          <cell r="P230">
            <v>8.35</v>
          </cell>
        </row>
        <row r="231">
          <cell r="A231">
            <v>36481</v>
          </cell>
          <cell r="B231">
            <v>7.65</v>
          </cell>
          <cell r="C231">
            <v>11.95</v>
          </cell>
          <cell r="E231">
            <v>7.35</v>
          </cell>
          <cell r="F231">
            <v>9.85</v>
          </cell>
          <cell r="J231">
            <v>36389</v>
          </cell>
          <cell r="K231">
            <v>12.45</v>
          </cell>
          <cell r="L231">
            <v>9.85</v>
          </cell>
          <cell r="M231">
            <v>12.25</v>
          </cell>
          <cell r="O231">
            <v>8.65</v>
          </cell>
          <cell r="P231">
            <v>8.4</v>
          </cell>
        </row>
        <row r="232">
          <cell r="A232">
            <v>36482</v>
          </cell>
          <cell r="B232">
            <v>7.6</v>
          </cell>
          <cell r="C232">
            <v>11.75</v>
          </cell>
          <cell r="E232">
            <v>7.25</v>
          </cell>
          <cell r="F232">
            <v>9.5500000000000007</v>
          </cell>
          <cell r="J232">
            <v>36390</v>
          </cell>
          <cell r="K232">
            <v>13.95</v>
          </cell>
          <cell r="L232">
            <v>9.85</v>
          </cell>
          <cell r="M232">
            <v>13.2</v>
          </cell>
          <cell r="O232">
            <v>8.65</v>
          </cell>
          <cell r="P232">
            <v>8.4499999999999993</v>
          </cell>
        </row>
        <row r="233">
          <cell r="A233">
            <v>36483</v>
          </cell>
          <cell r="B233">
            <v>7.6</v>
          </cell>
          <cell r="C233">
            <v>11.15</v>
          </cell>
          <cell r="E233">
            <v>7.15</v>
          </cell>
          <cell r="F233">
            <v>9.65</v>
          </cell>
          <cell r="J233">
            <v>36391</v>
          </cell>
          <cell r="K233">
            <v>13.85</v>
          </cell>
          <cell r="L233">
            <v>10.050000000000001</v>
          </cell>
          <cell r="M233">
            <v>13.45</v>
          </cell>
          <cell r="O233">
            <v>8.65</v>
          </cell>
          <cell r="P233">
            <v>8.5500000000000007</v>
          </cell>
        </row>
        <row r="234">
          <cell r="A234">
            <v>36486</v>
          </cell>
          <cell r="B234">
            <v>7.55</v>
          </cell>
          <cell r="C234">
            <v>11.05</v>
          </cell>
          <cell r="E234">
            <v>7.2</v>
          </cell>
          <cell r="F234">
            <v>9.5500000000000007</v>
          </cell>
          <cell r="J234">
            <v>36392</v>
          </cell>
          <cell r="K234">
            <v>13.35</v>
          </cell>
          <cell r="L234">
            <v>10.35</v>
          </cell>
          <cell r="M234">
            <v>12.95</v>
          </cell>
          <cell r="O234">
            <v>8.65</v>
          </cell>
          <cell r="P234">
            <v>8.4499999999999993</v>
          </cell>
        </row>
        <row r="235">
          <cell r="A235">
            <v>36487</v>
          </cell>
          <cell r="B235">
            <v>7.6</v>
          </cell>
          <cell r="C235">
            <v>11.75</v>
          </cell>
          <cell r="E235">
            <v>7.2</v>
          </cell>
          <cell r="F235">
            <v>9.5500000000000007</v>
          </cell>
          <cell r="J235">
            <v>36395</v>
          </cell>
          <cell r="K235">
            <v>13.45</v>
          </cell>
          <cell r="L235">
            <v>10.25</v>
          </cell>
          <cell r="M235">
            <v>13.15</v>
          </cell>
          <cell r="O235">
            <v>8.65</v>
          </cell>
          <cell r="P235">
            <v>8.6</v>
          </cell>
        </row>
        <row r="236">
          <cell r="A236">
            <v>36488</v>
          </cell>
          <cell r="B236">
            <v>7.65</v>
          </cell>
          <cell r="C236">
            <v>12.75</v>
          </cell>
          <cell r="E236">
            <v>7.55</v>
          </cell>
          <cell r="F236">
            <v>9.5500000000000007</v>
          </cell>
          <cell r="J236">
            <v>36396</v>
          </cell>
          <cell r="K236">
            <v>13.25</v>
          </cell>
          <cell r="L236">
            <v>10.45</v>
          </cell>
          <cell r="M236">
            <v>13.15</v>
          </cell>
          <cell r="O236">
            <v>8.85</v>
          </cell>
          <cell r="P236">
            <v>8.65</v>
          </cell>
        </row>
        <row r="237">
          <cell r="A237">
            <v>36489</v>
          </cell>
          <cell r="B237">
            <v>7.8</v>
          </cell>
          <cell r="C237">
            <v>12.45</v>
          </cell>
          <cell r="E237">
            <v>7.7</v>
          </cell>
          <cell r="F237">
            <v>9.9499999999999993</v>
          </cell>
          <cell r="J237">
            <v>36397</v>
          </cell>
          <cell r="K237">
            <v>13.25</v>
          </cell>
          <cell r="L237">
            <v>10.25</v>
          </cell>
          <cell r="M237">
            <v>13.2</v>
          </cell>
          <cell r="O237">
            <v>8.9499999999999993</v>
          </cell>
          <cell r="P237">
            <v>8.65</v>
          </cell>
        </row>
        <row r="238">
          <cell r="A238">
            <v>36490</v>
          </cell>
          <cell r="B238">
            <v>7.8</v>
          </cell>
          <cell r="C238">
            <v>13.15</v>
          </cell>
          <cell r="E238">
            <v>8.1</v>
          </cell>
          <cell r="F238">
            <v>10.45</v>
          </cell>
          <cell r="J238">
            <v>36398</v>
          </cell>
          <cell r="K238">
            <v>13.25</v>
          </cell>
          <cell r="L238">
            <v>10.050000000000001</v>
          </cell>
          <cell r="M238">
            <v>13.2</v>
          </cell>
          <cell r="O238">
            <v>8.85</v>
          </cell>
          <cell r="P238">
            <v>8.5</v>
          </cell>
        </row>
        <row r="239">
          <cell r="A239">
            <v>36493</v>
          </cell>
          <cell r="B239">
            <v>8.4</v>
          </cell>
          <cell r="C239">
            <v>15.7</v>
          </cell>
          <cell r="E239">
            <v>8.4499999999999993</v>
          </cell>
          <cell r="F239">
            <v>10.95</v>
          </cell>
          <cell r="J239">
            <v>36399</v>
          </cell>
          <cell r="K239">
            <v>13.366666666666667</v>
          </cell>
          <cell r="L239">
            <v>10.016666666666667</v>
          </cell>
          <cell r="M239">
            <v>13.133333333333333</v>
          </cell>
          <cell r="O239">
            <v>8.85</v>
          </cell>
          <cell r="P239">
            <v>8.4166666666666661</v>
          </cell>
        </row>
        <row r="240">
          <cell r="A240">
            <v>36494</v>
          </cell>
          <cell r="B240">
            <v>8.6</v>
          </cell>
          <cell r="C240">
            <v>15.7</v>
          </cell>
          <cell r="E240">
            <v>8.5</v>
          </cell>
          <cell r="F240">
            <v>11.15</v>
          </cell>
          <cell r="J240">
            <v>36402</v>
          </cell>
          <cell r="K240">
            <v>13.483333333333333</v>
          </cell>
          <cell r="L240">
            <v>9.9833333333333325</v>
          </cell>
          <cell r="M240">
            <v>13.066666666666666</v>
          </cell>
          <cell r="O240">
            <v>8.85</v>
          </cell>
          <cell r="P240">
            <v>8.3333333333333339</v>
          </cell>
        </row>
        <row r="241">
          <cell r="A241">
            <v>36495</v>
          </cell>
          <cell r="B241">
            <v>8.85</v>
          </cell>
          <cell r="C241">
            <v>14.1</v>
          </cell>
          <cell r="E241">
            <v>8.3000000000000007</v>
          </cell>
          <cell r="F241">
            <v>11.15</v>
          </cell>
          <cell r="J241">
            <v>36403</v>
          </cell>
          <cell r="K241">
            <v>13.6</v>
          </cell>
          <cell r="L241">
            <v>9.9499999999999993</v>
          </cell>
          <cell r="M241">
            <v>13</v>
          </cell>
          <cell r="O241">
            <v>8.85</v>
          </cell>
          <cell r="P241">
            <v>8.25</v>
          </cell>
        </row>
        <row r="242">
          <cell r="A242">
            <v>36496</v>
          </cell>
          <cell r="B242">
            <v>9</v>
          </cell>
          <cell r="C242">
            <v>13.7</v>
          </cell>
          <cell r="E242">
            <v>8.25</v>
          </cell>
          <cell r="F242">
            <v>11.85</v>
          </cell>
          <cell r="J242">
            <v>36404</v>
          </cell>
          <cell r="K242">
            <v>13.6</v>
          </cell>
          <cell r="L242">
            <v>9.9499999999999993</v>
          </cell>
          <cell r="M242">
            <v>13</v>
          </cell>
          <cell r="O242">
            <v>8.85</v>
          </cell>
          <cell r="P242">
            <v>8.25</v>
          </cell>
        </row>
        <row r="243">
          <cell r="A243">
            <v>36497</v>
          </cell>
          <cell r="B243">
            <v>9.4</v>
          </cell>
          <cell r="C243">
            <v>13.7</v>
          </cell>
          <cell r="E243">
            <v>9.1</v>
          </cell>
          <cell r="F243">
            <v>12</v>
          </cell>
          <cell r="J243">
            <v>36405</v>
          </cell>
          <cell r="K243">
            <v>13.65</v>
          </cell>
          <cell r="L243">
            <v>10.050000000000001</v>
          </cell>
          <cell r="M243">
            <v>13</v>
          </cell>
          <cell r="O243">
            <v>8.85</v>
          </cell>
          <cell r="P243">
            <v>8.4</v>
          </cell>
        </row>
        <row r="244">
          <cell r="A244">
            <v>36500</v>
          </cell>
          <cell r="B244">
            <v>8.75</v>
          </cell>
          <cell r="C244">
            <v>13.85</v>
          </cell>
          <cell r="E244">
            <v>8.85</v>
          </cell>
          <cell r="F244">
            <v>11.5</v>
          </cell>
          <cell r="J244">
            <v>36406</v>
          </cell>
          <cell r="K244">
            <v>13.350000000000001</v>
          </cell>
          <cell r="L244">
            <v>10.15</v>
          </cell>
          <cell r="M244">
            <v>12.824999999999999</v>
          </cell>
          <cell r="O244">
            <v>8.85</v>
          </cell>
          <cell r="P244">
            <v>8.4</v>
          </cell>
        </row>
        <row r="245">
          <cell r="A245">
            <v>36501</v>
          </cell>
          <cell r="B245">
            <v>9.4</v>
          </cell>
          <cell r="C245">
            <v>12.9</v>
          </cell>
          <cell r="E245">
            <v>8.9499999999999993</v>
          </cell>
          <cell r="F245">
            <v>12.1</v>
          </cell>
          <cell r="J245">
            <v>36409</v>
          </cell>
          <cell r="K245">
            <v>13.05</v>
          </cell>
          <cell r="L245">
            <v>10.25</v>
          </cell>
          <cell r="M245">
            <v>12.65</v>
          </cell>
          <cell r="O245">
            <v>8.85</v>
          </cell>
          <cell r="P245">
            <v>8.4</v>
          </cell>
        </row>
        <row r="246">
          <cell r="A246">
            <v>36502</v>
          </cell>
          <cell r="B246">
            <v>9.25</v>
          </cell>
          <cell r="C246">
            <v>12.9</v>
          </cell>
          <cell r="E246">
            <v>8.9</v>
          </cell>
          <cell r="F246">
            <v>11.95</v>
          </cell>
          <cell r="J246">
            <v>36410</v>
          </cell>
          <cell r="K246">
            <v>12.95</v>
          </cell>
          <cell r="L246">
            <v>10.15</v>
          </cell>
          <cell r="M246">
            <v>12.55</v>
          </cell>
          <cell r="O246">
            <v>8.75</v>
          </cell>
          <cell r="P246">
            <v>8.4</v>
          </cell>
        </row>
        <row r="247">
          <cell r="A247">
            <v>36503</v>
          </cell>
          <cell r="B247">
            <v>9.25</v>
          </cell>
          <cell r="C247">
            <v>13</v>
          </cell>
          <cell r="E247">
            <v>8.6999999999999993</v>
          </cell>
          <cell r="F247">
            <v>11.9</v>
          </cell>
          <cell r="J247">
            <v>36411</v>
          </cell>
          <cell r="K247">
            <v>12.7</v>
          </cell>
          <cell r="L247">
            <v>10.35</v>
          </cell>
          <cell r="M247">
            <v>12.25</v>
          </cell>
          <cell r="O247">
            <v>8.9499999999999993</v>
          </cell>
          <cell r="P247">
            <v>8.65</v>
          </cell>
        </row>
        <row r="248">
          <cell r="A248">
            <v>36504</v>
          </cell>
          <cell r="B248">
            <v>8.85</v>
          </cell>
          <cell r="C248">
            <v>14.2</v>
          </cell>
          <cell r="E248">
            <v>8.8000000000000007</v>
          </cell>
          <cell r="F248">
            <v>11.6</v>
          </cell>
          <cell r="J248">
            <v>36412</v>
          </cell>
          <cell r="K248">
            <v>13.35</v>
          </cell>
          <cell r="L248">
            <v>10.15</v>
          </cell>
          <cell r="M248">
            <v>12.75</v>
          </cell>
          <cell r="O248">
            <v>8.85</v>
          </cell>
          <cell r="P248">
            <v>8.5</v>
          </cell>
        </row>
        <row r="249">
          <cell r="A249">
            <v>36507</v>
          </cell>
          <cell r="B249">
            <v>8.5</v>
          </cell>
          <cell r="C249">
            <v>13.9</v>
          </cell>
          <cell r="E249">
            <v>8.75</v>
          </cell>
          <cell r="F249">
            <v>11.35</v>
          </cell>
          <cell r="J249">
            <v>36413</v>
          </cell>
          <cell r="K249">
            <v>13.35</v>
          </cell>
          <cell r="L249">
            <v>10.15</v>
          </cell>
          <cell r="M249">
            <v>13.05</v>
          </cell>
          <cell r="O249">
            <v>8.75</v>
          </cell>
          <cell r="P249">
            <v>8.9</v>
          </cell>
        </row>
        <row r="250">
          <cell r="A250">
            <v>36508</v>
          </cell>
          <cell r="B250">
            <v>8.6</v>
          </cell>
          <cell r="C250">
            <v>13.8</v>
          </cell>
          <cell r="E250">
            <v>8.75</v>
          </cell>
          <cell r="F250">
            <v>11.55</v>
          </cell>
          <cell r="J250">
            <v>36416</v>
          </cell>
          <cell r="K250">
            <v>13.65</v>
          </cell>
          <cell r="L250">
            <v>10.45</v>
          </cell>
          <cell r="M250">
            <v>14.05</v>
          </cell>
          <cell r="O250">
            <v>8.85</v>
          </cell>
          <cell r="P250">
            <v>9.0500000000000007</v>
          </cell>
        </row>
        <row r="251">
          <cell r="A251">
            <v>36509</v>
          </cell>
          <cell r="B251">
            <v>8.75</v>
          </cell>
          <cell r="C251">
            <v>13.7</v>
          </cell>
          <cell r="E251">
            <v>8.65</v>
          </cell>
          <cell r="F251">
            <v>11.65</v>
          </cell>
          <cell r="J251">
            <v>36417</v>
          </cell>
          <cell r="K251">
            <v>14.35</v>
          </cell>
          <cell r="L251">
            <v>10.45</v>
          </cell>
          <cell r="M251">
            <v>14.15</v>
          </cell>
          <cell r="O251">
            <v>8.85</v>
          </cell>
          <cell r="P251">
            <v>9.1</v>
          </cell>
        </row>
        <row r="252">
          <cell r="A252">
            <v>36510</v>
          </cell>
          <cell r="B252">
            <v>8.8000000000000007</v>
          </cell>
          <cell r="C252">
            <v>13.95</v>
          </cell>
          <cell r="E252">
            <v>8.6</v>
          </cell>
          <cell r="F252">
            <v>11.75</v>
          </cell>
          <cell r="J252">
            <v>36418</v>
          </cell>
          <cell r="K252">
            <v>16.75</v>
          </cell>
          <cell r="L252">
            <v>10.65</v>
          </cell>
          <cell r="M252">
            <v>16.5</v>
          </cell>
          <cell r="O252">
            <v>8.85</v>
          </cell>
          <cell r="P252">
            <v>9.1</v>
          </cell>
        </row>
        <row r="253">
          <cell r="A253">
            <v>36511</v>
          </cell>
          <cell r="B253">
            <v>8.8000000000000007</v>
          </cell>
          <cell r="C253">
            <v>13.1</v>
          </cell>
          <cell r="E253">
            <v>8.65</v>
          </cell>
          <cell r="F253">
            <v>11.95</v>
          </cell>
          <cell r="J253">
            <v>36419</v>
          </cell>
          <cell r="K253">
            <v>17.100000000000001</v>
          </cell>
          <cell r="L253">
            <v>10.85</v>
          </cell>
          <cell r="M253">
            <v>16.850000000000001</v>
          </cell>
          <cell r="O253">
            <v>8.85</v>
          </cell>
          <cell r="P253">
            <v>9</v>
          </cell>
        </row>
        <row r="254">
          <cell r="A254">
            <v>36514</v>
          </cell>
          <cell r="B254">
            <v>8.75</v>
          </cell>
          <cell r="C254">
            <v>13</v>
          </cell>
          <cell r="E254">
            <v>8.5</v>
          </cell>
          <cell r="F254">
            <v>11.75</v>
          </cell>
          <cell r="J254">
            <v>36420</v>
          </cell>
          <cell r="K254">
            <v>17.399999999999999</v>
          </cell>
          <cell r="L254">
            <v>11.15</v>
          </cell>
          <cell r="M254">
            <v>17.25</v>
          </cell>
          <cell r="O254">
            <v>9.25</v>
          </cell>
          <cell r="P254">
            <v>9.85</v>
          </cell>
        </row>
        <row r="255">
          <cell r="A255">
            <v>36515</v>
          </cell>
          <cell r="B255">
            <v>8.6999999999999993</v>
          </cell>
          <cell r="C255">
            <v>13.5</v>
          </cell>
          <cell r="E255">
            <v>8.4</v>
          </cell>
          <cell r="F255">
            <v>11.65</v>
          </cell>
          <cell r="J255">
            <v>36423</v>
          </cell>
          <cell r="K255">
            <v>16.55</v>
          </cell>
          <cell r="L255">
            <v>10.95</v>
          </cell>
          <cell r="M255">
            <v>16.600000000000001</v>
          </cell>
          <cell r="O255">
            <v>9.35</v>
          </cell>
          <cell r="P255">
            <v>9.75</v>
          </cell>
        </row>
        <row r="256">
          <cell r="A256">
            <v>36516</v>
          </cell>
          <cell r="B256">
            <v>8.4</v>
          </cell>
          <cell r="C256">
            <v>14.3</v>
          </cell>
          <cell r="E256">
            <v>8.4</v>
          </cell>
          <cell r="F256">
            <v>11.25</v>
          </cell>
          <cell r="J256">
            <v>36424</v>
          </cell>
          <cell r="K256">
            <v>18</v>
          </cell>
          <cell r="L256">
            <v>10.95</v>
          </cell>
          <cell r="M256">
            <v>17.8</v>
          </cell>
          <cell r="O256">
            <v>9.65</v>
          </cell>
          <cell r="P256">
            <v>9.85</v>
          </cell>
        </row>
        <row r="257">
          <cell r="A257">
            <v>36517</v>
          </cell>
          <cell r="B257">
            <v>8.4499999999999993</v>
          </cell>
          <cell r="C257">
            <v>14.8</v>
          </cell>
          <cell r="E257">
            <v>8.35</v>
          </cell>
          <cell r="F257">
            <v>11.25</v>
          </cell>
          <cell r="J257">
            <v>36425</v>
          </cell>
          <cell r="K257">
            <v>18</v>
          </cell>
          <cell r="L257">
            <v>11.25</v>
          </cell>
          <cell r="M257">
            <v>18</v>
          </cell>
          <cell r="O257">
            <v>9.75</v>
          </cell>
          <cell r="P257">
            <v>10.050000000000001</v>
          </cell>
        </row>
        <row r="258">
          <cell r="A258">
            <v>36518</v>
          </cell>
          <cell r="B258">
            <v>8.4499999999999993</v>
          </cell>
          <cell r="C258">
            <v>14.8</v>
          </cell>
          <cell r="E258">
            <v>8.35</v>
          </cell>
          <cell r="F258">
            <v>11.25</v>
          </cell>
          <cell r="J258">
            <v>36426</v>
          </cell>
          <cell r="K258">
            <v>18.3</v>
          </cell>
          <cell r="L258">
            <v>10.85</v>
          </cell>
          <cell r="M258">
            <v>18.2</v>
          </cell>
          <cell r="O258">
            <v>9.5500000000000007</v>
          </cell>
          <cell r="P258">
            <v>9.9499999999999993</v>
          </cell>
        </row>
        <row r="259">
          <cell r="A259">
            <v>36521</v>
          </cell>
          <cell r="B259">
            <v>8.4499999999999993</v>
          </cell>
          <cell r="C259">
            <v>14.8</v>
          </cell>
          <cell r="E259">
            <v>8.35</v>
          </cell>
          <cell r="F259">
            <v>11.25</v>
          </cell>
          <cell r="J259">
            <v>36427</v>
          </cell>
          <cell r="K259">
            <v>18.3</v>
          </cell>
          <cell r="L259">
            <v>11.15</v>
          </cell>
          <cell r="M259">
            <v>18.25</v>
          </cell>
          <cell r="O259">
            <v>9.75</v>
          </cell>
          <cell r="P259">
            <v>10</v>
          </cell>
        </row>
        <row r="260">
          <cell r="A260">
            <v>36522</v>
          </cell>
          <cell r="B260">
            <v>8.4499999999999993</v>
          </cell>
          <cell r="C260">
            <v>14.8</v>
          </cell>
          <cell r="E260">
            <v>8.35</v>
          </cell>
          <cell r="F260">
            <v>11.25</v>
          </cell>
          <cell r="J260">
            <v>36430</v>
          </cell>
          <cell r="K260">
            <v>17</v>
          </cell>
          <cell r="L260">
            <v>10.75</v>
          </cell>
          <cell r="M260">
            <v>16.75</v>
          </cell>
          <cell r="O260">
            <v>9.35</v>
          </cell>
          <cell r="P260">
            <v>10.050000000000001</v>
          </cell>
        </row>
        <row r="261">
          <cell r="A261">
            <v>36523</v>
          </cell>
          <cell r="B261">
            <v>8.4499999999999993</v>
          </cell>
          <cell r="C261">
            <v>14.8</v>
          </cell>
          <cell r="E261">
            <v>8.35</v>
          </cell>
          <cell r="F261">
            <v>11.25</v>
          </cell>
          <cell r="J261">
            <v>36431</v>
          </cell>
          <cell r="K261">
            <v>14.7</v>
          </cell>
          <cell r="L261">
            <v>10.45</v>
          </cell>
          <cell r="M261">
            <v>15.05</v>
          </cell>
          <cell r="O261">
            <v>8.9499999999999993</v>
          </cell>
          <cell r="P261">
            <v>9.6999999999999993</v>
          </cell>
        </row>
        <row r="262">
          <cell r="A262">
            <v>36524</v>
          </cell>
          <cell r="B262">
            <v>8.5</v>
          </cell>
          <cell r="C262">
            <v>14.45</v>
          </cell>
          <cell r="E262">
            <v>8.75</v>
          </cell>
          <cell r="F262">
            <v>11.55</v>
          </cell>
          <cell r="J262">
            <v>36432</v>
          </cell>
          <cell r="K262">
            <v>14.6</v>
          </cell>
          <cell r="L262">
            <v>10.75</v>
          </cell>
          <cell r="M262">
            <v>14.75</v>
          </cell>
          <cell r="O262">
            <v>8.85</v>
          </cell>
          <cell r="P262">
            <v>9.65</v>
          </cell>
        </row>
        <row r="263">
          <cell r="A263">
            <v>36525</v>
          </cell>
          <cell r="B263">
            <v>8.5</v>
          </cell>
          <cell r="C263">
            <v>14.45</v>
          </cell>
          <cell r="E263">
            <v>8.75</v>
          </cell>
          <cell r="F263">
            <v>11.55</v>
          </cell>
          <cell r="J263">
            <v>36433</v>
          </cell>
          <cell r="K263">
            <v>15.8</v>
          </cell>
          <cell r="L263">
            <v>11.45</v>
          </cell>
          <cell r="M263">
            <v>15.45</v>
          </cell>
          <cell r="O263">
            <v>9.0500000000000007</v>
          </cell>
          <cell r="P263">
            <v>9.85</v>
          </cell>
        </row>
        <row r="264">
          <cell r="A264">
            <v>36528</v>
          </cell>
          <cell r="B264">
            <v>8.5</v>
          </cell>
          <cell r="C264">
            <v>14.45</v>
          </cell>
          <cell r="E264">
            <v>8.75</v>
          </cell>
          <cell r="F264">
            <v>11.55</v>
          </cell>
          <cell r="J264">
            <v>36434</v>
          </cell>
          <cell r="K264">
            <v>15.5</v>
          </cell>
          <cell r="L264">
            <v>10.95</v>
          </cell>
          <cell r="M264">
            <v>15.45</v>
          </cell>
          <cell r="O264">
            <v>8.75</v>
          </cell>
          <cell r="P264">
            <v>9.6999999999999993</v>
          </cell>
        </row>
        <row r="265">
          <cell r="A265">
            <v>36529</v>
          </cell>
          <cell r="B265">
            <v>8.75</v>
          </cell>
          <cell r="C265">
            <v>13.5</v>
          </cell>
          <cell r="E265">
            <v>8.6999999999999993</v>
          </cell>
          <cell r="F265">
            <v>12.35</v>
          </cell>
          <cell r="J265">
            <v>36437</v>
          </cell>
          <cell r="K265">
            <v>15.5</v>
          </cell>
          <cell r="L265">
            <v>11.65</v>
          </cell>
          <cell r="M265">
            <v>15.45</v>
          </cell>
          <cell r="O265">
            <v>9.15</v>
          </cell>
          <cell r="P265">
            <v>10</v>
          </cell>
        </row>
        <row r="266">
          <cell r="A266">
            <v>36530</v>
          </cell>
          <cell r="B266">
            <v>8.6999999999999993</v>
          </cell>
          <cell r="C266">
            <v>12.7</v>
          </cell>
          <cell r="E266">
            <v>8.9</v>
          </cell>
          <cell r="F266">
            <v>11.95</v>
          </cell>
          <cell r="J266">
            <v>36438</v>
          </cell>
          <cell r="K266">
            <v>14.3</v>
          </cell>
          <cell r="L266">
            <v>11.25</v>
          </cell>
          <cell r="M266">
            <v>14.55</v>
          </cell>
          <cell r="O266">
            <v>8.9499999999999993</v>
          </cell>
          <cell r="P266">
            <v>9.9</v>
          </cell>
        </row>
        <row r="267">
          <cell r="A267">
            <v>36531</v>
          </cell>
          <cell r="B267">
            <v>8.1</v>
          </cell>
          <cell r="C267">
            <v>12.8</v>
          </cell>
          <cell r="E267">
            <v>8.75</v>
          </cell>
          <cell r="F267">
            <v>11.65</v>
          </cell>
          <cell r="J267">
            <v>36439</v>
          </cell>
          <cell r="K267">
            <v>14.1</v>
          </cell>
          <cell r="L267">
            <v>10.95</v>
          </cell>
          <cell r="M267">
            <v>13.75</v>
          </cell>
          <cell r="O267">
            <v>8.85</v>
          </cell>
          <cell r="P267">
            <v>9.6999999999999993</v>
          </cell>
        </row>
        <row r="268">
          <cell r="A268">
            <v>36532</v>
          </cell>
          <cell r="B268">
            <v>7.95</v>
          </cell>
          <cell r="C268">
            <v>12.9</v>
          </cell>
          <cell r="E268">
            <v>8.4</v>
          </cell>
          <cell r="F268">
            <v>11.35</v>
          </cell>
          <cell r="J268">
            <v>36440</v>
          </cell>
          <cell r="K268">
            <v>13.5</v>
          </cell>
          <cell r="L268">
            <v>10.65</v>
          </cell>
          <cell r="M268">
            <v>13.45</v>
          </cell>
          <cell r="O268">
            <v>8.75</v>
          </cell>
          <cell r="P268">
            <v>9.6</v>
          </cell>
        </row>
        <row r="269">
          <cell r="A269">
            <v>36535</v>
          </cell>
          <cell r="B269">
            <v>7.9</v>
          </cell>
          <cell r="C269">
            <v>12.9</v>
          </cell>
          <cell r="E269">
            <v>8.5</v>
          </cell>
          <cell r="F269">
            <v>11.15</v>
          </cell>
          <cell r="J269">
            <v>36441</v>
          </cell>
          <cell r="K269">
            <v>13.6</v>
          </cell>
          <cell r="L269">
            <v>10.15</v>
          </cell>
          <cell r="M269">
            <v>13.45</v>
          </cell>
          <cell r="O269">
            <v>8.35</v>
          </cell>
          <cell r="P269">
            <v>9.1</v>
          </cell>
        </row>
        <row r="270">
          <cell r="A270">
            <v>36536</v>
          </cell>
          <cell r="B270">
            <v>7.95</v>
          </cell>
          <cell r="C270">
            <v>12.8</v>
          </cell>
          <cell r="E270">
            <v>8.5</v>
          </cell>
          <cell r="F270">
            <v>11.05</v>
          </cell>
          <cell r="J270">
            <v>36444</v>
          </cell>
          <cell r="K270">
            <v>13.7</v>
          </cell>
          <cell r="L270">
            <v>10.050000000000001</v>
          </cell>
          <cell r="M270">
            <v>13.85</v>
          </cell>
          <cell r="O270">
            <v>8.35</v>
          </cell>
          <cell r="P270">
            <v>9.0500000000000007</v>
          </cell>
        </row>
        <row r="271">
          <cell r="A271">
            <v>36537</v>
          </cell>
          <cell r="B271">
            <v>8</v>
          </cell>
          <cell r="C271">
            <v>12.3</v>
          </cell>
          <cell r="E271">
            <v>8.5500000000000007</v>
          </cell>
          <cell r="F271">
            <v>11.05</v>
          </cell>
          <cell r="J271">
            <v>36445</v>
          </cell>
          <cell r="K271">
            <v>14.65</v>
          </cell>
          <cell r="L271">
            <v>10.050000000000001</v>
          </cell>
          <cell r="M271">
            <v>14.65</v>
          </cell>
          <cell r="O271">
            <v>8.35</v>
          </cell>
          <cell r="P271">
            <v>8.8000000000000007</v>
          </cell>
        </row>
        <row r="272">
          <cell r="A272">
            <v>36538</v>
          </cell>
          <cell r="B272">
            <v>7.8</v>
          </cell>
          <cell r="C272">
            <v>12.7</v>
          </cell>
          <cell r="E272">
            <v>8.5</v>
          </cell>
          <cell r="F272">
            <v>10.85</v>
          </cell>
          <cell r="J272">
            <v>36446</v>
          </cell>
          <cell r="K272">
            <v>14.1</v>
          </cell>
          <cell r="L272">
            <v>10.45</v>
          </cell>
          <cell r="M272">
            <v>14.05</v>
          </cell>
          <cell r="O272">
            <v>8.35</v>
          </cell>
          <cell r="P272">
            <v>9.15</v>
          </cell>
        </row>
        <row r="273">
          <cell r="A273">
            <v>36539</v>
          </cell>
          <cell r="B273">
            <v>7.7</v>
          </cell>
          <cell r="C273">
            <v>12.6</v>
          </cell>
          <cell r="E273">
            <v>8.3000000000000007</v>
          </cell>
          <cell r="F273">
            <v>10.55</v>
          </cell>
          <cell r="J273">
            <v>36447</v>
          </cell>
          <cell r="K273">
            <v>14.2</v>
          </cell>
          <cell r="L273">
            <v>10.45</v>
          </cell>
          <cell r="M273">
            <v>14.15</v>
          </cell>
          <cell r="O273">
            <v>8.25</v>
          </cell>
          <cell r="P273">
            <v>9.25</v>
          </cell>
        </row>
        <row r="274">
          <cell r="A274">
            <v>36542</v>
          </cell>
          <cell r="B274">
            <v>7.7</v>
          </cell>
          <cell r="C274">
            <v>12.8</v>
          </cell>
          <cell r="E274">
            <v>8.6</v>
          </cell>
          <cell r="F274">
            <v>10.65</v>
          </cell>
          <cell r="J274">
            <v>36448</v>
          </cell>
          <cell r="K274">
            <v>14.55</v>
          </cell>
          <cell r="L274">
            <v>10.65</v>
          </cell>
          <cell r="M274">
            <v>14.25</v>
          </cell>
          <cell r="O274">
            <v>8.5500000000000007</v>
          </cell>
          <cell r="P274">
            <v>9.25</v>
          </cell>
        </row>
        <row r="275">
          <cell r="A275">
            <v>36543</v>
          </cell>
          <cell r="B275">
            <v>7.7</v>
          </cell>
          <cell r="C275">
            <v>12.7</v>
          </cell>
          <cell r="E275">
            <v>8.5500000000000007</v>
          </cell>
          <cell r="F275">
            <v>10.85</v>
          </cell>
          <cell r="J275">
            <v>36451</v>
          </cell>
          <cell r="K275">
            <v>15.7</v>
          </cell>
          <cell r="L275">
            <v>10.65</v>
          </cell>
          <cell r="M275">
            <v>15.05</v>
          </cell>
          <cell r="O275">
            <v>8.5500000000000007</v>
          </cell>
          <cell r="P275">
            <v>9.1999999999999993</v>
          </cell>
        </row>
        <row r="276">
          <cell r="A276">
            <v>36544</v>
          </cell>
          <cell r="B276">
            <v>7.6</v>
          </cell>
          <cell r="C276">
            <v>12.7</v>
          </cell>
          <cell r="E276">
            <v>8.5500000000000007</v>
          </cell>
          <cell r="F276">
            <v>10.85</v>
          </cell>
          <cell r="J276">
            <v>36452</v>
          </cell>
          <cell r="K276">
            <v>15.2</v>
          </cell>
          <cell r="L276">
            <v>10.55</v>
          </cell>
          <cell r="M276">
            <v>14.55</v>
          </cell>
          <cell r="O276">
            <v>8.65</v>
          </cell>
          <cell r="P276">
            <v>9.1999999999999993</v>
          </cell>
        </row>
        <row r="277">
          <cell r="A277">
            <v>36545</v>
          </cell>
          <cell r="B277">
            <v>7.5</v>
          </cell>
          <cell r="C277">
            <v>12.6</v>
          </cell>
          <cell r="E277">
            <v>8.5500000000000007</v>
          </cell>
          <cell r="F277">
            <v>10.65</v>
          </cell>
          <cell r="J277">
            <v>36453</v>
          </cell>
          <cell r="K277">
            <v>14</v>
          </cell>
          <cell r="L277">
            <v>10.25</v>
          </cell>
          <cell r="M277">
            <v>13.75</v>
          </cell>
          <cell r="O277">
            <v>8.75</v>
          </cell>
          <cell r="P277">
            <v>9.15</v>
          </cell>
        </row>
        <row r="278">
          <cell r="A278">
            <v>36546</v>
          </cell>
          <cell r="B278">
            <v>7.6</v>
          </cell>
          <cell r="C278">
            <v>12.6</v>
          </cell>
          <cell r="E278">
            <v>8.5500000000000007</v>
          </cell>
          <cell r="F278">
            <v>10.75</v>
          </cell>
          <cell r="J278">
            <v>36454</v>
          </cell>
          <cell r="K278">
            <v>13.9</v>
          </cell>
          <cell r="L278">
            <v>10.35</v>
          </cell>
          <cell r="M278">
            <v>13.65</v>
          </cell>
          <cell r="O278">
            <v>8.5500000000000007</v>
          </cell>
          <cell r="P278">
            <v>9</v>
          </cell>
        </row>
        <row r="279">
          <cell r="A279">
            <v>36549</v>
          </cell>
          <cell r="B279">
            <v>7.8</v>
          </cell>
          <cell r="C279">
            <v>11.7</v>
          </cell>
          <cell r="E279">
            <v>8.9499999999999993</v>
          </cell>
          <cell r="F279">
            <v>10.85</v>
          </cell>
          <cell r="J279">
            <v>36455</v>
          </cell>
          <cell r="K279">
            <v>13.9</v>
          </cell>
          <cell r="L279">
            <v>10.25</v>
          </cell>
          <cell r="M279">
            <v>13.25</v>
          </cell>
          <cell r="O279">
            <v>8.5500000000000007</v>
          </cell>
          <cell r="P279">
            <v>8.9499999999999993</v>
          </cell>
        </row>
        <row r="280">
          <cell r="A280">
            <v>36550</v>
          </cell>
          <cell r="B280">
            <v>7.75</v>
          </cell>
          <cell r="C280">
            <v>11.8</v>
          </cell>
          <cell r="E280">
            <v>9.0500000000000007</v>
          </cell>
          <cell r="F280">
            <v>10.85</v>
          </cell>
          <cell r="J280">
            <v>36458</v>
          </cell>
          <cell r="K280">
            <v>13.9</v>
          </cell>
          <cell r="L280">
            <v>10.35</v>
          </cell>
          <cell r="M280">
            <v>13.75</v>
          </cell>
          <cell r="O280">
            <v>8.5500000000000007</v>
          </cell>
          <cell r="P280">
            <v>9</v>
          </cell>
        </row>
        <row r="281">
          <cell r="A281">
            <v>36551</v>
          </cell>
          <cell r="B281">
            <v>7.65</v>
          </cell>
          <cell r="C281">
            <v>11.65</v>
          </cell>
          <cell r="E281">
            <v>8.6999999999999993</v>
          </cell>
          <cell r="F281">
            <v>10.65</v>
          </cell>
          <cell r="J281">
            <v>36459</v>
          </cell>
          <cell r="K281">
            <v>14.85</v>
          </cell>
          <cell r="L281">
            <v>10.25</v>
          </cell>
          <cell r="M281">
            <v>14.9</v>
          </cell>
          <cell r="O281">
            <v>8.5500000000000007</v>
          </cell>
          <cell r="P281">
            <v>8.9499999999999993</v>
          </cell>
        </row>
        <row r="282">
          <cell r="A282">
            <v>36552</v>
          </cell>
          <cell r="B282">
            <v>7.6</v>
          </cell>
          <cell r="C282">
            <v>11.45</v>
          </cell>
          <cell r="E282">
            <v>8.65</v>
          </cell>
          <cell r="F282">
            <v>10.65</v>
          </cell>
          <cell r="J282">
            <v>36460</v>
          </cell>
          <cell r="K282">
            <v>15.2</v>
          </cell>
          <cell r="L282">
            <v>10.45</v>
          </cell>
          <cell r="M282">
            <v>15.4</v>
          </cell>
          <cell r="O282">
            <v>8.5500000000000007</v>
          </cell>
          <cell r="P282">
            <v>8.9499999999999993</v>
          </cell>
        </row>
        <row r="283">
          <cell r="A283">
            <v>36553</v>
          </cell>
          <cell r="B283">
            <v>7.7</v>
          </cell>
          <cell r="C283">
            <v>11.75</v>
          </cell>
          <cell r="E283">
            <v>8.9499999999999993</v>
          </cell>
          <cell r="F283">
            <v>10.85</v>
          </cell>
          <cell r="J283">
            <v>36461</v>
          </cell>
          <cell r="K283">
            <v>15.25</v>
          </cell>
          <cell r="L283">
            <v>10.45</v>
          </cell>
          <cell r="M283">
            <v>15.4</v>
          </cell>
          <cell r="O283">
            <v>8.6</v>
          </cell>
          <cell r="P283">
            <v>8.75</v>
          </cell>
        </row>
        <row r="284">
          <cell r="A284">
            <v>36556</v>
          </cell>
          <cell r="B284">
            <v>7.85</v>
          </cell>
          <cell r="C284">
            <v>12.1</v>
          </cell>
          <cell r="E284">
            <v>9.15</v>
          </cell>
          <cell r="F284">
            <v>11.35</v>
          </cell>
          <cell r="J284">
            <v>36462</v>
          </cell>
          <cell r="K284">
            <v>13.7</v>
          </cell>
          <cell r="L284">
            <v>10.55</v>
          </cell>
          <cell r="M284">
            <v>14.2</v>
          </cell>
          <cell r="O284">
            <v>8.6</v>
          </cell>
          <cell r="P284">
            <v>8.9499999999999993</v>
          </cell>
        </row>
        <row r="285">
          <cell r="A285">
            <v>36557</v>
          </cell>
          <cell r="B285">
            <v>8.3000000000000007</v>
          </cell>
          <cell r="C285">
            <v>12.35</v>
          </cell>
          <cell r="E285">
            <v>9.4</v>
          </cell>
          <cell r="F285">
            <v>12.15</v>
          </cell>
          <cell r="J285">
            <v>36465</v>
          </cell>
          <cell r="K285">
            <v>14.25</v>
          </cell>
          <cell r="L285">
            <v>10.55</v>
          </cell>
          <cell r="M285">
            <v>14.8</v>
          </cell>
          <cell r="O285">
            <v>8.4499999999999993</v>
          </cell>
          <cell r="P285">
            <v>8.8000000000000007</v>
          </cell>
        </row>
        <row r="286">
          <cell r="A286">
            <v>36558</v>
          </cell>
          <cell r="B286">
            <v>8.1999999999999993</v>
          </cell>
          <cell r="C286">
            <v>12.75</v>
          </cell>
          <cell r="E286">
            <v>9.4</v>
          </cell>
          <cell r="F286">
            <v>12.05</v>
          </cell>
          <cell r="J286">
            <v>36466</v>
          </cell>
          <cell r="K286">
            <v>14.25</v>
          </cell>
          <cell r="L286">
            <v>10.55</v>
          </cell>
          <cell r="M286">
            <v>14.6</v>
          </cell>
          <cell r="O286">
            <v>8.4499999999999993</v>
          </cell>
          <cell r="P286">
            <v>8.65</v>
          </cell>
        </row>
        <row r="287">
          <cell r="A287">
            <v>36559</v>
          </cell>
          <cell r="B287">
            <v>8.4</v>
          </cell>
          <cell r="C287">
            <v>12.65</v>
          </cell>
          <cell r="E287">
            <v>9.5500000000000007</v>
          </cell>
          <cell r="F287">
            <v>12.05</v>
          </cell>
          <cell r="J287">
            <v>36467</v>
          </cell>
          <cell r="K287">
            <v>14.85</v>
          </cell>
          <cell r="L287">
            <v>10.45</v>
          </cell>
          <cell r="M287">
            <v>14.9</v>
          </cell>
          <cell r="O287">
            <v>8.4</v>
          </cell>
          <cell r="P287">
            <v>8.3000000000000007</v>
          </cell>
        </row>
        <row r="288">
          <cell r="A288">
            <v>36560</v>
          </cell>
          <cell r="B288">
            <v>8.8000000000000007</v>
          </cell>
          <cell r="C288">
            <v>12.65</v>
          </cell>
          <cell r="E288">
            <v>10.9</v>
          </cell>
          <cell r="F288">
            <v>12.25</v>
          </cell>
          <cell r="J288">
            <v>36468</v>
          </cell>
          <cell r="K288">
            <v>14.05</v>
          </cell>
          <cell r="L288">
            <v>10.55</v>
          </cell>
          <cell r="M288">
            <v>14.4</v>
          </cell>
          <cell r="O288">
            <v>8.5</v>
          </cell>
          <cell r="P288">
            <v>8.35</v>
          </cell>
        </row>
        <row r="289">
          <cell r="A289">
            <v>36563</v>
          </cell>
          <cell r="B289">
            <v>8.6</v>
          </cell>
          <cell r="C289">
            <v>12.65</v>
          </cell>
          <cell r="E289">
            <v>10.45</v>
          </cell>
          <cell r="F289">
            <v>11.95</v>
          </cell>
          <cell r="J289">
            <v>36469</v>
          </cell>
          <cell r="K289">
            <v>13.8</v>
          </cell>
          <cell r="L289">
            <v>10.55</v>
          </cell>
          <cell r="M289">
            <v>14.3</v>
          </cell>
          <cell r="O289">
            <v>8.6999999999999993</v>
          </cell>
          <cell r="P289">
            <v>8.1999999999999993</v>
          </cell>
        </row>
        <row r="290">
          <cell r="A290">
            <v>36564</v>
          </cell>
          <cell r="B290">
            <v>8.4</v>
          </cell>
          <cell r="C290">
            <v>12.75</v>
          </cell>
          <cell r="E290">
            <v>10.1</v>
          </cell>
          <cell r="F290">
            <v>11.95</v>
          </cell>
          <cell r="J290">
            <v>36472</v>
          </cell>
          <cell r="K290">
            <v>13.25</v>
          </cell>
          <cell r="L290">
            <v>10.45</v>
          </cell>
          <cell r="M290">
            <v>13.7</v>
          </cell>
          <cell r="O290">
            <v>8.6</v>
          </cell>
          <cell r="P290">
            <v>8.1999999999999993</v>
          </cell>
        </row>
        <row r="291">
          <cell r="A291">
            <v>36565</v>
          </cell>
          <cell r="B291">
            <v>8.5500000000000007</v>
          </cell>
          <cell r="C291">
            <v>12.95</v>
          </cell>
          <cell r="E291">
            <v>10.25</v>
          </cell>
          <cell r="F291">
            <v>12.15</v>
          </cell>
          <cell r="J291">
            <v>36473</v>
          </cell>
          <cell r="K291">
            <v>13.45</v>
          </cell>
          <cell r="L291">
            <v>10.45</v>
          </cell>
          <cell r="M291">
            <v>13.9</v>
          </cell>
          <cell r="O291">
            <v>8.6</v>
          </cell>
          <cell r="P291">
            <v>8.15</v>
          </cell>
        </row>
        <row r="292">
          <cell r="A292">
            <v>36566</v>
          </cell>
          <cell r="B292">
            <v>8.65</v>
          </cell>
          <cell r="C292">
            <v>12.75</v>
          </cell>
          <cell r="E292">
            <v>10.3</v>
          </cell>
          <cell r="F292">
            <v>12.05</v>
          </cell>
          <cell r="J292">
            <v>36474</v>
          </cell>
          <cell r="K292">
            <v>12.899999999999999</v>
          </cell>
          <cell r="L292">
            <v>10.25</v>
          </cell>
          <cell r="M292">
            <v>13.525</v>
          </cell>
          <cell r="O292">
            <v>8.3000000000000007</v>
          </cell>
          <cell r="P292">
            <v>7.7750000000000004</v>
          </cell>
        </row>
        <row r="293">
          <cell r="A293">
            <v>36567</v>
          </cell>
          <cell r="B293">
            <v>8.4</v>
          </cell>
          <cell r="C293">
            <v>12.75</v>
          </cell>
          <cell r="E293">
            <v>9.9</v>
          </cell>
          <cell r="F293">
            <v>11.45</v>
          </cell>
          <cell r="J293">
            <v>36475</v>
          </cell>
          <cell r="K293">
            <v>12.35</v>
          </cell>
          <cell r="L293">
            <v>10.050000000000001</v>
          </cell>
          <cell r="M293">
            <v>13.15</v>
          </cell>
          <cell r="O293">
            <v>8</v>
          </cell>
          <cell r="P293">
            <v>7.4</v>
          </cell>
        </row>
        <row r="294">
          <cell r="A294">
            <v>36570</v>
          </cell>
          <cell r="B294">
            <v>8.6</v>
          </cell>
          <cell r="C294">
            <v>12.55</v>
          </cell>
          <cell r="E294">
            <v>10.45</v>
          </cell>
          <cell r="F294">
            <v>11.95</v>
          </cell>
          <cell r="J294">
            <v>36476</v>
          </cell>
          <cell r="K294">
            <v>11.85</v>
          </cell>
          <cell r="L294">
            <v>9.5500000000000007</v>
          </cell>
          <cell r="M294">
            <v>12.6</v>
          </cell>
          <cell r="O294">
            <v>7.7</v>
          </cell>
          <cell r="P294">
            <v>6.95</v>
          </cell>
        </row>
        <row r="295">
          <cell r="A295">
            <v>36571</v>
          </cell>
          <cell r="B295">
            <v>8.65</v>
          </cell>
          <cell r="C295">
            <v>12.45</v>
          </cell>
          <cell r="E295">
            <v>10.3</v>
          </cell>
          <cell r="F295">
            <v>11.85</v>
          </cell>
          <cell r="J295">
            <v>36479</v>
          </cell>
          <cell r="K295">
            <v>11.85</v>
          </cell>
          <cell r="L295">
            <v>9.65</v>
          </cell>
          <cell r="M295">
            <v>12.6</v>
          </cell>
          <cell r="O295">
            <v>7.8</v>
          </cell>
          <cell r="P295">
            <v>7.1</v>
          </cell>
        </row>
        <row r="296">
          <cell r="A296">
            <v>36572</v>
          </cell>
          <cell r="B296">
            <v>8.6</v>
          </cell>
          <cell r="C296">
            <v>12.25</v>
          </cell>
          <cell r="E296">
            <v>10.35</v>
          </cell>
          <cell r="F296">
            <v>11.95</v>
          </cell>
          <cell r="J296">
            <v>36480</v>
          </cell>
          <cell r="K296">
            <v>11.85</v>
          </cell>
          <cell r="L296">
            <v>9.65</v>
          </cell>
          <cell r="M296">
            <v>12.6</v>
          </cell>
          <cell r="O296">
            <v>7.8</v>
          </cell>
          <cell r="P296">
            <v>7.4</v>
          </cell>
        </row>
        <row r="297">
          <cell r="A297">
            <v>36573</v>
          </cell>
          <cell r="B297">
            <v>8.5</v>
          </cell>
          <cell r="C297">
            <v>12.85</v>
          </cell>
          <cell r="E297">
            <v>10.35</v>
          </cell>
          <cell r="F297">
            <v>11.95</v>
          </cell>
          <cell r="J297">
            <v>36481</v>
          </cell>
          <cell r="K297">
            <v>11.95</v>
          </cell>
          <cell r="L297">
            <v>9.85</v>
          </cell>
          <cell r="M297">
            <v>12.55</v>
          </cell>
          <cell r="O297">
            <v>7.65</v>
          </cell>
          <cell r="P297">
            <v>7.35</v>
          </cell>
        </row>
        <row r="298">
          <cell r="A298">
            <v>36574</v>
          </cell>
          <cell r="B298">
            <v>8.35</v>
          </cell>
          <cell r="C298">
            <v>13.05</v>
          </cell>
          <cell r="E298">
            <v>10.050000000000001</v>
          </cell>
          <cell r="F298">
            <v>11.75</v>
          </cell>
          <cell r="J298">
            <v>36482</v>
          </cell>
          <cell r="K298">
            <v>11.75</v>
          </cell>
          <cell r="L298">
            <v>9.5500000000000007</v>
          </cell>
          <cell r="M298">
            <v>12.3</v>
          </cell>
          <cell r="O298">
            <v>7.6</v>
          </cell>
          <cell r="P298">
            <v>7.25</v>
          </cell>
        </row>
        <row r="299">
          <cell r="A299">
            <v>36577</v>
          </cell>
          <cell r="B299">
            <v>8.3000000000000007</v>
          </cell>
          <cell r="C299">
            <v>12.8</v>
          </cell>
          <cell r="E299">
            <v>9.85</v>
          </cell>
          <cell r="F299">
            <v>11.75</v>
          </cell>
          <cell r="J299">
            <v>36483</v>
          </cell>
          <cell r="K299">
            <v>11.15</v>
          </cell>
          <cell r="L299">
            <v>9.65</v>
          </cell>
          <cell r="M299">
            <v>11.7</v>
          </cell>
          <cell r="O299">
            <v>7.6</v>
          </cell>
          <cell r="P299">
            <v>7.15</v>
          </cell>
        </row>
        <row r="300">
          <cell r="A300">
            <v>36578</v>
          </cell>
          <cell r="B300">
            <v>8.35</v>
          </cell>
          <cell r="C300">
            <v>12.85</v>
          </cell>
          <cell r="E300">
            <v>9.9</v>
          </cell>
          <cell r="F300">
            <v>11.85</v>
          </cell>
          <cell r="J300">
            <v>36486</v>
          </cell>
          <cell r="K300">
            <v>11.05</v>
          </cell>
          <cell r="L300">
            <v>9.5500000000000007</v>
          </cell>
          <cell r="M300">
            <v>11.4</v>
          </cell>
          <cell r="O300">
            <v>7.55</v>
          </cell>
          <cell r="P300">
            <v>7.2</v>
          </cell>
        </row>
        <row r="301">
          <cell r="A301">
            <v>36579</v>
          </cell>
          <cell r="B301">
            <v>8.3000000000000007</v>
          </cell>
          <cell r="C301">
            <v>12.899999999999999</v>
          </cell>
          <cell r="E301">
            <v>10</v>
          </cell>
          <cell r="F301">
            <v>11.75</v>
          </cell>
          <cell r="J301">
            <v>36487</v>
          </cell>
          <cell r="K301">
            <v>11.75</v>
          </cell>
          <cell r="L301">
            <v>9.5500000000000007</v>
          </cell>
          <cell r="M301">
            <v>12.1</v>
          </cell>
          <cell r="O301">
            <v>7.6</v>
          </cell>
          <cell r="P301">
            <v>7.2</v>
          </cell>
        </row>
        <row r="302">
          <cell r="A302">
            <v>36580</v>
          </cell>
          <cell r="B302">
            <v>8.25</v>
          </cell>
          <cell r="C302">
            <v>12.95</v>
          </cell>
          <cell r="E302">
            <v>9.6999999999999993</v>
          </cell>
          <cell r="F302">
            <v>11.65</v>
          </cell>
          <cell r="J302">
            <v>36488</v>
          </cell>
          <cell r="K302">
            <v>12.75</v>
          </cell>
          <cell r="L302">
            <v>9.5500000000000007</v>
          </cell>
          <cell r="M302">
            <v>12.8</v>
          </cell>
          <cell r="O302">
            <v>7.65</v>
          </cell>
          <cell r="P302">
            <v>7.55</v>
          </cell>
        </row>
        <row r="303">
          <cell r="A303">
            <v>36581</v>
          </cell>
          <cell r="B303">
            <v>8.1999999999999993</v>
          </cell>
          <cell r="C303">
            <v>12.65</v>
          </cell>
          <cell r="E303">
            <v>9.4499999999999993</v>
          </cell>
          <cell r="F303">
            <v>11.75</v>
          </cell>
          <cell r="J303">
            <v>36489</v>
          </cell>
          <cell r="K303">
            <v>12.45</v>
          </cell>
          <cell r="L303">
            <v>9.9499999999999993</v>
          </cell>
          <cell r="M303">
            <v>13.1</v>
          </cell>
          <cell r="O303">
            <v>7.8</v>
          </cell>
          <cell r="P303">
            <v>7.7</v>
          </cell>
        </row>
        <row r="304">
          <cell r="A304">
            <v>36585</v>
          </cell>
          <cell r="B304">
            <v>8.75</v>
          </cell>
          <cell r="C304">
            <v>13.15</v>
          </cell>
          <cell r="E304">
            <v>12.05</v>
          </cell>
          <cell r="F304">
            <v>13.65</v>
          </cell>
          <cell r="J304">
            <v>36490</v>
          </cell>
          <cell r="K304">
            <v>13.15</v>
          </cell>
          <cell r="L304">
            <v>10.45</v>
          </cell>
          <cell r="M304">
            <v>13.5</v>
          </cell>
          <cell r="O304">
            <v>7.8</v>
          </cell>
          <cell r="P304">
            <v>8.1</v>
          </cell>
        </row>
        <row r="305">
          <cell r="A305">
            <v>36586</v>
          </cell>
          <cell r="B305">
            <v>8.9</v>
          </cell>
          <cell r="C305">
            <v>13.4</v>
          </cell>
          <cell r="E305">
            <v>11.35</v>
          </cell>
          <cell r="F305">
            <v>13.15</v>
          </cell>
          <cell r="J305">
            <v>36493</v>
          </cell>
          <cell r="K305">
            <v>15.7</v>
          </cell>
          <cell r="L305">
            <v>10.95</v>
          </cell>
          <cell r="M305">
            <v>15.9</v>
          </cell>
          <cell r="O305">
            <v>8.4</v>
          </cell>
          <cell r="P305">
            <v>8.4499999999999993</v>
          </cell>
        </row>
        <row r="306">
          <cell r="A306">
            <v>36587</v>
          </cell>
          <cell r="B306">
            <v>8.9</v>
          </cell>
          <cell r="C306">
            <v>14.3</v>
          </cell>
          <cell r="E306">
            <v>11</v>
          </cell>
          <cell r="F306">
            <v>13.45</v>
          </cell>
          <cell r="J306">
            <v>36494</v>
          </cell>
          <cell r="K306">
            <v>15.7</v>
          </cell>
          <cell r="L306">
            <v>11.15</v>
          </cell>
          <cell r="M306">
            <v>16.3</v>
          </cell>
          <cell r="O306">
            <v>8.6</v>
          </cell>
          <cell r="P306">
            <v>8.5</v>
          </cell>
        </row>
        <row r="307">
          <cell r="A307">
            <v>36588</v>
          </cell>
          <cell r="B307">
            <v>8.9</v>
          </cell>
          <cell r="C307">
            <v>13.8</v>
          </cell>
          <cell r="E307">
            <v>10.9</v>
          </cell>
          <cell r="F307">
            <v>13.2</v>
          </cell>
          <cell r="J307">
            <v>36495</v>
          </cell>
          <cell r="K307">
            <v>14.1</v>
          </cell>
          <cell r="L307">
            <v>11.15</v>
          </cell>
          <cell r="M307">
            <v>15.05</v>
          </cell>
          <cell r="O307">
            <v>8.85</v>
          </cell>
          <cell r="P307">
            <v>8.3000000000000007</v>
          </cell>
        </row>
        <row r="308">
          <cell r="A308">
            <v>36591</v>
          </cell>
          <cell r="B308">
            <v>8.9499999999999993</v>
          </cell>
          <cell r="C308">
            <v>13.5</v>
          </cell>
          <cell r="E308">
            <v>11.1</v>
          </cell>
          <cell r="F308">
            <v>13.25</v>
          </cell>
          <cell r="J308">
            <v>36496</v>
          </cell>
          <cell r="K308">
            <v>13.7</v>
          </cell>
          <cell r="L308">
            <v>11.85</v>
          </cell>
          <cell r="M308">
            <v>14.7</v>
          </cell>
          <cell r="O308">
            <v>9</v>
          </cell>
          <cell r="P308">
            <v>8.25</v>
          </cell>
        </row>
        <row r="309">
          <cell r="A309">
            <v>36592</v>
          </cell>
          <cell r="B309">
            <v>8.9</v>
          </cell>
          <cell r="C309">
            <v>13.1</v>
          </cell>
          <cell r="E309">
            <v>10.95</v>
          </cell>
          <cell r="F309">
            <v>13.25</v>
          </cell>
          <cell r="J309">
            <v>36497</v>
          </cell>
          <cell r="K309">
            <v>13.7</v>
          </cell>
          <cell r="L309">
            <v>12</v>
          </cell>
          <cell r="M309">
            <v>14.95</v>
          </cell>
          <cell r="O309">
            <v>9.4</v>
          </cell>
          <cell r="P309">
            <v>9.1</v>
          </cell>
        </row>
        <row r="310">
          <cell r="A310">
            <v>36593</v>
          </cell>
          <cell r="B310">
            <v>8.8249999999999993</v>
          </cell>
          <cell r="C310">
            <v>13.274999999999999</v>
          </cell>
          <cell r="E310">
            <v>10.925000000000001</v>
          </cell>
          <cell r="F310">
            <v>13.175000000000001</v>
          </cell>
          <cell r="J310">
            <v>36500</v>
          </cell>
          <cell r="K310">
            <v>13.85</v>
          </cell>
          <cell r="L310">
            <v>11.5</v>
          </cell>
          <cell r="M310">
            <v>15</v>
          </cell>
          <cell r="O310">
            <v>8.75</v>
          </cell>
          <cell r="P310">
            <v>8.85</v>
          </cell>
        </row>
        <row r="311">
          <cell r="A311">
            <v>36594</v>
          </cell>
          <cell r="B311">
            <v>8.75</v>
          </cell>
          <cell r="C311">
            <v>13.45</v>
          </cell>
          <cell r="E311">
            <v>10.9</v>
          </cell>
          <cell r="F311">
            <v>13.1</v>
          </cell>
          <cell r="J311">
            <v>36501</v>
          </cell>
          <cell r="K311">
            <v>12.9</v>
          </cell>
          <cell r="L311">
            <v>12.1</v>
          </cell>
          <cell r="M311">
            <v>14.4</v>
          </cell>
          <cell r="O311">
            <v>9.4</v>
          </cell>
          <cell r="P311">
            <v>8.9499999999999993</v>
          </cell>
        </row>
        <row r="312">
          <cell r="A312">
            <v>36595</v>
          </cell>
          <cell r="B312">
            <v>8.4499999999999993</v>
          </cell>
          <cell r="C312">
            <v>13.15</v>
          </cell>
          <cell r="E312">
            <v>10.6</v>
          </cell>
          <cell r="F312">
            <v>12.95</v>
          </cell>
          <cell r="J312">
            <v>36502</v>
          </cell>
          <cell r="K312">
            <v>12.9</v>
          </cell>
          <cell r="L312">
            <v>11.95</v>
          </cell>
          <cell r="M312">
            <v>14.4</v>
          </cell>
          <cell r="O312">
            <v>9.25</v>
          </cell>
          <cell r="P312">
            <v>8.9</v>
          </cell>
        </row>
        <row r="313">
          <cell r="A313">
            <v>36598</v>
          </cell>
          <cell r="B313">
            <v>8.4499999999999993</v>
          </cell>
          <cell r="C313">
            <v>13.45</v>
          </cell>
          <cell r="E313">
            <v>10.65</v>
          </cell>
          <cell r="F313">
            <v>12.8</v>
          </cell>
          <cell r="J313">
            <v>36503</v>
          </cell>
          <cell r="K313">
            <v>13</v>
          </cell>
          <cell r="L313">
            <v>11.9</v>
          </cell>
          <cell r="M313">
            <v>14.5</v>
          </cell>
          <cell r="O313">
            <v>9.25</v>
          </cell>
          <cell r="P313">
            <v>8.6999999999999993</v>
          </cell>
        </row>
        <row r="314">
          <cell r="A314">
            <v>36599</v>
          </cell>
          <cell r="B314">
            <v>8.65</v>
          </cell>
          <cell r="C314">
            <v>14.1</v>
          </cell>
          <cell r="E314">
            <v>10.6</v>
          </cell>
          <cell r="F314">
            <v>12.75</v>
          </cell>
          <cell r="J314">
            <v>36504</v>
          </cell>
          <cell r="K314">
            <v>14.2</v>
          </cell>
          <cell r="L314">
            <v>11.6</v>
          </cell>
          <cell r="M314">
            <v>15.7</v>
          </cell>
          <cell r="O314">
            <v>8.85</v>
          </cell>
          <cell r="P314">
            <v>8.8000000000000007</v>
          </cell>
        </row>
        <row r="315">
          <cell r="A315">
            <v>36600</v>
          </cell>
          <cell r="B315">
            <v>8.5500000000000007</v>
          </cell>
          <cell r="C315">
            <v>13.95</v>
          </cell>
          <cell r="E315">
            <v>10.3</v>
          </cell>
          <cell r="F315">
            <v>12.7</v>
          </cell>
          <cell r="J315">
            <v>36507</v>
          </cell>
          <cell r="K315">
            <v>13.9</v>
          </cell>
          <cell r="L315">
            <v>11.35</v>
          </cell>
          <cell r="M315">
            <v>15.5</v>
          </cell>
          <cell r="O315">
            <v>8.5</v>
          </cell>
          <cell r="P315">
            <v>8.75</v>
          </cell>
        </row>
        <row r="316">
          <cell r="A316">
            <v>36601</v>
          </cell>
          <cell r="B316">
            <v>8.4</v>
          </cell>
          <cell r="C316">
            <v>14.15</v>
          </cell>
          <cell r="E316">
            <v>10.35</v>
          </cell>
          <cell r="F316">
            <v>12.65</v>
          </cell>
          <cell r="J316">
            <v>36508</v>
          </cell>
          <cell r="K316">
            <v>13.8</v>
          </cell>
          <cell r="L316">
            <v>11.55</v>
          </cell>
          <cell r="M316">
            <v>15.3</v>
          </cell>
          <cell r="O316">
            <v>8.6</v>
          </cell>
          <cell r="P316">
            <v>8.75</v>
          </cell>
        </row>
        <row r="317">
          <cell r="A317">
            <v>36602</v>
          </cell>
          <cell r="B317">
            <v>8.1999999999999993</v>
          </cell>
          <cell r="C317">
            <v>14.2</v>
          </cell>
          <cell r="E317">
            <v>9.85</v>
          </cell>
          <cell r="F317">
            <v>12.45</v>
          </cell>
          <cell r="J317">
            <v>36509</v>
          </cell>
          <cell r="K317">
            <v>13.7</v>
          </cell>
          <cell r="L317">
            <v>11.65</v>
          </cell>
          <cell r="M317">
            <v>15.1</v>
          </cell>
          <cell r="O317">
            <v>8.75</v>
          </cell>
          <cell r="P317">
            <v>8.65</v>
          </cell>
        </row>
        <row r="318">
          <cell r="A318">
            <v>36605</v>
          </cell>
          <cell r="B318">
            <v>7.9</v>
          </cell>
          <cell r="C318">
            <v>14.15</v>
          </cell>
          <cell r="E318">
            <v>10.1</v>
          </cell>
          <cell r="F318">
            <v>12.5</v>
          </cell>
          <cell r="J318">
            <v>36510</v>
          </cell>
          <cell r="K318">
            <v>13.95</v>
          </cell>
          <cell r="L318">
            <v>11.75</v>
          </cell>
          <cell r="M318">
            <v>15.1</v>
          </cell>
          <cell r="O318">
            <v>8.8000000000000007</v>
          </cell>
          <cell r="P318">
            <v>8.6</v>
          </cell>
        </row>
        <row r="319">
          <cell r="A319">
            <v>36606</v>
          </cell>
          <cell r="B319">
            <v>8</v>
          </cell>
          <cell r="C319">
            <v>13.85</v>
          </cell>
          <cell r="E319">
            <v>9.9499999999999993</v>
          </cell>
          <cell r="F319">
            <v>12.15</v>
          </cell>
          <cell r="J319">
            <v>36511</v>
          </cell>
          <cell r="K319">
            <v>13.1</v>
          </cell>
          <cell r="L319">
            <v>11.95</v>
          </cell>
          <cell r="M319">
            <v>14.7</v>
          </cell>
          <cell r="O319">
            <v>8.8000000000000007</v>
          </cell>
          <cell r="P319">
            <v>8.65</v>
          </cell>
        </row>
        <row r="320">
          <cell r="A320">
            <v>36607</v>
          </cell>
          <cell r="B320">
            <v>7.95</v>
          </cell>
          <cell r="C320">
            <v>13.65</v>
          </cell>
          <cell r="E320">
            <v>9.9749999999999996</v>
          </cell>
          <cell r="F320">
            <v>12.15</v>
          </cell>
          <cell r="J320">
            <v>36514</v>
          </cell>
          <cell r="K320">
            <v>13</v>
          </cell>
          <cell r="L320">
            <v>11.75</v>
          </cell>
          <cell r="M320">
            <v>14.7</v>
          </cell>
          <cell r="O320">
            <v>8.75</v>
          </cell>
          <cell r="P320">
            <v>8.5</v>
          </cell>
        </row>
        <row r="321">
          <cell r="A321">
            <v>36608</v>
          </cell>
          <cell r="B321">
            <v>8</v>
          </cell>
          <cell r="C321">
            <v>13.55</v>
          </cell>
          <cell r="E321">
            <v>10</v>
          </cell>
          <cell r="F321">
            <v>11.7</v>
          </cell>
          <cell r="J321">
            <v>36515</v>
          </cell>
          <cell r="K321">
            <v>13.5</v>
          </cell>
          <cell r="L321">
            <v>11.65</v>
          </cell>
          <cell r="M321">
            <v>14.9</v>
          </cell>
          <cell r="O321">
            <v>8.6999999999999993</v>
          </cell>
          <cell r="P321">
            <v>8.4</v>
          </cell>
        </row>
        <row r="322">
          <cell r="A322">
            <v>36609</v>
          </cell>
          <cell r="B322">
            <v>8.0500000000000007</v>
          </cell>
          <cell r="C322">
            <v>13.15</v>
          </cell>
          <cell r="E322">
            <v>9.9499999999999993</v>
          </cell>
          <cell r="F322">
            <v>11.75</v>
          </cell>
          <cell r="J322">
            <v>36516</v>
          </cell>
          <cell r="K322">
            <v>14.3</v>
          </cell>
          <cell r="L322">
            <v>11.25</v>
          </cell>
          <cell r="M322">
            <v>15.1</v>
          </cell>
          <cell r="O322">
            <v>8.4</v>
          </cell>
          <cell r="P322">
            <v>8.4</v>
          </cell>
        </row>
        <row r="323">
          <cell r="A323">
            <v>36612</v>
          </cell>
          <cell r="B323">
            <v>8.1999999999999993</v>
          </cell>
          <cell r="C323">
            <v>13.2</v>
          </cell>
          <cell r="E323">
            <v>10</v>
          </cell>
          <cell r="F323">
            <v>12.05</v>
          </cell>
          <cell r="J323">
            <v>36517</v>
          </cell>
          <cell r="K323">
            <v>14.8</v>
          </cell>
          <cell r="L323">
            <v>11.25</v>
          </cell>
          <cell r="M323">
            <v>15.6</v>
          </cell>
          <cell r="O323">
            <v>8.4499999999999993</v>
          </cell>
          <cell r="P323">
            <v>8.35</v>
          </cell>
        </row>
        <row r="324">
          <cell r="A324">
            <v>36613</v>
          </cell>
          <cell r="B324">
            <v>8.15</v>
          </cell>
          <cell r="C324">
            <v>13.45</v>
          </cell>
          <cell r="E324">
            <v>10</v>
          </cell>
          <cell r="F324">
            <v>11.8</v>
          </cell>
          <cell r="J324">
            <v>36518</v>
          </cell>
          <cell r="K324">
            <v>14.8</v>
          </cell>
          <cell r="L324">
            <v>11.25</v>
          </cell>
          <cell r="M324">
            <v>15.6</v>
          </cell>
          <cell r="O324">
            <v>8.4499999999999993</v>
          </cell>
          <cell r="P324">
            <v>8.35</v>
          </cell>
        </row>
        <row r="325">
          <cell r="A325">
            <v>36614</v>
          </cell>
          <cell r="B325">
            <v>8.15</v>
          </cell>
          <cell r="C325">
            <v>14.05</v>
          </cell>
          <cell r="E325">
            <v>10.45</v>
          </cell>
          <cell r="F325">
            <v>12.35</v>
          </cell>
          <cell r="J325">
            <v>36521</v>
          </cell>
          <cell r="K325">
            <v>14.8</v>
          </cell>
          <cell r="L325">
            <v>11.25</v>
          </cell>
          <cell r="M325">
            <v>15.6</v>
          </cell>
          <cell r="O325">
            <v>8.4499999999999993</v>
          </cell>
          <cell r="P325">
            <v>8.35</v>
          </cell>
        </row>
        <row r="326">
          <cell r="A326">
            <v>36615</v>
          </cell>
          <cell r="B326">
            <v>8.1999999999999993</v>
          </cell>
          <cell r="C326">
            <v>14.5</v>
          </cell>
          <cell r="E326">
            <v>10.7</v>
          </cell>
          <cell r="F326">
            <v>12.4</v>
          </cell>
          <cell r="J326">
            <v>36522</v>
          </cell>
          <cell r="K326">
            <v>14.8</v>
          </cell>
          <cell r="L326">
            <v>11.25</v>
          </cell>
          <cell r="M326">
            <v>15.6</v>
          </cell>
          <cell r="O326">
            <v>8.4499999999999993</v>
          </cell>
          <cell r="P326">
            <v>8.35</v>
          </cell>
        </row>
        <row r="327">
          <cell r="A327">
            <v>36616</v>
          </cell>
          <cell r="B327">
            <v>8.1999999999999993</v>
          </cell>
          <cell r="C327">
            <v>14.5</v>
          </cell>
          <cell r="E327">
            <v>10.6</v>
          </cell>
          <cell r="F327">
            <v>12.4</v>
          </cell>
          <cell r="J327">
            <v>36523</v>
          </cell>
          <cell r="K327">
            <v>14.8</v>
          </cell>
          <cell r="L327">
            <v>11.25</v>
          </cell>
          <cell r="M327">
            <v>15.6</v>
          </cell>
          <cell r="O327">
            <v>8.4499999999999993</v>
          </cell>
          <cell r="P327">
            <v>8.35</v>
          </cell>
        </row>
        <row r="328">
          <cell r="A328">
            <v>36619</v>
          </cell>
          <cell r="B328">
            <v>8.25</v>
          </cell>
          <cell r="C328">
            <v>15.5</v>
          </cell>
          <cell r="E328">
            <v>10.85</v>
          </cell>
          <cell r="F328">
            <v>12.45</v>
          </cell>
          <cell r="J328">
            <v>36524</v>
          </cell>
          <cell r="K328">
            <v>14.45</v>
          </cell>
          <cell r="L328">
            <v>11.55</v>
          </cell>
          <cell r="M328">
            <v>15.1</v>
          </cell>
          <cell r="O328">
            <v>8.5</v>
          </cell>
          <cell r="P328">
            <v>8.75</v>
          </cell>
        </row>
        <row r="329">
          <cell r="A329">
            <v>36620</v>
          </cell>
          <cell r="B329">
            <v>8.1999999999999993</v>
          </cell>
          <cell r="C329">
            <v>14.3</v>
          </cell>
          <cell r="E329">
            <v>10.9</v>
          </cell>
          <cell r="F329">
            <v>12.4</v>
          </cell>
          <cell r="J329">
            <v>36525</v>
          </cell>
          <cell r="K329">
            <v>14.45</v>
          </cell>
          <cell r="L329">
            <v>11.55</v>
          </cell>
          <cell r="M329">
            <v>15.1</v>
          </cell>
          <cell r="O329">
            <v>8.5</v>
          </cell>
          <cell r="P329">
            <v>8.75</v>
          </cell>
        </row>
        <row r="330">
          <cell r="A330">
            <v>36621</v>
          </cell>
          <cell r="B330">
            <v>8.3000000000000007</v>
          </cell>
          <cell r="C330">
            <v>14</v>
          </cell>
          <cell r="E330">
            <v>11</v>
          </cell>
          <cell r="F330">
            <v>12.7</v>
          </cell>
          <cell r="J330">
            <v>36528</v>
          </cell>
          <cell r="K330">
            <v>14.45</v>
          </cell>
          <cell r="L330">
            <v>11.55</v>
          </cell>
          <cell r="M330">
            <v>15.1</v>
          </cell>
          <cell r="O330">
            <v>8.5</v>
          </cell>
          <cell r="P330">
            <v>8.75</v>
          </cell>
        </row>
        <row r="331">
          <cell r="A331">
            <v>36622</v>
          </cell>
          <cell r="B331">
            <v>8.1</v>
          </cell>
          <cell r="C331">
            <v>14.4</v>
          </cell>
          <cell r="E331">
            <v>10.9</v>
          </cell>
          <cell r="F331">
            <v>12.6</v>
          </cell>
          <cell r="J331">
            <v>36529</v>
          </cell>
          <cell r="K331">
            <v>13.5</v>
          </cell>
          <cell r="L331">
            <v>12.35</v>
          </cell>
          <cell r="M331">
            <v>14.95</v>
          </cell>
          <cell r="O331">
            <v>8.75</v>
          </cell>
          <cell r="P331">
            <v>8.6999999999999993</v>
          </cell>
        </row>
        <row r="332">
          <cell r="A332">
            <v>36623</v>
          </cell>
          <cell r="B332">
            <v>8.0500000000000007</v>
          </cell>
          <cell r="C332">
            <v>14.25</v>
          </cell>
          <cell r="E332">
            <v>10.8</v>
          </cell>
          <cell r="F332">
            <v>12.55</v>
          </cell>
          <cell r="J332">
            <v>36530</v>
          </cell>
          <cell r="K332">
            <v>12.7</v>
          </cell>
          <cell r="L332">
            <v>11.95</v>
          </cell>
          <cell r="M332">
            <v>14.35</v>
          </cell>
          <cell r="O332">
            <v>8.6999999999999993</v>
          </cell>
          <cell r="P332">
            <v>8.9</v>
          </cell>
        </row>
        <row r="333">
          <cell r="A333">
            <v>36626</v>
          </cell>
          <cell r="B333">
            <v>7.85</v>
          </cell>
          <cell r="C333">
            <v>13.55</v>
          </cell>
          <cell r="E333">
            <v>10.6</v>
          </cell>
          <cell r="F333">
            <v>12.2</v>
          </cell>
          <cell r="J333">
            <v>36531</v>
          </cell>
          <cell r="K333">
            <v>12.8</v>
          </cell>
          <cell r="L333">
            <v>11.65</v>
          </cell>
          <cell r="M333">
            <v>14.35</v>
          </cell>
          <cell r="O333">
            <v>8.1</v>
          </cell>
          <cell r="P333">
            <v>8.75</v>
          </cell>
        </row>
        <row r="334">
          <cell r="A334">
            <v>36627</v>
          </cell>
          <cell r="B334">
            <v>7.8</v>
          </cell>
          <cell r="C334">
            <v>13.35</v>
          </cell>
          <cell r="E334">
            <v>10.7</v>
          </cell>
          <cell r="F334">
            <v>12.25</v>
          </cell>
          <cell r="J334">
            <v>36532</v>
          </cell>
          <cell r="K334">
            <v>12.9</v>
          </cell>
          <cell r="L334">
            <v>11.35</v>
          </cell>
          <cell r="M334">
            <v>14.3</v>
          </cell>
          <cell r="O334">
            <v>7.95</v>
          </cell>
          <cell r="P334">
            <v>8.4</v>
          </cell>
        </row>
        <row r="335">
          <cell r="A335">
            <v>36628</v>
          </cell>
          <cell r="B335">
            <v>7.7</v>
          </cell>
          <cell r="C335">
            <v>14</v>
          </cell>
          <cell r="E335">
            <v>10.8</v>
          </cell>
          <cell r="F335">
            <v>12.25</v>
          </cell>
          <cell r="J335">
            <v>36535</v>
          </cell>
          <cell r="K335">
            <v>12.9</v>
          </cell>
          <cell r="L335">
            <v>11.15</v>
          </cell>
          <cell r="M335">
            <v>14.4</v>
          </cell>
          <cell r="O335">
            <v>7.9</v>
          </cell>
          <cell r="P335">
            <v>8.5</v>
          </cell>
        </row>
        <row r="336">
          <cell r="A336">
            <v>36629</v>
          </cell>
          <cell r="B336">
            <v>7.7</v>
          </cell>
          <cell r="C336">
            <v>13.85</v>
          </cell>
          <cell r="E336">
            <v>10.9</v>
          </cell>
          <cell r="F336">
            <v>12.4</v>
          </cell>
          <cell r="J336">
            <v>36536</v>
          </cell>
          <cell r="K336">
            <v>12.8</v>
          </cell>
          <cell r="L336">
            <v>11.05</v>
          </cell>
          <cell r="M336">
            <v>14.2</v>
          </cell>
          <cell r="O336">
            <v>7.95</v>
          </cell>
          <cell r="P336">
            <v>8.5</v>
          </cell>
        </row>
        <row r="337">
          <cell r="A337">
            <v>36630</v>
          </cell>
          <cell r="B337">
            <v>7.5</v>
          </cell>
          <cell r="C337">
            <v>13.9</v>
          </cell>
          <cell r="E337">
            <v>10.6</v>
          </cell>
          <cell r="F337">
            <v>12.3</v>
          </cell>
          <cell r="J337">
            <v>36537</v>
          </cell>
          <cell r="K337">
            <v>12.3</v>
          </cell>
          <cell r="L337">
            <v>11.05</v>
          </cell>
          <cell r="M337">
            <v>14</v>
          </cell>
          <cell r="O337">
            <v>8</v>
          </cell>
          <cell r="P337">
            <v>8.5500000000000007</v>
          </cell>
        </row>
        <row r="338">
          <cell r="A338">
            <v>36633</v>
          </cell>
          <cell r="B338">
            <v>7.65</v>
          </cell>
          <cell r="C338">
            <v>15.55</v>
          </cell>
          <cell r="E338">
            <v>11.1</v>
          </cell>
          <cell r="F338">
            <v>12.75</v>
          </cell>
          <cell r="J338">
            <v>36538</v>
          </cell>
          <cell r="K338">
            <v>12.7</v>
          </cell>
          <cell r="L338">
            <v>10.85</v>
          </cell>
          <cell r="M338">
            <v>14.1</v>
          </cell>
          <cell r="O338">
            <v>7.8</v>
          </cell>
          <cell r="P338">
            <v>8.5</v>
          </cell>
        </row>
        <row r="339">
          <cell r="A339">
            <v>36634</v>
          </cell>
          <cell r="B339">
            <v>7.7</v>
          </cell>
          <cell r="C339">
            <v>14.5</v>
          </cell>
          <cell r="E339">
            <v>10.9</v>
          </cell>
          <cell r="F339">
            <v>12.8</v>
          </cell>
          <cell r="J339">
            <v>36539</v>
          </cell>
          <cell r="K339">
            <v>12.6</v>
          </cell>
          <cell r="L339">
            <v>10.55</v>
          </cell>
          <cell r="M339">
            <v>14</v>
          </cell>
          <cell r="O339">
            <v>7.7</v>
          </cell>
          <cell r="P339">
            <v>8.3000000000000007</v>
          </cell>
        </row>
        <row r="340">
          <cell r="A340">
            <v>36635</v>
          </cell>
          <cell r="B340">
            <v>7.45</v>
          </cell>
          <cell r="C340">
            <v>13.8</v>
          </cell>
          <cell r="E340">
            <v>10.8</v>
          </cell>
          <cell r="F340">
            <v>12.55</v>
          </cell>
          <cell r="J340">
            <v>36542</v>
          </cell>
          <cell r="K340">
            <v>12.8</v>
          </cell>
          <cell r="L340">
            <v>10.65</v>
          </cell>
          <cell r="M340">
            <v>14.2</v>
          </cell>
          <cell r="O340">
            <v>7.7</v>
          </cell>
          <cell r="P340">
            <v>8.6</v>
          </cell>
        </row>
        <row r="341">
          <cell r="A341">
            <v>36636</v>
          </cell>
          <cell r="B341">
            <v>7.25</v>
          </cell>
          <cell r="C341">
            <v>13.5</v>
          </cell>
          <cell r="E341">
            <v>11</v>
          </cell>
          <cell r="F341">
            <v>12.65</v>
          </cell>
          <cell r="J341">
            <v>36543</v>
          </cell>
          <cell r="K341">
            <v>12.7</v>
          </cell>
          <cell r="L341">
            <v>10.85</v>
          </cell>
          <cell r="M341">
            <v>14.2</v>
          </cell>
          <cell r="O341">
            <v>7.7</v>
          </cell>
          <cell r="P341">
            <v>8.5500000000000007</v>
          </cell>
        </row>
        <row r="342">
          <cell r="A342">
            <v>36637</v>
          </cell>
          <cell r="B342">
            <v>7.25</v>
          </cell>
          <cell r="C342">
            <v>13.6</v>
          </cell>
          <cell r="E342">
            <v>11.1</v>
          </cell>
          <cell r="F342">
            <v>12.65</v>
          </cell>
          <cell r="J342">
            <v>36544</v>
          </cell>
          <cell r="K342">
            <v>12.7</v>
          </cell>
          <cell r="L342">
            <v>10.85</v>
          </cell>
          <cell r="M342">
            <v>14</v>
          </cell>
          <cell r="O342">
            <v>7.6</v>
          </cell>
          <cell r="P342">
            <v>8.5500000000000007</v>
          </cell>
        </row>
        <row r="343">
          <cell r="A343">
            <v>36640</v>
          </cell>
          <cell r="B343">
            <v>7.25</v>
          </cell>
          <cell r="C343">
            <v>13.6</v>
          </cell>
          <cell r="E343">
            <v>11.1</v>
          </cell>
          <cell r="F343">
            <v>12.65</v>
          </cell>
          <cell r="J343">
            <v>36545</v>
          </cell>
          <cell r="K343">
            <v>12.6</v>
          </cell>
          <cell r="L343">
            <v>10.65</v>
          </cell>
          <cell r="M343">
            <v>13.8</v>
          </cell>
          <cell r="O343">
            <v>7.5</v>
          </cell>
          <cell r="P343">
            <v>8.5500000000000007</v>
          </cell>
        </row>
        <row r="344">
          <cell r="A344">
            <v>36641</v>
          </cell>
          <cell r="B344">
            <v>7.25</v>
          </cell>
          <cell r="C344">
            <v>13.8</v>
          </cell>
          <cell r="E344">
            <v>11.1</v>
          </cell>
          <cell r="F344">
            <v>13</v>
          </cell>
          <cell r="J344">
            <v>36546</v>
          </cell>
          <cell r="K344">
            <v>12.6</v>
          </cell>
          <cell r="L344">
            <v>10.75</v>
          </cell>
          <cell r="M344">
            <v>13.7</v>
          </cell>
          <cell r="O344">
            <v>7.6</v>
          </cell>
          <cell r="P344">
            <v>8.5500000000000007</v>
          </cell>
        </row>
        <row r="345">
          <cell r="A345">
            <v>36642</v>
          </cell>
          <cell r="B345">
            <v>7.4</v>
          </cell>
          <cell r="C345">
            <v>13.6</v>
          </cell>
          <cell r="E345">
            <v>11.7</v>
          </cell>
          <cell r="F345">
            <v>13.45</v>
          </cell>
          <cell r="J345">
            <v>36549</v>
          </cell>
          <cell r="K345">
            <v>11.7</v>
          </cell>
          <cell r="L345">
            <v>10.85</v>
          </cell>
          <cell r="M345">
            <v>13.55</v>
          </cell>
          <cell r="O345">
            <v>7.8</v>
          </cell>
          <cell r="P345">
            <v>8.9499999999999993</v>
          </cell>
        </row>
        <row r="346">
          <cell r="A346">
            <v>36643</v>
          </cell>
          <cell r="B346">
            <v>7.4</v>
          </cell>
          <cell r="C346">
            <v>13.35</v>
          </cell>
          <cell r="E346">
            <v>11.75</v>
          </cell>
          <cell r="F346">
            <v>13.35</v>
          </cell>
          <cell r="J346">
            <v>36550</v>
          </cell>
          <cell r="K346">
            <v>11.8</v>
          </cell>
          <cell r="L346">
            <v>10.85</v>
          </cell>
          <cell r="M346">
            <v>13.6</v>
          </cell>
          <cell r="O346">
            <v>7.75</v>
          </cell>
          <cell r="P346">
            <v>9.0500000000000007</v>
          </cell>
        </row>
        <row r="347">
          <cell r="A347">
            <v>36644</v>
          </cell>
          <cell r="B347">
            <v>8.0500000000000007</v>
          </cell>
          <cell r="C347">
            <v>13.15</v>
          </cell>
          <cell r="E347">
            <v>12.5</v>
          </cell>
          <cell r="F347">
            <v>13.8</v>
          </cell>
          <cell r="J347">
            <v>36551</v>
          </cell>
          <cell r="K347">
            <v>11.65</v>
          </cell>
          <cell r="L347">
            <v>10.65</v>
          </cell>
          <cell r="M347">
            <v>13.6</v>
          </cell>
          <cell r="O347">
            <v>7.65</v>
          </cell>
          <cell r="P347">
            <v>8.6999999999999993</v>
          </cell>
        </row>
        <row r="348">
          <cell r="A348">
            <v>36647</v>
          </cell>
          <cell r="B348">
            <v>8.15</v>
          </cell>
          <cell r="C348">
            <v>13.25</v>
          </cell>
          <cell r="E348">
            <v>12.4</v>
          </cell>
          <cell r="F348">
            <v>13.35</v>
          </cell>
          <cell r="J348">
            <v>36552</v>
          </cell>
          <cell r="K348">
            <v>11.45</v>
          </cell>
          <cell r="L348">
            <v>10.65</v>
          </cell>
          <cell r="M348">
            <v>13.5</v>
          </cell>
          <cell r="O348">
            <v>7.6</v>
          </cell>
          <cell r="P348">
            <v>8.65</v>
          </cell>
        </row>
        <row r="349">
          <cell r="A349">
            <v>36648</v>
          </cell>
          <cell r="B349">
            <v>8.3000000000000007</v>
          </cell>
          <cell r="C349">
            <v>12.45</v>
          </cell>
          <cell r="E349">
            <v>12.25</v>
          </cell>
          <cell r="F349">
            <v>13.4</v>
          </cell>
          <cell r="J349">
            <v>36553</v>
          </cell>
          <cell r="K349">
            <v>11.75</v>
          </cell>
          <cell r="L349">
            <v>10.85</v>
          </cell>
          <cell r="M349">
            <v>13.9</v>
          </cell>
          <cell r="O349">
            <v>7.7</v>
          </cell>
          <cell r="P349">
            <v>8.9499999999999993</v>
          </cell>
        </row>
        <row r="350">
          <cell r="A350">
            <v>36649</v>
          </cell>
          <cell r="B350">
            <v>8.3000000000000007</v>
          </cell>
          <cell r="C350">
            <v>12.45</v>
          </cell>
          <cell r="E350">
            <v>12.9</v>
          </cell>
          <cell r="F350">
            <v>13.75</v>
          </cell>
          <cell r="J350">
            <v>36556</v>
          </cell>
          <cell r="K350">
            <v>12.1</v>
          </cell>
          <cell r="L350">
            <v>11.35</v>
          </cell>
          <cell r="M350">
            <v>13.9</v>
          </cell>
          <cell r="O350">
            <v>7.85</v>
          </cell>
          <cell r="P350">
            <v>9.15</v>
          </cell>
        </row>
        <row r="351">
          <cell r="A351">
            <v>36650</v>
          </cell>
          <cell r="B351">
            <v>8.6</v>
          </cell>
          <cell r="C351">
            <v>12.7</v>
          </cell>
          <cell r="E351">
            <v>13.35</v>
          </cell>
          <cell r="F351">
            <v>14.2</v>
          </cell>
          <cell r="J351">
            <v>36557</v>
          </cell>
          <cell r="K351">
            <v>12.35</v>
          </cell>
          <cell r="L351">
            <v>12.15</v>
          </cell>
          <cell r="M351">
            <v>14</v>
          </cell>
          <cell r="O351">
            <v>8.3000000000000007</v>
          </cell>
          <cell r="P351">
            <v>9.4</v>
          </cell>
        </row>
        <row r="352">
          <cell r="A352">
            <v>36651</v>
          </cell>
          <cell r="B352">
            <v>9.3000000000000007</v>
          </cell>
          <cell r="C352">
            <v>13.05</v>
          </cell>
          <cell r="E352">
            <v>13.35</v>
          </cell>
          <cell r="F352">
            <v>14.3</v>
          </cell>
          <cell r="J352">
            <v>36558</v>
          </cell>
          <cell r="K352">
            <v>12.75</v>
          </cell>
          <cell r="L352">
            <v>12.05</v>
          </cell>
          <cell r="M352">
            <v>14.1</v>
          </cell>
          <cell r="O352">
            <v>8.1999999999999993</v>
          </cell>
          <cell r="P352">
            <v>9.4</v>
          </cell>
        </row>
        <row r="353">
          <cell r="A353">
            <v>36654</v>
          </cell>
          <cell r="B353">
            <v>9.1</v>
          </cell>
          <cell r="C353">
            <v>13</v>
          </cell>
          <cell r="E353">
            <v>13.25</v>
          </cell>
          <cell r="F353">
            <v>14.3</v>
          </cell>
          <cell r="J353">
            <v>36559</v>
          </cell>
          <cell r="K353">
            <v>12.65</v>
          </cell>
          <cell r="L353">
            <v>12.05</v>
          </cell>
          <cell r="M353">
            <v>14.2</v>
          </cell>
          <cell r="O353">
            <v>8.4</v>
          </cell>
          <cell r="P353">
            <v>9.5500000000000007</v>
          </cell>
        </row>
        <row r="354">
          <cell r="A354">
            <v>36655</v>
          </cell>
          <cell r="B354">
            <v>8.9</v>
          </cell>
          <cell r="C354">
            <v>12.95</v>
          </cell>
          <cell r="E354">
            <v>12.6</v>
          </cell>
          <cell r="F354">
            <v>13.7</v>
          </cell>
          <cell r="J354">
            <v>36560</v>
          </cell>
          <cell r="K354">
            <v>12.65</v>
          </cell>
          <cell r="L354">
            <v>12.25</v>
          </cell>
          <cell r="M354">
            <v>14</v>
          </cell>
          <cell r="O354">
            <v>8.8000000000000007</v>
          </cell>
          <cell r="P354">
            <v>10.9</v>
          </cell>
        </row>
        <row r="355">
          <cell r="A355">
            <v>36656</v>
          </cell>
          <cell r="B355">
            <v>9.1</v>
          </cell>
          <cell r="C355">
            <v>12.95</v>
          </cell>
          <cell r="E355">
            <v>13</v>
          </cell>
          <cell r="F355">
            <v>13.95</v>
          </cell>
          <cell r="J355">
            <v>36563</v>
          </cell>
          <cell r="K355">
            <v>12.65</v>
          </cell>
          <cell r="L355">
            <v>11.95</v>
          </cell>
          <cell r="M355">
            <v>13.95</v>
          </cell>
          <cell r="O355">
            <v>8.6</v>
          </cell>
          <cell r="P355">
            <v>10.45</v>
          </cell>
        </row>
        <row r="356">
          <cell r="A356">
            <v>36657</v>
          </cell>
          <cell r="B356">
            <v>9.85</v>
          </cell>
          <cell r="C356">
            <v>13.2</v>
          </cell>
          <cell r="E356">
            <v>13.4</v>
          </cell>
          <cell r="F356">
            <v>13.8</v>
          </cell>
          <cell r="J356">
            <v>36564</v>
          </cell>
          <cell r="K356">
            <v>12.75</v>
          </cell>
          <cell r="L356">
            <v>11.95</v>
          </cell>
          <cell r="M356">
            <v>14.1</v>
          </cell>
          <cell r="O356">
            <v>8.4</v>
          </cell>
          <cell r="P356">
            <v>10.1</v>
          </cell>
        </row>
        <row r="357">
          <cell r="A357">
            <v>36658</v>
          </cell>
          <cell r="B357">
            <v>9.85</v>
          </cell>
          <cell r="C357">
            <v>13.25</v>
          </cell>
          <cell r="E357">
            <v>13.2</v>
          </cell>
          <cell r="F357">
            <v>13.65</v>
          </cell>
          <cell r="J357">
            <v>36565</v>
          </cell>
          <cell r="K357">
            <v>12.95</v>
          </cell>
          <cell r="L357">
            <v>12.15</v>
          </cell>
          <cell r="M357">
            <v>14.35</v>
          </cell>
          <cell r="O357">
            <v>8.5500000000000007</v>
          </cell>
          <cell r="P357">
            <v>10.25</v>
          </cell>
        </row>
        <row r="358">
          <cell r="A358">
            <v>36661</v>
          </cell>
          <cell r="B358">
            <v>9.85</v>
          </cell>
          <cell r="C358">
            <v>12.9</v>
          </cell>
          <cell r="E358">
            <v>13.4</v>
          </cell>
          <cell r="F358">
            <v>13.9</v>
          </cell>
          <cell r="J358">
            <v>36566</v>
          </cell>
          <cell r="K358">
            <v>12.75</v>
          </cell>
          <cell r="L358">
            <v>12.05</v>
          </cell>
          <cell r="M358">
            <v>14.2</v>
          </cell>
          <cell r="O358">
            <v>8.65</v>
          </cell>
          <cell r="P358">
            <v>10.3</v>
          </cell>
        </row>
        <row r="359">
          <cell r="A359">
            <v>36662</v>
          </cell>
          <cell r="B359">
            <v>10.1</v>
          </cell>
          <cell r="C359">
            <v>12.85</v>
          </cell>
          <cell r="E359">
            <v>13.2</v>
          </cell>
          <cell r="F359">
            <v>13.75</v>
          </cell>
          <cell r="J359">
            <v>36567</v>
          </cell>
          <cell r="K359">
            <v>12.75</v>
          </cell>
          <cell r="L359">
            <v>11.45</v>
          </cell>
          <cell r="M359">
            <v>14.1</v>
          </cell>
          <cell r="O359">
            <v>8.4</v>
          </cell>
          <cell r="P359">
            <v>9.9</v>
          </cell>
        </row>
        <row r="360">
          <cell r="A360">
            <v>36663</v>
          </cell>
          <cell r="B360">
            <v>10.25</v>
          </cell>
          <cell r="C360">
            <v>12.75</v>
          </cell>
          <cell r="E360">
            <v>12.4</v>
          </cell>
          <cell r="F360">
            <v>13.6</v>
          </cell>
          <cell r="J360">
            <v>36570</v>
          </cell>
          <cell r="K360">
            <v>12.55</v>
          </cell>
          <cell r="L360">
            <v>11.95</v>
          </cell>
          <cell r="M360">
            <v>14.2</v>
          </cell>
          <cell r="O360">
            <v>8.6</v>
          </cell>
          <cell r="P360">
            <v>10.45</v>
          </cell>
        </row>
        <row r="361">
          <cell r="A361">
            <v>36664</v>
          </cell>
          <cell r="B361">
            <v>10.15</v>
          </cell>
          <cell r="C361">
            <v>12.75</v>
          </cell>
          <cell r="E361">
            <v>11.55</v>
          </cell>
          <cell r="F361">
            <v>13.3</v>
          </cell>
          <cell r="J361">
            <v>36571</v>
          </cell>
          <cell r="K361">
            <v>12.45</v>
          </cell>
          <cell r="L361">
            <v>11.85</v>
          </cell>
          <cell r="M361">
            <v>14.1</v>
          </cell>
          <cell r="O361">
            <v>8.65</v>
          </cell>
          <cell r="P361">
            <v>10.3</v>
          </cell>
        </row>
        <row r="362">
          <cell r="A362">
            <v>36665</v>
          </cell>
          <cell r="B362">
            <v>9.9499999999999993</v>
          </cell>
          <cell r="C362">
            <v>13.25</v>
          </cell>
          <cell r="E362">
            <v>11.2</v>
          </cell>
          <cell r="F362">
            <v>13.1</v>
          </cell>
          <cell r="J362">
            <v>36572</v>
          </cell>
          <cell r="K362">
            <v>12.25</v>
          </cell>
          <cell r="L362">
            <v>11.95</v>
          </cell>
          <cell r="M362">
            <v>14</v>
          </cell>
          <cell r="O362">
            <v>8.6</v>
          </cell>
          <cell r="P362">
            <v>10.35</v>
          </cell>
        </row>
        <row r="363">
          <cell r="A363">
            <v>36668</v>
          </cell>
          <cell r="B363">
            <v>9.65</v>
          </cell>
          <cell r="C363">
            <v>13.2</v>
          </cell>
          <cell r="E363">
            <v>11.9</v>
          </cell>
          <cell r="F363">
            <v>13.7</v>
          </cell>
          <cell r="J363">
            <v>36573</v>
          </cell>
          <cell r="K363">
            <v>12.85</v>
          </cell>
          <cell r="L363">
            <v>11.95</v>
          </cell>
          <cell r="M363">
            <v>14.3</v>
          </cell>
          <cell r="O363">
            <v>8.5</v>
          </cell>
          <cell r="P363">
            <v>10.35</v>
          </cell>
        </row>
        <row r="364">
          <cell r="A364">
            <v>36669</v>
          </cell>
          <cell r="B364">
            <v>9.5</v>
          </cell>
          <cell r="C364">
            <v>13.15</v>
          </cell>
          <cell r="E364">
            <v>11.75</v>
          </cell>
          <cell r="F364">
            <v>13.9</v>
          </cell>
          <cell r="J364">
            <v>36574</v>
          </cell>
          <cell r="K364">
            <v>13.05</v>
          </cell>
          <cell r="L364">
            <v>11.75</v>
          </cell>
          <cell r="M364">
            <v>14.2</v>
          </cell>
          <cell r="O364">
            <v>8.35</v>
          </cell>
          <cell r="P364">
            <v>10.050000000000001</v>
          </cell>
        </row>
        <row r="365">
          <cell r="A365">
            <v>36670</v>
          </cell>
          <cell r="B365">
            <v>10.15</v>
          </cell>
          <cell r="C365">
            <v>13.1</v>
          </cell>
          <cell r="E365">
            <v>12</v>
          </cell>
          <cell r="F365">
            <v>13.9</v>
          </cell>
          <cell r="J365">
            <v>36577</v>
          </cell>
          <cell r="K365">
            <v>12.8</v>
          </cell>
          <cell r="L365">
            <v>11.75</v>
          </cell>
          <cell r="M365">
            <v>14.2</v>
          </cell>
          <cell r="O365">
            <v>8.3000000000000007</v>
          </cell>
          <cell r="P365">
            <v>9.85</v>
          </cell>
        </row>
        <row r="366">
          <cell r="A366">
            <v>36671</v>
          </cell>
          <cell r="B366">
            <v>10</v>
          </cell>
          <cell r="C366">
            <v>12.75</v>
          </cell>
          <cell r="E366">
            <v>12.05</v>
          </cell>
          <cell r="F366">
            <v>13.95</v>
          </cell>
          <cell r="J366">
            <v>36578</v>
          </cell>
          <cell r="K366">
            <v>12.85</v>
          </cell>
          <cell r="L366">
            <v>11.85</v>
          </cell>
          <cell r="M366">
            <v>14.55</v>
          </cell>
          <cell r="O366">
            <v>8.35</v>
          </cell>
          <cell r="P366">
            <v>9.9</v>
          </cell>
        </row>
        <row r="367">
          <cell r="A367">
            <v>36672</v>
          </cell>
          <cell r="B367">
            <v>10</v>
          </cell>
          <cell r="C367">
            <v>12.65</v>
          </cell>
          <cell r="E367">
            <v>12.3</v>
          </cell>
          <cell r="F367">
            <v>14</v>
          </cell>
          <cell r="J367">
            <v>36579</v>
          </cell>
          <cell r="K367">
            <v>12.899999999999999</v>
          </cell>
          <cell r="L367">
            <v>11.75</v>
          </cell>
          <cell r="M367">
            <v>14.6</v>
          </cell>
          <cell r="O367">
            <v>8.3000000000000007</v>
          </cell>
          <cell r="P367">
            <v>10</v>
          </cell>
        </row>
        <row r="368">
          <cell r="A368">
            <v>36675</v>
          </cell>
          <cell r="B368">
            <v>10</v>
          </cell>
          <cell r="C368">
            <v>12.65</v>
          </cell>
          <cell r="E368">
            <v>12.3</v>
          </cell>
          <cell r="F368">
            <v>14</v>
          </cell>
          <cell r="J368">
            <v>36580</v>
          </cell>
          <cell r="K368">
            <v>12.95</v>
          </cell>
          <cell r="L368">
            <v>11.65</v>
          </cell>
          <cell r="M368">
            <v>14.55</v>
          </cell>
          <cell r="O368">
            <v>8.25</v>
          </cell>
          <cell r="P368">
            <v>9.6999999999999993</v>
          </cell>
        </row>
        <row r="369">
          <cell r="A369">
            <v>36676</v>
          </cell>
          <cell r="B369">
            <v>9.8000000000000007</v>
          </cell>
          <cell r="C369">
            <v>12.8</v>
          </cell>
          <cell r="E369">
            <v>12.8</v>
          </cell>
          <cell r="F369">
            <v>14.65</v>
          </cell>
          <cell r="J369">
            <v>36581</v>
          </cell>
          <cell r="K369">
            <v>12.65</v>
          </cell>
          <cell r="L369">
            <v>11.75</v>
          </cell>
          <cell r="M369">
            <v>14.6</v>
          </cell>
          <cell r="O369">
            <v>8.1999999999999993</v>
          </cell>
          <cell r="P369">
            <v>9.4499999999999993</v>
          </cell>
        </row>
        <row r="370">
          <cell r="A370">
            <v>36677</v>
          </cell>
          <cell r="B370">
            <v>9.65</v>
          </cell>
          <cell r="C370">
            <v>12.8</v>
          </cell>
          <cell r="E370">
            <v>12.3</v>
          </cell>
          <cell r="F370">
            <v>14.15</v>
          </cell>
          <cell r="J370">
            <v>36585</v>
          </cell>
          <cell r="K370">
            <v>13.15</v>
          </cell>
          <cell r="L370">
            <v>13.65</v>
          </cell>
          <cell r="M370">
            <v>16.100000000000001</v>
          </cell>
          <cell r="O370">
            <v>8.75</v>
          </cell>
          <cell r="P370">
            <v>12.05</v>
          </cell>
        </row>
        <row r="371">
          <cell r="A371">
            <v>36678</v>
          </cell>
          <cell r="B371">
            <v>9.5500000000000007</v>
          </cell>
          <cell r="C371">
            <v>12.7</v>
          </cell>
          <cell r="E371">
            <v>12</v>
          </cell>
          <cell r="F371">
            <v>14</v>
          </cell>
          <cell r="J371">
            <v>36586</v>
          </cell>
          <cell r="K371">
            <v>13.4</v>
          </cell>
          <cell r="L371">
            <v>13.15</v>
          </cell>
          <cell r="M371">
            <v>16.149999999999999</v>
          </cell>
          <cell r="O371">
            <v>8.9</v>
          </cell>
          <cell r="P371">
            <v>11.35</v>
          </cell>
        </row>
        <row r="372">
          <cell r="J372">
            <v>36587</v>
          </cell>
          <cell r="K372">
            <v>14.3</v>
          </cell>
          <cell r="L372">
            <v>13.45</v>
          </cell>
          <cell r="M372">
            <v>17.100000000000001</v>
          </cell>
          <cell r="O372">
            <v>8.9</v>
          </cell>
          <cell r="P372">
            <v>11</v>
          </cell>
        </row>
        <row r="373">
          <cell r="J373">
            <v>36588</v>
          </cell>
          <cell r="K373">
            <v>13.8</v>
          </cell>
          <cell r="L373">
            <v>13.2</v>
          </cell>
          <cell r="M373">
            <v>16.600000000000001</v>
          </cell>
          <cell r="O373">
            <v>8.9</v>
          </cell>
          <cell r="P373">
            <v>10.9</v>
          </cell>
        </row>
        <row r="374">
          <cell r="J374">
            <v>36591</v>
          </cell>
          <cell r="K374">
            <v>13.5</v>
          </cell>
          <cell r="L374">
            <v>13.25</v>
          </cell>
          <cell r="M374">
            <v>16.55</v>
          </cell>
          <cell r="O374">
            <v>8.9499999999999993</v>
          </cell>
          <cell r="P374">
            <v>11.1</v>
          </cell>
        </row>
        <row r="375">
          <cell r="J375">
            <v>36592</v>
          </cell>
          <cell r="K375">
            <v>13.1</v>
          </cell>
          <cell r="L375">
            <v>13.25</v>
          </cell>
          <cell r="M375">
            <v>16.149999999999999</v>
          </cell>
          <cell r="O375">
            <v>8.9</v>
          </cell>
          <cell r="P375">
            <v>10.95</v>
          </cell>
        </row>
        <row r="376">
          <cell r="J376">
            <v>36593</v>
          </cell>
          <cell r="K376">
            <v>13.274999999999999</v>
          </cell>
          <cell r="L376">
            <v>13.175000000000001</v>
          </cell>
          <cell r="M376">
            <v>16.399999999999999</v>
          </cell>
          <cell r="O376">
            <v>8.8249999999999993</v>
          </cell>
          <cell r="P376">
            <v>10.925000000000001</v>
          </cell>
        </row>
        <row r="377">
          <cell r="J377">
            <v>36594</v>
          </cell>
          <cell r="K377">
            <v>13.45</v>
          </cell>
          <cell r="L377">
            <v>13.1</v>
          </cell>
          <cell r="M377">
            <v>16.649999999999999</v>
          </cell>
          <cell r="O377">
            <v>8.75</v>
          </cell>
          <cell r="P377">
            <v>10.9</v>
          </cell>
        </row>
        <row r="378">
          <cell r="J378">
            <v>36595</v>
          </cell>
          <cell r="K378">
            <v>13.15</v>
          </cell>
          <cell r="L378">
            <v>12.95</v>
          </cell>
          <cell r="M378">
            <v>16.3</v>
          </cell>
          <cell r="O378">
            <v>8.4499999999999993</v>
          </cell>
          <cell r="P378">
            <v>10.6</v>
          </cell>
        </row>
        <row r="379">
          <cell r="J379">
            <v>36598</v>
          </cell>
          <cell r="K379">
            <v>13.45</v>
          </cell>
          <cell r="L379">
            <v>12.8</v>
          </cell>
          <cell r="M379">
            <v>16.5</v>
          </cell>
          <cell r="O379">
            <v>8.4499999999999993</v>
          </cell>
          <cell r="P379">
            <v>10.65</v>
          </cell>
        </row>
        <row r="380">
          <cell r="J380">
            <v>36599</v>
          </cell>
          <cell r="K380">
            <v>14.1</v>
          </cell>
          <cell r="L380">
            <v>12.75</v>
          </cell>
          <cell r="M380">
            <v>17.100000000000001</v>
          </cell>
          <cell r="O380">
            <v>8.65</v>
          </cell>
          <cell r="P380">
            <v>10.6</v>
          </cell>
        </row>
        <row r="381">
          <cell r="J381">
            <v>36600</v>
          </cell>
          <cell r="K381">
            <v>13.95</v>
          </cell>
          <cell r="L381">
            <v>12.7</v>
          </cell>
          <cell r="M381">
            <v>16.899999999999999</v>
          </cell>
          <cell r="O381">
            <v>8.5500000000000007</v>
          </cell>
          <cell r="P381">
            <v>10.3</v>
          </cell>
        </row>
        <row r="382">
          <cell r="A382" t="str">
            <v xml:space="preserve"> famedate</v>
          </cell>
          <cell r="B382" t="str">
            <v xml:space="preserve"> RTR.UK.CCY.GBPUSD3MONTHSVOL.B</v>
          </cell>
          <cell r="C382" t="str">
            <v xml:space="preserve"> RTR.UK.CCY.USDJPY3MONTHSVOL.B</v>
          </cell>
          <cell r="D382" t="str">
            <v xml:space="preserve"> RTR.UK.CCY.EURJPY3MONTHSVOL.B</v>
          </cell>
          <cell r="E382" t="str">
            <v xml:space="preserve"> RTR.UK.CCY.EURGBP3MONTHSVOL.B</v>
          </cell>
          <cell r="F382" t="str">
            <v xml:space="preserve"> RTR.UK.CCY.EURUSD3MONTHSVOL.B</v>
          </cell>
          <cell r="J382">
            <v>36601</v>
          </cell>
          <cell r="K382">
            <v>14.15</v>
          </cell>
          <cell r="L382">
            <v>12.65</v>
          </cell>
          <cell r="M382">
            <v>16.899999999999999</v>
          </cell>
          <cell r="O382">
            <v>8.4</v>
          </cell>
          <cell r="P382">
            <v>10.35</v>
          </cell>
        </row>
        <row r="383">
          <cell r="A383">
            <v>36528</v>
          </cell>
          <cell r="B383">
            <v>8.5</v>
          </cell>
          <cell r="C383">
            <v>14.45</v>
          </cell>
          <cell r="D383">
            <v>15.1</v>
          </cell>
          <cell r="E383">
            <v>8.75</v>
          </cell>
          <cell r="F383">
            <v>11.55</v>
          </cell>
          <cell r="J383">
            <v>36602</v>
          </cell>
          <cell r="K383">
            <v>14.2</v>
          </cell>
          <cell r="L383">
            <v>12.45</v>
          </cell>
          <cell r="M383">
            <v>16.8</v>
          </cell>
          <cell r="O383">
            <v>8.1999999999999993</v>
          </cell>
          <cell r="P383">
            <v>9.85</v>
          </cell>
        </row>
        <row r="384">
          <cell r="A384">
            <v>36529</v>
          </cell>
          <cell r="B384">
            <v>8.75</v>
          </cell>
          <cell r="C384">
            <v>13.5</v>
          </cell>
          <cell r="D384">
            <v>14.95</v>
          </cell>
          <cell r="E384">
            <v>8.6999999999999993</v>
          </cell>
          <cell r="F384">
            <v>12.35</v>
          </cell>
          <cell r="J384">
            <v>36605</v>
          </cell>
          <cell r="K384">
            <v>14.15</v>
          </cell>
          <cell r="L384">
            <v>12.5</v>
          </cell>
          <cell r="M384">
            <v>16.8</v>
          </cell>
          <cell r="O384">
            <v>7.9</v>
          </cell>
          <cell r="P384">
            <v>10.1</v>
          </cell>
        </row>
        <row r="385">
          <cell r="A385">
            <v>36530</v>
          </cell>
          <cell r="B385">
            <v>8.6999999999999993</v>
          </cell>
          <cell r="C385">
            <v>12.7</v>
          </cell>
          <cell r="D385">
            <v>14.35</v>
          </cell>
          <cell r="E385">
            <v>8.9</v>
          </cell>
          <cell r="F385">
            <v>11.95</v>
          </cell>
          <cell r="J385">
            <v>36606</v>
          </cell>
          <cell r="K385">
            <v>13.85</v>
          </cell>
          <cell r="L385">
            <v>12.15</v>
          </cell>
          <cell r="M385">
            <v>16.55</v>
          </cell>
          <cell r="O385">
            <v>8</v>
          </cell>
          <cell r="P385">
            <v>9.9499999999999993</v>
          </cell>
        </row>
        <row r="386">
          <cell r="A386">
            <v>36531</v>
          </cell>
          <cell r="B386">
            <v>8.1</v>
          </cell>
          <cell r="C386">
            <v>12.8</v>
          </cell>
          <cell r="D386">
            <v>14.35</v>
          </cell>
          <cell r="E386">
            <v>8.75</v>
          </cell>
          <cell r="F386">
            <v>11.65</v>
          </cell>
          <cell r="J386">
            <v>36607</v>
          </cell>
          <cell r="K386">
            <v>13.65</v>
          </cell>
          <cell r="L386">
            <v>12.15</v>
          </cell>
          <cell r="M386">
            <v>16.425000000000001</v>
          </cell>
          <cell r="O386">
            <v>7.95</v>
          </cell>
          <cell r="P386">
            <v>9.9749999999999996</v>
          </cell>
        </row>
        <row r="387">
          <cell r="A387">
            <v>36532</v>
          </cell>
          <cell r="B387">
            <v>7.95</v>
          </cell>
          <cell r="C387">
            <v>12.9</v>
          </cell>
          <cell r="D387">
            <v>14.3</v>
          </cell>
          <cell r="E387">
            <v>8.4</v>
          </cell>
          <cell r="F387">
            <v>11.35</v>
          </cell>
          <cell r="J387">
            <v>36608</v>
          </cell>
          <cell r="K387">
            <v>13.55</v>
          </cell>
          <cell r="L387">
            <v>11.7</v>
          </cell>
          <cell r="M387">
            <v>16.3</v>
          </cell>
          <cell r="O387">
            <v>8</v>
          </cell>
          <cell r="P387">
            <v>10</v>
          </cell>
        </row>
        <row r="388">
          <cell r="A388">
            <v>36535</v>
          </cell>
          <cell r="B388">
            <v>7.9</v>
          </cell>
          <cell r="C388">
            <v>12.9</v>
          </cell>
          <cell r="D388">
            <v>14.4</v>
          </cell>
          <cell r="E388">
            <v>8.5</v>
          </cell>
          <cell r="F388">
            <v>11.15</v>
          </cell>
          <cell r="J388">
            <v>36609</v>
          </cell>
          <cell r="K388">
            <v>13.15</v>
          </cell>
          <cell r="L388">
            <v>11.75</v>
          </cell>
          <cell r="M388">
            <v>15.9</v>
          </cell>
          <cell r="O388">
            <v>8.0500000000000007</v>
          </cell>
          <cell r="P388">
            <v>9.9499999999999993</v>
          </cell>
        </row>
        <row r="389">
          <cell r="A389">
            <v>36536</v>
          </cell>
          <cell r="B389">
            <v>7.95</v>
          </cell>
          <cell r="C389">
            <v>12.8</v>
          </cell>
          <cell r="D389">
            <v>14.2</v>
          </cell>
          <cell r="E389">
            <v>8.5</v>
          </cell>
          <cell r="F389">
            <v>11.05</v>
          </cell>
          <cell r="J389">
            <v>36612</v>
          </cell>
          <cell r="K389">
            <v>13.2</v>
          </cell>
          <cell r="L389">
            <v>12.05</v>
          </cell>
          <cell r="M389">
            <v>15.85</v>
          </cell>
          <cell r="O389">
            <v>8.1999999999999993</v>
          </cell>
          <cell r="P389">
            <v>10</v>
          </cell>
        </row>
        <row r="390">
          <cell r="A390">
            <v>36537</v>
          </cell>
          <cell r="B390">
            <v>8</v>
          </cell>
          <cell r="C390">
            <v>12.3</v>
          </cell>
          <cell r="D390">
            <v>14</v>
          </cell>
          <cell r="E390">
            <v>8.5500000000000007</v>
          </cell>
          <cell r="F390">
            <v>11.05</v>
          </cell>
          <cell r="J390">
            <v>36613</v>
          </cell>
          <cell r="K390">
            <v>13.45</v>
          </cell>
          <cell r="L390">
            <v>11.8</v>
          </cell>
          <cell r="M390">
            <v>16.100000000000001</v>
          </cell>
          <cell r="O390">
            <v>8.15</v>
          </cell>
          <cell r="P390">
            <v>10</v>
          </cell>
        </row>
        <row r="391">
          <cell r="A391">
            <v>36538</v>
          </cell>
          <cell r="B391">
            <v>7.8</v>
          </cell>
          <cell r="C391">
            <v>12.7</v>
          </cell>
          <cell r="D391">
            <v>14.1</v>
          </cell>
          <cell r="E391">
            <v>8.5</v>
          </cell>
          <cell r="F391">
            <v>10.85</v>
          </cell>
          <cell r="J391">
            <v>36614</v>
          </cell>
          <cell r="K391">
            <v>14.05</v>
          </cell>
          <cell r="L391">
            <v>12.35</v>
          </cell>
          <cell r="M391">
            <v>17.2</v>
          </cell>
          <cell r="O391">
            <v>8.15</v>
          </cell>
          <cell r="P391">
            <v>10.45</v>
          </cell>
        </row>
        <row r="392">
          <cell r="A392">
            <v>36539</v>
          </cell>
          <cell r="B392">
            <v>7.7</v>
          </cell>
          <cell r="C392">
            <v>12.6</v>
          </cell>
          <cell r="D392">
            <v>14</v>
          </cell>
          <cell r="E392">
            <v>8.3000000000000007</v>
          </cell>
          <cell r="F392">
            <v>10.55</v>
          </cell>
          <cell r="J392">
            <v>36615</v>
          </cell>
          <cell r="K392">
            <v>14.5</v>
          </cell>
          <cell r="L392">
            <v>12.4</v>
          </cell>
          <cell r="M392">
            <v>17.399999999999999</v>
          </cell>
          <cell r="O392">
            <v>8.1999999999999993</v>
          </cell>
          <cell r="P392">
            <v>10.7</v>
          </cell>
        </row>
        <row r="393">
          <cell r="A393">
            <v>36542</v>
          </cell>
          <cell r="B393">
            <v>7.7</v>
          </cell>
          <cell r="C393">
            <v>12.8</v>
          </cell>
          <cell r="D393">
            <v>14.2</v>
          </cell>
          <cell r="E393">
            <v>8.6</v>
          </cell>
          <cell r="F393">
            <v>10.65</v>
          </cell>
          <cell r="J393">
            <v>36616</v>
          </cell>
          <cell r="K393">
            <v>14.5</v>
          </cell>
          <cell r="L393">
            <v>12.4</v>
          </cell>
          <cell r="M393">
            <v>17.399999999999999</v>
          </cell>
          <cell r="O393">
            <v>8.1999999999999993</v>
          </cell>
          <cell r="P393">
            <v>10.6</v>
          </cell>
        </row>
        <row r="394">
          <cell r="A394">
            <v>36543</v>
          </cell>
          <cell r="B394">
            <v>7.7</v>
          </cell>
          <cell r="C394">
            <v>12.7</v>
          </cell>
          <cell r="D394">
            <v>14.2</v>
          </cell>
          <cell r="E394">
            <v>8.5500000000000007</v>
          </cell>
          <cell r="F394">
            <v>10.85</v>
          </cell>
          <cell r="J394">
            <v>36619</v>
          </cell>
          <cell r="K394">
            <v>15.5</v>
          </cell>
          <cell r="L394">
            <v>12.45</v>
          </cell>
          <cell r="M394">
            <v>17.8</v>
          </cell>
          <cell r="O394">
            <v>8.25</v>
          </cell>
          <cell r="P394">
            <v>10.85</v>
          </cell>
        </row>
        <row r="395">
          <cell r="A395">
            <v>36544</v>
          </cell>
          <cell r="B395">
            <v>7.6</v>
          </cell>
          <cell r="C395">
            <v>12.7</v>
          </cell>
          <cell r="D395">
            <v>14</v>
          </cell>
          <cell r="E395">
            <v>8.5500000000000007</v>
          </cell>
          <cell r="F395">
            <v>10.85</v>
          </cell>
          <cell r="J395">
            <v>36620</v>
          </cell>
          <cell r="K395">
            <v>14.3</v>
          </cell>
          <cell r="L395">
            <v>12.4</v>
          </cell>
          <cell r="M395">
            <v>16.649999999999999</v>
          </cell>
          <cell r="O395">
            <v>8.1999999999999993</v>
          </cell>
          <cell r="P395">
            <v>10.9</v>
          </cell>
        </row>
        <row r="396">
          <cell r="A396">
            <v>36545</v>
          </cell>
          <cell r="B396">
            <v>7.5</v>
          </cell>
          <cell r="C396">
            <v>12.6</v>
          </cell>
          <cell r="D396">
            <v>13.8</v>
          </cell>
          <cell r="E396">
            <v>8.5500000000000007</v>
          </cell>
          <cell r="F396">
            <v>10.65</v>
          </cell>
          <cell r="J396">
            <v>36621</v>
          </cell>
          <cell r="K396">
            <v>14</v>
          </cell>
          <cell r="L396">
            <v>12.7</v>
          </cell>
          <cell r="M396">
            <v>16.399999999999999</v>
          </cell>
          <cell r="O396">
            <v>8.3000000000000007</v>
          </cell>
          <cell r="P396">
            <v>11</v>
          </cell>
        </row>
        <row r="397">
          <cell r="A397">
            <v>36546</v>
          </cell>
          <cell r="B397">
            <v>7.6</v>
          </cell>
          <cell r="C397">
            <v>12.6</v>
          </cell>
          <cell r="D397">
            <v>13.7</v>
          </cell>
          <cell r="E397">
            <v>8.5500000000000007</v>
          </cell>
          <cell r="F397">
            <v>10.75</v>
          </cell>
          <cell r="J397">
            <v>36622</v>
          </cell>
          <cell r="K397">
            <v>14.4</v>
          </cell>
          <cell r="L397">
            <v>12.6</v>
          </cell>
          <cell r="M397">
            <v>16.45</v>
          </cell>
          <cell r="O397">
            <v>8.1</v>
          </cell>
          <cell r="P397">
            <v>10.9</v>
          </cell>
        </row>
        <row r="398">
          <cell r="A398">
            <v>36549</v>
          </cell>
          <cell r="B398">
            <v>7.8</v>
          </cell>
          <cell r="C398">
            <v>11.7</v>
          </cell>
          <cell r="D398">
            <v>13.55</v>
          </cell>
          <cell r="E398">
            <v>8.9499999999999993</v>
          </cell>
          <cell r="F398">
            <v>10.85</v>
          </cell>
          <cell r="J398">
            <v>36623</v>
          </cell>
          <cell r="K398">
            <v>14.25</v>
          </cell>
          <cell r="L398">
            <v>12.55</v>
          </cell>
          <cell r="M398">
            <v>16.399999999999999</v>
          </cell>
          <cell r="O398">
            <v>8.0500000000000007</v>
          </cell>
          <cell r="P398">
            <v>10.8</v>
          </cell>
        </row>
        <row r="399">
          <cell r="A399">
            <v>36550</v>
          </cell>
          <cell r="B399">
            <v>7.75</v>
          </cell>
          <cell r="C399">
            <v>11.8</v>
          </cell>
          <cell r="D399">
            <v>13.6</v>
          </cell>
          <cell r="E399">
            <v>9.0500000000000007</v>
          </cell>
          <cell r="F399">
            <v>10.85</v>
          </cell>
          <cell r="J399">
            <v>36626</v>
          </cell>
          <cell r="K399">
            <v>13.55</v>
          </cell>
          <cell r="L399">
            <v>12.2</v>
          </cell>
          <cell r="M399">
            <v>16.05</v>
          </cell>
          <cell r="O399">
            <v>7.85</v>
          </cell>
          <cell r="P399">
            <v>10.6</v>
          </cell>
        </row>
        <row r="400">
          <cell r="A400">
            <v>36551</v>
          </cell>
          <cell r="B400">
            <v>7.65</v>
          </cell>
          <cell r="C400">
            <v>11.65</v>
          </cell>
          <cell r="D400">
            <v>13.6</v>
          </cell>
          <cell r="E400">
            <v>8.6999999999999993</v>
          </cell>
          <cell r="F400">
            <v>10.65</v>
          </cell>
          <cell r="J400">
            <v>36627</v>
          </cell>
          <cell r="K400">
            <v>13.35</v>
          </cell>
          <cell r="L400">
            <v>12.25</v>
          </cell>
          <cell r="M400">
            <v>16</v>
          </cell>
          <cell r="O400">
            <v>7.8</v>
          </cell>
          <cell r="P400">
            <v>10.7</v>
          </cell>
        </row>
        <row r="401">
          <cell r="A401">
            <v>36552</v>
          </cell>
          <cell r="B401">
            <v>7.6</v>
          </cell>
          <cell r="C401">
            <v>11.45</v>
          </cell>
          <cell r="D401">
            <v>13.5</v>
          </cell>
          <cell r="E401">
            <v>8.65</v>
          </cell>
          <cell r="F401">
            <v>10.65</v>
          </cell>
          <cell r="J401">
            <v>36628</v>
          </cell>
          <cell r="K401">
            <v>14</v>
          </cell>
          <cell r="L401">
            <v>12.25</v>
          </cell>
          <cell r="M401">
            <v>16.399999999999999</v>
          </cell>
          <cell r="O401">
            <v>7.7</v>
          </cell>
          <cell r="P401">
            <v>10.8</v>
          </cell>
        </row>
        <row r="402">
          <cell r="A402">
            <v>36553</v>
          </cell>
          <cell r="B402">
            <v>7.7</v>
          </cell>
          <cell r="C402">
            <v>11.75</v>
          </cell>
          <cell r="D402">
            <v>13.9</v>
          </cell>
          <cell r="E402">
            <v>8.9499999999999993</v>
          </cell>
          <cell r="F402">
            <v>10.85</v>
          </cell>
          <cell r="J402">
            <v>36629</v>
          </cell>
          <cell r="K402">
            <v>13.85</v>
          </cell>
          <cell r="L402">
            <v>12.4</v>
          </cell>
          <cell r="M402">
            <v>16.3</v>
          </cell>
          <cell r="O402">
            <v>7.7</v>
          </cell>
          <cell r="P402">
            <v>10.9</v>
          </cell>
        </row>
        <row r="403">
          <cell r="A403">
            <v>36556</v>
          </cell>
          <cell r="B403">
            <v>7.85</v>
          </cell>
          <cell r="C403">
            <v>12.1</v>
          </cell>
          <cell r="D403">
            <v>13.9</v>
          </cell>
          <cell r="E403">
            <v>9.15</v>
          </cell>
          <cell r="F403">
            <v>11.35</v>
          </cell>
          <cell r="J403">
            <v>36630</v>
          </cell>
          <cell r="K403">
            <v>13.9</v>
          </cell>
          <cell r="L403">
            <v>12.3</v>
          </cell>
          <cell r="M403">
            <v>16.45</v>
          </cell>
          <cell r="O403">
            <v>7.5</v>
          </cell>
          <cell r="P403">
            <v>10.6</v>
          </cell>
        </row>
        <row r="404">
          <cell r="A404">
            <v>36557</v>
          </cell>
          <cell r="B404">
            <v>8.3000000000000007</v>
          </cell>
          <cell r="C404">
            <v>12.35</v>
          </cell>
          <cell r="D404">
            <v>14</v>
          </cell>
          <cell r="E404">
            <v>9.4</v>
          </cell>
          <cell r="F404">
            <v>12.15</v>
          </cell>
          <cell r="J404">
            <v>36633</v>
          </cell>
          <cell r="K404">
            <v>15.55</v>
          </cell>
          <cell r="L404">
            <v>12.75</v>
          </cell>
          <cell r="M404">
            <v>17.75</v>
          </cell>
          <cell r="O404">
            <v>7.65</v>
          </cell>
          <cell r="P404">
            <v>11.1</v>
          </cell>
        </row>
        <row r="405">
          <cell r="A405">
            <v>36558</v>
          </cell>
          <cell r="B405">
            <v>8.1999999999999993</v>
          </cell>
          <cell r="C405">
            <v>12.75</v>
          </cell>
          <cell r="D405">
            <v>14.1</v>
          </cell>
          <cell r="E405">
            <v>9.4</v>
          </cell>
          <cell r="F405">
            <v>12.05</v>
          </cell>
          <cell r="J405">
            <v>36634</v>
          </cell>
          <cell r="K405">
            <v>14.5</v>
          </cell>
          <cell r="L405">
            <v>12.8</v>
          </cell>
          <cell r="M405">
            <v>17.100000000000001</v>
          </cell>
          <cell r="O405">
            <v>7.7</v>
          </cell>
          <cell r="P405">
            <v>10.9</v>
          </cell>
        </row>
        <row r="406">
          <cell r="A406">
            <v>36559</v>
          </cell>
          <cell r="B406">
            <v>8.4</v>
          </cell>
          <cell r="C406">
            <v>12.65</v>
          </cell>
          <cell r="D406">
            <v>14.2</v>
          </cell>
          <cell r="E406">
            <v>9.5500000000000007</v>
          </cell>
          <cell r="F406">
            <v>12.05</v>
          </cell>
          <cell r="J406">
            <v>36635</v>
          </cell>
          <cell r="K406">
            <v>13.8</v>
          </cell>
          <cell r="L406">
            <v>12.55</v>
          </cell>
          <cell r="M406">
            <v>16.649999999999999</v>
          </cell>
          <cell r="O406">
            <v>7.45</v>
          </cell>
          <cell r="P406">
            <v>10.8</v>
          </cell>
        </row>
        <row r="407">
          <cell r="A407">
            <v>36560</v>
          </cell>
          <cell r="B407">
            <v>8.8000000000000007</v>
          </cell>
          <cell r="C407">
            <v>12.65</v>
          </cell>
          <cell r="D407">
            <v>14</v>
          </cell>
          <cell r="E407">
            <v>10.9</v>
          </cell>
          <cell r="F407">
            <v>12.25</v>
          </cell>
          <cell r="J407">
            <v>36636</v>
          </cell>
          <cell r="K407">
            <v>13.5</v>
          </cell>
          <cell r="L407">
            <v>12.65</v>
          </cell>
          <cell r="M407">
            <v>16.45</v>
          </cell>
          <cell r="O407">
            <v>7.25</v>
          </cell>
          <cell r="P407">
            <v>11</v>
          </cell>
        </row>
        <row r="408">
          <cell r="A408">
            <v>36563</v>
          </cell>
          <cell r="B408">
            <v>8.6</v>
          </cell>
          <cell r="C408">
            <v>12.65</v>
          </cell>
          <cell r="D408">
            <v>13.95</v>
          </cell>
          <cell r="E408">
            <v>10.45</v>
          </cell>
          <cell r="F408">
            <v>11.95</v>
          </cell>
          <cell r="J408">
            <v>36637</v>
          </cell>
          <cell r="K408">
            <v>13.6</v>
          </cell>
          <cell r="L408">
            <v>12.65</v>
          </cell>
          <cell r="M408">
            <v>16.350000000000001</v>
          </cell>
          <cell r="O408">
            <v>7.25</v>
          </cell>
          <cell r="P408">
            <v>11.1</v>
          </cell>
        </row>
        <row r="409">
          <cell r="A409">
            <v>36564</v>
          </cell>
          <cell r="B409">
            <v>8.4</v>
          </cell>
          <cell r="C409">
            <v>12.75</v>
          </cell>
          <cell r="D409">
            <v>14.1</v>
          </cell>
          <cell r="E409">
            <v>10.1</v>
          </cell>
          <cell r="F409">
            <v>11.95</v>
          </cell>
          <cell r="J409">
            <v>36640</v>
          </cell>
          <cell r="K409">
            <v>13.6</v>
          </cell>
          <cell r="L409">
            <v>12.65</v>
          </cell>
          <cell r="M409">
            <v>16.350000000000001</v>
          </cell>
          <cell r="O409">
            <v>7.25</v>
          </cell>
          <cell r="P409">
            <v>11.1</v>
          </cell>
        </row>
        <row r="410">
          <cell r="A410">
            <v>36565</v>
          </cell>
          <cell r="B410">
            <v>8.5500000000000007</v>
          </cell>
          <cell r="C410">
            <v>12.95</v>
          </cell>
          <cell r="D410">
            <v>14.35</v>
          </cell>
          <cell r="E410">
            <v>10.25</v>
          </cell>
          <cell r="F410">
            <v>12.15</v>
          </cell>
          <cell r="J410">
            <v>36641</v>
          </cell>
          <cell r="K410">
            <v>13.8</v>
          </cell>
          <cell r="L410">
            <v>13</v>
          </cell>
          <cell r="M410">
            <v>16.5</v>
          </cell>
          <cell r="O410">
            <v>7.25</v>
          </cell>
          <cell r="P410">
            <v>11.1</v>
          </cell>
        </row>
        <row r="411">
          <cell r="A411">
            <v>36566</v>
          </cell>
          <cell r="B411">
            <v>8.65</v>
          </cell>
          <cell r="C411">
            <v>12.75</v>
          </cell>
          <cell r="D411">
            <v>14.2</v>
          </cell>
          <cell r="E411">
            <v>10.3</v>
          </cell>
          <cell r="F411">
            <v>12.05</v>
          </cell>
          <cell r="J411">
            <v>36642</v>
          </cell>
          <cell r="K411">
            <v>13.6</v>
          </cell>
          <cell r="L411">
            <v>13.45</v>
          </cell>
          <cell r="M411">
            <v>17</v>
          </cell>
          <cell r="O411">
            <v>7.4</v>
          </cell>
          <cell r="P411">
            <v>11.7</v>
          </cell>
        </row>
        <row r="412">
          <cell r="A412">
            <v>36567</v>
          </cell>
          <cell r="B412">
            <v>8.4</v>
          </cell>
          <cell r="C412">
            <v>12.75</v>
          </cell>
          <cell r="D412">
            <v>14.1</v>
          </cell>
          <cell r="E412">
            <v>9.9</v>
          </cell>
          <cell r="F412">
            <v>11.45</v>
          </cell>
          <cell r="J412">
            <v>36643</v>
          </cell>
          <cell r="K412">
            <v>13.35</v>
          </cell>
          <cell r="L412">
            <v>13.35</v>
          </cell>
          <cell r="M412">
            <v>16.8</v>
          </cell>
          <cell r="O412">
            <v>7.4</v>
          </cell>
          <cell r="P412">
            <v>11.75</v>
          </cell>
        </row>
        <row r="413">
          <cell r="A413">
            <v>36570</v>
          </cell>
          <cell r="B413">
            <v>8.6</v>
          </cell>
          <cell r="C413">
            <v>12.55</v>
          </cell>
          <cell r="D413">
            <v>14.2</v>
          </cell>
          <cell r="E413">
            <v>10.45</v>
          </cell>
          <cell r="F413">
            <v>11.95</v>
          </cell>
          <cell r="J413">
            <v>36644</v>
          </cell>
          <cell r="K413">
            <v>13.15</v>
          </cell>
          <cell r="L413">
            <v>13.8</v>
          </cell>
          <cell r="M413">
            <v>17.100000000000001</v>
          </cell>
          <cell r="O413">
            <v>8.0500000000000007</v>
          </cell>
          <cell r="P413">
            <v>12.5</v>
          </cell>
        </row>
        <row r="414">
          <cell r="A414">
            <v>36571</v>
          </cell>
          <cell r="B414">
            <v>8.65</v>
          </cell>
          <cell r="C414">
            <v>12.45</v>
          </cell>
          <cell r="D414">
            <v>14.1</v>
          </cell>
          <cell r="E414">
            <v>10.3</v>
          </cell>
          <cell r="F414">
            <v>11.85</v>
          </cell>
          <cell r="J414">
            <v>36647</v>
          </cell>
          <cell r="K414">
            <v>13.25</v>
          </cell>
          <cell r="L414">
            <v>13.35</v>
          </cell>
          <cell r="M414">
            <v>16.8</v>
          </cell>
          <cell r="O414">
            <v>8.15</v>
          </cell>
          <cell r="P414">
            <v>12.4</v>
          </cell>
        </row>
        <row r="415">
          <cell r="A415">
            <v>36572</v>
          </cell>
          <cell r="B415">
            <v>8.6</v>
          </cell>
          <cell r="C415">
            <v>12.25</v>
          </cell>
          <cell r="D415">
            <v>14</v>
          </cell>
          <cell r="E415">
            <v>10.35</v>
          </cell>
          <cell r="F415">
            <v>11.95</v>
          </cell>
          <cell r="J415">
            <v>36648</v>
          </cell>
          <cell r="K415">
            <v>12.45</v>
          </cell>
          <cell r="L415">
            <v>13.4</v>
          </cell>
          <cell r="M415">
            <v>16.399999999999999</v>
          </cell>
          <cell r="O415">
            <v>8.3000000000000007</v>
          </cell>
          <cell r="P415">
            <v>12.25</v>
          </cell>
        </row>
        <row r="416">
          <cell r="A416">
            <v>36573</v>
          </cell>
          <cell r="B416">
            <v>8.5</v>
          </cell>
          <cell r="C416">
            <v>12.85</v>
          </cell>
          <cell r="D416">
            <v>14.3</v>
          </cell>
          <cell r="E416">
            <v>10.35</v>
          </cell>
          <cell r="F416">
            <v>11.95</v>
          </cell>
          <cell r="J416">
            <v>36649</v>
          </cell>
          <cell r="K416">
            <v>12.45</v>
          </cell>
          <cell r="L416">
            <v>13.75</v>
          </cell>
          <cell r="M416">
            <v>16.8</v>
          </cell>
          <cell r="O416">
            <v>8.3000000000000007</v>
          </cell>
          <cell r="P416">
            <v>12.9</v>
          </cell>
        </row>
        <row r="417">
          <cell r="A417">
            <v>36574</v>
          </cell>
          <cell r="B417">
            <v>8.35</v>
          </cell>
          <cell r="C417">
            <v>13.05</v>
          </cell>
          <cell r="D417">
            <v>14.2</v>
          </cell>
          <cell r="E417">
            <v>10.050000000000001</v>
          </cell>
          <cell r="F417">
            <v>11.75</v>
          </cell>
          <cell r="J417">
            <v>36650</v>
          </cell>
          <cell r="K417">
            <v>12.7</v>
          </cell>
          <cell r="L417">
            <v>14.2</v>
          </cell>
          <cell r="M417">
            <v>17</v>
          </cell>
          <cell r="O417">
            <v>8.6</v>
          </cell>
          <cell r="P417">
            <v>13.35</v>
          </cell>
        </row>
        <row r="418">
          <cell r="A418">
            <v>36577</v>
          </cell>
          <cell r="B418">
            <v>8.3000000000000007</v>
          </cell>
          <cell r="C418">
            <v>12.8</v>
          </cell>
          <cell r="D418">
            <v>14.2</v>
          </cell>
          <cell r="E418">
            <v>9.85</v>
          </cell>
          <cell r="F418">
            <v>11.75</v>
          </cell>
          <cell r="J418">
            <v>36651</v>
          </cell>
          <cell r="K418">
            <v>13.05</v>
          </cell>
          <cell r="L418">
            <v>14.3</v>
          </cell>
          <cell r="M418">
            <v>17.100000000000001</v>
          </cell>
          <cell r="O418">
            <v>9.3000000000000007</v>
          </cell>
          <cell r="P418">
            <v>13.35</v>
          </cell>
        </row>
        <row r="419">
          <cell r="A419">
            <v>36578</v>
          </cell>
          <cell r="B419">
            <v>8.35</v>
          </cell>
          <cell r="C419">
            <v>12.85</v>
          </cell>
          <cell r="D419">
            <v>14.55</v>
          </cell>
          <cell r="E419">
            <v>9.9</v>
          </cell>
          <cell r="F419">
            <v>11.85</v>
          </cell>
          <cell r="J419">
            <v>36654</v>
          </cell>
          <cell r="K419">
            <v>13</v>
          </cell>
          <cell r="L419">
            <v>14.3</v>
          </cell>
          <cell r="M419">
            <v>17.3</v>
          </cell>
          <cell r="O419">
            <v>9.1</v>
          </cell>
          <cell r="P419">
            <v>13.25</v>
          </cell>
        </row>
        <row r="420">
          <cell r="A420">
            <v>36579</v>
          </cell>
          <cell r="B420">
            <v>0</v>
          </cell>
          <cell r="C420">
            <v>0</v>
          </cell>
          <cell r="D420">
            <v>14.6</v>
          </cell>
          <cell r="E420">
            <v>10</v>
          </cell>
          <cell r="F420">
            <v>0</v>
          </cell>
          <cell r="J420">
            <v>36655</v>
          </cell>
          <cell r="K420">
            <v>12.95</v>
          </cell>
          <cell r="L420">
            <v>13.7</v>
          </cell>
          <cell r="M420">
            <v>16.899999999999999</v>
          </cell>
          <cell r="O420">
            <v>8.9</v>
          </cell>
          <cell r="P420">
            <v>12.6</v>
          </cell>
        </row>
        <row r="421">
          <cell r="A421">
            <v>36580</v>
          </cell>
          <cell r="B421">
            <v>8.25</v>
          </cell>
          <cell r="C421">
            <v>12.95</v>
          </cell>
          <cell r="D421">
            <v>14.55</v>
          </cell>
          <cell r="E421">
            <v>9.6999999999999993</v>
          </cell>
          <cell r="F421">
            <v>11.65</v>
          </cell>
          <cell r="J421">
            <v>36656</v>
          </cell>
          <cell r="K421">
            <v>12.95</v>
          </cell>
          <cell r="L421">
            <v>13.95</v>
          </cell>
          <cell r="M421">
            <v>16.8</v>
          </cell>
          <cell r="O421">
            <v>9.1</v>
          </cell>
          <cell r="P421">
            <v>13</v>
          </cell>
        </row>
        <row r="422">
          <cell r="A422">
            <v>36581</v>
          </cell>
          <cell r="B422">
            <v>8.1999999999999993</v>
          </cell>
          <cell r="C422">
            <v>12.65</v>
          </cell>
          <cell r="D422">
            <v>14.6</v>
          </cell>
          <cell r="E422">
            <v>9.4499999999999993</v>
          </cell>
          <cell r="F422">
            <v>11.75</v>
          </cell>
          <cell r="J422">
            <v>36657</v>
          </cell>
          <cell r="K422">
            <v>13.2</v>
          </cell>
          <cell r="L422">
            <v>13.8</v>
          </cell>
          <cell r="M422">
            <v>16.8</v>
          </cell>
          <cell r="O422">
            <v>9.85</v>
          </cell>
          <cell r="P422">
            <v>13.4</v>
          </cell>
        </row>
        <row r="423">
          <cell r="A423">
            <v>36584</v>
          </cell>
          <cell r="B423">
            <v>0</v>
          </cell>
          <cell r="C423">
            <v>0</v>
          </cell>
          <cell r="D423">
            <v>0</v>
          </cell>
          <cell r="E423">
            <v>0</v>
          </cell>
          <cell r="F423">
            <v>0</v>
          </cell>
          <cell r="J423">
            <v>36658</v>
          </cell>
          <cell r="K423">
            <v>13.25</v>
          </cell>
          <cell r="L423">
            <v>13.65</v>
          </cell>
          <cell r="M423">
            <v>17.2</v>
          </cell>
          <cell r="O423">
            <v>9.85</v>
          </cell>
          <cell r="P423">
            <v>13.2</v>
          </cell>
        </row>
        <row r="424">
          <cell r="A424">
            <v>36585</v>
          </cell>
          <cell r="B424">
            <v>8.75</v>
          </cell>
          <cell r="C424">
            <v>13.15</v>
          </cell>
          <cell r="D424">
            <v>16.100000000000001</v>
          </cell>
          <cell r="E424">
            <v>12.05</v>
          </cell>
          <cell r="F424">
            <v>13.65</v>
          </cell>
          <cell r="J424">
            <v>36661</v>
          </cell>
          <cell r="K424">
            <v>12.9</v>
          </cell>
          <cell r="L424">
            <v>13.9</v>
          </cell>
          <cell r="M424">
            <v>16.7</v>
          </cell>
          <cell r="O424">
            <v>9.85</v>
          </cell>
          <cell r="P424">
            <v>13.4</v>
          </cell>
        </row>
        <row r="425">
          <cell r="A425">
            <v>36586</v>
          </cell>
          <cell r="B425">
            <v>8.9</v>
          </cell>
          <cell r="C425">
            <v>13.4</v>
          </cell>
          <cell r="D425">
            <v>16.149999999999999</v>
          </cell>
          <cell r="E425">
            <v>11.35</v>
          </cell>
          <cell r="F425">
            <v>13.15</v>
          </cell>
          <cell r="J425">
            <v>36662</v>
          </cell>
          <cell r="K425">
            <v>12.85</v>
          </cell>
          <cell r="L425">
            <v>13.75</v>
          </cell>
          <cell r="M425">
            <v>16.7</v>
          </cell>
          <cell r="O425">
            <v>10.1</v>
          </cell>
          <cell r="P425">
            <v>13.2</v>
          </cell>
        </row>
        <row r="426">
          <cell r="A426">
            <v>36587</v>
          </cell>
          <cell r="B426">
            <v>8.9</v>
          </cell>
          <cell r="C426">
            <v>14.3</v>
          </cell>
          <cell r="D426">
            <v>17.100000000000001</v>
          </cell>
          <cell r="E426">
            <v>11</v>
          </cell>
          <cell r="F426">
            <v>13.45</v>
          </cell>
          <cell r="J426">
            <v>36663</v>
          </cell>
          <cell r="K426">
            <v>12.75</v>
          </cell>
          <cell r="L426">
            <v>13.6</v>
          </cell>
          <cell r="M426">
            <v>16.899999999999999</v>
          </cell>
          <cell r="O426">
            <v>10.25</v>
          </cell>
          <cell r="P426">
            <v>12.4</v>
          </cell>
        </row>
        <row r="427">
          <cell r="A427">
            <v>36588</v>
          </cell>
          <cell r="B427">
            <v>8.9</v>
          </cell>
          <cell r="C427">
            <v>13.8</v>
          </cell>
          <cell r="D427">
            <v>16.600000000000001</v>
          </cell>
          <cell r="E427">
            <v>10.9</v>
          </cell>
          <cell r="F427">
            <v>13.2</v>
          </cell>
          <cell r="J427">
            <v>36664</v>
          </cell>
          <cell r="K427">
            <v>12.75</v>
          </cell>
          <cell r="L427">
            <v>13.3</v>
          </cell>
          <cell r="M427">
            <v>16.8</v>
          </cell>
          <cell r="O427">
            <v>10.15</v>
          </cell>
          <cell r="P427">
            <v>11.55</v>
          </cell>
        </row>
        <row r="428">
          <cell r="A428">
            <v>36591</v>
          </cell>
          <cell r="B428">
            <v>8.9499999999999993</v>
          </cell>
          <cell r="C428">
            <v>13.5</v>
          </cell>
          <cell r="D428">
            <v>16.55</v>
          </cell>
          <cell r="E428">
            <v>11.1</v>
          </cell>
          <cell r="F428">
            <v>13.25</v>
          </cell>
          <cell r="J428">
            <v>36665</v>
          </cell>
          <cell r="K428">
            <v>13.25</v>
          </cell>
          <cell r="L428">
            <v>13.1</v>
          </cell>
          <cell r="M428">
            <v>17</v>
          </cell>
          <cell r="O428">
            <v>9.9499999999999993</v>
          </cell>
          <cell r="P428">
            <v>11.2</v>
          </cell>
        </row>
        <row r="429">
          <cell r="A429">
            <v>36592</v>
          </cell>
          <cell r="B429">
            <v>8.9</v>
          </cell>
          <cell r="C429">
            <v>13.1</v>
          </cell>
          <cell r="D429">
            <v>16.149999999999999</v>
          </cell>
          <cell r="E429">
            <v>10.95</v>
          </cell>
          <cell r="F429">
            <v>13.25</v>
          </cell>
          <cell r="J429">
            <v>36668</v>
          </cell>
          <cell r="K429">
            <v>13.2</v>
          </cell>
          <cell r="L429">
            <v>13.7</v>
          </cell>
          <cell r="M429">
            <v>17.100000000000001</v>
          </cell>
          <cell r="O429">
            <v>9.65</v>
          </cell>
          <cell r="P429">
            <v>11.9</v>
          </cell>
        </row>
        <row r="430">
          <cell r="A430">
            <v>36593</v>
          </cell>
          <cell r="B430">
            <v>8.8000000000000007</v>
          </cell>
          <cell r="C430">
            <v>13.3</v>
          </cell>
          <cell r="D430">
            <v>16.649999999999999</v>
          </cell>
          <cell r="E430">
            <v>11.1</v>
          </cell>
          <cell r="F430">
            <v>13.15</v>
          </cell>
          <cell r="J430">
            <v>36669</v>
          </cell>
          <cell r="K430">
            <v>13.15</v>
          </cell>
          <cell r="L430">
            <v>13.9</v>
          </cell>
          <cell r="M430">
            <v>16.8</v>
          </cell>
          <cell r="O430">
            <v>9.5</v>
          </cell>
          <cell r="P430">
            <v>11.75</v>
          </cell>
        </row>
        <row r="431">
          <cell r="A431">
            <v>36594</v>
          </cell>
          <cell r="B431">
            <v>8.75</v>
          </cell>
          <cell r="C431">
            <v>13.45</v>
          </cell>
          <cell r="D431">
            <v>16.649999999999999</v>
          </cell>
          <cell r="E431">
            <v>10.9</v>
          </cell>
          <cell r="F431">
            <v>13.1</v>
          </cell>
          <cell r="J431">
            <v>36670</v>
          </cell>
          <cell r="K431">
            <v>13.1</v>
          </cell>
          <cell r="L431">
            <v>13.9</v>
          </cell>
          <cell r="M431">
            <v>16.899999999999999</v>
          </cell>
          <cell r="O431">
            <v>10.15</v>
          </cell>
          <cell r="P431">
            <v>12</v>
          </cell>
        </row>
        <row r="432">
          <cell r="A432">
            <v>36595</v>
          </cell>
          <cell r="B432">
            <v>8.4499999999999993</v>
          </cell>
          <cell r="C432">
            <v>13.15</v>
          </cell>
          <cell r="D432">
            <v>16.3</v>
          </cell>
          <cell r="E432">
            <v>10.6</v>
          </cell>
          <cell r="J432">
            <v>36671</v>
          </cell>
          <cell r="K432">
            <v>12.75</v>
          </cell>
          <cell r="L432">
            <v>13.95</v>
          </cell>
          <cell r="M432">
            <v>16.5</v>
          </cell>
          <cell r="O432">
            <v>10</v>
          </cell>
          <cell r="P432">
            <v>12.05</v>
          </cell>
        </row>
        <row r="433">
          <cell r="A433">
            <v>36598</v>
          </cell>
          <cell r="B433">
            <v>8.4499999999999993</v>
          </cell>
          <cell r="C433">
            <v>13.45</v>
          </cell>
          <cell r="D433">
            <v>16.5</v>
          </cell>
          <cell r="E433">
            <v>10.65</v>
          </cell>
          <cell r="F433">
            <v>12.8</v>
          </cell>
          <cell r="J433">
            <v>36672</v>
          </cell>
          <cell r="K433">
            <v>12.65</v>
          </cell>
          <cell r="L433">
            <v>14</v>
          </cell>
          <cell r="M433">
            <v>16.5</v>
          </cell>
          <cell r="O433">
            <v>10</v>
          </cell>
          <cell r="P433">
            <v>12.3</v>
          </cell>
        </row>
        <row r="434">
          <cell r="A434">
            <v>36599</v>
          </cell>
          <cell r="B434">
            <v>8.65</v>
          </cell>
          <cell r="C434">
            <v>14.1</v>
          </cell>
          <cell r="D434">
            <v>17.100000000000001</v>
          </cell>
          <cell r="E434">
            <v>10.6</v>
          </cell>
          <cell r="F434">
            <v>12.75</v>
          </cell>
          <cell r="J434">
            <v>36675</v>
          </cell>
          <cell r="K434">
            <v>12.65</v>
          </cell>
          <cell r="L434">
            <v>14</v>
          </cell>
          <cell r="M434">
            <v>16.5</v>
          </cell>
          <cell r="O434">
            <v>10</v>
          </cell>
          <cell r="P434">
            <v>12.3</v>
          </cell>
        </row>
        <row r="435">
          <cell r="A435">
            <v>36600</v>
          </cell>
          <cell r="B435">
            <v>8.5500000000000007</v>
          </cell>
          <cell r="C435">
            <v>13.95</v>
          </cell>
          <cell r="D435">
            <v>16.899999999999999</v>
          </cell>
          <cell r="E435">
            <v>10.3</v>
          </cell>
          <cell r="F435">
            <v>12.7</v>
          </cell>
          <cell r="J435">
            <v>36676</v>
          </cell>
          <cell r="K435">
            <v>12.8</v>
          </cell>
          <cell r="L435">
            <v>14.65</v>
          </cell>
          <cell r="M435">
            <v>16.5</v>
          </cell>
          <cell r="O435">
            <v>9.8000000000000007</v>
          </cell>
          <cell r="P435">
            <v>12.8</v>
          </cell>
        </row>
        <row r="436">
          <cell r="A436">
            <v>36601</v>
          </cell>
          <cell r="B436">
            <v>8.4</v>
          </cell>
          <cell r="C436">
            <v>14.15</v>
          </cell>
          <cell r="D436">
            <v>16.899999999999999</v>
          </cell>
          <cell r="E436">
            <v>10.35</v>
          </cell>
          <cell r="F436">
            <v>12.65</v>
          </cell>
          <cell r="J436">
            <v>36677</v>
          </cell>
          <cell r="K436">
            <v>12.8</v>
          </cell>
          <cell r="L436">
            <v>14.15</v>
          </cell>
          <cell r="M436">
            <v>16.399999999999999</v>
          </cell>
          <cell r="O436">
            <v>9.65</v>
          </cell>
          <cell r="P436">
            <v>12.3</v>
          </cell>
        </row>
        <row r="437">
          <cell r="A437">
            <v>36602</v>
          </cell>
          <cell r="B437">
            <v>8.1999999999999993</v>
          </cell>
          <cell r="C437">
            <v>14.2</v>
          </cell>
          <cell r="D437">
            <v>16.8</v>
          </cell>
          <cell r="E437">
            <v>9.85</v>
          </cell>
          <cell r="F437">
            <v>12.45</v>
          </cell>
          <cell r="J437">
            <v>36678</v>
          </cell>
          <cell r="K437">
            <v>12.7</v>
          </cell>
          <cell r="L437">
            <v>14</v>
          </cell>
          <cell r="M437">
            <v>16</v>
          </cell>
          <cell r="O437">
            <v>9.5500000000000007</v>
          </cell>
          <cell r="P437">
            <v>12</v>
          </cell>
        </row>
        <row r="438">
          <cell r="A438">
            <v>36605</v>
          </cell>
          <cell r="B438">
            <v>7.9</v>
          </cell>
          <cell r="C438">
            <v>14.15</v>
          </cell>
          <cell r="D438">
            <v>16.8</v>
          </cell>
          <cell r="E438">
            <v>10.1</v>
          </cell>
          <cell r="F438">
            <v>12.5</v>
          </cell>
        </row>
        <row r="439">
          <cell r="A439">
            <v>36606</v>
          </cell>
          <cell r="B439">
            <v>8</v>
          </cell>
          <cell r="C439">
            <v>13.85</v>
          </cell>
          <cell r="D439">
            <v>16.55</v>
          </cell>
          <cell r="E439">
            <v>9.9499999999999993</v>
          </cell>
          <cell r="F439">
            <v>12.15</v>
          </cell>
        </row>
        <row r="440">
          <cell r="A440">
            <v>36607</v>
          </cell>
          <cell r="B440">
            <v>7.95</v>
          </cell>
          <cell r="C440">
            <v>13.65</v>
          </cell>
          <cell r="D440">
            <v>0</v>
          </cell>
          <cell r="E440">
            <v>0</v>
          </cell>
          <cell r="F440">
            <v>12.15</v>
          </cell>
        </row>
        <row r="441">
          <cell r="A441">
            <v>36608</v>
          </cell>
          <cell r="B441">
            <v>8</v>
          </cell>
          <cell r="C441">
            <v>13.55</v>
          </cell>
          <cell r="D441">
            <v>16.3</v>
          </cell>
          <cell r="E441">
            <v>10</v>
          </cell>
          <cell r="F441">
            <v>11.7</v>
          </cell>
        </row>
        <row r="442">
          <cell r="A442">
            <v>36609</v>
          </cell>
          <cell r="B442">
            <v>8.0500000000000007</v>
          </cell>
          <cell r="C442">
            <v>13.15</v>
          </cell>
          <cell r="D442">
            <v>15.9</v>
          </cell>
          <cell r="E442">
            <v>9.9499999999999993</v>
          </cell>
          <cell r="F442">
            <v>11.75</v>
          </cell>
        </row>
        <row r="443">
          <cell r="A443">
            <v>36612</v>
          </cell>
          <cell r="B443">
            <v>8.1999999999999993</v>
          </cell>
          <cell r="C443">
            <v>13.2</v>
          </cell>
          <cell r="D443">
            <v>15.85</v>
          </cell>
          <cell r="E443">
            <v>10</v>
          </cell>
          <cell r="F443">
            <v>12.05</v>
          </cell>
        </row>
        <row r="444">
          <cell r="A444">
            <v>36613</v>
          </cell>
          <cell r="B444">
            <v>8.15</v>
          </cell>
          <cell r="C444">
            <v>13.45</v>
          </cell>
          <cell r="D444">
            <v>16.100000000000001</v>
          </cell>
          <cell r="E444">
            <v>10</v>
          </cell>
          <cell r="F444">
            <v>11.8</v>
          </cell>
        </row>
        <row r="445">
          <cell r="A445">
            <v>36614</v>
          </cell>
          <cell r="B445">
            <v>8.15</v>
          </cell>
          <cell r="C445">
            <v>14.05</v>
          </cell>
          <cell r="D445">
            <v>17.2</v>
          </cell>
          <cell r="E445">
            <v>10.45</v>
          </cell>
          <cell r="F445">
            <v>12.35</v>
          </cell>
        </row>
        <row r="446">
          <cell r="A446">
            <v>36615</v>
          </cell>
          <cell r="B446">
            <v>8.1999999999999993</v>
          </cell>
          <cell r="C446">
            <v>14.5</v>
          </cell>
          <cell r="D446">
            <v>17.399999999999999</v>
          </cell>
          <cell r="E446">
            <v>10.7</v>
          </cell>
          <cell r="F446">
            <v>12.4</v>
          </cell>
        </row>
        <row r="447">
          <cell r="A447">
            <v>36616</v>
          </cell>
          <cell r="B447">
            <v>8.1999999999999993</v>
          </cell>
          <cell r="C447">
            <v>14.5</v>
          </cell>
          <cell r="D447">
            <v>17.399999999999999</v>
          </cell>
          <cell r="E447">
            <v>10.6</v>
          </cell>
          <cell r="F447">
            <v>12.4</v>
          </cell>
        </row>
        <row r="448">
          <cell r="A448">
            <v>36619</v>
          </cell>
          <cell r="B448">
            <v>8.25</v>
          </cell>
          <cell r="C448">
            <v>15.5</v>
          </cell>
          <cell r="D448">
            <v>17.8</v>
          </cell>
          <cell r="E448">
            <v>10.85</v>
          </cell>
          <cell r="F448">
            <v>12.45</v>
          </cell>
        </row>
        <row r="449">
          <cell r="B449">
            <v>8.1999999999999993</v>
          </cell>
          <cell r="C449">
            <v>14.3</v>
          </cell>
          <cell r="D449">
            <v>16.649999999999999</v>
          </cell>
          <cell r="E449">
            <v>10.9</v>
          </cell>
          <cell r="F449">
            <v>12.4</v>
          </cell>
        </row>
        <row r="450">
          <cell r="B450">
            <v>8.3000000000000007</v>
          </cell>
          <cell r="C450">
            <v>14</v>
          </cell>
          <cell r="D450">
            <v>16.399999999999999</v>
          </cell>
          <cell r="E450">
            <v>11</v>
          </cell>
          <cell r="F450">
            <v>12.7</v>
          </cell>
        </row>
        <row r="451">
          <cell r="B451">
            <v>8.1</v>
          </cell>
          <cell r="C451">
            <v>14.4</v>
          </cell>
          <cell r="D451">
            <v>16.45</v>
          </cell>
          <cell r="E451">
            <v>10.9</v>
          </cell>
          <cell r="F451">
            <v>12.6</v>
          </cell>
        </row>
        <row r="452">
          <cell r="B452">
            <v>8.0500000000000007</v>
          </cell>
          <cell r="C452">
            <v>14.25</v>
          </cell>
          <cell r="D452">
            <v>16.399999999999999</v>
          </cell>
          <cell r="E452">
            <v>10.8</v>
          </cell>
          <cell r="F452">
            <v>12.55</v>
          </cell>
        </row>
        <row r="453">
          <cell r="B453">
            <v>7.85</v>
          </cell>
          <cell r="C453">
            <v>13.55</v>
          </cell>
          <cell r="D453">
            <v>16.05</v>
          </cell>
          <cell r="E453">
            <v>10.6</v>
          </cell>
          <cell r="F453">
            <v>12.2</v>
          </cell>
        </row>
        <row r="454">
          <cell r="B454">
            <v>7.8</v>
          </cell>
          <cell r="C454">
            <v>13.35</v>
          </cell>
          <cell r="D454">
            <v>16</v>
          </cell>
          <cell r="E454">
            <v>10.7</v>
          </cell>
          <cell r="F454">
            <v>12.25</v>
          </cell>
        </row>
        <row r="455">
          <cell r="B455">
            <v>7.7</v>
          </cell>
          <cell r="C455">
            <v>14</v>
          </cell>
          <cell r="D455">
            <v>16.399999999999999</v>
          </cell>
          <cell r="E455">
            <v>10.8</v>
          </cell>
          <cell r="F455">
            <v>12.25</v>
          </cell>
        </row>
        <row r="456">
          <cell r="B456">
            <v>7.7</v>
          </cell>
          <cell r="C456">
            <v>13.85</v>
          </cell>
          <cell r="D456">
            <v>16.3</v>
          </cell>
          <cell r="E456">
            <v>10.9</v>
          </cell>
          <cell r="F456">
            <v>12.4</v>
          </cell>
        </row>
        <row r="457">
          <cell r="B457">
            <v>7.5</v>
          </cell>
          <cell r="C457">
            <v>13.9</v>
          </cell>
          <cell r="D457">
            <v>16.45</v>
          </cell>
          <cell r="E457">
            <v>10.6</v>
          </cell>
          <cell r="F457">
            <v>12.3</v>
          </cell>
        </row>
        <row r="458">
          <cell r="B458">
            <v>7.65</v>
          </cell>
          <cell r="C458">
            <v>15.55</v>
          </cell>
          <cell r="D458">
            <v>17.75</v>
          </cell>
          <cell r="E458">
            <v>11.1</v>
          </cell>
          <cell r="F458">
            <v>12.75</v>
          </cell>
        </row>
        <row r="459">
          <cell r="B459">
            <v>7.7</v>
          </cell>
          <cell r="C459">
            <v>14.5</v>
          </cell>
          <cell r="D459">
            <v>17.100000000000001</v>
          </cell>
          <cell r="E459">
            <v>10.9</v>
          </cell>
          <cell r="F459">
            <v>12.8</v>
          </cell>
        </row>
        <row r="460">
          <cell r="B460">
            <v>7.45</v>
          </cell>
          <cell r="C460">
            <v>13.8</v>
          </cell>
          <cell r="D460">
            <v>16.649999999999999</v>
          </cell>
          <cell r="E460">
            <v>10.8</v>
          </cell>
          <cell r="F460">
            <v>12.55</v>
          </cell>
        </row>
        <row r="461">
          <cell r="B461">
            <v>7.25</v>
          </cell>
          <cell r="C461">
            <v>13.5</v>
          </cell>
          <cell r="D461">
            <v>16.45</v>
          </cell>
          <cell r="E461">
            <v>11</v>
          </cell>
          <cell r="F461">
            <v>12.65</v>
          </cell>
        </row>
        <row r="462">
          <cell r="B462">
            <v>7.25</v>
          </cell>
          <cell r="C462">
            <v>13.6</v>
          </cell>
          <cell r="D462">
            <v>16.350000000000001</v>
          </cell>
          <cell r="E462">
            <v>11.1</v>
          </cell>
          <cell r="F462">
            <v>12.65</v>
          </cell>
        </row>
        <row r="463">
          <cell r="B463">
            <v>7.25</v>
          </cell>
          <cell r="C463">
            <v>13.6</v>
          </cell>
          <cell r="D463">
            <v>16.350000000000001</v>
          </cell>
          <cell r="E463">
            <v>11.1</v>
          </cell>
          <cell r="F463">
            <v>12.65</v>
          </cell>
        </row>
        <row r="464">
          <cell r="B464">
            <v>7.25</v>
          </cell>
          <cell r="C464">
            <v>13.8</v>
          </cell>
          <cell r="D464">
            <v>16.5</v>
          </cell>
          <cell r="E464">
            <v>11.1</v>
          </cell>
          <cell r="F464">
            <v>13</v>
          </cell>
        </row>
        <row r="465">
          <cell r="B465">
            <v>7.4</v>
          </cell>
          <cell r="C465">
            <v>13.6</v>
          </cell>
          <cell r="D465">
            <v>17</v>
          </cell>
          <cell r="E465">
            <v>11.7</v>
          </cell>
          <cell r="F465">
            <v>13.45</v>
          </cell>
        </row>
        <row r="466">
          <cell r="B466">
            <v>7.4</v>
          </cell>
          <cell r="C466">
            <v>13.35</v>
          </cell>
          <cell r="D466">
            <v>16.8</v>
          </cell>
          <cell r="E466">
            <v>11.75</v>
          </cell>
          <cell r="F466">
            <v>13.35</v>
          </cell>
        </row>
        <row r="467">
          <cell r="B467">
            <v>8.0500000000000007</v>
          </cell>
          <cell r="C467">
            <v>13.15</v>
          </cell>
          <cell r="D467">
            <v>17.100000000000001</v>
          </cell>
          <cell r="E467">
            <v>12.5</v>
          </cell>
          <cell r="F467">
            <v>13.8</v>
          </cell>
        </row>
        <row r="468">
          <cell r="B468">
            <v>8.15</v>
          </cell>
          <cell r="C468">
            <v>13.25</v>
          </cell>
          <cell r="D468">
            <v>16.8</v>
          </cell>
          <cell r="E468">
            <v>12.4</v>
          </cell>
          <cell r="F468">
            <v>13.35</v>
          </cell>
        </row>
        <row r="469">
          <cell r="B469">
            <v>8.3000000000000007</v>
          </cell>
          <cell r="C469">
            <v>12.45</v>
          </cell>
          <cell r="D469">
            <v>16.399999999999999</v>
          </cell>
          <cell r="E469">
            <v>12.25</v>
          </cell>
          <cell r="F469">
            <v>13.4</v>
          </cell>
        </row>
        <row r="470">
          <cell r="B470">
            <v>8.3000000000000007</v>
          </cell>
          <cell r="C470">
            <v>12.45</v>
          </cell>
          <cell r="D470">
            <v>16.8</v>
          </cell>
          <cell r="E470">
            <v>12.9</v>
          </cell>
          <cell r="F470">
            <v>13.75</v>
          </cell>
        </row>
        <row r="471">
          <cell r="B471">
            <v>8.6</v>
          </cell>
          <cell r="C471">
            <v>12.7</v>
          </cell>
          <cell r="D471">
            <v>17</v>
          </cell>
          <cell r="E471">
            <v>13.35</v>
          </cell>
          <cell r="F471">
            <v>14.2</v>
          </cell>
        </row>
        <row r="472">
          <cell r="B472">
            <v>9.3000000000000007</v>
          </cell>
          <cell r="C472">
            <v>13.05</v>
          </cell>
          <cell r="D472">
            <v>17.100000000000001</v>
          </cell>
          <cell r="E472">
            <v>13.35</v>
          </cell>
          <cell r="F472">
            <v>14.3</v>
          </cell>
        </row>
        <row r="473">
          <cell r="B473">
            <v>9.1</v>
          </cell>
          <cell r="C473">
            <v>13</v>
          </cell>
          <cell r="D473">
            <v>17.3</v>
          </cell>
          <cell r="E473">
            <v>13.25</v>
          </cell>
          <cell r="F473">
            <v>14.3</v>
          </cell>
        </row>
        <row r="474">
          <cell r="B474">
            <v>8.9</v>
          </cell>
          <cell r="C474">
            <v>12.95</v>
          </cell>
          <cell r="D474">
            <v>16.899999999999999</v>
          </cell>
          <cell r="E474">
            <v>12.6</v>
          </cell>
          <cell r="F474">
            <v>13.7</v>
          </cell>
        </row>
        <row r="475">
          <cell r="B475">
            <v>9.1</v>
          </cell>
          <cell r="C475">
            <v>12.95</v>
          </cell>
          <cell r="D475">
            <v>16.8</v>
          </cell>
          <cell r="E475">
            <v>13</v>
          </cell>
          <cell r="F475">
            <v>13.95</v>
          </cell>
        </row>
        <row r="476">
          <cell r="B476">
            <v>9.85</v>
          </cell>
          <cell r="C476">
            <v>13.2</v>
          </cell>
          <cell r="D476">
            <v>16.8</v>
          </cell>
          <cell r="E476">
            <v>13.4</v>
          </cell>
          <cell r="F476">
            <v>13.8</v>
          </cell>
        </row>
        <row r="477">
          <cell r="B477">
            <v>9.85</v>
          </cell>
          <cell r="C477">
            <v>13.25</v>
          </cell>
          <cell r="D477">
            <v>17.2</v>
          </cell>
          <cell r="E477">
            <v>13.2</v>
          </cell>
          <cell r="F477">
            <v>13.65</v>
          </cell>
        </row>
        <row r="478">
          <cell r="B478">
            <v>9.85</v>
          </cell>
          <cell r="C478">
            <v>12.9</v>
          </cell>
          <cell r="D478">
            <v>16.7</v>
          </cell>
          <cell r="E478">
            <v>13.4</v>
          </cell>
          <cell r="F478">
            <v>13.9</v>
          </cell>
        </row>
        <row r="479">
          <cell r="B479">
            <v>10.1</v>
          </cell>
          <cell r="C479">
            <v>12.85</v>
          </cell>
          <cell r="D479">
            <v>16.7</v>
          </cell>
          <cell r="E479">
            <v>13.2</v>
          </cell>
          <cell r="F479">
            <v>13.75</v>
          </cell>
        </row>
        <row r="480">
          <cell r="B480">
            <v>10.25</v>
          </cell>
          <cell r="C480">
            <v>12.75</v>
          </cell>
          <cell r="D480">
            <v>16.899999999999999</v>
          </cell>
          <cell r="E480">
            <v>12.4</v>
          </cell>
          <cell r="F480">
            <v>13.6</v>
          </cell>
        </row>
        <row r="481">
          <cell r="B481">
            <v>10.15</v>
          </cell>
          <cell r="C481">
            <v>12.75</v>
          </cell>
          <cell r="D481">
            <v>16.8</v>
          </cell>
          <cell r="E481">
            <v>11.55</v>
          </cell>
          <cell r="F481">
            <v>13.3</v>
          </cell>
        </row>
        <row r="482">
          <cell r="B482">
            <v>9.9499999999999993</v>
          </cell>
          <cell r="C482">
            <v>13.25</v>
          </cell>
          <cell r="D482">
            <v>17</v>
          </cell>
          <cell r="E482">
            <v>11.2</v>
          </cell>
          <cell r="F482">
            <v>13.1</v>
          </cell>
        </row>
        <row r="483">
          <cell r="B483">
            <v>9.65</v>
          </cell>
          <cell r="C483">
            <v>13.2</v>
          </cell>
          <cell r="D483">
            <v>17.100000000000001</v>
          </cell>
          <cell r="E483">
            <v>11.9</v>
          </cell>
          <cell r="F483">
            <v>13.7</v>
          </cell>
        </row>
        <row r="484">
          <cell r="B484">
            <v>9.5</v>
          </cell>
          <cell r="C484">
            <v>13.15</v>
          </cell>
          <cell r="D484">
            <v>16.8</v>
          </cell>
          <cell r="E484">
            <v>11.75</v>
          </cell>
          <cell r="F484">
            <v>13.9</v>
          </cell>
        </row>
        <row r="485">
          <cell r="B485">
            <v>10.15</v>
          </cell>
          <cell r="C485">
            <v>13.1</v>
          </cell>
          <cell r="D485">
            <v>16.899999999999999</v>
          </cell>
          <cell r="E485">
            <v>12</v>
          </cell>
          <cell r="F485">
            <v>13.9</v>
          </cell>
        </row>
        <row r="486">
          <cell r="B486">
            <v>10</v>
          </cell>
          <cell r="C486">
            <v>12.75</v>
          </cell>
          <cell r="D486">
            <v>16.5</v>
          </cell>
          <cell r="E486">
            <v>12.05</v>
          </cell>
          <cell r="F486">
            <v>13.95</v>
          </cell>
        </row>
        <row r="487">
          <cell r="B487">
            <v>10</v>
          </cell>
          <cell r="C487">
            <v>12.65</v>
          </cell>
          <cell r="D487">
            <v>16.5</v>
          </cell>
          <cell r="E487">
            <v>12.3</v>
          </cell>
          <cell r="F487">
            <v>14</v>
          </cell>
        </row>
        <row r="488">
          <cell r="B488">
            <v>10</v>
          </cell>
          <cell r="C488">
            <v>12.65</v>
          </cell>
          <cell r="D488">
            <v>16.5</v>
          </cell>
          <cell r="E488">
            <v>12.3</v>
          </cell>
          <cell r="F488">
            <v>14</v>
          </cell>
        </row>
        <row r="489">
          <cell r="B489">
            <v>9.8000000000000007</v>
          </cell>
          <cell r="C489">
            <v>12.8</v>
          </cell>
          <cell r="D489">
            <v>16.5</v>
          </cell>
          <cell r="E489">
            <v>12.8</v>
          </cell>
          <cell r="F489">
            <v>14.65</v>
          </cell>
        </row>
        <row r="490">
          <cell r="B490">
            <v>9.65</v>
          </cell>
          <cell r="C490">
            <v>12.8</v>
          </cell>
          <cell r="D490">
            <v>16.399999999999999</v>
          </cell>
          <cell r="E490">
            <v>12.3</v>
          </cell>
          <cell r="F490">
            <v>14.15</v>
          </cell>
        </row>
        <row r="491">
          <cell r="B491">
            <v>9.5500000000000007</v>
          </cell>
          <cell r="C491">
            <v>12.7</v>
          </cell>
          <cell r="D491">
            <v>16</v>
          </cell>
          <cell r="E491">
            <v>12</v>
          </cell>
          <cell r="F491">
            <v>14</v>
          </cell>
        </row>
      </sheetData>
      <sheetData sheetId="3" refreshError="1">
        <row r="2">
          <cell r="B2" t="str">
            <v>£/$</v>
          </cell>
          <cell r="C2" t="str">
            <v>$/Y</v>
          </cell>
          <cell r="D2" t="str">
            <v>€/Y</v>
          </cell>
          <cell r="E2" t="str">
            <v>€/£</v>
          </cell>
          <cell r="F2" t="str">
            <v>€/$</v>
          </cell>
          <cell r="N2" t="str">
            <v>zero line</v>
          </cell>
        </row>
        <row r="3">
          <cell r="A3">
            <v>36164</v>
          </cell>
          <cell r="B3">
            <v>-0.35</v>
          </cell>
          <cell r="C3">
            <v>-1.75</v>
          </cell>
          <cell r="N3">
            <v>0</v>
          </cell>
        </row>
        <row r="4">
          <cell r="A4">
            <v>36165</v>
          </cell>
          <cell r="B4">
            <v>-0.45</v>
          </cell>
          <cell r="C4">
            <v>-1.85</v>
          </cell>
          <cell r="D4">
            <v>-1.65</v>
          </cell>
          <cell r="E4">
            <v>-1.35</v>
          </cell>
          <cell r="F4">
            <v>1.45</v>
          </cell>
          <cell r="N4">
            <v>0</v>
          </cell>
        </row>
        <row r="5">
          <cell r="A5">
            <v>36166</v>
          </cell>
          <cell r="B5">
            <v>-0.25</v>
          </cell>
          <cell r="C5">
            <v>-1.65</v>
          </cell>
          <cell r="D5">
            <v>-1.85</v>
          </cell>
          <cell r="E5">
            <v>-1.45</v>
          </cell>
          <cell r="F5">
            <v>1.45</v>
          </cell>
          <cell r="N5">
            <v>0</v>
          </cell>
        </row>
        <row r="6">
          <cell r="A6">
            <v>36167</v>
          </cell>
          <cell r="B6">
            <v>-0.25</v>
          </cell>
          <cell r="C6">
            <v>-1.45</v>
          </cell>
          <cell r="D6">
            <v>-1.75</v>
          </cell>
          <cell r="E6">
            <v>-1.45</v>
          </cell>
          <cell r="F6">
            <v>0.95</v>
          </cell>
          <cell r="N6">
            <v>0</v>
          </cell>
        </row>
        <row r="7">
          <cell r="A7">
            <v>36168</v>
          </cell>
          <cell r="B7">
            <v>-0.25</v>
          </cell>
          <cell r="C7">
            <v>-1.45</v>
          </cell>
          <cell r="D7">
            <v>-1.75</v>
          </cell>
          <cell r="E7">
            <v>-1.45</v>
          </cell>
          <cell r="F7">
            <v>0.95</v>
          </cell>
          <cell r="N7">
            <v>0</v>
          </cell>
        </row>
        <row r="8">
          <cell r="A8">
            <v>36171</v>
          </cell>
          <cell r="B8">
            <v>-0.3</v>
          </cell>
          <cell r="C8">
            <v>-1.6</v>
          </cell>
          <cell r="D8">
            <v>-1.85</v>
          </cell>
          <cell r="E8">
            <v>-1.35</v>
          </cell>
          <cell r="F8">
            <v>0.89999999999999991</v>
          </cell>
          <cell r="N8">
            <v>0</v>
          </cell>
        </row>
        <row r="9">
          <cell r="A9">
            <v>36172</v>
          </cell>
          <cell r="B9">
            <v>-0.35</v>
          </cell>
          <cell r="C9">
            <v>-1.75</v>
          </cell>
          <cell r="D9">
            <v>-1.95</v>
          </cell>
          <cell r="E9">
            <v>-1.25</v>
          </cell>
          <cell r="F9">
            <v>0.85</v>
          </cell>
          <cell r="N9">
            <v>0</v>
          </cell>
        </row>
        <row r="10">
          <cell r="A10">
            <v>36173</v>
          </cell>
          <cell r="B10">
            <v>-0.35</v>
          </cell>
          <cell r="C10">
            <v>-1.35</v>
          </cell>
          <cell r="D10">
            <v>-1.1499999999999999</v>
          </cell>
          <cell r="E10">
            <v>-1.25</v>
          </cell>
          <cell r="F10">
            <v>0.85</v>
          </cell>
          <cell r="N10">
            <v>0</v>
          </cell>
        </row>
        <row r="11">
          <cell r="A11">
            <v>36174</v>
          </cell>
          <cell r="B11">
            <v>-0.35</v>
          </cell>
          <cell r="C11">
            <v>-1.35</v>
          </cell>
          <cell r="D11">
            <v>-1.1499999999999999</v>
          </cell>
          <cell r="E11">
            <v>-1.25</v>
          </cell>
          <cell r="F11">
            <v>0.85</v>
          </cell>
          <cell r="N11">
            <v>0</v>
          </cell>
        </row>
        <row r="12">
          <cell r="A12">
            <v>36175</v>
          </cell>
          <cell r="B12">
            <v>-0.1</v>
          </cell>
          <cell r="C12">
            <v>-1.25</v>
          </cell>
          <cell r="D12">
            <v>-0.85</v>
          </cell>
          <cell r="E12">
            <v>-1.25</v>
          </cell>
          <cell r="F12">
            <v>1.35</v>
          </cell>
          <cell r="N12">
            <v>0</v>
          </cell>
        </row>
        <row r="13">
          <cell r="A13">
            <v>36178</v>
          </cell>
          <cell r="B13">
            <v>-0.15</v>
          </cell>
          <cell r="C13">
            <v>-1.25</v>
          </cell>
          <cell r="D13">
            <v>-1.1499999999999999</v>
          </cell>
          <cell r="E13">
            <v>-1.25</v>
          </cell>
          <cell r="F13">
            <v>1.35</v>
          </cell>
          <cell r="N13">
            <v>0</v>
          </cell>
        </row>
        <row r="14">
          <cell r="A14">
            <v>36179</v>
          </cell>
          <cell r="B14">
            <v>-0.15</v>
          </cell>
          <cell r="C14">
            <v>-0.85</v>
          </cell>
          <cell r="D14">
            <v>-0.95</v>
          </cell>
          <cell r="E14">
            <v>-0.95</v>
          </cell>
          <cell r="F14">
            <v>1.25</v>
          </cell>
          <cell r="N14">
            <v>0</v>
          </cell>
        </row>
        <row r="15">
          <cell r="A15">
            <v>36180</v>
          </cell>
          <cell r="B15">
            <v>-0.15</v>
          </cell>
          <cell r="C15">
            <v>-0.85</v>
          </cell>
          <cell r="D15">
            <v>-0.95</v>
          </cell>
          <cell r="E15">
            <v>-0.95</v>
          </cell>
          <cell r="F15">
            <v>1.25</v>
          </cell>
          <cell r="N15">
            <v>0</v>
          </cell>
        </row>
        <row r="16">
          <cell r="A16">
            <v>36181</v>
          </cell>
          <cell r="B16">
            <v>-0.15</v>
          </cell>
          <cell r="C16">
            <v>-1.05</v>
          </cell>
          <cell r="D16">
            <v>-0.55000000000000004</v>
          </cell>
          <cell r="E16">
            <v>-0.65</v>
          </cell>
          <cell r="F16">
            <v>0.95</v>
          </cell>
          <cell r="N16">
            <v>0</v>
          </cell>
        </row>
        <row r="17">
          <cell r="A17">
            <v>36182</v>
          </cell>
          <cell r="B17">
            <v>-0.15</v>
          </cell>
          <cell r="C17">
            <v>-0.95</v>
          </cell>
          <cell r="D17">
            <v>-0.55000000000000004</v>
          </cell>
          <cell r="E17">
            <v>-0.65</v>
          </cell>
          <cell r="F17">
            <v>0.85</v>
          </cell>
          <cell r="N17">
            <v>0</v>
          </cell>
        </row>
        <row r="18">
          <cell r="A18">
            <v>36185</v>
          </cell>
          <cell r="B18">
            <v>-0.15</v>
          </cell>
          <cell r="C18">
            <v>-0.95</v>
          </cell>
          <cell r="D18">
            <v>-0.55000000000000004</v>
          </cell>
          <cell r="E18">
            <v>-0.65</v>
          </cell>
          <cell r="F18">
            <v>0.85</v>
          </cell>
          <cell r="N18">
            <v>0</v>
          </cell>
        </row>
        <row r="19">
          <cell r="A19">
            <v>36186</v>
          </cell>
          <cell r="B19">
            <v>-0.15</v>
          </cell>
          <cell r="C19">
            <v>-0.95</v>
          </cell>
          <cell r="D19">
            <v>-0.55000000000000004</v>
          </cell>
          <cell r="E19">
            <v>-0.65</v>
          </cell>
          <cell r="F19">
            <v>0.85</v>
          </cell>
          <cell r="N19">
            <v>0</v>
          </cell>
        </row>
        <row r="20">
          <cell r="A20">
            <v>36187</v>
          </cell>
          <cell r="B20">
            <v>0</v>
          </cell>
          <cell r="C20">
            <v>-0.85</v>
          </cell>
          <cell r="D20">
            <v>-0.85</v>
          </cell>
          <cell r="E20">
            <v>-0.65</v>
          </cell>
          <cell r="F20">
            <v>0.85</v>
          </cell>
          <cell r="N20">
            <v>0</v>
          </cell>
        </row>
        <row r="21">
          <cell r="A21">
            <v>36188</v>
          </cell>
          <cell r="B21">
            <v>0</v>
          </cell>
          <cell r="C21">
            <v>-0.85</v>
          </cell>
          <cell r="D21">
            <v>-0.85</v>
          </cell>
          <cell r="E21">
            <v>-0.65</v>
          </cell>
          <cell r="F21">
            <v>0.85</v>
          </cell>
          <cell r="N21">
            <v>0</v>
          </cell>
        </row>
        <row r="22">
          <cell r="A22">
            <v>36189</v>
          </cell>
          <cell r="B22">
            <v>-0.1</v>
          </cell>
          <cell r="C22">
            <v>-0.55000000000000004</v>
          </cell>
          <cell r="D22">
            <v>-0.65</v>
          </cell>
          <cell r="E22">
            <v>-0.55000000000000004</v>
          </cell>
          <cell r="F22">
            <v>0.55000000000000004</v>
          </cell>
          <cell r="N22">
            <v>0</v>
          </cell>
        </row>
        <row r="23">
          <cell r="A23">
            <v>36192</v>
          </cell>
          <cell r="B23">
            <v>-0.15</v>
          </cell>
          <cell r="C23">
            <v>-0.45</v>
          </cell>
          <cell r="D23">
            <v>-0.35</v>
          </cell>
          <cell r="E23">
            <v>-0.15</v>
          </cell>
          <cell r="F23">
            <v>0.35</v>
          </cell>
          <cell r="N23">
            <v>0</v>
          </cell>
        </row>
        <row r="24">
          <cell r="A24">
            <v>36193</v>
          </cell>
          <cell r="B24">
            <v>-0.15</v>
          </cell>
          <cell r="C24">
            <v>-0.45</v>
          </cell>
          <cell r="D24">
            <v>-0.35</v>
          </cell>
          <cell r="E24">
            <v>-0.15</v>
          </cell>
          <cell r="F24">
            <v>0.35</v>
          </cell>
          <cell r="N24">
            <v>0</v>
          </cell>
        </row>
        <row r="25">
          <cell r="A25">
            <v>36194</v>
          </cell>
          <cell r="B25">
            <v>-0.15</v>
          </cell>
          <cell r="C25">
            <v>-0.45</v>
          </cell>
          <cell r="D25">
            <v>-0.35</v>
          </cell>
          <cell r="E25">
            <v>-0.15</v>
          </cell>
          <cell r="F25">
            <v>0.35</v>
          </cell>
          <cell r="N25">
            <v>0</v>
          </cell>
        </row>
        <row r="26">
          <cell r="A26">
            <v>36195</v>
          </cell>
          <cell r="B26">
            <v>-0.25</v>
          </cell>
          <cell r="C26">
            <v>-0.85</v>
          </cell>
          <cell r="D26">
            <v>-0.75</v>
          </cell>
          <cell r="E26">
            <v>-0.45</v>
          </cell>
          <cell r="F26">
            <v>0.45</v>
          </cell>
          <cell r="N26">
            <v>0</v>
          </cell>
        </row>
        <row r="27">
          <cell r="A27">
            <v>36196</v>
          </cell>
          <cell r="B27">
            <v>-0.25</v>
          </cell>
          <cell r="C27">
            <v>-0.85</v>
          </cell>
          <cell r="D27">
            <v>-0.75</v>
          </cell>
          <cell r="E27">
            <v>-0.45</v>
          </cell>
          <cell r="F27">
            <v>0.45</v>
          </cell>
          <cell r="N27">
            <v>0</v>
          </cell>
        </row>
        <row r="28">
          <cell r="A28">
            <v>36199</v>
          </cell>
          <cell r="B28">
            <v>-0.25</v>
          </cell>
          <cell r="C28">
            <v>-1.05</v>
          </cell>
          <cell r="D28">
            <v>-0.95</v>
          </cell>
          <cell r="E28">
            <v>-0.45</v>
          </cell>
          <cell r="F28">
            <v>0.45</v>
          </cell>
          <cell r="N28">
            <v>0</v>
          </cell>
        </row>
        <row r="29">
          <cell r="A29">
            <v>36200</v>
          </cell>
          <cell r="B29">
            <v>-0.25</v>
          </cell>
          <cell r="C29">
            <v>-1.05</v>
          </cell>
          <cell r="D29">
            <v>-0.95</v>
          </cell>
          <cell r="E29">
            <v>-0.45</v>
          </cell>
          <cell r="F29">
            <v>0.45</v>
          </cell>
          <cell r="N29">
            <v>0</v>
          </cell>
        </row>
        <row r="30">
          <cell r="A30">
            <v>36201</v>
          </cell>
          <cell r="B30">
            <v>-0.25</v>
          </cell>
          <cell r="C30">
            <v>-0.75</v>
          </cell>
          <cell r="D30">
            <v>-0.55000000000000004</v>
          </cell>
          <cell r="E30">
            <v>-0.45</v>
          </cell>
          <cell r="F30">
            <v>0.45</v>
          </cell>
          <cell r="N30">
            <v>0</v>
          </cell>
        </row>
        <row r="31">
          <cell r="A31">
            <v>36202</v>
          </cell>
          <cell r="B31">
            <v>-0.35</v>
          </cell>
          <cell r="C31">
            <v>-0.75</v>
          </cell>
          <cell r="D31">
            <v>-0.55000000000000004</v>
          </cell>
          <cell r="E31">
            <v>-0.45</v>
          </cell>
          <cell r="F31">
            <v>0.45</v>
          </cell>
          <cell r="N31">
            <v>0</v>
          </cell>
        </row>
        <row r="32">
          <cell r="A32">
            <v>36203</v>
          </cell>
          <cell r="B32">
            <v>-0.35</v>
          </cell>
          <cell r="C32">
            <v>-0.75</v>
          </cell>
          <cell r="D32">
            <v>-0.75</v>
          </cell>
          <cell r="E32">
            <v>-0.55000000000000004</v>
          </cell>
          <cell r="F32">
            <v>-0.35</v>
          </cell>
          <cell r="N32">
            <v>0</v>
          </cell>
        </row>
        <row r="33">
          <cell r="A33">
            <v>36206</v>
          </cell>
          <cell r="B33">
            <v>-0.35</v>
          </cell>
          <cell r="C33">
            <v>-0.75</v>
          </cell>
          <cell r="D33">
            <v>-0.75</v>
          </cell>
          <cell r="E33">
            <v>-0.55000000000000004</v>
          </cell>
          <cell r="F33">
            <v>-0.35</v>
          </cell>
          <cell r="N33">
            <v>0</v>
          </cell>
        </row>
        <row r="34">
          <cell r="A34">
            <v>36207</v>
          </cell>
          <cell r="B34">
            <v>-0.35</v>
          </cell>
          <cell r="C34">
            <v>-0.75</v>
          </cell>
          <cell r="D34">
            <v>-0.75</v>
          </cell>
          <cell r="E34">
            <v>-0.55000000000000004</v>
          </cell>
          <cell r="F34">
            <v>-0.35</v>
          </cell>
          <cell r="N34">
            <v>0</v>
          </cell>
        </row>
        <row r="35">
          <cell r="A35">
            <v>36208</v>
          </cell>
          <cell r="B35">
            <v>-0.35</v>
          </cell>
          <cell r="C35">
            <v>-0.75</v>
          </cell>
          <cell r="D35">
            <v>-0.75</v>
          </cell>
          <cell r="E35">
            <v>-0.55000000000000004</v>
          </cell>
          <cell r="F35">
            <v>-0.35</v>
          </cell>
          <cell r="N35">
            <v>0</v>
          </cell>
        </row>
        <row r="36">
          <cell r="A36">
            <v>36209</v>
          </cell>
          <cell r="B36">
            <v>-0.25</v>
          </cell>
          <cell r="C36">
            <v>-0.15</v>
          </cell>
          <cell r="D36">
            <v>0.15</v>
          </cell>
          <cell r="E36">
            <v>-0.35</v>
          </cell>
          <cell r="F36">
            <v>0.25</v>
          </cell>
          <cell r="N36">
            <v>0</v>
          </cell>
        </row>
        <row r="37">
          <cell r="A37">
            <v>36210</v>
          </cell>
          <cell r="B37">
            <v>-0.25</v>
          </cell>
          <cell r="C37">
            <v>-0.15</v>
          </cell>
          <cell r="D37">
            <v>0.15</v>
          </cell>
          <cell r="E37">
            <v>-0.35</v>
          </cell>
          <cell r="F37">
            <v>0.25</v>
          </cell>
          <cell r="N37">
            <v>0</v>
          </cell>
        </row>
        <row r="38">
          <cell r="A38">
            <v>36213</v>
          </cell>
          <cell r="B38">
            <v>-0.45</v>
          </cell>
          <cell r="C38">
            <v>0.55000000000000004</v>
          </cell>
          <cell r="D38">
            <v>-0.35</v>
          </cell>
          <cell r="E38">
            <v>-0.35</v>
          </cell>
          <cell r="F38">
            <v>0.05</v>
          </cell>
          <cell r="N38">
            <v>0</v>
          </cell>
        </row>
        <row r="39">
          <cell r="A39">
            <v>36214</v>
          </cell>
          <cell r="B39">
            <v>-0.35</v>
          </cell>
          <cell r="C39">
            <v>0.35</v>
          </cell>
          <cell r="D39">
            <v>-0.25</v>
          </cell>
          <cell r="E39">
            <v>-0.25</v>
          </cell>
          <cell r="F39">
            <v>0.15</v>
          </cell>
          <cell r="N39">
            <v>0</v>
          </cell>
        </row>
        <row r="40">
          <cell r="A40">
            <v>36215</v>
          </cell>
          <cell r="B40">
            <v>-0.55000000000000004</v>
          </cell>
          <cell r="C40">
            <v>0.45</v>
          </cell>
          <cell r="D40">
            <v>0</v>
          </cell>
          <cell r="E40">
            <v>-0.25</v>
          </cell>
          <cell r="F40">
            <v>0.25</v>
          </cell>
          <cell r="N40">
            <v>0</v>
          </cell>
        </row>
        <row r="41">
          <cell r="A41">
            <v>36216</v>
          </cell>
          <cell r="B41">
            <v>-0.65</v>
          </cell>
          <cell r="C41">
            <v>-0.35</v>
          </cell>
          <cell r="D41">
            <v>-0.15</v>
          </cell>
          <cell r="E41">
            <v>-0.35</v>
          </cell>
          <cell r="F41">
            <v>0.25</v>
          </cell>
          <cell r="N41">
            <v>0</v>
          </cell>
        </row>
        <row r="42">
          <cell r="A42">
            <v>36217</v>
          </cell>
          <cell r="B42">
            <v>-0.35</v>
          </cell>
          <cell r="C42">
            <v>-0.25</v>
          </cell>
          <cell r="D42">
            <v>-0.15</v>
          </cell>
          <cell r="E42">
            <v>-0.35</v>
          </cell>
          <cell r="F42">
            <v>0.1</v>
          </cell>
          <cell r="N42">
            <v>0</v>
          </cell>
        </row>
        <row r="43">
          <cell r="A43">
            <v>36220</v>
          </cell>
          <cell r="B43">
            <v>-0.35</v>
          </cell>
          <cell r="C43">
            <v>0.1</v>
          </cell>
          <cell r="D43">
            <v>-0.15</v>
          </cell>
          <cell r="E43">
            <v>-0.35</v>
          </cell>
          <cell r="F43">
            <v>0</v>
          </cell>
          <cell r="N43">
            <v>0</v>
          </cell>
        </row>
        <row r="44">
          <cell r="A44">
            <v>36221</v>
          </cell>
          <cell r="B44">
            <v>-0.35</v>
          </cell>
          <cell r="C44">
            <v>0.1</v>
          </cell>
          <cell r="D44">
            <v>-0.15</v>
          </cell>
          <cell r="E44">
            <v>-0.35</v>
          </cell>
          <cell r="F44">
            <v>0</v>
          </cell>
          <cell r="N44">
            <v>0</v>
          </cell>
        </row>
        <row r="45">
          <cell r="A45">
            <v>36222</v>
          </cell>
          <cell r="B45">
            <v>-0.35</v>
          </cell>
          <cell r="C45">
            <v>0.1</v>
          </cell>
          <cell r="D45">
            <v>-0.15</v>
          </cell>
          <cell r="E45">
            <v>-0.35</v>
          </cell>
          <cell r="F45">
            <v>0</v>
          </cell>
          <cell r="N45">
            <v>0</v>
          </cell>
        </row>
        <row r="46">
          <cell r="A46">
            <v>36223</v>
          </cell>
          <cell r="B46">
            <v>-0.35</v>
          </cell>
          <cell r="C46">
            <v>0.1</v>
          </cell>
          <cell r="D46">
            <v>-0.15</v>
          </cell>
          <cell r="E46">
            <v>-0.35</v>
          </cell>
          <cell r="F46">
            <v>0</v>
          </cell>
          <cell r="N46">
            <v>0</v>
          </cell>
        </row>
        <row r="47">
          <cell r="A47">
            <v>36224</v>
          </cell>
          <cell r="B47">
            <v>-0.35</v>
          </cell>
          <cell r="C47">
            <v>0.1</v>
          </cell>
          <cell r="D47">
            <v>-0.15</v>
          </cell>
          <cell r="E47">
            <v>-0.35</v>
          </cell>
          <cell r="F47">
            <v>0</v>
          </cell>
          <cell r="N47">
            <v>0</v>
          </cell>
        </row>
        <row r="48">
          <cell r="A48">
            <v>36227</v>
          </cell>
          <cell r="B48">
            <v>-0.35</v>
          </cell>
          <cell r="C48">
            <v>0.1</v>
          </cell>
          <cell r="D48">
            <v>-0.15</v>
          </cell>
          <cell r="E48">
            <v>-0.35</v>
          </cell>
          <cell r="F48">
            <v>0</v>
          </cell>
          <cell r="N48">
            <v>0</v>
          </cell>
        </row>
        <row r="49">
          <cell r="A49">
            <v>36228</v>
          </cell>
          <cell r="B49">
            <v>-0.35</v>
          </cell>
          <cell r="C49">
            <v>0.25</v>
          </cell>
          <cell r="D49">
            <v>-0.25</v>
          </cell>
          <cell r="E49">
            <v>-0.25</v>
          </cell>
          <cell r="F49">
            <v>0.05</v>
          </cell>
          <cell r="N49">
            <v>0</v>
          </cell>
        </row>
        <row r="50">
          <cell r="A50">
            <v>36229</v>
          </cell>
          <cell r="B50">
            <v>-0.35</v>
          </cell>
          <cell r="C50">
            <v>0.25</v>
          </cell>
          <cell r="D50">
            <v>-0.25</v>
          </cell>
          <cell r="E50">
            <v>-0.25</v>
          </cell>
          <cell r="F50">
            <v>0.05</v>
          </cell>
          <cell r="N50">
            <v>0</v>
          </cell>
        </row>
        <row r="51">
          <cell r="A51">
            <v>36230</v>
          </cell>
          <cell r="B51">
            <v>-0.35</v>
          </cell>
          <cell r="C51">
            <v>0.25</v>
          </cell>
          <cell r="D51">
            <v>-0.25</v>
          </cell>
          <cell r="E51">
            <v>-0.25</v>
          </cell>
          <cell r="F51">
            <v>0.05</v>
          </cell>
          <cell r="N51">
            <v>0</v>
          </cell>
        </row>
        <row r="52">
          <cell r="A52">
            <v>36231</v>
          </cell>
          <cell r="B52">
            <v>-0.35</v>
          </cell>
          <cell r="C52">
            <v>0.25</v>
          </cell>
          <cell r="D52">
            <v>-0.25</v>
          </cell>
          <cell r="E52">
            <v>-0.25</v>
          </cell>
          <cell r="F52">
            <v>0.05</v>
          </cell>
          <cell r="N52">
            <v>0</v>
          </cell>
        </row>
        <row r="53">
          <cell r="A53">
            <v>36234</v>
          </cell>
          <cell r="B53">
            <v>-0.1</v>
          </cell>
          <cell r="C53">
            <v>0.25</v>
          </cell>
          <cell r="D53">
            <v>-0.25</v>
          </cell>
          <cell r="E53">
            <v>-0.25</v>
          </cell>
          <cell r="F53">
            <v>0.05</v>
          </cell>
          <cell r="N53">
            <v>0</v>
          </cell>
        </row>
        <row r="54">
          <cell r="A54">
            <v>36235</v>
          </cell>
          <cell r="B54">
            <v>-0.1</v>
          </cell>
          <cell r="C54">
            <v>-0.25</v>
          </cell>
          <cell r="D54">
            <v>-0.55000000000000004</v>
          </cell>
          <cell r="E54">
            <v>0.15</v>
          </cell>
          <cell r="F54">
            <v>0.1</v>
          </cell>
          <cell r="N54">
            <v>0</v>
          </cell>
        </row>
        <row r="55">
          <cell r="A55">
            <v>36236</v>
          </cell>
          <cell r="B55">
            <v>-0.15</v>
          </cell>
          <cell r="C55">
            <v>-0.45</v>
          </cell>
          <cell r="D55">
            <v>-0.65</v>
          </cell>
          <cell r="E55">
            <v>-0.15</v>
          </cell>
          <cell r="F55">
            <v>0.1</v>
          </cell>
          <cell r="N55">
            <v>0</v>
          </cell>
        </row>
        <row r="56">
          <cell r="A56">
            <v>36237</v>
          </cell>
          <cell r="B56">
            <v>-0.15</v>
          </cell>
          <cell r="C56">
            <v>-0.45</v>
          </cell>
          <cell r="D56">
            <v>-0.65</v>
          </cell>
          <cell r="E56">
            <v>-0.15</v>
          </cell>
          <cell r="F56">
            <v>0.1</v>
          </cell>
          <cell r="N56">
            <v>0</v>
          </cell>
        </row>
        <row r="57">
          <cell r="A57">
            <v>36238</v>
          </cell>
          <cell r="B57">
            <v>-0.15</v>
          </cell>
          <cell r="C57">
            <v>-0.45</v>
          </cell>
          <cell r="D57">
            <v>-0.65</v>
          </cell>
          <cell r="E57">
            <v>-0.15</v>
          </cell>
          <cell r="F57">
            <v>0.1</v>
          </cell>
          <cell r="N57">
            <v>0</v>
          </cell>
        </row>
        <row r="58">
          <cell r="A58">
            <v>36241</v>
          </cell>
          <cell r="B58">
            <v>-0.25</v>
          </cell>
          <cell r="C58">
            <v>0.45</v>
          </cell>
          <cell r="D58">
            <v>-0.55000000000000004</v>
          </cell>
          <cell r="E58">
            <v>-0.25</v>
          </cell>
          <cell r="F58">
            <v>0.1</v>
          </cell>
          <cell r="N58">
            <v>0</v>
          </cell>
        </row>
        <row r="59">
          <cell r="A59">
            <v>36242</v>
          </cell>
          <cell r="B59">
            <v>-0.15</v>
          </cell>
          <cell r="C59">
            <v>0.35</v>
          </cell>
          <cell r="D59">
            <v>-0.55000000000000004</v>
          </cell>
          <cell r="E59">
            <v>-0.25</v>
          </cell>
          <cell r="F59">
            <v>0.1</v>
          </cell>
          <cell r="N59">
            <v>0</v>
          </cell>
        </row>
        <row r="60">
          <cell r="A60">
            <v>36243</v>
          </cell>
          <cell r="B60">
            <v>-0.15</v>
          </cell>
          <cell r="C60">
            <v>0.55000000000000004</v>
          </cell>
          <cell r="D60">
            <v>-0.55000000000000004</v>
          </cell>
          <cell r="E60">
            <v>-0.25</v>
          </cell>
          <cell r="F60">
            <v>0</v>
          </cell>
          <cell r="N60">
            <v>0</v>
          </cell>
        </row>
        <row r="61">
          <cell r="A61">
            <v>36244</v>
          </cell>
          <cell r="B61">
            <v>-0.05</v>
          </cell>
          <cell r="C61">
            <v>0.45</v>
          </cell>
          <cell r="D61">
            <v>-0.65</v>
          </cell>
          <cell r="E61">
            <v>-0.25</v>
          </cell>
          <cell r="F61">
            <v>0.1</v>
          </cell>
          <cell r="N61">
            <v>0</v>
          </cell>
        </row>
        <row r="62">
          <cell r="A62">
            <v>36245</v>
          </cell>
          <cell r="B62">
            <v>-0.1</v>
          </cell>
          <cell r="C62">
            <v>0.45</v>
          </cell>
          <cell r="D62">
            <v>-0.55000000000000004</v>
          </cell>
          <cell r="E62">
            <v>-0.25</v>
          </cell>
          <cell r="F62">
            <v>0</v>
          </cell>
          <cell r="N62">
            <v>0</v>
          </cell>
        </row>
        <row r="63">
          <cell r="A63">
            <v>36248</v>
          </cell>
          <cell r="B63">
            <v>-0.1</v>
          </cell>
          <cell r="C63">
            <v>0.45</v>
          </cell>
          <cell r="D63">
            <v>-0.55000000000000004</v>
          </cell>
          <cell r="E63">
            <v>0.1</v>
          </cell>
          <cell r="F63">
            <v>0.15</v>
          </cell>
          <cell r="N63">
            <v>0</v>
          </cell>
        </row>
        <row r="64">
          <cell r="A64">
            <v>36249</v>
          </cell>
          <cell r="B64">
            <v>-0.15</v>
          </cell>
          <cell r="C64">
            <v>0.45</v>
          </cell>
          <cell r="D64">
            <v>-0.65</v>
          </cell>
          <cell r="E64">
            <v>0.1</v>
          </cell>
          <cell r="F64">
            <v>0.15</v>
          </cell>
          <cell r="N64">
            <v>0</v>
          </cell>
        </row>
        <row r="65">
          <cell r="A65">
            <v>36250</v>
          </cell>
          <cell r="B65">
            <v>-0.35</v>
          </cell>
          <cell r="C65">
            <v>0.45</v>
          </cell>
          <cell r="D65">
            <v>-0.65</v>
          </cell>
          <cell r="E65">
            <v>0.1</v>
          </cell>
          <cell r="F65">
            <v>0.1</v>
          </cell>
          <cell r="N65">
            <v>0</v>
          </cell>
        </row>
        <row r="66">
          <cell r="A66">
            <v>36251</v>
          </cell>
          <cell r="B66">
            <v>-0.25</v>
          </cell>
          <cell r="C66">
            <v>0.65</v>
          </cell>
          <cell r="D66">
            <v>-0.55000000000000004</v>
          </cell>
          <cell r="E66">
            <v>0.1</v>
          </cell>
          <cell r="F66">
            <v>0.1</v>
          </cell>
          <cell r="N66">
            <v>0</v>
          </cell>
        </row>
        <row r="67">
          <cell r="A67">
            <v>36252</v>
          </cell>
          <cell r="B67">
            <v>-0.25</v>
          </cell>
          <cell r="C67">
            <v>0.55000000000000004</v>
          </cell>
          <cell r="D67">
            <v>-0.55000000000000004</v>
          </cell>
          <cell r="E67">
            <v>1.6666666666666677E-2</v>
          </cell>
          <cell r="F67">
            <v>0.1</v>
          </cell>
          <cell r="N67">
            <v>0</v>
          </cell>
        </row>
        <row r="68">
          <cell r="A68">
            <v>36255</v>
          </cell>
          <cell r="B68">
            <v>-0.25</v>
          </cell>
          <cell r="C68">
            <v>0.44999999999999996</v>
          </cell>
          <cell r="D68">
            <v>-0.55000000000000004</v>
          </cell>
          <cell r="E68">
            <v>-6.6666666666666652E-2</v>
          </cell>
          <cell r="F68">
            <v>0.1</v>
          </cell>
          <cell r="N68">
            <v>0</v>
          </cell>
        </row>
        <row r="69">
          <cell r="A69">
            <v>36256</v>
          </cell>
          <cell r="B69">
            <v>-0.25</v>
          </cell>
          <cell r="C69">
            <v>0.35</v>
          </cell>
          <cell r="D69">
            <v>-0.55000000000000004</v>
          </cell>
          <cell r="E69">
            <v>-0.15</v>
          </cell>
          <cell r="F69">
            <v>0.1</v>
          </cell>
          <cell r="N69">
            <v>0</v>
          </cell>
        </row>
        <row r="70">
          <cell r="A70">
            <v>36257</v>
          </cell>
          <cell r="B70">
            <v>-0.45</v>
          </cell>
          <cell r="C70">
            <v>0.45</v>
          </cell>
          <cell r="D70">
            <v>-0.45</v>
          </cell>
          <cell r="E70">
            <v>-0.35</v>
          </cell>
          <cell r="F70">
            <v>0.1</v>
          </cell>
          <cell r="N70">
            <v>0</v>
          </cell>
        </row>
        <row r="71">
          <cell r="A71">
            <v>36258</v>
          </cell>
          <cell r="B71">
            <v>-0.45</v>
          </cell>
          <cell r="C71">
            <v>0.45</v>
          </cell>
          <cell r="D71">
            <v>-0.45</v>
          </cell>
          <cell r="E71">
            <v>-0.35</v>
          </cell>
          <cell r="F71">
            <v>0.05</v>
          </cell>
          <cell r="N71">
            <v>0</v>
          </cell>
        </row>
        <row r="72">
          <cell r="A72">
            <v>36259</v>
          </cell>
          <cell r="B72">
            <v>-0.45</v>
          </cell>
          <cell r="C72">
            <v>0.45</v>
          </cell>
          <cell r="D72">
            <v>-0.45</v>
          </cell>
          <cell r="E72">
            <v>-0.35</v>
          </cell>
          <cell r="F72">
            <v>0.05</v>
          </cell>
          <cell r="N72">
            <v>0</v>
          </cell>
        </row>
        <row r="73">
          <cell r="A73">
            <v>36262</v>
          </cell>
          <cell r="B73">
            <v>-0.25</v>
          </cell>
          <cell r="C73">
            <v>0.45</v>
          </cell>
          <cell r="D73">
            <v>-0.65</v>
          </cell>
          <cell r="E73">
            <v>-0.25</v>
          </cell>
          <cell r="F73">
            <v>0</v>
          </cell>
          <cell r="N73">
            <v>0</v>
          </cell>
        </row>
        <row r="74">
          <cell r="A74">
            <v>36263</v>
          </cell>
          <cell r="B74">
            <v>-0.25</v>
          </cell>
          <cell r="C74">
            <v>0.45</v>
          </cell>
          <cell r="D74">
            <v>-0.65</v>
          </cell>
          <cell r="E74">
            <v>-0.25</v>
          </cell>
          <cell r="F74">
            <v>0.1</v>
          </cell>
          <cell r="N74">
            <v>0</v>
          </cell>
        </row>
        <row r="75">
          <cell r="A75">
            <v>36264</v>
          </cell>
          <cell r="B75">
            <v>-0.25</v>
          </cell>
          <cell r="C75">
            <v>0.65</v>
          </cell>
          <cell r="D75">
            <v>-0.65</v>
          </cell>
          <cell r="E75">
            <v>-0.25</v>
          </cell>
          <cell r="F75">
            <v>-0.05</v>
          </cell>
          <cell r="N75">
            <v>0</v>
          </cell>
        </row>
        <row r="76">
          <cell r="A76">
            <v>36265</v>
          </cell>
          <cell r="B76">
            <v>-0.25</v>
          </cell>
          <cell r="C76">
            <v>0.65</v>
          </cell>
          <cell r="D76">
            <v>-0.65</v>
          </cell>
          <cell r="E76">
            <v>-0.25</v>
          </cell>
          <cell r="F76">
            <v>-0.05</v>
          </cell>
          <cell r="N76">
            <v>0</v>
          </cell>
        </row>
        <row r="77">
          <cell r="A77">
            <v>36266</v>
          </cell>
          <cell r="B77">
            <v>-0.25</v>
          </cell>
          <cell r="C77">
            <v>0.75</v>
          </cell>
          <cell r="D77">
            <v>-0.95</v>
          </cell>
          <cell r="E77">
            <v>-0.15</v>
          </cell>
          <cell r="F77">
            <v>0.1</v>
          </cell>
          <cell r="N77">
            <v>0</v>
          </cell>
        </row>
        <row r="78">
          <cell r="A78">
            <v>36269</v>
          </cell>
          <cell r="B78">
            <v>-0.25</v>
          </cell>
          <cell r="C78">
            <v>0.85</v>
          </cell>
          <cell r="D78">
            <v>-0.95</v>
          </cell>
          <cell r="E78">
            <v>-0.15</v>
          </cell>
          <cell r="F78">
            <v>0.15</v>
          </cell>
          <cell r="N78">
            <v>0</v>
          </cell>
        </row>
        <row r="79">
          <cell r="A79">
            <v>36270</v>
          </cell>
          <cell r="B79">
            <v>-0.25</v>
          </cell>
          <cell r="C79">
            <v>0.85</v>
          </cell>
          <cell r="D79">
            <v>-0.95</v>
          </cell>
          <cell r="E79">
            <v>0.1</v>
          </cell>
          <cell r="F79">
            <v>0.15</v>
          </cell>
          <cell r="N79">
            <v>0</v>
          </cell>
        </row>
        <row r="80">
          <cell r="A80">
            <v>36271</v>
          </cell>
          <cell r="B80">
            <v>-0.25</v>
          </cell>
          <cell r="C80">
            <v>0.75</v>
          </cell>
          <cell r="D80">
            <v>-1.05</v>
          </cell>
          <cell r="E80">
            <v>0.1</v>
          </cell>
          <cell r="F80">
            <v>0.15</v>
          </cell>
          <cell r="N80">
            <v>0</v>
          </cell>
        </row>
        <row r="81">
          <cell r="A81">
            <v>36272</v>
          </cell>
          <cell r="B81">
            <v>-0.25</v>
          </cell>
          <cell r="C81">
            <v>0.55000000000000004</v>
          </cell>
          <cell r="D81">
            <v>-0.85</v>
          </cell>
          <cell r="E81">
            <v>0.1</v>
          </cell>
          <cell r="F81">
            <v>0.15</v>
          </cell>
          <cell r="N81">
            <v>0</v>
          </cell>
        </row>
        <row r="82">
          <cell r="A82">
            <v>36273</v>
          </cell>
          <cell r="B82">
            <v>-0.25</v>
          </cell>
          <cell r="C82">
            <v>0.65</v>
          </cell>
          <cell r="D82">
            <v>-0.85</v>
          </cell>
          <cell r="E82">
            <v>0.1</v>
          </cell>
          <cell r="F82">
            <v>0.1</v>
          </cell>
          <cell r="N82">
            <v>0</v>
          </cell>
        </row>
        <row r="83">
          <cell r="A83">
            <v>36276</v>
          </cell>
          <cell r="B83">
            <v>-0.25</v>
          </cell>
          <cell r="C83">
            <v>0.65</v>
          </cell>
          <cell r="D83">
            <v>-0.85</v>
          </cell>
          <cell r="E83">
            <v>0.1</v>
          </cell>
          <cell r="F83">
            <v>0.1</v>
          </cell>
          <cell r="N83">
            <v>0</v>
          </cell>
        </row>
        <row r="84">
          <cell r="A84">
            <v>36277</v>
          </cell>
          <cell r="B84">
            <v>-0.25</v>
          </cell>
          <cell r="C84">
            <v>0.65</v>
          </cell>
          <cell r="D84">
            <v>-0.85</v>
          </cell>
          <cell r="E84">
            <v>0.1</v>
          </cell>
          <cell r="F84">
            <v>0.1</v>
          </cell>
          <cell r="N84">
            <v>0</v>
          </cell>
        </row>
        <row r="85">
          <cell r="A85">
            <v>36278</v>
          </cell>
          <cell r="B85">
            <v>-0.15</v>
          </cell>
          <cell r="C85">
            <v>0.65</v>
          </cell>
          <cell r="D85">
            <v>-0.75</v>
          </cell>
          <cell r="E85">
            <v>0.1</v>
          </cell>
          <cell r="F85">
            <v>0.1</v>
          </cell>
          <cell r="N85">
            <v>0</v>
          </cell>
        </row>
        <row r="86">
          <cell r="A86">
            <v>36279</v>
          </cell>
          <cell r="B86">
            <v>-0.15</v>
          </cell>
          <cell r="C86">
            <v>0.65</v>
          </cell>
          <cell r="D86">
            <v>-0.75</v>
          </cell>
          <cell r="E86">
            <v>0.1</v>
          </cell>
          <cell r="F86">
            <v>0</v>
          </cell>
          <cell r="N86">
            <v>0</v>
          </cell>
        </row>
        <row r="87">
          <cell r="A87">
            <v>36280</v>
          </cell>
          <cell r="B87">
            <v>-0.1</v>
          </cell>
          <cell r="C87">
            <v>0.65</v>
          </cell>
          <cell r="D87">
            <v>-0.75</v>
          </cell>
          <cell r="E87">
            <v>-0.15</v>
          </cell>
          <cell r="F87">
            <v>-0.05</v>
          </cell>
          <cell r="N87">
            <v>0</v>
          </cell>
        </row>
        <row r="88">
          <cell r="A88">
            <v>36283</v>
          </cell>
          <cell r="B88">
            <v>-0.1</v>
          </cell>
          <cell r="C88">
            <v>0.65</v>
          </cell>
          <cell r="D88">
            <v>-0.75</v>
          </cell>
          <cell r="E88">
            <v>-0.15</v>
          </cell>
          <cell r="F88">
            <v>-0.05</v>
          </cell>
          <cell r="N88">
            <v>0</v>
          </cell>
        </row>
        <row r="89">
          <cell r="A89">
            <v>36284</v>
          </cell>
          <cell r="B89">
            <v>-0.1</v>
          </cell>
          <cell r="C89">
            <v>0.65</v>
          </cell>
          <cell r="D89">
            <v>-0.75</v>
          </cell>
          <cell r="E89">
            <v>-0.15</v>
          </cell>
          <cell r="F89">
            <v>-0.05</v>
          </cell>
          <cell r="N89">
            <v>0</v>
          </cell>
        </row>
        <row r="90">
          <cell r="A90">
            <v>36285</v>
          </cell>
          <cell r="B90">
            <v>-0.1</v>
          </cell>
          <cell r="C90">
            <v>0.35</v>
          </cell>
          <cell r="D90">
            <v>0.65</v>
          </cell>
          <cell r="E90">
            <v>-0.1</v>
          </cell>
          <cell r="F90">
            <v>0.05</v>
          </cell>
          <cell r="N90">
            <v>0</v>
          </cell>
        </row>
        <row r="91">
          <cell r="A91">
            <v>36286</v>
          </cell>
          <cell r="B91">
            <v>-0.1</v>
          </cell>
          <cell r="C91">
            <v>0.35</v>
          </cell>
          <cell r="D91">
            <v>-0.65</v>
          </cell>
          <cell r="E91">
            <v>-0.1</v>
          </cell>
          <cell r="F91">
            <v>0.15</v>
          </cell>
          <cell r="N91">
            <v>0</v>
          </cell>
        </row>
        <row r="92">
          <cell r="A92">
            <v>36287</v>
          </cell>
          <cell r="B92">
            <v>-0.1</v>
          </cell>
          <cell r="C92">
            <v>0.35</v>
          </cell>
          <cell r="D92">
            <v>-0.65</v>
          </cell>
          <cell r="E92">
            <v>-0.25</v>
          </cell>
          <cell r="F92">
            <v>0.35</v>
          </cell>
          <cell r="N92">
            <v>0</v>
          </cell>
        </row>
        <row r="93">
          <cell r="A93">
            <v>36290</v>
          </cell>
          <cell r="B93">
            <v>-0.1</v>
          </cell>
          <cell r="C93">
            <v>0.35</v>
          </cell>
          <cell r="D93">
            <v>-0.45</v>
          </cell>
          <cell r="E93">
            <v>-0.25</v>
          </cell>
          <cell r="F93">
            <v>0.25</v>
          </cell>
          <cell r="N93">
            <v>0</v>
          </cell>
        </row>
        <row r="94">
          <cell r="A94">
            <v>36291</v>
          </cell>
          <cell r="B94">
            <v>-0.15</v>
          </cell>
          <cell r="C94">
            <v>0.35</v>
          </cell>
          <cell r="D94">
            <v>-0.55000000000000004</v>
          </cell>
          <cell r="E94">
            <v>-0.25</v>
          </cell>
          <cell r="F94">
            <v>0.25</v>
          </cell>
          <cell r="N94">
            <v>0</v>
          </cell>
        </row>
        <row r="95">
          <cell r="A95">
            <v>36292</v>
          </cell>
          <cell r="B95">
            <v>-0.15</v>
          </cell>
          <cell r="C95">
            <v>0.35</v>
          </cell>
          <cell r="D95">
            <v>-0.55000000000000004</v>
          </cell>
          <cell r="E95">
            <v>-0.25</v>
          </cell>
          <cell r="F95">
            <v>0.25</v>
          </cell>
          <cell r="N95">
            <v>0</v>
          </cell>
        </row>
        <row r="96">
          <cell r="A96">
            <v>36293</v>
          </cell>
          <cell r="B96">
            <v>-0.15</v>
          </cell>
          <cell r="C96">
            <v>0.15</v>
          </cell>
          <cell r="D96">
            <v>-0.55000000000000004</v>
          </cell>
          <cell r="E96">
            <v>-0.25</v>
          </cell>
          <cell r="F96">
            <v>-0.1</v>
          </cell>
          <cell r="N96">
            <v>0</v>
          </cell>
        </row>
        <row r="97">
          <cell r="A97">
            <v>36294</v>
          </cell>
          <cell r="B97">
            <v>-0.15</v>
          </cell>
          <cell r="C97">
            <v>0.05</v>
          </cell>
          <cell r="D97">
            <v>-0.45</v>
          </cell>
          <cell r="E97">
            <v>-0.25</v>
          </cell>
          <cell r="F97">
            <v>-0.05</v>
          </cell>
          <cell r="N97">
            <v>0</v>
          </cell>
        </row>
        <row r="98">
          <cell r="A98">
            <v>36297</v>
          </cell>
          <cell r="B98">
            <v>-0.15</v>
          </cell>
          <cell r="C98">
            <v>-0.1</v>
          </cell>
          <cell r="D98">
            <v>-0.15</v>
          </cell>
          <cell r="E98">
            <v>-0.25</v>
          </cell>
          <cell r="F98">
            <v>-0.05</v>
          </cell>
          <cell r="N98">
            <v>0</v>
          </cell>
        </row>
        <row r="99">
          <cell r="A99">
            <v>36298</v>
          </cell>
          <cell r="B99">
            <v>-0.15</v>
          </cell>
          <cell r="C99">
            <v>-0.1</v>
          </cell>
          <cell r="D99">
            <v>-0.25</v>
          </cell>
          <cell r="E99">
            <v>-0.25</v>
          </cell>
          <cell r="F99">
            <v>-0.05</v>
          </cell>
          <cell r="N99">
            <v>0</v>
          </cell>
        </row>
        <row r="100">
          <cell r="A100">
            <v>36299</v>
          </cell>
          <cell r="B100">
            <v>-0.15</v>
          </cell>
          <cell r="C100">
            <v>-0.1</v>
          </cell>
          <cell r="D100">
            <v>-0.15</v>
          </cell>
          <cell r="E100">
            <v>-0.25</v>
          </cell>
          <cell r="F100">
            <v>-0.05</v>
          </cell>
          <cell r="N100">
            <v>0</v>
          </cell>
        </row>
        <row r="101">
          <cell r="A101">
            <v>36300</v>
          </cell>
          <cell r="B101">
            <v>-0.15</v>
          </cell>
          <cell r="C101">
            <v>-0.15</v>
          </cell>
          <cell r="D101">
            <v>-0.1</v>
          </cell>
          <cell r="E101">
            <v>-0.25</v>
          </cell>
          <cell r="F101">
            <v>-0.05</v>
          </cell>
          <cell r="N101">
            <v>0</v>
          </cell>
        </row>
        <row r="102">
          <cell r="A102">
            <v>36301</v>
          </cell>
          <cell r="B102">
            <v>-0.15</v>
          </cell>
          <cell r="C102">
            <v>-0.15</v>
          </cell>
          <cell r="D102">
            <v>-0.1</v>
          </cell>
          <cell r="E102">
            <v>-0.25</v>
          </cell>
          <cell r="F102">
            <v>-0.05</v>
          </cell>
          <cell r="N102">
            <v>0</v>
          </cell>
        </row>
        <row r="103">
          <cell r="A103">
            <v>36304</v>
          </cell>
          <cell r="B103">
            <v>0.15</v>
          </cell>
          <cell r="C103">
            <v>0.1</v>
          </cell>
          <cell r="D103">
            <v>0.15</v>
          </cell>
          <cell r="E103">
            <v>-0.25</v>
          </cell>
          <cell r="F103">
            <v>0</v>
          </cell>
          <cell r="N103">
            <v>0</v>
          </cell>
        </row>
        <row r="104">
          <cell r="A104">
            <v>36305</v>
          </cell>
          <cell r="B104">
            <v>0.15</v>
          </cell>
          <cell r="C104">
            <v>0.1</v>
          </cell>
          <cell r="D104">
            <v>0.15</v>
          </cell>
          <cell r="E104">
            <v>-0.25</v>
          </cell>
          <cell r="F104">
            <v>0</v>
          </cell>
          <cell r="N104">
            <v>0</v>
          </cell>
        </row>
        <row r="105">
          <cell r="A105">
            <v>36306</v>
          </cell>
          <cell r="B105">
            <v>0.15</v>
          </cell>
          <cell r="C105">
            <v>0.1</v>
          </cell>
          <cell r="D105">
            <v>0.15</v>
          </cell>
          <cell r="E105">
            <v>-0.25</v>
          </cell>
          <cell r="F105">
            <v>0</v>
          </cell>
          <cell r="N105">
            <v>0</v>
          </cell>
        </row>
        <row r="106">
          <cell r="A106">
            <v>36307</v>
          </cell>
          <cell r="B106">
            <v>-0.35</v>
          </cell>
          <cell r="C106">
            <v>0</v>
          </cell>
          <cell r="D106">
            <v>-0.35</v>
          </cell>
          <cell r="E106">
            <v>0.15</v>
          </cell>
          <cell r="F106">
            <v>0.15</v>
          </cell>
          <cell r="N106">
            <v>0</v>
          </cell>
        </row>
        <row r="107">
          <cell r="A107">
            <v>36308</v>
          </cell>
          <cell r="B107">
            <v>-0.35</v>
          </cell>
          <cell r="C107">
            <v>0.15</v>
          </cell>
          <cell r="D107">
            <v>-0.65</v>
          </cell>
          <cell r="E107">
            <v>0.15</v>
          </cell>
          <cell r="F107">
            <v>0.15</v>
          </cell>
          <cell r="N107">
            <v>0</v>
          </cell>
        </row>
        <row r="108">
          <cell r="A108">
            <v>36311</v>
          </cell>
          <cell r="B108">
            <v>-7.4999999999999983E-2</v>
          </cell>
          <cell r="C108">
            <v>-0.05</v>
          </cell>
          <cell r="D108">
            <v>2.4999999999999967E-2</v>
          </cell>
          <cell r="E108">
            <v>0</v>
          </cell>
          <cell r="F108">
            <v>0.1</v>
          </cell>
          <cell r="N108">
            <v>0</v>
          </cell>
        </row>
        <row r="109">
          <cell r="A109">
            <v>36312</v>
          </cell>
          <cell r="B109">
            <v>0.2</v>
          </cell>
          <cell r="C109">
            <v>-0.25</v>
          </cell>
          <cell r="D109">
            <v>0.7</v>
          </cell>
          <cell r="E109">
            <v>-0.15</v>
          </cell>
          <cell r="F109">
            <v>0.05</v>
          </cell>
          <cell r="N109">
            <v>0</v>
          </cell>
        </row>
        <row r="110">
          <cell r="A110">
            <v>36313</v>
          </cell>
          <cell r="B110">
            <v>0.2</v>
          </cell>
          <cell r="C110">
            <v>-0.25</v>
          </cell>
          <cell r="D110">
            <v>0.75</v>
          </cell>
          <cell r="E110">
            <v>0</v>
          </cell>
          <cell r="F110">
            <v>0.05</v>
          </cell>
          <cell r="N110">
            <v>0</v>
          </cell>
        </row>
        <row r="111">
          <cell r="A111">
            <v>36314</v>
          </cell>
          <cell r="B111">
            <v>-0.2</v>
          </cell>
          <cell r="C111">
            <v>-0.2</v>
          </cell>
          <cell r="D111">
            <v>-0.75</v>
          </cell>
          <cell r="E111">
            <v>0</v>
          </cell>
          <cell r="F111">
            <v>0.05</v>
          </cell>
          <cell r="N111">
            <v>0</v>
          </cell>
        </row>
        <row r="112">
          <cell r="A112">
            <v>36315</v>
          </cell>
          <cell r="B112">
            <v>-0.2</v>
          </cell>
          <cell r="C112">
            <v>-0.25</v>
          </cell>
          <cell r="D112">
            <v>-0.75</v>
          </cell>
          <cell r="E112">
            <v>0</v>
          </cell>
          <cell r="F112">
            <v>-0.1</v>
          </cell>
          <cell r="N112">
            <v>0</v>
          </cell>
        </row>
        <row r="113">
          <cell r="A113">
            <v>36318</v>
          </cell>
          <cell r="B113">
            <v>-0.2</v>
          </cell>
          <cell r="C113">
            <v>-0.2</v>
          </cell>
          <cell r="D113">
            <v>-0.85</v>
          </cell>
          <cell r="E113">
            <v>0</v>
          </cell>
          <cell r="F113">
            <v>-0.15</v>
          </cell>
          <cell r="N113">
            <v>0</v>
          </cell>
        </row>
        <row r="114">
          <cell r="A114">
            <v>36319</v>
          </cell>
          <cell r="B114">
            <v>-0.2</v>
          </cell>
          <cell r="C114">
            <v>-0.15</v>
          </cell>
          <cell r="D114">
            <v>-0.7</v>
          </cell>
          <cell r="E114">
            <v>0.1</v>
          </cell>
          <cell r="F114">
            <v>0</v>
          </cell>
          <cell r="N114">
            <v>0</v>
          </cell>
        </row>
        <row r="115">
          <cell r="A115">
            <v>36320</v>
          </cell>
          <cell r="B115">
            <v>-0.2</v>
          </cell>
          <cell r="C115">
            <v>-0.45</v>
          </cell>
          <cell r="D115">
            <v>-0.85</v>
          </cell>
          <cell r="E115">
            <v>0.2</v>
          </cell>
          <cell r="F115">
            <v>0.2</v>
          </cell>
          <cell r="N115">
            <v>0</v>
          </cell>
        </row>
        <row r="116">
          <cell r="A116">
            <v>36321</v>
          </cell>
          <cell r="B116">
            <v>-0.2</v>
          </cell>
          <cell r="C116">
            <v>-0.45</v>
          </cell>
          <cell r="D116">
            <v>-0.75</v>
          </cell>
          <cell r="E116">
            <v>0.25</v>
          </cell>
          <cell r="F116">
            <v>0.25</v>
          </cell>
          <cell r="N116">
            <v>0</v>
          </cell>
        </row>
        <row r="117">
          <cell r="A117">
            <v>36322</v>
          </cell>
          <cell r="B117">
            <v>-0.15</v>
          </cell>
          <cell r="C117">
            <v>-0.45</v>
          </cell>
          <cell r="D117">
            <v>-0.7</v>
          </cell>
          <cell r="E117">
            <v>0.25</v>
          </cell>
          <cell r="F117">
            <v>0.25</v>
          </cell>
          <cell r="N117">
            <v>0</v>
          </cell>
        </row>
        <row r="118">
          <cell r="A118">
            <v>36325</v>
          </cell>
          <cell r="B118">
            <v>-0.15</v>
          </cell>
          <cell r="C118">
            <v>-0.4</v>
          </cell>
          <cell r="D118">
            <v>-0.7</v>
          </cell>
          <cell r="E118">
            <v>0.25</v>
          </cell>
          <cell r="F118">
            <v>0.25</v>
          </cell>
          <cell r="N118">
            <v>0</v>
          </cell>
        </row>
        <row r="119">
          <cell r="A119">
            <v>36326</v>
          </cell>
          <cell r="B119">
            <v>-0.15</v>
          </cell>
          <cell r="C119">
            <v>-0.35</v>
          </cell>
          <cell r="D119">
            <v>-0.7</v>
          </cell>
          <cell r="E119">
            <v>0.25</v>
          </cell>
          <cell r="F119">
            <v>0.2</v>
          </cell>
          <cell r="N119">
            <v>0</v>
          </cell>
        </row>
        <row r="120">
          <cell r="A120">
            <v>36327</v>
          </cell>
          <cell r="B120">
            <v>-0.2</v>
          </cell>
          <cell r="C120">
            <v>-0.35</v>
          </cell>
          <cell r="D120">
            <v>-0.7</v>
          </cell>
          <cell r="E120">
            <v>0.25</v>
          </cell>
          <cell r="F120">
            <v>0.2</v>
          </cell>
          <cell r="N120">
            <v>0</v>
          </cell>
        </row>
        <row r="121">
          <cell r="A121">
            <v>36328</v>
          </cell>
          <cell r="B121">
            <v>-0.2</v>
          </cell>
          <cell r="C121">
            <v>-0.4</v>
          </cell>
          <cell r="D121">
            <v>-0.8</v>
          </cell>
          <cell r="E121">
            <v>0.25</v>
          </cell>
          <cell r="F121">
            <v>0.1</v>
          </cell>
          <cell r="N121">
            <v>0</v>
          </cell>
        </row>
        <row r="122">
          <cell r="A122">
            <v>36329</v>
          </cell>
          <cell r="B122">
            <v>-0.2</v>
          </cell>
          <cell r="C122">
            <v>-0.5</v>
          </cell>
          <cell r="D122">
            <v>-0.85</v>
          </cell>
          <cell r="E122">
            <v>0.25</v>
          </cell>
          <cell r="F122">
            <v>0.1</v>
          </cell>
          <cell r="N122">
            <v>0</v>
          </cell>
        </row>
        <row r="123">
          <cell r="A123">
            <v>36332</v>
          </cell>
          <cell r="B123">
            <v>-0.2</v>
          </cell>
          <cell r="C123">
            <v>-0.1</v>
          </cell>
          <cell r="D123">
            <v>-0.5</v>
          </cell>
          <cell r="E123">
            <v>0.2</v>
          </cell>
          <cell r="F123">
            <v>0.15</v>
          </cell>
          <cell r="N123">
            <v>0</v>
          </cell>
        </row>
        <row r="124">
          <cell r="A124">
            <v>36333</v>
          </cell>
          <cell r="B124">
            <v>-0.2</v>
          </cell>
          <cell r="C124">
            <v>-0.1</v>
          </cell>
          <cell r="D124">
            <v>-0.5</v>
          </cell>
          <cell r="E124">
            <v>0.25</v>
          </cell>
          <cell r="F124">
            <v>0.1</v>
          </cell>
          <cell r="N124">
            <v>0</v>
          </cell>
        </row>
        <row r="125">
          <cell r="A125">
            <v>36334</v>
          </cell>
          <cell r="B125">
            <v>-0.4</v>
          </cell>
          <cell r="C125">
            <v>-0.1</v>
          </cell>
          <cell r="D125">
            <v>-0.5</v>
          </cell>
          <cell r="E125">
            <v>0.25</v>
          </cell>
          <cell r="F125">
            <v>0.1</v>
          </cell>
          <cell r="N125">
            <v>0</v>
          </cell>
        </row>
        <row r="126">
          <cell r="A126">
            <v>36335</v>
          </cell>
          <cell r="B126">
            <v>-0.35</v>
          </cell>
          <cell r="C126">
            <v>-0.1</v>
          </cell>
          <cell r="D126">
            <v>-0.45</v>
          </cell>
          <cell r="E126">
            <v>0.35</v>
          </cell>
          <cell r="F126">
            <v>0.15</v>
          </cell>
          <cell r="N126">
            <v>0</v>
          </cell>
        </row>
        <row r="127">
          <cell r="A127">
            <v>36336</v>
          </cell>
          <cell r="B127">
            <v>-0.3</v>
          </cell>
          <cell r="C127">
            <v>-0.1</v>
          </cell>
          <cell r="D127">
            <v>-0.4</v>
          </cell>
          <cell r="E127">
            <v>0.45</v>
          </cell>
          <cell r="F127">
            <v>0.25</v>
          </cell>
          <cell r="N127">
            <v>0</v>
          </cell>
        </row>
        <row r="128">
          <cell r="A128">
            <v>36339</v>
          </cell>
          <cell r="B128">
            <v>-0.3</v>
          </cell>
          <cell r="C128">
            <v>-0.25</v>
          </cell>
          <cell r="D128">
            <v>-0.5</v>
          </cell>
          <cell r="E128">
            <v>0.45</v>
          </cell>
          <cell r="F128">
            <v>0.25</v>
          </cell>
          <cell r="N128">
            <v>0</v>
          </cell>
        </row>
        <row r="129">
          <cell r="A129">
            <v>36340</v>
          </cell>
          <cell r="B129">
            <v>-0.3</v>
          </cell>
          <cell r="C129">
            <v>-0.2</v>
          </cell>
          <cell r="D129">
            <v>-0.55000000000000004</v>
          </cell>
          <cell r="E129">
            <v>0.45</v>
          </cell>
          <cell r="F129">
            <v>0.2</v>
          </cell>
          <cell r="N129">
            <v>0</v>
          </cell>
        </row>
        <row r="130">
          <cell r="A130">
            <v>36341</v>
          </cell>
          <cell r="B130">
            <v>-0.5</v>
          </cell>
          <cell r="C130">
            <v>-0.4</v>
          </cell>
          <cell r="D130">
            <v>-0.6</v>
          </cell>
          <cell r="E130">
            <v>0.4</v>
          </cell>
          <cell r="F130">
            <v>0.2</v>
          </cell>
          <cell r="N130">
            <v>0</v>
          </cell>
        </row>
        <row r="131">
          <cell r="A131">
            <v>36342</v>
          </cell>
          <cell r="B131">
            <v>-0.5</v>
          </cell>
          <cell r="C131">
            <v>-0.4</v>
          </cell>
          <cell r="D131">
            <v>-0.6</v>
          </cell>
          <cell r="E131">
            <v>0.5</v>
          </cell>
          <cell r="F131">
            <v>0.2</v>
          </cell>
          <cell r="N131">
            <v>0</v>
          </cell>
        </row>
        <row r="132">
          <cell r="A132">
            <v>36343</v>
          </cell>
          <cell r="B132">
            <v>-0.55000000000000004</v>
          </cell>
          <cell r="C132">
            <v>-0.4</v>
          </cell>
          <cell r="D132">
            <v>-0.75</v>
          </cell>
          <cell r="E132">
            <v>0.4</v>
          </cell>
          <cell r="F132">
            <v>0.15</v>
          </cell>
          <cell r="N132">
            <v>0</v>
          </cell>
        </row>
        <row r="133">
          <cell r="A133">
            <v>36346</v>
          </cell>
          <cell r="B133">
            <v>-0.55000000000000004</v>
          </cell>
          <cell r="C133">
            <v>-0.2</v>
          </cell>
          <cell r="D133">
            <v>-0.6</v>
          </cell>
          <cell r="E133">
            <v>0.35</v>
          </cell>
          <cell r="F133">
            <v>0.1</v>
          </cell>
          <cell r="N133">
            <v>0</v>
          </cell>
        </row>
        <row r="134">
          <cell r="A134">
            <v>36347</v>
          </cell>
          <cell r="B134">
            <v>-0.55000000000000004</v>
          </cell>
          <cell r="C134">
            <v>-0.2</v>
          </cell>
          <cell r="D134">
            <v>-0.7</v>
          </cell>
          <cell r="E134">
            <v>0.4</v>
          </cell>
          <cell r="F134">
            <v>0.1</v>
          </cell>
          <cell r="N134">
            <v>0</v>
          </cell>
        </row>
        <row r="135">
          <cell r="A135">
            <v>36348</v>
          </cell>
          <cell r="B135">
            <v>-0.5</v>
          </cell>
          <cell r="C135">
            <v>-0.2</v>
          </cell>
          <cell r="D135">
            <v>-0.6</v>
          </cell>
          <cell r="E135">
            <v>0.5</v>
          </cell>
          <cell r="F135">
            <v>0.1</v>
          </cell>
          <cell r="N135">
            <v>0</v>
          </cell>
        </row>
        <row r="136">
          <cell r="A136">
            <v>36349</v>
          </cell>
          <cell r="B136">
            <v>-0.55000000000000004</v>
          </cell>
          <cell r="C136">
            <v>-0.2</v>
          </cell>
          <cell r="D136">
            <v>-0.55000000000000004</v>
          </cell>
          <cell r="E136">
            <v>0.45</v>
          </cell>
          <cell r="F136">
            <v>0.1</v>
          </cell>
          <cell r="N136">
            <v>0</v>
          </cell>
        </row>
        <row r="137">
          <cell r="A137">
            <v>36350</v>
          </cell>
          <cell r="B137">
            <v>-0.55000000000000004</v>
          </cell>
          <cell r="C137">
            <v>-0.1</v>
          </cell>
          <cell r="D137">
            <v>-0.55000000000000004</v>
          </cell>
          <cell r="E137">
            <v>0.45</v>
          </cell>
          <cell r="F137">
            <v>0.1</v>
          </cell>
          <cell r="N137">
            <v>0</v>
          </cell>
        </row>
        <row r="138">
          <cell r="A138">
            <v>36353</v>
          </cell>
          <cell r="B138">
            <v>-0.65</v>
          </cell>
          <cell r="C138">
            <v>-0.15</v>
          </cell>
          <cell r="D138">
            <v>-0.55000000000000004</v>
          </cell>
          <cell r="E138">
            <v>0.45</v>
          </cell>
          <cell r="F138">
            <v>0.15</v>
          </cell>
          <cell r="N138">
            <v>0</v>
          </cell>
        </row>
        <row r="139">
          <cell r="A139">
            <v>36354</v>
          </cell>
          <cell r="B139">
            <v>-0.5</v>
          </cell>
          <cell r="C139">
            <v>-0.2</v>
          </cell>
          <cell r="D139">
            <v>-0.6</v>
          </cell>
          <cell r="E139">
            <v>0.5</v>
          </cell>
          <cell r="F139">
            <v>0.15</v>
          </cell>
          <cell r="N139">
            <v>0</v>
          </cell>
        </row>
        <row r="140">
          <cell r="A140">
            <v>36355</v>
          </cell>
          <cell r="B140">
            <v>-0.5</v>
          </cell>
          <cell r="C140">
            <v>-0.3</v>
          </cell>
          <cell r="D140">
            <v>-0.75</v>
          </cell>
          <cell r="E140">
            <v>0.4</v>
          </cell>
          <cell r="F140">
            <v>0.15</v>
          </cell>
          <cell r="N140">
            <v>0</v>
          </cell>
        </row>
        <row r="141">
          <cell r="A141">
            <v>36356</v>
          </cell>
          <cell r="B141">
            <v>-0.3</v>
          </cell>
          <cell r="C141">
            <v>-0.35</v>
          </cell>
          <cell r="D141">
            <v>-0.8</v>
          </cell>
          <cell r="E141">
            <v>0.4</v>
          </cell>
          <cell r="F141">
            <v>0.25</v>
          </cell>
          <cell r="N141">
            <v>0</v>
          </cell>
        </row>
        <row r="142">
          <cell r="A142">
            <v>36357</v>
          </cell>
          <cell r="B142">
            <v>-0.2</v>
          </cell>
          <cell r="C142">
            <v>-0.4</v>
          </cell>
          <cell r="D142">
            <v>-0.8</v>
          </cell>
          <cell r="E142">
            <v>0.4</v>
          </cell>
          <cell r="F142">
            <v>0.25</v>
          </cell>
          <cell r="N142">
            <v>0</v>
          </cell>
        </row>
        <row r="143">
          <cell r="A143">
            <v>36360</v>
          </cell>
          <cell r="B143">
            <v>-0.3</v>
          </cell>
          <cell r="C143">
            <v>-0.5</v>
          </cell>
          <cell r="D143">
            <v>-0.9</v>
          </cell>
          <cell r="E143">
            <v>0.4</v>
          </cell>
          <cell r="F143">
            <v>0.25</v>
          </cell>
          <cell r="N143">
            <v>0</v>
          </cell>
        </row>
        <row r="144">
          <cell r="A144">
            <v>36361</v>
          </cell>
          <cell r="B144">
            <v>-0.2</v>
          </cell>
          <cell r="C144">
            <v>-0.9</v>
          </cell>
          <cell r="D144">
            <v>-1</v>
          </cell>
          <cell r="E144">
            <v>0.4</v>
          </cell>
          <cell r="F144">
            <v>0.25</v>
          </cell>
          <cell r="N144">
            <v>0</v>
          </cell>
        </row>
        <row r="145">
          <cell r="A145">
            <v>36362</v>
          </cell>
          <cell r="B145">
            <v>-0.2</v>
          </cell>
          <cell r="C145">
            <v>-0.65</v>
          </cell>
          <cell r="D145">
            <v>-0.95</v>
          </cell>
          <cell r="E145">
            <v>0.5</v>
          </cell>
          <cell r="F145">
            <v>0.5</v>
          </cell>
          <cell r="N145">
            <v>0</v>
          </cell>
        </row>
        <row r="146">
          <cell r="A146">
            <v>36363</v>
          </cell>
          <cell r="B146">
            <v>-0.2</v>
          </cell>
          <cell r="C146">
            <v>-0.7</v>
          </cell>
          <cell r="D146">
            <v>-1</v>
          </cell>
          <cell r="E146">
            <v>0.5</v>
          </cell>
          <cell r="F146">
            <v>0.5</v>
          </cell>
          <cell r="N146">
            <v>0</v>
          </cell>
        </row>
        <row r="147">
          <cell r="A147">
            <v>36364</v>
          </cell>
          <cell r="B147">
            <v>-0.2</v>
          </cell>
          <cell r="C147">
            <v>-0.95</v>
          </cell>
          <cell r="D147">
            <v>-1.1000000000000001</v>
          </cell>
          <cell r="E147">
            <v>0.5</v>
          </cell>
          <cell r="F147">
            <v>0.55000000000000004</v>
          </cell>
          <cell r="N147">
            <v>0</v>
          </cell>
        </row>
        <row r="148">
          <cell r="A148">
            <v>36367</v>
          </cell>
          <cell r="B148">
            <v>-0.2</v>
          </cell>
          <cell r="C148">
            <v>-1.05</v>
          </cell>
          <cell r="D148">
            <v>-1.1000000000000001</v>
          </cell>
          <cell r="E148">
            <v>0.6</v>
          </cell>
          <cell r="F148">
            <v>0.65</v>
          </cell>
          <cell r="N148">
            <v>0</v>
          </cell>
        </row>
        <row r="149">
          <cell r="A149">
            <v>36368</v>
          </cell>
          <cell r="B149">
            <v>-0.1</v>
          </cell>
          <cell r="C149">
            <v>-0.9</v>
          </cell>
          <cell r="D149">
            <v>-1</v>
          </cell>
          <cell r="E149">
            <v>0.5</v>
          </cell>
          <cell r="F149">
            <v>0.65</v>
          </cell>
          <cell r="N149">
            <v>0</v>
          </cell>
        </row>
        <row r="150">
          <cell r="A150">
            <v>36369</v>
          </cell>
          <cell r="B150">
            <v>-0.1</v>
          </cell>
          <cell r="C150">
            <v>-0.95</v>
          </cell>
          <cell r="D150">
            <v>-1</v>
          </cell>
          <cell r="E150">
            <v>0.5</v>
          </cell>
          <cell r="F150">
            <v>0.7</v>
          </cell>
          <cell r="N150">
            <v>0</v>
          </cell>
        </row>
        <row r="151">
          <cell r="A151">
            <v>36370</v>
          </cell>
          <cell r="B151">
            <v>0</v>
          </cell>
          <cell r="C151">
            <v>-1.1000000000000001</v>
          </cell>
          <cell r="D151">
            <v>-1</v>
          </cell>
          <cell r="E151">
            <v>0.5</v>
          </cell>
          <cell r="F151">
            <v>0.65</v>
          </cell>
          <cell r="N151">
            <v>0</v>
          </cell>
        </row>
        <row r="152">
          <cell r="A152">
            <v>36371</v>
          </cell>
          <cell r="B152">
            <v>0.25</v>
          </cell>
          <cell r="C152">
            <v>-1.05</v>
          </cell>
          <cell r="D152">
            <v>-1</v>
          </cell>
          <cell r="E152">
            <v>0.5</v>
          </cell>
          <cell r="F152">
            <v>0.7</v>
          </cell>
          <cell r="N152">
            <v>0</v>
          </cell>
        </row>
        <row r="153">
          <cell r="A153">
            <v>36374</v>
          </cell>
          <cell r="B153">
            <v>0.25</v>
          </cell>
          <cell r="C153">
            <v>-1.3</v>
          </cell>
          <cell r="D153">
            <v>-1</v>
          </cell>
          <cell r="E153">
            <v>0.5</v>
          </cell>
          <cell r="F153">
            <v>0.7</v>
          </cell>
          <cell r="N153">
            <v>0</v>
          </cell>
        </row>
        <row r="154">
          <cell r="A154">
            <v>36375</v>
          </cell>
          <cell r="B154">
            <v>0.25</v>
          </cell>
          <cell r="C154">
            <v>-1.2</v>
          </cell>
          <cell r="D154">
            <v>-1.1000000000000001</v>
          </cell>
          <cell r="E154">
            <v>0.5</v>
          </cell>
          <cell r="F154">
            <v>0.65</v>
          </cell>
          <cell r="N154">
            <v>0</v>
          </cell>
        </row>
        <row r="155">
          <cell r="A155">
            <v>36376</v>
          </cell>
          <cell r="B155">
            <v>0.05</v>
          </cell>
          <cell r="C155">
            <v>-1.25</v>
          </cell>
          <cell r="D155">
            <v>-1.1000000000000001</v>
          </cell>
          <cell r="E155">
            <v>0.5</v>
          </cell>
          <cell r="F155">
            <v>0.7</v>
          </cell>
          <cell r="N155">
            <v>0</v>
          </cell>
        </row>
        <row r="156">
          <cell r="A156">
            <v>36377</v>
          </cell>
          <cell r="B156">
            <v>0.05</v>
          </cell>
          <cell r="C156">
            <v>-1.25</v>
          </cell>
          <cell r="D156">
            <v>-1.1000000000000001</v>
          </cell>
          <cell r="E156">
            <v>0.5</v>
          </cell>
          <cell r="F156">
            <v>0.7</v>
          </cell>
          <cell r="N156">
            <v>0</v>
          </cell>
        </row>
        <row r="157">
          <cell r="A157">
            <v>36378</v>
          </cell>
          <cell r="B157">
            <v>0.05</v>
          </cell>
          <cell r="C157">
            <v>-1.25</v>
          </cell>
          <cell r="D157">
            <v>-1.1000000000000001</v>
          </cell>
          <cell r="E157">
            <v>0.5</v>
          </cell>
          <cell r="F157">
            <v>0.7</v>
          </cell>
          <cell r="N157">
            <v>0</v>
          </cell>
        </row>
        <row r="158">
          <cell r="A158">
            <v>36381</v>
          </cell>
          <cell r="B158">
            <v>0.05</v>
          </cell>
          <cell r="C158">
            <v>-1.25</v>
          </cell>
          <cell r="D158">
            <v>-1.2</v>
          </cell>
          <cell r="E158">
            <v>0.5</v>
          </cell>
          <cell r="F158">
            <v>0.7</v>
          </cell>
          <cell r="N158">
            <v>0</v>
          </cell>
        </row>
        <row r="159">
          <cell r="A159">
            <v>36382</v>
          </cell>
          <cell r="B159">
            <v>-0.1</v>
          </cell>
          <cell r="C159">
            <v>-1.2</v>
          </cell>
          <cell r="D159">
            <v>-1.05</v>
          </cell>
          <cell r="E159">
            <v>0.5</v>
          </cell>
          <cell r="F159">
            <v>0.65</v>
          </cell>
          <cell r="N159">
            <v>0</v>
          </cell>
        </row>
        <row r="160">
          <cell r="A160">
            <v>36383</v>
          </cell>
          <cell r="B160">
            <v>-0.1</v>
          </cell>
          <cell r="C160">
            <v>-1.3</v>
          </cell>
          <cell r="D160">
            <v>-1.05</v>
          </cell>
          <cell r="E160">
            <v>0.4</v>
          </cell>
          <cell r="F160">
            <v>0.65</v>
          </cell>
          <cell r="N160">
            <v>0</v>
          </cell>
        </row>
        <row r="161">
          <cell r="A161">
            <v>36384</v>
          </cell>
          <cell r="B161">
            <v>-0.1</v>
          </cell>
          <cell r="C161">
            <v>-1.1000000000000001</v>
          </cell>
          <cell r="D161">
            <v>-1</v>
          </cell>
          <cell r="E161">
            <v>0.4</v>
          </cell>
          <cell r="F161">
            <v>0.45</v>
          </cell>
          <cell r="N161">
            <v>0</v>
          </cell>
        </row>
        <row r="162">
          <cell r="A162">
            <v>36385</v>
          </cell>
          <cell r="B162">
            <v>-0.1</v>
          </cell>
          <cell r="C162">
            <v>-1.2</v>
          </cell>
          <cell r="D162">
            <v>-1.1000000000000001</v>
          </cell>
          <cell r="E162">
            <v>0.4</v>
          </cell>
          <cell r="F162">
            <v>0.45</v>
          </cell>
          <cell r="N162">
            <v>0</v>
          </cell>
        </row>
        <row r="163">
          <cell r="A163">
            <v>36388</v>
          </cell>
          <cell r="B163">
            <v>-0.15</v>
          </cell>
          <cell r="C163">
            <v>-1.1499999999999999</v>
          </cell>
          <cell r="D163">
            <v>-1</v>
          </cell>
          <cell r="E163">
            <v>0.4</v>
          </cell>
          <cell r="F163">
            <v>0.4</v>
          </cell>
          <cell r="N163">
            <v>0</v>
          </cell>
        </row>
        <row r="164">
          <cell r="A164">
            <v>36389</v>
          </cell>
          <cell r="B164">
            <v>-0.2</v>
          </cell>
          <cell r="C164">
            <v>-1.2</v>
          </cell>
          <cell r="D164">
            <v>-1.1499999999999999</v>
          </cell>
          <cell r="E164">
            <v>0.4</v>
          </cell>
          <cell r="F164">
            <v>0.35</v>
          </cell>
          <cell r="N164">
            <v>0</v>
          </cell>
        </row>
        <row r="165">
          <cell r="A165">
            <v>36390</v>
          </cell>
          <cell r="B165">
            <v>-0.15</v>
          </cell>
          <cell r="C165">
            <v>-1.45</v>
          </cell>
          <cell r="D165">
            <v>-1.35</v>
          </cell>
          <cell r="E165">
            <v>0.3</v>
          </cell>
          <cell r="F165">
            <v>0.25</v>
          </cell>
          <cell r="N165">
            <v>0</v>
          </cell>
        </row>
        <row r="166">
          <cell r="A166">
            <v>36391</v>
          </cell>
          <cell r="B166">
            <v>-0.15</v>
          </cell>
          <cell r="C166">
            <v>-1.6</v>
          </cell>
          <cell r="D166">
            <v>-1.45</v>
          </cell>
          <cell r="E166">
            <v>0.3</v>
          </cell>
          <cell r="F166">
            <v>0.3</v>
          </cell>
          <cell r="N166">
            <v>0</v>
          </cell>
        </row>
        <row r="167">
          <cell r="A167">
            <v>36392</v>
          </cell>
          <cell r="B167">
            <v>0</v>
          </cell>
          <cell r="C167">
            <v>-1.75</v>
          </cell>
          <cell r="D167">
            <v>-1.55</v>
          </cell>
          <cell r="E167">
            <v>0.3</v>
          </cell>
          <cell r="F167">
            <v>0.5</v>
          </cell>
          <cell r="N167">
            <v>0</v>
          </cell>
        </row>
        <row r="168">
          <cell r="A168">
            <v>36395</v>
          </cell>
          <cell r="B168">
            <v>0</v>
          </cell>
          <cell r="C168">
            <v>-1.75</v>
          </cell>
          <cell r="D168">
            <v>-1.6</v>
          </cell>
          <cell r="E168">
            <v>0.3</v>
          </cell>
          <cell r="F168">
            <v>0.5</v>
          </cell>
          <cell r="N168">
            <v>0</v>
          </cell>
        </row>
        <row r="169">
          <cell r="A169">
            <v>36396</v>
          </cell>
          <cell r="B169">
            <v>-0.3</v>
          </cell>
          <cell r="C169">
            <v>-1.65</v>
          </cell>
          <cell r="D169">
            <v>-1.55</v>
          </cell>
          <cell r="E169">
            <v>0.3</v>
          </cell>
          <cell r="F169">
            <v>0.35</v>
          </cell>
          <cell r="N169">
            <v>0</v>
          </cell>
        </row>
        <row r="170">
          <cell r="A170">
            <v>36397</v>
          </cell>
          <cell r="B170">
            <v>-0.4</v>
          </cell>
          <cell r="C170">
            <v>-1.7</v>
          </cell>
          <cell r="D170">
            <v>-1.45</v>
          </cell>
          <cell r="E170">
            <v>0.3</v>
          </cell>
          <cell r="F170">
            <v>0.35</v>
          </cell>
          <cell r="N170">
            <v>0</v>
          </cell>
        </row>
        <row r="171">
          <cell r="A171">
            <v>36398</v>
          </cell>
          <cell r="B171">
            <v>-0.3</v>
          </cell>
          <cell r="C171">
            <v>-1.7</v>
          </cell>
          <cell r="D171">
            <v>-1.45</v>
          </cell>
          <cell r="E171">
            <v>0.3</v>
          </cell>
          <cell r="F171">
            <v>0.35</v>
          </cell>
          <cell r="N171">
            <v>0</v>
          </cell>
        </row>
        <row r="172">
          <cell r="A172">
            <v>36399</v>
          </cell>
          <cell r="B172">
            <v>-0.26666666666666666</v>
          </cell>
          <cell r="C172">
            <v>-1.6666666666666667</v>
          </cell>
          <cell r="D172">
            <v>-1.45</v>
          </cell>
          <cell r="E172">
            <v>0.3</v>
          </cell>
          <cell r="F172">
            <v>0.36666666666666664</v>
          </cell>
          <cell r="N172">
            <v>0</v>
          </cell>
        </row>
        <row r="173">
          <cell r="A173">
            <v>36402</v>
          </cell>
          <cell r="B173">
            <v>-0.23333333333333334</v>
          </cell>
          <cell r="C173">
            <v>-1.6333333333333333</v>
          </cell>
          <cell r="D173">
            <v>-1.45</v>
          </cell>
          <cell r="E173">
            <v>0.3</v>
          </cell>
          <cell r="F173">
            <v>0.38333333333333336</v>
          </cell>
          <cell r="N173">
            <v>0</v>
          </cell>
        </row>
        <row r="174">
          <cell r="A174">
            <v>36403</v>
          </cell>
          <cell r="B174">
            <v>-0.2</v>
          </cell>
          <cell r="C174">
            <v>-1.6</v>
          </cell>
          <cell r="D174">
            <v>-1.45</v>
          </cell>
          <cell r="E174">
            <v>0.3</v>
          </cell>
          <cell r="F174">
            <v>0.4</v>
          </cell>
          <cell r="N174">
            <v>0</v>
          </cell>
        </row>
        <row r="175">
          <cell r="A175">
            <v>36404</v>
          </cell>
          <cell r="B175">
            <v>-0.2</v>
          </cell>
          <cell r="C175">
            <v>-1.6</v>
          </cell>
          <cell r="D175">
            <v>-1.45</v>
          </cell>
          <cell r="E175">
            <v>0.3</v>
          </cell>
          <cell r="F175">
            <v>0.4</v>
          </cell>
          <cell r="N175">
            <v>0</v>
          </cell>
        </row>
        <row r="176">
          <cell r="A176">
            <v>36405</v>
          </cell>
          <cell r="B176">
            <v>-0.1</v>
          </cell>
          <cell r="C176">
            <v>-1.6</v>
          </cell>
          <cell r="D176">
            <v>-1.4</v>
          </cell>
          <cell r="E176">
            <v>0.3</v>
          </cell>
          <cell r="F176">
            <v>0.5</v>
          </cell>
          <cell r="N176">
            <v>0</v>
          </cell>
        </row>
        <row r="177">
          <cell r="A177">
            <v>36406</v>
          </cell>
          <cell r="B177">
            <v>-0.1</v>
          </cell>
          <cell r="C177">
            <v>-1.5</v>
          </cell>
          <cell r="D177">
            <v>-1.25</v>
          </cell>
          <cell r="E177">
            <v>0.3</v>
          </cell>
          <cell r="F177">
            <v>0.57499999999999996</v>
          </cell>
          <cell r="N177">
            <v>0</v>
          </cell>
        </row>
        <row r="178">
          <cell r="A178">
            <v>36409</v>
          </cell>
          <cell r="B178">
            <v>-0.1</v>
          </cell>
          <cell r="C178">
            <v>-1.4</v>
          </cell>
          <cell r="D178">
            <v>-1.1000000000000001</v>
          </cell>
          <cell r="E178">
            <v>0.3</v>
          </cell>
          <cell r="F178">
            <v>0.65</v>
          </cell>
          <cell r="N178">
            <v>0</v>
          </cell>
        </row>
        <row r="179">
          <cell r="A179">
            <v>36410</v>
          </cell>
          <cell r="B179">
            <v>-0.1</v>
          </cell>
          <cell r="C179">
            <v>-1.35</v>
          </cell>
          <cell r="D179">
            <v>-1.1000000000000001</v>
          </cell>
          <cell r="E179">
            <v>0.3</v>
          </cell>
          <cell r="F179">
            <v>0.65</v>
          </cell>
          <cell r="N179">
            <v>0</v>
          </cell>
        </row>
        <row r="180">
          <cell r="A180">
            <v>36411</v>
          </cell>
          <cell r="B180">
            <v>-0.1</v>
          </cell>
          <cell r="C180">
            <v>-1.1000000000000001</v>
          </cell>
          <cell r="D180">
            <v>-1</v>
          </cell>
          <cell r="E180">
            <v>0.3</v>
          </cell>
          <cell r="F180">
            <v>0.6</v>
          </cell>
          <cell r="N180">
            <v>0</v>
          </cell>
        </row>
        <row r="181">
          <cell r="A181">
            <v>36412</v>
          </cell>
          <cell r="B181">
            <v>0</v>
          </cell>
          <cell r="C181">
            <v>-1.25</v>
          </cell>
          <cell r="D181">
            <v>-1.1499999999999999</v>
          </cell>
          <cell r="E181">
            <v>0.2</v>
          </cell>
          <cell r="F181">
            <v>0.6</v>
          </cell>
          <cell r="N181">
            <v>0</v>
          </cell>
        </row>
        <row r="182">
          <cell r="A182">
            <v>36413</v>
          </cell>
          <cell r="B182">
            <v>0</v>
          </cell>
          <cell r="C182">
            <v>-1.1499999999999999</v>
          </cell>
          <cell r="D182">
            <v>-1.1499999999999999</v>
          </cell>
          <cell r="E182">
            <v>0</v>
          </cell>
          <cell r="F182">
            <v>0.55000000000000004</v>
          </cell>
          <cell r="N182">
            <v>0</v>
          </cell>
        </row>
        <row r="183">
          <cell r="A183">
            <v>36416</v>
          </cell>
          <cell r="B183">
            <v>-0.05</v>
          </cell>
          <cell r="C183">
            <v>-1.3</v>
          </cell>
          <cell r="D183">
            <v>-1.35</v>
          </cell>
          <cell r="E183">
            <v>0</v>
          </cell>
          <cell r="F183">
            <v>0.35</v>
          </cell>
          <cell r="N183">
            <v>0</v>
          </cell>
        </row>
        <row r="184">
          <cell r="A184">
            <v>36417</v>
          </cell>
          <cell r="B184">
            <v>-0.1</v>
          </cell>
          <cell r="C184">
            <v>-1.5</v>
          </cell>
          <cell r="D184">
            <v>-1.45</v>
          </cell>
          <cell r="E184">
            <v>0</v>
          </cell>
          <cell r="F184">
            <v>0.3</v>
          </cell>
          <cell r="N184">
            <v>0</v>
          </cell>
        </row>
        <row r="185">
          <cell r="A185">
            <v>36418</v>
          </cell>
          <cell r="B185">
            <v>-0.1</v>
          </cell>
          <cell r="C185">
            <v>-2.2000000000000002</v>
          </cell>
          <cell r="D185">
            <v>-1.7</v>
          </cell>
          <cell r="E185">
            <v>0</v>
          </cell>
          <cell r="F185">
            <v>0.35</v>
          </cell>
          <cell r="N185">
            <v>0</v>
          </cell>
        </row>
        <row r="186">
          <cell r="A186">
            <v>36419</v>
          </cell>
          <cell r="B186">
            <v>0</v>
          </cell>
          <cell r="C186">
            <v>-2</v>
          </cell>
          <cell r="D186">
            <v>-1.85</v>
          </cell>
          <cell r="E186">
            <v>0</v>
          </cell>
          <cell r="F186">
            <v>0.4</v>
          </cell>
          <cell r="N186">
            <v>0</v>
          </cell>
        </row>
        <row r="187">
          <cell r="A187">
            <v>36420</v>
          </cell>
          <cell r="B187">
            <v>0.05</v>
          </cell>
          <cell r="C187">
            <v>-1.8</v>
          </cell>
          <cell r="D187">
            <v>-1.8</v>
          </cell>
          <cell r="E187">
            <v>0</v>
          </cell>
          <cell r="F187">
            <v>0.45</v>
          </cell>
          <cell r="N187">
            <v>0</v>
          </cell>
        </row>
        <row r="188">
          <cell r="A188">
            <v>36423</v>
          </cell>
          <cell r="B188">
            <v>0.05</v>
          </cell>
          <cell r="C188">
            <v>-1.7</v>
          </cell>
          <cell r="D188">
            <v>-1.75</v>
          </cell>
          <cell r="E188">
            <v>0</v>
          </cell>
          <cell r="F188">
            <v>0.45</v>
          </cell>
          <cell r="N188">
            <v>0</v>
          </cell>
        </row>
        <row r="189">
          <cell r="A189">
            <v>36424</v>
          </cell>
          <cell r="B189">
            <v>0.1</v>
          </cell>
          <cell r="C189">
            <v>-2</v>
          </cell>
          <cell r="D189">
            <v>-1.7</v>
          </cell>
          <cell r="E189">
            <v>0</v>
          </cell>
          <cell r="F189">
            <v>0.45</v>
          </cell>
          <cell r="N189">
            <v>0</v>
          </cell>
        </row>
        <row r="190">
          <cell r="A190">
            <v>36425</v>
          </cell>
          <cell r="B190">
            <v>0.15</v>
          </cell>
          <cell r="C190">
            <v>-2.0499999999999998</v>
          </cell>
          <cell r="D190">
            <v>-1.8</v>
          </cell>
          <cell r="E190">
            <v>-0.05</v>
          </cell>
          <cell r="F190">
            <v>0.55000000000000004</v>
          </cell>
          <cell r="N190">
            <v>0</v>
          </cell>
        </row>
        <row r="191">
          <cell r="A191">
            <v>36426</v>
          </cell>
          <cell r="B191">
            <v>0.25</v>
          </cell>
          <cell r="C191">
            <v>-2.1</v>
          </cell>
          <cell r="D191">
            <v>-1.85</v>
          </cell>
          <cell r="E191">
            <v>-0.1</v>
          </cell>
          <cell r="F191">
            <v>0.5</v>
          </cell>
          <cell r="N191">
            <v>0</v>
          </cell>
        </row>
        <row r="192">
          <cell r="A192">
            <v>36427</v>
          </cell>
          <cell r="B192">
            <v>0.25</v>
          </cell>
          <cell r="C192">
            <v>-2.25</v>
          </cell>
          <cell r="D192">
            <v>-1.85</v>
          </cell>
          <cell r="E192">
            <v>-0.05</v>
          </cell>
          <cell r="F192">
            <v>0.55000000000000004</v>
          </cell>
          <cell r="N192">
            <v>0</v>
          </cell>
        </row>
        <row r="193">
          <cell r="A193">
            <v>36430</v>
          </cell>
          <cell r="B193">
            <v>0.15</v>
          </cell>
          <cell r="C193">
            <v>-2</v>
          </cell>
          <cell r="D193">
            <v>-1.9</v>
          </cell>
          <cell r="E193">
            <v>-0.05</v>
          </cell>
          <cell r="F193">
            <v>0.55000000000000004</v>
          </cell>
          <cell r="N193">
            <v>0</v>
          </cell>
        </row>
        <row r="194">
          <cell r="A194">
            <v>36431</v>
          </cell>
          <cell r="B194">
            <v>0.05</v>
          </cell>
          <cell r="C194">
            <v>-1.9</v>
          </cell>
          <cell r="D194">
            <v>-1.7</v>
          </cell>
          <cell r="E194">
            <v>-0.05</v>
          </cell>
          <cell r="F194">
            <v>0.55000000000000004</v>
          </cell>
          <cell r="N194">
            <v>0</v>
          </cell>
        </row>
        <row r="195">
          <cell r="A195">
            <v>36432</v>
          </cell>
          <cell r="B195">
            <v>0.05</v>
          </cell>
          <cell r="C195">
            <v>-1.8</v>
          </cell>
          <cell r="D195">
            <v>-1.65</v>
          </cell>
          <cell r="E195">
            <v>0</v>
          </cell>
          <cell r="F195">
            <v>0.6</v>
          </cell>
          <cell r="N195">
            <v>0</v>
          </cell>
        </row>
        <row r="196">
          <cell r="A196">
            <v>36433</v>
          </cell>
          <cell r="B196">
            <v>0.05</v>
          </cell>
          <cell r="C196">
            <v>-2</v>
          </cell>
          <cell r="D196">
            <v>-1.6</v>
          </cell>
          <cell r="E196">
            <v>0.3</v>
          </cell>
          <cell r="F196">
            <v>0.9</v>
          </cell>
          <cell r="N196">
            <v>0</v>
          </cell>
        </row>
        <row r="197">
          <cell r="A197">
            <v>36434</v>
          </cell>
          <cell r="B197">
            <v>0.25</v>
          </cell>
          <cell r="C197">
            <v>-1.95</v>
          </cell>
          <cell r="D197">
            <v>-1.7</v>
          </cell>
          <cell r="E197">
            <v>0.2</v>
          </cell>
          <cell r="F197">
            <v>0.5</v>
          </cell>
          <cell r="N197">
            <v>0</v>
          </cell>
        </row>
        <row r="198">
          <cell r="A198">
            <v>36437</v>
          </cell>
          <cell r="B198">
            <v>0.25</v>
          </cell>
          <cell r="C198">
            <v>-2</v>
          </cell>
          <cell r="D198">
            <v>-1.8</v>
          </cell>
          <cell r="E198">
            <v>0.3</v>
          </cell>
          <cell r="F198">
            <v>0.9</v>
          </cell>
          <cell r="N198">
            <v>0</v>
          </cell>
        </row>
        <row r="199">
          <cell r="A199">
            <v>36438</v>
          </cell>
          <cell r="B199">
            <v>0.15</v>
          </cell>
          <cell r="C199">
            <v>-2.1</v>
          </cell>
          <cell r="D199">
            <v>-1.8</v>
          </cell>
          <cell r="E199">
            <v>0.25</v>
          </cell>
          <cell r="F199">
            <v>0.9</v>
          </cell>
          <cell r="N199">
            <v>0</v>
          </cell>
        </row>
        <row r="200">
          <cell r="A200">
            <v>36439</v>
          </cell>
          <cell r="B200">
            <v>0.15</v>
          </cell>
          <cell r="C200">
            <v>-2.1</v>
          </cell>
          <cell r="D200">
            <v>-2</v>
          </cell>
          <cell r="E200">
            <v>0.2</v>
          </cell>
          <cell r="F200">
            <v>0.85</v>
          </cell>
          <cell r="N200">
            <v>0</v>
          </cell>
        </row>
        <row r="201">
          <cell r="A201">
            <v>36440</v>
          </cell>
          <cell r="B201">
            <v>0.15</v>
          </cell>
          <cell r="C201">
            <v>-2.1</v>
          </cell>
          <cell r="D201">
            <v>-1.85</v>
          </cell>
          <cell r="E201">
            <v>0.2</v>
          </cell>
          <cell r="F201">
            <v>0.75</v>
          </cell>
          <cell r="N201">
            <v>0</v>
          </cell>
        </row>
        <row r="202">
          <cell r="A202">
            <v>36441</v>
          </cell>
          <cell r="B202">
            <v>0.15</v>
          </cell>
          <cell r="C202">
            <v>-2.1</v>
          </cell>
          <cell r="D202">
            <v>-1.95</v>
          </cell>
          <cell r="E202">
            <v>0.2</v>
          </cell>
          <cell r="F202">
            <v>0.7</v>
          </cell>
          <cell r="N202">
            <v>0</v>
          </cell>
        </row>
        <row r="203">
          <cell r="A203">
            <v>36444</v>
          </cell>
          <cell r="B203">
            <v>0.15</v>
          </cell>
          <cell r="C203">
            <v>-2.15</v>
          </cell>
          <cell r="D203">
            <v>-2</v>
          </cell>
          <cell r="E203">
            <v>0.2</v>
          </cell>
          <cell r="F203">
            <v>0.65</v>
          </cell>
          <cell r="N203">
            <v>0</v>
          </cell>
        </row>
        <row r="204">
          <cell r="A204">
            <v>36445</v>
          </cell>
          <cell r="B204">
            <v>0.15</v>
          </cell>
          <cell r="C204">
            <v>-2.2000000000000002</v>
          </cell>
          <cell r="D204">
            <v>-2.1</v>
          </cell>
          <cell r="E204">
            <v>0.1</v>
          </cell>
          <cell r="F204">
            <v>0.55000000000000004</v>
          </cell>
          <cell r="N204">
            <v>0</v>
          </cell>
        </row>
        <row r="205">
          <cell r="A205">
            <v>36446</v>
          </cell>
          <cell r="B205">
            <v>0.15</v>
          </cell>
          <cell r="C205">
            <v>-2.2999999999999998</v>
          </cell>
          <cell r="D205">
            <v>-2.1</v>
          </cell>
          <cell r="E205">
            <v>0.3</v>
          </cell>
          <cell r="F205">
            <v>0.65</v>
          </cell>
          <cell r="N205">
            <v>0</v>
          </cell>
        </row>
        <row r="206">
          <cell r="A206">
            <v>36447</v>
          </cell>
          <cell r="B206">
            <v>0.15</v>
          </cell>
          <cell r="C206">
            <v>-2.2000000000000002</v>
          </cell>
          <cell r="D206">
            <v>-2</v>
          </cell>
          <cell r="E206">
            <v>0.3</v>
          </cell>
          <cell r="F206">
            <v>0.7</v>
          </cell>
          <cell r="N206">
            <v>0</v>
          </cell>
        </row>
        <row r="207">
          <cell r="A207">
            <v>36448</v>
          </cell>
          <cell r="B207">
            <v>0.25</v>
          </cell>
          <cell r="C207">
            <v>-2.2000000000000002</v>
          </cell>
          <cell r="D207">
            <v>-1.9</v>
          </cell>
          <cell r="E207">
            <v>0.3</v>
          </cell>
          <cell r="F207">
            <v>0.75</v>
          </cell>
          <cell r="N207">
            <v>0</v>
          </cell>
        </row>
        <row r="208">
          <cell r="A208">
            <v>36451</v>
          </cell>
          <cell r="B208">
            <v>0.25</v>
          </cell>
          <cell r="C208">
            <v>-2.25</v>
          </cell>
          <cell r="D208">
            <v>-2</v>
          </cell>
          <cell r="E208">
            <v>0.3</v>
          </cell>
          <cell r="F208">
            <v>0.75</v>
          </cell>
          <cell r="N208">
            <v>0</v>
          </cell>
        </row>
        <row r="209">
          <cell r="A209">
            <v>36452</v>
          </cell>
          <cell r="B209">
            <v>0.25</v>
          </cell>
          <cell r="C209">
            <v>-2.25</v>
          </cell>
          <cell r="D209">
            <v>-2</v>
          </cell>
          <cell r="E209">
            <v>0.25</v>
          </cell>
          <cell r="F209">
            <v>0.7</v>
          </cell>
          <cell r="N209">
            <v>0</v>
          </cell>
        </row>
        <row r="210">
          <cell r="A210">
            <v>36453</v>
          </cell>
          <cell r="B210">
            <v>0.25</v>
          </cell>
          <cell r="C210">
            <v>-2.15</v>
          </cell>
          <cell r="D210">
            <v>-1.95</v>
          </cell>
          <cell r="E210">
            <v>0.2</v>
          </cell>
          <cell r="F210">
            <v>0.65</v>
          </cell>
          <cell r="N210">
            <v>0</v>
          </cell>
        </row>
        <row r="211">
          <cell r="A211">
            <v>36454</v>
          </cell>
          <cell r="B211">
            <v>0.25</v>
          </cell>
          <cell r="C211">
            <v>-2.2000000000000002</v>
          </cell>
          <cell r="D211">
            <v>-1.95</v>
          </cell>
          <cell r="E211">
            <v>0.2</v>
          </cell>
          <cell r="F211">
            <v>0.55000000000000004</v>
          </cell>
          <cell r="N211">
            <v>0</v>
          </cell>
        </row>
        <row r="212">
          <cell r="A212">
            <v>36455</v>
          </cell>
          <cell r="B212">
            <v>0.3</v>
          </cell>
          <cell r="C212">
            <v>-2.25</v>
          </cell>
          <cell r="D212">
            <v>-2</v>
          </cell>
          <cell r="E212">
            <v>0.2</v>
          </cell>
          <cell r="F212">
            <v>0.55000000000000004</v>
          </cell>
          <cell r="N212">
            <v>0</v>
          </cell>
        </row>
        <row r="213">
          <cell r="A213">
            <v>36458</v>
          </cell>
          <cell r="B213">
            <v>0.15</v>
          </cell>
          <cell r="C213">
            <v>-2.25</v>
          </cell>
          <cell r="D213">
            <v>-2.0499999999999998</v>
          </cell>
          <cell r="E213">
            <v>0.15</v>
          </cell>
          <cell r="F213">
            <v>0.4</v>
          </cell>
          <cell r="N213">
            <v>0</v>
          </cell>
        </row>
        <row r="214">
          <cell r="A214">
            <v>36459</v>
          </cell>
          <cell r="B214">
            <v>0.15</v>
          </cell>
          <cell r="C214">
            <v>-2.35</v>
          </cell>
          <cell r="D214">
            <v>-2.1</v>
          </cell>
          <cell r="E214">
            <v>0.1</v>
          </cell>
          <cell r="F214">
            <v>0.4</v>
          </cell>
          <cell r="N214">
            <v>0</v>
          </cell>
        </row>
        <row r="215">
          <cell r="A215">
            <v>36460</v>
          </cell>
          <cell r="B215">
            <v>0.1</v>
          </cell>
          <cell r="C215">
            <v>-2.5</v>
          </cell>
          <cell r="D215">
            <v>-2.15</v>
          </cell>
          <cell r="E215">
            <v>0.1</v>
          </cell>
          <cell r="F215">
            <v>0.35</v>
          </cell>
          <cell r="N215">
            <v>0</v>
          </cell>
        </row>
        <row r="216">
          <cell r="A216">
            <v>36461</v>
          </cell>
          <cell r="B216">
            <v>0.1</v>
          </cell>
          <cell r="C216">
            <v>-2.6</v>
          </cell>
          <cell r="D216">
            <v>-2.2000000000000002</v>
          </cell>
          <cell r="E216">
            <v>0.1</v>
          </cell>
          <cell r="F216">
            <v>0.35</v>
          </cell>
          <cell r="N216">
            <v>0</v>
          </cell>
        </row>
        <row r="217">
          <cell r="A217">
            <v>36462</v>
          </cell>
          <cell r="B217">
            <v>0.1</v>
          </cell>
          <cell r="C217">
            <v>-2.5</v>
          </cell>
          <cell r="D217">
            <v>-2.2000000000000002</v>
          </cell>
          <cell r="E217">
            <v>0.1</v>
          </cell>
          <cell r="F217">
            <v>0.25</v>
          </cell>
          <cell r="N217">
            <v>0</v>
          </cell>
        </row>
        <row r="218">
          <cell r="A218">
            <v>36465</v>
          </cell>
          <cell r="B218">
            <v>0.05</v>
          </cell>
          <cell r="C218">
            <v>-2.5</v>
          </cell>
          <cell r="D218">
            <v>-2.2000000000000002</v>
          </cell>
          <cell r="E218">
            <v>0.1</v>
          </cell>
          <cell r="F218">
            <v>0.25</v>
          </cell>
          <cell r="N218">
            <v>0</v>
          </cell>
        </row>
        <row r="219">
          <cell r="A219">
            <v>36466</v>
          </cell>
          <cell r="B219">
            <v>0.05</v>
          </cell>
          <cell r="C219">
            <v>-2.4</v>
          </cell>
          <cell r="D219">
            <v>-2.2000000000000002</v>
          </cell>
          <cell r="E219">
            <v>0.1</v>
          </cell>
          <cell r="F219">
            <v>0.25</v>
          </cell>
          <cell r="N219">
            <v>0</v>
          </cell>
        </row>
        <row r="220">
          <cell r="A220">
            <v>36467</v>
          </cell>
          <cell r="B220">
            <v>0.05</v>
          </cell>
          <cell r="C220">
            <v>-2.4500000000000002</v>
          </cell>
          <cell r="D220">
            <v>-2.2000000000000002</v>
          </cell>
          <cell r="E220">
            <v>0.1</v>
          </cell>
          <cell r="F220">
            <v>0.25</v>
          </cell>
          <cell r="N220">
            <v>0</v>
          </cell>
        </row>
        <row r="221">
          <cell r="A221">
            <v>36468</v>
          </cell>
          <cell r="B221">
            <v>0.05</v>
          </cell>
          <cell r="C221">
            <v>-2.4500000000000002</v>
          </cell>
          <cell r="D221">
            <v>-2.15</v>
          </cell>
          <cell r="E221">
            <v>0.1</v>
          </cell>
          <cell r="F221">
            <v>0.35</v>
          </cell>
          <cell r="N221">
            <v>0</v>
          </cell>
        </row>
        <row r="222">
          <cell r="A222">
            <v>36469</v>
          </cell>
          <cell r="B222">
            <v>0</v>
          </cell>
          <cell r="C222">
            <v>-2.4</v>
          </cell>
          <cell r="D222">
            <v>-2.15</v>
          </cell>
          <cell r="E222">
            <v>0.1</v>
          </cell>
          <cell r="F222">
            <v>0.35</v>
          </cell>
          <cell r="N222">
            <v>0</v>
          </cell>
        </row>
        <row r="223">
          <cell r="A223">
            <v>36472</v>
          </cell>
          <cell r="B223">
            <v>0</v>
          </cell>
          <cell r="C223">
            <v>-2.15</v>
          </cell>
          <cell r="D223">
            <v>-2.1</v>
          </cell>
          <cell r="E223">
            <v>0.1</v>
          </cell>
          <cell r="F223">
            <v>0.35</v>
          </cell>
          <cell r="N223">
            <v>0</v>
          </cell>
        </row>
        <row r="224">
          <cell r="A224">
            <v>36473</v>
          </cell>
          <cell r="B224">
            <v>0</v>
          </cell>
          <cell r="C224">
            <v>-2.15</v>
          </cell>
          <cell r="D224">
            <v>-2.1</v>
          </cell>
          <cell r="E224">
            <v>0.1</v>
          </cell>
          <cell r="F224">
            <v>0.35</v>
          </cell>
          <cell r="N224">
            <v>0</v>
          </cell>
        </row>
        <row r="225">
          <cell r="A225">
            <v>36474</v>
          </cell>
          <cell r="B225">
            <v>0</v>
          </cell>
          <cell r="C225">
            <v>-2.125</v>
          </cell>
          <cell r="D225">
            <v>-2.0499999999999998</v>
          </cell>
          <cell r="E225">
            <v>0.1</v>
          </cell>
          <cell r="F225">
            <v>0.375</v>
          </cell>
          <cell r="N225">
            <v>0</v>
          </cell>
        </row>
        <row r="226">
          <cell r="A226">
            <v>36475</v>
          </cell>
          <cell r="B226">
            <v>0</v>
          </cell>
          <cell r="C226">
            <v>-2.1</v>
          </cell>
          <cell r="D226">
            <v>-2</v>
          </cell>
          <cell r="E226">
            <v>0.1</v>
          </cell>
          <cell r="F226">
            <v>0.4</v>
          </cell>
          <cell r="N226">
            <v>0</v>
          </cell>
        </row>
        <row r="227">
          <cell r="A227">
            <v>36476</v>
          </cell>
          <cell r="B227">
            <v>0</v>
          </cell>
          <cell r="C227">
            <v>-2.0499999999999998</v>
          </cell>
          <cell r="D227">
            <v>-2</v>
          </cell>
          <cell r="E227">
            <v>0.1</v>
          </cell>
          <cell r="F227">
            <v>0.4</v>
          </cell>
          <cell r="N227">
            <v>0</v>
          </cell>
        </row>
        <row r="228">
          <cell r="A228">
            <v>36479</v>
          </cell>
          <cell r="B228">
            <v>0</v>
          </cell>
          <cell r="C228">
            <v>-2</v>
          </cell>
          <cell r="D228">
            <v>-1.9</v>
          </cell>
          <cell r="E228">
            <v>0.1</v>
          </cell>
          <cell r="F228">
            <v>0.35</v>
          </cell>
          <cell r="N228">
            <v>0</v>
          </cell>
        </row>
        <row r="229">
          <cell r="A229">
            <v>36480</v>
          </cell>
          <cell r="B229">
            <v>0</v>
          </cell>
          <cell r="C229">
            <v>-1.8</v>
          </cell>
          <cell r="D229">
            <v>-1.8</v>
          </cell>
          <cell r="E229">
            <v>0</v>
          </cell>
          <cell r="F229">
            <v>0.35</v>
          </cell>
          <cell r="N229">
            <v>0</v>
          </cell>
        </row>
        <row r="230">
          <cell r="A230">
            <v>36481</v>
          </cell>
          <cell r="B230">
            <v>0</v>
          </cell>
          <cell r="C230">
            <v>-1.5</v>
          </cell>
          <cell r="D230">
            <v>-1.5</v>
          </cell>
          <cell r="E230">
            <v>0</v>
          </cell>
          <cell r="F230">
            <v>0.5</v>
          </cell>
          <cell r="N230">
            <v>0</v>
          </cell>
        </row>
        <row r="231">
          <cell r="A231">
            <v>36482</v>
          </cell>
          <cell r="B231">
            <v>0</v>
          </cell>
          <cell r="C231">
            <v>-1.5</v>
          </cell>
          <cell r="D231">
            <v>-1.5</v>
          </cell>
          <cell r="E231">
            <v>0</v>
          </cell>
          <cell r="F231">
            <v>0.5</v>
          </cell>
          <cell r="N231">
            <v>0</v>
          </cell>
        </row>
        <row r="232">
          <cell r="A232">
            <v>36483</v>
          </cell>
          <cell r="B232">
            <v>0</v>
          </cell>
          <cell r="C232">
            <v>-1.4</v>
          </cell>
          <cell r="D232">
            <v>-1.5</v>
          </cell>
          <cell r="E232">
            <v>0.1</v>
          </cell>
          <cell r="F232">
            <v>0.45</v>
          </cell>
          <cell r="N232">
            <v>0</v>
          </cell>
        </row>
        <row r="233">
          <cell r="A233">
            <v>36486</v>
          </cell>
          <cell r="B233">
            <v>0</v>
          </cell>
          <cell r="C233">
            <v>-1.3</v>
          </cell>
          <cell r="D233">
            <v>-1.35</v>
          </cell>
          <cell r="E233">
            <v>0.1</v>
          </cell>
          <cell r="F233">
            <v>0.45</v>
          </cell>
          <cell r="N233">
            <v>0</v>
          </cell>
        </row>
        <row r="234">
          <cell r="A234">
            <v>36487</v>
          </cell>
          <cell r="B234">
            <v>0</v>
          </cell>
          <cell r="C234">
            <v>-1.55</v>
          </cell>
          <cell r="D234">
            <v>-1.4</v>
          </cell>
          <cell r="E234">
            <v>0.1</v>
          </cell>
          <cell r="F234">
            <v>0.45</v>
          </cell>
          <cell r="N234">
            <v>0</v>
          </cell>
        </row>
        <row r="235">
          <cell r="A235">
            <v>36488</v>
          </cell>
          <cell r="B235">
            <v>0</v>
          </cell>
          <cell r="C235">
            <v>-1.55</v>
          </cell>
          <cell r="D235">
            <v>-1.5</v>
          </cell>
          <cell r="E235">
            <v>0</v>
          </cell>
          <cell r="F235">
            <v>0.45</v>
          </cell>
          <cell r="N235">
            <v>0</v>
          </cell>
        </row>
        <row r="236">
          <cell r="A236">
            <v>36489</v>
          </cell>
          <cell r="B236">
            <v>-0.15</v>
          </cell>
          <cell r="C236">
            <v>-1.55</v>
          </cell>
          <cell r="D236">
            <v>-1.5</v>
          </cell>
          <cell r="E236">
            <v>-0.05</v>
          </cell>
          <cell r="F236">
            <v>0.35</v>
          </cell>
          <cell r="N236">
            <v>0</v>
          </cell>
        </row>
        <row r="237">
          <cell r="A237">
            <v>36490</v>
          </cell>
          <cell r="B237">
            <v>-0.15</v>
          </cell>
          <cell r="C237">
            <v>-1.85</v>
          </cell>
          <cell r="D237">
            <v>-1.6</v>
          </cell>
          <cell r="E237">
            <v>-0.1</v>
          </cell>
          <cell r="F237">
            <v>0.2</v>
          </cell>
          <cell r="N237">
            <v>0</v>
          </cell>
        </row>
        <row r="238">
          <cell r="A238">
            <v>36493</v>
          </cell>
          <cell r="B238">
            <v>-0.15</v>
          </cell>
          <cell r="C238">
            <v>-2.6</v>
          </cell>
          <cell r="D238">
            <v>-2.2999999999999998</v>
          </cell>
          <cell r="E238">
            <v>-0.3</v>
          </cell>
          <cell r="F238">
            <v>0.05</v>
          </cell>
          <cell r="N238">
            <v>0</v>
          </cell>
        </row>
        <row r="239">
          <cell r="A239">
            <v>36494</v>
          </cell>
          <cell r="B239">
            <v>-0.1</v>
          </cell>
          <cell r="C239">
            <v>-2.6</v>
          </cell>
          <cell r="D239">
            <v>-2.5</v>
          </cell>
          <cell r="E239">
            <v>-0.25</v>
          </cell>
          <cell r="F239">
            <v>0</v>
          </cell>
          <cell r="N239">
            <v>0</v>
          </cell>
        </row>
        <row r="240">
          <cell r="A240">
            <v>36495</v>
          </cell>
          <cell r="B240">
            <v>-0.15</v>
          </cell>
          <cell r="C240">
            <v>-2.65</v>
          </cell>
          <cell r="D240">
            <v>-2.5</v>
          </cell>
          <cell r="E240">
            <v>-0.15</v>
          </cell>
          <cell r="F240">
            <v>0</v>
          </cell>
          <cell r="N240">
            <v>0</v>
          </cell>
        </row>
        <row r="241">
          <cell r="A241">
            <v>36496</v>
          </cell>
          <cell r="B241">
            <v>-0.15</v>
          </cell>
          <cell r="C241">
            <v>-2.7</v>
          </cell>
          <cell r="D241">
            <v>-2.5</v>
          </cell>
          <cell r="E241">
            <v>-0.15</v>
          </cell>
          <cell r="F241">
            <v>-0.05</v>
          </cell>
          <cell r="N241">
            <v>0</v>
          </cell>
        </row>
        <row r="242">
          <cell r="A242">
            <v>36497</v>
          </cell>
          <cell r="B242">
            <v>-0.15</v>
          </cell>
          <cell r="C242">
            <v>-2.9</v>
          </cell>
          <cell r="D242">
            <v>-2.4500000000000002</v>
          </cell>
          <cell r="E242">
            <v>-0.15</v>
          </cell>
          <cell r="F242">
            <v>-0.05</v>
          </cell>
          <cell r="N242">
            <v>0</v>
          </cell>
        </row>
        <row r="243">
          <cell r="A243">
            <v>36500</v>
          </cell>
          <cell r="B243">
            <v>-0.15</v>
          </cell>
          <cell r="C243">
            <v>-2.9</v>
          </cell>
          <cell r="D243">
            <v>-2.7</v>
          </cell>
          <cell r="E243">
            <v>-0.3</v>
          </cell>
          <cell r="F243">
            <v>-0.15</v>
          </cell>
          <cell r="N243">
            <v>0</v>
          </cell>
        </row>
        <row r="244">
          <cell r="A244">
            <v>36501</v>
          </cell>
          <cell r="B244">
            <v>0</v>
          </cell>
          <cell r="C244">
            <v>-2.9</v>
          </cell>
          <cell r="D244">
            <v>-2.5</v>
          </cell>
          <cell r="E244">
            <v>0</v>
          </cell>
          <cell r="F244">
            <v>0.35</v>
          </cell>
          <cell r="N244">
            <v>0</v>
          </cell>
        </row>
        <row r="245">
          <cell r="A245">
            <v>36502</v>
          </cell>
          <cell r="B245">
            <v>0</v>
          </cell>
          <cell r="C245">
            <v>-2.8</v>
          </cell>
          <cell r="D245">
            <v>-2.35</v>
          </cell>
          <cell r="E245">
            <v>0</v>
          </cell>
          <cell r="F245">
            <v>0.35</v>
          </cell>
          <cell r="N245">
            <v>0</v>
          </cell>
        </row>
        <row r="246">
          <cell r="A246">
            <v>36503</v>
          </cell>
          <cell r="B246">
            <v>0</v>
          </cell>
          <cell r="C246">
            <v>-2.6</v>
          </cell>
          <cell r="D246">
            <v>-2.2000000000000002</v>
          </cell>
          <cell r="E246">
            <v>0</v>
          </cell>
          <cell r="F246">
            <v>0.35</v>
          </cell>
          <cell r="N246">
            <v>0</v>
          </cell>
        </row>
        <row r="247">
          <cell r="A247">
            <v>36504</v>
          </cell>
          <cell r="B247">
            <v>0</v>
          </cell>
          <cell r="C247">
            <v>-2.2999999999999998</v>
          </cell>
          <cell r="D247">
            <v>-2.35</v>
          </cell>
          <cell r="E247">
            <v>0</v>
          </cell>
          <cell r="F247">
            <v>0.35</v>
          </cell>
          <cell r="N247">
            <v>0</v>
          </cell>
        </row>
        <row r="248">
          <cell r="A248">
            <v>36507</v>
          </cell>
          <cell r="B248">
            <v>0</v>
          </cell>
          <cell r="C248">
            <v>-2.4</v>
          </cell>
          <cell r="D248">
            <v>-2.35</v>
          </cell>
          <cell r="E248">
            <v>-0.2</v>
          </cell>
          <cell r="F248">
            <v>0.35</v>
          </cell>
          <cell r="N248">
            <v>0</v>
          </cell>
        </row>
        <row r="249">
          <cell r="A249">
            <v>36508</v>
          </cell>
          <cell r="B249">
            <v>0</v>
          </cell>
          <cell r="C249">
            <v>-2.4</v>
          </cell>
          <cell r="D249">
            <v>-2.2999999999999998</v>
          </cell>
          <cell r="E249">
            <v>-0.3</v>
          </cell>
          <cell r="F249">
            <v>0.25</v>
          </cell>
          <cell r="N249">
            <v>0</v>
          </cell>
        </row>
        <row r="250">
          <cell r="A250">
            <v>36509</v>
          </cell>
          <cell r="B250">
            <v>-0.1</v>
          </cell>
          <cell r="C250">
            <v>-1.9</v>
          </cell>
          <cell r="D250">
            <v>-1.9</v>
          </cell>
          <cell r="E250">
            <v>-0.3</v>
          </cell>
          <cell r="F250">
            <v>0.15</v>
          </cell>
          <cell r="N250">
            <v>0</v>
          </cell>
        </row>
        <row r="251">
          <cell r="A251">
            <v>36510</v>
          </cell>
          <cell r="B251">
            <v>-0.1</v>
          </cell>
          <cell r="C251">
            <v>-2.2000000000000002</v>
          </cell>
          <cell r="D251">
            <v>-1.9</v>
          </cell>
          <cell r="E251">
            <v>-0.3</v>
          </cell>
          <cell r="F251">
            <v>0.15</v>
          </cell>
          <cell r="N251">
            <v>0</v>
          </cell>
        </row>
        <row r="252">
          <cell r="A252">
            <v>36511</v>
          </cell>
          <cell r="B252">
            <v>-0.1</v>
          </cell>
          <cell r="C252">
            <v>-2.2000000000000002</v>
          </cell>
          <cell r="D252">
            <v>-1.9</v>
          </cell>
          <cell r="E252">
            <v>0</v>
          </cell>
          <cell r="F252">
            <v>0.3</v>
          </cell>
          <cell r="N252">
            <v>0</v>
          </cell>
        </row>
        <row r="253">
          <cell r="A253">
            <v>36514</v>
          </cell>
          <cell r="B253">
            <v>-0.1</v>
          </cell>
          <cell r="C253">
            <v>-2.25</v>
          </cell>
          <cell r="D253">
            <v>-1.9</v>
          </cell>
          <cell r="E253">
            <v>0</v>
          </cell>
          <cell r="F253">
            <v>0.25</v>
          </cell>
          <cell r="N253">
            <v>0</v>
          </cell>
        </row>
        <row r="254">
          <cell r="A254">
            <v>36515</v>
          </cell>
          <cell r="B254">
            <v>0</v>
          </cell>
          <cell r="C254">
            <v>-2.4500000000000002</v>
          </cell>
          <cell r="D254">
            <v>-2</v>
          </cell>
          <cell r="E254">
            <v>0</v>
          </cell>
          <cell r="F254">
            <v>0.25</v>
          </cell>
          <cell r="N254">
            <v>0</v>
          </cell>
        </row>
        <row r="255">
          <cell r="A255">
            <v>36516</v>
          </cell>
          <cell r="B255">
            <v>0</v>
          </cell>
          <cell r="C255">
            <v>-2.5</v>
          </cell>
          <cell r="D255">
            <v>-2.15</v>
          </cell>
          <cell r="E255">
            <v>0</v>
          </cell>
          <cell r="F255">
            <v>0.25</v>
          </cell>
          <cell r="N255">
            <v>0</v>
          </cell>
        </row>
        <row r="256">
          <cell r="A256">
            <v>36517</v>
          </cell>
          <cell r="B256">
            <v>0</v>
          </cell>
          <cell r="C256">
            <v>-2.6</v>
          </cell>
          <cell r="D256">
            <v>-2.15</v>
          </cell>
          <cell r="E256">
            <v>0</v>
          </cell>
          <cell r="F256">
            <v>0.25</v>
          </cell>
          <cell r="N256">
            <v>0</v>
          </cell>
        </row>
        <row r="257">
          <cell r="A257">
            <v>36518</v>
          </cell>
          <cell r="B257">
            <v>0</v>
          </cell>
          <cell r="C257">
            <v>-2.6</v>
          </cell>
          <cell r="D257">
            <v>-2.15</v>
          </cell>
          <cell r="E257">
            <v>0</v>
          </cell>
          <cell r="F257">
            <v>0.25</v>
          </cell>
          <cell r="N257">
            <v>0</v>
          </cell>
        </row>
        <row r="258">
          <cell r="A258">
            <v>36521</v>
          </cell>
          <cell r="B258">
            <v>0</v>
          </cell>
          <cell r="C258">
            <v>-2.6</v>
          </cell>
          <cell r="D258">
            <v>-2.15</v>
          </cell>
          <cell r="E258">
            <v>0</v>
          </cell>
          <cell r="F258">
            <v>0.25</v>
          </cell>
          <cell r="N258">
            <v>0</v>
          </cell>
        </row>
        <row r="259">
          <cell r="A259">
            <v>36522</v>
          </cell>
          <cell r="B259">
            <v>0</v>
          </cell>
          <cell r="C259">
            <v>-2.6</v>
          </cell>
          <cell r="D259">
            <v>-2.15</v>
          </cell>
          <cell r="E259">
            <v>0</v>
          </cell>
          <cell r="F259">
            <v>0.25</v>
          </cell>
          <cell r="N259">
            <v>0</v>
          </cell>
        </row>
        <row r="260">
          <cell r="A260">
            <v>36523</v>
          </cell>
          <cell r="B260">
            <v>0</v>
          </cell>
          <cell r="C260">
            <v>-2.6</v>
          </cell>
          <cell r="D260">
            <v>-2.15</v>
          </cell>
          <cell r="E260">
            <v>0</v>
          </cell>
          <cell r="F260">
            <v>0.25</v>
          </cell>
          <cell r="N260">
            <v>0</v>
          </cell>
        </row>
        <row r="261">
          <cell r="A261">
            <v>36524</v>
          </cell>
          <cell r="B261">
            <v>0</v>
          </cell>
          <cell r="C261">
            <v>-2.8</v>
          </cell>
          <cell r="D261">
            <v>-2</v>
          </cell>
          <cell r="E261">
            <v>-0.15</v>
          </cell>
          <cell r="F261">
            <v>0.3</v>
          </cell>
          <cell r="N261">
            <v>0</v>
          </cell>
        </row>
        <row r="262">
          <cell r="A262">
            <v>36525</v>
          </cell>
          <cell r="B262">
            <v>0</v>
          </cell>
          <cell r="C262">
            <v>-2.8</v>
          </cell>
          <cell r="D262">
            <v>-2</v>
          </cell>
          <cell r="E262">
            <v>-0.15</v>
          </cell>
          <cell r="F262">
            <v>0.3</v>
          </cell>
          <cell r="N262">
            <v>0</v>
          </cell>
        </row>
        <row r="263">
          <cell r="A263">
            <v>36528</v>
          </cell>
          <cell r="B263">
            <v>0</v>
          </cell>
          <cell r="C263">
            <v>-2.8</v>
          </cell>
          <cell r="D263">
            <v>-2</v>
          </cell>
          <cell r="E263">
            <v>-0.15</v>
          </cell>
          <cell r="F263">
            <v>0.3</v>
          </cell>
          <cell r="N263">
            <v>0</v>
          </cell>
        </row>
        <row r="264">
          <cell r="A264">
            <v>36529</v>
          </cell>
          <cell r="B264">
            <v>0.2</v>
          </cell>
          <cell r="C264">
            <v>-2.95</v>
          </cell>
          <cell r="D264">
            <v>-2.2999999999999998</v>
          </cell>
          <cell r="E264">
            <v>0</v>
          </cell>
          <cell r="F264">
            <v>0.4</v>
          </cell>
          <cell r="N264">
            <v>0</v>
          </cell>
        </row>
        <row r="265">
          <cell r="A265">
            <v>36530</v>
          </cell>
          <cell r="B265">
            <v>0.2</v>
          </cell>
          <cell r="C265">
            <v>-2.85</v>
          </cell>
          <cell r="D265">
            <v>-1.9</v>
          </cell>
          <cell r="E265">
            <v>0.2</v>
          </cell>
          <cell r="F265">
            <v>0.55000000000000004</v>
          </cell>
          <cell r="N265">
            <v>0</v>
          </cell>
        </row>
        <row r="266">
          <cell r="A266">
            <v>36531</v>
          </cell>
          <cell r="B266">
            <v>0.2</v>
          </cell>
          <cell r="C266">
            <v>-2.25</v>
          </cell>
          <cell r="D266">
            <v>-1.75</v>
          </cell>
          <cell r="E266">
            <v>0.2</v>
          </cell>
          <cell r="F266">
            <v>0.55000000000000004</v>
          </cell>
          <cell r="N266">
            <v>0</v>
          </cell>
        </row>
        <row r="267">
          <cell r="A267">
            <v>36532</v>
          </cell>
          <cell r="B267">
            <v>0.1</v>
          </cell>
          <cell r="C267">
            <v>-1.8</v>
          </cell>
          <cell r="D267">
            <v>-1.4</v>
          </cell>
          <cell r="E267">
            <v>0.2</v>
          </cell>
          <cell r="F267">
            <v>0.55000000000000004</v>
          </cell>
          <cell r="N267">
            <v>0</v>
          </cell>
        </row>
        <row r="268">
          <cell r="A268">
            <v>36535</v>
          </cell>
          <cell r="B268">
            <v>0.1</v>
          </cell>
          <cell r="C268">
            <v>-1.85</v>
          </cell>
          <cell r="D268">
            <v>-1.4</v>
          </cell>
          <cell r="E268">
            <v>0.2</v>
          </cell>
          <cell r="F268">
            <v>0.55000000000000004</v>
          </cell>
          <cell r="N268">
            <v>0</v>
          </cell>
        </row>
        <row r="269">
          <cell r="A269">
            <v>36536</v>
          </cell>
          <cell r="B269">
            <v>0.1</v>
          </cell>
          <cell r="C269">
            <v>-1.7</v>
          </cell>
          <cell r="D269">
            <v>-1.35</v>
          </cell>
          <cell r="E269">
            <v>0.15</v>
          </cell>
          <cell r="F269">
            <v>0.5</v>
          </cell>
          <cell r="N269">
            <v>0</v>
          </cell>
        </row>
        <row r="270">
          <cell r="A270">
            <v>36537</v>
          </cell>
          <cell r="B270">
            <v>0.1</v>
          </cell>
          <cell r="C270">
            <v>-1.7</v>
          </cell>
          <cell r="D270">
            <v>-1.2</v>
          </cell>
          <cell r="E270">
            <v>0.15</v>
          </cell>
          <cell r="F270">
            <v>0.6</v>
          </cell>
          <cell r="N270">
            <v>0</v>
          </cell>
        </row>
        <row r="271">
          <cell r="A271">
            <v>36538</v>
          </cell>
          <cell r="B271">
            <v>0.1</v>
          </cell>
          <cell r="C271">
            <v>-1.7</v>
          </cell>
          <cell r="D271">
            <v>-1.1499999999999999</v>
          </cell>
          <cell r="E271">
            <v>0.15</v>
          </cell>
          <cell r="F271">
            <v>0.6</v>
          </cell>
          <cell r="N271">
            <v>0</v>
          </cell>
        </row>
        <row r="272">
          <cell r="A272">
            <v>36539</v>
          </cell>
          <cell r="B272">
            <v>0.1</v>
          </cell>
          <cell r="C272">
            <v>-1.65</v>
          </cell>
          <cell r="D272">
            <v>-1.1499999999999999</v>
          </cell>
          <cell r="E272">
            <v>0.1</v>
          </cell>
          <cell r="F272">
            <v>0.55000000000000004</v>
          </cell>
          <cell r="N272">
            <v>0</v>
          </cell>
        </row>
        <row r="273">
          <cell r="A273">
            <v>36542</v>
          </cell>
          <cell r="B273">
            <v>0</v>
          </cell>
          <cell r="C273">
            <v>-1.8</v>
          </cell>
          <cell r="D273">
            <v>-1.4</v>
          </cell>
          <cell r="E273">
            <v>-0.1</v>
          </cell>
          <cell r="F273">
            <v>0.4</v>
          </cell>
          <cell r="N273">
            <v>0</v>
          </cell>
        </row>
        <row r="274">
          <cell r="A274">
            <v>36543</v>
          </cell>
          <cell r="B274">
            <v>0</v>
          </cell>
          <cell r="C274">
            <v>-1.9</v>
          </cell>
          <cell r="D274">
            <v>-1.4</v>
          </cell>
          <cell r="E274">
            <v>-0.1</v>
          </cell>
          <cell r="F274">
            <v>0.35</v>
          </cell>
          <cell r="N274">
            <v>0</v>
          </cell>
        </row>
        <row r="275">
          <cell r="A275">
            <v>36544</v>
          </cell>
          <cell r="B275">
            <v>0</v>
          </cell>
          <cell r="C275">
            <v>-1.7</v>
          </cell>
          <cell r="D275">
            <v>-1.35</v>
          </cell>
          <cell r="E275">
            <v>-0.1</v>
          </cell>
          <cell r="F275">
            <v>0.3</v>
          </cell>
          <cell r="N275">
            <v>0</v>
          </cell>
        </row>
        <row r="276">
          <cell r="A276">
            <v>36545</v>
          </cell>
          <cell r="B276">
            <v>0.1</v>
          </cell>
          <cell r="C276">
            <v>-1.7</v>
          </cell>
          <cell r="D276">
            <v>-1.25</v>
          </cell>
          <cell r="E276">
            <v>-0.1</v>
          </cell>
          <cell r="F276">
            <v>0.3</v>
          </cell>
          <cell r="N276">
            <v>0</v>
          </cell>
        </row>
        <row r="277">
          <cell r="A277">
            <v>36546</v>
          </cell>
          <cell r="B277">
            <v>0.1</v>
          </cell>
          <cell r="C277">
            <v>-1.8</v>
          </cell>
          <cell r="D277">
            <v>-1.35</v>
          </cell>
          <cell r="E277">
            <v>-0.1</v>
          </cell>
          <cell r="F277">
            <v>0.3</v>
          </cell>
          <cell r="N277">
            <v>0</v>
          </cell>
        </row>
        <row r="278">
          <cell r="A278">
            <v>36549</v>
          </cell>
          <cell r="B278">
            <v>0.1</v>
          </cell>
          <cell r="C278">
            <v>-1.8</v>
          </cell>
          <cell r="D278">
            <v>-1.35</v>
          </cell>
          <cell r="E278">
            <v>-0.1</v>
          </cell>
          <cell r="F278">
            <v>0.3</v>
          </cell>
          <cell r="N278">
            <v>0</v>
          </cell>
        </row>
        <row r="279">
          <cell r="A279">
            <v>36550</v>
          </cell>
          <cell r="B279">
            <v>0.1</v>
          </cell>
          <cell r="C279">
            <v>-1.5</v>
          </cell>
          <cell r="D279">
            <v>-1.1499999999999999</v>
          </cell>
          <cell r="E279">
            <v>-0.1</v>
          </cell>
          <cell r="F279">
            <v>0.3</v>
          </cell>
          <cell r="N279">
            <v>0</v>
          </cell>
        </row>
        <row r="280">
          <cell r="A280">
            <v>36551</v>
          </cell>
          <cell r="B280">
            <v>0.1</v>
          </cell>
          <cell r="C280">
            <v>-1.35</v>
          </cell>
          <cell r="D280">
            <v>-1.05</v>
          </cell>
          <cell r="E280">
            <v>-0.1</v>
          </cell>
          <cell r="F280">
            <v>0.3</v>
          </cell>
          <cell r="N280">
            <v>0</v>
          </cell>
        </row>
        <row r="281">
          <cell r="A281">
            <v>36552</v>
          </cell>
          <cell r="B281">
            <v>0</v>
          </cell>
          <cell r="C281">
            <v>-1.3</v>
          </cell>
          <cell r="D281">
            <v>-0.95</v>
          </cell>
          <cell r="E281">
            <v>-0.1</v>
          </cell>
          <cell r="F281">
            <v>0.3</v>
          </cell>
          <cell r="N281">
            <v>0</v>
          </cell>
        </row>
        <row r="282">
          <cell r="A282">
            <v>36553</v>
          </cell>
          <cell r="B282">
            <v>0</v>
          </cell>
          <cell r="C282">
            <v>-1.4</v>
          </cell>
          <cell r="D282">
            <v>-1.25</v>
          </cell>
          <cell r="E282">
            <v>-0.1</v>
          </cell>
          <cell r="F282">
            <v>0.2</v>
          </cell>
          <cell r="N282">
            <v>0</v>
          </cell>
        </row>
        <row r="283">
          <cell r="A283">
            <v>36556</v>
          </cell>
          <cell r="B283">
            <v>0</v>
          </cell>
          <cell r="C283">
            <v>-0.7</v>
          </cell>
          <cell r="D283">
            <v>-0.85</v>
          </cell>
          <cell r="E283">
            <v>-0.2</v>
          </cell>
          <cell r="F283">
            <v>0.2</v>
          </cell>
          <cell r="N283">
            <v>0</v>
          </cell>
        </row>
        <row r="284">
          <cell r="A284">
            <v>36557</v>
          </cell>
          <cell r="B284">
            <v>-0.05</v>
          </cell>
          <cell r="C284">
            <v>-0.25</v>
          </cell>
          <cell r="D284">
            <v>-0.65</v>
          </cell>
          <cell r="E284">
            <v>-0.2</v>
          </cell>
          <cell r="F284">
            <v>0.15</v>
          </cell>
          <cell r="N284">
            <v>0</v>
          </cell>
        </row>
        <row r="285">
          <cell r="A285">
            <v>36558</v>
          </cell>
          <cell r="B285">
            <v>-0.05</v>
          </cell>
          <cell r="C285">
            <v>0</v>
          </cell>
          <cell r="D285">
            <v>-0.15</v>
          </cell>
          <cell r="E285">
            <v>-0.2</v>
          </cell>
          <cell r="F285">
            <v>0.15</v>
          </cell>
          <cell r="N285">
            <v>0</v>
          </cell>
        </row>
        <row r="286">
          <cell r="A286">
            <v>36559</v>
          </cell>
          <cell r="B286">
            <v>-0.2</v>
          </cell>
          <cell r="C286">
            <v>-0.05</v>
          </cell>
          <cell r="D286">
            <v>-0.2</v>
          </cell>
          <cell r="E286">
            <v>-0.1</v>
          </cell>
          <cell r="F286">
            <v>0.2</v>
          </cell>
          <cell r="N286">
            <v>0</v>
          </cell>
        </row>
        <row r="287">
          <cell r="A287">
            <v>36560</v>
          </cell>
          <cell r="B287">
            <v>-0.2</v>
          </cell>
          <cell r="C287">
            <v>-0.1</v>
          </cell>
          <cell r="D287">
            <v>-0.15</v>
          </cell>
          <cell r="E287">
            <v>0.35</v>
          </cell>
          <cell r="F287">
            <v>0.35</v>
          </cell>
          <cell r="N287">
            <v>0</v>
          </cell>
        </row>
        <row r="288">
          <cell r="A288">
            <v>36563</v>
          </cell>
          <cell r="B288">
            <v>-0.2</v>
          </cell>
          <cell r="C288">
            <v>-0.2</v>
          </cell>
          <cell r="D288">
            <v>-0.15</v>
          </cell>
          <cell r="E288">
            <v>0.3</v>
          </cell>
          <cell r="F288">
            <v>0.35</v>
          </cell>
          <cell r="N288">
            <v>0</v>
          </cell>
        </row>
        <row r="289">
          <cell r="A289">
            <v>36564</v>
          </cell>
          <cell r="B289">
            <v>-0.2</v>
          </cell>
          <cell r="C289">
            <v>0</v>
          </cell>
          <cell r="D289">
            <v>-0.1</v>
          </cell>
          <cell r="E289">
            <v>0.2</v>
          </cell>
          <cell r="F289">
            <v>0.35</v>
          </cell>
          <cell r="N289">
            <v>0</v>
          </cell>
        </row>
        <row r="290">
          <cell r="A290">
            <v>36565</v>
          </cell>
          <cell r="B290">
            <v>-0.1</v>
          </cell>
          <cell r="C290">
            <v>-0.1</v>
          </cell>
          <cell r="D290">
            <v>-0.1</v>
          </cell>
          <cell r="E290">
            <v>0.2</v>
          </cell>
          <cell r="F290">
            <v>0.35</v>
          </cell>
          <cell r="N290">
            <v>0</v>
          </cell>
        </row>
        <row r="291">
          <cell r="A291">
            <v>36566</v>
          </cell>
          <cell r="B291">
            <v>-0.1</v>
          </cell>
          <cell r="C291">
            <v>-0.1</v>
          </cell>
          <cell r="D291">
            <v>-0.1</v>
          </cell>
          <cell r="E291">
            <v>0.3</v>
          </cell>
          <cell r="F291">
            <v>0.35</v>
          </cell>
          <cell r="N291">
            <v>0</v>
          </cell>
        </row>
        <row r="292">
          <cell r="A292">
            <v>36567</v>
          </cell>
          <cell r="B292">
            <v>-0.1</v>
          </cell>
          <cell r="C292">
            <v>-0.05</v>
          </cell>
          <cell r="D292">
            <v>-0.1</v>
          </cell>
          <cell r="E292">
            <v>0.2</v>
          </cell>
          <cell r="F292">
            <v>0.35</v>
          </cell>
          <cell r="N292">
            <v>0</v>
          </cell>
        </row>
        <row r="293">
          <cell r="A293">
            <v>36570</v>
          </cell>
          <cell r="B293">
            <v>-0.1</v>
          </cell>
          <cell r="C293">
            <v>-0.1</v>
          </cell>
          <cell r="D293">
            <v>-0.1</v>
          </cell>
          <cell r="E293">
            <v>0.3</v>
          </cell>
          <cell r="F293">
            <v>0.3</v>
          </cell>
          <cell r="N293">
            <v>0</v>
          </cell>
        </row>
        <row r="294">
          <cell r="A294">
            <v>36571</v>
          </cell>
          <cell r="B294">
            <v>-0.1</v>
          </cell>
          <cell r="C294">
            <v>-0.1</v>
          </cell>
          <cell r="D294">
            <v>-0.1</v>
          </cell>
          <cell r="E294">
            <v>0.3</v>
          </cell>
          <cell r="F294">
            <v>0.3</v>
          </cell>
          <cell r="N294">
            <v>0</v>
          </cell>
        </row>
        <row r="295">
          <cell r="A295">
            <v>36572</v>
          </cell>
          <cell r="B295">
            <v>-0.1</v>
          </cell>
          <cell r="C295">
            <v>-0.1</v>
          </cell>
          <cell r="D295">
            <v>-0.1</v>
          </cell>
          <cell r="E295">
            <v>0.3</v>
          </cell>
          <cell r="F295">
            <v>0.3</v>
          </cell>
          <cell r="N295">
            <v>0</v>
          </cell>
        </row>
        <row r="296">
          <cell r="A296">
            <v>36573</v>
          </cell>
          <cell r="B296">
            <v>-0.1</v>
          </cell>
          <cell r="C296">
            <v>0.05</v>
          </cell>
          <cell r="D296">
            <v>0</v>
          </cell>
          <cell r="E296">
            <v>0.1</v>
          </cell>
          <cell r="F296">
            <v>0.25</v>
          </cell>
          <cell r="N296">
            <v>0</v>
          </cell>
        </row>
        <row r="297">
          <cell r="A297">
            <v>36574</v>
          </cell>
          <cell r="B297">
            <v>-0.1</v>
          </cell>
          <cell r="C297">
            <v>0.15</v>
          </cell>
          <cell r="D297">
            <v>0.1</v>
          </cell>
          <cell r="E297">
            <v>0.1</v>
          </cell>
          <cell r="F297">
            <v>0.25</v>
          </cell>
          <cell r="N297">
            <v>0</v>
          </cell>
        </row>
        <row r="298">
          <cell r="A298">
            <v>36577</v>
          </cell>
          <cell r="B298">
            <v>-0.1</v>
          </cell>
          <cell r="C298">
            <v>0.1</v>
          </cell>
          <cell r="D298">
            <v>0.1</v>
          </cell>
          <cell r="E298">
            <v>0.1</v>
          </cell>
          <cell r="F298">
            <v>0.3</v>
          </cell>
          <cell r="N298">
            <v>0</v>
          </cell>
        </row>
        <row r="299">
          <cell r="A299">
            <v>36578</v>
          </cell>
          <cell r="B299">
            <v>-0.1</v>
          </cell>
          <cell r="C299">
            <v>0.1</v>
          </cell>
          <cell r="D299">
            <v>0.25</v>
          </cell>
          <cell r="E299">
            <v>0.2</v>
          </cell>
          <cell r="F299">
            <v>0.4</v>
          </cell>
          <cell r="N299">
            <v>0</v>
          </cell>
        </row>
        <row r="300">
          <cell r="A300">
            <v>36579</v>
          </cell>
          <cell r="B300">
            <v>0</v>
          </cell>
          <cell r="C300">
            <v>0</v>
          </cell>
          <cell r="D300">
            <v>0.2</v>
          </cell>
          <cell r="E300">
            <v>0.3</v>
          </cell>
          <cell r="F300">
            <v>0</v>
          </cell>
          <cell r="N300">
            <v>0</v>
          </cell>
        </row>
        <row r="301">
          <cell r="A301">
            <v>36580</v>
          </cell>
          <cell r="B301">
            <v>-0.1</v>
          </cell>
          <cell r="C301">
            <v>-0.05</v>
          </cell>
          <cell r="D301">
            <v>0.05</v>
          </cell>
          <cell r="E301">
            <v>0.3</v>
          </cell>
          <cell r="F301">
            <v>0.3</v>
          </cell>
          <cell r="N301">
            <v>0</v>
          </cell>
        </row>
        <row r="302">
          <cell r="A302">
            <v>36581</v>
          </cell>
          <cell r="B302">
            <v>-0.1</v>
          </cell>
          <cell r="C302">
            <v>-0.15</v>
          </cell>
          <cell r="D302">
            <v>-0.1</v>
          </cell>
          <cell r="E302">
            <v>0.2</v>
          </cell>
          <cell r="F302">
            <v>0.1</v>
          </cell>
          <cell r="N302">
            <v>0</v>
          </cell>
        </row>
        <row r="303">
          <cell r="A303">
            <v>36584</v>
          </cell>
          <cell r="B303">
            <v>0</v>
          </cell>
          <cell r="C303">
            <v>0</v>
          </cell>
          <cell r="D303">
            <v>0</v>
          </cell>
          <cell r="E303">
            <v>0</v>
          </cell>
          <cell r="F303">
            <v>0</v>
          </cell>
          <cell r="N303">
            <v>0</v>
          </cell>
        </row>
        <row r="304">
          <cell r="A304">
            <v>36585</v>
          </cell>
          <cell r="B304">
            <v>-0.2</v>
          </cell>
          <cell r="C304">
            <v>-0.6</v>
          </cell>
          <cell r="D304">
            <v>-0.7</v>
          </cell>
          <cell r="E304">
            <v>-0.3</v>
          </cell>
          <cell r="F304">
            <v>-0.25</v>
          </cell>
          <cell r="N304">
            <v>0</v>
          </cell>
        </row>
        <row r="305">
          <cell r="A305">
            <v>36586</v>
          </cell>
          <cell r="B305">
            <v>-0.3</v>
          </cell>
          <cell r="C305">
            <v>-0.7</v>
          </cell>
          <cell r="D305">
            <v>-0.85</v>
          </cell>
          <cell r="E305">
            <v>-0.3</v>
          </cell>
          <cell r="F305">
            <v>-0.3</v>
          </cell>
          <cell r="N305">
            <v>0</v>
          </cell>
        </row>
        <row r="306">
          <cell r="A306">
            <v>36587</v>
          </cell>
          <cell r="B306">
            <v>-0.3</v>
          </cell>
          <cell r="C306">
            <v>-1.1000000000000001</v>
          </cell>
          <cell r="D306">
            <v>-1.25</v>
          </cell>
          <cell r="E306">
            <v>-0.2</v>
          </cell>
          <cell r="F306">
            <v>-0.3</v>
          </cell>
          <cell r="N306">
            <v>0</v>
          </cell>
        </row>
        <row r="307">
          <cell r="A307">
            <v>36588</v>
          </cell>
          <cell r="B307">
            <v>-0.3</v>
          </cell>
          <cell r="C307">
            <v>-1.25</v>
          </cell>
          <cell r="D307">
            <v>-1.25</v>
          </cell>
          <cell r="E307">
            <v>-0.2</v>
          </cell>
          <cell r="F307">
            <v>-0.25</v>
          </cell>
          <cell r="N307">
            <v>0</v>
          </cell>
        </row>
        <row r="308">
          <cell r="A308">
            <v>36591</v>
          </cell>
          <cell r="B308">
            <v>-0.3</v>
          </cell>
          <cell r="C308">
            <v>-1.25</v>
          </cell>
          <cell r="D308">
            <v>-1.3</v>
          </cell>
          <cell r="E308">
            <v>-0.2</v>
          </cell>
          <cell r="F308">
            <v>-0.2</v>
          </cell>
          <cell r="N308">
            <v>0</v>
          </cell>
        </row>
        <row r="309">
          <cell r="A309">
            <v>36592</v>
          </cell>
          <cell r="B309">
            <v>-0.3</v>
          </cell>
          <cell r="C309">
            <v>-1.1000000000000001</v>
          </cell>
          <cell r="D309">
            <v>-1.2</v>
          </cell>
          <cell r="E309">
            <v>-0.25</v>
          </cell>
          <cell r="F309">
            <v>-0.2</v>
          </cell>
          <cell r="N309">
            <v>0</v>
          </cell>
        </row>
        <row r="310">
          <cell r="A310">
            <v>36593</v>
          </cell>
          <cell r="B310">
            <v>-0.3</v>
          </cell>
          <cell r="C310">
            <v>-1.1000000000000001</v>
          </cell>
          <cell r="D310">
            <v>-1.2</v>
          </cell>
          <cell r="E310">
            <v>-0.3</v>
          </cell>
          <cell r="F310">
            <v>-0.22500000000000001</v>
          </cell>
          <cell r="N310">
            <v>0</v>
          </cell>
        </row>
        <row r="311">
          <cell r="A311">
            <v>36594</v>
          </cell>
          <cell r="B311">
            <v>-0.3</v>
          </cell>
          <cell r="C311">
            <v>-1.1000000000000001</v>
          </cell>
          <cell r="D311">
            <v>-1.2</v>
          </cell>
          <cell r="E311">
            <v>-0.35</v>
          </cell>
          <cell r="F311">
            <v>-0.25</v>
          </cell>
          <cell r="N311">
            <v>0</v>
          </cell>
        </row>
        <row r="312">
          <cell r="A312">
            <v>36595</v>
          </cell>
          <cell r="B312">
            <v>-0.3</v>
          </cell>
          <cell r="C312">
            <v>-1.1499999999999999</v>
          </cell>
          <cell r="D312">
            <v>-1.2</v>
          </cell>
          <cell r="E312">
            <v>-0.2</v>
          </cell>
          <cell r="F312">
            <v>-0.2</v>
          </cell>
          <cell r="N312">
            <v>0</v>
          </cell>
        </row>
        <row r="313">
          <cell r="A313">
            <v>36598</v>
          </cell>
          <cell r="B313">
            <v>-0.2</v>
          </cell>
          <cell r="C313">
            <v>-1.25</v>
          </cell>
          <cell r="D313">
            <v>-1.2</v>
          </cell>
          <cell r="E313">
            <v>-0.3</v>
          </cell>
          <cell r="F313">
            <v>0</v>
          </cell>
          <cell r="N313">
            <v>0</v>
          </cell>
        </row>
        <row r="314">
          <cell r="A314">
            <v>36599</v>
          </cell>
          <cell r="B314">
            <v>-0.3</v>
          </cell>
          <cell r="C314">
            <v>-1.45</v>
          </cell>
          <cell r="D314">
            <v>-1.3</v>
          </cell>
          <cell r="E314">
            <v>-0.15</v>
          </cell>
          <cell r="F314">
            <v>0</v>
          </cell>
          <cell r="N314">
            <v>0</v>
          </cell>
        </row>
        <row r="315">
          <cell r="A315">
            <v>36600</v>
          </cell>
          <cell r="B315">
            <v>-0.3</v>
          </cell>
          <cell r="C315">
            <v>-1.3</v>
          </cell>
          <cell r="D315">
            <v>-1.25</v>
          </cell>
          <cell r="E315">
            <v>-0.15</v>
          </cell>
          <cell r="F315">
            <v>0.1</v>
          </cell>
          <cell r="N315">
            <v>0</v>
          </cell>
        </row>
        <row r="316">
          <cell r="A316">
            <v>36601</v>
          </cell>
          <cell r="B316">
            <v>-0.25</v>
          </cell>
          <cell r="C316">
            <v>-1.4</v>
          </cell>
          <cell r="D316">
            <v>-1.25</v>
          </cell>
          <cell r="E316">
            <v>0</v>
          </cell>
          <cell r="F316">
            <v>0.1</v>
          </cell>
          <cell r="N316">
            <v>0</v>
          </cell>
        </row>
        <row r="317">
          <cell r="A317">
            <v>36602</v>
          </cell>
          <cell r="B317">
            <v>-0.25</v>
          </cell>
          <cell r="C317">
            <v>-1.4</v>
          </cell>
          <cell r="D317">
            <v>-1.25</v>
          </cell>
          <cell r="E317">
            <v>0</v>
          </cell>
          <cell r="F317">
            <v>0.1</v>
          </cell>
          <cell r="N317">
            <v>0</v>
          </cell>
        </row>
        <row r="318">
          <cell r="A318">
            <v>36605</v>
          </cell>
          <cell r="B318">
            <v>-0.25</v>
          </cell>
          <cell r="C318">
            <v>-1.1499999999999999</v>
          </cell>
          <cell r="D318">
            <v>-1.1000000000000001</v>
          </cell>
          <cell r="E318">
            <v>0</v>
          </cell>
          <cell r="F318">
            <v>0.15</v>
          </cell>
          <cell r="N318">
            <v>0</v>
          </cell>
        </row>
        <row r="319">
          <cell r="A319">
            <v>36606</v>
          </cell>
          <cell r="B319">
            <v>-0.25</v>
          </cell>
          <cell r="C319">
            <v>-1.2</v>
          </cell>
          <cell r="D319">
            <v>-1.1000000000000001</v>
          </cell>
          <cell r="E319">
            <v>0</v>
          </cell>
          <cell r="F319">
            <v>0.15</v>
          </cell>
          <cell r="N319">
            <v>0</v>
          </cell>
        </row>
        <row r="320">
          <cell r="A320">
            <v>36607</v>
          </cell>
          <cell r="B320">
            <v>-0.15</v>
          </cell>
          <cell r="C320">
            <v>-1.1000000000000001</v>
          </cell>
          <cell r="D320">
            <v>0</v>
          </cell>
          <cell r="E320">
            <v>0</v>
          </cell>
          <cell r="F320">
            <v>0.05</v>
          </cell>
          <cell r="N320">
            <v>0</v>
          </cell>
        </row>
        <row r="321">
          <cell r="A321">
            <v>36608</v>
          </cell>
          <cell r="B321">
            <v>-0.2</v>
          </cell>
          <cell r="C321">
            <v>-0.9</v>
          </cell>
          <cell r="D321">
            <v>-0.9</v>
          </cell>
          <cell r="E321">
            <v>-0.05</v>
          </cell>
          <cell r="F321">
            <v>0.05</v>
          </cell>
          <cell r="N321">
            <v>0</v>
          </cell>
        </row>
        <row r="322">
          <cell r="A322">
            <v>36609</v>
          </cell>
          <cell r="B322">
            <v>-0.05</v>
          </cell>
          <cell r="C322">
            <v>-0.9</v>
          </cell>
          <cell r="D322">
            <v>-0.9</v>
          </cell>
          <cell r="E322">
            <v>0.05</v>
          </cell>
          <cell r="F322">
            <v>0.1</v>
          </cell>
          <cell r="N322">
            <v>0</v>
          </cell>
        </row>
        <row r="323">
          <cell r="A323">
            <v>36612</v>
          </cell>
          <cell r="B323">
            <v>0.1</v>
          </cell>
          <cell r="C323">
            <v>-0.9</v>
          </cell>
          <cell r="D323">
            <v>-0.9</v>
          </cell>
          <cell r="E323">
            <v>0</v>
          </cell>
          <cell r="F323">
            <v>0.25</v>
          </cell>
          <cell r="N323">
            <v>0</v>
          </cell>
        </row>
        <row r="324">
          <cell r="A324">
            <v>36613</v>
          </cell>
          <cell r="B324">
            <v>0</v>
          </cell>
          <cell r="C324">
            <v>-1</v>
          </cell>
          <cell r="D324">
            <v>-0.95</v>
          </cell>
          <cell r="E324">
            <v>-0.1</v>
          </cell>
          <cell r="F324">
            <v>0.2</v>
          </cell>
          <cell r="N324">
            <v>0</v>
          </cell>
        </row>
        <row r="325">
          <cell r="A325">
            <v>36614</v>
          </cell>
          <cell r="B325">
            <v>0</v>
          </cell>
          <cell r="C325">
            <v>-1.1499999999999999</v>
          </cell>
          <cell r="D325">
            <v>-1.25</v>
          </cell>
          <cell r="E325">
            <v>-0.25</v>
          </cell>
          <cell r="F325">
            <v>0</v>
          </cell>
          <cell r="N325">
            <v>0</v>
          </cell>
        </row>
        <row r="326">
          <cell r="A326">
            <v>36615</v>
          </cell>
          <cell r="B326">
            <v>0</v>
          </cell>
          <cell r="C326">
            <v>-1.4</v>
          </cell>
          <cell r="D326">
            <v>-1.45</v>
          </cell>
          <cell r="E326">
            <v>-0.2</v>
          </cell>
          <cell r="F326">
            <v>0</v>
          </cell>
          <cell r="N326">
            <v>0</v>
          </cell>
        </row>
        <row r="327">
          <cell r="A327">
            <v>36616</v>
          </cell>
          <cell r="B327">
            <v>0</v>
          </cell>
          <cell r="C327">
            <v>-1.4</v>
          </cell>
          <cell r="D327">
            <v>-1.45</v>
          </cell>
          <cell r="E327">
            <v>-0.25</v>
          </cell>
          <cell r="F327">
            <v>0</v>
          </cell>
          <cell r="N327">
            <v>0</v>
          </cell>
        </row>
        <row r="328">
          <cell r="A328">
            <v>36619</v>
          </cell>
          <cell r="B328">
            <v>0</v>
          </cell>
          <cell r="C328">
            <v>-1.85</v>
          </cell>
          <cell r="D328">
            <v>-1.75</v>
          </cell>
          <cell r="E328">
            <v>-0.25</v>
          </cell>
          <cell r="F328">
            <v>0</v>
          </cell>
          <cell r="N328">
            <v>0</v>
          </cell>
        </row>
        <row r="329">
          <cell r="A329">
            <v>36620</v>
          </cell>
          <cell r="B329">
            <v>0</v>
          </cell>
          <cell r="C329">
            <v>-1.85</v>
          </cell>
          <cell r="D329">
            <v>-1.6</v>
          </cell>
          <cell r="E329">
            <v>-0.25</v>
          </cell>
          <cell r="F329">
            <v>0</v>
          </cell>
          <cell r="N329">
            <v>0</v>
          </cell>
        </row>
        <row r="330">
          <cell r="A330">
            <v>36621</v>
          </cell>
          <cell r="B330">
            <v>0.1</v>
          </cell>
          <cell r="C330">
            <v>-1.8</v>
          </cell>
          <cell r="D330">
            <v>-1.75</v>
          </cell>
          <cell r="E330">
            <v>-0.25</v>
          </cell>
          <cell r="F330">
            <v>0.2</v>
          </cell>
          <cell r="N330">
            <v>0</v>
          </cell>
        </row>
        <row r="331">
          <cell r="A331">
            <v>36622</v>
          </cell>
          <cell r="B331">
            <v>0.1</v>
          </cell>
          <cell r="C331">
            <v>-2</v>
          </cell>
          <cell r="D331">
            <v>-1.7</v>
          </cell>
          <cell r="E331">
            <v>0.1</v>
          </cell>
          <cell r="F331">
            <v>0.3</v>
          </cell>
          <cell r="N331">
            <v>0</v>
          </cell>
        </row>
        <row r="332">
          <cell r="A332">
            <v>36623</v>
          </cell>
          <cell r="B332">
            <v>0.1</v>
          </cell>
          <cell r="C332">
            <v>-2</v>
          </cell>
          <cell r="D332">
            <v>-1.75</v>
          </cell>
          <cell r="E332">
            <v>0.1</v>
          </cell>
          <cell r="F332">
            <v>0.25</v>
          </cell>
          <cell r="N332">
            <v>0</v>
          </cell>
        </row>
        <row r="333">
          <cell r="A333">
            <v>36626</v>
          </cell>
          <cell r="B333">
            <v>0.1</v>
          </cell>
          <cell r="C333">
            <v>-1.85</v>
          </cell>
          <cell r="D333">
            <v>-1.75</v>
          </cell>
          <cell r="E333">
            <v>0.1</v>
          </cell>
          <cell r="F333">
            <v>0.2</v>
          </cell>
          <cell r="N333">
            <v>0</v>
          </cell>
        </row>
        <row r="334">
          <cell r="A334">
            <v>36627</v>
          </cell>
          <cell r="B334">
            <v>0.1</v>
          </cell>
          <cell r="C334">
            <v>-1.55</v>
          </cell>
          <cell r="D334">
            <v>-1.6</v>
          </cell>
          <cell r="E334">
            <v>0.1</v>
          </cell>
          <cell r="F334">
            <v>0.2</v>
          </cell>
          <cell r="N334">
            <v>0</v>
          </cell>
        </row>
        <row r="335">
          <cell r="A335">
            <v>36628</v>
          </cell>
          <cell r="B335">
            <v>0.1</v>
          </cell>
          <cell r="C335">
            <v>-1.8</v>
          </cell>
          <cell r="D335">
            <v>-1.8</v>
          </cell>
          <cell r="E335">
            <v>0.1</v>
          </cell>
          <cell r="F335">
            <v>0.2</v>
          </cell>
          <cell r="N335">
            <v>0</v>
          </cell>
        </row>
        <row r="336">
          <cell r="A336">
            <v>36629</v>
          </cell>
          <cell r="B336">
            <v>0.1</v>
          </cell>
          <cell r="C336">
            <v>-1.9</v>
          </cell>
          <cell r="D336">
            <v>-1.8</v>
          </cell>
          <cell r="E336">
            <v>-0.1</v>
          </cell>
          <cell r="F336">
            <v>0.15</v>
          </cell>
          <cell r="N336">
            <v>0</v>
          </cell>
        </row>
        <row r="337">
          <cell r="A337">
            <v>36630</v>
          </cell>
          <cell r="B337">
            <v>0.1</v>
          </cell>
          <cell r="C337">
            <v>-2</v>
          </cell>
          <cell r="D337">
            <v>-1.9</v>
          </cell>
          <cell r="E337">
            <v>-0.1</v>
          </cell>
          <cell r="F337">
            <v>0.15</v>
          </cell>
          <cell r="N337">
            <v>0</v>
          </cell>
        </row>
        <row r="338">
          <cell r="A338">
            <v>36633</v>
          </cell>
          <cell r="B338">
            <v>0.1</v>
          </cell>
          <cell r="C338">
            <v>-2.6</v>
          </cell>
          <cell r="D338">
            <v>-2.2999999999999998</v>
          </cell>
          <cell r="E338">
            <v>-0.15</v>
          </cell>
          <cell r="F338">
            <v>0.3</v>
          </cell>
          <cell r="N338">
            <v>0</v>
          </cell>
        </row>
        <row r="339">
          <cell r="A339">
            <v>36634</v>
          </cell>
          <cell r="B339">
            <v>0.1</v>
          </cell>
          <cell r="C339">
            <v>-2.5</v>
          </cell>
          <cell r="D339">
            <v>-2.4</v>
          </cell>
          <cell r="E339">
            <v>-0.05</v>
          </cell>
          <cell r="F339">
            <v>0.15</v>
          </cell>
          <cell r="N339">
            <v>0</v>
          </cell>
        </row>
        <row r="340">
          <cell r="A340">
            <v>36635</v>
          </cell>
          <cell r="B340">
            <v>0.1</v>
          </cell>
          <cell r="C340">
            <v>-2.2000000000000002</v>
          </cell>
          <cell r="D340">
            <v>-2.4</v>
          </cell>
          <cell r="E340">
            <v>-0.05</v>
          </cell>
          <cell r="F340">
            <v>0.15</v>
          </cell>
          <cell r="N340">
            <v>0</v>
          </cell>
        </row>
        <row r="341">
          <cell r="A341">
            <v>36636</v>
          </cell>
          <cell r="B341">
            <v>0.1</v>
          </cell>
          <cell r="C341">
            <v>-2.2000000000000002</v>
          </cell>
          <cell r="D341">
            <v>-2.35</v>
          </cell>
          <cell r="E341">
            <v>-0.15</v>
          </cell>
          <cell r="F341">
            <v>-0.1</v>
          </cell>
          <cell r="N341">
            <v>0</v>
          </cell>
        </row>
        <row r="342">
          <cell r="A342">
            <v>36637</v>
          </cell>
          <cell r="B342">
            <v>0.1</v>
          </cell>
          <cell r="C342">
            <v>-2.2000000000000002</v>
          </cell>
          <cell r="D342">
            <v>-2.2999999999999998</v>
          </cell>
          <cell r="E342">
            <v>-0.15</v>
          </cell>
          <cell r="F342">
            <v>-0.1</v>
          </cell>
          <cell r="N342">
            <v>0</v>
          </cell>
        </row>
        <row r="343">
          <cell r="A343">
            <v>36640</v>
          </cell>
          <cell r="B343">
            <v>0.1</v>
          </cell>
          <cell r="C343">
            <v>-2.2000000000000002</v>
          </cell>
          <cell r="D343">
            <v>-2.2999999999999998</v>
          </cell>
          <cell r="E343">
            <v>-0.15</v>
          </cell>
          <cell r="F343">
            <v>-0.1</v>
          </cell>
          <cell r="N343">
            <v>0</v>
          </cell>
        </row>
        <row r="344">
          <cell r="A344">
            <v>36641</v>
          </cell>
          <cell r="B344">
            <v>0.1</v>
          </cell>
          <cell r="C344">
            <v>-2</v>
          </cell>
          <cell r="D344">
            <v>-1.9</v>
          </cell>
          <cell r="E344">
            <v>-0.15</v>
          </cell>
          <cell r="F344">
            <v>-0.1</v>
          </cell>
          <cell r="N344">
            <v>0</v>
          </cell>
        </row>
        <row r="345">
          <cell r="A345">
            <v>36642</v>
          </cell>
          <cell r="B345">
            <v>0.1</v>
          </cell>
          <cell r="C345">
            <v>-1.9</v>
          </cell>
          <cell r="D345">
            <v>-2.0499999999999998</v>
          </cell>
          <cell r="E345">
            <v>-0.35</v>
          </cell>
          <cell r="F345">
            <v>-0.2</v>
          </cell>
          <cell r="N345">
            <v>0</v>
          </cell>
        </row>
        <row r="346">
          <cell r="A346">
            <v>36643</v>
          </cell>
          <cell r="B346">
            <v>0</v>
          </cell>
          <cell r="C346">
            <v>-1.9</v>
          </cell>
          <cell r="D346">
            <v>-2.0499999999999998</v>
          </cell>
          <cell r="E346">
            <v>-0.2</v>
          </cell>
          <cell r="F346">
            <v>-0.2</v>
          </cell>
          <cell r="N346">
            <v>0</v>
          </cell>
        </row>
        <row r="347">
          <cell r="A347">
            <v>36644</v>
          </cell>
          <cell r="B347">
            <v>0</v>
          </cell>
          <cell r="C347">
            <v>-1.85</v>
          </cell>
          <cell r="D347">
            <v>-1.95</v>
          </cell>
          <cell r="E347">
            <v>-0.15</v>
          </cell>
          <cell r="F347">
            <v>-0.2</v>
          </cell>
          <cell r="N347">
            <v>0</v>
          </cell>
        </row>
        <row r="348">
          <cell r="A348">
            <v>36647</v>
          </cell>
          <cell r="B348">
            <v>-0.15</v>
          </cell>
          <cell r="C348">
            <v>-1.65</v>
          </cell>
          <cell r="D348">
            <v>-1.95</v>
          </cell>
          <cell r="E348">
            <v>-0.25</v>
          </cell>
          <cell r="F348">
            <v>-0.2</v>
          </cell>
          <cell r="N348">
            <v>0</v>
          </cell>
        </row>
        <row r="349">
          <cell r="A349">
            <v>36648</v>
          </cell>
          <cell r="B349">
            <v>-0.15</v>
          </cell>
          <cell r="C349">
            <v>-1.4</v>
          </cell>
          <cell r="D349">
            <v>-1.6</v>
          </cell>
          <cell r="E349">
            <v>-0.2</v>
          </cell>
          <cell r="F349">
            <v>-0.2</v>
          </cell>
          <cell r="N349">
            <v>0</v>
          </cell>
        </row>
        <row r="350">
          <cell r="A350">
            <v>36649</v>
          </cell>
          <cell r="B350">
            <v>-0.15</v>
          </cell>
          <cell r="C350">
            <v>-1.45</v>
          </cell>
          <cell r="D350">
            <v>-1.7</v>
          </cell>
          <cell r="E350">
            <v>-0.2</v>
          </cell>
          <cell r="F350">
            <v>-0.25</v>
          </cell>
          <cell r="N350">
            <v>0</v>
          </cell>
        </row>
        <row r="351">
          <cell r="A351">
            <v>36650</v>
          </cell>
          <cell r="B351">
            <v>-0.3</v>
          </cell>
          <cell r="C351">
            <v>-1.45</v>
          </cell>
          <cell r="D351">
            <v>-1.7</v>
          </cell>
          <cell r="E351">
            <v>-0.25</v>
          </cell>
          <cell r="F351">
            <v>-0.35</v>
          </cell>
          <cell r="N351">
            <v>0</v>
          </cell>
        </row>
        <row r="352">
          <cell r="A352">
            <v>36651</v>
          </cell>
          <cell r="B352">
            <v>-0.5</v>
          </cell>
          <cell r="C352">
            <v>-1.65</v>
          </cell>
          <cell r="D352">
            <v>-1.6</v>
          </cell>
          <cell r="E352">
            <v>-0.25</v>
          </cell>
          <cell r="F352">
            <v>-0.15</v>
          </cell>
          <cell r="N352">
            <v>0</v>
          </cell>
        </row>
        <row r="353">
          <cell r="A353">
            <v>36654</v>
          </cell>
          <cell r="B353">
            <v>-0.45</v>
          </cell>
          <cell r="C353">
            <v>-1.65</v>
          </cell>
          <cell r="D353">
            <v>-1.4</v>
          </cell>
          <cell r="E353">
            <v>-0.15</v>
          </cell>
          <cell r="F353">
            <v>0.2</v>
          </cell>
          <cell r="N353">
            <v>0</v>
          </cell>
        </row>
        <row r="354">
          <cell r="A354">
            <v>36655</v>
          </cell>
          <cell r="B354">
            <v>-0.45</v>
          </cell>
          <cell r="C354">
            <v>-1.6</v>
          </cell>
          <cell r="D354">
            <v>-1.4</v>
          </cell>
          <cell r="E354">
            <v>-0.15</v>
          </cell>
          <cell r="F354">
            <v>0</v>
          </cell>
          <cell r="N354">
            <v>0</v>
          </cell>
        </row>
        <row r="355">
          <cell r="A355">
            <v>36656</v>
          </cell>
          <cell r="B355">
            <v>-0.45</v>
          </cell>
          <cell r="C355">
            <v>-1.5</v>
          </cell>
          <cell r="D355">
            <v>-1.2</v>
          </cell>
          <cell r="E355">
            <v>-0.05</v>
          </cell>
          <cell r="F355">
            <v>0.3</v>
          </cell>
          <cell r="N355">
            <v>0</v>
          </cell>
        </row>
        <row r="356">
          <cell r="A356">
            <v>36657</v>
          </cell>
          <cell r="B356">
            <v>-0.8</v>
          </cell>
          <cell r="C356">
            <v>-1.4</v>
          </cell>
          <cell r="D356">
            <v>-1.1499999999999999</v>
          </cell>
          <cell r="E356">
            <v>0.35</v>
          </cell>
          <cell r="F356">
            <v>0.25</v>
          </cell>
          <cell r="N356">
            <v>0</v>
          </cell>
        </row>
        <row r="357">
          <cell r="A357">
            <v>36658</v>
          </cell>
          <cell r="B357">
            <v>-0.35</v>
          </cell>
          <cell r="C357">
            <v>-1.7</v>
          </cell>
          <cell r="D357">
            <v>-1.5</v>
          </cell>
          <cell r="E357">
            <v>0.25</v>
          </cell>
          <cell r="F357">
            <v>0.25</v>
          </cell>
          <cell r="N357">
            <v>0</v>
          </cell>
        </row>
        <row r="358">
          <cell r="A358">
            <v>36661</v>
          </cell>
          <cell r="B358">
            <v>-0.35</v>
          </cell>
          <cell r="C358">
            <v>-1.75</v>
          </cell>
          <cell r="D358">
            <v>-1.35</v>
          </cell>
          <cell r="E358">
            <v>0.25</v>
          </cell>
          <cell r="F358">
            <v>0.25</v>
          </cell>
          <cell r="N358">
            <v>0</v>
          </cell>
        </row>
        <row r="361">
          <cell r="A361" t="str">
            <v xml:space="preserve"> FAMEDATE</v>
          </cell>
          <cell r="B361" t="str">
            <v xml:space="preserve"> RTR.UK.CCY.GBPUSD3MONTHRR.B</v>
          </cell>
          <cell r="C361" t="str">
            <v xml:space="preserve"> RTR.UK.CCY.USDJPY3MONTHRR.B</v>
          </cell>
          <cell r="D361" t="str">
            <v xml:space="preserve"> RTR.UK.CCY.EURJPY3MONTHRR.B</v>
          </cell>
          <cell r="E361" t="str">
            <v xml:space="preserve"> RTR.UK.CCY.EURGBP3MONTHRR.B</v>
          </cell>
          <cell r="F361" t="str">
            <v xml:space="preserve"> RTR.UK.CCY.EURUSD3MONTHRR.B</v>
          </cell>
        </row>
        <row r="362">
          <cell r="A362">
            <v>36528</v>
          </cell>
          <cell r="B362">
            <v>0</v>
          </cell>
          <cell r="C362">
            <v>-2.8</v>
          </cell>
          <cell r="D362">
            <v>-2</v>
          </cell>
          <cell r="E362">
            <v>-0.15</v>
          </cell>
          <cell r="F362">
            <v>0.3</v>
          </cell>
        </row>
        <row r="363">
          <cell r="A363">
            <v>36529</v>
          </cell>
          <cell r="B363">
            <v>0.2</v>
          </cell>
          <cell r="C363">
            <v>-2.95</v>
          </cell>
          <cell r="D363">
            <v>-2.2999999999999998</v>
          </cell>
          <cell r="E363">
            <v>0</v>
          </cell>
          <cell r="F363">
            <v>0.4</v>
          </cell>
        </row>
        <row r="364">
          <cell r="A364">
            <v>36530</v>
          </cell>
          <cell r="B364">
            <v>0.2</v>
          </cell>
          <cell r="C364">
            <v>-2.85</v>
          </cell>
          <cell r="D364">
            <v>-1.9</v>
          </cell>
          <cell r="E364">
            <v>0.2</v>
          </cell>
          <cell r="F364">
            <v>0.55000000000000004</v>
          </cell>
        </row>
        <row r="365">
          <cell r="A365">
            <v>36531</v>
          </cell>
          <cell r="B365">
            <v>0.2</v>
          </cell>
          <cell r="C365">
            <v>-2.25</v>
          </cell>
          <cell r="D365">
            <v>-1.75</v>
          </cell>
          <cell r="E365">
            <v>0.2</v>
          </cell>
          <cell r="F365">
            <v>0.55000000000000004</v>
          </cell>
        </row>
        <row r="366">
          <cell r="A366">
            <v>36532</v>
          </cell>
          <cell r="B366">
            <v>0.1</v>
          </cell>
          <cell r="C366">
            <v>-1.8</v>
          </cell>
          <cell r="D366">
            <v>-1.4</v>
          </cell>
          <cell r="E366">
            <v>0.2</v>
          </cell>
          <cell r="F366">
            <v>0.55000000000000004</v>
          </cell>
        </row>
        <row r="367">
          <cell r="A367">
            <v>36535</v>
          </cell>
          <cell r="B367">
            <v>0.1</v>
          </cell>
          <cell r="C367">
            <v>-1.85</v>
          </cell>
          <cell r="D367">
            <v>-1.4</v>
          </cell>
          <cell r="E367">
            <v>0.2</v>
          </cell>
          <cell r="F367">
            <v>0.55000000000000004</v>
          </cell>
        </row>
        <row r="368">
          <cell r="A368">
            <v>36536</v>
          </cell>
          <cell r="B368">
            <v>0.1</v>
          </cell>
          <cell r="C368">
            <v>-1.7</v>
          </cell>
          <cell r="D368">
            <v>-1.35</v>
          </cell>
          <cell r="E368">
            <v>0.15</v>
          </cell>
          <cell r="F368">
            <v>0.5</v>
          </cell>
        </row>
        <row r="369">
          <cell r="A369">
            <v>36537</v>
          </cell>
          <cell r="B369">
            <v>0.1</v>
          </cell>
          <cell r="C369">
            <v>-1.7</v>
          </cell>
          <cell r="D369">
            <v>-1.2</v>
          </cell>
          <cell r="E369">
            <v>0.15</v>
          </cell>
          <cell r="F369">
            <v>0.6</v>
          </cell>
        </row>
        <row r="370">
          <cell r="A370">
            <v>36538</v>
          </cell>
          <cell r="B370">
            <v>0.1</v>
          </cell>
          <cell r="C370">
            <v>-1.7</v>
          </cell>
          <cell r="D370">
            <v>-1.1499999999999999</v>
          </cell>
          <cell r="E370">
            <v>0.15</v>
          </cell>
          <cell r="F370">
            <v>0.6</v>
          </cell>
        </row>
        <row r="371">
          <cell r="A371">
            <v>36539</v>
          </cell>
          <cell r="B371">
            <v>0.1</v>
          </cell>
          <cell r="C371">
            <v>-1.65</v>
          </cell>
          <cell r="D371">
            <v>-1.1499999999999999</v>
          </cell>
          <cell r="E371">
            <v>0.1</v>
          </cell>
          <cell r="F371">
            <v>0.55000000000000004</v>
          </cell>
        </row>
        <row r="372">
          <cell r="A372">
            <v>36542</v>
          </cell>
          <cell r="B372">
            <v>0</v>
          </cell>
          <cell r="C372">
            <v>-1.8</v>
          </cell>
          <cell r="D372">
            <v>-1.4</v>
          </cell>
          <cell r="E372">
            <v>-0.1</v>
          </cell>
          <cell r="F372">
            <v>0.4</v>
          </cell>
        </row>
        <row r="373">
          <cell r="A373">
            <v>36543</v>
          </cell>
          <cell r="B373">
            <v>0</v>
          </cell>
          <cell r="C373">
            <v>-1.9</v>
          </cell>
          <cell r="D373">
            <v>-1.4</v>
          </cell>
          <cell r="E373">
            <v>-0.1</v>
          </cell>
          <cell r="F373">
            <v>0.35</v>
          </cell>
        </row>
        <row r="374">
          <cell r="A374">
            <v>36544</v>
          </cell>
          <cell r="B374">
            <v>0</v>
          </cell>
          <cell r="C374">
            <v>-1.7</v>
          </cell>
          <cell r="D374">
            <v>-1.35</v>
          </cell>
          <cell r="E374">
            <v>-0.1</v>
          </cell>
          <cell r="F374">
            <v>0.3</v>
          </cell>
        </row>
        <row r="375">
          <cell r="A375">
            <v>36545</v>
          </cell>
          <cell r="B375">
            <v>0.1</v>
          </cell>
          <cell r="C375">
            <v>-1.7</v>
          </cell>
          <cell r="D375">
            <v>-1.25</v>
          </cell>
          <cell r="E375">
            <v>-0.1</v>
          </cell>
          <cell r="F375">
            <v>0.3</v>
          </cell>
        </row>
        <row r="376">
          <cell r="A376">
            <v>36546</v>
          </cell>
          <cell r="B376">
            <v>0.1</v>
          </cell>
          <cell r="C376">
            <v>-1.8</v>
          </cell>
          <cell r="D376">
            <v>-1.35</v>
          </cell>
          <cell r="E376">
            <v>-0.1</v>
          </cell>
          <cell r="F376">
            <v>0.3</v>
          </cell>
        </row>
        <row r="377">
          <cell r="A377">
            <v>36549</v>
          </cell>
          <cell r="B377">
            <v>0.1</v>
          </cell>
          <cell r="C377">
            <v>-1.8</v>
          </cell>
          <cell r="D377">
            <v>-1.35</v>
          </cell>
          <cell r="E377">
            <v>-0.1</v>
          </cell>
          <cell r="F377">
            <v>0.3</v>
          </cell>
        </row>
        <row r="378">
          <cell r="A378">
            <v>36550</v>
          </cell>
          <cell r="B378">
            <v>0.1</v>
          </cell>
          <cell r="C378">
            <v>-1.5</v>
          </cell>
          <cell r="D378">
            <v>-1.1499999999999999</v>
          </cell>
          <cell r="E378">
            <v>-0.1</v>
          </cell>
          <cell r="F378">
            <v>0.3</v>
          </cell>
        </row>
        <row r="379">
          <cell r="A379">
            <v>36551</v>
          </cell>
          <cell r="B379">
            <v>0.1</v>
          </cell>
          <cell r="C379">
            <v>-1.35</v>
          </cell>
          <cell r="D379">
            <v>-1.05</v>
          </cell>
          <cell r="E379">
            <v>-0.1</v>
          </cell>
          <cell r="F379">
            <v>0.3</v>
          </cell>
        </row>
        <row r="380">
          <cell r="A380">
            <v>36552</v>
          </cell>
          <cell r="B380">
            <v>0</v>
          </cell>
          <cell r="C380">
            <v>-1.3</v>
          </cell>
          <cell r="D380">
            <v>-0.95</v>
          </cell>
          <cell r="E380">
            <v>-0.1</v>
          </cell>
          <cell r="F380">
            <v>0.3</v>
          </cell>
        </row>
        <row r="381">
          <cell r="A381">
            <v>36553</v>
          </cell>
          <cell r="B381">
            <v>0</v>
          </cell>
          <cell r="C381">
            <v>-1.4</v>
          </cell>
          <cell r="D381">
            <v>-1.25</v>
          </cell>
          <cell r="E381">
            <v>-0.1</v>
          </cell>
          <cell r="F381">
            <v>0.2</v>
          </cell>
        </row>
        <row r="382">
          <cell r="A382">
            <v>36556</v>
          </cell>
          <cell r="B382">
            <v>0</v>
          </cell>
          <cell r="C382">
            <v>-0.7</v>
          </cell>
          <cell r="D382">
            <v>-0.85</v>
          </cell>
          <cell r="E382">
            <v>-0.2</v>
          </cell>
          <cell r="F382">
            <v>0.2</v>
          </cell>
        </row>
        <row r="383">
          <cell r="A383">
            <v>36557</v>
          </cell>
          <cell r="B383">
            <v>-0.05</v>
          </cell>
          <cell r="C383">
            <v>-0.25</v>
          </cell>
          <cell r="D383">
            <v>-0.65</v>
          </cell>
          <cell r="E383">
            <v>-0.2</v>
          </cell>
          <cell r="F383">
            <v>0.15</v>
          </cell>
        </row>
        <row r="384">
          <cell r="A384">
            <v>36558</v>
          </cell>
          <cell r="B384">
            <v>-0.05</v>
          </cell>
          <cell r="C384">
            <v>0</v>
          </cell>
          <cell r="D384">
            <v>-0.15</v>
          </cell>
          <cell r="E384">
            <v>-0.2</v>
          </cell>
          <cell r="F384">
            <v>0.15</v>
          </cell>
        </row>
        <row r="385">
          <cell r="A385">
            <v>36559</v>
          </cell>
          <cell r="B385">
            <v>-0.2</v>
          </cell>
          <cell r="C385">
            <v>-0.05</v>
          </cell>
          <cell r="D385">
            <v>-0.2</v>
          </cell>
          <cell r="E385">
            <v>-0.1</v>
          </cell>
          <cell r="F385">
            <v>0.2</v>
          </cell>
        </row>
        <row r="386">
          <cell r="A386">
            <v>36560</v>
          </cell>
          <cell r="B386">
            <v>-0.2</v>
          </cell>
          <cell r="C386">
            <v>-0.1</v>
          </cell>
          <cell r="D386">
            <v>-0.15</v>
          </cell>
          <cell r="E386">
            <v>0.35</v>
          </cell>
          <cell r="F386">
            <v>0.35</v>
          </cell>
        </row>
        <row r="387">
          <cell r="A387">
            <v>36563</v>
          </cell>
          <cell r="B387">
            <v>-0.2</v>
          </cell>
          <cell r="C387">
            <v>-0.2</v>
          </cell>
          <cell r="D387">
            <v>-0.15</v>
          </cell>
          <cell r="E387">
            <v>0.3</v>
          </cell>
          <cell r="F387">
            <v>0.35</v>
          </cell>
        </row>
        <row r="388">
          <cell r="A388">
            <v>36564</v>
          </cell>
          <cell r="B388">
            <v>-0.2</v>
          </cell>
          <cell r="C388">
            <v>0</v>
          </cell>
          <cell r="D388">
            <v>-0.1</v>
          </cell>
          <cell r="E388">
            <v>0.2</v>
          </cell>
          <cell r="F388">
            <v>0.35</v>
          </cell>
        </row>
        <row r="389">
          <cell r="A389">
            <v>36565</v>
          </cell>
          <cell r="B389">
            <v>-0.1</v>
          </cell>
          <cell r="C389">
            <v>-0.1</v>
          </cell>
          <cell r="D389">
            <v>-0.1</v>
          </cell>
          <cell r="E389">
            <v>0.2</v>
          </cell>
          <cell r="F389">
            <v>0.35</v>
          </cell>
        </row>
        <row r="390">
          <cell r="A390">
            <v>36566</v>
          </cell>
          <cell r="B390">
            <v>-0.1</v>
          </cell>
          <cell r="C390">
            <v>-0.1</v>
          </cell>
          <cell r="D390">
            <v>-0.1</v>
          </cell>
          <cell r="E390">
            <v>0.3</v>
          </cell>
          <cell r="F390">
            <v>0.35</v>
          </cell>
        </row>
        <row r="391">
          <cell r="A391">
            <v>36567</v>
          </cell>
          <cell r="B391">
            <v>-0.1</v>
          </cell>
          <cell r="C391">
            <v>-0.05</v>
          </cell>
          <cell r="D391">
            <v>-0.1</v>
          </cell>
          <cell r="E391">
            <v>0.2</v>
          </cell>
          <cell r="F391">
            <v>0.35</v>
          </cell>
        </row>
        <row r="392">
          <cell r="A392">
            <v>36570</v>
          </cell>
          <cell r="B392">
            <v>-0.1</v>
          </cell>
          <cell r="C392">
            <v>-0.1</v>
          </cell>
          <cell r="D392">
            <v>-0.1</v>
          </cell>
          <cell r="E392">
            <v>0.3</v>
          </cell>
          <cell r="F392">
            <v>0.3</v>
          </cell>
        </row>
        <row r="393">
          <cell r="A393">
            <v>36571</v>
          </cell>
          <cell r="B393">
            <v>-0.1</v>
          </cell>
          <cell r="C393">
            <v>-0.1</v>
          </cell>
          <cell r="D393">
            <v>-0.1</v>
          </cell>
          <cell r="E393">
            <v>0.3</v>
          </cell>
          <cell r="F393">
            <v>0.3</v>
          </cell>
        </row>
        <row r="394">
          <cell r="A394">
            <v>36572</v>
          </cell>
          <cell r="B394">
            <v>-0.1</v>
          </cell>
          <cell r="C394">
            <v>-0.1</v>
          </cell>
          <cell r="D394">
            <v>-0.1</v>
          </cell>
          <cell r="E394">
            <v>0.3</v>
          </cell>
          <cell r="F394">
            <v>0.3</v>
          </cell>
        </row>
        <row r="395">
          <cell r="A395">
            <v>36573</v>
          </cell>
          <cell r="B395">
            <v>-0.1</v>
          </cell>
          <cell r="C395">
            <v>0.05</v>
          </cell>
          <cell r="D395">
            <v>0</v>
          </cell>
          <cell r="E395">
            <v>0.1</v>
          </cell>
          <cell r="F395">
            <v>0.25</v>
          </cell>
        </row>
        <row r="396">
          <cell r="A396">
            <v>36574</v>
          </cell>
          <cell r="B396">
            <v>-0.1</v>
          </cell>
          <cell r="C396">
            <v>0.15</v>
          </cell>
          <cell r="D396">
            <v>0.1</v>
          </cell>
          <cell r="E396">
            <v>0.1</v>
          </cell>
          <cell r="F396">
            <v>0.25</v>
          </cell>
        </row>
        <row r="397">
          <cell r="A397">
            <v>36577</v>
          </cell>
          <cell r="B397">
            <v>-0.1</v>
          </cell>
          <cell r="C397">
            <v>0.1</v>
          </cell>
          <cell r="D397">
            <v>0.1</v>
          </cell>
          <cell r="E397">
            <v>0.1</v>
          </cell>
          <cell r="F397">
            <v>0.3</v>
          </cell>
        </row>
        <row r="398">
          <cell r="A398">
            <v>36578</v>
          </cell>
          <cell r="B398">
            <v>-0.1</v>
          </cell>
          <cell r="C398">
            <v>0.1</v>
          </cell>
          <cell r="D398">
            <v>0.25</v>
          </cell>
          <cell r="E398">
            <v>0.2</v>
          </cell>
          <cell r="F398">
            <v>0.4</v>
          </cell>
        </row>
        <row r="399">
          <cell r="A399">
            <v>36579</v>
          </cell>
          <cell r="B399">
            <v>0</v>
          </cell>
          <cell r="C399">
            <v>0</v>
          </cell>
          <cell r="D399">
            <v>0.2</v>
          </cell>
          <cell r="E399">
            <v>0.3</v>
          </cell>
          <cell r="F399">
            <v>0</v>
          </cell>
        </row>
        <row r="400">
          <cell r="A400">
            <v>36580</v>
          </cell>
          <cell r="B400">
            <v>-0.1</v>
          </cell>
          <cell r="C400">
            <v>-0.05</v>
          </cell>
          <cell r="D400">
            <v>0.05</v>
          </cell>
          <cell r="E400">
            <v>0.3</v>
          </cell>
          <cell r="F400">
            <v>0.3</v>
          </cell>
        </row>
        <row r="401">
          <cell r="A401">
            <v>36581</v>
          </cell>
          <cell r="B401">
            <v>-0.1</v>
          </cell>
          <cell r="C401">
            <v>-0.15</v>
          </cell>
          <cell r="D401">
            <v>-0.1</v>
          </cell>
          <cell r="E401">
            <v>0.2</v>
          </cell>
          <cell r="F401">
            <v>0.1</v>
          </cell>
        </row>
        <row r="402">
          <cell r="A402">
            <v>36584</v>
          </cell>
          <cell r="B402">
            <v>0</v>
          </cell>
          <cell r="C402">
            <v>0</v>
          </cell>
          <cell r="D402">
            <v>0</v>
          </cell>
          <cell r="E402">
            <v>0</v>
          </cell>
          <cell r="F402">
            <v>0</v>
          </cell>
        </row>
        <row r="403">
          <cell r="A403">
            <v>36585</v>
          </cell>
          <cell r="B403">
            <v>-0.2</v>
          </cell>
          <cell r="C403">
            <v>-0.6</v>
          </cell>
          <cell r="D403">
            <v>-0.7</v>
          </cell>
          <cell r="E403">
            <v>-0.3</v>
          </cell>
          <cell r="F403">
            <v>-0.25</v>
          </cell>
        </row>
        <row r="404">
          <cell r="A404">
            <v>36586</v>
          </cell>
          <cell r="B404">
            <v>-0.3</v>
          </cell>
          <cell r="C404">
            <v>-0.7</v>
          </cell>
          <cell r="D404">
            <v>-0.85</v>
          </cell>
          <cell r="E404">
            <v>-0.3</v>
          </cell>
          <cell r="F404">
            <v>-0.3</v>
          </cell>
        </row>
        <row r="405">
          <cell r="A405">
            <v>36587</v>
          </cell>
          <cell r="B405">
            <v>-0.3</v>
          </cell>
          <cell r="C405">
            <v>-1.1000000000000001</v>
          </cell>
          <cell r="D405">
            <v>-1.25</v>
          </cell>
          <cell r="E405">
            <v>-0.2</v>
          </cell>
          <cell r="F405">
            <v>-0.3</v>
          </cell>
        </row>
        <row r="406">
          <cell r="A406">
            <v>36588</v>
          </cell>
          <cell r="B406">
            <v>-0.3</v>
          </cell>
          <cell r="C406">
            <v>-1.25</v>
          </cell>
          <cell r="D406">
            <v>-1.25</v>
          </cell>
          <cell r="E406">
            <v>-0.2</v>
          </cell>
          <cell r="F406">
            <v>-0.25</v>
          </cell>
        </row>
        <row r="407">
          <cell r="A407">
            <v>36591</v>
          </cell>
          <cell r="B407">
            <v>-0.3</v>
          </cell>
          <cell r="C407">
            <v>-1.25</v>
          </cell>
          <cell r="D407">
            <v>-1.3</v>
          </cell>
          <cell r="E407">
            <v>-0.2</v>
          </cell>
          <cell r="F407">
            <v>-0.2</v>
          </cell>
        </row>
        <row r="408">
          <cell r="A408">
            <v>36592</v>
          </cell>
          <cell r="B408">
            <v>-0.3</v>
          </cell>
          <cell r="C408">
            <v>-1.1000000000000001</v>
          </cell>
          <cell r="D408">
            <v>-1.2</v>
          </cell>
          <cell r="E408">
            <v>-0.25</v>
          </cell>
          <cell r="F408">
            <v>-0.2</v>
          </cell>
        </row>
        <row r="409">
          <cell r="A409">
            <v>36593</v>
          </cell>
          <cell r="B409">
            <v>-0.3</v>
          </cell>
          <cell r="C409">
            <v>-1.1000000000000001</v>
          </cell>
          <cell r="D409">
            <v>-1.2</v>
          </cell>
          <cell r="E409">
            <v>-0.25</v>
          </cell>
          <cell r="F409">
            <v>-0.3</v>
          </cell>
        </row>
        <row r="410">
          <cell r="A410">
            <v>36594</v>
          </cell>
          <cell r="B410">
            <v>-0.3</v>
          </cell>
          <cell r="C410">
            <v>-1.1000000000000001</v>
          </cell>
          <cell r="D410">
            <v>-1.2</v>
          </cell>
          <cell r="E410">
            <v>-0.35</v>
          </cell>
          <cell r="F410">
            <v>-0.25</v>
          </cell>
        </row>
        <row r="411">
          <cell r="A411">
            <v>36595</v>
          </cell>
          <cell r="B411">
            <v>-0.3</v>
          </cell>
          <cell r="C411">
            <v>-1.1499999999999999</v>
          </cell>
          <cell r="D411">
            <v>-1.2</v>
          </cell>
          <cell r="E411">
            <v>-0.2</v>
          </cell>
          <cell r="F411">
            <v>-0.2</v>
          </cell>
        </row>
        <row r="412">
          <cell r="A412">
            <v>36598</v>
          </cell>
          <cell r="B412">
            <v>-0.2</v>
          </cell>
          <cell r="C412">
            <v>-1.25</v>
          </cell>
          <cell r="D412">
            <v>-1.2</v>
          </cell>
          <cell r="E412">
            <v>-0.3</v>
          </cell>
          <cell r="F412">
            <v>0</v>
          </cell>
        </row>
        <row r="413">
          <cell r="A413">
            <v>36599</v>
          </cell>
          <cell r="B413">
            <v>-0.3</v>
          </cell>
          <cell r="C413">
            <v>-1.45</v>
          </cell>
          <cell r="D413">
            <v>-1.3</v>
          </cell>
          <cell r="E413">
            <v>-0.15</v>
          </cell>
          <cell r="F413">
            <v>0</v>
          </cell>
        </row>
        <row r="414">
          <cell r="A414">
            <v>36600</v>
          </cell>
          <cell r="B414">
            <v>-0.3</v>
          </cell>
          <cell r="C414">
            <v>-1.3</v>
          </cell>
          <cell r="D414">
            <v>-1.25</v>
          </cell>
          <cell r="E414">
            <v>-0.15</v>
          </cell>
          <cell r="F414">
            <v>0.1</v>
          </cell>
        </row>
        <row r="415">
          <cell r="A415">
            <v>36601</v>
          </cell>
          <cell r="B415">
            <v>-0.25</v>
          </cell>
          <cell r="C415">
            <v>-1.4</v>
          </cell>
          <cell r="D415">
            <v>-1.25</v>
          </cell>
          <cell r="E415">
            <v>0</v>
          </cell>
          <cell r="F415">
            <v>0.1</v>
          </cell>
        </row>
        <row r="416">
          <cell r="A416">
            <v>36602</v>
          </cell>
          <cell r="B416">
            <v>-0.25</v>
          </cell>
          <cell r="C416">
            <v>-1.4</v>
          </cell>
          <cell r="D416">
            <v>-1.25</v>
          </cell>
          <cell r="E416">
            <v>0</v>
          </cell>
          <cell r="F416">
            <v>0.1</v>
          </cell>
        </row>
        <row r="417">
          <cell r="A417">
            <v>36605</v>
          </cell>
          <cell r="B417">
            <v>-0.25</v>
          </cell>
          <cell r="C417">
            <v>-1.1499999999999999</v>
          </cell>
          <cell r="D417">
            <v>-1.1000000000000001</v>
          </cell>
          <cell r="E417">
            <v>0</v>
          </cell>
          <cell r="F417">
            <v>0.15</v>
          </cell>
        </row>
        <row r="418">
          <cell r="A418">
            <v>36606</v>
          </cell>
          <cell r="B418">
            <v>-0.25</v>
          </cell>
          <cell r="C418">
            <v>-1.2</v>
          </cell>
          <cell r="D418">
            <v>-1.1000000000000001</v>
          </cell>
          <cell r="E418">
            <v>0</v>
          </cell>
          <cell r="F418">
            <v>0.15</v>
          </cell>
        </row>
        <row r="419">
          <cell r="A419">
            <v>36607</v>
          </cell>
          <cell r="B419">
            <v>-0.15</v>
          </cell>
          <cell r="C419">
            <v>-1.1000000000000001</v>
          </cell>
          <cell r="D419">
            <v>0</v>
          </cell>
          <cell r="E419">
            <v>0</v>
          </cell>
          <cell r="F419">
            <v>0.05</v>
          </cell>
        </row>
        <row r="420">
          <cell r="A420">
            <v>36608</v>
          </cell>
          <cell r="B420">
            <v>-0.2</v>
          </cell>
          <cell r="C420">
            <v>-0.9</v>
          </cell>
          <cell r="D420">
            <v>-0.9</v>
          </cell>
          <cell r="E420">
            <v>-0.05</v>
          </cell>
          <cell r="F420">
            <v>0.05</v>
          </cell>
        </row>
        <row r="421">
          <cell r="A421">
            <v>36609</v>
          </cell>
          <cell r="B421">
            <v>-0.05</v>
          </cell>
          <cell r="C421">
            <v>-0.9</v>
          </cell>
          <cell r="D421">
            <v>-0.9</v>
          </cell>
          <cell r="E421">
            <v>0.05</v>
          </cell>
          <cell r="F421">
            <v>0.1</v>
          </cell>
        </row>
        <row r="422">
          <cell r="A422">
            <v>36612</v>
          </cell>
          <cell r="B422">
            <v>0.1</v>
          </cell>
          <cell r="C422">
            <v>-0.9</v>
          </cell>
          <cell r="D422">
            <v>-0.9</v>
          </cell>
          <cell r="E422">
            <v>0</v>
          </cell>
          <cell r="F422">
            <v>0.25</v>
          </cell>
        </row>
        <row r="423">
          <cell r="A423">
            <v>36613</v>
          </cell>
          <cell r="B423">
            <v>0</v>
          </cell>
          <cell r="C423">
            <v>-1</v>
          </cell>
          <cell r="D423">
            <v>-0.95</v>
          </cell>
          <cell r="E423">
            <v>-0.1</v>
          </cell>
          <cell r="F423">
            <v>0.2</v>
          </cell>
        </row>
        <row r="424">
          <cell r="A424">
            <v>36614</v>
          </cell>
          <cell r="B424">
            <v>0</v>
          </cell>
          <cell r="C424">
            <v>-1.1499999999999999</v>
          </cell>
          <cell r="D424">
            <v>-1.25</v>
          </cell>
          <cell r="E424">
            <v>-0.25</v>
          </cell>
          <cell r="F424">
            <v>0</v>
          </cell>
        </row>
        <row r="425">
          <cell r="A425">
            <v>36615</v>
          </cell>
          <cell r="B425">
            <v>0</v>
          </cell>
          <cell r="C425">
            <v>-1.4</v>
          </cell>
          <cell r="D425">
            <v>-1.45</v>
          </cell>
          <cell r="E425">
            <v>-0.2</v>
          </cell>
          <cell r="F425">
            <v>0</v>
          </cell>
        </row>
        <row r="426">
          <cell r="A426">
            <v>36616</v>
          </cell>
          <cell r="B426">
            <v>0</v>
          </cell>
          <cell r="C426">
            <v>-1.4</v>
          </cell>
          <cell r="D426">
            <v>-1.45</v>
          </cell>
          <cell r="E426">
            <v>-0.25</v>
          </cell>
          <cell r="F426">
            <v>0</v>
          </cell>
        </row>
        <row r="427">
          <cell r="A427">
            <v>36619</v>
          </cell>
          <cell r="B427">
            <v>0</v>
          </cell>
          <cell r="C427">
            <v>-1.85</v>
          </cell>
          <cell r="D427">
            <v>-1.75</v>
          </cell>
          <cell r="E427">
            <v>-0.25</v>
          </cell>
          <cell r="F427">
            <v>0</v>
          </cell>
        </row>
        <row r="428">
          <cell r="A428">
            <v>36620</v>
          </cell>
          <cell r="B428">
            <v>0</v>
          </cell>
          <cell r="C428">
            <v>-1.85</v>
          </cell>
          <cell r="D428">
            <v>-1.6</v>
          </cell>
          <cell r="E428">
            <v>-0.25</v>
          </cell>
          <cell r="F428">
            <v>0</v>
          </cell>
        </row>
        <row r="429">
          <cell r="A429">
            <v>36621</v>
          </cell>
          <cell r="B429">
            <v>0.1</v>
          </cell>
          <cell r="C429">
            <v>-1.8</v>
          </cell>
          <cell r="D429">
            <v>-1.75</v>
          </cell>
          <cell r="E429">
            <v>-0.25</v>
          </cell>
          <cell r="F429">
            <v>0.2</v>
          </cell>
        </row>
        <row r="430">
          <cell r="A430">
            <v>36622</v>
          </cell>
          <cell r="B430">
            <v>0.1</v>
          </cell>
          <cell r="C430">
            <v>-2</v>
          </cell>
          <cell r="D430">
            <v>-1.7</v>
          </cell>
          <cell r="E430">
            <v>0.1</v>
          </cell>
          <cell r="F430">
            <v>0.3</v>
          </cell>
        </row>
        <row r="431">
          <cell r="A431">
            <v>36623</v>
          </cell>
          <cell r="B431">
            <v>0.1</v>
          </cell>
          <cell r="C431">
            <v>-2</v>
          </cell>
          <cell r="D431">
            <v>-1.75</v>
          </cell>
          <cell r="E431">
            <v>0.1</v>
          </cell>
          <cell r="F431">
            <v>0.25</v>
          </cell>
        </row>
        <row r="432">
          <cell r="A432">
            <v>36626</v>
          </cell>
          <cell r="B432">
            <v>0.1</v>
          </cell>
          <cell r="C432">
            <v>-1.85</v>
          </cell>
          <cell r="D432">
            <v>-1.75</v>
          </cell>
          <cell r="E432">
            <v>0.1</v>
          </cell>
          <cell r="F432">
            <v>0.2</v>
          </cell>
        </row>
        <row r="433">
          <cell r="A433">
            <v>36627</v>
          </cell>
          <cell r="B433">
            <v>0.1</v>
          </cell>
          <cell r="C433">
            <v>-1.55</v>
          </cell>
          <cell r="D433">
            <v>-1.6</v>
          </cell>
          <cell r="E433">
            <v>0.1</v>
          </cell>
          <cell r="F433">
            <v>0.2</v>
          </cell>
        </row>
        <row r="434">
          <cell r="A434">
            <v>36628</v>
          </cell>
          <cell r="B434">
            <v>0.1</v>
          </cell>
          <cell r="C434">
            <v>-1.8</v>
          </cell>
          <cell r="D434">
            <v>-1.8</v>
          </cell>
          <cell r="E434">
            <v>0.1</v>
          </cell>
          <cell r="F434">
            <v>0.2</v>
          </cell>
        </row>
        <row r="435">
          <cell r="A435">
            <v>36629</v>
          </cell>
          <cell r="B435">
            <v>0.1</v>
          </cell>
          <cell r="C435">
            <v>-1.9</v>
          </cell>
          <cell r="D435">
            <v>-1.8</v>
          </cell>
          <cell r="E435">
            <v>-0.1</v>
          </cell>
          <cell r="F435">
            <v>0.15</v>
          </cell>
        </row>
        <row r="436">
          <cell r="A436">
            <v>36630</v>
          </cell>
          <cell r="B436">
            <v>0.1</v>
          </cell>
          <cell r="C436">
            <v>-2</v>
          </cell>
          <cell r="D436">
            <v>-1.9</v>
          </cell>
          <cell r="E436">
            <v>-0.1</v>
          </cell>
          <cell r="F436">
            <v>0.15</v>
          </cell>
        </row>
        <row r="437">
          <cell r="A437">
            <v>36633</v>
          </cell>
          <cell r="B437">
            <v>0.1</v>
          </cell>
          <cell r="C437">
            <v>-2.6</v>
          </cell>
          <cell r="D437">
            <v>-2.2999999999999998</v>
          </cell>
          <cell r="E437">
            <v>-0.15</v>
          </cell>
          <cell r="F437">
            <v>0.3</v>
          </cell>
        </row>
        <row r="438">
          <cell r="A438">
            <v>36634</v>
          </cell>
          <cell r="B438">
            <v>0.1</v>
          </cell>
          <cell r="C438">
            <v>-2.5</v>
          </cell>
          <cell r="D438">
            <v>-2.4</v>
          </cell>
          <cell r="E438">
            <v>-0.05</v>
          </cell>
          <cell r="F438">
            <v>0.15</v>
          </cell>
        </row>
        <row r="439">
          <cell r="A439">
            <v>36635</v>
          </cell>
          <cell r="B439">
            <v>0.1</v>
          </cell>
          <cell r="C439">
            <v>-2.2000000000000002</v>
          </cell>
          <cell r="D439">
            <v>-2.4</v>
          </cell>
          <cell r="E439">
            <v>-0.05</v>
          </cell>
          <cell r="F439">
            <v>0.15</v>
          </cell>
        </row>
        <row r="440">
          <cell r="A440">
            <v>36636</v>
          </cell>
          <cell r="B440">
            <v>0.1</v>
          </cell>
          <cell r="C440">
            <v>-2.2000000000000002</v>
          </cell>
          <cell r="D440">
            <v>-2.35</v>
          </cell>
          <cell r="E440">
            <v>-0.15</v>
          </cell>
          <cell r="F440">
            <v>-0.1</v>
          </cell>
        </row>
        <row r="441">
          <cell r="A441">
            <v>36637</v>
          </cell>
          <cell r="B441">
            <v>0.1</v>
          </cell>
          <cell r="C441">
            <v>-2.2000000000000002</v>
          </cell>
          <cell r="D441">
            <v>-2.2999999999999998</v>
          </cell>
          <cell r="E441">
            <v>-0.15</v>
          </cell>
          <cell r="F441">
            <v>-0.1</v>
          </cell>
        </row>
        <row r="442">
          <cell r="A442">
            <v>36640</v>
          </cell>
          <cell r="B442">
            <v>0.1</v>
          </cell>
          <cell r="C442">
            <v>-2.2000000000000002</v>
          </cell>
          <cell r="D442">
            <v>-2.2999999999999998</v>
          </cell>
          <cell r="E442">
            <v>-0.15</v>
          </cell>
          <cell r="F442">
            <v>-0.1</v>
          </cell>
        </row>
        <row r="443">
          <cell r="A443">
            <v>36641</v>
          </cell>
          <cell r="B443">
            <v>0.1</v>
          </cell>
          <cell r="C443">
            <v>-2</v>
          </cell>
          <cell r="D443">
            <v>-1.9</v>
          </cell>
          <cell r="E443">
            <v>-0.15</v>
          </cell>
          <cell r="F443">
            <v>-0.1</v>
          </cell>
        </row>
        <row r="444">
          <cell r="A444">
            <v>36642</v>
          </cell>
          <cell r="B444">
            <v>0.1</v>
          </cell>
          <cell r="C444">
            <v>-1.9</v>
          </cell>
          <cell r="D444">
            <v>-2.0499999999999998</v>
          </cell>
          <cell r="E444">
            <v>-0.35</v>
          </cell>
          <cell r="F444">
            <v>-0.2</v>
          </cell>
        </row>
        <row r="445">
          <cell r="A445">
            <v>36643</v>
          </cell>
          <cell r="B445">
            <v>0</v>
          </cell>
          <cell r="C445">
            <v>-1.9</v>
          </cell>
          <cell r="D445">
            <v>-2.0499999999999998</v>
          </cell>
          <cell r="E445">
            <v>-0.2</v>
          </cell>
          <cell r="F445">
            <v>-0.2</v>
          </cell>
        </row>
        <row r="446">
          <cell r="A446">
            <v>36644</v>
          </cell>
          <cell r="B446">
            <v>0</v>
          </cell>
          <cell r="C446">
            <v>-1.85</v>
          </cell>
          <cell r="D446">
            <v>-1.95</v>
          </cell>
          <cell r="E446">
            <v>-0.15</v>
          </cell>
          <cell r="F446">
            <v>-0.2</v>
          </cell>
        </row>
        <row r="447">
          <cell r="A447">
            <v>36647</v>
          </cell>
          <cell r="B447">
            <v>-0.15</v>
          </cell>
          <cell r="C447">
            <v>-1.65</v>
          </cell>
          <cell r="D447">
            <v>-1.95</v>
          </cell>
          <cell r="E447">
            <v>-0.25</v>
          </cell>
          <cell r="F447">
            <v>-0.2</v>
          </cell>
        </row>
        <row r="448">
          <cell r="A448">
            <v>36648</v>
          </cell>
          <cell r="B448">
            <v>-0.15</v>
          </cell>
          <cell r="C448">
            <v>-1.4</v>
          </cell>
          <cell r="D448">
            <v>-1.6</v>
          </cell>
          <cell r="E448">
            <v>-0.2</v>
          </cell>
          <cell r="F448">
            <v>-0.2</v>
          </cell>
        </row>
        <row r="449">
          <cell r="A449">
            <v>36649</v>
          </cell>
          <cell r="B449">
            <v>-0.15</v>
          </cell>
          <cell r="C449">
            <v>-1.45</v>
          </cell>
          <cell r="D449">
            <v>-1.7</v>
          </cell>
          <cell r="E449">
            <v>-0.2</v>
          </cell>
          <cell r="F449">
            <v>-0.25</v>
          </cell>
        </row>
        <row r="450">
          <cell r="A450">
            <v>36650</v>
          </cell>
          <cell r="B450">
            <v>-0.3</v>
          </cell>
          <cell r="C450">
            <v>-1.45</v>
          </cell>
          <cell r="D450">
            <v>-1.7</v>
          </cell>
          <cell r="E450">
            <v>-0.25</v>
          </cell>
          <cell r="F450">
            <v>-0.35</v>
          </cell>
        </row>
        <row r="451">
          <cell r="A451">
            <v>36651</v>
          </cell>
          <cell r="B451">
            <v>-0.5</v>
          </cell>
          <cell r="C451">
            <v>-1.65</v>
          </cell>
          <cell r="D451">
            <v>-1.6</v>
          </cell>
          <cell r="E451">
            <v>-0.25</v>
          </cell>
          <cell r="F451">
            <v>-0.15</v>
          </cell>
        </row>
        <row r="452">
          <cell r="A452">
            <v>36654</v>
          </cell>
          <cell r="B452">
            <v>-0.45</v>
          </cell>
          <cell r="C452">
            <v>-1.65</v>
          </cell>
          <cell r="D452">
            <v>-1.4</v>
          </cell>
          <cell r="E452">
            <v>-0.15</v>
          </cell>
          <cell r="F452">
            <v>0.2</v>
          </cell>
        </row>
        <row r="453">
          <cell r="A453">
            <v>36655</v>
          </cell>
          <cell r="B453">
            <v>-0.45</v>
          </cell>
          <cell r="C453">
            <v>-1.6</v>
          </cell>
          <cell r="D453">
            <v>-1.4</v>
          </cell>
          <cell r="E453">
            <v>-0.15</v>
          </cell>
          <cell r="F453">
            <v>0</v>
          </cell>
        </row>
        <row r="454">
          <cell r="A454">
            <v>36656</v>
          </cell>
          <cell r="B454">
            <v>-0.45</v>
          </cell>
          <cell r="C454">
            <v>-1.5</v>
          </cell>
          <cell r="D454">
            <v>-1.2</v>
          </cell>
          <cell r="E454">
            <v>-0.05</v>
          </cell>
          <cell r="F454">
            <v>0.3</v>
          </cell>
        </row>
        <row r="455">
          <cell r="A455">
            <v>36657</v>
          </cell>
          <cell r="B455">
            <v>-0.8</v>
          </cell>
          <cell r="C455">
            <v>-1.4</v>
          </cell>
          <cell r="D455">
            <v>-1.1499999999999999</v>
          </cell>
          <cell r="E455">
            <v>0.35</v>
          </cell>
          <cell r="F455">
            <v>0.25</v>
          </cell>
        </row>
        <row r="456">
          <cell r="A456">
            <v>36658</v>
          </cell>
          <cell r="B456">
            <v>-0.35</v>
          </cell>
          <cell r="C456">
            <v>-1.7</v>
          </cell>
          <cell r="D456">
            <v>-1.5</v>
          </cell>
          <cell r="E456">
            <v>0.25</v>
          </cell>
          <cell r="F456">
            <v>0.25</v>
          </cell>
        </row>
        <row r="457">
          <cell r="A457">
            <v>36661</v>
          </cell>
          <cell r="B457">
            <v>-0.35</v>
          </cell>
          <cell r="C457">
            <v>-1.75</v>
          </cell>
          <cell r="D457">
            <v>-1.35</v>
          </cell>
          <cell r="E457">
            <v>0.25</v>
          </cell>
          <cell r="F457">
            <v>0.25</v>
          </cell>
        </row>
        <row r="458">
          <cell r="A458">
            <v>36662</v>
          </cell>
        </row>
        <row r="459">
          <cell r="A459">
            <v>36663</v>
          </cell>
        </row>
        <row r="460">
          <cell r="A460">
            <v>36664</v>
          </cell>
        </row>
        <row r="461">
          <cell r="A461">
            <v>36665</v>
          </cell>
        </row>
        <row r="462">
          <cell r="A462">
            <v>36668</v>
          </cell>
        </row>
        <row r="463">
          <cell r="A463">
            <v>36669</v>
          </cell>
        </row>
        <row r="464">
          <cell r="A464">
            <v>36670</v>
          </cell>
        </row>
        <row r="465">
          <cell r="A465">
            <v>36671</v>
          </cell>
        </row>
        <row r="466">
          <cell r="A466">
            <v>36672</v>
          </cell>
        </row>
        <row r="467">
          <cell r="A467">
            <v>36675</v>
          </cell>
        </row>
        <row r="468">
          <cell r="A468">
            <v>36676</v>
          </cell>
        </row>
        <row r="469">
          <cell r="A469">
            <v>36677</v>
          </cell>
        </row>
        <row r="470">
          <cell r="A470">
            <v>36678</v>
          </cell>
        </row>
        <row r="471">
          <cell r="A471">
            <v>36679</v>
          </cell>
        </row>
        <row r="472">
          <cell r="A472">
            <v>36682</v>
          </cell>
        </row>
        <row r="473">
          <cell r="A473">
            <v>36683</v>
          </cell>
        </row>
        <row r="474">
          <cell r="A474">
            <v>36684</v>
          </cell>
        </row>
        <row r="475">
          <cell r="A475">
            <v>36685</v>
          </cell>
        </row>
        <row r="476">
          <cell r="A476">
            <v>36686</v>
          </cell>
        </row>
        <row r="477">
          <cell r="A477">
            <v>36689</v>
          </cell>
        </row>
        <row r="478">
          <cell r="A478">
            <v>36690</v>
          </cell>
        </row>
        <row r="479">
          <cell r="A479">
            <v>36691</v>
          </cell>
        </row>
        <row r="480">
          <cell r="A480">
            <v>36692</v>
          </cell>
        </row>
        <row r="481">
          <cell r="A481">
            <v>36693</v>
          </cell>
        </row>
        <row r="482">
          <cell r="A482">
            <v>36696</v>
          </cell>
        </row>
        <row r="483">
          <cell r="A483">
            <v>36697</v>
          </cell>
        </row>
        <row r="484">
          <cell r="A484">
            <v>36698</v>
          </cell>
        </row>
        <row r="485">
          <cell r="A485">
            <v>36699</v>
          </cell>
        </row>
        <row r="486">
          <cell r="A486">
            <v>36700</v>
          </cell>
        </row>
        <row r="487">
          <cell r="A487">
            <v>36703</v>
          </cell>
        </row>
        <row r="488">
          <cell r="A488">
            <v>36704</v>
          </cell>
        </row>
        <row r="489">
          <cell r="A489">
            <v>36705</v>
          </cell>
        </row>
        <row r="490">
          <cell r="A490">
            <v>36706</v>
          </cell>
        </row>
        <row r="491">
          <cell r="A491">
            <v>36707</v>
          </cell>
        </row>
        <row r="492">
          <cell r="A492">
            <v>36710</v>
          </cell>
        </row>
        <row r="493">
          <cell r="A493">
            <v>36711</v>
          </cell>
        </row>
        <row r="494">
          <cell r="A494">
            <v>36712</v>
          </cell>
        </row>
        <row r="495">
          <cell r="A495">
            <v>36713</v>
          </cell>
        </row>
        <row r="496">
          <cell r="A496">
            <v>36714</v>
          </cell>
        </row>
        <row r="497">
          <cell r="A497">
            <v>36717</v>
          </cell>
        </row>
        <row r="498">
          <cell r="A498">
            <v>36718</v>
          </cell>
        </row>
        <row r="499">
          <cell r="A499">
            <v>36719</v>
          </cell>
        </row>
        <row r="500">
          <cell r="A500">
            <v>36720</v>
          </cell>
        </row>
        <row r="501">
          <cell r="A501">
            <v>36721</v>
          </cell>
        </row>
        <row r="502">
          <cell r="A502">
            <v>36724</v>
          </cell>
        </row>
        <row r="503">
          <cell r="A503">
            <v>36725</v>
          </cell>
        </row>
        <row r="504">
          <cell r="A504">
            <v>36726</v>
          </cell>
        </row>
        <row r="505">
          <cell r="A505">
            <v>36727</v>
          </cell>
        </row>
        <row r="506">
          <cell r="A506">
            <v>36728</v>
          </cell>
        </row>
        <row r="507">
          <cell r="A507">
            <v>36731</v>
          </cell>
        </row>
        <row r="508">
          <cell r="A508">
            <v>36732</v>
          </cell>
        </row>
        <row r="509">
          <cell r="A509">
            <v>36733</v>
          </cell>
        </row>
        <row r="510">
          <cell r="A510">
            <v>36734</v>
          </cell>
        </row>
        <row r="511">
          <cell r="A511">
            <v>36735</v>
          </cell>
        </row>
        <row r="512">
          <cell r="A512">
            <v>36738</v>
          </cell>
        </row>
        <row r="513">
          <cell r="A513">
            <v>36739</v>
          </cell>
        </row>
        <row r="514">
          <cell r="A514">
            <v>36740</v>
          </cell>
        </row>
        <row r="515">
          <cell r="A515">
            <v>36741</v>
          </cell>
        </row>
        <row r="516">
          <cell r="A516">
            <v>36742</v>
          </cell>
        </row>
        <row r="517">
          <cell r="A517">
            <v>36745</v>
          </cell>
        </row>
        <row r="518">
          <cell r="A518">
            <v>36746</v>
          </cell>
        </row>
        <row r="519">
          <cell r="A519">
            <v>36747</v>
          </cell>
        </row>
        <row r="520">
          <cell r="A520">
            <v>36748</v>
          </cell>
        </row>
        <row r="521">
          <cell r="A521">
            <v>36749</v>
          </cell>
        </row>
        <row r="522">
          <cell r="A522">
            <v>36752</v>
          </cell>
        </row>
        <row r="523">
          <cell r="A523">
            <v>36753</v>
          </cell>
        </row>
        <row r="524">
          <cell r="A524">
            <v>36754</v>
          </cell>
        </row>
        <row r="525">
          <cell r="A525">
            <v>36755</v>
          </cell>
        </row>
        <row r="526">
          <cell r="A526">
            <v>36756</v>
          </cell>
        </row>
        <row r="527">
          <cell r="A527">
            <v>36759</v>
          </cell>
        </row>
        <row r="528">
          <cell r="A528">
            <v>36760</v>
          </cell>
        </row>
        <row r="529">
          <cell r="A529">
            <v>36761</v>
          </cell>
        </row>
        <row r="530">
          <cell r="A530">
            <v>36762</v>
          </cell>
        </row>
        <row r="531">
          <cell r="A531">
            <v>36763</v>
          </cell>
        </row>
        <row r="532">
          <cell r="A532">
            <v>36766</v>
          </cell>
        </row>
        <row r="533">
          <cell r="A533">
            <v>36767</v>
          </cell>
        </row>
        <row r="534">
          <cell r="A534">
            <v>36768</v>
          </cell>
        </row>
        <row r="535">
          <cell r="A535">
            <v>36769</v>
          </cell>
        </row>
        <row r="536">
          <cell r="A536">
            <v>36770</v>
          </cell>
        </row>
        <row r="537">
          <cell r="A537">
            <v>36773</v>
          </cell>
        </row>
        <row r="538">
          <cell r="A538">
            <v>36774</v>
          </cell>
        </row>
        <row r="539">
          <cell r="A539">
            <v>36775</v>
          </cell>
        </row>
        <row r="540">
          <cell r="A540">
            <v>36776</v>
          </cell>
        </row>
        <row r="541">
          <cell r="A541">
            <v>36777</v>
          </cell>
        </row>
        <row r="542">
          <cell r="A542">
            <v>36780</v>
          </cell>
        </row>
        <row r="543">
          <cell r="A543">
            <v>36781</v>
          </cell>
        </row>
        <row r="544">
          <cell r="A544">
            <v>36782</v>
          </cell>
        </row>
        <row r="545">
          <cell r="A545">
            <v>36783</v>
          </cell>
        </row>
        <row r="546">
          <cell r="A546">
            <v>36784</v>
          </cell>
        </row>
        <row r="547">
          <cell r="A547">
            <v>36787</v>
          </cell>
        </row>
        <row r="548">
          <cell r="A548">
            <v>36788</v>
          </cell>
        </row>
        <row r="549">
          <cell r="A549">
            <v>36789</v>
          </cell>
        </row>
        <row r="550">
          <cell r="A550">
            <v>36790</v>
          </cell>
        </row>
        <row r="551">
          <cell r="A551">
            <v>36791</v>
          </cell>
        </row>
        <row r="552">
          <cell r="A552">
            <v>36794</v>
          </cell>
        </row>
        <row r="553">
          <cell r="A553">
            <v>36795</v>
          </cell>
        </row>
        <row r="554">
          <cell r="A554">
            <v>36796</v>
          </cell>
        </row>
        <row r="555">
          <cell r="A555">
            <v>36797</v>
          </cell>
        </row>
        <row r="556">
          <cell r="A556">
            <v>36798</v>
          </cell>
        </row>
        <row r="557">
          <cell r="A557">
            <v>36801</v>
          </cell>
        </row>
        <row r="558">
          <cell r="A558">
            <v>36802</v>
          </cell>
        </row>
        <row r="559">
          <cell r="A559">
            <v>36803</v>
          </cell>
        </row>
        <row r="560">
          <cell r="A560">
            <v>36804</v>
          </cell>
        </row>
        <row r="561">
          <cell r="A561">
            <v>36805</v>
          </cell>
        </row>
        <row r="562">
          <cell r="A562">
            <v>36808</v>
          </cell>
        </row>
        <row r="563">
          <cell r="A563">
            <v>36809</v>
          </cell>
        </row>
        <row r="564">
          <cell r="A564">
            <v>36810</v>
          </cell>
        </row>
        <row r="565">
          <cell r="A565">
            <v>36811</v>
          </cell>
        </row>
        <row r="566">
          <cell r="A566">
            <v>36812</v>
          </cell>
        </row>
        <row r="567">
          <cell r="A567">
            <v>36815</v>
          </cell>
        </row>
        <row r="568">
          <cell r="A568">
            <v>36816</v>
          </cell>
        </row>
        <row r="569">
          <cell r="A569">
            <v>36817</v>
          </cell>
        </row>
        <row r="570">
          <cell r="A570">
            <v>36818</v>
          </cell>
        </row>
        <row r="571">
          <cell r="A571">
            <v>36819</v>
          </cell>
        </row>
        <row r="572">
          <cell r="A572">
            <v>36822</v>
          </cell>
        </row>
        <row r="573">
          <cell r="A573">
            <v>36823</v>
          </cell>
        </row>
        <row r="574">
          <cell r="A574">
            <v>36824</v>
          </cell>
        </row>
        <row r="575">
          <cell r="A575">
            <v>36825</v>
          </cell>
        </row>
        <row r="576">
          <cell r="A576">
            <v>36826</v>
          </cell>
        </row>
        <row r="577">
          <cell r="A577">
            <v>36829</v>
          </cell>
        </row>
        <row r="578">
          <cell r="A578">
            <v>36830</v>
          </cell>
        </row>
        <row r="579">
          <cell r="A579">
            <v>36831</v>
          </cell>
        </row>
        <row r="580">
          <cell r="A580">
            <v>36832</v>
          </cell>
        </row>
        <row r="581">
          <cell r="A581">
            <v>36833</v>
          </cell>
        </row>
        <row r="582">
          <cell r="A582">
            <v>36836</v>
          </cell>
        </row>
        <row r="583">
          <cell r="A583">
            <v>36837</v>
          </cell>
        </row>
        <row r="584">
          <cell r="A584">
            <v>36838</v>
          </cell>
        </row>
        <row r="585">
          <cell r="A585">
            <v>36839</v>
          </cell>
        </row>
        <row r="586">
          <cell r="A586">
            <v>36840</v>
          </cell>
        </row>
        <row r="587">
          <cell r="A587">
            <v>36843</v>
          </cell>
        </row>
        <row r="588">
          <cell r="A588">
            <v>36844</v>
          </cell>
        </row>
        <row r="589">
          <cell r="A589">
            <v>36845</v>
          </cell>
        </row>
        <row r="590">
          <cell r="A590">
            <v>36846</v>
          </cell>
        </row>
        <row r="591">
          <cell r="A591">
            <v>36847</v>
          </cell>
        </row>
        <row r="592">
          <cell r="A592">
            <v>36850</v>
          </cell>
        </row>
        <row r="593">
          <cell r="A593">
            <v>36851</v>
          </cell>
        </row>
        <row r="594">
          <cell r="A594">
            <v>36852</v>
          </cell>
        </row>
        <row r="595">
          <cell r="A595">
            <v>36853</v>
          </cell>
        </row>
        <row r="596">
          <cell r="A596">
            <v>36854</v>
          </cell>
        </row>
        <row r="597">
          <cell r="A597">
            <v>36857</v>
          </cell>
        </row>
        <row r="598">
          <cell r="A598">
            <v>36858</v>
          </cell>
        </row>
        <row r="599">
          <cell r="A599">
            <v>36859</v>
          </cell>
        </row>
        <row r="600">
          <cell r="A600">
            <v>36860</v>
          </cell>
        </row>
        <row r="601">
          <cell r="A601">
            <v>36861</v>
          </cell>
        </row>
        <row r="602">
          <cell r="A602">
            <v>36864</v>
          </cell>
        </row>
        <row r="603">
          <cell r="A603">
            <v>36865</v>
          </cell>
        </row>
        <row r="604">
          <cell r="A604">
            <v>36866</v>
          </cell>
        </row>
        <row r="605">
          <cell r="A605">
            <v>36867</v>
          </cell>
        </row>
        <row r="606">
          <cell r="A606">
            <v>36868</v>
          </cell>
        </row>
        <row r="607">
          <cell r="A607">
            <v>36871</v>
          </cell>
        </row>
        <row r="608">
          <cell r="A608">
            <v>36872</v>
          </cell>
        </row>
        <row r="609">
          <cell r="A609">
            <v>36873</v>
          </cell>
        </row>
        <row r="610">
          <cell r="A610">
            <v>36874</v>
          </cell>
        </row>
        <row r="611">
          <cell r="A611">
            <v>36875</v>
          </cell>
        </row>
        <row r="612">
          <cell r="A612">
            <v>36878</v>
          </cell>
        </row>
        <row r="613">
          <cell r="A613">
            <v>36879</v>
          </cell>
        </row>
        <row r="614">
          <cell r="A614">
            <v>36880</v>
          </cell>
        </row>
        <row r="615">
          <cell r="A615">
            <v>36881</v>
          </cell>
        </row>
        <row r="616">
          <cell r="A616">
            <v>36882</v>
          </cell>
        </row>
        <row r="617">
          <cell r="A617">
            <v>36885</v>
          </cell>
        </row>
        <row r="618">
          <cell r="A618">
            <v>36886</v>
          </cell>
        </row>
        <row r="619">
          <cell r="A619">
            <v>36887</v>
          </cell>
        </row>
        <row r="620">
          <cell r="A620">
            <v>36888</v>
          </cell>
        </row>
        <row r="621">
          <cell r="A621">
            <v>36889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mon"/>
      <sheetName val="Out_mon"/>
      <sheetName val="Outurn 2005"/>
      <sheetName val="Proj 2006-11"/>
      <sheetName val="PC Table"/>
      <sheetName val="OutProg 2005"/>
      <sheetName val="Prog 2005"/>
      <sheetName val="Table 5 Mon Survey"/>
      <sheetName val="Table 6 BoZ"/>
      <sheetName val="Qfin"/>
    </sheetNames>
    <sheetDataSet>
      <sheetData sheetId="0" refreshError="1"/>
      <sheetData sheetId="1"/>
      <sheetData sheetId="2"/>
      <sheetData sheetId="3"/>
      <sheetData sheetId="4" refreshError="1"/>
      <sheetData sheetId="5" refreshError="1"/>
      <sheetData sheetId="6" refreshError="1"/>
      <sheetData sheetId="7">
        <row r="1">
          <cell r="A1" t="str">
            <v>Table 5. Zambia: Monetary Survey,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(In billions of kwacha)</v>
          </cell>
        </row>
        <row r="10">
          <cell r="A10" t="str">
            <v xml:space="preserve">Net foreign assets </v>
          </cell>
          <cell r="B10">
            <v>-1512</v>
          </cell>
          <cell r="C10">
            <v>-2843</v>
          </cell>
          <cell r="D10">
            <v>-957.38018616371073</v>
          </cell>
          <cell r="E10">
            <v>-1454.4787560076529</v>
          </cell>
          <cell r="F10">
            <v>-1112.8245110465423</v>
          </cell>
        </row>
        <row r="11">
          <cell r="A11" t="str">
            <v xml:space="preserve">    Bank of Zambia</v>
          </cell>
          <cell r="B11">
            <v>-2440</v>
          </cell>
          <cell r="C11">
            <v>-3705</v>
          </cell>
          <cell r="D11">
            <v>-1953.9784462000005</v>
          </cell>
          <cell r="E11">
            <v>-2376.7075243999998</v>
          </cell>
          <cell r="F11">
            <v>-2517.8127919517083</v>
          </cell>
        </row>
        <row r="12">
          <cell r="A12" t="str">
            <v xml:space="preserve">        Assets</v>
          </cell>
          <cell r="B12">
            <v>772</v>
          </cell>
          <cell r="C12">
            <v>588</v>
          </cell>
          <cell r="D12">
            <v>1691.98676</v>
          </cell>
          <cell r="E12">
            <v>892.03254800000002</v>
          </cell>
          <cell r="F12">
            <v>1189.4776650000001</v>
          </cell>
        </row>
        <row r="13">
          <cell r="A13" t="str">
            <v xml:space="preserve">        Liabilities</v>
          </cell>
          <cell r="B13">
            <v>-3212</v>
          </cell>
          <cell r="C13">
            <v>-4294</v>
          </cell>
          <cell r="D13">
            <v>-3645.9652062000005</v>
          </cell>
          <cell r="E13">
            <v>-3268.7400723999999</v>
          </cell>
          <cell r="F13">
            <v>-3707.2904569517082</v>
          </cell>
        </row>
        <row r="14">
          <cell r="A14" t="str">
            <v xml:space="preserve">    Commercial banks</v>
          </cell>
          <cell r="B14">
            <v>927</v>
          </cell>
          <cell r="C14">
            <v>863</v>
          </cell>
          <cell r="D14">
            <v>996.59826003628973</v>
          </cell>
          <cell r="E14">
            <v>922.22876839234686</v>
          </cell>
          <cell r="F14">
            <v>1404.988280905166</v>
          </cell>
        </row>
        <row r="15">
          <cell r="A15" t="str">
            <v xml:space="preserve">        Assets</v>
          </cell>
          <cell r="B15">
            <v>996</v>
          </cell>
          <cell r="C15">
            <v>956</v>
          </cell>
          <cell r="D15">
            <v>1080.7672876175095</v>
          </cell>
          <cell r="E15">
            <v>1030.3219355512158</v>
          </cell>
          <cell r="F15">
            <v>1591.5428461880003</v>
          </cell>
        </row>
        <row r="16">
          <cell r="A16" t="str">
            <v xml:space="preserve">        Liabilities</v>
          </cell>
          <cell r="B16">
            <v>-68</v>
          </cell>
          <cell r="C16">
            <v>-94</v>
          </cell>
          <cell r="D16">
            <v>-84.169027581219737</v>
          </cell>
          <cell r="E16">
            <v>-108.09316715886899</v>
          </cell>
          <cell r="F16">
            <v>-186.55456528283432</v>
          </cell>
        </row>
        <row r="18">
          <cell r="A18" t="str">
            <v>Net domestic assets</v>
          </cell>
          <cell r="B18">
            <v>3998</v>
          </cell>
          <cell r="C18">
            <v>5596</v>
          </cell>
          <cell r="D18">
            <v>4577.1141861637107</v>
          </cell>
          <cell r="E18">
            <v>5922.3847560076529</v>
          </cell>
          <cell r="F18">
            <v>6929.6963152720518</v>
          </cell>
        </row>
        <row r="19">
          <cell r="A19" t="str">
            <v xml:space="preserve">    Net domestic credit</v>
          </cell>
          <cell r="B19">
            <v>1772</v>
          </cell>
          <cell r="C19">
            <v>2593</v>
          </cell>
          <cell r="D19">
            <v>1784.3111066933971</v>
          </cell>
          <cell r="E19">
            <v>2323.0207427999999</v>
          </cell>
          <cell r="F19">
            <v>2685.2956623749492</v>
          </cell>
        </row>
        <row r="20">
          <cell r="A20" t="str">
            <v xml:space="preserve">        Net claims on government </v>
          </cell>
          <cell r="B20">
            <v>952</v>
          </cell>
          <cell r="C20">
            <v>1848</v>
          </cell>
          <cell r="D20">
            <v>1932.2992206933973</v>
          </cell>
          <cell r="E20">
            <v>2745.5538999999999</v>
          </cell>
          <cell r="F20">
            <v>2518.4960003002493</v>
          </cell>
        </row>
        <row r="21">
          <cell r="A21" t="str">
            <v xml:space="preserve">            Claims on government </v>
          </cell>
          <cell r="B21">
            <v>1460</v>
          </cell>
          <cell r="C21">
            <v>2665.5</v>
          </cell>
          <cell r="D21">
            <v>2781.4971206933974</v>
          </cell>
          <cell r="E21">
            <v>3830.1855999999998</v>
          </cell>
          <cell r="F21">
            <v>3862.016599999999</v>
          </cell>
        </row>
        <row r="22">
          <cell r="A22" t="str">
            <v xml:space="preserve">            Government deposits</v>
          </cell>
          <cell r="B22">
            <v>-508</v>
          </cell>
          <cell r="C22">
            <v>-817.5</v>
          </cell>
          <cell r="D22">
            <v>-849.1979</v>
          </cell>
          <cell r="E22">
            <v>-1084.6316999999999</v>
          </cell>
          <cell r="F22">
            <v>-1343.5205996997497</v>
          </cell>
        </row>
        <row r="23">
          <cell r="A23" t="str">
            <v xml:space="preserve">        HIPC Initiative account (IMF)</v>
          </cell>
          <cell r="B23">
            <v>-401</v>
          </cell>
          <cell r="C23">
            <v>-643</v>
          </cell>
          <cell r="D23">
            <v>-1704.487114</v>
          </cell>
          <cell r="E23">
            <v>-1928.7851572</v>
          </cell>
          <cell r="F23">
            <v>-2067.1912910000001</v>
          </cell>
        </row>
        <row r="24">
          <cell r="A24" t="str">
            <v xml:space="preserve">        Claims on nongovernment</v>
          </cell>
          <cell r="B24">
            <v>1221</v>
          </cell>
          <cell r="C24">
            <v>1388</v>
          </cell>
          <cell r="D24">
            <v>1556.4989999999998</v>
          </cell>
          <cell r="E24">
            <v>1506.252</v>
          </cell>
          <cell r="F24">
            <v>2233.9909530747</v>
          </cell>
        </row>
        <row r="25">
          <cell r="A25" t="str">
            <v xml:space="preserve">            Claims on private sector</v>
          </cell>
          <cell r="B25">
            <v>862</v>
          </cell>
          <cell r="C25">
            <v>946</v>
          </cell>
          <cell r="D25">
            <v>1019.448</v>
          </cell>
          <cell r="E25">
            <v>1390.145</v>
          </cell>
          <cell r="F25">
            <v>2058.5415999689199</v>
          </cell>
        </row>
        <row r="26">
          <cell r="A26" t="str">
            <v xml:space="preserve">            Claims on public enterprises </v>
          </cell>
          <cell r="B26">
            <v>359</v>
          </cell>
          <cell r="C26">
            <v>442</v>
          </cell>
          <cell r="D26">
            <v>537.05099999999993</v>
          </cell>
          <cell r="E26">
            <v>116.107</v>
          </cell>
          <cell r="F26">
            <v>175.44935310578001</v>
          </cell>
        </row>
        <row r="27">
          <cell r="A27" t="str">
            <v xml:space="preserve">    Other items (net)</v>
          </cell>
          <cell r="B27">
            <v>2226</v>
          </cell>
          <cell r="C27">
            <v>3003</v>
          </cell>
          <cell r="D27">
            <v>2792.8030794703136</v>
          </cell>
          <cell r="E27">
            <v>3599.364013207653</v>
          </cell>
          <cell r="F27">
            <v>4244.4006528971022</v>
          </cell>
        </row>
        <row r="29">
          <cell r="A29" t="str">
            <v>Broad money</v>
          </cell>
          <cell r="B29">
            <v>2486</v>
          </cell>
          <cell r="C29">
            <v>2754</v>
          </cell>
          <cell r="D29">
            <v>3619.7339999999999</v>
          </cell>
          <cell r="E29">
            <v>4467.9059999999999</v>
          </cell>
          <cell r="F29">
            <v>5816.8718042255095</v>
          </cell>
        </row>
        <row r="30">
          <cell r="A30" t="str">
            <v xml:space="preserve">    Narrow money</v>
          </cell>
          <cell r="B30">
            <v>761</v>
          </cell>
          <cell r="C30">
            <v>1015</v>
          </cell>
          <cell r="D30">
            <v>1323.444</v>
          </cell>
          <cell r="E30">
            <v>1695.55</v>
          </cell>
          <cell r="F30">
            <v>2041.39722302274</v>
          </cell>
        </row>
        <row r="31">
          <cell r="A31" t="str">
            <v xml:space="preserve">    Quasi money</v>
          </cell>
          <cell r="B31">
            <v>1725</v>
          </cell>
          <cell r="C31">
            <v>1738</v>
          </cell>
          <cell r="D31">
            <v>2296.29</v>
          </cell>
          <cell r="E31">
            <v>2772.3560000000002</v>
          </cell>
          <cell r="F31">
            <v>3775.47458120277</v>
          </cell>
        </row>
        <row r="32">
          <cell r="A32" t="str">
            <v xml:space="preserve">       Foreign exchange deposits</v>
          </cell>
          <cell r="B32">
            <v>1171</v>
          </cell>
          <cell r="C32">
            <v>1045</v>
          </cell>
          <cell r="D32">
            <v>1429.0119999999999</v>
          </cell>
          <cell r="E32">
            <v>1619.097</v>
          </cell>
          <cell r="F32">
            <v>2439.5403999999999</v>
          </cell>
        </row>
        <row r="33">
          <cell r="A33" t="str">
            <v xml:space="preserve">       Other</v>
          </cell>
          <cell r="B33">
            <v>554</v>
          </cell>
          <cell r="C33">
            <v>693</v>
          </cell>
          <cell r="D33">
            <v>867.27800000000002</v>
          </cell>
          <cell r="E33">
            <v>1153.2590000000002</v>
          </cell>
          <cell r="F33">
            <v>1335.9341812027701</v>
          </cell>
        </row>
        <row r="36">
          <cell r="A36" t="str">
            <v>(Change in percent of beginning-of-year broad money)</v>
          </cell>
          <cell r="B36" t="str">
            <v>(Change in percent of beginning-of-year broad money, unless otherwise indicated)</v>
          </cell>
        </row>
        <row r="38">
          <cell r="A38" t="str">
            <v>Net foreign assets</v>
          </cell>
          <cell r="B38">
            <v>63.812299051855248</v>
          </cell>
          <cell r="C38">
            <v>-53.525243752450734</v>
          </cell>
          <cell r="D38">
            <v>68.468042160225849</v>
          </cell>
          <cell r="E38">
            <v>-9.0424463628784686</v>
          </cell>
          <cell r="F38">
            <v>13.889849294261872</v>
          </cell>
        </row>
        <row r="39">
          <cell r="A39" t="str">
            <v>Net domestic assets</v>
          </cell>
          <cell r="B39">
            <v>10.252720989431767</v>
          </cell>
          <cell r="C39">
            <v>64.304211294899872</v>
          </cell>
          <cell r="D39">
            <v>-37.017065356854651</v>
          </cell>
          <cell r="E39">
            <v>32.474333899365959</v>
          </cell>
          <cell r="F39">
            <v>16.302500415546472</v>
          </cell>
        </row>
        <row r="40">
          <cell r="A40" t="str">
            <v>Net domestic credit</v>
          </cell>
          <cell r="B40">
            <v>18.66426992854602</v>
          </cell>
          <cell r="C40">
            <v>33.034056539861901</v>
          </cell>
          <cell r="D40">
            <v>-29.369206834791044</v>
          </cell>
          <cell r="E40">
            <v>36.606720272815622</v>
          </cell>
          <cell r="F40">
            <v>16.423310010885405</v>
          </cell>
        </row>
        <row r="41">
          <cell r="A41" t="str">
            <v>Net claims on government</v>
          </cell>
          <cell r="B41">
            <v>18.117267438440617</v>
          </cell>
          <cell r="C41">
            <v>36.043527526156112</v>
          </cell>
          <cell r="D41">
            <v>3.066054248938495</v>
          </cell>
          <cell r="E41">
            <v>27.005014733126799</v>
          </cell>
          <cell r="F41">
            <v>1.0089536418234761</v>
          </cell>
        </row>
        <row r="42">
          <cell r="A42" t="str">
            <v>Claims on nongovernment</v>
          </cell>
          <cell r="B42">
            <v>28.628019147762124</v>
          </cell>
          <cell r="C42">
            <v>6.7157895499085036</v>
          </cell>
          <cell r="D42">
            <v>6.121598909966159</v>
          </cell>
          <cell r="E42">
            <v>9.6017055396888278</v>
          </cell>
          <cell r="F42">
            <v>15.414356369061929</v>
          </cell>
        </row>
        <row r="43">
          <cell r="A43" t="str">
            <v>Claims on private sector</v>
          </cell>
          <cell r="B43">
            <v>21.478489578810859</v>
          </cell>
          <cell r="C43">
            <v>3.3804836308236741</v>
          </cell>
          <cell r="D43">
            <v>2.6607342330760742</v>
          </cell>
          <cell r="E43">
            <v>8.9781238068874707</v>
          </cell>
          <cell r="F43">
            <v>14.086164748517986</v>
          </cell>
        </row>
        <row r="44">
          <cell r="A44" t="str">
            <v>Claims on public enterprises</v>
          </cell>
          <cell r="B44">
            <v>7.1495295689512695</v>
          </cell>
          <cell r="C44">
            <v>3.3353059190848264</v>
          </cell>
          <cell r="D44">
            <v>3.4608646768900893</v>
          </cell>
          <cell r="E44">
            <v>0.62358173280136064</v>
          </cell>
          <cell r="F44">
            <v>1.3281916205439419</v>
          </cell>
        </row>
        <row r="45">
          <cell r="A45" t="str">
            <v>Other items (net)</v>
          </cell>
          <cell r="B45">
            <v>-8.4115489391142511</v>
          </cell>
          <cell r="C45">
            <v>31.270154755037971</v>
          </cell>
          <cell r="D45">
            <v>-7.6478585220636042</v>
          </cell>
          <cell r="E45">
            <v>-4.1323863734496724</v>
          </cell>
          <cell r="F45">
            <v>-0.12080959533894199</v>
          </cell>
        </row>
        <row r="46">
          <cell r="A46" t="str">
            <v>Broad money</v>
          </cell>
          <cell r="B46">
            <v>74.065020041286999</v>
          </cell>
          <cell r="C46">
            <v>10.778967542449143</v>
          </cell>
          <cell r="D46">
            <v>31.450976803371205</v>
          </cell>
          <cell r="E46">
            <v>23.431887536487491</v>
          </cell>
          <cell r="F46">
            <v>30.192349709808347</v>
          </cell>
        </row>
        <row r="47">
          <cell r="A47" t="str">
            <v>Velocity (GDP/M2)</v>
          </cell>
          <cell r="D47">
            <v>4.4920427854643465</v>
          </cell>
          <cell r="E47">
            <v>4.5844742481153364</v>
          </cell>
          <cell r="F47">
            <v>4.4377804546505759</v>
          </cell>
        </row>
        <row r="48">
          <cell r="A48" t="str">
            <v>Program exchange rates</v>
          </cell>
        </row>
        <row r="49">
          <cell r="A49" t="str">
            <v xml:space="preserve">    Kwacha per dollar</v>
          </cell>
          <cell r="B49">
            <v>2632</v>
          </cell>
          <cell r="C49">
            <v>4158</v>
          </cell>
          <cell r="D49">
            <v>3830</v>
          </cell>
          <cell r="E49">
            <v>4334</v>
          </cell>
          <cell r="F49">
            <v>4645</v>
          </cell>
        </row>
        <row r="50">
          <cell r="A50" t="str">
            <v xml:space="preserve">    Kwacha per SDR</v>
          </cell>
          <cell r="B50">
            <v>3612</v>
          </cell>
          <cell r="C50">
            <v>5405.4</v>
          </cell>
          <cell r="D50">
            <v>4825.8</v>
          </cell>
          <cell r="E50">
            <v>5634.2</v>
          </cell>
          <cell r="F50">
            <v>6456.55</v>
          </cell>
        </row>
        <row r="51">
          <cell r="A51" t="str">
            <v>GDP at current prices</v>
          </cell>
        </row>
        <row r="54">
          <cell r="A54" t="str">
            <v>Sources: Zambian authorities; and IMF staff estimates and projections.</v>
          </cell>
        </row>
        <row r="56">
          <cell r="A56" t="str">
            <v xml:space="preserve">1/ The base for the year t is obtained recalculating the figures for end-year t-1 on the basis of the program exchange rates assumed for the </v>
          </cell>
        </row>
        <row r="57">
          <cell r="A57" t="str">
            <v xml:space="preserve">year t. Beginning in 2004, government securities are recorded at cost rather than at face value. </v>
          </cell>
        </row>
      </sheetData>
      <sheetData sheetId="8">
        <row r="1">
          <cell r="A1" t="str">
            <v>Table 6. Zambia: Assets and Liabilities of the Bank of Zambia,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 xml:space="preserve">Net foreign assets </v>
          </cell>
          <cell r="B8">
            <v>-2440</v>
          </cell>
          <cell r="C8">
            <v>-3705</v>
          </cell>
          <cell r="D8">
            <v>-1953.9784462000005</v>
          </cell>
          <cell r="E8">
            <v>-2376.7075243999998</v>
          </cell>
          <cell r="F8">
            <v>-2517.8127919517083</v>
          </cell>
        </row>
        <row r="9">
          <cell r="A9" t="str">
            <v xml:space="preserve">    Assets</v>
          </cell>
          <cell r="B9">
            <v>772</v>
          </cell>
          <cell r="C9">
            <v>588</v>
          </cell>
          <cell r="D9">
            <v>1691.98676</v>
          </cell>
          <cell r="E9">
            <v>892.03254800000002</v>
          </cell>
          <cell r="F9">
            <v>1189.4776650000001</v>
          </cell>
        </row>
        <row r="10">
          <cell r="A10" t="str">
            <v xml:space="preserve">    Liabilities</v>
          </cell>
          <cell r="B10">
            <v>-3212</v>
          </cell>
          <cell r="C10">
            <v>-4294</v>
          </cell>
          <cell r="D10">
            <v>-3645.9652062000005</v>
          </cell>
          <cell r="E10">
            <v>-3268.7400723999999</v>
          </cell>
          <cell r="F10">
            <v>-3707.2904569517082</v>
          </cell>
        </row>
        <row r="11">
          <cell r="A11" t="str">
            <v xml:space="preserve">      Of which: IMF (net)</v>
          </cell>
          <cell r="B11">
            <v>-3155</v>
          </cell>
          <cell r="C11">
            <v>-4229</v>
          </cell>
          <cell r="D11">
            <v>-3602.6479062000003</v>
          </cell>
          <cell r="E11">
            <v>-3241.7045803999999</v>
          </cell>
          <cell r="F11">
            <v>-3701.4005969517079</v>
          </cell>
        </row>
        <row r="13">
          <cell r="A13" t="str">
            <v>Net domestic assets</v>
          </cell>
          <cell r="B13">
            <v>2996</v>
          </cell>
          <cell r="C13">
            <v>4513</v>
          </cell>
          <cell r="D13">
            <v>3158.4979230000008</v>
          </cell>
          <cell r="E13">
            <v>3795.8414506199997</v>
          </cell>
          <cell r="F13">
            <v>4236.8984919517079</v>
          </cell>
        </row>
        <row r="14">
          <cell r="A14" t="str">
            <v xml:space="preserve">    Net domestic credit</v>
          </cell>
          <cell r="B14">
            <v>424</v>
          </cell>
          <cell r="C14">
            <v>858</v>
          </cell>
          <cell r="D14">
            <v>-188.96709330660269</v>
          </cell>
          <cell r="E14">
            <v>-475.88045720000014</v>
          </cell>
          <cell r="F14">
            <v>-515.85515163097011</v>
          </cell>
        </row>
        <row r="15">
          <cell r="A15" t="str">
            <v xml:space="preserve">        Net claims on government</v>
          </cell>
          <cell r="B15">
            <v>638</v>
          </cell>
          <cell r="C15">
            <v>1165</v>
          </cell>
          <cell r="D15">
            <v>1128.4300206933974</v>
          </cell>
          <cell r="E15">
            <v>1090.0746999999999</v>
          </cell>
          <cell r="F15">
            <v>1241.36776178325</v>
          </cell>
        </row>
        <row r="16">
          <cell r="A16" t="str">
            <v xml:space="preserve">            Claims on government</v>
          </cell>
          <cell r="B16">
            <v>1100</v>
          </cell>
          <cell r="C16">
            <v>1888.3928206933974</v>
          </cell>
          <cell r="D16">
            <v>1865.1869206933975</v>
          </cell>
          <cell r="E16">
            <v>1972.6373999999998</v>
          </cell>
          <cell r="F16" t="str">
            <v>…</v>
          </cell>
        </row>
        <row r="17">
          <cell r="A17" t="str">
            <v xml:space="preserve">            Government deposits</v>
          </cell>
          <cell r="B17">
            <v>-463</v>
          </cell>
          <cell r="C17">
            <v>-723.39282069339743</v>
          </cell>
          <cell r="D17">
            <v>-736.75689999999997</v>
          </cell>
          <cell r="E17">
            <v>-882.56269999999995</v>
          </cell>
          <cell r="F17" t="str">
            <v>…</v>
          </cell>
        </row>
        <row r="18">
          <cell r="A18" t="str">
            <v xml:space="preserve">        HIPC Initiative account (IMF)</v>
          </cell>
          <cell r="B18">
            <v>-401</v>
          </cell>
          <cell r="C18">
            <v>-622</v>
          </cell>
          <cell r="D18">
            <v>-1704.487114</v>
          </cell>
          <cell r="E18">
            <v>-1928.7851572</v>
          </cell>
          <cell r="F18">
            <v>-2067.1912910000001</v>
          </cell>
        </row>
        <row r="19">
          <cell r="A19" t="str">
            <v xml:space="preserve">        Claims on nongovernment</v>
          </cell>
          <cell r="B19">
            <v>187</v>
          </cell>
          <cell r="C19">
            <v>315</v>
          </cell>
          <cell r="D19">
            <v>387.09</v>
          </cell>
          <cell r="E19">
            <v>362.83</v>
          </cell>
          <cell r="F19">
            <v>309.96837758577999</v>
          </cell>
        </row>
        <row r="20">
          <cell r="A20" t="str">
            <v xml:space="preserve">            Of which: claims on banks</v>
          </cell>
          <cell r="B20">
            <v>82</v>
          </cell>
          <cell r="C20">
            <v>77</v>
          </cell>
          <cell r="D20">
            <v>112.23</v>
          </cell>
          <cell r="E20">
            <v>261.61</v>
          </cell>
          <cell r="F20" t="str">
            <v>...</v>
          </cell>
        </row>
        <row r="21">
          <cell r="A21" t="str">
            <v xml:space="preserve">    Other items (net)</v>
          </cell>
          <cell r="B21">
            <v>2572</v>
          </cell>
          <cell r="C21">
            <v>3655</v>
          </cell>
          <cell r="D21">
            <v>3347.4650163066035</v>
          </cell>
          <cell r="E21">
            <v>4271.7219078199996</v>
          </cell>
          <cell r="F21">
            <v>4752.75364325591</v>
          </cell>
        </row>
        <row r="23">
          <cell r="A23" t="str">
            <v xml:space="preserve">    Open market operations</v>
          </cell>
          <cell r="B23" t="str">
            <v>...</v>
          </cell>
          <cell r="C23" t="str">
            <v>...</v>
          </cell>
          <cell r="D23" t="str">
            <v>...</v>
          </cell>
          <cell r="E23">
            <v>0</v>
          </cell>
          <cell r="F23">
            <v>3.2676780392648652E-7</v>
          </cell>
        </row>
        <row r="25">
          <cell r="A25" t="str">
            <v>Reserve money</v>
          </cell>
          <cell r="B25">
            <v>556</v>
          </cell>
          <cell r="C25">
            <v>808</v>
          </cell>
          <cell r="D25">
            <v>1204.5194768000001</v>
          </cell>
          <cell r="E25">
            <v>1419.1339262199997</v>
          </cell>
          <cell r="F25">
            <v>1719.0857000000001</v>
          </cell>
        </row>
        <row r="26">
          <cell r="A26" t="str">
            <v xml:space="preserve">    Currency in circulation</v>
          </cell>
          <cell r="B26">
            <v>331</v>
          </cell>
          <cell r="C26">
            <v>432</v>
          </cell>
          <cell r="D26">
            <v>479.42500000000001</v>
          </cell>
          <cell r="E26">
            <v>670.14099999999996</v>
          </cell>
          <cell r="F26">
            <v>816.48030000000006</v>
          </cell>
        </row>
        <row r="27">
          <cell r="A27" t="str">
            <v xml:space="preserve">    Required reserves (kwacha deposits)</v>
          </cell>
          <cell r="B27">
            <v>88</v>
          </cell>
          <cell r="C27">
            <v>182</v>
          </cell>
          <cell r="D27">
            <v>263.68400000000003</v>
          </cell>
          <cell r="E27">
            <v>285.99400000000003</v>
          </cell>
          <cell r="F27">
            <v>351.57690000000002</v>
          </cell>
        </row>
        <row r="28">
          <cell r="A28" t="str">
            <v xml:space="preserve">    Required reserves (foreign exchange deposits)</v>
          </cell>
          <cell r="B28">
            <v>101</v>
          </cell>
          <cell r="C28">
            <v>138</v>
          </cell>
          <cell r="D28">
            <v>233.7504768</v>
          </cell>
          <cell r="E28">
            <v>223.73092622000001</v>
          </cell>
          <cell r="F28">
            <v>294.72049999999996</v>
          </cell>
        </row>
        <row r="29">
          <cell r="A29" t="str">
            <v xml:space="preserve">         Dollar denominated</v>
          </cell>
          <cell r="B29">
            <v>0</v>
          </cell>
          <cell r="C29">
            <v>0</v>
          </cell>
          <cell r="D29">
            <v>85.916476799999984</v>
          </cell>
          <cell r="E29">
            <v>223.66042622000001</v>
          </cell>
          <cell r="F29">
            <v>294.64999999999998</v>
          </cell>
        </row>
        <row r="30">
          <cell r="A30" t="str">
            <v xml:space="preserve">         Kwacha denominated</v>
          </cell>
          <cell r="B30">
            <v>101</v>
          </cell>
          <cell r="C30">
            <v>138</v>
          </cell>
          <cell r="D30">
            <v>147.834</v>
          </cell>
          <cell r="E30">
            <v>7.0499999999999993E-2</v>
          </cell>
          <cell r="F30">
            <v>7.0499999999999993E-2</v>
          </cell>
        </row>
        <row r="31">
          <cell r="A31" t="str">
            <v xml:space="preserve">    Current accounts</v>
          </cell>
          <cell r="B31">
            <v>34</v>
          </cell>
          <cell r="C31">
            <v>52</v>
          </cell>
          <cell r="D31">
            <v>221.51</v>
          </cell>
          <cell r="E31">
            <v>233.39</v>
          </cell>
          <cell r="F31">
            <v>249.0883</v>
          </cell>
        </row>
        <row r="32">
          <cell r="A32" t="str">
            <v xml:space="preserve">    Nongovernment deposits</v>
          </cell>
          <cell r="B32">
            <v>2</v>
          </cell>
          <cell r="C32">
            <v>4</v>
          </cell>
          <cell r="D32">
            <v>6.15</v>
          </cell>
          <cell r="E32">
            <v>5.8780000000000001</v>
          </cell>
          <cell r="F32">
            <v>7.2196999999999996</v>
          </cell>
        </row>
        <row r="34">
          <cell r="A34" t="str">
            <v>Memorandum items:</v>
          </cell>
        </row>
        <row r="35">
          <cell r="A35" t="str">
            <v xml:space="preserve">    Multiplier (broad money/reserve money)</v>
          </cell>
          <cell r="B35">
            <v>3.8</v>
          </cell>
          <cell r="C35">
            <v>3.4</v>
          </cell>
          <cell r="D35">
            <v>3.0051269985408671</v>
          </cell>
          <cell r="E35">
            <v>3.1483328792658063</v>
          </cell>
          <cell r="F35">
            <v>3.3837008848514705</v>
          </cell>
        </row>
        <row r="36">
          <cell r="A36" t="str">
            <v xml:space="preserve">    Reserve money </v>
          </cell>
          <cell r="B36" t="str">
            <v>...</v>
          </cell>
          <cell r="C36" t="str">
            <v>...</v>
          </cell>
          <cell r="D36" t="str">
            <v>...</v>
          </cell>
          <cell r="E36">
            <v>17.817432889516848</v>
          </cell>
          <cell r="F36">
            <v>21.136255587867669</v>
          </cell>
        </row>
        <row r="37">
          <cell r="A37" t="str">
            <v>(percent change from end of previous year)</v>
          </cell>
        </row>
        <row r="39">
          <cell r="A39" t="str">
            <v>Sources: Zambian authorities; and IMF staff estimates and projections.</v>
          </cell>
        </row>
        <row r="41">
          <cell r="A41" t="str">
            <v>1/ The base for the year t is obtained by recalculating the figures for end year t-1 on the basis of the program exchange rates assumed for the year t.</v>
          </cell>
        </row>
        <row r="42">
          <cell r="A42" t="str">
            <v xml:space="preserve">Beginning in 2004, government securities are recorded at cost rather than at face value. Base for 2004 revised in October 2004.   </v>
          </cell>
        </row>
      </sheetData>
      <sheetData sheetId="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Data"/>
      <sheetName val="Chart"/>
      <sheetName val="Sheet3"/>
      <sheetName val="Sheet1"/>
      <sheetName val="Sheet2"/>
    </sheetNames>
    <sheetDataSet>
      <sheetData sheetId="0"/>
      <sheetData sheetId="1"/>
      <sheetData sheetId="2"/>
      <sheetData sheetId="3"/>
      <sheetData sheetId="4" refreshError="1"/>
      <sheetData sheetId="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PA Table"/>
      <sheetName val="Saving Ratio"/>
      <sheetName val="-- FAME Look Up --"/>
      <sheetName val="Chart"/>
    </sheetNames>
    <sheetDataSet>
      <sheetData sheetId="0" refreshError="1"/>
      <sheetData sheetId="1"/>
      <sheetData sheetId="2" refreshError="1"/>
      <sheetData sheetId="3"/>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
      <sheetName val="Consolidate"/>
      <sheetName val="Survey"/>
      <sheetName val="Summary"/>
      <sheetName val="OUT-SR"/>
      <sheetName val="Output"/>
      <sheetName val="Velocity"/>
      <sheetName val="Excess reserve"/>
      <sheetName val="Weekly-Reserves"/>
      <sheetName val="REVISED"/>
      <sheetName val="ADJUSTMENTS"/>
      <sheetName val="OUT-TMU"/>
      <sheetName val="OUT-RED16"/>
      <sheetName val="OUT-RED17"/>
      <sheetName val="OUT-RED18"/>
      <sheetName val="OUT-RED19"/>
      <sheetName val="OUT-RED20"/>
      <sheetName val="OUT-RED21"/>
      <sheetName val="NFA-SDRs"/>
      <sheetName val="WEO"/>
      <sheetName val="Chart1"/>
      <sheetName val="Inp2"/>
      <sheetName val="1999"/>
    </sheetNames>
    <sheetDataSet>
      <sheetData sheetId="0" refreshError="1"/>
      <sheetData sheetId="1" refreshError="1"/>
      <sheetData sheetId="2" refreshError="1"/>
      <sheetData sheetId="3" refreshError="1"/>
      <sheetData sheetId="4" refreshError="1"/>
      <sheetData sheetId="5" refreshError="1"/>
      <sheetData sheetId="6" refreshError="1">
        <row r="2">
          <cell r="B2" t="str">
            <v>Ethiopia:  Monetary Survey (output for macroeconomic framework)</v>
          </cell>
        </row>
        <row r="4">
          <cell r="A4" t="str">
            <v xml:space="preserve"> </v>
          </cell>
        </row>
        <row r="5">
          <cell r="B5">
            <v>36633.816539814812</v>
          </cell>
          <cell r="D5" t="str">
            <v>1993</v>
          </cell>
          <cell r="E5" t="str">
            <v>1994</v>
          </cell>
          <cell r="F5" t="str">
            <v>1995</v>
          </cell>
          <cell r="G5" t="str">
            <v>1996</v>
          </cell>
          <cell r="H5" t="str">
            <v>1997</v>
          </cell>
          <cell r="I5" t="str">
            <v>1998</v>
          </cell>
          <cell r="J5" t="str">
            <v>1998</v>
          </cell>
          <cell r="K5" t="str">
            <v>1999</v>
          </cell>
          <cell r="L5" t="str">
            <v>1999</v>
          </cell>
          <cell r="M5" t="str">
            <v>1999</v>
          </cell>
          <cell r="N5">
            <v>2000</v>
          </cell>
        </row>
        <row r="6">
          <cell r="B6">
            <v>36633.816539814812</v>
          </cell>
          <cell r="D6" t="str">
            <v>July 7</v>
          </cell>
          <cell r="E6" t="str">
            <v>July 7</v>
          </cell>
          <cell r="F6" t="str">
            <v>July 7</v>
          </cell>
          <cell r="G6" t="str">
            <v>July 7</v>
          </cell>
          <cell r="H6" t="str">
            <v>July 7</v>
          </cell>
          <cell r="I6" t="str">
            <v>July 7</v>
          </cell>
          <cell r="J6" t="str">
            <v>July 7</v>
          </cell>
          <cell r="K6" t="str">
            <v>July 7</v>
          </cell>
          <cell r="L6" t="str">
            <v>July 7</v>
          </cell>
          <cell r="M6" t="str">
            <v>July 7</v>
          </cell>
          <cell r="N6" t="str">
            <v>July 7</v>
          </cell>
        </row>
        <row r="7">
          <cell r="G7" t="str">
            <v>Actual</v>
          </cell>
          <cell r="H7" t="str">
            <v>Actual</v>
          </cell>
          <cell r="I7" t="str">
            <v xml:space="preserve"> Proj.</v>
          </cell>
          <cell r="J7" t="str">
            <v>Actual</v>
          </cell>
          <cell r="K7" t="str">
            <v xml:space="preserve"> Proj.</v>
          </cell>
          <cell r="L7" t="str">
            <v xml:space="preserve"> Proj.</v>
          </cell>
          <cell r="M7" t="str">
            <v>Actual</v>
          </cell>
          <cell r="N7" t="str">
            <v xml:space="preserve"> Proj.</v>
          </cell>
        </row>
        <row r="8">
          <cell r="I8" t="str">
            <v>(9/98)</v>
          </cell>
          <cell r="J8" t="str">
            <v xml:space="preserve"> </v>
          </cell>
          <cell r="K8" t="str">
            <v>(9/98)</v>
          </cell>
          <cell r="L8" t="str">
            <v>(6/99)</v>
          </cell>
          <cell r="M8" t="str">
            <v xml:space="preserve"> </v>
          </cell>
          <cell r="N8" t="str">
            <v>3/2000</v>
          </cell>
        </row>
        <row r="11">
          <cell r="C11" t="str">
            <v xml:space="preserve"> (In millions of US dollars)</v>
          </cell>
        </row>
        <row r="13">
          <cell r="B13" t="str">
            <v>Net foreign assets (in US$)</v>
          </cell>
          <cell r="D13">
            <v>331.09880254901969</v>
          </cell>
          <cell r="E13">
            <v>621.24431787877813</v>
          </cell>
          <cell r="F13">
            <v>601.57675965244857</v>
          </cell>
          <cell r="G13">
            <v>971.65474538409467</v>
          </cell>
          <cell r="H13">
            <v>818.64095389523675</v>
          </cell>
          <cell r="I13">
            <v>802.70706570263792</v>
          </cell>
          <cell r="J13">
            <v>807.5032287721823</v>
          </cell>
          <cell r="K13">
            <v>862.27885297869943</v>
          </cell>
          <cell r="L13">
            <v>783.60322877218232</v>
          </cell>
          <cell r="M13">
            <v>792.64868858514956</v>
          </cell>
          <cell r="N13">
            <v>642.64868858514956</v>
          </cell>
        </row>
        <row r="14">
          <cell r="B14" t="str">
            <v>Net foreign assets of the NBE</v>
          </cell>
          <cell r="D14">
            <v>186.86282647058829</v>
          </cell>
          <cell r="E14">
            <v>359.44254939003218</v>
          </cell>
          <cell r="F14">
            <v>316.62888742496051</v>
          </cell>
          <cell r="G14">
            <v>760.35742254944887</v>
          </cell>
          <cell r="H14">
            <v>423.87616994006777</v>
          </cell>
          <cell r="I14">
            <v>276.94884874679087</v>
          </cell>
          <cell r="J14">
            <v>276.94884874679087</v>
          </cell>
          <cell r="K14">
            <v>336.5488487467909</v>
          </cell>
          <cell r="L14">
            <v>278.0488487467909</v>
          </cell>
          <cell r="M14">
            <v>292.34084472355624</v>
          </cell>
          <cell r="N14">
            <v>142.34084472355624</v>
          </cell>
        </row>
        <row r="15">
          <cell r="B15" t="str">
            <v xml:space="preserve">    Foreign Assets</v>
          </cell>
          <cell r="D15">
            <v>260.21153901960793</v>
          </cell>
          <cell r="E15">
            <v>511.26505742861735</v>
          </cell>
          <cell r="F15">
            <v>635.56082148499206</v>
          </cell>
          <cell r="G15">
            <v>888.21569026598422</v>
          </cell>
          <cell r="H15">
            <v>582.7170488664799</v>
          </cell>
          <cell r="I15">
            <v>411.59407374326423</v>
          </cell>
          <cell r="J15">
            <v>411.59407374326423</v>
          </cell>
          <cell r="K15">
            <v>504.49407374326427</v>
          </cell>
          <cell r="L15">
            <v>426.11607374326428</v>
          </cell>
          <cell r="M15">
            <v>434.31843369043224</v>
          </cell>
          <cell r="N15">
            <v>323.61843369043225</v>
          </cell>
        </row>
        <row r="16">
          <cell r="B16" t="str">
            <v xml:space="preserve">    Foreign Liabilities</v>
          </cell>
          <cell r="D16">
            <v>73.348712549019609</v>
          </cell>
          <cell r="E16">
            <v>151.8225080385852</v>
          </cell>
          <cell r="F16">
            <v>88.507451548183255</v>
          </cell>
          <cell r="G16">
            <v>127.85826771653544</v>
          </cell>
          <cell r="H16">
            <v>158.84087892641207</v>
          </cell>
          <cell r="I16">
            <v>134.64522499647339</v>
          </cell>
          <cell r="J16">
            <v>134.64522499647339</v>
          </cell>
          <cell r="K16">
            <v>167.94522499647337</v>
          </cell>
          <cell r="L16">
            <v>148.06722499647339</v>
          </cell>
          <cell r="M16">
            <v>141.977588966876</v>
          </cell>
          <cell r="N16">
            <v>181.27758896687601</v>
          </cell>
        </row>
        <row r="17">
          <cell r="B17" t="str">
            <v>Net foreign assets of commercial banks</v>
          </cell>
          <cell r="D17">
            <v>144.23597607843138</v>
          </cell>
          <cell r="E17">
            <v>261.80176848874595</v>
          </cell>
          <cell r="F17">
            <v>284.94787222748812</v>
          </cell>
          <cell r="G17">
            <v>211.29732283464571</v>
          </cell>
          <cell r="H17">
            <v>394.76478395516887</v>
          </cell>
          <cell r="I17">
            <v>525.75821695584716</v>
          </cell>
          <cell r="J17">
            <v>530.55438002539142</v>
          </cell>
          <cell r="K17">
            <v>525.73000423190854</v>
          </cell>
          <cell r="L17">
            <v>505.55438002539142</v>
          </cell>
          <cell r="M17">
            <v>500.30784386159326</v>
          </cell>
          <cell r="N17">
            <v>500.30784386159326</v>
          </cell>
        </row>
        <row r="18">
          <cell r="B18" t="str">
            <v xml:space="preserve">    Of which: Net claims on Eritrean banks</v>
          </cell>
          <cell r="D18" t="str">
            <v>...</v>
          </cell>
          <cell r="E18" t="str">
            <v>...</v>
          </cell>
          <cell r="F18" t="str">
            <v>...</v>
          </cell>
          <cell r="G18" t="str">
            <v>...</v>
          </cell>
          <cell r="H18">
            <v>159.74045126087594</v>
          </cell>
          <cell r="I18" t="str">
            <v>...</v>
          </cell>
          <cell r="J18">
            <v>173.86091127098317</v>
          </cell>
          <cell r="K18">
            <v>173.86091127098317</v>
          </cell>
          <cell r="L18">
            <v>173.86091127098317</v>
          </cell>
          <cell r="M18">
            <v>151.76702376554607</v>
          </cell>
          <cell r="N18">
            <v>173.86091127098317</v>
          </cell>
        </row>
        <row r="19">
          <cell r="B19" t="str">
            <v>Gross official foreign reserves (in U.S. dollars)</v>
          </cell>
          <cell r="D19">
            <v>260.21153901960793</v>
          </cell>
          <cell r="E19">
            <v>511.26505742861735</v>
          </cell>
          <cell r="F19">
            <v>635.56082148499206</v>
          </cell>
          <cell r="G19">
            <v>888.21569026598422</v>
          </cell>
          <cell r="H19">
            <v>582.7170488664799</v>
          </cell>
          <cell r="I19" t="str">
            <v>...</v>
          </cell>
          <cell r="J19">
            <v>411.59407374326423</v>
          </cell>
          <cell r="K19">
            <v>504.49407374326427</v>
          </cell>
          <cell r="L19">
            <v>426.11607374326428</v>
          </cell>
          <cell r="M19">
            <v>434.31843369043224</v>
          </cell>
          <cell r="N19">
            <v>323.61843369043225</v>
          </cell>
        </row>
        <row r="20">
          <cell r="H20" t="str">
            <v xml:space="preserve"> </v>
          </cell>
        </row>
        <row r="21">
          <cell r="C21" t="str">
            <v>(In millions of birr)</v>
          </cell>
        </row>
        <row r="23">
          <cell r="B23" t="str">
            <v>Net foreign assets</v>
          </cell>
          <cell r="D23">
            <v>1688.6038930000002</v>
          </cell>
          <cell r="E23">
            <v>3864.1396572059998</v>
          </cell>
          <cell r="F23">
            <v>5973.7999999999993</v>
          </cell>
          <cell r="G23">
            <v>6170.0076331890004</v>
          </cell>
          <cell r="H23">
            <v>5551.2043083635999</v>
          </cell>
          <cell r="I23">
            <v>5690.3903887660008</v>
          </cell>
          <cell r="J23">
            <v>5724.3903887660008</v>
          </cell>
          <cell r="K23">
            <v>6112.6947887660008</v>
          </cell>
          <cell r="L23">
            <v>5554.9632887660009</v>
          </cell>
          <cell r="M23">
            <v>6437.0999999999995</v>
          </cell>
          <cell r="N23">
            <v>5327.5576283708888</v>
          </cell>
        </row>
        <row r="24">
          <cell r="B24" t="str">
            <v xml:space="preserve">  National Bank</v>
          </cell>
          <cell r="D24">
            <v>953.0004150000002</v>
          </cell>
          <cell r="E24">
            <v>2235.7326572060001</v>
          </cell>
          <cell r="F24">
            <v>3144.2</v>
          </cell>
          <cell r="G24">
            <v>4828.2696331890002</v>
          </cell>
          <cell r="H24">
            <v>2874.3043083635994</v>
          </cell>
          <cell r="I24">
            <v>1963.2903887660004</v>
          </cell>
          <cell r="J24">
            <v>1963.2903887660004</v>
          </cell>
          <cell r="K24">
            <v>2385.7947887660007</v>
          </cell>
          <cell r="L24">
            <v>1971.0882887660007</v>
          </cell>
          <cell r="M24">
            <v>2374.1000000000004</v>
          </cell>
          <cell r="N24">
            <v>1009.0542482452903</v>
          </cell>
        </row>
        <row r="25">
          <cell r="B25" t="str">
            <v xml:space="preserve">    Assets</v>
          </cell>
          <cell r="D25">
            <v>1327.0788490000002</v>
          </cell>
          <cell r="E25">
            <v>3180.0686572059999</v>
          </cell>
          <cell r="F25">
            <v>4023.1</v>
          </cell>
          <cell r="G25">
            <v>5640.1696331889998</v>
          </cell>
          <cell r="H25">
            <v>3951.4043083635997</v>
          </cell>
          <cell r="I25">
            <v>2917.7903887660004</v>
          </cell>
          <cell r="J25">
            <v>2917.7903887660004</v>
          </cell>
          <cell r="K25">
            <v>3576.3584887660004</v>
          </cell>
          <cell r="L25">
            <v>3020.7368467660008</v>
          </cell>
          <cell r="M25">
            <v>3527.1000000000004</v>
          </cell>
          <cell r="N25">
            <v>2294.1310764314744</v>
          </cell>
        </row>
        <row r="26">
          <cell r="B26" t="str">
            <v xml:space="preserve">    Liabilities</v>
          </cell>
          <cell r="D26">
            <v>374.07843400000002</v>
          </cell>
          <cell r="E26">
            <v>944.3359999999999</v>
          </cell>
          <cell r="F26">
            <v>878.9</v>
          </cell>
          <cell r="G26">
            <v>811.9</v>
          </cell>
          <cell r="H26">
            <v>1077.1000000000001</v>
          </cell>
          <cell r="I26">
            <v>954.5</v>
          </cell>
          <cell r="J26">
            <v>954.5</v>
          </cell>
          <cell r="K26">
            <v>1190.5636999999997</v>
          </cell>
          <cell r="L26">
            <v>1049.6485579999999</v>
          </cell>
          <cell r="M26">
            <v>1153</v>
          </cell>
          <cell r="N26">
            <v>1285.076828186184</v>
          </cell>
        </row>
        <row r="27">
          <cell r="B27" t="str">
            <v xml:space="preserve">  Commercial banks</v>
          </cell>
          <cell r="D27">
            <v>735.603478</v>
          </cell>
          <cell r="E27">
            <v>1628.4069999999997</v>
          </cell>
          <cell r="F27">
            <v>2829.6</v>
          </cell>
          <cell r="G27">
            <v>1341.7380000000003</v>
          </cell>
          <cell r="H27">
            <v>2676.9</v>
          </cell>
          <cell r="I27">
            <v>3727.1</v>
          </cell>
          <cell r="J27">
            <v>3761.1</v>
          </cell>
          <cell r="K27">
            <v>3726.8999999999996</v>
          </cell>
          <cell r="L27">
            <v>3583.875</v>
          </cell>
          <cell r="M27">
            <v>4062.9999999999991</v>
          </cell>
          <cell r="N27">
            <v>3534.7</v>
          </cell>
        </row>
        <row r="28">
          <cell r="B28" t="str">
            <v xml:space="preserve">    Assets</v>
          </cell>
          <cell r="D28">
            <v>999.21087699999998</v>
          </cell>
          <cell r="E28">
            <v>2082.8309999999997</v>
          </cell>
          <cell r="F28">
            <v>3616.5</v>
          </cell>
          <cell r="G28">
            <v>2424.038</v>
          </cell>
          <cell r="H28">
            <v>4274.3</v>
          </cell>
          <cell r="I28">
            <v>5812.6</v>
          </cell>
          <cell r="J28">
            <v>5846.8</v>
          </cell>
          <cell r="K28" t="str">
            <v>...</v>
          </cell>
          <cell r="L28" t="str">
            <v>...</v>
          </cell>
          <cell r="M28">
            <v>5784.4999999999991</v>
          </cell>
          <cell r="N28" t="str">
            <v>...</v>
          </cell>
        </row>
        <row r="29">
          <cell r="B29" t="str">
            <v xml:space="preserve">    Liabilities</v>
          </cell>
          <cell r="D29">
            <v>263.60739899999999</v>
          </cell>
          <cell r="E29">
            <v>454.42399999999998</v>
          </cell>
          <cell r="F29">
            <v>786.9</v>
          </cell>
          <cell r="G29">
            <v>1082.2999999999997</v>
          </cell>
          <cell r="H29">
            <v>1597.4</v>
          </cell>
          <cell r="I29">
            <v>2085.5</v>
          </cell>
          <cell r="J29">
            <v>2085.6999999999998</v>
          </cell>
          <cell r="K29" t="str">
            <v>...</v>
          </cell>
          <cell r="L29" t="str">
            <v>...</v>
          </cell>
          <cell r="M29">
            <v>1721.5</v>
          </cell>
          <cell r="N29" t="str">
            <v>...</v>
          </cell>
        </row>
        <row r="31">
          <cell r="B31" t="str">
            <v>Domestic credit</v>
          </cell>
          <cell r="D31">
            <v>11967.483131000001</v>
          </cell>
          <cell r="E31">
            <v>13180.201604000002</v>
          </cell>
          <cell r="F31">
            <v>14902.8</v>
          </cell>
          <cell r="G31">
            <v>17063.800000000003</v>
          </cell>
          <cell r="H31">
            <v>17146.300000000003</v>
          </cell>
          <cell r="I31">
            <v>18832.400000000001</v>
          </cell>
          <cell r="J31">
            <v>18930</v>
          </cell>
          <cell r="K31">
            <v>20584.468724941195</v>
          </cell>
          <cell r="L31">
            <v>20731.830534074074</v>
          </cell>
          <cell r="M31">
            <v>20063.500000000004</v>
          </cell>
          <cell r="N31">
            <v>23894.634965353856</v>
          </cell>
        </row>
        <row r="32">
          <cell r="B32" t="str">
            <v xml:space="preserve">  Net Claims on Government</v>
          </cell>
          <cell r="D32">
            <v>9503.4298950000011</v>
          </cell>
          <cell r="E32">
            <v>10179.873541000001</v>
          </cell>
          <cell r="F32">
            <v>9804.7999999999993</v>
          </cell>
          <cell r="G32">
            <v>9615.7000000000007</v>
          </cell>
          <cell r="H32">
            <v>8797.9</v>
          </cell>
          <cell r="I32">
            <v>9372.2000000000007</v>
          </cell>
          <cell r="J32">
            <v>9372.2000000000007</v>
          </cell>
          <cell r="K32">
            <v>9192.2000000000007</v>
          </cell>
          <cell r="L32">
            <v>10479.299999999999</v>
          </cell>
          <cell r="M32">
            <v>9736.1000000000022</v>
          </cell>
          <cell r="N32">
            <v>12583.100000000002</v>
          </cell>
        </row>
        <row r="33">
          <cell r="B33" t="str">
            <v xml:space="preserve">    National Bank    </v>
          </cell>
          <cell r="D33">
            <v>7114.4126130000004</v>
          </cell>
          <cell r="E33">
            <v>7832.7784149999998</v>
          </cell>
          <cell r="F33">
            <v>7577.1</v>
          </cell>
          <cell r="G33">
            <v>7277.7</v>
          </cell>
          <cell r="H33">
            <v>7238.0999999999995</v>
          </cell>
          <cell r="I33">
            <v>8126.3</v>
          </cell>
          <cell r="J33">
            <v>8126.3</v>
          </cell>
          <cell r="K33" t="str">
            <v>...</v>
          </cell>
          <cell r="L33" t="str">
            <v>...</v>
          </cell>
          <cell r="M33">
            <v>8275.3000000000011</v>
          </cell>
          <cell r="N33" t="str">
            <v>...</v>
          </cell>
        </row>
        <row r="34">
          <cell r="B34" t="str">
            <v xml:space="preserve">    Commercial banks</v>
          </cell>
          <cell r="D34">
            <v>2389.0172819999998</v>
          </cell>
          <cell r="E34">
            <v>2347.0951260000002</v>
          </cell>
          <cell r="F34">
            <v>2227.6999999999998</v>
          </cell>
          <cell r="G34">
            <v>2338.0000000000005</v>
          </cell>
          <cell r="H34">
            <v>1559.8</v>
          </cell>
          <cell r="I34">
            <v>1245.9000000000001</v>
          </cell>
          <cell r="J34">
            <v>1245.9000000000001</v>
          </cell>
          <cell r="K34" t="str">
            <v>...</v>
          </cell>
          <cell r="L34" t="str">
            <v>...</v>
          </cell>
          <cell r="M34">
            <v>1460.8000000000002</v>
          </cell>
          <cell r="N34" t="str">
            <v>...</v>
          </cell>
        </row>
        <row r="35">
          <cell r="B35" t="str">
            <v xml:space="preserve">  Claims on other sectors</v>
          </cell>
          <cell r="D35">
            <v>2464.0532359999993</v>
          </cell>
          <cell r="E35">
            <v>3000.3280629999999</v>
          </cell>
          <cell r="F35">
            <v>5098</v>
          </cell>
          <cell r="G35">
            <v>7448.1</v>
          </cell>
          <cell r="H35">
            <v>8348.4000000000015</v>
          </cell>
          <cell r="I35">
            <v>9460.2000000000007</v>
          </cell>
          <cell r="J35">
            <v>9557.7999999999993</v>
          </cell>
          <cell r="K35">
            <v>11392.268724941194</v>
          </cell>
          <cell r="L35">
            <v>10252.530534074074</v>
          </cell>
          <cell r="M35">
            <v>10327.400000000001</v>
          </cell>
          <cell r="N35">
            <v>11311.534965353854</v>
          </cell>
        </row>
        <row r="36">
          <cell r="B36" t="str">
            <v xml:space="preserve">    (excluding public enterprises)</v>
          </cell>
          <cell r="D36" t="str">
            <v>...</v>
          </cell>
          <cell r="E36" t="str">
            <v>...</v>
          </cell>
          <cell r="F36" t="str">
            <v>...</v>
          </cell>
          <cell r="G36" t="str">
            <v>...</v>
          </cell>
          <cell r="H36">
            <v>6642.4</v>
          </cell>
          <cell r="J36">
            <v>7474.8</v>
          </cell>
          <cell r="K36" t="str">
            <v>...</v>
          </cell>
          <cell r="L36">
            <v>8123.6616185676103</v>
          </cell>
          <cell r="M36">
            <v>8600</v>
          </cell>
        </row>
        <row r="37">
          <cell r="B37" t="str">
            <v xml:space="preserve">    National Bank    </v>
          </cell>
          <cell r="D37">
            <v>449.62976299999991</v>
          </cell>
          <cell r="E37">
            <v>462.84399999999999</v>
          </cell>
          <cell r="F37">
            <v>465.1</v>
          </cell>
          <cell r="G37">
            <v>465.1</v>
          </cell>
          <cell r="H37">
            <v>465.1</v>
          </cell>
          <cell r="I37">
            <v>465.1</v>
          </cell>
          <cell r="J37">
            <v>465.1</v>
          </cell>
          <cell r="K37">
            <v>465.1</v>
          </cell>
          <cell r="L37">
            <v>465.1</v>
          </cell>
          <cell r="M37">
            <v>465.1</v>
          </cell>
        </row>
        <row r="38">
          <cell r="B38" t="str">
            <v xml:space="preserve">    Commercial banks</v>
          </cell>
          <cell r="D38">
            <v>2014.4234729999994</v>
          </cell>
          <cell r="E38">
            <v>2537.4840629999999</v>
          </cell>
          <cell r="F38">
            <v>4632.8999999999996</v>
          </cell>
          <cell r="G38">
            <v>6983</v>
          </cell>
          <cell r="H38">
            <v>7883.3000000000011</v>
          </cell>
          <cell r="I38">
            <v>8995.1</v>
          </cell>
          <cell r="J38">
            <v>9092.7000000000007</v>
          </cell>
          <cell r="K38">
            <v>10927.168724941193</v>
          </cell>
          <cell r="L38">
            <v>9787.4305340740739</v>
          </cell>
          <cell r="M38">
            <v>9862.3000000000011</v>
          </cell>
        </row>
        <row r="39">
          <cell r="B39" t="str">
            <v xml:space="preserve">        CBE</v>
          </cell>
          <cell r="D39">
            <v>0</v>
          </cell>
          <cell r="E39">
            <v>0</v>
          </cell>
          <cell r="F39">
            <v>0</v>
          </cell>
          <cell r="G39">
            <v>5944.2</v>
          </cell>
          <cell r="H39">
            <v>6590.5000000000009</v>
          </cell>
          <cell r="I39">
            <v>0</v>
          </cell>
        </row>
        <row r="40">
          <cell r="B40" t="str">
            <v xml:space="preserve">            (After adjust. for nonperforming)</v>
          </cell>
          <cell r="D40">
            <v>0</v>
          </cell>
          <cell r="E40">
            <v>0</v>
          </cell>
          <cell r="F40">
            <v>0</v>
          </cell>
          <cell r="G40">
            <v>0</v>
          </cell>
          <cell r="H40">
            <v>4020.5000000000009</v>
          </cell>
          <cell r="I40">
            <v>0</v>
          </cell>
        </row>
        <row r="41">
          <cell r="B41" t="str">
            <v xml:space="preserve">           nonperforming</v>
          </cell>
          <cell r="D41">
            <v>0</v>
          </cell>
          <cell r="E41">
            <v>0</v>
          </cell>
          <cell r="F41">
            <v>0</v>
          </cell>
          <cell r="G41">
            <v>0</v>
          </cell>
          <cell r="H41">
            <v>2570</v>
          </cell>
          <cell r="I41">
            <v>0</v>
          </cell>
        </row>
        <row r="42">
          <cell r="B42" t="str">
            <v xml:space="preserve">        Other</v>
          </cell>
          <cell r="D42">
            <v>0</v>
          </cell>
          <cell r="E42">
            <v>0</v>
          </cell>
          <cell r="F42">
            <v>0</v>
          </cell>
          <cell r="G42">
            <v>1038.8</v>
          </cell>
          <cell r="H42">
            <v>1292.8</v>
          </cell>
          <cell r="I42">
            <v>0</v>
          </cell>
        </row>
        <row r="44">
          <cell r="B44" t="str">
            <v>Broad money</v>
          </cell>
          <cell r="D44">
            <v>10384.179773960001</v>
          </cell>
          <cell r="E44">
            <v>11838.15303096</v>
          </cell>
          <cell r="F44">
            <v>14713.8</v>
          </cell>
          <cell r="G44">
            <v>15962.485030960001</v>
          </cell>
          <cell r="H44">
            <v>16511.385030960002</v>
          </cell>
          <cell r="I44">
            <v>18504.085030959999</v>
          </cell>
        </row>
        <row r="45">
          <cell r="B45" t="str">
            <v xml:space="preserve">  (excl. non-gov't public sector deposits)</v>
          </cell>
          <cell r="D45">
            <v>8627.4845659599996</v>
          </cell>
          <cell r="E45">
            <v>9875.1200309600008</v>
          </cell>
          <cell r="F45">
            <v>12397.9</v>
          </cell>
          <cell r="G45">
            <v>13453.085030959999</v>
          </cell>
          <cell r="H45">
            <v>13957.985030960001</v>
          </cell>
          <cell r="I45">
            <v>18504.085030959999</v>
          </cell>
        </row>
        <row r="46">
          <cell r="B46" t="str">
            <v xml:space="preserve">  Money</v>
          </cell>
          <cell r="D46">
            <v>7816.1146749600011</v>
          </cell>
          <cell r="E46">
            <v>8611.8070309600007</v>
          </cell>
          <cell r="F46">
            <v>10212.4</v>
          </cell>
          <cell r="G46">
            <v>10153.985030960001</v>
          </cell>
          <cell r="H46">
            <v>9980.4850309600006</v>
          </cell>
          <cell r="I46">
            <v>10941.585030960001</v>
          </cell>
        </row>
        <row r="47">
          <cell r="B47" t="str">
            <v xml:space="preserve">    Currency outside banks</v>
          </cell>
          <cell r="D47">
            <v>4907.2057229600005</v>
          </cell>
          <cell r="E47">
            <v>5169.8500309599995</v>
          </cell>
          <cell r="F47">
            <v>5837</v>
          </cell>
          <cell r="G47">
            <v>5694.2850309599999</v>
          </cell>
          <cell r="H47">
            <v>5177.6850309600004</v>
          </cell>
          <cell r="I47">
            <v>4758.9850309600006</v>
          </cell>
        </row>
        <row r="48">
          <cell r="B48" t="str">
            <v xml:space="preserve">    Demand deposits</v>
          </cell>
          <cell r="D48">
            <v>2908.9089520000002</v>
          </cell>
          <cell r="E48">
            <v>3441.9570000000003</v>
          </cell>
          <cell r="F48">
            <v>4375.3999999999996</v>
          </cell>
          <cell r="G48">
            <v>4459.7000000000007</v>
          </cell>
          <cell r="H48">
            <v>4802.8</v>
          </cell>
          <cell r="I48">
            <v>6182.6</v>
          </cell>
        </row>
        <row r="49">
          <cell r="B49" t="str">
            <v xml:space="preserve">  Quasi-money</v>
          </cell>
          <cell r="D49">
            <v>2568.0650989999999</v>
          </cell>
          <cell r="E49">
            <v>3226.346</v>
          </cell>
          <cell r="F49">
            <v>4501.3999999999996</v>
          </cell>
          <cell r="G49">
            <v>5808.4999999999991</v>
          </cell>
          <cell r="H49">
            <v>6530.9000000000005</v>
          </cell>
          <cell r="I49">
            <v>7562.5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Work3"/>
      <sheetName val="Work4"/>
      <sheetName val="Report"/>
      <sheetName val="Sheet1"/>
      <sheetName val="EXCRAT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1_GDPMP"/>
      <sheetName val="2_GDPS"/>
      <sheetName val="3_GDPS2"/>
      <sheetName val="4_GDPS3"/>
      <sheetName val="5_SUR2"/>
      <sheetName val="6_SIEA"/>
      <sheetName val="7_AIP"/>
      <sheetName val="8_MP"/>
      <sheetName val="9_SQIP"/>
      <sheetName val="10_CUM"/>
      <sheetName val="11_ASTC"/>
      <sheetName val="12_POR"/>
      <sheetName val="13_RPPP"/>
      <sheetName val="14_RPPP2"/>
      <sheetName val="15_PCEW"/>
      <sheetName val="16_CPI"/>
      <sheetName val="17_EFS"/>
      <sheetName val="18_TO"/>
      <sheetName val="19_CGO"/>
      <sheetName val="20_CGR"/>
      <sheetName val="21_CGE"/>
      <sheetName val="22_SD"/>
      <sheetName val="23_SDME"/>
      <sheetName val="24_MS"/>
      <sheetName val="25_SA"/>
      <sheetName val="26_SA2"/>
      <sheetName val="27_CPS"/>
      <sheetName val="28_SIR2"/>
      <sheetName val="29_MER"/>
      <sheetName val="30_BOP"/>
      <sheetName val="31_FTI"/>
      <sheetName val="32_CCE"/>
      <sheetName val="33_CI"/>
      <sheetName val="34_EXDO"/>
      <sheetName val="35_DSDP"/>
      <sheetName val="36_DSDP2"/>
      <sheetName val="37_EDA"/>
      <sheetName val="38_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acro Forecasts"/>
      <sheetName val="Indicators"/>
      <sheetName val="Committed Debt Outflows"/>
      <sheetName val="C Current Maturity"/>
      <sheetName val="N$ Current Maturity"/>
      <sheetName val="N$ Borrowing Requirement"/>
      <sheetName val="Borrowing Strategy"/>
      <sheetName val="C New Maturity"/>
      <sheetName val="N$ New Maturity"/>
      <sheetName val="N$ Total Maturity"/>
      <sheetName val="Interest Forecasts"/>
      <sheetName val="Currency Forecasts"/>
      <sheetName val="C New Debt"/>
      <sheetName val="N$ New Debt"/>
      <sheetName val="C Debt Bal"/>
      <sheetName val="N$ Debt Bal"/>
      <sheetName val="Interest Rates"/>
      <sheetName val="N$ Interest Payments"/>
      <sheetName val="NPV"/>
      <sheetName val="Description"/>
      <sheetName val="To Do"/>
    </sheetNames>
    <sheetDataSet>
      <sheetData sheetId="0"/>
      <sheetData sheetId="1"/>
      <sheetData sheetId="2"/>
      <sheetData sheetId="3" refreshError="1">
        <row r="30">
          <cell r="I30">
            <v>7.5166666666666673E-2</v>
          </cell>
          <cell r="L30">
            <v>300000000</v>
          </cell>
        </row>
        <row r="63">
          <cell r="I63">
            <v>8.2709166210045662E-2</v>
          </cell>
          <cell r="L63">
            <v>2190000000</v>
          </cell>
        </row>
        <row r="102">
          <cell r="I102">
            <v>0.10250348302583459</v>
          </cell>
          <cell r="L102">
            <v>2551230000</v>
          </cell>
        </row>
        <row r="161">
          <cell r="I161">
            <v>0.1340473781912801</v>
          </cell>
          <cell r="L161">
            <v>1068552400</v>
          </cell>
        </row>
        <row r="207">
          <cell r="I207">
            <v>0.1229264029884394</v>
          </cell>
          <cell r="L207">
            <v>654649568.35000002</v>
          </cell>
        </row>
        <row r="262">
          <cell r="I262">
            <v>0.13744920268991612</v>
          </cell>
          <cell r="L262">
            <v>1263147200</v>
          </cell>
        </row>
        <row r="306">
          <cell r="I306">
            <v>0.12161722683929203</v>
          </cell>
          <cell r="L306">
            <v>578581060.23000002</v>
          </cell>
        </row>
        <row r="325">
          <cell r="I325">
            <v>0</v>
          </cell>
          <cell r="L325">
            <v>1</v>
          </cell>
        </row>
        <row r="355">
          <cell r="I355">
            <v>6.6809981633951576E-2</v>
          </cell>
          <cell r="L355">
            <v>358367780</v>
          </cell>
        </row>
        <row r="383">
          <cell r="I383">
            <v>3.0371777969854269E-2</v>
          </cell>
          <cell r="L383">
            <v>20887013.647</v>
          </cell>
        </row>
        <row r="409">
          <cell r="I409">
            <v>1.9706204305381489E-2</v>
          </cell>
          <cell r="L409">
            <v>17507539.478</v>
          </cell>
        </row>
        <row r="437">
          <cell r="I437">
            <v>7.4999999999999989E-3</v>
          </cell>
          <cell r="L437">
            <v>312097.31199999992</v>
          </cell>
        </row>
        <row r="450">
          <cell r="I450">
            <v>3.1578947367590031E-2</v>
          </cell>
          <cell r="L450">
            <v>190000000.005</v>
          </cell>
        </row>
        <row r="463">
          <cell r="I463">
            <v>7.4999999999999989E-3</v>
          </cell>
          <cell r="L463">
            <v>3576623.0860000001</v>
          </cell>
        </row>
        <row r="488">
          <cell r="I488">
            <v>1.7278204901347374E-2</v>
          </cell>
          <cell r="L488">
            <v>180066402.07049999</v>
          </cell>
        </row>
        <row r="501">
          <cell r="I501">
            <v>3.2714339668730726E-2</v>
          </cell>
          <cell r="L501">
            <v>21082249.504999999</v>
          </cell>
        </row>
        <row r="514">
          <cell r="I514">
            <v>2.661738190036066E-2</v>
          </cell>
          <cell r="L514">
            <v>1672659.6170000001</v>
          </cell>
        </row>
        <row r="527">
          <cell r="I527">
            <v>2.6934934497816594E-2</v>
          </cell>
          <cell r="L527">
            <v>4580000</v>
          </cell>
        </row>
        <row r="531">
          <cell r="I531">
            <v>0.03</v>
          </cell>
          <cell r="L531">
            <v>6250000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Rs"/>
      <sheetName val="NPV"/>
      <sheetName val="PC Sched"/>
      <sheetName val="NPV_Table"/>
      <sheetName val="Module1"/>
    </sheetNames>
    <sheetDataSet>
      <sheetData sheetId="0" refreshError="1"/>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7">
          <cell r="C77">
            <v>4.6120000000000001E-2</v>
          </cell>
        </row>
        <row r="79">
          <cell r="C79">
            <v>4.6120000000000001E-2</v>
          </cell>
        </row>
        <row r="80">
          <cell r="C80">
            <v>6.0199999999999997E-2</v>
          </cell>
        </row>
        <row r="81">
          <cell r="C81">
            <v>4.6120000000000001E-2</v>
          </cell>
        </row>
        <row r="82">
          <cell r="C82">
            <v>3.7350000000000001E-2</v>
          </cell>
        </row>
        <row r="84">
          <cell r="C84">
            <v>4.6120000000000001E-2</v>
          </cell>
        </row>
        <row r="87">
          <cell r="C87">
            <v>4.6120000000000001E-2</v>
          </cell>
        </row>
        <row r="90">
          <cell r="C90">
            <v>4.6120000000000001E-2</v>
          </cell>
        </row>
        <row r="91">
          <cell r="C91">
            <v>5.8216666666666667E-2</v>
          </cell>
        </row>
        <row r="94">
          <cell r="C94">
            <v>4.6120000000000001E-2</v>
          </cell>
        </row>
        <row r="95">
          <cell r="C95">
            <v>2.3166666666666669E-2</v>
          </cell>
        </row>
        <row r="99">
          <cell r="C99">
            <v>4.6120000000000001E-2</v>
          </cell>
        </row>
        <row r="100">
          <cell r="C100">
            <v>6.0149999999999995E-2</v>
          </cell>
        </row>
        <row r="103">
          <cell r="C103">
            <v>4.8712733333333327E-2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Table 8"/>
      <sheetName val="Table 9"/>
      <sheetName val="Table 10"/>
      <sheetName val="Table 11"/>
      <sheetName val="Table YYY"/>
      <sheetName val="Table YYY_conc"/>
      <sheetName val="Table ZZZ"/>
    </sheetNames>
    <sheetDataSet>
      <sheetData sheetId="0"/>
      <sheetData sheetId="1" refreshError="1">
        <row r="1">
          <cell r="A1" t="str">
            <v>Table 2. Zambia: Central Government Overall Operations, 2003-07</v>
          </cell>
        </row>
        <row r="2">
          <cell r="A2" t="str">
            <v>(In billions of kwacha)</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1529</v>
          </cell>
          <cell r="C10">
            <v>1921</v>
          </cell>
          <cell r="D10">
            <v>2528</v>
          </cell>
          <cell r="E10">
            <v>3262.4332978999992</v>
          </cell>
          <cell r="F10">
            <v>4259.0686100000003</v>
          </cell>
          <cell r="G10">
            <v>5104.1873200000009</v>
          </cell>
          <cell r="H10">
            <v>2891.1071856904296</v>
          </cell>
          <cell r="I10">
            <v>2781.5837241861464</v>
          </cell>
          <cell r="J10">
            <v>4511.193265345215</v>
          </cell>
          <cell r="K10">
            <v>4419.5352012316007</v>
          </cell>
          <cell r="L10">
            <v>1661.0629999999999</v>
          </cell>
          <cell r="M10">
            <v>1621.5568620930733</v>
          </cell>
          <cell r="N10">
            <v>6172.2562653452151</v>
          </cell>
          <cell r="O10">
            <v>6041.0920633246742</v>
          </cell>
          <cell r="P10">
            <v>7730.2585230393615</v>
          </cell>
          <cell r="Q10">
            <v>8916.4067880165458</v>
          </cell>
          <cell r="R10">
            <v>9903.1417166170831</v>
          </cell>
        </row>
        <row r="11">
          <cell r="A11" t="str">
            <v>Revenue</v>
          </cell>
          <cell r="B11">
            <v>1131</v>
          </cell>
          <cell r="C11">
            <v>1324</v>
          </cell>
          <cell r="D11">
            <v>1953</v>
          </cell>
          <cell r="E11">
            <v>2508.5159999999996</v>
          </cell>
          <cell r="F11">
            <v>2909.2049999999999</v>
          </cell>
          <cell r="G11">
            <v>18.3</v>
          </cell>
          <cell r="H11">
            <v>2195.7054406904294</v>
          </cell>
          <cell r="I11">
            <v>2186.864</v>
          </cell>
          <cell r="J11">
            <v>3448.5012203452147</v>
          </cell>
          <cell r="K11">
            <v>3402.22</v>
          </cell>
          <cell r="L11">
            <v>1335.5639999999999</v>
          </cell>
          <cell r="M11">
            <v>1271.877</v>
          </cell>
          <cell r="N11">
            <v>4784.06522034521</v>
          </cell>
          <cell r="O11">
            <v>4674.0969999999998</v>
          </cell>
          <cell r="P11">
            <v>5695.59</v>
          </cell>
          <cell r="Q11">
            <v>6443.2660900427072</v>
          </cell>
          <cell r="R11">
            <v>7237.6989642566859</v>
          </cell>
        </row>
        <row r="12">
          <cell r="A12" t="str">
            <v>Tax revenue</v>
          </cell>
          <cell r="B12">
            <v>1094</v>
          </cell>
          <cell r="C12">
            <v>1289</v>
          </cell>
          <cell r="D12">
            <v>1931</v>
          </cell>
          <cell r="E12">
            <v>2448.703</v>
          </cell>
          <cell r="F12">
            <v>2848.96</v>
          </cell>
          <cell r="G12">
            <v>3547.5591000000004</v>
          </cell>
          <cell r="H12">
            <v>2123.7394406904295</v>
          </cell>
          <cell r="I12">
            <v>2110.9670000000001</v>
          </cell>
          <cell r="J12">
            <v>3330.1152203452148</v>
          </cell>
          <cell r="K12">
            <v>3304.9970000000003</v>
          </cell>
          <cell r="L12">
            <v>1216.558</v>
          </cell>
          <cell r="M12">
            <v>1193</v>
          </cell>
          <cell r="N12">
            <v>4546.6732203452148</v>
          </cell>
          <cell r="O12">
            <v>4497.9969999999994</v>
          </cell>
          <cell r="P12">
            <v>5479</v>
          </cell>
          <cell r="Q12">
            <v>6194.697988059288</v>
          </cell>
          <cell r="R12">
            <v>6962.5136899005893</v>
          </cell>
        </row>
        <row r="13">
          <cell r="A13" t="str">
            <v>Income taxes</v>
          </cell>
          <cell r="B13">
            <v>398</v>
          </cell>
          <cell r="C13">
            <v>483</v>
          </cell>
          <cell r="D13">
            <v>634</v>
          </cell>
          <cell r="E13">
            <v>977.226</v>
          </cell>
          <cell r="F13">
            <v>1243.663</v>
          </cell>
          <cell r="G13">
            <v>1622.1460999999999</v>
          </cell>
          <cell r="H13">
            <v>949.56844069042938</v>
          </cell>
          <cell r="I13">
            <v>942.17699999999991</v>
          </cell>
          <cell r="J13">
            <v>1511.0442203452146</v>
          </cell>
          <cell r="K13">
            <v>1490.0550000000001</v>
          </cell>
          <cell r="L13">
            <v>537.95799999999997</v>
          </cell>
          <cell r="M13">
            <v>532</v>
          </cell>
          <cell r="N13">
            <v>2049.0022203452145</v>
          </cell>
          <cell r="O13">
            <v>2022.0550000000001</v>
          </cell>
          <cell r="P13">
            <v>2457.1999999999998</v>
          </cell>
          <cell r="Q13">
            <v>2772.7164648425478</v>
          </cell>
          <cell r="R13">
            <v>3116.9983561268546</v>
          </cell>
        </row>
        <row r="14">
          <cell r="A14" t="str">
            <v>Excise taxes</v>
          </cell>
          <cell r="B14">
            <v>211</v>
          </cell>
          <cell r="C14">
            <v>222</v>
          </cell>
          <cell r="D14">
            <v>278</v>
          </cell>
          <cell r="E14">
            <v>366.06400000000002</v>
          </cell>
          <cell r="F14">
            <v>422.99200000000002</v>
          </cell>
          <cell r="G14">
            <v>482.12800000000004</v>
          </cell>
          <cell r="H14">
            <v>295.10700000000003</v>
          </cell>
          <cell r="I14">
            <v>270.54599999999999</v>
          </cell>
          <cell r="J14">
            <v>447.60700000000003</v>
          </cell>
          <cell r="K14">
            <v>434.62</v>
          </cell>
          <cell r="L14">
            <v>167.4</v>
          </cell>
          <cell r="M14">
            <v>168.9</v>
          </cell>
          <cell r="N14">
            <v>615.00700000000006</v>
          </cell>
          <cell r="O14">
            <v>603.52</v>
          </cell>
          <cell r="P14">
            <v>717</v>
          </cell>
          <cell r="Q14">
            <v>820.05312679758867</v>
          </cell>
          <cell r="R14">
            <v>920.5114117232971</v>
          </cell>
        </row>
        <row r="15">
          <cell r="A15" t="str">
            <v>Value-added tax (VAT)</v>
          </cell>
          <cell r="B15">
            <v>303</v>
          </cell>
          <cell r="C15">
            <v>429</v>
          </cell>
          <cell r="D15">
            <v>575</v>
          </cell>
          <cell r="E15">
            <v>821.44100000000003</v>
          </cell>
          <cell r="F15">
            <v>812.19600000000003</v>
          </cell>
          <cell r="G15">
            <v>1034.211</v>
          </cell>
          <cell r="H15">
            <v>626.89800000000002</v>
          </cell>
          <cell r="I15">
            <v>641.55600000000004</v>
          </cell>
          <cell r="J15">
            <v>992.69800000000009</v>
          </cell>
          <cell r="K15">
            <v>981.76100000000008</v>
          </cell>
          <cell r="L15">
            <v>380.7</v>
          </cell>
          <cell r="M15">
            <v>355.1</v>
          </cell>
          <cell r="N15">
            <v>1373.3980000000001</v>
          </cell>
          <cell r="O15">
            <v>1336.8610000000001</v>
          </cell>
          <cell r="P15">
            <v>1620</v>
          </cell>
          <cell r="Q15">
            <v>1828.0989828797401</v>
          </cell>
          <cell r="R15">
            <v>2055.0898718729618</v>
          </cell>
        </row>
        <row r="16">
          <cell r="A16" t="str">
            <v>Domestic VAT</v>
          </cell>
          <cell r="B16">
            <v>200</v>
          </cell>
          <cell r="C16">
            <v>248</v>
          </cell>
          <cell r="D16">
            <v>230</v>
          </cell>
          <cell r="E16">
            <v>277.78500000000003</v>
          </cell>
          <cell r="F16">
            <v>341.67899999999997</v>
          </cell>
          <cell r="G16">
            <v>392.67200000000003</v>
          </cell>
          <cell r="H16">
            <v>250.08600000000001</v>
          </cell>
          <cell r="I16">
            <v>227.81300000000002</v>
          </cell>
          <cell r="J16">
            <v>421.38600000000002</v>
          </cell>
          <cell r="K16">
            <v>334.49800000000005</v>
          </cell>
          <cell r="L16">
            <v>186.2</v>
          </cell>
          <cell r="M16">
            <v>137.69999999999999</v>
          </cell>
          <cell r="N16">
            <v>607.58600000000001</v>
          </cell>
          <cell r="O16">
            <v>472.19800000000004</v>
          </cell>
          <cell r="P16">
            <v>641</v>
          </cell>
          <cell r="Q16">
            <v>723.40859078094024</v>
          </cell>
          <cell r="R16">
            <v>813.23258864129127</v>
          </cell>
        </row>
        <row r="17">
          <cell r="A17" t="str">
            <v>Import VAT</v>
          </cell>
          <cell r="B17">
            <v>103</v>
          </cell>
          <cell r="C17">
            <v>181</v>
          </cell>
          <cell r="D17">
            <v>345</v>
          </cell>
          <cell r="E17">
            <v>543.65600000000006</v>
          </cell>
          <cell r="F17">
            <v>470.51699999999994</v>
          </cell>
          <cell r="G17">
            <v>641.53899999999999</v>
          </cell>
          <cell r="H17">
            <v>376.81200000000001</v>
          </cell>
          <cell r="I17">
            <v>413.74299999999999</v>
          </cell>
          <cell r="J17">
            <v>571.31200000000001</v>
          </cell>
          <cell r="K17">
            <v>647.26300000000003</v>
          </cell>
          <cell r="L17">
            <v>194.5</v>
          </cell>
          <cell r="M17">
            <v>217.4</v>
          </cell>
          <cell r="N17">
            <v>765.81200000000001</v>
          </cell>
          <cell r="O17">
            <v>864.66300000000001</v>
          </cell>
          <cell r="P17">
            <v>979</v>
          </cell>
          <cell r="Q17">
            <v>1104.6903920987997</v>
          </cell>
          <cell r="R17">
            <v>1241.8572832316706</v>
          </cell>
        </row>
        <row r="18">
          <cell r="A18" t="str">
            <v>Customs duty</v>
          </cell>
          <cell r="B18">
            <v>182</v>
          </cell>
          <cell r="C18">
            <v>156</v>
          </cell>
          <cell r="D18">
            <v>252</v>
          </cell>
          <cell r="E18">
            <v>284.572</v>
          </cell>
          <cell r="F18">
            <v>367.10899999999998</v>
          </cell>
          <cell r="G18">
            <v>409.07400000000007</v>
          </cell>
          <cell r="H18">
            <v>252.166</v>
          </cell>
          <cell r="I18">
            <v>256.68799999999999</v>
          </cell>
          <cell r="J18">
            <v>378.76599999999996</v>
          </cell>
          <cell r="K18">
            <v>398.56099999999998</v>
          </cell>
          <cell r="L18">
            <v>130.5</v>
          </cell>
          <cell r="M18">
            <v>137</v>
          </cell>
          <cell r="N18">
            <v>509.26599999999996</v>
          </cell>
          <cell r="O18">
            <v>535.56099999999992</v>
          </cell>
          <cell r="P18">
            <v>684.8</v>
          </cell>
          <cell r="Q18">
            <v>773.8294135394118</v>
          </cell>
          <cell r="R18">
            <v>869.91405017747547</v>
          </cell>
        </row>
        <row r="19">
          <cell r="A19" t="str">
            <v>Nontax revenue</v>
          </cell>
          <cell r="B19">
            <v>38</v>
          </cell>
          <cell r="C19">
            <v>34</v>
          </cell>
          <cell r="D19">
            <v>22</v>
          </cell>
          <cell r="E19">
            <v>59.813000000000002</v>
          </cell>
          <cell r="F19">
            <v>60.244999999999997</v>
          </cell>
          <cell r="G19">
            <v>132.399</v>
          </cell>
          <cell r="H19">
            <v>72.817999999999998</v>
          </cell>
          <cell r="I19">
            <v>75.896999999999991</v>
          </cell>
          <cell r="J19">
            <v>120.09</v>
          </cell>
          <cell r="K19">
            <v>97.222999999999985</v>
          </cell>
          <cell r="L19">
            <v>119.34399999999999</v>
          </cell>
          <cell r="M19">
            <v>78.877000000000024</v>
          </cell>
          <cell r="N19">
            <v>239.434</v>
          </cell>
          <cell r="O19">
            <v>176.1</v>
          </cell>
          <cell r="P19">
            <v>216.59</v>
          </cell>
          <cell r="Q19">
            <v>248.56810198341961</v>
          </cell>
          <cell r="R19">
            <v>275.18527435609695</v>
          </cell>
        </row>
        <row r="20">
          <cell r="A20" t="str">
            <v>Grants</v>
          </cell>
          <cell r="B20">
            <v>398</v>
          </cell>
          <cell r="C20">
            <v>597</v>
          </cell>
          <cell r="D20">
            <v>575</v>
          </cell>
          <cell r="E20">
            <v>753.91729789999999</v>
          </cell>
          <cell r="F20">
            <v>1349.8636099999999</v>
          </cell>
          <cell r="G20">
            <v>1424.2292200000002</v>
          </cell>
          <cell r="H20">
            <v>695.40174500000001</v>
          </cell>
          <cell r="I20">
            <v>594.71972418614655</v>
          </cell>
          <cell r="J20">
            <v>1062.692045</v>
          </cell>
          <cell r="K20">
            <v>1017.3152012316007</v>
          </cell>
          <cell r="L20">
            <v>325.49900000000002</v>
          </cell>
          <cell r="M20">
            <v>349.67986209307327</v>
          </cell>
          <cell r="N20">
            <v>1388.191045</v>
          </cell>
          <cell r="O20">
            <v>1366.995063324674</v>
          </cell>
          <cell r="P20">
            <v>2034.6685230393616</v>
          </cell>
          <cell r="Q20">
            <v>2473.1406979738381</v>
          </cell>
          <cell r="R20">
            <v>2665.4427523603981</v>
          </cell>
        </row>
        <row r="21">
          <cell r="A21" t="str">
            <v>Program</v>
          </cell>
          <cell r="B21">
            <v>0</v>
          </cell>
          <cell r="C21">
            <v>140</v>
          </cell>
          <cell r="D21">
            <v>100</v>
          </cell>
          <cell r="E21">
            <v>107.15378733333333</v>
          </cell>
          <cell r="F21">
            <v>324</v>
          </cell>
          <cell r="G21">
            <v>229</v>
          </cell>
          <cell r="H21">
            <v>102.75289500000001</v>
          </cell>
          <cell r="I21">
            <v>0</v>
          </cell>
          <cell r="J21">
            <v>163.219695</v>
          </cell>
          <cell r="K21">
            <v>125.23561495238094</v>
          </cell>
          <cell r="L21">
            <v>0</v>
          </cell>
          <cell r="M21">
            <v>52.32</v>
          </cell>
          <cell r="N21">
            <v>163.219695</v>
          </cell>
          <cell r="O21">
            <v>177.55561495238095</v>
          </cell>
          <cell r="P21">
            <v>481.26409551466514</v>
          </cell>
          <cell r="Q21">
            <v>391.25219579060314</v>
          </cell>
          <cell r="R21">
            <v>273.35886318724033</v>
          </cell>
        </row>
        <row r="22">
          <cell r="A22" t="str">
            <v xml:space="preserve">Project </v>
          </cell>
          <cell r="B22">
            <v>398</v>
          </cell>
          <cell r="C22">
            <v>457</v>
          </cell>
          <cell r="D22">
            <v>476</v>
          </cell>
          <cell r="E22">
            <v>646.76351056666658</v>
          </cell>
          <cell r="F22">
            <v>1025.8636099999999</v>
          </cell>
          <cell r="G22">
            <v>1195.2292200000002</v>
          </cell>
          <cell r="H22">
            <v>592.64885000000004</v>
          </cell>
          <cell r="I22">
            <v>594.71972418614655</v>
          </cell>
          <cell r="J22">
            <v>899.47235000000001</v>
          </cell>
          <cell r="K22">
            <v>892.07958627921982</v>
          </cell>
          <cell r="L22">
            <v>325.49900000000002</v>
          </cell>
          <cell r="M22">
            <v>297.35986209307327</v>
          </cell>
          <cell r="N22">
            <v>1224.97135</v>
          </cell>
          <cell r="O22">
            <v>1189.4394483722931</v>
          </cell>
          <cell r="P22">
            <v>1553.4044275246965</v>
          </cell>
          <cell r="Q22">
            <v>2081.8885021832348</v>
          </cell>
          <cell r="R22">
            <v>2392.0838891731578</v>
          </cell>
        </row>
        <row r="24">
          <cell r="A24" t="str">
            <v>Expenditures</v>
          </cell>
          <cell r="B24">
            <v>1842</v>
          </cell>
          <cell r="C24">
            <v>2195</v>
          </cell>
          <cell r="D24">
            <v>3122</v>
          </cell>
          <cell r="E24">
            <v>4212.3979956000003</v>
          </cell>
          <cell r="F24">
            <v>5085.9837824999995</v>
          </cell>
          <cell r="G24">
            <v>6337.2034991599994</v>
          </cell>
          <cell r="H24">
            <v>3280.1290679384356</v>
          </cell>
          <cell r="I24">
            <v>3239.7895858636011</v>
          </cell>
          <cell r="J24">
            <v>5114.6360797932211</v>
          </cell>
          <cell r="K24">
            <v>5002.726095235299</v>
          </cell>
          <cell r="L24">
            <v>1866.501141374333</v>
          </cell>
          <cell r="M24">
            <v>1806.4380287597401</v>
          </cell>
          <cell r="N24">
            <v>6981.1372211675534</v>
          </cell>
          <cell r="O24">
            <v>6809.1641239950386</v>
          </cell>
          <cell r="P24">
            <v>8414.4866410658688</v>
          </cell>
          <cell r="Q24">
            <v>10468.572698511713</v>
          </cell>
          <cell r="R24">
            <v>11286.789246396384</v>
          </cell>
        </row>
        <row r="25">
          <cell r="A25" t="str">
            <v>Current expenditures</v>
          </cell>
          <cell r="B25">
            <v>1162</v>
          </cell>
          <cell r="C25">
            <v>1253</v>
          </cell>
          <cell r="D25">
            <v>1701</v>
          </cell>
          <cell r="E25">
            <v>2578.0932300000004</v>
          </cell>
          <cell r="F25">
            <v>3160.9289999999996</v>
          </cell>
          <cell r="G25">
            <v>4002.2389999999996</v>
          </cell>
          <cell r="H25">
            <v>2189.0841948972084</v>
          </cell>
          <cell r="I25">
            <v>2157.6574687607877</v>
          </cell>
          <cell r="J25">
            <v>3424.779206751994</v>
          </cell>
          <cell r="K25">
            <v>3371.618276819836</v>
          </cell>
          <cell r="L25">
            <v>1215.2868080409989</v>
          </cell>
          <cell r="M25">
            <v>1123.2249999999999</v>
          </cell>
          <cell r="N25">
            <v>4640.0660147929902</v>
          </cell>
          <cell r="O25">
            <v>4494.8432768198363</v>
          </cell>
          <cell r="P25">
            <v>5823.1251376434602</v>
          </cell>
          <cell r="Q25">
            <v>7090.0247232362035</v>
          </cell>
          <cell r="R25">
            <v>7296.0481541439985</v>
          </cell>
        </row>
        <row r="26">
          <cell r="A26" t="str">
            <v>Wages and salaries</v>
          </cell>
          <cell r="B26">
            <v>327</v>
          </cell>
          <cell r="C26">
            <v>402</v>
          </cell>
          <cell r="D26">
            <v>538</v>
          </cell>
          <cell r="E26">
            <v>887.56500000000005</v>
          </cell>
          <cell r="F26">
            <v>1301.431</v>
          </cell>
          <cell r="G26">
            <v>1728.259</v>
          </cell>
          <cell r="H26">
            <v>965.40800000000002</v>
          </cell>
          <cell r="I26">
            <v>969.89900000000011</v>
          </cell>
          <cell r="J26">
            <v>1491.905</v>
          </cell>
          <cell r="K26">
            <v>1487.8110000000001</v>
          </cell>
          <cell r="L26">
            <v>526.49699999999996</v>
          </cell>
          <cell r="M26">
            <v>505.60899999999992</v>
          </cell>
          <cell r="N26">
            <v>2018.402</v>
          </cell>
          <cell r="O26">
            <v>1993.42</v>
          </cell>
          <cell r="P26">
            <v>2457.353381187922</v>
          </cell>
          <cell r="Q26">
            <v>2850.2730734480183</v>
          </cell>
          <cell r="R26">
            <v>3125.3443909761158</v>
          </cell>
        </row>
        <row r="27">
          <cell r="A27" t="str">
            <v>Public service retrenchment</v>
          </cell>
          <cell r="B27">
            <v>77</v>
          </cell>
          <cell r="C27">
            <v>51</v>
          </cell>
          <cell r="D27">
            <v>74</v>
          </cell>
          <cell r="E27">
            <v>19.100000000000001</v>
          </cell>
          <cell r="F27">
            <v>80</v>
          </cell>
          <cell r="G27">
            <v>10</v>
          </cell>
          <cell r="H27">
            <v>0</v>
          </cell>
          <cell r="I27">
            <v>0</v>
          </cell>
          <cell r="J27">
            <v>16.5</v>
          </cell>
          <cell r="K27">
            <v>0</v>
          </cell>
          <cell r="L27">
            <v>16.5</v>
          </cell>
          <cell r="M27">
            <v>0</v>
          </cell>
          <cell r="N27">
            <v>33</v>
          </cell>
          <cell r="O27">
            <v>0</v>
          </cell>
          <cell r="P27">
            <v>65.7</v>
          </cell>
          <cell r="Q27">
            <v>75</v>
          </cell>
          <cell r="R27">
            <v>80</v>
          </cell>
        </row>
        <row r="28">
          <cell r="A28" t="str">
            <v>Recurrent departmental charges (RDCs) 1/</v>
          </cell>
          <cell r="B28">
            <v>161</v>
          </cell>
          <cell r="C28">
            <v>192</v>
          </cell>
          <cell r="D28">
            <v>300</v>
          </cell>
          <cell r="E28">
            <v>800.601</v>
          </cell>
          <cell r="F28">
            <v>584.10899999999992</v>
          </cell>
          <cell r="G28">
            <v>647.78</v>
          </cell>
          <cell r="H28">
            <v>337.29</v>
          </cell>
          <cell r="I28">
            <v>329.13899999999995</v>
          </cell>
          <cell r="J28">
            <v>511.98700000000002</v>
          </cell>
          <cell r="K28">
            <v>565.67599999999993</v>
          </cell>
          <cell r="L28">
            <v>173.61299999999986</v>
          </cell>
          <cell r="M28">
            <v>212.02400000000011</v>
          </cell>
          <cell r="N28">
            <v>685.6</v>
          </cell>
          <cell r="O28">
            <v>777.7</v>
          </cell>
          <cell r="P28">
            <v>1125.8666666666668</v>
          </cell>
          <cell r="Q28">
            <v>1822.1666666666665</v>
          </cell>
          <cell r="R28">
            <v>1580.1666666666665</v>
          </cell>
        </row>
        <row r="29">
          <cell r="A29" t="str">
            <v>Arrears clearance</v>
          </cell>
          <cell r="B29">
            <v>0</v>
          </cell>
          <cell r="C29">
            <v>0</v>
          </cell>
          <cell r="D29">
            <v>0</v>
          </cell>
          <cell r="E29">
            <v>117.101</v>
          </cell>
          <cell r="F29">
            <v>147.20099999999999</v>
          </cell>
          <cell r="G29">
            <v>52.397999999999996</v>
          </cell>
          <cell r="H29">
            <v>40.08</v>
          </cell>
          <cell r="I29">
            <v>30.004999999999999</v>
          </cell>
          <cell r="J29">
            <v>65.3</v>
          </cell>
          <cell r="K29">
            <v>51.72</v>
          </cell>
          <cell r="L29">
            <v>11.399999999999887</v>
          </cell>
          <cell r="M29">
            <v>24.98</v>
          </cell>
          <cell r="N29">
            <v>76.699999999999889</v>
          </cell>
          <cell r="O29">
            <v>76.7</v>
          </cell>
          <cell r="P29">
            <v>140.86666666666667</v>
          </cell>
          <cell r="Q29">
            <v>188.16666666666666</v>
          </cell>
          <cell r="R29">
            <v>188.16666666666666</v>
          </cell>
        </row>
        <row r="30">
          <cell r="A30" t="str">
            <v>Awards and compensations (court decisions)</v>
          </cell>
          <cell r="F30">
            <v>1E-13</v>
          </cell>
          <cell r="G30">
            <v>14.61</v>
          </cell>
          <cell r="H30">
            <v>14.722999999999999</v>
          </cell>
          <cell r="I30">
            <v>14.222999999999999</v>
          </cell>
          <cell r="J30">
            <v>20</v>
          </cell>
          <cell r="K30">
            <v>28.399000000000001</v>
          </cell>
          <cell r="L30">
            <v>0</v>
          </cell>
          <cell r="M30">
            <v>-0.39900000000000091</v>
          </cell>
          <cell r="N30">
            <v>20</v>
          </cell>
          <cell r="O30">
            <v>28</v>
          </cell>
          <cell r="P30">
            <v>54</v>
          </cell>
          <cell r="Q30">
            <v>60</v>
          </cell>
          <cell r="R30">
            <v>60</v>
          </cell>
        </row>
        <row r="31">
          <cell r="A31" t="str">
            <v>Presidential affairs</v>
          </cell>
          <cell r="F31">
            <v>0</v>
          </cell>
          <cell r="G31">
            <v>0</v>
          </cell>
          <cell r="H31">
            <v>7.3339999999999996</v>
          </cell>
          <cell r="I31">
            <v>6.8029999999999999</v>
          </cell>
          <cell r="J31">
            <v>12.664999999999999</v>
          </cell>
          <cell r="K31">
            <v>18.539000000000001</v>
          </cell>
          <cell r="L31">
            <v>5.3309999999999995</v>
          </cell>
          <cell r="M31">
            <v>2.4609999999999985</v>
          </cell>
          <cell r="N31">
            <v>17.995999999999999</v>
          </cell>
          <cell r="O31">
            <v>21</v>
          </cell>
          <cell r="P31">
            <v>25</v>
          </cell>
          <cell r="Q31">
            <v>27.5</v>
          </cell>
          <cell r="R31">
            <v>30</v>
          </cell>
        </row>
        <row r="32">
          <cell r="A32" t="str">
            <v>Elections and  constitutional review</v>
          </cell>
          <cell r="B32">
            <v>0</v>
          </cell>
          <cell r="C32">
            <v>0</v>
          </cell>
          <cell r="D32">
            <v>0</v>
          </cell>
          <cell r="E32">
            <v>71.503</v>
          </cell>
          <cell r="F32">
            <v>0</v>
          </cell>
          <cell r="G32">
            <v>0</v>
          </cell>
          <cell r="H32">
            <v>10.666999999999998</v>
          </cell>
          <cell r="I32">
            <v>10.573</v>
          </cell>
          <cell r="J32">
            <v>17.166999999999998</v>
          </cell>
          <cell r="K32">
            <v>13.278</v>
          </cell>
          <cell r="L32">
            <v>8.8343333333333334</v>
          </cell>
          <cell r="M32">
            <v>6.7219999999999995</v>
          </cell>
          <cell r="N32">
            <v>26.001333333333331</v>
          </cell>
          <cell r="O32">
            <v>20</v>
          </cell>
          <cell r="P32">
            <v>186</v>
          </cell>
          <cell r="Q32">
            <v>714</v>
          </cell>
          <cell r="R32">
            <v>306</v>
          </cell>
        </row>
        <row r="33">
          <cell r="A33" t="str">
            <v>Other RDCs</v>
          </cell>
          <cell r="B33">
            <v>161</v>
          </cell>
          <cell r="C33">
            <v>192</v>
          </cell>
          <cell r="D33">
            <v>300</v>
          </cell>
          <cell r="E33">
            <v>562.49700000000007</v>
          </cell>
          <cell r="F33">
            <v>425.90800000000002</v>
          </cell>
          <cell r="G33">
            <v>563.91700000000003</v>
          </cell>
          <cell r="H33">
            <v>264.48599999999999</v>
          </cell>
          <cell r="I33">
            <v>267.53500000000003</v>
          </cell>
          <cell r="J33">
            <v>396.85500000000002</v>
          </cell>
          <cell r="K33">
            <v>453.74</v>
          </cell>
          <cell r="L33">
            <v>148.04766666666663</v>
          </cell>
          <cell r="M33">
            <v>178.26</v>
          </cell>
          <cell r="N33">
            <v>544.90266666666662</v>
          </cell>
          <cell r="O33">
            <v>632</v>
          </cell>
          <cell r="P33">
            <v>720</v>
          </cell>
          <cell r="Q33">
            <v>832.5</v>
          </cell>
          <cell r="R33">
            <v>996</v>
          </cell>
        </row>
        <row r="34">
          <cell r="A34" t="str">
            <v>Transfers and pensions</v>
          </cell>
          <cell r="B34">
            <v>149</v>
          </cell>
          <cell r="C34">
            <v>181</v>
          </cell>
          <cell r="D34">
            <v>219</v>
          </cell>
          <cell r="E34">
            <v>353.435</v>
          </cell>
          <cell r="F34">
            <v>411.86500000000001</v>
          </cell>
          <cell r="G34">
            <v>361.26499999999999</v>
          </cell>
          <cell r="H34">
            <v>211.97900000000001</v>
          </cell>
          <cell r="I34">
            <v>188.447</v>
          </cell>
          <cell r="J34">
            <v>315.90499999999997</v>
          </cell>
          <cell r="K34">
            <v>301.29500000000002</v>
          </cell>
          <cell r="L34">
            <v>103.3</v>
          </cell>
          <cell r="M34">
            <v>117.91500000000001</v>
          </cell>
          <cell r="N34">
            <v>419.20499999999998</v>
          </cell>
          <cell r="O34">
            <v>419.21</v>
          </cell>
          <cell r="P34">
            <v>599.32175000000007</v>
          </cell>
          <cell r="Q34">
            <v>668.94429049999997</v>
          </cell>
          <cell r="R34">
            <v>719.56511228749991</v>
          </cell>
        </row>
        <row r="35">
          <cell r="A35" t="str">
            <v>Of which: settlement of statutory pension arrears</v>
          </cell>
          <cell r="F35">
            <v>0</v>
          </cell>
          <cell r="G35">
            <v>5.0449999999999999</v>
          </cell>
          <cell r="H35">
            <v>15.625999999999999</v>
          </cell>
          <cell r="I35">
            <v>13.335000000000001</v>
          </cell>
          <cell r="J35">
            <v>23.125999999999998</v>
          </cell>
          <cell r="K35">
            <v>16.044</v>
          </cell>
          <cell r="L35">
            <v>6.8740000000000006</v>
          </cell>
          <cell r="M35">
            <v>13.956</v>
          </cell>
          <cell r="N35">
            <v>30</v>
          </cell>
          <cell r="O35">
            <v>30</v>
          </cell>
          <cell r="P35">
            <v>142</v>
          </cell>
          <cell r="Q35">
            <v>154</v>
          </cell>
          <cell r="R35">
            <v>166</v>
          </cell>
        </row>
        <row r="36">
          <cell r="A36" t="str">
            <v xml:space="preserve">Domestic interest </v>
          </cell>
          <cell r="B36">
            <v>80</v>
          </cell>
          <cell r="C36">
            <v>105</v>
          </cell>
          <cell r="D36">
            <v>140</v>
          </cell>
          <cell r="E36">
            <v>206.834</v>
          </cell>
          <cell r="F36">
            <v>449.86099999999999</v>
          </cell>
          <cell r="G36">
            <v>563.45899999999995</v>
          </cell>
          <cell r="H36">
            <v>383.18796213715848</v>
          </cell>
          <cell r="I36">
            <v>355.75599999999997</v>
          </cell>
          <cell r="J36">
            <v>615.60074202313103</v>
          </cell>
          <cell r="K36">
            <v>582.60399999999993</v>
          </cell>
          <cell r="L36">
            <v>239.39925797686868</v>
          </cell>
          <cell r="M36">
            <v>172.39599999999996</v>
          </cell>
          <cell r="N36">
            <v>855</v>
          </cell>
          <cell r="O36">
            <v>755</v>
          </cell>
          <cell r="P36">
            <v>850</v>
          </cell>
          <cell r="Q36">
            <v>794</v>
          </cell>
          <cell r="R36">
            <v>738</v>
          </cell>
        </row>
        <row r="37">
          <cell r="A37" t="str">
            <v>External interest 2/</v>
          </cell>
          <cell r="B37">
            <v>123</v>
          </cell>
          <cell r="C37">
            <v>107</v>
          </cell>
          <cell r="D37">
            <v>167</v>
          </cell>
          <cell r="E37">
            <v>123.84422999999998</v>
          </cell>
          <cell r="F37">
            <v>210</v>
          </cell>
          <cell r="G37">
            <v>229</v>
          </cell>
          <cell r="H37">
            <v>117.89023276005</v>
          </cell>
          <cell r="I37">
            <v>105.56246876078788</v>
          </cell>
          <cell r="J37">
            <v>158.66547776005001</v>
          </cell>
          <cell r="K37">
            <v>139.09827681983549</v>
          </cell>
          <cell r="L37">
            <v>54.204071999999996</v>
          </cell>
          <cell r="M37">
            <v>57</v>
          </cell>
          <cell r="N37">
            <v>212.86954976005001</v>
          </cell>
          <cell r="O37">
            <v>196.09827681983549</v>
          </cell>
          <cell r="P37">
            <v>192.57133978887146</v>
          </cell>
          <cell r="Q37">
            <v>215.44069262151845</v>
          </cell>
          <cell r="R37">
            <v>208.97198421371633</v>
          </cell>
        </row>
        <row r="38">
          <cell r="A38" t="str">
            <v>Other current expenditures</v>
          </cell>
          <cell r="B38">
            <v>127</v>
          </cell>
          <cell r="C38">
            <v>95</v>
          </cell>
          <cell r="D38">
            <v>88</v>
          </cell>
          <cell r="E38">
            <v>177.75400000000002</v>
          </cell>
          <cell r="F38">
            <v>95</v>
          </cell>
          <cell r="G38">
            <v>456.01599999999996</v>
          </cell>
          <cell r="H38">
            <v>169.57900000000001</v>
          </cell>
          <cell r="I38">
            <v>195.73</v>
          </cell>
          <cell r="J38">
            <v>307.46598696881318</v>
          </cell>
          <cell r="K38">
            <v>281.87900000000002</v>
          </cell>
          <cell r="L38">
            <v>97.523478064130586</v>
          </cell>
          <cell r="M38">
            <v>56.280999999999963</v>
          </cell>
          <cell r="N38">
            <v>404.98946503294377</v>
          </cell>
          <cell r="O38">
            <v>338.16</v>
          </cell>
          <cell r="P38">
            <v>517.31200000000001</v>
          </cell>
          <cell r="Q38">
            <v>649.20000000000005</v>
          </cell>
          <cell r="R38">
            <v>826</v>
          </cell>
        </row>
        <row r="39">
          <cell r="A39" t="str">
            <v xml:space="preserve">   Non-PRP current expenditures</v>
          </cell>
          <cell r="F39">
            <v>52</v>
          </cell>
          <cell r="G39">
            <v>456.01599999999996</v>
          </cell>
          <cell r="H39">
            <v>84.734999999999999</v>
          </cell>
          <cell r="I39">
            <v>112.03599999999996</v>
          </cell>
          <cell r="J39">
            <v>165.9219869688132</v>
          </cell>
          <cell r="K39">
            <v>132.97399999999999</v>
          </cell>
          <cell r="L39">
            <v>83.673478064130592</v>
          </cell>
          <cell r="M39">
            <v>50.186</v>
          </cell>
          <cell r="N39">
            <v>249.989465032944</v>
          </cell>
          <cell r="O39">
            <v>183.16</v>
          </cell>
          <cell r="P39">
            <v>243</v>
          </cell>
          <cell r="Q39">
            <v>312</v>
          </cell>
          <cell r="R39">
            <v>352</v>
          </cell>
        </row>
        <row r="40">
          <cell r="A40" t="str">
            <v xml:space="preserve">   Of which: financial restructuring</v>
          </cell>
          <cell r="B40">
            <v>0</v>
          </cell>
          <cell r="C40">
            <v>0</v>
          </cell>
          <cell r="D40">
            <v>0</v>
          </cell>
          <cell r="E40">
            <v>63.814999999999998</v>
          </cell>
          <cell r="F40">
            <v>0</v>
          </cell>
          <cell r="G40">
            <v>208.65899999999999</v>
          </cell>
          <cell r="H40">
            <v>19.643999999999998</v>
          </cell>
          <cell r="I40">
            <v>47.247</v>
          </cell>
          <cell r="J40">
            <v>67.830986968813164</v>
          </cell>
          <cell r="K40">
            <v>34.186</v>
          </cell>
          <cell r="L40">
            <v>51.765478064130576</v>
          </cell>
          <cell r="M40">
            <v>17.944000000000003</v>
          </cell>
          <cell r="N40">
            <v>119.596465032944</v>
          </cell>
          <cell r="O40">
            <v>52.13</v>
          </cell>
          <cell r="P40">
            <v>100</v>
          </cell>
          <cell r="Q40">
            <v>150</v>
          </cell>
          <cell r="R40">
            <v>180</v>
          </cell>
        </row>
        <row r="41">
          <cell r="A41" t="str">
            <v xml:space="preserve">   PRP current expenditures</v>
          </cell>
          <cell r="F41">
            <v>43</v>
          </cell>
          <cell r="G41">
            <v>0</v>
          </cell>
          <cell r="H41">
            <v>84.843999999999994</v>
          </cell>
          <cell r="I41">
            <v>83.694000000000003</v>
          </cell>
          <cell r="J41">
            <v>141.54399999999998</v>
          </cell>
          <cell r="K41">
            <v>148.905</v>
          </cell>
          <cell r="L41">
            <v>13.85</v>
          </cell>
          <cell r="M41">
            <v>6.0949999999999616</v>
          </cell>
          <cell r="N41">
            <v>155.4</v>
          </cell>
          <cell r="O41">
            <v>155</v>
          </cell>
          <cell r="P41">
            <v>274.31200000000001</v>
          </cell>
          <cell r="Q41">
            <v>337.2</v>
          </cell>
          <cell r="R41">
            <v>474</v>
          </cell>
        </row>
        <row r="42">
          <cell r="A42" t="str">
            <v>Contingency</v>
          </cell>
          <cell r="B42">
            <v>0</v>
          </cell>
          <cell r="C42">
            <v>0</v>
          </cell>
          <cell r="D42">
            <v>82</v>
          </cell>
          <cell r="E42">
            <v>7.96</v>
          </cell>
          <cell r="F42">
            <v>28.663</v>
          </cell>
          <cell r="G42">
            <v>6.46</v>
          </cell>
          <cell r="H42">
            <v>3.75</v>
          </cell>
          <cell r="I42">
            <v>13.123999999999999</v>
          </cell>
          <cell r="J42">
            <v>6.75</v>
          </cell>
          <cell r="K42">
            <v>13.255000000000001</v>
          </cell>
          <cell r="L42">
            <v>4.25</v>
          </cell>
          <cell r="M42">
            <v>2</v>
          </cell>
          <cell r="N42">
            <v>11</v>
          </cell>
          <cell r="O42">
            <v>15.255000000000001</v>
          </cell>
          <cell r="P42">
            <v>15</v>
          </cell>
          <cell r="Q42">
            <v>15</v>
          </cell>
          <cell r="R42">
            <v>18</v>
          </cell>
        </row>
        <row r="43">
          <cell r="A43" t="str">
            <v>Capital expenditure</v>
          </cell>
          <cell r="B43">
            <v>680</v>
          </cell>
          <cell r="C43">
            <v>789</v>
          </cell>
          <cell r="D43">
            <v>1009</v>
          </cell>
          <cell r="E43">
            <v>1557.0857656000001</v>
          </cell>
          <cell r="F43">
            <v>1925.0547824999999</v>
          </cell>
          <cell r="G43">
            <v>2334.9644991600003</v>
          </cell>
          <cell r="H43">
            <v>1091.044873041227</v>
          </cell>
          <cell r="I43">
            <v>1082.1321171028133</v>
          </cell>
          <cell r="J43">
            <v>1689.8568730412267</v>
          </cell>
          <cell r="K43">
            <v>1631.107818415463</v>
          </cell>
          <cell r="L43">
            <v>651.21433333333403</v>
          </cell>
          <cell r="M43">
            <v>683.21302875974015</v>
          </cell>
          <cell r="N43">
            <v>2341.0712063745609</v>
          </cell>
          <cell r="O43">
            <v>2314.3208471752032</v>
          </cell>
          <cell r="P43">
            <v>2591.3615034224094</v>
          </cell>
          <cell r="Q43">
            <v>3378.5479752755095</v>
          </cell>
          <cell r="R43">
            <v>3990.7410922523841</v>
          </cell>
        </row>
        <row r="44">
          <cell r="A44" t="str">
            <v>Domestically financed</v>
          </cell>
          <cell r="B44">
            <v>113</v>
          </cell>
          <cell r="C44">
            <v>124</v>
          </cell>
          <cell r="D44">
            <v>228</v>
          </cell>
          <cell r="E44">
            <v>494.38799999999998</v>
          </cell>
          <cell r="F44">
            <v>416.596</v>
          </cell>
          <cell r="G44">
            <v>506.59300000000002</v>
          </cell>
          <cell r="H44">
            <v>233.39043970789368</v>
          </cell>
          <cell r="I44">
            <v>225.80699999999999</v>
          </cell>
          <cell r="J44">
            <v>404.68143970789345</v>
          </cell>
          <cell r="K44">
            <v>345.23599999999999</v>
          </cell>
          <cell r="L44">
            <v>196.66700000000074</v>
          </cell>
          <cell r="M44">
            <v>245.70400000000018</v>
          </cell>
          <cell r="N44">
            <v>601.34843970789404</v>
          </cell>
          <cell r="O44">
            <v>590.94000000000005</v>
          </cell>
          <cell r="P44">
            <v>661.26800000000003</v>
          </cell>
          <cell r="Q44">
            <v>823.6</v>
          </cell>
          <cell r="R44">
            <v>1083.5</v>
          </cell>
        </row>
        <row r="45">
          <cell r="A45" t="str">
            <v xml:space="preserve">Of which: HIPC financed </v>
          </cell>
          <cell r="B45">
            <v>0</v>
          </cell>
          <cell r="C45">
            <v>0</v>
          </cell>
          <cell r="D45">
            <v>0</v>
          </cell>
          <cell r="E45">
            <v>72.5</v>
          </cell>
          <cell r="F45">
            <v>79.239999999999995</v>
          </cell>
          <cell r="G45">
            <v>212.952</v>
          </cell>
          <cell r="H45">
            <v>143.738</v>
          </cell>
          <cell r="I45">
            <v>157.10399999999998</v>
          </cell>
          <cell r="J45">
            <v>261.476</v>
          </cell>
          <cell r="K45">
            <v>211.625</v>
          </cell>
          <cell r="L45">
            <v>116.738</v>
          </cell>
          <cell r="M45">
            <v>166.875</v>
          </cell>
          <cell r="N45">
            <v>378.214</v>
          </cell>
          <cell r="O45">
            <v>378.5</v>
          </cell>
          <cell r="P45">
            <v>411.46799999999996</v>
          </cell>
          <cell r="Q45">
            <v>505.8</v>
          </cell>
          <cell r="R45">
            <v>711</v>
          </cell>
        </row>
        <row r="46">
          <cell r="A46" t="str">
            <v xml:space="preserve">Foreign financed </v>
          </cell>
          <cell r="B46">
            <v>567</v>
          </cell>
          <cell r="C46">
            <v>666</v>
          </cell>
          <cell r="D46">
            <v>781</v>
          </cell>
          <cell r="E46">
            <v>1062.6977655999999</v>
          </cell>
          <cell r="F46">
            <v>1508.4587825000001</v>
          </cell>
          <cell r="G46">
            <v>1828.37149916</v>
          </cell>
          <cell r="H46">
            <v>857.65443333333337</v>
          </cell>
          <cell r="I46">
            <v>856.32511710281324</v>
          </cell>
          <cell r="J46">
            <v>1285.1754333333333</v>
          </cell>
          <cell r="K46">
            <v>1285.8718184154632</v>
          </cell>
          <cell r="L46">
            <v>454.54733333333331</v>
          </cell>
          <cell r="M46">
            <v>437.50902875973998</v>
          </cell>
          <cell r="N46">
            <v>1739.7227666666668</v>
          </cell>
          <cell r="O46">
            <v>1723.3808471752031</v>
          </cell>
          <cell r="P46">
            <v>1930.0935034224094</v>
          </cell>
          <cell r="Q46">
            <v>2554.9479752755096</v>
          </cell>
          <cell r="R46">
            <v>2907.2410922523841</v>
          </cell>
        </row>
        <row r="48">
          <cell r="A48" t="str">
            <v>Change in balances and statistical discrepancy (overfinancing -) 3/</v>
          </cell>
          <cell r="B48">
            <v>46</v>
          </cell>
          <cell r="C48">
            <v>-24</v>
          </cell>
          <cell r="D48">
            <v>-114</v>
          </cell>
          <cell r="E48">
            <v>-106.265952</v>
          </cell>
          <cell r="F48">
            <v>-203.75241503000052</v>
          </cell>
          <cell r="G48">
            <v>-116.47723821060731</v>
          </cell>
          <cell r="H48">
            <v>-70.056547629580422</v>
          </cell>
          <cell r="I48">
            <v>83.752604092904846</v>
          </cell>
          <cell r="J48">
            <v>-70.056547629580251</v>
          </cell>
          <cell r="K48">
            <v>174.63277800901579</v>
          </cell>
          <cell r="L48">
            <v>-1.9895196601282805E-13</v>
          </cell>
          <cell r="M48">
            <v>-244.63277800901574</v>
          </cell>
          <cell r="N48">
            <v>-70.056547629581473</v>
          </cell>
          <cell r="O48">
            <v>-69.999999999999943</v>
          </cell>
          <cell r="P48">
            <v>0</v>
          </cell>
          <cell r="Q48">
            <v>0</v>
          </cell>
          <cell r="R48">
            <v>0</v>
          </cell>
        </row>
        <row r="50">
          <cell r="A50" t="str">
            <v>Additional grants/measures /4</v>
          </cell>
          <cell r="G50" t="str">
            <v>...</v>
          </cell>
          <cell r="J50" t="str">
            <v>...</v>
          </cell>
          <cell r="K50" t="str">
            <v>...</v>
          </cell>
          <cell r="N50" t="str">
            <v>...</v>
          </cell>
          <cell r="O50" t="str">
            <v>...</v>
          </cell>
          <cell r="P50">
            <v>0</v>
          </cell>
          <cell r="Q50">
            <v>643.69176637794055</v>
          </cell>
          <cell r="R50">
            <v>578.12368907329505</v>
          </cell>
        </row>
        <row r="52">
          <cell r="A52" t="str">
            <v>Overall balance (cash basis)</v>
          </cell>
          <cell r="B52">
            <v>-267</v>
          </cell>
          <cell r="C52">
            <v>-297</v>
          </cell>
          <cell r="D52">
            <v>-708</v>
          </cell>
          <cell r="E52">
            <v>-1056.2306497</v>
          </cell>
          <cell r="F52">
            <v>-1030.6675875299998</v>
          </cell>
          <cell r="G52">
            <v>-1349.4934173706058</v>
          </cell>
          <cell r="H52">
            <v>-459.07842987758647</v>
          </cell>
          <cell r="I52">
            <v>-374.45325758454993</v>
          </cell>
          <cell r="J52">
            <v>-673.49936207758651</v>
          </cell>
          <cell r="K52">
            <v>-408.55811599468251</v>
          </cell>
          <cell r="L52">
            <v>-205.4381413743333</v>
          </cell>
          <cell r="M52">
            <v>-429.51394467568252</v>
          </cell>
          <cell r="N52">
            <v>-878.93750345191984</v>
          </cell>
          <cell r="O52">
            <v>-838.07206067036509</v>
          </cell>
          <cell r="P52">
            <v>-685.06700008563519</v>
          </cell>
          <cell r="Q52">
            <v>-908.47414411722946</v>
          </cell>
          <cell r="R52">
            <v>-805.52384070600488</v>
          </cell>
        </row>
        <row r="53">
          <cell r="A53" t="str">
            <v>Overall balance excluding grants</v>
          </cell>
          <cell r="B53">
            <v>-665</v>
          </cell>
          <cell r="C53">
            <v>-894</v>
          </cell>
          <cell r="D53">
            <v>-1283</v>
          </cell>
          <cell r="E53">
            <v>-1813.1479476</v>
          </cell>
          <cell r="F53">
            <v>-2176.7787824999996</v>
          </cell>
          <cell r="G53">
            <v>-2657.2453991599991</v>
          </cell>
          <cell r="H53">
            <v>-1154.4801748775865</v>
          </cell>
          <cell r="I53">
            <v>-969.17298177069642</v>
          </cell>
          <cell r="J53">
            <v>-1736.1914070775865</v>
          </cell>
          <cell r="K53">
            <v>-1425.8733172262832</v>
          </cell>
          <cell r="L53">
            <v>-530.93714137433335</v>
          </cell>
          <cell r="M53">
            <v>-779.19380676875585</v>
          </cell>
          <cell r="N53">
            <v>-2267.1285484519249</v>
          </cell>
          <cell r="O53">
            <v>-2205.0671239950389</v>
          </cell>
          <cell r="P53">
            <v>-2718.8966410658686</v>
          </cell>
          <cell r="Q53">
            <v>-4025.3066084690054</v>
          </cell>
          <cell r="R53">
            <v>-4049.0902821396985</v>
          </cell>
        </row>
        <row r="54">
          <cell r="A54" t="str">
            <v xml:space="preserve">   Domestic balance</v>
          </cell>
          <cell r="B54">
            <v>25</v>
          </cell>
          <cell r="C54">
            <v>31</v>
          </cell>
          <cell r="D54">
            <v>-335</v>
          </cell>
          <cell r="E54">
            <v>-606.605952</v>
          </cell>
          <cell r="F54">
            <v>-458.31999999999925</v>
          </cell>
          <cell r="G54">
            <v>-599.87389999999868</v>
          </cell>
          <cell r="H54">
            <v>-108.87896115462274</v>
          </cell>
          <cell r="I54">
            <v>-91.038000000000466</v>
          </cell>
          <cell r="J54">
            <v>-222.29394835462301</v>
          </cell>
          <cell r="K54">
            <v>-175.53599999999983</v>
          </cell>
          <cell r="L54">
            <v>-22.185736040999927</v>
          </cell>
          <cell r="M54">
            <v>-40.052000000000135</v>
          </cell>
          <cell r="N54">
            <v>-244.47968439562101</v>
          </cell>
          <cell r="O54">
            <v>-215.58799999999997</v>
          </cell>
          <cell r="P54">
            <v>-596.23179785458706</v>
          </cell>
          <cell r="Q54">
            <v>-1254.9179405719779</v>
          </cell>
          <cell r="R54">
            <v>-932.87720567359793</v>
          </cell>
        </row>
        <row r="55">
          <cell r="A55" t="str">
            <v xml:space="preserve">   Domestic primary balance </v>
          </cell>
          <cell r="B55" t="str">
            <v xml:space="preserve"> </v>
          </cell>
          <cell r="C55">
            <v>136</v>
          </cell>
          <cell r="D55">
            <v>-195</v>
          </cell>
          <cell r="E55">
            <v>-399.771952</v>
          </cell>
          <cell r="F55">
            <v>-8.4589999999992642</v>
          </cell>
          <cell r="G55">
            <v>-36.414899999998738</v>
          </cell>
          <cell r="H55">
            <v>274.30900098253574</v>
          </cell>
          <cell r="I55">
            <v>264.71799999999951</v>
          </cell>
          <cell r="J55">
            <v>393.30679366850808</v>
          </cell>
          <cell r="K55">
            <v>407.06800000000015</v>
          </cell>
          <cell r="L55">
            <v>217.21352193586876</v>
          </cell>
          <cell r="M55">
            <v>132.34399999999982</v>
          </cell>
          <cell r="N55">
            <v>610.52031560437877</v>
          </cell>
          <cell r="O55">
            <v>539.41200000000003</v>
          </cell>
          <cell r="P55">
            <v>253.76820214541294</v>
          </cell>
          <cell r="Q55">
            <v>-460.91794057197785</v>
          </cell>
          <cell r="R55">
            <v>-194.87720567359793</v>
          </cell>
        </row>
        <row r="57">
          <cell r="A57" t="str">
            <v>Financing</v>
          </cell>
          <cell r="B57">
            <v>267</v>
          </cell>
          <cell r="C57">
            <v>297</v>
          </cell>
          <cell r="D57">
            <v>708</v>
          </cell>
          <cell r="E57">
            <v>1056.2306497</v>
          </cell>
          <cell r="F57">
            <v>1030.6675875299998</v>
          </cell>
          <cell r="G57">
            <v>1349.4934173706058</v>
          </cell>
          <cell r="H57">
            <v>459.07842987758647</v>
          </cell>
          <cell r="I57">
            <v>374.45325758454993</v>
          </cell>
          <cell r="J57">
            <v>673.49936207758651</v>
          </cell>
          <cell r="K57">
            <v>408.55811599468223</v>
          </cell>
          <cell r="L57">
            <v>205.4381413743333</v>
          </cell>
          <cell r="M57">
            <v>429.51394467568252</v>
          </cell>
          <cell r="N57">
            <v>878.93750345191984</v>
          </cell>
          <cell r="O57">
            <v>838.07206067036475</v>
          </cell>
          <cell r="P57">
            <v>685.06700008563519</v>
          </cell>
          <cell r="Q57">
            <v>908.47414411722627</v>
          </cell>
          <cell r="R57">
            <v>805.52384070600533</v>
          </cell>
        </row>
        <row r="58">
          <cell r="A58" t="str">
            <v>Domestic 5/</v>
          </cell>
          <cell r="B58">
            <v>220</v>
          </cell>
          <cell r="C58">
            <v>72</v>
          </cell>
          <cell r="D58">
            <v>177</v>
          </cell>
          <cell r="E58">
            <v>589.29999999999995</v>
          </cell>
          <cell r="F58">
            <v>337.30849999999987</v>
          </cell>
          <cell r="G58">
            <v>1041.0608999999999</v>
          </cell>
          <cell r="H58">
            <v>434.04296902957981</v>
          </cell>
          <cell r="I58">
            <v>310.67351023958031</v>
          </cell>
          <cell r="J58">
            <v>576.94296902957979</v>
          </cell>
          <cell r="K58">
            <v>309.97351023958032</v>
          </cell>
          <cell r="L58">
            <v>-4</v>
          </cell>
          <cell r="M58">
            <v>240.1180790090159</v>
          </cell>
          <cell r="N58">
            <v>572.9429690295799</v>
          </cell>
          <cell r="O58">
            <v>550.09158924859616</v>
          </cell>
          <cell r="P58">
            <v>500.51125342342431</v>
          </cell>
          <cell r="Q58">
            <v>411.5365517459594</v>
          </cell>
          <cell r="R58">
            <v>245.1575959591066</v>
          </cell>
        </row>
        <row r="59">
          <cell r="A59" t="str">
            <v xml:space="preserve">  Bank</v>
          </cell>
          <cell r="B59">
            <v>224</v>
          </cell>
          <cell r="C59">
            <v>35</v>
          </cell>
          <cell r="D59">
            <v>139</v>
          </cell>
          <cell r="E59">
            <v>483</v>
          </cell>
          <cell r="F59">
            <v>90.197299999999899</v>
          </cell>
          <cell r="G59">
            <v>979.37839999999971</v>
          </cell>
          <cell r="H59">
            <v>361.81403452957977</v>
          </cell>
          <cell r="I59">
            <v>323.10116557958025</v>
          </cell>
          <cell r="J59">
            <v>462.81403452957977</v>
          </cell>
          <cell r="K59">
            <v>197.40116557958024</v>
          </cell>
          <cell r="L59">
            <v>-29</v>
          </cell>
          <cell r="M59">
            <v>213.1180790090159</v>
          </cell>
          <cell r="N59">
            <v>433.81403452957989</v>
          </cell>
          <cell r="O59">
            <v>410.51924458859617</v>
          </cell>
          <cell r="P59">
            <v>342.9</v>
          </cell>
          <cell r="Q59" t="str">
            <v>...</v>
          </cell>
          <cell r="R59" t="str">
            <v>...</v>
          </cell>
        </row>
        <row r="60">
          <cell r="A60" t="str">
            <v xml:space="preserve">  Nonbank</v>
          </cell>
          <cell r="B60">
            <v>-3</v>
          </cell>
          <cell r="C60">
            <v>37</v>
          </cell>
          <cell r="D60">
            <v>38</v>
          </cell>
          <cell r="E60">
            <v>106.3</v>
          </cell>
          <cell r="F60">
            <v>247.1112</v>
          </cell>
          <cell r="G60">
            <v>61.682500000000068</v>
          </cell>
          <cell r="H60">
            <v>72.228934499999966</v>
          </cell>
          <cell r="I60">
            <v>-12.427655339999944</v>
          </cell>
          <cell r="J60">
            <v>114.12893449999996</v>
          </cell>
          <cell r="K60">
            <v>112.57234466000006</v>
          </cell>
          <cell r="L60">
            <v>25</v>
          </cell>
          <cell r="M60">
            <v>27</v>
          </cell>
          <cell r="N60">
            <v>139.12893449999996</v>
          </cell>
          <cell r="O60">
            <v>139.57234466000006</v>
          </cell>
          <cell r="P60">
            <v>157.61125342342433</v>
          </cell>
          <cell r="Q60" t="str">
            <v>...</v>
          </cell>
          <cell r="R60" t="str">
            <v>...</v>
          </cell>
        </row>
        <row r="61">
          <cell r="A61" t="str">
            <v>External</v>
          </cell>
          <cell r="B61">
            <v>47</v>
          </cell>
          <cell r="C61">
            <v>226</v>
          </cell>
          <cell r="D61">
            <v>531</v>
          </cell>
          <cell r="E61">
            <v>466.9306497</v>
          </cell>
          <cell r="F61">
            <v>693.3590875299999</v>
          </cell>
          <cell r="G61">
            <v>308.43251737060598</v>
          </cell>
          <cell r="H61">
            <v>25.035460848006679</v>
          </cell>
          <cell r="I61">
            <v>63.779747344969621</v>
          </cell>
          <cell r="J61">
            <v>96.556393048006655</v>
          </cell>
          <cell r="K61">
            <v>98.584605755101933</v>
          </cell>
          <cell r="L61">
            <v>209.4381413743333</v>
          </cell>
          <cell r="M61">
            <v>189.39586566666662</v>
          </cell>
          <cell r="N61">
            <v>305.99453442233994</v>
          </cell>
          <cell r="O61">
            <v>287.98047142176858</v>
          </cell>
          <cell r="P61">
            <v>184.55574666221088</v>
          </cell>
          <cell r="Q61">
            <v>496.93759237126687</v>
          </cell>
          <cell r="R61">
            <v>560.3662447468987</v>
          </cell>
        </row>
        <row r="62">
          <cell r="A62" t="str">
            <v xml:space="preserve">  Program loans</v>
          </cell>
          <cell r="B62">
            <v>0</v>
          </cell>
          <cell r="C62">
            <v>266</v>
          </cell>
          <cell r="D62">
            <v>479</v>
          </cell>
          <cell r="E62">
            <v>164.69019</v>
          </cell>
          <cell r="F62">
            <v>295.19541344999993</v>
          </cell>
          <cell r="G62">
            <v>46.281822000000005</v>
          </cell>
          <cell r="H62">
            <v>33.301866666666669</v>
          </cell>
          <cell r="I62">
            <v>3.2048659838333333</v>
          </cell>
          <cell r="J62">
            <v>77.370511866666675</v>
          </cell>
          <cell r="K62">
            <v>3.2048659838333333</v>
          </cell>
          <cell r="L62">
            <v>103.56</v>
          </cell>
          <cell r="M62">
            <v>148.38479999999998</v>
          </cell>
          <cell r="N62">
            <v>180.93051186666668</v>
          </cell>
          <cell r="O62">
            <v>151.58966598383333</v>
          </cell>
          <cell r="P62">
            <v>191.62961709912722</v>
          </cell>
          <cell r="Q62">
            <v>209.8534504695053</v>
          </cell>
          <cell r="R62">
            <v>236.08265457079844</v>
          </cell>
        </row>
        <row r="63">
          <cell r="A63" t="str">
            <v xml:space="preserve">  Project loans</v>
          </cell>
          <cell r="B63">
            <v>169</v>
          </cell>
          <cell r="C63">
            <v>209</v>
          </cell>
          <cell r="D63">
            <v>289</v>
          </cell>
          <cell r="E63">
            <v>433.93425503333333</v>
          </cell>
          <cell r="F63">
            <v>482.59517249999999</v>
          </cell>
          <cell r="G63">
            <v>633.14227915999993</v>
          </cell>
          <cell r="H63">
            <v>265.00558333333333</v>
          </cell>
          <cell r="I63">
            <v>261.60539291666663</v>
          </cell>
          <cell r="J63">
            <v>402.20308333333332</v>
          </cell>
          <cell r="K63">
            <v>393.79223213624334</v>
          </cell>
          <cell r="L63">
            <v>145.54833333333332</v>
          </cell>
          <cell r="M63">
            <v>140.14916666666667</v>
          </cell>
          <cell r="N63">
            <v>547.75141666666661</v>
          </cell>
          <cell r="O63">
            <v>533.94139880291004</v>
          </cell>
          <cell r="P63">
            <v>376.68907589771288</v>
          </cell>
          <cell r="Q63">
            <v>473.05947309227469</v>
          </cell>
          <cell r="R63">
            <v>515.15720307922641</v>
          </cell>
        </row>
        <row r="64">
          <cell r="A64" t="str">
            <v xml:space="preserve">  Amortization 2/</v>
          </cell>
          <cell r="B64">
            <v>-123</v>
          </cell>
          <cell r="C64">
            <v>-249</v>
          </cell>
          <cell r="D64">
            <v>-237</v>
          </cell>
          <cell r="E64">
            <v>-131.69379533333333</v>
          </cell>
          <cell r="F64">
            <v>-84.431498419999997</v>
          </cell>
          <cell r="G64">
            <v>-370.99158378939399</v>
          </cell>
          <cell r="H64">
            <v>-273.27198915199335</v>
          </cell>
          <cell r="I64">
            <v>-201.03051155553032</v>
          </cell>
          <cell r="J64">
            <v>-383.01720215199339</v>
          </cell>
          <cell r="K64">
            <v>-298.41249236497475</v>
          </cell>
          <cell r="L64">
            <v>-39.670191959000022</v>
          </cell>
          <cell r="M64">
            <v>-99.138100999999992</v>
          </cell>
          <cell r="N64">
            <v>-422.68739411099341</v>
          </cell>
          <cell r="O64">
            <v>-397.55059336497476</v>
          </cell>
          <cell r="P64">
            <v>-383.76294633462925</v>
          </cell>
          <cell r="Q64">
            <v>-185.97533119051312</v>
          </cell>
          <cell r="R64">
            <v>-190.87361290312617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109.50263834235841</v>
          </cell>
          <cell r="Q65">
            <v>177.84190717754689</v>
          </cell>
          <cell r="R65">
            <v>186.38104308220932</v>
          </cell>
        </row>
        <row r="67">
          <cell r="A67" t="str">
            <v>Financing gap</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9">
          <cell r="A69" t="str">
            <v>Memorandum items:</v>
          </cell>
        </row>
        <row r="70">
          <cell r="A70" t="str">
            <v>Priority poverty-reducing spending 6/</v>
          </cell>
          <cell r="C70">
            <v>0</v>
          </cell>
          <cell r="D70">
            <v>0</v>
          </cell>
          <cell r="E70">
            <v>186</v>
          </cell>
          <cell r="F70">
            <v>153.94</v>
          </cell>
          <cell r="G70">
            <v>212.952</v>
          </cell>
          <cell r="H70">
            <v>228.58199999999999</v>
          </cell>
          <cell r="I70">
            <v>240.798</v>
          </cell>
          <cell r="J70">
            <v>403.02</v>
          </cell>
          <cell r="K70">
            <v>360.53</v>
          </cell>
          <cell r="L70">
            <v>130.58799999999999</v>
          </cell>
          <cell r="M70">
            <v>172.97</v>
          </cell>
          <cell r="N70">
            <v>533.61400000000003</v>
          </cell>
          <cell r="O70">
            <v>533.5</v>
          </cell>
          <cell r="P70" t="str">
            <v>...</v>
          </cell>
          <cell r="Q70" t="str">
            <v>...</v>
          </cell>
          <cell r="R70" t="str">
            <v>...</v>
          </cell>
        </row>
        <row r="71">
          <cell r="A71" t="str">
            <v>External budget support</v>
          </cell>
          <cell r="D71">
            <v>579</v>
          </cell>
          <cell r="E71">
            <v>271.84397733333333</v>
          </cell>
          <cell r="F71">
            <v>619.19541344999993</v>
          </cell>
          <cell r="G71">
            <v>275.28182200000003</v>
          </cell>
          <cell r="H71">
            <v>136.05476166666668</v>
          </cell>
          <cell r="I71">
            <v>3.2048659838333333</v>
          </cell>
          <cell r="J71">
            <v>240.59020686666668</v>
          </cell>
          <cell r="K71">
            <v>128.44048093621427</v>
          </cell>
          <cell r="L71">
            <v>103.56</v>
          </cell>
          <cell r="M71">
            <v>200.70479999999998</v>
          </cell>
          <cell r="N71">
            <v>344.15020686666668</v>
          </cell>
          <cell r="O71">
            <v>329.14528093621425</v>
          </cell>
          <cell r="P71">
            <v>672.89371261379233</v>
          </cell>
          <cell r="Q71">
            <v>601.10564626010841</v>
          </cell>
          <cell r="R71">
            <v>509.4415177580388</v>
          </cell>
        </row>
        <row r="72">
          <cell r="A72" t="str">
            <v>External debt service</v>
          </cell>
          <cell r="C72">
            <v>356</v>
          </cell>
          <cell r="D72">
            <v>404</v>
          </cell>
          <cell r="E72">
            <v>255.53802533333331</v>
          </cell>
          <cell r="F72">
            <v>294.43149842000003</v>
          </cell>
          <cell r="G72">
            <v>599.99158378939399</v>
          </cell>
          <cell r="H72">
            <v>391.16222191204338</v>
          </cell>
          <cell r="I72">
            <v>306.59298031631818</v>
          </cell>
          <cell r="J72">
            <v>541.68267991204334</v>
          </cell>
          <cell r="K72">
            <v>437.51076918481021</v>
          </cell>
          <cell r="L72">
            <v>93.874263959000018</v>
          </cell>
          <cell r="M72">
            <v>156.13810100000001</v>
          </cell>
          <cell r="N72">
            <v>635.55694387104336</v>
          </cell>
          <cell r="O72">
            <v>593.64887018481022</v>
          </cell>
          <cell r="P72">
            <v>576.33428612350076</v>
          </cell>
          <cell r="Q72">
            <v>401.41602381203154</v>
          </cell>
          <cell r="R72">
            <v>399.8455971168425</v>
          </cell>
        </row>
        <row r="73">
          <cell r="A73" t="str">
            <v>Stock of domestic arrears (end period) 7/</v>
          </cell>
          <cell r="E73">
            <v>346.21</v>
          </cell>
          <cell r="F73">
            <v>601.52599999999995</v>
          </cell>
          <cell r="G73">
            <v>747</v>
          </cell>
          <cell r="H73">
            <v>706.92</v>
          </cell>
          <cell r="I73">
            <v>716.995</v>
          </cell>
          <cell r="J73">
            <v>681.7</v>
          </cell>
          <cell r="K73">
            <v>695.28</v>
          </cell>
          <cell r="L73">
            <v>670.3</v>
          </cell>
          <cell r="M73">
            <v>670.3</v>
          </cell>
          <cell r="N73">
            <v>670</v>
          </cell>
          <cell r="O73">
            <v>670.3</v>
          </cell>
          <cell r="P73">
            <v>529.43333333333328</v>
          </cell>
          <cell r="Q73">
            <v>341.26666666666665</v>
          </cell>
          <cell r="R73">
            <v>224.1</v>
          </cell>
        </row>
        <row r="74">
          <cell r="A74" t="str">
            <v>Stock of domestic debt (end period) 8/</v>
          </cell>
          <cell r="C74">
            <v>631.09965900000032</v>
          </cell>
          <cell r="D74">
            <v>772.69965900000034</v>
          </cell>
          <cell r="E74">
            <v>2890.6462350000002</v>
          </cell>
          <cell r="F74">
            <v>3408.2462350000001</v>
          </cell>
          <cell r="G74">
            <v>4481.0883544380004</v>
          </cell>
          <cell r="H74" t="str">
            <v>...</v>
          </cell>
          <cell r="I74" t="str">
            <v>...</v>
          </cell>
          <cell r="J74">
            <v>5058.0313234675805</v>
          </cell>
          <cell r="K74">
            <v>4791.0618646775811</v>
          </cell>
          <cell r="L74" t="str">
            <v>...</v>
          </cell>
          <cell r="M74" t="str">
            <v>...</v>
          </cell>
          <cell r="N74">
            <v>5054.0313234675805</v>
          </cell>
          <cell r="O74">
            <v>5031.1799436865967</v>
          </cell>
          <cell r="P74">
            <v>5531.6911971100208</v>
          </cell>
          <cell r="Q74">
            <v>5943.2277488559803</v>
          </cell>
          <cell r="R74">
            <v>6188.3853448150867</v>
          </cell>
        </row>
        <row r="75">
          <cell r="A75" t="str">
            <v>GDP (annual)</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2" refreshError="1">
        <row r="1">
          <cell r="A1" t="str">
            <v>Table 3. Zambia: Central Government Overall Operations, 2003-07</v>
          </cell>
        </row>
        <row r="2">
          <cell r="A2" t="str">
            <v>(In percent of annual  GDP)</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25.343941654235042</v>
          </cell>
          <cell r="C10">
            <v>25.681818181818183</v>
          </cell>
          <cell r="D10">
            <v>25.091811414392062</v>
          </cell>
          <cell r="E10">
            <v>24.944057633611123</v>
          </cell>
          <cell r="F10">
            <v>26.193050620222262</v>
          </cell>
          <cell r="G10">
            <v>24.874207212475639</v>
          </cell>
          <cell r="H10">
            <v>11.303110106323127</v>
          </cell>
          <cell r="I10">
            <v>10.874915762392941</v>
          </cell>
          <cell r="J10">
            <v>17.637019630914583</v>
          </cell>
          <cell r="K10">
            <v>17.193691357244674</v>
          </cell>
          <cell r="L10">
            <v>6.4941134232128714</v>
          </cell>
          <cell r="M10">
            <v>6.3084797236779426</v>
          </cell>
          <cell r="N10">
            <v>24.131133054127456</v>
          </cell>
          <cell r="O10">
            <v>23.502171080922622</v>
          </cell>
          <cell r="P10">
            <v>24.79907942870976</v>
          </cell>
          <cell r="Q10">
            <v>25.349378804192174</v>
          </cell>
          <cell r="R10">
            <v>25.044901587820934</v>
          </cell>
        </row>
        <row r="11">
          <cell r="A11" t="str">
            <v>Revenue</v>
          </cell>
          <cell r="B11">
            <v>18.74689209348583</v>
          </cell>
          <cell r="C11">
            <v>17.700534759358288</v>
          </cell>
          <cell r="D11">
            <v>19.384615384615383</v>
          </cell>
          <cell r="E11">
            <v>19.179723220429693</v>
          </cell>
          <cell r="F11">
            <v>17.891459567166656</v>
          </cell>
          <cell r="G11">
            <v>18.3</v>
          </cell>
          <cell r="H11">
            <v>8.5843584354171121</v>
          </cell>
          <cell r="I11">
            <v>8.5497918243564488</v>
          </cell>
          <cell r="J11">
            <v>13.482305045028292</v>
          </cell>
          <cell r="K11">
            <v>13.235944040708983</v>
          </cell>
          <cell r="L11">
            <v>5.2215383161023246</v>
          </cell>
          <cell r="M11">
            <v>4.9480905992748321</v>
          </cell>
          <cell r="N11">
            <v>18.703843361130602</v>
          </cell>
          <cell r="O11">
            <v>18.184034639983814</v>
          </cell>
          <cell r="P11">
            <v>18.27175486853324</v>
          </cell>
          <cell r="Q11">
            <v>18.318230284447594</v>
          </cell>
          <cell r="R11">
            <v>18.30403557468258</v>
          </cell>
        </row>
        <row r="12">
          <cell r="A12" t="str">
            <v>Tax revenue</v>
          </cell>
          <cell r="B12">
            <v>18.133598541355873</v>
          </cell>
          <cell r="C12">
            <v>17.232620320855617</v>
          </cell>
          <cell r="D12">
            <v>19.16625310173697</v>
          </cell>
          <cell r="E12">
            <v>18.722402324336723</v>
          </cell>
          <cell r="F12">
            <v>17.520955947922239</v>
          </cell>
          <cell r="G12">
            <v>17.288299707602341</v>
          </cell>
          <cell r="H12">
            <v>8.3029992295261028</v>
          </cell>
          <cell r="I12">
            <v>8.2530639299408932</v>
          </cell>
          <cell r="J12">
            <v>13.01946160578458</v>
          </cell>
          <cell r="K12">
            <v>12.857709185975944</v>
          </cell>
          <cell r="L12">
            <v>4.7562709168267583</v>
          </cell>
          <cell r="M12">
            <v>4.6412287390485671</v>
          </cell>
          <cell r="N12">
            <v>17.775732522611339</v>
          </cell>
          <cell r="O12">
            <v>17.498937925024507</v>
          </cell>
          <cell r="P12">
            <v>17.576922658529426</v>
          </cell>
          <cell r="Q12">
            <v>17.61155021414335</v>
          </cell>
          <cell r="R12">
            <v>17.608096012078779</v>
          </cell>
        </row>
        <row r="13">
          <cell r="A13" t="str">
            <v>Income taxes</v>
          </cell>
          <cell r="B13">
            <v>6.5970495607492126</v>
          </cell>
          <cell r="C13">
            <v>6.4572192513368982</v>
          </cell>
          <cell r="D13">
            <v>6.2928039702233249</v>
          </cell>
          <cell r="E13">
            <v>7.4717180212554481</v>
          </cell>
          <cell r="F13">
            <v>7.6484628204891676</v>
          </cell>
          <cell r="G13">
            <v>7.9051954191033138</v>
          </cell>
          <cell r="H13">
            <v>3.7124450770061301</v>
          </cell>
          <cell r="I13">
            <v>3.6835474047296426</v>
          </cell>
          <cell r="J13">
            <v>5.9075980588406871</v>
          </cell>
          <cell r="K13">
            <v>5.7968869143026094</v>
          </cell>
          <cell r="L13">
            <v>2.103207565832693</v>
          </cell>
          <cell r="M13">
            <v>2.0696845676226636</v>
          </cell>
          <cell r="N13">
            <v>8.0108056246733792</v>
          </cell>
          <cell r="O13">
            <v>7.8665714819252734</v>
          </cell>
          <cell r="P13">
            <v>7.8828279533744299</v>
          </cell>
          <cell r="Q13">
            <v>7.8828435775696137</v>
          </cell>
          <cell r="R13">
            <v>7.8828435775696146</v>
          </cell>
        </row>
        <row r="14">
          <cell r="A14" t="str">
            <v>Excise taxes</v>
          </cell>
          <cell r="B14">
            <v>3.4974307972816177</v>
          </cell>
          <cell r="C14">
            <v>2.9679144385026737</v>
          </cell>
          <cell r="D14">
            <v>2.7593052109181144</v>
          </cell>
          <cell r="E14">
            <v>2.7988684150164387</v>
          </cell>
          <cell r="F14">
            <v>2.601378818348985</v>
          </cell>
          <cell r="G14">
            <v>2.3495516569200783</v>
          </cell>
          <cell r="H14">
            <v>1.1537541501942319</v>
          </cell>
          <cell r="I14">
            <v>1.0577301464162105</v>
          </cell>
          <cell r="J14">
            <v>1.7499701257712952</v>
          </cell>
          <cell r="K14">
            <v>1.6908389225191018</v>
          </cell>
          <cell r="L14">
            <v>0.65446920860065805</v>
          </cell>
          <cell r="M14">
            <v>0.65708594637493967</v>
          </cell>
          <cell r="N14">
            <v>2.4044393343719532</v>
          </cell>
          <cell r="O14">
            <v>2.3479248688940411</v>
          </cell>
          <cell r="P14">
            <v>2.3001740365332357</v>
          </cell>
          <cell r="Q14">
            <v>2.331414194638664</v>
          </cell>
          <cell r="R14">
            <v>2.3279599925740926</v>
          </cell>
        </row>
        <row r="15">
          <cell r="A15" t="str">
            <v>Value-added tax (VAT)</v>
          </cell>
          <cell r="B15">
            <v>5.0223769269020391</v>
          </cell>
          <cell r="C15">
            <v>5.7352941176470589</v>
          </cell>
          <cell r="D15">
            <v>5.7071960297766751</v>
          </cell>
          <cell r="E15">
            <v>6.2806101383897843</v>
          </cell>
          <cell r="F15">
            <v>4.9949631925610234</v>
          </cell>
          <cell r="G15">
            <v>5.0400146198830411</v>
          </cell>
          <cell r="H15">
            <v>2.4509285420151454</v>
          </cell>
          <cell r="I15">
            <v>2.5082356487037263</v>
          </cell>
          <cell r="J15">
            <v>3.8810649608091765</v>
          </cell>
          <cell r="K15">
            <v>3.8194278022439736</v>
          </cell>
          <cell r="L15">
            <v>1.4883896518176256</v>
          </cell>
          <cell r="M15">
            <v>1.381475545042872</v>
          </cell>
          <cell r="N15">
            <v>5.3694546126268019</v>
          </cell>
          <cell r="O15">
            <v>5.2009033472868467</v>
          </cell>
          <cell r="P15">
            <v>5.1970459402842986</v>
          </cell>
          <cell r="Q15">
            <v>5.1972924419350708</v>
          </cell>
          <cell r="R15">
            <v>5.1972924419350699</v>
          </cell>
        </row>
        <row r="16">
          <cell r="A16" t="str">
            <v>Domestic VAT</v>
          </cell>
          <cell r="B16">
            <v>3.3151002817835242</v>
          </cell>
          <cell r="C16">
            <v>3.3155080213903747</v>
          </cell>
          <cell r="D16">
            <v>2.2828784119106702</v>
          </cell>
          <cell r="E16">
            <v>2.123900909855494</v>
          </cell>
          <cell r="F16">
            <v>2.101308093946606</v>
          </cell>
          <cell r="G16">
            <v>1.9136062378167642</v>
          </cell>
          <cell r="H16">
            <v>0.97773946536501899</v>
          </cell>
          <cell r="I16">
            <v>0.89066065602713096</v>
          </cell>
          <cell r="J16">
            <v>1.6474561644886316</v>
          </cell>
          <cell r="K16">
            <v>1.3013258430463268</v>
          </cell>
          <cell r="L16">
            <v>0.7279699321472074</v>
          </cell>
          <cell r="M16">
            <v>0.53570594917601644</v>
          </cell>
          <cell r="N16">
            <v>2.3754260966358389</v>
          </cell>
          <cell r="O16">
            <v>1.8370317922223434</v>
          </cell>
          <cell r="P16">
            <v>2.0563620047668119</v>
          </cell>
          <cell r="Q16">
            <v>2.0566534069036315</v>
          </cell>
          <cell r="R16">
            <v>2.0566534069036315</v>
          </cell>
        </row>
        <row r="17">
          <cell r="A17" t="str">
            <v>Import VAT</v>
          </cell>
          <cell r="B17">
            <v>1.7072766451185148</v>
          </cell>
          <cell r="C17">
            <v>2.4197860962566842</v>
          </cell>
          <cell r="D17">
            <v>3.4243176178660053</v>
          </cell>
          <cell r="E17">
            <v>4.1567092285342921</v>
          </cell>
          <cell r="F17">
            <v>2.8936550986144165</v>
          </cell>
          <cell r="G17">
            <v>3.1264083820662765</v>
          </cell>
          <cell r="H17">
            <v>1.4731890766501265</v>
          </cell>
          <cell r="I17">
            <v>1.6175749926765954</v>
          </cell>
          <cell r="J17">
            <v>2.2336087963205449</v>
          </cell>
          <cell r="K17">
            <v>2.5181019591976472</v>
          </cell>
          <cell r="L17">
            <v>0.76041971967041821</v>
          </cell>
          <cell r="M17">
            <v>0.84576959586685541</v>
          </cell>
          <cell r="N17">
            <v>2.994028515990963</v>
          </cell>
          <cell r="O17">
            <v>3.3638715550645024</v>
          </cell>
          <cell r="P17">
            <v>3.1406839355174867</v>
          </cell>
          <cell r="Q17">
            <v>3.1406390350314388</v>
          </cell>
          <cell r="R17">
            <v>3.1406390350314379</v>
          </cell>
        </row>
        <row r="18">
          <cell r="A18" t="str">
            <v>Customs duty</v>
          </cell>
          <cell r="B18">
            <v>3.0167412564230065</v>
          </cell>
          <cell r="C18">
            <v>2.0855614973262031</v>
          </cell>
          <cell r="D18">
            <v>2.501240694789082</v>
          </cell>
          <cell r="E18">
            <v>2.1757932563651656</v>
          </cell>
          <cell r="F18">
            <v>2.257701272424248</v>
          </cell>
          <cell r="G18">
            <v>1.9935380116959067</v>
          </cell>
          <cell r="H18">
            <v>0.98587146031059469</v>
          </cell>
          <cell r="I18">
            <v>1.0035507300913125</v>
          </cell>
          <cell r="J18">
            <v>1.4808284603634219</v>
          </cell>
          <cell r="K18">
            <v>1.5505555469102565</v>
          </cell>
          <cell r="L18">
            <v>0.51020449057578188</v>
          </cell>
          <cell r="M18">
            <v>0.53298268000809201</v>
          </cell>
          <cell r="N18">
            <v>1.9910329509392037</v>
          </cell>
          <cell r="O18">
            <v>2.083538226918348</v>
          </cell>
          <cell r="P18">
            <v>2.1968747283374612</v>
          </cell>
          <cell r="Q18">
            <v>2.2000000000000002</v>
          </cell>
          <cell r="R18">
            <v>2.2000000000000002</v>
          </cell>
        </row>
        <row r="19">
          <cell r="A19" t="str">
            <v>Nontax revenue</v>
          </cell>
          <cell r="B19">
            <v>0.62986905353886957</v>
          </cell>
          <cell r="C19">
            <v>0.45454545454545453</v>
          </cell>
          <cell r="D19">
            <v>0.21836228287841192</v>
          </cell>
          <cell r="E19">
            <v>0.45732089609297349</v>
          </cell>
          <cell r="F19">
            <v>0.37050361924441738</v>
          </cell>
          <cell r="G19">
            <v>0.64521929824561408</v>
          </cell>
          <cell r="H19">
            <v>0.28469019612833169</v>
          </cell>
          <cell r="I19">
            <v>0.29672789441555641</v>
          </cell>
          <cell r="J19">
            <v>0.46950541971835741</v>
          </cell>
          <cell r="K19">
            <v>0.37823485473304169</v>
          </cell>
          <cell r="L19">
            <v>0.46658884845422299</v>
          </cell>
          <cell r="M19">
            <v>0.30686186022626488</v>
          </cell>
          <cell r="N19">
            <v>0.93609426817258046</v>
          </cell>
          <cell r="O19">
            <v>0.68509671495930646</v>
          </cell>
          <cell r="P19">
            <v>0.69483221000381257</v>
          </cell>
          <cell r="Q19">
            <v>0.70668007030424451</v>
          </cell>
          <cell r="R19">
            <v>0.69593956260380141</v>
          </cell>
        </row>
        <row r="20">
          <cell r="A20" t="str">
            <v>Grants</v>
          </cell>
          <cell r="B20">
            <v>6.5970495607492126</v>
          </cell>
          <cell r="C20">
            <v>7.9812834224598932</v>
          </cell>
          <cell r="D20">
            <v>5.7071960297766751</v>
          </cell>
          <cell r="E20">
            <v>5.7643344131814356</v>
          </cell>
          <cell r="F20">
            <v>8.301591053055601</v>
          </cell>
          <cell r="G20">
            <v>6.9406882066276809</v>
          </cell>
          <cell r="H20">
            <v>2.7187516709060131</v>
          </cell>
          <cell r="I20">
            <v>2.3251239380364934</v>
          </cell>
          <cell r="J20">
            <v>4.1547145858862899</v>
          </cell>
          <cell r="K20">
            <v>3.9577473165356922</v>
          </cell>
          <cell r="L20">
            <v>1.2725751071105473</v>
          </cell>
          <cell r="M20">
            <v>1.360389124403111</v>
          </cell>
          <cell r="N20">
            <v>5.4272896929968377</v>
          </cell>
          <cell r="O20">
            <v>5.3181364409388037</v>
          </cell>
          <cell r="P20">
            <v>6.5273245601765213</v>
          </cell>
          <cell r="Q20">
            <v>7.0311485197445789</v>
          </cell>
          <cell r="R20">
            <v>6.7408660131383566</v>
          </cell>
        </row>
        <row r="21">
          <cell r="A21" t="str">
            <v>Program</v>
          </cell>
          <cell r="B21">
            <v>0</v>
          </cell>
          <cell r="C21">
            <v>1.8716577540106951</v>
          </cell>
          <cell r="D21">
            <v>0.99255583126550873</v>
          </cell>
          <cell r="E21">
            <v>0.81928119377118536</v>
          </cell>
          <cell r="F21">
            <v>1.9925831626722754</v>
          </cell>
          <cell r="G21">
            <v>1.1159844054580899</v>
          </cell>
          <cell r="H21">
            <v>0.40172404941503304</v>
          </cell>
          <cell r="I21">
            <v>0</v>
          </cell>
          <cell r="J21">
            <v>0.63812583401846346</v>
          </cell>
          <cell r="K21">
            <v>0.4872146984655582</v>
          </cell>
          <cell r="L21">
            <v>0</v>
          </cell>
          <cell r="M21">
            <v>0.20354491837973263</v>
          </cell>
          <cell r="N21">
            <v>0.63812583401846346</v>
          </cell>
          <cell r="O21">
            <v>0.69075961684529086</v>
          </cell>
          <cell r="P21">
            <v>1.5439207492586946</v>
          </cell>
          <cell r="Q21">
            <v>1.1123314979748944</v>
          </cell>
          <cell r="R21">
            <v>0.69132059528092071</v>
          </cell>
        </row>
        <row r="22">
          <cell r="A22" t="str">
            <v xml:space="preserve">Project </v>
          </cell>
          <cell r="B22">
            <v>6.5970495607492126</v>
          </cell>
          <cell r="C22">
            <v>6.1096256684491976</v>
          </cell>
          <cell r="D22">
            <v>4.7245657568238215</v>
          </cell>
          <cell r="E22">
            <v>4.9450532194102497</v>
          </cell>
          <cell r="F22">
            <v>6.3090078903833255</v>
          </cell>
          <cell r="G22">
            <v>5.8247038011695915</v>
          </cell>
          <cell r="H22">
            <v>2.3170276214909804</v>
          </cell>
          <cell r="I22">
            <v>2.3251239380364934</v>
          </cell>
          <cell r="J22">
            <v>3.5165887518678258</v>
          </cell>
          <cell r="K22">
            <v>3.470532618070135</v>
          </cell>
          <cell r="L22">
            <v>1.2725751071105473</v>
          </cell>
          <cell r="M22">
            <v>1.1568442060233783</v>
          </cell>
          <cell r="N22">
            <v>4.7891638589783732</v>
          </cell>
          <cell r="O22">
            <v>4.6273768240935134</v>
          </cell>
          <cell r="P22">
            <v>4.9834038109178271</v>
          </cell>
          <cell r="Q22">
            <v>5.9188170217696836</v>
          </cell>
          <cell r="R22">
            <v>6.049545417857435</v>
          </cell>
        </row>
        <row r="24">
          <cell r="A24" t="str">
            <v>Expenditures</v>
          </cell>
          <cell r="B24">
            <v>30.532073595226255</v>
          </cell>
          <cell r="C24">
            <v>29.344919786096256</v>
          </cell>
          <cell r="D24">
            <v>30.98759305210918</v>
          </cell>
          <cell r="E24">
            <v>32.207339977062475</v>
          </cell>
          <cell r="F24">
            <v>31.278535958746147</v>
          </cell>
          <cell r="G24">
            <v>30.883057988109158</v>
          </cell>
          <cell r="H24">
            <v>12.824035096784241</v>
          </cell>
          <cell r="I24">
            <v>12.666323335082467</v>
          </cell>
          <cell r="J24">
            <v>19.99624747564302</v>
          </cell>
          <cell r="K24">
            <v>19.462528186751289</v>
          </cell>
          <cell r="L24">
            <v>7.297297042099669</v>
          </cell>
          <cell r="M24">
            <v>7.0277385535540224</v>
          </cell>
          <cell r="N24">
            <v>27.293544517742685</v>
          </cell>
          <cell r="O24">
            <v>26.490266740305312</v>
          </cell>
          <cell r="P24">
            <v>26.994119529338175</v>
          </cell>
          <cell r="Q24">
            <v>29.762192459685838</v>
          </cell>
          <cell r="R24">
            <v>28.544126097292228</v>
          </cell>
        </row>
        <row r="25">
          <cell r="A25" t="str">
            <v>Current expenditures</v>
          </cell>
          <cell r="B25">
            <v>19.260732637162274</v>
          </cell>
          <cell r="C25">
            <v>16.751336898395721</v>
          </cell>
          <cell r="D25">
            <v>16.883374689826304</v>
          </cell>
          <cell r="E25">
            <v>19.711699900604025</v>
          </cell>
          <cell r="F25">
            <v>19.439549085810224</v>
          </cell>
          <cell r="G25">
            <v>19.504088693957115</v>
          </cell>
          <cell r="H25">
            <v>8.5584719270883198</v>
          </cell>
          <cell r="I25">
            <v>8.4356055914645864</v>
          </cell>
          <cell r="J25">
            <v>13.389561153374952</v>
          </cell>
          <cell r="K25">
            <v>13.116891570391978</v>
          </cell>
          <cell r="L25">
            <v>4.7513010482760594</v>
          </cell>
          <cell r="M25">
            <v>4.3697771587743723</v>
          </cell>
          <cell r="N25">
            <v>18.140862201651</v>
          </cell>
          <cell r="O25">
            <v>17.48666872916635</v>
          </cell>
          <cell r="P25">
            <v>18.680894355776168</v>
          </cell>
          <cell r="Q25">
            <v>20.156967567019528</v>
          </cell>
          <cell r="R25">
            <v>18.451599828560187</v>
          </cell>
        </row>
        <row r="26">
          <cell r="A26" t="str">
            <v>Wages and salaries</v>
          </cell>
          <cell r="B26">
            <v>5.4201889607160618</v>
          </cell>
          <cell r="C26">
            <v>5.3743315508021388</v>
          </cell>
          <cell r="D26">
            <v>5.3399503722084365</v>
          </cell>
          <cell r="E26">
            <v>6.786183959018274</v>
          </cell>
          <cell r="F26">
            <v>8.0037330184559945</v>
          </cell>
          <cell r="G26">
            <v>8.4223148148148148</v>
          </cell>
          <cell r="H26">
            <v>3.7743716232780411</v>
          </cell>
          <cell r="I26">
            <v>3.791929695057167</v>
          </cell>
          <cell r="J26">
            <v>5.832771115038021</v>
          </cell>
          <cell r="K26">
            <v>5.7881568914271488</v>
          </cell>
          <cell r="L26">
            <v>2.0583994917599799</v>
          </cell>
          <cell r="M26">
            <v>1.967013429607382</v>
          </cell>
          <cell r="N26">
            <v>7.8911706067980019</v>
          </cell>
          <cell r="O26">
            <v>7.7551703210345311</v>
          </cell>
          <cell r="P26">
            <v>7.8833200083620891</v>
          </cell>
          <cell r="Q26">
            <v>8.1033373142338974</v>
          </cell>
          <cell r="R26">
            <v>7.9039505785022115</v>
          </cell>
        </row>
        <row r="27">
          <cell r="A27" t="str">
            <v>Public service retrenchment</v>
          </cell>
          <cell r="B27">
            <v>1.2763136084866566</v>
          </cell>
          <cell r="C27">
            <v>0.68181818181818177</v>
          </cell>
          <cell r="D27">
            <v>0.73449131513647647</v>
          </cell>
          <cell r="E27">
            <v>0.14603562963529323</v>
          </cell>
          <cell r="F27">
            <v>0.49199584263512974</v>
          </cell>
          <cell r="G27">
            <v>4.8732943469785572E-2</v>
          </cell>
          <cell r="H27">
            <v>0</v>
          </cell>
          <cell r="I27">
            <v>0</v>
          </cell>
          <cell r="J27">
            <v>6.4508613750960925E-2</v>
          </cell>
          <cell r="K27">
            <v>0</v>
          </cell>
          <cell r="L27">
            <v>6.4508613750960925E-2</v>
          </cell>
          <cell r="M27">
            <v>0</v>
          </cell>
          <cell r="N27">
            <v>0.12901722750192185</v>
          </cell>
          <cell r="O27">
            <v>0</v>
          </cell>
          <cell r="P27">
            <v>0.21076908535597436</v>
          </cell>
          <cell r="Q27">
            <v>0.21322528856238238</v>
          </cell>
          <cell r="R27">
            <v>0.20231883823935648</v>
          </cell>
        </row>
        <row r="28">
          <cell r="A28" t="str">
            <v>Recurrent departmental charges (RDCs) 1/</v>
          </cell>
          <cell r="B28">
            <v>2.6686557268357367</v>
          </cell>
          <cell r="C28">
            <v>2.5668449197860963</v>
          </cell>
          <cell r="D28">
            <v>2.9776674937965262</v>
          </cell>
          <cell r="E28">
            <v>6.1212707393531618</v>
          </cell>
          <cell r="F28">
            <v>3.592239995572037</v>
          </cell>
          <cell r="G28">
            <v>3.1568226120857696</v>
          </cell>
          <cell r="H28">
            <v>1.3186733534582793</v>
          </cell>
          <cell r="I28">
            <v>1.2868060982653045</v>
          </cell>
          <cell r="J28">
            <v>2.0016710077886803</v>
          </cell>
          <cell r="K28">
            <v>2.2006971569069882</v>
          </cell>
          <cell r="L28">
            <v>0.67875963388761029</v>
          </cell>
          <cell r="M28">
            <v>0.82485488865719525</v>
          </cell>
          <cell r="N28">
            <v>2.6804306416762915</v>
          </cell>
          <cell r="O28">
            <v>3.0255520455641833</v>
          </cell>
          <cell r="P28">
            <v>3.6118399933959355</v>
          </cell>
          <cell r="Q28">
            <v>5.1804268441167247</v>
          </cell>
          <cell r="R28">
            <v>3.9962185528069551</v>
          </cell>
        </row>
        <row r="29">
          <cell r="A29" t="str">
            <v>Arrears clearance</v>
          </cell>
          <cell r="B29">
            <v>0</v>
          </cell>
          <cell r="C29">
            <v>0</v>
          </cell>
          <cell r="D29">
            <v>0</v>
          </cell>
          <cell r="E29">
            <v>0.89533603486505087</v>
          </cell>
          <cell r="F29">
            <v>0.90527850039667168</v>
          </cell>
          <cell r="G29">
            <v>0.25535087719298244</v>
          </cell>
          <cell r="H29">
            <v>0.15669728722051596</v>
          </cell>
          <cell r="I29">
            <v>0.11730793670288377</v>
          </cell>
          <cell r="J29">
            <v>0.25529772593562106</v>
          </cell>
          <cell r="K29">
            <v>0.20121068766436873</v>
          </cell>
          <cell r="L29">
            <v>4.4569587682481648E-2</v>
          </cell>
          <cell r="M29">
            <v>9.7181805449650646E-2</v>
          </cell>
          <cell r="N29">
            <v>0.29986731361810276</v>
          </cell>
          <cell r="O29">
            <v>0.29839249311401939</v>
          </cell>
          <cell r="P29">
            <v>0.45190773958109975</v>
          </cell>
          <cell r="Q29">
            <v>0.53495855730428821</v>
          </cell>
          <cell r="R29">
            <v>0.47587076744215301</v>
          </cell>
        </row>
        <row r="30">
          <cell r="A30" t="str">
            <v>Awards and compensations (court decisions)</v>
          </cell>
          <cell r="B30">
            <v>0</v>
          </cell>
          <cell r="C30">
            <v>0</v>
          </cell>
          <cell r="D30">
            <v>0</v>
          </cell>
          <cell r="E30">
            <v>0</v>
          </cell>
          <cell r="F30">
            <v>6.1499480329391226E-16</v>
          </cell>
          <cell r="G30">
            <v>7.119883040935672E-2</v>
          </cell>
          <cell r="H30">
            <v>5.7561231530630155E-2</v>
          </cell>
          <cell r="I30">
            <v>5.5606425053328315E-2</v>
          </cell>
          <cell r="J30">
            <v>7.8192259092073849E-2</v>
          </cell>
          <cell r="K30">
            <v>0.11048303014269929</v>
          </cell>
          <cell r="L30">
            <v>0</v>
          </cell>
          <cell r="M30">
            <v>-1.5522634257170013E-3</v>
          </cell>
          <cell r="N30">
            <v>7.8192259092073849E-2</v>
          </cell>
          <cell r="O30">
            <v>0.10893076671698229</v>
          </cell>
          <cell r="P30">
            <v>0.1732348646761433</v>
          </cell>
          <cell r="Q30">
            <v>0.1705802308499059</v>
          </cell>
          <cell r="R30">
            <v>0.15173912867951736</v>
          </cell>
        </row>
        <row r="31">
          <cell r="A31" t="str">
            <v>Presidential affairs</v>
          </cell>
          <cell r="B31">
            <v>0</v>
          </cell>
          <cell r="C31">
            <v>0</v>
          </cell>
          <cell r="D31">
            <v>0</v>
          </cell>
          <cell r="E31">
            <v>0</v>
          </cell>
          <cell r="F31">
            <v>0</v>
          </cell>
          <cell r="G31">
            <v>0</v>
          </cell>
          <cell r="H31">
            <v>2.8673101409063477E-2</v>
          </cell>
          <cell r="I31">
            <v>2.6597096930168918E-2</v>
          </cell>
          <cell r="J31">
            <v>4.9515248070055758E-2</v>
          </cell>
          <cell r="K31">
            <v>7.2123838720219116E-2</v>
          </cell>
          <cell r="L31">
            <v>2.0842146660992281E-2</v>
          </cell>
          <cell r="M31">
            <v>9.574236317517618E-3</v>
          </cell>
          <cell r="N31">
            <v>7.0357394731048031E-2</v>
          </cell>
          <cell r="O31">
            <v>8.1698075037736725E-2</v>
          </cell>
          <cell r="P31">
            <v>8.020132623895522E-2</v>
          </cell>
          <cell r="Q31">
            <v>7.8182605806206867E-2</v>
          </cell>
          <cell r="R31">
            <v>7.586956433975868E-2</v>
          </cell>
        </row>
        <row r="32">
          <cell r="A32" t="str">
            <v>Elections and constitutional review</v>
          </cell>
          <cell r="B32">
            <v>0</v>
          </cell>
          <cell r="C32">
            <v>0</v>
          </cell>
          <cell r="D32">
            <v>0</v>
          </cell>
          <cell r="E32">
            <v>0.54670081810535975</v>
          </cell>
          <cell r="F32">
            <v>0</v>
          </cell>
          <cell r="G32">
            <v>0</v>
          </cell>
          <cell r="H32">
            <v>4.1703841386757576E-2</v>
          </cell>
          <cell r="I32">
            <v>4.1336337769024845E-2</v>
          </cell>
          <cell r="J32">
            <v>6.7116325591681569E-2</v>
          </cell>
          <cell r="K32">
            <v>5.1656525731003253E-2</v>
          </cell>
          <cell r="L32">
            <v>3.4538824045287214E-2</v>
          </cell>
          <cell r="M32">
            <v>2.6151164781126966E-2</v>
          </cell>
          <cell r="N32">
            <v>0.10165514963696878</v>
          </cell>
          <cell r="O32">
            <v>7.7807690512130212E-2</v>
          </cell>
          <cell r="P32">
            <v>0.59669786721782681</v>
          </cell>
          <cell r="Q32">
            <v>2.0299047471138802</v>
          </cell>
          <cell r="R32">
            <v>0.77386955626553855</v>
          </cell>
        </row>
        <row r="33">
          <cell r="A33" t="str">
            <v>Other RDCs</v>
          </cell>
          <cell r="B33">
            <v>2.6686557268357367</v>
          </cell>
          <cell r="C33">
            <v>2.5668449197860963</v>
          </cell>
          <cell r="D33">
            <v>2.9776674937965262</v>
          </cell>
          <cell r="E33">
            <v>4.3007645844483529</v>
          </cell>
          <cell r="F33">
            <v>2.6193120668130359</v>
          </cell>
          <cell r="G33">
            <v>2.7481335282651074</v>
          </cell>
          <cell r="H33">
            <v>1.0340378919113122</v>
          </cell>
          <cell r="I33">
            <v>1.045958301809899</v>
          </cell>
          <cell r="J33">
            <v>1.5515494490992483</v>
          </cell>
          <cell r="K33">
            <v>1.7652230746486981</v>
          </cell>
          <cell r="L33">
            <v>0.57880907549884908</v>
          </cell>
          <cell r="M33">
            <v>0.69349994553461658</v>
          </cell>
          <cell r="N33">
            <v>2.1303585245980972</v>
          </cell>
          <cell r="O33">
            <v>2.458723020183315</v>
          </cell>
          <cell r="P33">
            <v>2.3097981956819105</v>
          </cell>
          <cell r="Q33">
            <v>2.3668007030424443</v>
          </cell>
          <cell r="R33">
            <v>2.518869536079988</v>
          </cell>
        </row>
        <row r="34">
          <cell r="A34" t="str">
            <v>Transfers and pensions</v>
          </cell>
          <cell r="B34">
            <v>2.4697497099287253</v>
          </cell>
          <cell r="C34">
            <v>2.4197860962566842</v>
          </cell>
          <cell r="D34">
            <v>2.1736972704714641</v>
          </cell>
          <cell r="E34">
            <v>2.7023090450340241</v>
          </cell>
          <cell r="F34">
            <v>2.5329483465864713</v>
          </cell>
          <cell r="G34">
            <v>1.7605506822612087</v>
          </cell>
          <cell r="H34">
            <v>0.82875584450393613</v>
          </cell>
          <cell r="I34">
            <v>0.73675483245620199</v>
          </cell>
          <cell r="J34">
            <v>1.2350662804240793</v>
          </cell>
          <cell r="K34">
            <v>1.1721534056426137</v>
          </cell>
          <cell r="L34">
            <v>0.40386301821056142</v>
          </cell>
          <cell r="M34">
            <v>0.45873469133689176</v>
          </cell>
          <cell r="N34">
            <v>1.6389292986346407</v>
          </cell>
          <cell r="O34">
            <v>1.6308880969795052</v>
          </cell>
          <cell r="P34">
            <v>1.9226559677540629</v>
          </cell>
          <cell r="Q34">
            <v>1.9018111916536085</v>
          </cell>
          <cell r="R34">
            <v>1.8197697194447384</v>
          </cell>
        </row>
        <row r="35">
          <cell r="A35" t="str">
            <v>Of which: settlement of statutory pension arrears</v>
          </cell>
          <cell r="B35">
            <v>0</v>
          </cell>
          <cell r="C35">
            <v>0</v>
          </cell>
          <cell r="D35">
            <v>0</v>
          </cell>
          <cell r="E35">
            <v>0</v>
          </cell>
          <cell r="F35">
            <v>0</v>
          </cell>
          <cell r="G35">
            <v>2.4585769980506822E-2</v>
          </cell>
          <cell r="H35">
            <v>6.1091612028637297E-2</v>
          </cell>
          <cell r="I35">
            <v>5.213468874964023E-2</v>
          </cell>
          <cell r="J35">
            <v>9.0413709188164978E-2</v>
          </cell>
          <cell r="K35">
            <v>6.2417329328830859E-2</v>
          </cell>
          <cell r="L35">
            <v>2.6874679449945781E-2</v>
          </cell>
          <cell r="M35">
            <v>5.4294206439364466E-2</v>
          </cell>
          <cell r="N35">
            <v>0.11728838863811077</v>
          </cell>
          <cell r="O35">
            <v>0.11671153576819533</v>
          </cell>
          <cell r="P35">
            <v>0.45554353303726564</v>
          </cell>
          <cell r="Q35">
            <v>0.43782259251475847</v>
          </cell>
          <cell r="R35">
            <v>0.41981158934666468</v>
          </cell>
        </row>
        <row r="36">
          <cell r="A36" t="str">
            <v xml:space="preserve">Domestic interest </v>
          </cell>
          <cell r="B36">
            <v>1.3260401127134096</v>
          </cell>
          <cell r="C36">
            <v>1.4037433155080214</v>
          </cell>
          <cell r="D36">
            <v>1.3895781637717122</v>
          </cell>
          <cell r="E36">
            <v>1.5814205979050386</v>
          </cell>
          <cell r="F36">
            <v>2.7666217720460264</v>
          </cell>
          <cell r="G36">
            <v>2.7459015594541909</v>
          </cell>
          <cell r="H36">
            <v>1.4981166208196239</v>
          </cell>
          <cell r="I36">
            <v>1.390868266277991</v>
          </cell>
          <cell r="J36">
            <v>2.4067606358772786</v>
          </cell>
          <cell r="K36">
            <v>2.2665535861564554</v>
          </cell>
          <cell r="L36">
            <v>0.93595844030887709</v>
          </cell>
          <cell r="M36">
            <v>0.6706867306764599</v>
          </cell>
          <cell r="N36">
            <v>3.3427190761861567</v>
          </cell>
          <cell r="O36">
            <v>2.9372403168329155</v>
          </cell>
          <cell r="P36">
            <v>2.7268450921244773</v>
          </cell>
          <cell r="Q36">
            <v>2.2573450549137548</v>
          </cell>
          <cell r="R36">
            <v>1.8663912827580633</v>
          </cell>
        </row>
        <row r="37">
          <cell r="A37" t="str">
            <v>External interest 2/</v>
          </cell>
          <cell r="B37">
            <v>2.0387866732968671</v>
          </cell>
          <cell r="C37">
            <v>1.4304812834224598</v>
          </cell>
          <cell r="D37">
            <v>1.6575682382133996</v>
          </cell>
          <cell r="E37">
            <v>0.94689372276167882</v>
          </cell>
          <cell r="F37">
            <v>1.2914890869172155</v>
          </cell>
          <cell r="G37">
            <v>1.1159844054580899</v>
          </cell>
          <cell r="H37">
            <v>0.46090518121993601</v>
          </cell>
          <cell r="I37">
            <v>0.41270839538712384</v>
          </cell>
          <cell r="J37">
            <v>0.62032060729907545</v>
          </cell>
          <cell r="K37">
            <v>0.54114578367841881</v>
          </cell>
          <cell r="L37">
            <v>0.21191694208347123</v>
          </cell>
          <cell r="M37">
            <v>0.22175191795957111</v>
          </cell>
          <cell r="N37">
            <v>0.83223754938254679</v>
          </cell>
          <cell r="O37">
            <v>0.76289770163798998</v>
          </cell>
          <cell r="P37">
            <v>0.6177790738671991</v>
          </cell>
          <cell r="Q37">
            <v>0.61249871803070399</v>
          </cell>
          <cell r="R37">
            <v>0.52848711338365284</v>
          </cell>
        </row>
        <row r="38">
          <cell r="A38" t="str">
            <v>Other current expenditures</v>
          </cell>
          <cell r="B38">
            <v>2.1050886789325376</v>
          </cell>
          <cell r="C38">
            <v>1.2700534759358288</v>
          </cell>
          <cell r="D38">
            <v>0.87344913151364767</v>
          </cell>
          <cell r="E38">
            <v>1.3590794403241839</v>
          </cell>
          <cell r="F38">
            <v>0.58424506312921665</v>
          </cell>
          <cell r="G38">
            <v>2.222300194931774</v>
          </cell>
          <cell r="H38">
            <v>0.66298825522873961</v>
          </cell>
          <cell r="I38">
            <v>0.76522854360458059</v>
          </cell>
          <cell r="J38">
            <v>1.202073005753282</v>
          </cell>
          <cell r="K38">
            <v>1.0966176996934376</v>
          </cell>
          <cell r="L38">
            <v>0.38127905321753391</v>
          </cell>
          <cell r="M38">
            <v>0.21895473148565986</v>
          </cell>
          <cell r="N38">
            <v>1.5833520589708161</v>
          </cell>
          <cell r="O38">
            <v>1.3155724311790977</v>
          </cell>
          <cell r="P38">
            <v>1.6595643391730561</v>
          </cell>
          <cell r="Q38">
            <v>1.8456780977959819</v>
          </cell>
          <cell r="R38">
            <v>2.0889420048213556</v>
          </cell>
        </row>
        <row r="39">
          <cell r="A39" t="str">
            <v xml:space="preserve">   Non-PRP current expenditures</v>
          </cell>
          <cell r="B39">
            <v>0</v>
          </cell>
          <cell r="C39">
            <v>0</v>
          </cell>
          <cell r="D39">
            <v>0</v>
          </cell>
          <cell r="E39">
            <v>0</v>
          </cell>
          <cell r="F39">
            <v>0.31979729771283433</v>
          </cell>
          <cell r="G39">
            <v>2.222300194931774</v>
          </cell>
          <cell r="H39">
            <v>0.33128105370834388</v>
          </cell>
          <cell r="I39">
            <v>0.43801739698197906</v>
          </cell>
          <cell r="J39">
            <v>0.64869074970685714</v>
          </cell>
          <cell r="K39">
            <v>0.51731999190800015</v>
          </cell>
          <cell r="L39">
            <v>0.32713091379627279</v>
          </cell>
          <cell r="M39">
            <v>0.19524283780208834</v>
          </cell>
          <cell r="N39">
            <v>0.9773620510072446</v>
          </cell>
          <cell r="O39">
            <v>0.71256282971008844</v>
          </cell>
          <cell r="P39">
            <v>0.77955689104264481</v>
          </cell>
          <cell r="Q39">
            <v>0.88701720041951071</v>
          </cell>
          <cell r="R39">
            <v>0.8902028882531684</v>
          </cell>
        </row>
        <row r="40">
          <cell r="A40" t="str">
            <v xml:space="preserve">   Of which: financial restructuring</v>
          </cell>
          <cell r="B40">
            <v>0</v>
          </cell>
          <cell r="C40">
            <v>0</v>
          </cell>
          <cell r="D40">
            <v>0</v>
          </cell>
          <cell r="E40">
            <v>0.48791956571603334</v>
          </cell>
          <cell r="F40">
            <v>0</v>
          </cell>
          <cell r="G40">
            <v>1.0168567251461988</v>
          </cell>
          <cell r="H40">
            <v>7.6800436880234926E-2</v>
          </cell>
          <cell r="I40">
            <v>0.18471748326616064</v>
          </cell>
          <cell r="J40">
            <v>0.26519290537682622</v>
          </cell>
          <cell r="K40">
            <v>0.13299668539238418</v>
          </cell>
          <cell r="L40">
            <v>0.20238298364077817</v>
          </cell>
          <cell r="M40">
            <v>6.9809059927483236E-2</v>
          </cell>
          <cell r="N40">
            <v>0.46757588901760527</v>
          </cell>
          <cell r="O40">
            <v>0.20280574531986742</v>
          </cell>
          <cell r="P40">
            <v>0.32080530495582088</v>
          </cell>
          <cell r="Q40">
            <v>0.42645057712476475</v>
          </cell>
          <cell r="R40">
            <v>0.45521738603855211</v>
          </cell>
        </row>
        <row r="41">
          <cell r="A41" t="str">
            <v xml:space="preserve">   PRP current expenditures</v>
          </cell>
          <cell r="B41">
            <v>0</v>
          </cell>
          <cell r="C41">
            <v>0</v>
          </cell>
          <cell r="D41">
            <v>0</v>
          </cell>
          <cell r="E41">
            <v>0</v>
          </cell>
          <cell r="F41">
            <v>0.26444776541638226</v>
          </cell>
          <cell r="G41">
            <v>0</v>
          </cell>
          <cell r="H41">
            <v>0.33170720152039562</v>
          </cell>
          <cell r="I41">
            <v>0.32721114662260142</v>
          </cell>
          <cell r="J41">
            <v>0.55338225604642499</v>
          </cell>
          <cell r="K41">
            <v>0.57929770778543754</v>
          </cell>
          <cell r="L41">
            <v>5.4148139421261135E-2</v>
          </cell>
          <cell r="M41">
            <v>2.3711893683571534E-2</v>
          </cell>
          <cell r="N41">
            <v>0.60755385314541377</v>
          </cell>
          <cell r="O41">
            <v>0.60300960146900917</v>
          </cell>
          <cell r="P41">
            <v>0.88000744813041143</v>
          </cell>
          <cell r="Q41">
            <v>0.95866089737647109</v>
          </cell>
          <cell r="R41">
            <v>1.1987391165681871</v>
          </cell>
        </row>
        <row r="42">
          <cell r="A42" t="str">
            <v>Contingency</v>
          </cell>
          <cell r="B42">
            <v>0</v>
          </cell>
          <cell r="C42">
            <v>0</v>
          </cell>
          <cell r="D42">
            <v>0.81389578163771714</v>
          </cell>
          <cell r="E42">
            <v>6.0860922088844714E-2</v>
          </cell>
          <cell r="F42">
            <v>0.17627596046813407</v>
          </cell>
          <cell r="G42">
            <v>3.1481481481481478E-2</v>
          </cell>
          <cell r="H42">
            <v>1.4661048579763846E-2</v>
          </cell>
          <cell r="I42">
            <v>5.1309760416218847E-2</v>
          </cell>
          <cell r="J42">
            <v>2.6389887443574921E-2</v>
          </cell>
          <cell r="K42">
            <v>5.1567046886914304E-2</v>
          </cell>
          <cell r="L42">
            <v>1.6615855057065691E-2</v>
          </cell>
          <cell r="M42">
            <v>7.7807690512130216E-3</v>
          </cell>
          <cell r="N42">
            <v>4.3005742500640612E-2</v>
          </cell>
          <cell r="O42">
            <v>5.9347815938127317E-2</v>
          </cell>
          <cell r="P42">
            <v>4.8120795743373135E-2</v>
          </cell>
          <cell r="Q42">
            <v>4.2645057712476474E-2</v>
          </cell>
          <cell r="R42">
            <v>4.5521738603855208E-2</v>
          </cell>
        </row>
        <row r="43">
          <cell r="A43" t="str">
            <v>Capital expenditure</v>
          </cell>
          <cell r="B43">
            <v>11.271340958063982</v>
          </cell>
          <cell r="C43">
            <v>10.54812834224599</v>
          </cell>
          <cell r="D43">
            <v>10.014888337468983</v>
          </cell>
          <cell r="E43">
            <v>11.905235611285267</v>
          </cell>
          <cell r="F43">
            <v>11.838986872935923</v>
          </cell>
          <cell r="G43">
            <v>11.378969294152048</v>
          </cell>
          <cell r="H43">
            <v>4.2655631696959215</v>
          </cell>
          <cell r="I43">
            <v>4.2307177436178778</v>
          </cell>
          <cell r="J43">
            <v>6.6066863222680672</v>
          </cell>
          <cell r="K43">
            <v>6.345636616359311</v>
          </cell>
          <cell r="L43">
            <v>2.5459959938236096</v>
          </cell>
          <cell r="M43">
            <v>2.6579613947796488</v>
          </cell>
          <cell r="N43">
            <v>9.1526823160916777</v>
          </cell>
          <cell r="O43">
            <v>9.0035980111389602</v>
          </cell>
          <cell r="P43">
            <v>8.3132251735620049</v>
          </cell>
          <cell r="Q43">
            <v>9.6052248926663104</v>
          </cell>
          <cell r="R43">
            <v>10.092526268732035</v>
          </cell>
        </row>
        <row r="44">
          <cell r="A44" t="str">
            <v>Domestically financed</v>
          </cell>
          <cell r="B44">
            <v>1.8730316592076908</v>
          </cell>
          <cell r="C44">
            <v>1.6577540106951874</v>
          </cell>
          <cell r="D44">
            <v>2.2630272952853598</v>
          </cell>
          <cell r="E44">
            <v>3.78001376252007</v>
          </cell>
          <cell r="F44">
            <v>2.5620437507303064</v>
          </cell>
          <cell r="G44">
            <v>2.4687768031189083</v>
          </cell>
          <cell r="H44">
            <v>0.91246628656263318</v>
          </cell>
          <cell r="I44">
            <v>0.88281797244019589</v>
          </cell>
          <cell r="J44">
            <v>1.5821477991696531</v>
          </cell>
          <cell r="K44">
            <v>1.3431007920822893</v>
          </cell>
          <cell r="L44">
            <v>0.76889185094304724</v>
          </cell>
          <cell r="M44">
            <v>0.95588303947962272</v>
          </cell>
          <cell r="N44">
            <v>2.3510396501127002</v>
          </cell>
          <cell r="O44">
            <v>2.2989838315619116</v>
          </cell>
          <cell r="P44">
            <v>2.1213828239752579</v>
          </cell>
          <cell r="Q44">
            <v>2.3414979687997084</v>
          </cell>
          <cell r="R44">
            <v>2.7401557654042845</v>
          </cell>
        </row>
        <row r="45">
          <cell r="A45" t="str">
            <v xml:space="preserve">Of which: HIPC financed </v>
          </cell>
          <cell r="B45">
            <v>0</v>
          </cell>
          <cell r="C45">
            <v>0</v>
          </cell>
          <cell r="D45">
            <v>0</v>
          </cell>
          <cell r="E45">
            <v>0.55432372505543237</v>
          </cell>
          <cell r="F45">
            <v>0.48732188213009597</v>
          </cell>
          <cell r="G45">
            <v>1.0377777777777777</v>
          </cell>
          <cell r="H45">
            <v>0.56195994686882556</v>
          </cell>
          <cell r="I45">
            <v>0.61421583362005838</v>
          </cell>
          <cell r="J45">
            <v>1.022269956917955</v>
          </cell>
          <cell r="K45">
            <v>0.82330262523147779</v>
          </cell>
          <cell r="L45">
            <v>0.45640039709452579</v>
          </cell>
          <cell r="M45">
            <v>0.6492079177105865</v>
          </cell>
          <cell r="N45">
            <v>1.4786703540124808</v>
          </cell>
          <cell r="O45">
            <v>1.4725105429420644</v>
          </cell>
          <cell r="P45">
            <v>1.3200111721956171</v>
          </cell>
          <cell r="Q45">
            <v>1.4379913460647069</v>
          </cell>
          <cell r="R45">
            <v>1.7981086748522808</v>
          </cell>
        </row>
        <row r="46">
          <cell r="A46" t="str">
            <v xml:space="preserve">Foreign financed </v>
          </cell>
          <cell r="B46">
            <v>9.3983092988562902</v>
          </cell>
          <cell r="C46">
            <v>8.9037433155080219</v>
          </cell>
          <cell r="D46">
            <v>7.7518610421836236</v>
          </cell>
          <cell r="E46">
            <v>8.1252218487651948</v>
          </cell>
          <cell r="F46">
            <v>9.2769431222056173</v>
          </cell>
          <cell r="G46">
            <v>8.910192491033138</v>
          </cell>
          <cell r="H46">
            <v>3.3530968831332886</v>
          </cell>
          <cell r="I46">
            <v>3.3478997711776821</v>
          </cell>
          <cell r="J46">
            <v>5.0245385230984141</v>
          </cell>
          <cell r="K46">
            <v>5.0025358242770226</v>
          </cell>
          <cell r="L46">
            <v>1.7771041428805625</v>
          </cell>
          <cell r="M46">
            <v>1.702078355300026</v>
          </cell>
          <cell r="N46">
            <v>6.801642665978977</v>
          </cell>
          <cell r="O46">
            <v>6.7046141795770495</v>
          </cell>
          <cell r="P46">
            <v>6.1918423495867483</v>
          </cell>
          <cell r="Q46">
            <v>7.263726923866602</v>
          </cell>
          <cell r="R46">
            <v>7.3523705033277515</v>
          </cell>
        </row>
        <row r="48">
          <cell r="A48" t="str">
            <v>Change in balances and statistical discrepancy (overfinancing -) 3/</v>
          </cell>
          <cell r="B48">
            <v>0.76247306481021049</v>
          </cell>
          <cell r="C48">
            <v>-0.32085561497326204</v>
          </cell>
          <cell r="D48">
            <v>-1.1315136476426799</v>
          </cell>
          <cell r="E48">
            <v>-0.81249294288554175</v>
          </cell>
          <cell r="F48">
            <v>-1.2530667640203472</v>
          </cell>
          <cell r="G48">
            <v>-0.56762786652342745</v>
          </cell>
          <cell r="H48">
            <v>-0.27389398616741817</v>
          </cell>
          <cell r="I48">
            <v>0.32744026594341502</v>
          </cell>
          <cell r="J48">
            <v>-0.2738939861674175</v>
          </cell>
          <cell r="K48">
            <v>0.67938865722995201</v>
          </cell>
          <cell r="L48">
            <v>-7.77825183667626E-16</v>
          </cell>
          <cell r="M48">
            <v>-0.95171557402240758</v>
          </cell>
          <cell r="N48">
            <v>-0.27389398616742228</v>
          </cell>
          <cell r="O48">
            <v>-0.27232691679245552</v>
          </cell>
          <cell r="P48">
            <v>-2.6911781480051483E-3</v>
          </cell>
          <cell r="Q48">
            <v>0</v>
          </cell>
          <cell r="R48">
            <v>0</v>
          </cell>
        </row>
        <row r="50">
          <cell r="A50" t="str">
            <v>Additional grants/measures /4</v>
          </cell>
          <cell r="G50" t="str">
            <v>...</v>
          </cell>
          <cell r="J50" t="str">
            <v>...</v>
          </cell>
          <cell r="K50" t="str">
            <v>...</v>
          </cell>
          <cell r="N50" t="str">
            <v>...</v>
          </cell>
          <cell r="O50" t="str">
            <v>...</v>
          </cell>
          <cell r="P50">
            <v>0</v>
          </cell>
          <cell r="Q50">
            <v>1.8300181684155468</v>
          </cell>
          <cell r="R50">
            <v>1.4620664141494999</v>
          </cell>
        </row>
        <row r="52">
          <cell r="A52" t="str">
            <v>Overall balance (cash basis)</v>
          </cell>
          <cell r="B52">
            <v>-4.4256588761810045</v>
          </cell>
          <cell r="C52">
            <v>-3.9705882352941173</v>
          </cell>
          <cell r="D52">
            <v>-7.0272952853598012</v>
          </cell>
          <cell r="E52">
            <v>-8.0757752863368761</v>
          </cell>
          <cell r="F52">
            <v>-6.3385521025442326</v>
          </cell>
          <cell r="G52">
            <v>-6.5764786421569479</v>
          </cell>
          <cell r="H52">
            <v>-1.7948189766285347</v>
          </cell>
          <cell r="I52">
            <v>-1.4639673067461096</v>
          </cell>
          <cell r="J52">
            <v>-2.6331218308958548</v>
          </cell>
          <cell r="K52">
            <v>-1.5894481722766627</v>
          </cell>
          <cell r="L52">
            <v>-0.80318361888679823</v>
          </cell>
          <cell r="M52">
            <v>-1.6709744038984862</v>
          </cell>
          <cell r="N52">
            <v>-3.4363054497826533</v>
          </cell>
          <cell r="O52">
            <v>-3.2604225761751491</v>
          </cell>
          <cell r="P52">
            <v>-2.1977312787764158</v>
          </cell>
          <cell r="Q52">
            <v>-2.582795487078128</v>
          </cell>
          <cell r="R52">
            <v>-2.0371580953217916</v>
          </cell>
        </row>
        <row r="53">
          <cell r="A53" t="str">
            <v>Overall balance excluding grants</v>
          </cell>
          <cell r="B53">
            <v>-11.022708436930218</v>
          </cell>
          <cell r="C53">
            <v>-11.951871657754012</v>
          </cell>
          <cell r="D53">
            <v>-12.734491315136475</v>
          </cell>
          <cell r="E53">
            <v>-13.863047232968881</v>
          </cell>
          <cell r="F53">
            <v>-13.387076391579489</v>
          </cell>
          <cell r="G53">
            <v>-12.949538982261204</v>
          </cell>
          <cell r="H53">
            <v>-4.5135706475345483</v>
          </cell>
          <cell r="I53">
            <v>-3.7890912447826026</v>
          </cell>
          <cell r="J53">
            <v>-6.7878364167821452</v>
          </cell>
          <cell r="K53">
            <v>-5.5471954888123554</v>
          </cell>
          <cell r="L53">
            <v>-2.0757587259973458</v>
          </cell>
          <cell r="M53">
            <v>-3.0313635283015974</v>
          </cell>
          <cell r="N53">
            <v>-8.8635951427795092</v>
          </cell>
          <cell r="O53">
            <v>-8.5785590171139532</v>
          </cell>
          <cell r="P53">
            <v>-8.7223646608049314</v>
          </cell>
          <cell r="Q53">
            <v>-11.443962175238246</v>
          </cell>
          <cell r="R53">
            <v>-10.240090522609648</v>
          </cell>
        </row>
        <row r="54">
          <cell r="A54" t="str">
            <v xml:space="preserve">   Domestic balance</v>
          </cell>
          <cell r="B54">
            <v>0.41438753522294053</v>
          </cell>
          <cell r="C54">
            <v>0.41443850267379684</v>
          </cell>
          <cell r="D54">
            <v>-3.3250620347394539</v>
          </cell>
          <cell r="E54">
            <v>-4.6380147717715419</v>
          </cell>
          <cell r="F54">
            <v>-2.8186441824566537</v>
          </cell>
          <cell r="G54">
            <v>-2.9233620857699738</v>
          </cell>
          <cell r="H54">
            <v>-0.42567459701390525</v>
          </cell>
          <cell r="I54">
            <v>-0.35592334416121274</v>
          </cell>
          <cell r="J54">
            <v>-0.86908330021723823</v>
          </cell>
          <cell r="K54">
            <v>-0.68290253808686374</v>
          </cell>
          <cell r="L54">
            <v>-8.6737641033311344E-2</v>
          </cell>
          <cell r="M54">
            <v>-0.15581768101959251</v>
          </cell>
          <cell r="N54">
            <v>-0.95582094125054207</v>
          </cell>
          <cell r="O54">
            <v>-0.83872021910645633</v>
          </cell>
          <cell r="P54">
            <v>-1.9127432373509816</v>
          </cell>
          <cell r="Q54">
            <v>-3.5677365333409412</v>
          </cell>
          <cell r="R54">
            <v>-2.3592329058982444</v>
          </cell>
        </row>
        <row r="55">
          <cell r="A55" t="str">
            <v xml:space="preserve">   Domestic primary balance </v>
          </cell>
          <cell r="B55" t="e">
            <v>#VALUE!</v>
          </cell>
          <cell r="C55">
            <v>1.8181818181818181</v>
          </cell>
          <cell r="D55">
            <v>-1.935483870967742</v>
          </cell>
          <cell r="E55">
            <v>-3.0565941738665034</v>
          </cell>
          <cell r="F55">
            <v>-5.2022410410627502E-2</v>
          </cell>
          <cell r="G55">
            <v>-0.17746052631578332</v>
          </cell>
          <cell r="H55">
            <v>1.0724420238057186</v>
          </cell>
          <cell r="I55">
            <v>1.0349449221167781</v>
          </cell>
          <cell r="J55">
            <v>1.5376773356600406</v>
          </cell>
          <cell r="K55">
            <v>1.5836510480695918</v>
          </cell>
          <cell r="L55">
            <v>0.84922079927556571</v>
          </cell>
          <cell r="M55">
            <v>0.51486904965686731</v>
          </cell>
          <cell r="N55">
            <v>2.3868981349356138</v>
          </cell>
          <cell r="O55">
            <v>2.0985200977264595</v>
          </cell>
          <cell r="P55">
            <v>0.81410185477349595</v>
          </cell>
          <cell r="Q55">
            <v>-1.3103914784271866</v>
          </cell>
          <cell r="R55">
            <v>-0.49284162314018082</v>
          </cell>
        </row>
        <row r="57">
          <cell r="A57" t="str">
            <v>Financing</v>
          </cell>
          <cell r="B57">
            <v>4.4256588761810045</v>
          </cell>
          <cell r="C57">
            <v>3.9705882352941173</v>
          </cell>
          <cell r="D57">
            <v>7.0272952853598012</v>
          </cell>
          <cell r="E57">
            <v>8.0757752863368761</v>
          </cell>
          <cell r="F57">
            <v>6.3385521025442326</v>
          </cell>
          <cell r="G57">
            <v>6.5764786421569479</v>
          </cell>
          <cell r="H57">
            <v>1.7948189766285347</v>
          </cell>
          <cell r="I57">
            <v>1.4639673067461096</v>
          </cell>
          <cell r="J57">
            <v>2.6331218308958548</v>
          </cell>
          <cell r="K57">
            <v>1.5894481722766616</v>
          </cell>
          <cell r="L57">
            <v>0.80318361888679823</v>
          </cell>
          <cell r="M57">
            <v>1.6709744038984862</v>
          </cell>
          <cell r="N57">
            <v>3.4363054497826533</v>
          </cell>
          <cell r="O57">
            <v>3.2604225761751473</v>
          </cell>
          <cell r="P57">
            <v>2.1977312787764158</v>
          </cell>
          <cell r="Q57">
            <v>2.5827954870781191</v>
          </cell>
          <cell r="R57">
            <v>2.0371580953217934</v>
          </cell>
        </row>
        <row r="58">
          <cell r="A58" t="str">
            <v>Domestic 5/</v>
          </cell>
          <cell r="B58">
            <v>3.6466103099618765</v>
          </cell>
          <cell r="C58">
            <v>0.96256684491978617</v>
          </cell>
          <cell r="D58">
            <v>1.7568238213399503</v>
          </cell>
          <cell r="E58">
            <v>4.5056961541402245</v>
          </cell>
          <cell r="F58">
            <v>2.0744297460686449</v>
          </cell>
          <cell r="G58">
            <v>5.0733961988304088</v>
          </cell>
          <cell r="H58">
            <v>1.6969400145726943</v>
          </cell>
          <cell r="I58">
            <v>1.2146131802848661</v>
          </cell>
          <cell r="J58">
            <v>2.2556237057855619</v>
          </cell>
          <cell r="K58">
            <v>1.2059161475839946</v>
          </cell>
          <cell r="L58">
            <v>-1.5638451818414768E-2</v>
          </cell>
          <cell r="M58">
            <v>0.93415165889503704</v>
          </cell>
          <cell r="N58">
            <v>2.2399852539671476</v>
          </cell>
          <cell r="O58">
            <v>2.1400678064790313</v>
          </cell>
          <cell r="P58">
            <v>1.605666652883218</v>
          </cell>
          <cell r="Q58">
            <v>1.17</v>
          </cell>
          <cell r="R58">
            <v>0.62</v>
          </cell>
        </row>
        <row r="59">
          <cell r="A59" t="str">
            <v xml:space="preserve">  Bank</v>
          </cell>
          <cell r="B59">
            <v>3.712912315597547</v>
          </cell>
          <cell r="C59">
            <v>0.46791443850267378</v>
          </cell>
          <cell r="D59">
            <v>1.3796526054590572</v>
          </cell>
          <cell r="E59">
            <v>3.6929428855417079</v>
          </cell>
          <cell r="F59">
            <v>0.55470870771141922</v>
          </cell>
          <cell r="G59">
            <v>4.772799220272903</v>
          </cell>
          <cell r="H59">
            <v>1.4145528365542728</v>
          </cell>
          <cell r="I59">
            <v>1.2632005025974795</v>
          </cell>
          <cell r="J59">
            <v>1.8094237449692456</v>
          </cell>
          <cell r="K59">
            <v>0.76796643990748759</v>
          </cell>
          <cell r="L59">
            <v>-0.11337877568350707</v>
          </cell>
          <cell r="M59">
            <v>0.82911127670366125</v>
          </cell>
          <cell r="N59">
            <v>1.6960449692857389</v>
          </cell>
          <cell r="O59">
            <v>1.5970777166111487</v>
          </cell>
          <cell r="P59" t="str">
            <v>...</v>
          </cell>
          <cell r="Q59" t="str">
            <v>...</v>
          </cell>
          <cell r="R59" t="str">
            <v>...</v>
          </cell>
        </row>
        <row r="60">
          <cell r="A60" t="str">
            <v xml:space="preserve">  Nonbank</v>
          </cell>
          <cell r="B60">
            <v>-4.9726504226752857E-2</v>
          </cell>
          <cell r="C60">
            <v>0.49465240641711233</v>
          </cell>
          <cell r="D60">
            <v>0.37717121588089331</v>
          </cell>
          <cell r="E60">
            <v>0.8127532685985166</v>
          </cell>
          <cell r="F60">
            <v>1.5197210383572259</v>
          </cell>
          <cell r="G60">
            <v>0.30059697855750517</v>
          </cell>
          <cell r="H60">
            <v>0.28238717801842139</v>
          </cell>
          <cell r="I60">
            <v>-4.8587322312613535E-2</v>
          </cell>
          <cell r="J60">
            <v>0.44619996081631608</v>
          </cell>
          <cell r="K60">
            <v>0.43794970767650698</v>
          </cell>
          <cell r="L60">
            <v>9.7740323865092293E-2</v>
          </cell>
          <cell r="M60">
            <v>0.10504038219137579</v>
          </cell>
          <cell r="N60">
            <v>0.54394028468140831</v>
          </cell>
          <cell r="O60">
            <v>0.54299008986788277</v>
          </cell>
          <cell r="P60" t="str">
            <v>...</v>
          </cell>
          <cell r="Q60" t="str">
            <v>...</v>
          </cell>
          <cell r="R60" t="str">
            <v>...</v>
          </cell>
        </row>
        <row r="61">
          <cell r="A61" t="str">
            <v>External</v>
          </cell>
          <cell r="B61">
            <v>0.77904856621912821</v>
          </cell>
          <cell r="C61">
            <v>3.0213903743315509</v>
          </cell>
          <cell r="D61">
            <v>5.2704714640198516</v>
          </cell>
          <cell r="E61">
            <v>3.5700791321966512</v>
          </cell>
          <cell r="F61">
            <v>4.2641223564755872</v>
          </cell>
          <cell r="G61">
            <v>1.50308244332654</v>
          </cell>
          <cell r="H61">
            <v>9.7878962055840443E-2</v>
          </cell>
          <cell r="I61">
            <v>0.24935412646124366</v>
          </cell>
          <cell r="J61">
            <v>0.37749812511029268</v>
          </cell>
          <cell r="K61">
            <v>0.38353202469266712</v>
          </cell>
          <cell r="L61">
            <v>0.81882207070521296</v>
          </cell>
          <cell r="M61">
            <v>0.73682274500344924</v>
          </cell>
          <cell r="N61">
            <v>1.1963201958155056</v>
          </cell>
          <cell r="O61">
            <v>1.1203547696961165</v>
          </cell>
          <cell r="P61">
            <v>0.59206462589319786</v>
          </cell>
          <cell r="Q61">
            <v>1.412795487078119</v>
          </cell>
          <cell r="R61">
            <v>1.417158095321793</v>
          </cell>
        </row>
        <row r="62">
          <cell r="A62" t="str">
            <v xml:space="preserve">  Program loans</v>
          </cell>
          <cell r="B62">
            <v>0</v>
          </cell>
          <cell r="C62">
            <v>3.5561497326203209</v>
          </cell>
          <cell r="D62">
            <v>4.7543424317617866</v>
          </cell>
          <cell r="E62">
            <v>1.2591955807018886</v>
          </cell>
          <cell r="F62">
            <v>1.8154364522794779</v>
          </cell>
          <cell r="G62">
            <v>0.22554494152046783</v>
          </cell>
          <cell r="H62">
            <v>0.13019740933248489</v>
          </cell>
          <cell r="I62">
            <v>1.2529785568163507E-2</v>
          </cell>
          <cell r="J62">
            <v>0.30248875549823873</v>
          </cell>
          <cell r="K62">
            <v>1.2468161030147886E-2</v>
          </cell>
          <cell r="L62">
            <v>0.40487951757875834</v>
          </cell>
          <cell r="M62">
            <v>0.57727392975521696</v>
          </cell>
          <cell r="N62">
            <v>0.70736827307699712</v>
          </cell>
          <cell r="O62">
            <v>0.58974209078536488</v>
          </cell>
          <cell r="P62">
            <v>0.61475797752052697</v>
          </cell>
          <cell r="Q62">
            <v>0.5966141670956252</v>
          </cell>
          <cell r="R62">
            <v>0.59704960501534055</v>
          </cell>
        </row>
        <row r="63">
          <cell r="A63" t="str">
            <v xml:space="preserve">  Project loans</v>
          </cell>
          <cell r="B63">
            <v>2.8012597381070776</v>
          </cell>
          <cell r="C63">
            <v>2.7941176470588238</v>
          </cell>
          <cell r="D63">
            <v>2.8684863523573201</v>
          </cell>
          <cell r="E63">
            <v>3.3177938300583634</v>
          </cell>
          <cell r="F63">
            <v>2.9679352318222914</v>
          </cell>
          <cell r="G63">
            <v>3.0854886898635474</v>
          </cell>
          <cell r="H63">
            <v>1.0360692616423082</v>
          </cell>
          <cell r="I63">
            <v>1.0227758331411887</v>
          </cell>
          <cell r="J63">
            <v>1.5724583849815481</v>
          </cell>
          <cell r="K63">
            <v>1.532003206206888</v>
          </cell>
          <cell r="L63">
            <v>0.56903764952097635</v>
          </cell>
          <cell r="M63">
            <v>0.54523414927664782</v>
          </cell>
          <cell r="N63">
            <v>2.1414960345025245</v>
          </cell>
          <cell r="O63">
            <v>2.0772373554835357</v>
          </cell>
          <cell r="P63">
            <v>1.2084385386689216</v>
          </cell>
          <cell r="Q63">
            <v>1.3449099020969177</v>
          </cell>
          <cell r="R63">
            <v>1.3028250854703165</v>
          </cell>
        </row>
        <row r="64">
          <cell r="A64" t="str">
            <v xml:space="preserve">  Amortization 2/</v>
          </cell>
          <cell r="B64">
            <v>-2.0387866732968671</v>
          </cell>
          <cell r="C64">
            <v>-3.3288770053475933</v>
          </cell>
          <cell r="D64">
            <v>-2.3523573200992556</v>
          </cell>
          <cell r="E64">
            <v>-1.0069102785636006</v>
          </cell>
          <cell r="F64">
            <v>-0.51924932762618159</v>
          </cell>
          <cell r="G64">
            <v>-1.8079511880574755</v>
          </cell>
          <cell r="H64">
            <v>-1.0683877089189528</v>
          </cell>
          <cell r="I64">
            <v>-0.78595149224810856</v>
          </cell>
          <cell r="J64">
            <v>-1.4974490153694946</v>
          </cell>
          <cell r="K64">
            <v>-1.1609393425443688</v>
          </cell>
          <cell r="L64">
            <v>-0.15509509639452171</v>
          </cell>
          <cell r="M64">
            <v>-0.38568533402841532</v>
          </cell>
          <cell r="N64">
            <v>-1.6525441117640163</v>
          </cell>
          <cell r="O64">
            <v>-1.5466246765727842</v>
          </cell>
          <cell r="P64">
            <v>-1.2311318902962507</v>
          </cell>
          <cell r="Q64">
            <v>-0.52872858211442386</v>
          </cell>
          <cell r="R64">
            <v>-0.48271659516386417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0.3512902728688726</v>
          </cell>
          <cell r="Q65">
            <v>0.50560522635222471</v>
          </cell>
          <cell r="R65">
            <v>0.47135495132790045</v>
          </cell>
        </row>
        <row r="67">
          <cell r="A67" t="str">
            <v xml:space="preserve">Financing gap </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8">
          <cell r="B68">
            <v>0</v>
          </cell>
          <cell r="C68">
            <v>0</v>
          </cell>
          <cell r="D68">
            <v>0</v>
          </cell>
          <cell r="E68">
            <v>0</v>
          </cell>
          <cell r="F68">
            <v>0</v>
          </cell>
          <cell r="H68">
            <v>0</v>
          </cell>
          <cell r="I68">
            <v>0</v>
          </cell>
        </row>
        <row r="69">
          <cell r="A69" t="str">
            <v>Memorandum items:</v>
          </cell>
          <cell r="B69">
            <v>0</v>
          </cell>
          <cell r="C69">
            <v>0</v>
          </cell>
          <cell r="D69">
            <v>0</v>
          </cell>
          <cell r="E69">
            <v>0</v>
          </cell>
          <cell r="F69">
            <v>0</v>
          </cell>
          <cell r="H69">
            <v>0</v>
          </cell>
          <cell r="I69">
            <v>0</v>
          </cell>
        </row>
        <row r="70">
          <cell r="A70" t="str">
            <v>Priority poverty-reducing spending 6/</v>
          </cell>
          <cell r="B70">
            <v>0</v>
          </cell>
          <cell r="C70">
            <v>0</v>
          </cell>
          <cell r="D70">
            <v>0</v>
          </cell>
          <cell r="E70">
            <v>1.4221270739353162</v>
          </cell>
          <cell r="F70">
            <v>0.94672300019064837</v>
          </cell>
          <cell r="G70">
            <v>1.0377777777777777</v>
          </cell>
          <cell r="H70">
            <v>0.89366714838922112</v>
          </cell>
          <cell r="I70">
            <v>0.94142698024265981</v>
          </cell>
          <cell r="J70">
            <v>1.5756522129643802</v>
          </cell>
          <cell r="K70">
            <v>1.4026003330169152</v>
          </cell>
          <cell r="L70">
            <v>0.51054853651578691</v>
          </cell>
          <cell r="M70">
            <v>0.67291981139415813</v>
          </cell>
          <cell r="N70">
            <v>2.0862242071578949</v>
          </cell>
          <cell r="O70">
            <v>2.0755201444110734</v>
          </cell>
          <cell r="P70" t="str">
            <v>...</v>
          </cell>
          <cell r="Q70" t="str">
            <v>...</v>
          </cell>
          <cell r="R70" t="str">
            <v>...</v>
          </cell>
        </row>
        <row r="71">
          <cell r="A71" t="str">
            <v>External budget support</v>
          </cell>
          <cell r="B71">
            <v>0</v>
          </cell>
          <cell r="C71">
            <v>0</v>
          </cell>
          <cell r="D71">
            <v>5.7468982630272958</v>
          </cell>
          <cell r="E71">
            <v>2.0784767744730739</v>
          </cell>
          <cell r="F71">
            <v>3.8080196149517533</v>
          </cell>
          <cell r="G71">
            <v>1.3415293469785576</v>
          </cell>
          <cell r="H71">
            <v>0.53192145874751784</v>
          </cell>
          <cell r="I71">
            <v>1.2529785568163507E-2</v>
          </cell>
          <cell r="J71">
            <v>0.94061458951670218</v>
          </cell>
          <cell r="K71">
            <v>0.49968285949570601</v>
          </cell>
          <cell r="L71">
            <v>0.40487951757875834</v>
          </cell>
          <cell r="M71">
            <v>0.78081884813494962</v>
          </cell>
          <cell r="N71">
            <v>1.3454941070954607</v>
          </cell>
          <cell r="O71">
            <v>1.2805017076306555</v>
          </cell>
          <cell r="P71">
            <v>2.1586787267792213</v>
          </cell>
          <cell r="Q71">
            <v>1.7089456650705195</v>
          </cell>
          <cell r="R71">
            <v>1.2883702002962614</v>
          </cell>
        </row>
        <row r="72">
          <cell r="A72" t="str">
            <v>External debt service</v>
          </cell>
          <cell r="B72">
            <v>0</v>
          </cell>
          <cell r="C72">
            <v>4.759358288770053</v>
          </cell>
          <cell r="D72">
            <v>4.0099255583126556</v>
          </cell>
          <cell r="E72">
            <v>1.9538040013252793</v>
          </cell>
          <cell r="F72">
            <v>1.8107384145433976</v>
          </cell>
          <cell r="G72">
            <v>2.9239355935155653</v>
          </cell>
          <cell r="H72">
            <v>1.5292928901388889</v>
          </cell>
          <cell r="I72">
            <v>1.1986598876352323</v>
          </cell>
          <cell r="J72">
            <v>2.1177696226685696</v>
          </cell>
          <cell r="K72">
            <v>1.7020851262227874</v>
          </cell>
          <cell r="L72">
            <v>0.36701203847799296</v>
          </cell>
          <cell r="M72">
            <v>0.60743725198798648</v>
          </cell>
          <cell r="N72">
            <v>2.4847816611465627</v>
          </cell>
          <cell r="O72">
            <v>2.3095223782107741</v>
          </cell>
          <cell r="P72">
            <v>1.84891096416345</v>
          </cell>
          <cell r="Q72">
            <v>1.1412273001451276</v>
          </cell>
          <cell r="R72">
            <v>1.011203708547517</v>
          </cell>
        </row>
        <row r="73">
          <cell r="A73" t="str">
            <v>Stock of domestic arrears (end period) 7/</v>
          </cell>
          <cell r="B73">
            <v>0</v>
          </cell>
          <cell r="C73">
            <v>0</v>
          </cell>
          <cell r="D73">
            <v>0</v>
          </cell>
          <cell r="E73">
            <v>2.6470678186405685</v>
          </cell>
          <cell r="F73">
            <v>3.6993536404617382</v>
          </cell>
          <cell r="G73">
            <v>3.6403508771929829</v>
          </cell>
          <cell r="H73">
            <v>2.7637835898684417</v>
          </cell>
          <cell r="I73">
            <v>2.8031729403860743</v>
          </cell>
          <cell r="J73">
            <v>2.6651831511533373</v>
          </cell>
          <cell r="K73">
            <v>2.7049065529636946</v>
          </cell>
          <cell r="L73">
            <v>2.6206135634708549</v>
          </cell>
          <cell r="M73">
            <v>2.6077247475140437</v>
          </cell>
          <cell r="N73">
            <v>2.6194406795844736</v>
          </cell>
          <cell r="O73">
            <v>2.6077247475140437</v>
          </cell>
          <cell r="P73">
            <v>1.6984502195377675</v>
          </cell>
          <cell r="Q73">
            <v>0.97022244635629806</v>
          </cell>
          <cell r="R73">
            <v>0.56674564561799734</v>
          </cell>
        </row>
        <row r="74">
          <cell r="A74" t="str">
            <v>Stock of domestic debt (end period) 8/</v>
          </cell>
          <cell r="B74">
            <v>0</v>
          </cell>
          <cell r="C74">
            <v>8.4371612165775449</v>
          </cell>
          <cell r="D74">
            <v>7.6694755235732046</v>
          </cell>
          <cell r="E74">
            <v>22.101431569691872</v>
          </cell>
          <cell r="F74">
            <v>20.960537228710418</v>
          </cell>
          <cell r="G74">
            <v>21.837662545994156</v>
          </cell>
          <cell r="H74" t="str">
            <v>...</v>
          </cell>
          <cell r="I74" t="str">
            <v>...</v>
          </cell>
          <cell r="J74">
            <v>19.774944787020111</v>
          </cell>
          <cell r="K74">
            <v>18.639072939565136</v>
          </cell>
          <cell r="L74" t="str">
            <v>...</v>
          </cell>
          <cell r="M74" t="str">
            <v>...</v>
          </cell>
          <cell r="N74">
            <v>19.759306335201696</v>
          </cell>
          <cell r="O74">
            <v>19.573224598460172</v>
          </cell>
          <cell r="P74">
            <v>17.745958814103101</v>
          </cell>
          <cell r="Q74">
            <v>16.896619356556993</v>
          </cell>
          <cell r="R74">
            <v>15.650336669255596</v>
          </cell>
        </row>
        <row r="75">
          <cell r="A75" t="str">
            <v>GDP (annual; in billions of kwacha)</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3"/>
      <sheetData sheetId="4"/>
      <sheetData sheetId="5" refreshError="1">
        <row r="2">
          <cell r="B2" t="str">
            <v>Table 6: Zambia: Balance of Payments, 2000-07</v>
          </cell>
        </row>
        <row r="3">
          <cell r="B3" t="str">
            <v>(In millions of U.S. dollars, unless otherwise indicated)</v>
          </cell>
        </row>
        <row r="5">
          <cell r="D5">
            <v>2000</v>
          </cell>
          <cell r="E5">
            <v>2001</v>
          </cell>
          <cell r="F5">
            <v>2002</v>
          </cell>
          <cell r="G5">
            <v>2003</v>
          </cell>
          <cell r="I5">
            <v>2004</v>
          </cell>
          <cell r="K5">
            <v>2005</v>
          </cell>
          <cell r="L5">
            <v>2006</v>
          </cell>
          <cell r="M5">
            <v>2007</v>
          </cell>
          <cell r="N5">
            <v>2008</v>
          </cell>
          <cell r="O5">
            <v>2009</v>
          </cell>
          <cell r="P5">
            <v>2010</v>
          </cell>
        </row>
        <row r="6">
          <cell r="G6" t="str">
            <v>Prel.</v>
          </cell>
          <cell r="I6" t="str">
            <v>Prog.</v>
          </cell>
          <cell r="J6" t="str">
            <v>Proj.</v>
          </cell>
          <cell r="K6" t="str">
            <v>Proj.</v>
          </cell>
          <cell r="L6" t="str">
            <v>Proj.</v>
          </cell>
          <cell r="M6" t="str">
            <v>Proj.</v>
          </cell>
          <cell r="N6" t="str">
            <v>Proj.</v>
          </cell>
          <cell r="O6" t="str">
            <v>Proj.</v>
          </cell>
          <cell r="P6" t="str">
            <v>Proj.</v>
          </cell>
        </row>
        <row r="8">
          <cell r="B8" t="str">
            <v>Current account balance 1/</v>
          </cell>
          <cell r="D8">
            <v>-621.71698109389854</v>
          </cell>
          <cell r="E8">
            <v>-758.0615207411347</v>
          </cell>
          <cell r="F8">
            <v>-651.9063235001106</v>
          </cell>
          <cell r="G8">
            <v>-699.48904078562907</v>
          </cell>
          <cell r="I8">
            <v>-588.91465832887889</v>
          </cell>
          <cell r="J8">
            <v>-696.54713534240204</v>
          </cell>
          <cell r="K8">
            <v>-661.91533358966456</v>
          </cell>
          <cell r="L8">
            <v>-783.5672930125944</v>
          </cell>
          <cell r="M8">
            <v>-808.7651201572985</v>
          </cell>
          <cell r="N8">
            <v>-612.44305337964238</v>
          </cell>
          <cell r="O8">
            <v>-592.6291028293449</v>
          </cell>
          <cell r="P8">
            <v>-607.16535191471849</v>
          </cell>
        </row>
        <row r="9">
          <cell r="B9" t="str">
            <v>Trade balance on goods and nonfactor services</v>
          </cell>
          <cell r="D9">
            <v>-445.75022420075038</v>
          </cell>
          <cell r="E9">
            <v>-569.91335200195999</v>
          </cell>
          <cell r="F9">
            <v>-504.27616001819297</v>
          </cell>
          <cell r="G9">
            <v>-549.01900000000001</v>
          </cell>
          <cell r="I9">
            <v>-432.52692739864307</v>
          </cell>
          <cell r="J9">
            <v>-507</v>
          </cell>
          <cell r="K9">
            <v>-350.89723209951808</v>
          </cell>
          <cell r="L9">
            <v>-405.02760509475024</v>
          </cell>
          <cell r="M9">
            <v>-370.00642191764433</v>
          </cell>
          <cell r="N9">
            <v>-282.65780751428167</v>
          </cell>
          <cell r="O9">
            <v>-241.74055407525012</v>
          </cell>
          <cell r="P9">
            <v>-307.41024031820041</v>
          </cell>
        </row>
        <row r="10">
          <cell r="B10" t="str">
            <v>Receipts</v>
          </cell>
          <cell r="D10">
            <v>872.24977579924962</v>
          </cell>
          <cell r="E10">
            <v>1055.08664799804</v>
          </cell>
          <cell r="F10">
            <v>1080.2787588000001</v>
          </cell>
          <cell r="G10">
            <v>1246.481</v>
          </cell>
          <cell r="I10">
            <v>1609.0879458863985</v>
          </cell>
          <cell r="J10">
            <v>1794</v>
          </cell>
          <cell r="K10">
            <v>1924.0425675492436</v>
          </cell>
          <cell r="L10">
            <v>2026.7098704670946</v>
          </cell>
          <cell r="M10">
            <v>2083.915559802429</v>
          </cell>
          <cell r="N10">
            <v>2194.0605398559928</v>
          </cell>
          <cell r="O10">
            <v>2310.3713572711945</v>
          </cell>
          <cell r="P10">
            <v>2418.0208630042171</v>
          </cell>
        </row>
        <row r="11">
          <cell r="B11" t="str">
            <v>Payments</v>
          </cell>
          <cell r="D11">
            <v>-1318</v>
          </cell>
          <cell r="E11">
            <v>-1625</v>
          </cell>
          <cell r="F11">
            <v>-1584.5549188181931</v>
          </cell>
          <cell r="G11">
            <v>18.3</v>
          </cell>
          <cell r="I11">
            <v>-2041.6148732850415</v>
          </cell>
          <cell r="J11">
            <v>-2301</v>
          </cell>
          <cell r="K11">
            <v>-2274.9397996487614</v>
          </cell>
          <cell r="L11">
            <v>-2431.7374755618448</v>
          </cell>
          <cell r="M11">
            <v>-2453.9219817200728</v>
          </cell>
          <cell r="N11">
            <v>-2476.7183473702744</v>
          </cell>
          <cell r="O11">
            <v>-2552.1119113464447</v>
          </cell>
          <cell r="P11">
            <v>-2725.4311033224176</v>
          </cell>
        </row>
        <row r="12">
          <cell r="B12" t="str">
            <v>Metal</v>
          </cell>
          <cell r="D12">
            <v>171.43862762747762</v>
          </cell>
          <cell r="E12">
            <v>78.788720034804356</v>
          </cell>
          <cell r="F12">
            <v>175.89626302840372</v>
          </cell>
          <cell r="G12">
            <v>288.85588128271576</v>
          </cell>
          <cell r="I12">
            <v>573.70993807394245</v>
          </cell>
          <cell r="J12">
            <v>554.95052668990627</v>
          </cell>
          <cell r="K12">
            <v>719.51763157697587</v>
          </cell>
          <cell r="L12">
            <v>757.85898006965999</v>
          </cell>
          <cell r="M12">
            <v>734.52853888150128</v>
          </cell>
          <cell r="N12">
            <v>818.04538967347389</v>
          </cell>
          <cell r="O12">
            <v>853.299169850819</v>
          </cell>
          <cell r="P12">
            <v>865.3101439004887</v>
          </cell>
        </row>
        <row r="13">
          <cell r="B13" t="str">
            <v>Nonmetal</v>
          </cell>
          <cell r="D13">
            <v>-628.18885182822783</v>
          </cell>
          <cell r="E13">
            <v>-675.70207203676421</v>
          </cell>
          <cell r="F13">
            <v>-708.1724230465968</v>
          </cell>
          <cell r="G13">
            <v>-866.87488128271571</v>
          </cell>
          <cell r="I13">
            <v>-1036.6868654725856</v>
          </cell>
          <cell r="J13">
            <v>-1092.4505266899062</v>
          </cell>
          <cell r="K13">
            <v>-1102.439863676494</v>
          </cell>
          <cell r="L13">
            <v>-1196.5128351644105</v>
          </cell>
          <cell r="M13">
            <v>-1139.8425232991458</v>
          </cell>
          <cell r="N13">
            <v>-1137.7761378127555</v>
          </cell>
          <cell r="O13">
            <v>-1133.9663115823191</v>
          </cell>
          <cell r="P13">
            <v>-1213.5933012577518</v>
          </cell>
        </row>
        <row r="14">
          <cell r="B14" t="str">
            <v>Merchandise trade balance</v>
          </cell>
          <cell r="D14">
            <v>-220.75022420075038</v>
          </cell>
          <cell r="E14">
            <v>-341.91335200195999</v>
          </cell>
          <cell r="F14">
            <v>-259.27616001819297</v>
          </cell>
          <cell r="G14">
            <v>-311.21900000000005</v>
          </cell>
          <cell r="I14">
            <v>-165.50162347919655</v>
          </cell>
          <cell r="J14">
            <v>-226.6</v>
          </cell>
          <cell r="K14">
            <v>-66.369961702026643</v>
          </cell>
          <cell r="L14">
            <v>-107.35976624226922</v>
          </cell>
          <cell r="M14">
            <v>-75.845499593752393</v>
          </cell>
          <cell r="N14">
            <v>12.026003793357184</v>
          </cell>
          <cell r="O14">
            <v>56.473095923930344</v>
          </cell>
          <cell r="P14">
            <v>13.517884419750793</v>
          </cell>
        </row>
        <row r="15">
          <cell r="B15" t="str">
            <v>Metal</v>
          </cell>
          <cell r="D15">
            <v>320.37334399999997</v>
          </cell>
          <cell r="E15">
            <v>279.57254</v>
          </cell>
          <cell r="F15">
            <v>383.87820999999997</v>
          </cell>
          <cell r="G15">
            <v>500.68100000000004</v>
          </cell>
          <cell r="I15">
            <v>793.72159208031348</v>
          </cell>
          <cell r="J15">
            <v>776.7</v>
          </cell>
          <cell r="K15">
            <v>953.00894321452347</v>
          </cell>
          <cell r="L15">
            <v>999.74611876913445</v>
          </cell>
          <cell r="M15">
            <v>983.34456467263976</v>
          </cell>
          <cell r="N15">
            <v>1069.5057851677911</v>
          </cell>
          <cell r="O15">
            <v>1109.8107426805052</v>
          </cell>
          <cell r="P15">
            <v>1134.7547016112483</v>
          </cell>
        </row>
        <row r="16">
          <cell r="B16" t="str">
            <v>Nonmetal</v>
          </cell>
          <cell r="D16">
            <v>-552.12356820075024</v>
          </cell>
          <cell r="E16">
            <v>-648.48589200195988</v>
          </cell>
          <cell r="F16">
            <v>-671.15437001819305</v>
          </cell>
          <cell r="G16">
            <v>-840.9</v>
          </cell>
          <cell r="I16">
            <v>-989.67321555951003</v>
          </cell>
          <cell r="J16">
            <v>-1033.8</v>
          </cell>
          <cell r="K16">
            <v>-1051.4039049165503</v>
          </cell>
          <cell r="L16">
            <v>-1140.7321350114039</v>
          </cell>
          <cell r="M16">
            <v>-1094.4976267663924</v>
          </cell>
          <cell r="N16">
            <v>-1094.552721999434</v>
          </cell>
          <cell r="O16">
            <v>-1092.2642344128249</v>
          </cell>
          <cell r="P16">
            <v>-1162.1097342305602</v>
          </cell>
        </row>
        <row r="17">
          <cell r="B17" t="str">
            <v>Airlines</v>
          </cell>
          <cell r="D17">
            <v>11</v>
          </cell>
          <cell r="E17">
            <v>27</v>
          </cell>
          <cell r="F17">
            <v>28</v>
          </cell>
          <cell r="G17">
            <v>29</v>
          </cell>
          <cell r="I17">
            <v>30.45</v>
          </cell>
          <cell r="J17">
            <v>30.5</v>
          </cell>
          <cell r="K17">
            <v>32.024999999999999</v>
          </cell>
          <cell r="L17">
            <v>33.626249999999999</v>
          </cell>
          <cell r="M17">
            <v>35.307562500000003</v>
          </cell>
          <cell r="N17">
            <v>37.072940625000008</v>
          </cell>
          <cell r="O17">
            <v>38.926587656250007</v>
          </cell>
          <cell r="P17">
            <v>40.872917039062507</v>
          </cell>
        </row>
        <row r="18">
          <cell r="B18" t="str">
            <v>Exports, f.o.b.</v>
          </cell>
          <cell r="D18">
            <v>746.24977579924962</v>
          </cell>
          <cell r="E18">
            <v>884.08664799804001</v>
          </cell>
          <cell r="F18">
            <v>916.27875880000011</v>
          </cell>
          <cell r="G18">
            <v>1052.2809999999999</v>
          </cell>
          <cell r="I18">
            <v>1403.2047931679574</v>
          </cell>
          <cell r="J18">
            <v>1587.9</v>
          </cell>
          <cell r="K18">
            <v>1698.3550269269945</v>
          </cell>
          <cell r="L18">
            <v>1783.6699118732427</v>
          </cell>
          <cell r="M18">
            <v>1827.9287554537914</v>
          </cell>
          <cell r="N18">
            <v>1925.2012685937827</v>
          </cell>
          <cell r="O18">
            <v>2028.8179378698151</v>
          </cell>
          <cell r="P18">
            <v>2122.954087233109</v>
          </cell>
        </row>
        <row r="19">
          <cell r="B19" t="str">
            <v>Metals</v>
          </cell>
          <cell r="D19">
            <v>497.37334399999997</v>
          </cell>
          <cell r="E19">
            <v>589.57254</v>
          </cell>
          <cell r="F19">
            <v>559.62121000000002</v>
          </cell>
          <cell r="G19">
            <v>669.18100000000004</v>
          </cell>
          <cell r="I19">
            <v>949.45152628651886</v>
          </cell>
          <cell r="J19">
            <v>1102.7</v>
          </cell>
          <cell r="K19">
            <v>1163.0089432145235</v>
          </cell>
          <cell r="L19">
            <v>1204.7461187691345</v>
          </cell>
          <cell r="M19">
            <v>1197.3900635772131</v>
          </cell>
          <cell r="N19">
            <v>1236.4504020751492</v>
          </cell>
          <cell r="O19">
            <v>1277.3483769130198</v>
          </cell>
          <cell r="P19">
            <v>1302.8953444512799</v>
          </cell>
        </row>
        <row r="20">
          <cell r="B20" t="str">
            <v>Nonmetal</v>
          </cell>
          <cell r="D20">
            <v>248.8764317992497</v>
          </cell>
          <cell r="E20">
            <v>294.51410799804006</v>
          </cell>
          <cell r="F20">
            <v>356.65754880000003</v>
          </cell>
          <cell r="G20">
            <v>383.1</v>
          </cell>
          <cell r="I20">
            <v>453.75326688143849</v>
          </cell>
          <cell r="J20">
            <v>485.2</v>
          </cell>
          <cell r="K20">
            <v>535.34608371247089</v>
          </cell>
          <cell r="L20">
            <v>578.92379310410809</v>
          </cell>
          <cell r="M20">
            <v>630.53869187657813</v>
          </cell>
          <cell r="N20">
            <v>688.75086651863353</v>
          </cell>
          <cell r="O20">
            <v>751.46956095679536</v>
          </cell>
          <cell r="P20">
            <v>820.0587427818291</v>
          </cell>
        </row>
        <row r="21">
          <cell r="B21" t="str">
            <v>Imports, f.o.b.</v>
          </cell>
          <cell r="D21">
            <v>-978</v>
          </cell>
          <cell r="E21">
            <v>-1253</v>
          </cell>
          <cell r="F21">
            <v>-1203.5549188181931</v>
          </cell>
          <cell r="G21">
            <v>-1392.5</v>
          </cell>
          <cell r="I21">
            <v>-1599.1564166471539</v>
          </cell>
          <cell r="J21">
            <v>-1845</v>
          </cell>
          <cell r="K21">
            <v>-1796.7499886290211</v>
          </cell>
          <cell r="L21">
            <v>-1924.6559281155119</v>
          </cell>
          <cell r="M21">
            <v>-1939.0818175475438</v>
          </cell>
          <cell r="N21">
            <v>-1950.2482054254256</v>
          </cell>
          <cell r="O21">
            <v>-2011.2714296021347</v>
          </cell>
          <cell r="P21">
            <v>-2150.3091198524207</v>
          </cell>
        </row>
        <row r="22">
          <cell r="B22" t="str">
            <v>Metal sector</v>
          </cell>
          <cell r="D22">
            <v>-177</v>
          </cell>
          <cell r="E22">
            <v>-310</v>
          </cell>
          <cell r="F22">
            <v>-175.74300000000002</v>
          </cell>
          <cell r="G22">
            <v>-168.5</v>
          </cell>
          <cell r="I22">
            <v>-155.7299342062054</v>
          </cell>
          <cell r="J22">
            <v>-326</v>
          </cell>
          <cell r="K22">
            <v>-210</v>
          </cell>
          <cell r="L22">
            <v>-205</v>
          </cell>
          <cell r="M22">
            <v>-214.04549890457338</v>
          </cell>
          <cell r="N22">
            <v>-166.94461690735812</v>
          </cell>
          <cell r="O22">
            <v>-167.5376342325147</v>
          </cell>
          <cell r="P22">
            <v>-168.14064284003166</v>
          </cell>
        </row>
        <row r="23">
          <cell r="B23" t="str">
            <v>Nonmetal</v>
          </cell>
          <cell r="D23">
            <v>-801</v>
          </cell>
          <cell r="E23">
            <v>-943</v>
          </cell>
          <cell r="F23">
            <v>-1027.8119188181931</v>
          </cell>
          <cell r="G23">
            <v>-1224</v>
          </cell>
          <cell r="I23">
            <v>-1443.4264824409486</v>
          </cell>
          <cell r="J23">
            <v>-1519</v>
          </cell>
          <cell r="K23">
            <v>-1586.7499886290211</v>
          </cell>
          <cell r="L23">
            <v>-1719.6559281155119</v>
          </cell>
          <cell r="M23">
            <v>-1725.0363186429704</v>
          </cell>
          <cell r="N23">
            <v>-1783.3035885180675</v>
          </cell>
          <cell r="O23">
            <v>-1843.7337953696201</v>
          </cell>
          <cell r="P23">
            <v>-1982.1684770123893</v>
          </cell>
        </row>
        <row r="24">
          <cell r="B24" t="str">
            <v>Goods procured by airlines</v>
          </cell>
          <cell r="D24">
            <v>11</v>
          </cell>
          <cell r="E24">
            <v>27</v>
          </cell>
          <cell r="F24">
            <v>28</v>
          </cell>
          <cell r="G24">
            <v>29</v>
          </cell>
          <cell r="I24">
            <v>30.45</v>
          </cell>
          <cell r="J24">
            <v>30.5</v>
          </cell>
          <cell r="K24">
            <v>32.024999999999999</v>
          </cell>
          <cell r="L24">
            <v>33.626249999999999</v>
          </cell>
          <cell r="M24">
            <v>35.307562500000003</v>
          </cell>
          <cell r="N24">
            <v>37.072940625000008</v>
          </cell>
          <cell r="O24">
            <v>38.926587656250007</v>
          </cell>
          <cell r="P24">
            <v>40.872917039062507</v>
          </cell>
        </row>
        <row r="25">
          <cell r="B25" t="str">
            <v>Services, nonfactor (net)</v>
          </cell>
          <cell r="D25">
            <v>-225</v>
          </cell>
          <cell r="E25">
            <v>-228</v>
          </cell>
          <cell r="F25">
            <v>-245</v>
          </cell>
          <cell r="G25">
            <v>-237.8</v>
          </cell>
          <cell r="I25">
            <v>-267.02530391944651</v>
          </cell>
          <cell r="J25">
            <v>-280.39999999999998</v>
          </cell>
          <cell r="K25">
            <v>-284.52727039749146</v>
          </cell>
          <cell r="L25">
            <v>-297.667838852481</v>
          </cell>
          <cell r="M25">
            <v>-294.16092232389195</v>
          </cell>
          <cell r="N25">
            <v>-294.68381130763885</v>
          </cell>
          <cell r="O25">
            <v>-298.21364999918046</v>
          </cell>
          <cell r="P25">
            <v>-320.92812473795118</v>
          </cell>
        </row>
        <row r="26">
          <cell r="B26" t="str">
            <v>Receipts</v>
          </cell>
          <cell r="D26">
            <v>115</v>
          </cell>
          <cell r="E26">
            <v>144</v>
          </cell>
          <cell r="F26">
            <v>136</v>
          </cell>
          <cell r="G26">
            <v>165.2</v>
          </cell>
          <cell r="I26">
            <v>175.43315271844105</v>
          </cell>
          <cell r="J26">
            <v>175.6</v>
          </cell>
          <cell r="K26">
            <v>193.66254062224897</v>
          </cell>
          <cell r="L26">
            <v>209.41370859385194</v>
          </cell>
          <cell r="M26">
            <v>220.67924184863733</v>
          </cell>
          <cell r="N26">
            <v>231.78633063720974</v>
          </cell>
          <cell r="O26">
            <v>242.62683174512938</v>
          </cell>
          <cell r="P26">
            <v>254.19385873204567</v>
          </cell>
        </row>
        <row r="27">
          <cell r="B27" t="str">
            <v>Payments</v>
          </cell>
          <cell r="D27">
            <v>-340</v>
          </cell>
          <cell r="E27">
            <v>-372</v>
          </cell>
          <cell r="F27">
            <v>-381</v>
          </cell>
          <cell r="G27">
            <v>-403</v>
          </cell>
          <cell r="I27">
            <v>-442.45845663788754</v>
          </cell>
          <cell r="J27">
            <v>-456</v>
          </cell>
          <cell r="K27">
            <v>-478.18981101974043</v>
          </cell>
          <cell r="L27">
            <v>-507.08154744633293</v>
          </cell>
          <cell r="M27">
            <v>-514.84016417252928</v>
          </cell>
          <cell r="N27">
            <v>-526.47014194484859</v>
          </cell>
          <cell r="O27">
            <v>-540.84048174430984</v>
          </cell>
          <cell r="P27">
            <v>-575.12198346999685</v>
          </cell>
        </row>
        <row r="28">
          <cell r="B28" t="str">
            <v>Income (net)</v>
          </cell>
          <cell r="D28">
            <v>-157.96675689314813</v>
          </cell>
          <cell r="E28">
            <v>-168.14816873917476</v>
          </cell>
          <cell r="F28">
            <v>-155.06516348191758</v>
          </cell>
          <cell r="G28">
            <v>-147.99366578002136</v>
          </cell>
          <cell r="I28">
            <v>-131.88925265687911</v>
          </cell>
          <cell r="J28">
            <v>-164.71</v>
          </cell>
          <cell r="K28">
            <v>-280.15865540052732</v>
          </cell>
          <cell r="L28">
            <v>-342.52277010325537</v>
          </cell>
          <cell r="M28">
            <v>-400.45126408727708</v>
          </cell>
          <cell r="N28">
            <v>-289.52809319291822</v>
          </cell>
          <cell r="O28">
            <v>-309.05238354793431</v>
          </cell>
          <cell r="P28">
            <v>-256.22876531602878</v>
          </cell>
        </row>
        <row r="29">
          <cell r="B29" t="str">
            <v xml:space="preserve">      Interest (net)</v>
          </cell>
          <cell r="D29">
            <v>-151.86675689314814</v>
          </cell>
          <cell r="E29">
            <v>-159.79816873917477</v>
          </cell>
          <cell r="F29">
            <v>-137.59846348191758</v>
          </cell>
          <cell r="G29">
            <v>-130.49366578002136</v>
          </cell>
          <cell r="I29">
            <v>-107.8792526568791</v>
          </cell>
          <cell r="J29">
            <v>-140.69999999999999</v>
          </cell>
          <cell r="K29">
            <v>-138.93513540052734</v>
          </cell>
          <cell r="L29">
            <v>-122.28672287820979</v>
          </cell>
          <cell r="M29">
            <v>-106.83461473072512</v>
          </cell>
          <cell r="N29">
            <v>-94.250482433847097</v>
          </cell>
          <cell r="O29">
            <v>-83.492160036362293</v>
          </cell>
          <cell r="P29">
            <v>-71.55452988765677</v>
          </cell>
        </row>
        <row r="30">
          <cell r="B30" t="str">
            <v xml:space="preserve">        Receipts</v>
          </cell>
          <cell r="D30">
            <v>21</v>
          </cell>
          <cell r="E30">
            <v>21</v>
          </cell>
          <cell r="F30">
            <v>27</v>
          </cell>
          <cell r="G30">
            <v>32.459363428677428</v>
          </cell>
          <cell r="I30">
            <v>34.516185411612312</v>
          </cell>
          <cell r="J30">
            <v>32</v>
          </cell>
          <cell r="K30">
            <v>36.520510538491997</v>
          </cell>
          <cell r="L30">
            <v>42.697425670940682</v>
          </cell>
          <cell r="M30">
            <v>51.355378138585387</v>
          </cell>
          <cell r="N30">
            <v>56.261269495388532</v>
          </cell>
          <cell r="O30">
            <v>59.299840859361439</v>
          </cell>
          <cell r="P30">
            <v>62.59376396974212</v>
          </cell>
        </row>
        <row r="31">
          <cell r="B31" t="str">
            <v xml:space="preserve">        Payments</v>
          </cell>
          <cell r="D31">
            <v>-172.86675689314814</v>
          </cell>
          <cell r="E31">
            <v>-180.79816873917477</v>
          </cell>
          <cell r="F31">
            <v>-164.59846348191758</v>
          </cell>
          <cell r="G31">
            <v>-162.95302920869878</v>
          </cell>
          <cell r="I31">
            <v>-142.39543806849142</v>
          </cell>
          <cell r="J31">
            <v>-172.7</v>
          </cell>
          <cell r="K31">
            <v>-175.45564593901935</v>
          </cell>
          <cell r="L31">
            <v>-164.98414854915046</v>
          </cell>
          <cell r="M31">
            <v>-158.18999286931052</v>
          </cell>
          <cell r="N31">
            <v>-150.51175192923563</v>
          </cell>
          <cell r="O31">
            <v>-142.79200089572373</v>
          </cell>
          <cell r="P31">
            <v>-134.1482938573989</v>
          </cell>
        </row>
        <row r="32">
          <cell r="B32" t="str">
            <v>Of which: official interest payments</v>
          </cell>
          <cell r="D32">
            <v>-154.86675689314814</v>
          </cell>
          <cell r="E32">
            <v>-143.79816873917477</v>
          </cell>
          <cell r="F32">
            <v>-136.59846348191758</v>
          </cell>
          <cell r="G32">
            <v>-130.95302920869878</v>
          </cell>
          <cell r="I32">
            <v>-120.39543806849142</v>
          </cell>
          <cell r="J32">
            <v>-120.34981706849142</v>
          </cell>
          <cell r="K32">
            <v>-108.45564593901935</v>
          </cell>
          <cell r="L32">
            <v>-100.98414854915046</v>
          </cell>
          <cell r="M32">
            <v>-97.189992869310529</v>
          </cell>
          <cell r="N32">
            <v>-92.511751929235615</v>
          </cell>
          <cell r="O32">
            <v>-87.792000895723731</v>
          </cell>
          <cell r="P32">
            <v>-82.148293857398897</v>
          </cell>
        </row>
        <row r="33">
          <cell r="B33" t="str">
            <v xml:space="preserve">      Other factor services (net)</v>
          </cell>
          <cell r="D33">
            <v>-6.1</v>
          </cell>
          <cell r="E33">
            <v>-8.35</v>
          </cell>
          <cell r="F33">
            <v>-17.466699999999996</v>
          </cell>
          <cell r="G33">
            <v>-17.5</v>
          </cell>
          <cell r="I33">
            <v>-24.01</v>
          </cell>
          <cell r="J33">
            <v>-24.01</v>
          </cell>
          <cell r="K33">
            <v>-141.22352000000001</v>
          </cell>
          <cell r="L33">
            <v>-220.23604722504558</v>
          </cell>
          <cell r="M33">
            <v>-293.61664935655199</v>
          </cell>
          <cell r="N33">
            <v>-195.27761075907114</v>
          </cell>
          <cell r="O33">
            <v>-225.56022351157202</v>
          </cell>
          <cell r="P33">
            <v>-184.67423542837201</v>
          </cell>
        </row>
        <row r="34">
          <cell r="B34" t="str">
            <v>Current transfers (net)</v>
          </cell>
          <cell r="D34">
            <v>-18</v>
          </cell>
          <cell r="E34">
            <v>-20</v>
          </cell>
          <cell r="F34">
            <v>7.4349999999999996</v>
          </cell>
          <cell r="G34">
            <v>-2.4763750056077072</v>
          </cell>
          <cell r="I34">
            <v>-24.498478273356692</v>
          </cell>
          <cell r="J34">
            <v>-24.837135342402245</v>
          </cell>
          <cell r="K34">
            <v>-30.859446089619134</v>
          </cell>
          <cell r="L34">
            <v>-36.016917814588737</v>
          </cell>
          <cell r="M34">
            <v>-38.307434152376992</v>
          </cell>
          <cell r="N34">
            <v>-40.257152672442537</v>
          </cell>
          <cell r="O34">
            <v>-41.836165206160388</v>
          </cell>
          <cell r="P34">
            <v>-43.526346280489271</v>
          </cell>
        </row>
        <row r="35">
          <cell r="B35" t="str">
            <v>of which: Official transfers</v>
          </cell>
          <cell r="D35">
            <v>0</v>
          </cell>
          <cell r="E35">
            <v>0</v>
          </cell>
          <cell r="F35">
            <v>27.434999999999999</v>
          </cell>
          <cell r="G35">
            <v>20</v>
          </cell>
          <cell r="I35">
            <v>0</v>
          </cell>
          <cell r="J35">
            <v>0</v>
          </cell>
          <cell r="K35">
            <v>0</v>
          </cell>
          <cell r="L35">
            <v>0</v>
          </cell>
          <cell r="M35">
            <v>0</v>
          </cell>
          <cell r="N35">
            <v>0</v>
          </cell>
          <cell r="O35">
            <v>0</v>
          </cell>
          <cell r="P35">
            <v>0</v>
          </cell>
        </row>
        <row r="37">
          <cell r="B37" t="str">
            <v>Capital and financial accounts</v>
          </cell>
          <cell r="D37">
            <v>201.66971545347423</v>
          </cell>
          <cell r="E37">
            <v>466.24968139391359</v>
          </cell>
          <cell r="F37">
            <v>237.98128588644386</v>
          </cell>
          <cell r="G37">
            <v>380.33793553145722</v>
          </cell>
          <cell r="I37">
            <v>306.21104315804183</v>
          </cell>
          <cell r="J37">
            <v>450.43604315804185</v>
          </cell>
          <cell r="K37">
            <v>379.24379178301848</v>
          </cell>
          <cell r="L37">
            <v>447.13509770310287</v>
          </cell>
          <cell r="M37">
            <v>530.60163124182759</v>
          </cell>
          <cell r="N37">
            <v>563.22905018164636</v>
          </cell>
          <cell r="O37">
            <v>620.75749006140211</v>
          </cell>
          <cell r="P37">
            <v>684.88106389839515</v>
          </cell>
        </row>
        <row r="38">
          <cell r="B38" t="str">
            <v>Project grants</v>
          </cell>
          <cell r="D38">
            <v>152.55000000000001</v>
          </cell>
          <cell r="E38">
            <v>221.5</v>
          </cell>
          <cell r="F38">
            <v>235.5438202247191</v>
          </cell>
          <cell r="G38">
            <v>240.44269662921349</v>
          </cell>
          <cell r="I38">
            <v>246.2</v>
          </cell>
          <cell r="J38">
            <v>246.2</v>
          </cell>
          <cell r="K38">
            <v>283.72000000000003</v>
          </cell>
          <cell r="L38">
            <v>351.19200000000001</v>
          </cell>
          <cell r="M38">
            <v>385.03120000000001</v>
          </cell>
          <cell r="N38">
            <v>407.75632000000002</v>
          </cell>
          <cell r="O38">
            <v>452.03195200000005</v>
          </cell>
          <cell r="P38">
            <v>501.92772719999999</v>
          </cell>
        </row>
        <row r="40">
          <cell r="B40" t="str">
            <v>Financial account</v>
          </cell>
          <cell r="D40">
            <v>49.119715453474214</v>
          </cell>
          <cell r="E40">
            <v>244.74968139391359</v>
          </cell>
          <cell r="F40">
            <v>2.4374656617247581</v>
          </cell>
          <cell r="G40">
            <v>139.8952389022437</v>
          </cell>
          <cell r="I40">
            <v>60.011043158041844</v>
          </cell>
          <cell r="J40">
            <v>204.23604315804187</v>
          </cell>
          <cell r="K40">
            <v>95.523791783018467</v>
          </cell>
          <cell r="L40">
            <v>95.943097703102879</v>
          </cell>
          <cell r="M40">
            <v>145.57043124182766</v>
          </cell>
          <cell r="N40">
            <v>155.47273018164634</v>
          </cell>
          <cell r="O40">
            <v>168.72553806140209</v>
          </cell>
          <cell r="P40">
            <v>182.95333669839519</v>
          </cell>
        </row>
        <row r="41">
          <cell r="B41" t="str">
            <v>Official loan disbursement (net)</v>
          </cell>
          <cell r="D41">
            <v>-139.88028454652579</v>
          </cell>
          <cell r="E41">
            <v>-96.25031860608641</v>
          </cell>
          <cell r="F41">
            <v>-122.46625929642317</v>
          </cell>
          <cell r="G41">
            <v>-140.71624161471232</v>
          </cell>
          <cell r="I41">
            <v>-106.40762350862482</v>
          </cell>
          <cell r="J41">
            <v>-114.18262350862483</v>
          </cell>
          <cell r="K41">
            <v>-108.98740821698156</v>
          </cell>
          <cell r="L41">
            <v>-57.834862296897128</v>
          </cell>
          <cell r="M41">
            <v>-59.653436758172319</v>
          </cell>
          <cell r="N41">
            <v>-62.211614218353688</v>
          </cell>
          <cell r="O41">
            <v>-72.005312458597928</v>
          </cell>
          <cell r="P41">
            <v>-64.626656217604847</v>
          </cell>
        </row>
        <row r="42">
          <cell r="B42" t="str">
            <v>Disbursement</v>
          </cell>
          <cell r="D42">
            <v>93.3</v>
          </cell>
          <cell r="E42">
            <v>136.27000000000001</v>
          </cell>
          <cell r="F42">
            <v>111.1</v>
          </cell>
          <cell r="G42">
            <v>101</v>
          </cell>
          <cell r="I42">
            <v>110</v>
          </cell>
          <cell r="J42">
            <v>110</v>
          </cell>
          <cell r="K42">
            <v>68.8</v>
          </cell>
          <cell r="L42">
            <v>79.8</v>
          </cell>
          <cell r="M42">
            <v>82.92</v>
          </cell>
          <cell r="N42">
            <v>86.230499999999992</v>
          </cell>
          <cell r="O42">
            <v>69.965000000000003</v>
          </cell>
          <cell r="P42">
            <v>76.961500000000001</v>
          </cell>
        </row>
        <row r="43">
          <cell r="B43" t="str">
            <v>Amortization (-)</v>
          </cell>
          <cell r="D43">
            <v>-233.1802845465258</v>
          </cell>
          <cell r="E43">
            <v>-232.52031860608642</v>
          </cell>
          <cell r="F43">
            <v>-233.56625929642317</v>
          </cell>
          <cell r="G43">
            <v>-241.71624161471232</v>
          </cell>
          <cell r="I43">
            <v>-216.40762350862482</v>
          </cell>
          <cell r="J43">
            <v>-224.18262350862483</v>
          </cell>
          <cell r="K43">
            <v>-177.78740821698156</v>
          </cell>
          <cell r="L43">
            <v>-137.63486229689713</v>
          </cell>
          <cell r="M43">
            <v>-142.57343675817231</v>
          </cell>
          <cell r="N43">
            <v>-148.44211421835368</v>
          </cell>
          <cell r="O43">
            <v>-141.97031245859793</v>
          </cell>
          <cell r="P43">
            <v>-141.58815621760485</v>
          </cell>
        </row>
        <row r="44">
          <cell r="B44" t="str">
            <v>Change in n.f.a.of commercial banks (increase -)</v>
          </cell>
          <cell r="D44">
            <v>-89</v>
          </cell>
          <cell r="E44">
            <v>40</v>
          </cell>
          <cell r="F44">
            <v>-52.761608375185396</v>
          </cell>
          <cell r="G44">
            <v>47.576813850289334</v>
          </cell>
          <cell r="I44">
            <v>-5</v>
          </cell>
          <cell r="J44">
            <v>-7</v>
          </cell>
          <cell r="K44">
            <v>-10.5</v>
          </cell>
          <cell r="L44">
            <v>-10</v>
          </cell>
          <cell r="M44">
            <v>-10</v>
          </cell>
          <cell r="N44">
            <v>-10</v>
          </cell>
          <cell r="O44">
            <v>-10</v>
          </cell>
          <cell r="P44">
            <v>-10</v>
          </cell>
        </row>
        <row r="45">
          <cell r="B45" t="str">
            <v>Private capital (net)</v>
          </cell>
          <cell r="D45">
            <v>278</v>
          </cell>
          <cell r="E45">
            <v>301</v>
          </cell>
          <cell r="F45">
            <v>177.66533333333334</v>
          </cell>
          <cell r="G45">
            <v>233.03466666666668</v>
          </cell>
          <cell r="I45">
            <v>171.41866666666667</v>
          </cell>
          <cell r="J45">
            <v>325.4186666666667</v>
          </cell>
          <cell r="K45">
            <v>215.01120000000003</v>
          </cell>
          <cell r="L45">
            <v>163.77796000000001</v>
          </cell>
          <cell r="M45">
            <v>215.22386799999998</v>
          </cell>
          <cell r="N45">
            <v>227.68434440000001</v>
          </cell>
          <cell r="O45">
            <v>250.73085052000002</v>
          </cell>
          <cell r="P45">
            <v>257.57999291600004</v>
          </cell>
        </row>
        <row r="46">
          <cell r="B46" t="str">
            <v>Foreign direct investment</v>
          </cell>
          <cell r="D46">
            <v>122</v>
          </cell>
          <cell r="E46">
            <v>72</v>
          </cell>
          <cell r="F46">
            <v>178</v>
          </cell>
          <cell r="G46">
            <v>172</v>
          </cell>
          <cell r="I46">
            <v>192</v>
          </cell>
          <cell r="J46">
            <v>270</v>
          </cell>
          <cell r="K46">
            <v>206</v>
          </cell>
          <cell r="L46">
            <v>157.6</v>
          </cell>
          <cell r="M46">
            <v>187.4</v>
          </cell>
          <cell r="N46">
            <v>210</v>
          </cell>
          <cell r="O46">
            <v>220</v>
          </cell>
          <cell r="P46">
            <v>230</v>
          </cell>
        </row>
        <row r="47">
          <cell r="B47" t="str">
            <v>Private borrowing (net)</v>
          </cell>
          <cell r="D47">
            <v>156</v>
          </cell>
          <cell r="E47">
            <v>229</v>
          </cell>
          <cell r="F47">
            <v>-0.33466666666666356</v>
          </cell>
          <cell r="G47">
            <v>61.034666666666681</v>
          </cell>
          <cell r="I47">
            <v>-20.581333333333333</v>
          </cell>
          <cell r="J47">
            <v>55.418666666666695</v>
          </cell>
          <cell r="K47">
            <v>9.0112000000000307</v>
          </cell>
          <cell r="L47">
            <v>6.177960000000013</v>
          </cell>
          <cell r="M47">
            <v>27.823868000000004</v>
          </cell>
          <cell r="N47">
            <v>17.684344400000015</v>
          </cell>
          <cell r="O47">
            <v>30.730850520000018</v>
          </cell>
          <cell r="P47">
            <v>27.579992916000037</v>
          </cell>
        </row>
        <row r="49">
          <cell r="B49" t="str">
            <v>Errors and omissions, short-term capital</v>
          </cell>
          <cell r="D49">
            <v>110.72317550580345</v>
          </cell>
          <cell r="E49">
            <v>-106.85258102103916</v>
          </cell>
          <cell r="F49">
            <v>30.888428107764184</v>
          </cell>
          <cell r="G49">
            <v>-1.7428584315408386</v>
          </cell>
          <cell r="I49">
            <v>0</v>
          </cell>
          <cell r="J49">
            <v>-0.15638886343595004</v>
          </cell>
          <cell r="K49">
            <v>-0.2750457339439123</v>
          </cell>
          <cell r="L49">
            <v>0</v>
          </cell>
          <cell r="M49">
            <v>0</v>
          </cell>
          <cell r="N49">
            <v>0</v>
          </cell>
          <cell r="O49">
            <v>0</v>
          </cell>
          <cell r="P49">
            <v>0</v>
          </cell>
        </row>
        <row r="51">
          <cell r="B51" t="str">
            <v>Overall balance</v>
          </cell>
          <cell r="D51">
            <v>-309.32409013462086</v>
          </cell>
          <cell r="E51">
            <v>-398.66442036826027</v>
          </cell>
          <cell r="F51">
            <v>-383.03660950590256</v>
          </cell>
          <cell r="G51">
            <v>-320.89396368571272</v>
          </cell>
          <cell r="I51">
            <v>-282.70361517083705</v>
          </cell>
          <cell r="J51">
            <v>-246.26748104779614</v>
          </cell>
          <cell r="K51">
            <v>-282.94658754058997</v>
          </cell>
          <cell r="L51">
            <v>-336.43219530949153</v>
          </cell>
          <cell r="M51">
            <v>-278.16348891547079</v>
          </cell>
          <cell r="N51">
            <v>-49.214003197996021</v>
          </cell>
          <cell r="O51">
            <v>28.128387232057236</v>
          </cell>
          <cell r="P51">
            <v>77.715711983676698</v>
          </cell>
        </row>
        <row r="53">
          <cell r="B53" t="str">
            <v>Financing</v>
          </cell>
          <cell r="D53">
            <v>309.32409013462086</v>
          </cell>
          <cell r="E53">
            <v>398.66442036826027</v>
          </cell>
          <cell r="F53">
            <v>383.03660950590256</v>
          </cell>
          <cell r="G53">
            <v>320.89396368571272</v>
          </cell>
          <cell r="I53">
            <v>282.55754019468327</v>
          </cell>
          <cell r="J53">
            <v>246.26748104779614</v>
          </cell>
          <cell r="K53">
            <v>282.94658754058997</v>
          </cell>
          <cell r="L53">
            <v>227.87527760710586</v>
          </cell>
          <cell r="M53">
            <v>185.62464542358859</v>
          </cell>
          <cell r="N53">
            <v>115.27458585624672</v>
          </cell>
          <cell r="O53" t="e">
            <v>#REF!</v>
          </cell>
          <cell r="P53" t="e">
            <v>#REF!</v>
          </cell>
        </row>
        <row r="54">
          <cell r="B54" t="str">
            <v>Change in net int. reserves of BoZ (increase -)</v>
          </cell>
          <cell r="D54">
            <v>-154.91317080986983</v>
          </cell>
          <cell r="E54">
            <v>-124.06332927485717</v>
          </cell>
          <cell r="F54">
            <v>-225.24023999999997</v>
          </cell>
          <cell r="G54">
            <v>-163.66868485469328</v>
          </cell>
          <cell r="I54">
            <v>12.210891402706984</v>
          </cell>
          <cell r="J54">
            <v>-20.751367744180122</v>
          </cell>
          <cell r="K54">
            <v>-274.48254611691095</v>
          </cell>
          <cell r="L54">
            <v>-40.99627900381563</v>
          </cell>
          <cell r="M54">
            <v>-66.661340082570916</v>
          </cell>
          <cell r="N54">
            <v>-138.05870206009996</v>
          </cell>
          <cell r="O54" t="e">
            <v>#REF!</v>
          </cell>
          <cell r="P54" t="e">
            <v>#REF!</v>
          </cell>
        </row>
        <row r="55">
          <cell r="B55" t="str">
            <v>Gross official reserves of BoZ  (increase -)</v>
          </cell>
          <cell r="D55">
            <v>-67.5</v>
          </cell>
          <cell r="E55">
            <v>0</v>
          </cell>
          <cell r="F55">
            <v>-169.47</v>
          </cell>
          <cell r="G55">
            <v>86.555730901906713</v>
          </cell>
          <cell r="I55">
            <v>23.797073350451768</v>
          </cell>
          <cell r="J55">
            <v>-4.8663772861115433</v>
          </cell>
          <cell r="K55">
            <v>-45.071165244410992</v>
          </cell>
          <cell r="L55">
            <v>-57.515372816614786</v>
          </cell>
          <cell r="M55">
            <v>-43.671762965113032</v>
          </cell>
          <cell r="N55">
            <v>-69.807782189577949</v>
          </cell>
          <cell r="O55">
            <v>-77.364417603974914</v>
          </cell>
          <cell r="P55">
            <v>-61.647714625129026</v>
          </cell>
        </row>
        <row r="56">
          <cell r="B56" t="str">
            <v>IMF (net)</v>
          </cell>
          <cell r="D56">
            <v>-80.013170809869834</v>
          </cell>
          <cell r="E56">
            <v>-119.06332927485717</v>
          </cell>
          <cell r="F56">
            <v>-49.670239999999978</v>
          </cell>
          <cell r="G56">
            <v>-243.82441575659999</v>
          </cell>
          <cell r="I56">
            <v>-5.1861819477447852</v>
          </cell>
          <cell r="J56">
            <v>-9.4849904580685802</v>
          </cell>
          <cell r="K56">
            <v>-223.01138087249998</v>
          </cell>
          <cell r="L56">
            <v>16.519093812799156</v>
          </cell>
          <cell r="M56">
            <v>-22.98957711745788</v>
          </cell>
          <cell r="N56">
            <v>-68.250919870521997</v>
          </cell>
          <cell r="O56">
            <v>-66.814058399563635</v>
          </cell>
          <cell r="P56">
            <v>-112.80440193126327</v>
          </cell>
        </row>
        <row r="57">
          <cell r="B57" t="str">
            <v xml:space="preserve">      Disbursements</v>
          </cell>
          <cell r="D57">
            <v>26.375829190130165</v>
          </cell>
          <cell r="E57">
            <v>94.229670725142839</v>
          </cell>
          <cell r="F57">
            <v>172.76976000000002</v>
          </cell>
          <cell r="G57">
            <v>0</v>
          </cell>
          <cell r="I57">
            <v>235.91857715237128</v>
          </cell>
          <cell r="J57">
            <v>235.91857715237128</v>
          </cell>
          <cell r="K57">
            <v>32.321097599999995</v>
          </cell>
          <cell r="L57">
            <v>31.595189860986132</v>
          </cell>
          <cell r="M57">
            <v>15.811396920445713</v>
          </cell>
          <cell r="N57">
            <v>0</v>
          </cell>
          <cell r="O57">
            <v>0</v>
          </cell>
          <cell r="P57">
            <v>0</v>
          </cell>
        </row>
        <row r="58">
          <cell r="B58" t="str">
            <v xml:space="preserve">      Repayments</v>
          </cell>
          <cell r="D58">
            <v>-106.389</v>
          </cell>
          <cell r="E58">
            <v>-213.29300000000001</v>
          </cell>
          <cell r="F58">
            <v>-222.44</v>
          </cell>
          <cell r="G58">
            <v>-243.82441575659999</v>
          </cell>
          <cell r="I58">
            <v>-241.10475910011607</v>
          </cell>
          <cell r="J58">
            <v>-245.40356761043986</v>
          </cell>
          <cell r="K58">
            <v>-255.33247847249999</v>
          </cell>
          <cell r="L58">
            <v>-15.076096048186976</v>
          </cell>
          <cell r="M58">
            <v>-38.800974037903593</v>
          </cell>
          <cell r="N58">
            <v>-68.250919870521997</v>
          </cell>
          <cell r="O58">
            <v>-66.814058399563635</v>
          </cell>
          <cell r="P58">
            <v>-112.80440193126327</v>
          </cell>
        </row>
        <row r="59">
          <cell r="B59" t="str">
            <v xml:space="preserve">Debt relief </v>
          </cell>
          <cell r="D59">
            <v>217.13726094449066</v>
          </cell>
          <cell r="E59">
            <v>435.92774964311741</v>
          </cell>
          <cell r="F59">
            <v>437.04884950590252</v>
          </cell>
          <cell r="G59">
            <v>391.29004854040596</v>
          </cell>
          <cell r="I59">
            <v>276.19184879197627</v>
          </cell>
          <cell r="J59">
            <v>276.19184879197627</v>
          </cell>
          <cell r="K59">
            <v>434.52913365750095</v>
          </cell>
          <cell r="L59">
            <v>167.47155661092148</v>
          </cell>
          <cell r="M59">
            <v>170.28598550615951</v>
          </cell>
          <cell r="N59">
            <v>174.33328791634668</v>
          </cell>
          <cell r="O59">
            <v>178.98491621212133</v>
          </cell>
          <cell r="P59">
            <v>175.86182948496239</v>
          </cell>
        </row>
        <row r="60">
          <cell r="B60" t="str">
            <v>Non-HIPC 2/</v>
          </cell>
          <cell r="D60">
            <v>217.13726094449066</v>
          </cell>
          <cell r="E60">
            <v>170.2241752077714</v>
          </cell>
          <cell r="F60">
            <v>170.82042576598064</v>
          </cell>
          <cell r="G60">
            <v>154.31869287264283</v>
          </cell>
          <cell r="I60">
            <v>120.26222682920667</v>
          </cell>
          <cell r="J60">
            <v>120.26222682920667</v>
          </cell>
          <cell r="K60">
            <v>66.931055404964482</v>
          </cell>
          <cell r="L60">
            <v>19.228918845316301</v>
          </cell>
          <cell r="M60">
            <v>20.679800474974627</v>
          </cell>
          <cell r="N60">
            <v>36.21795928599542</v>
          </cell>
          <cell r="O60">
            <v>36.880722345375816</v>
          </cell>
          <cell r="P60">
            <v>33.043647357418024</v>
          </cell>
        </row>
        <row r="61">
          <cell r="B61" t="str">
            <v>HIPC, including IMF 3/</v>
          </cell>
          <cell r="D61" t="str">
            <v>...</v>
          </cell>
          <cell r="E61">
            <v>265.70357443534601</v>
          </cell>
          <cell r="F61">
            <v>266.22842373992188</v>
          </cell>
          <cell r="G61">
            <v>236.97135566776313</v>
          </cell>
          <cell r="I61">
            <v>155.9296219627696</v>
          </cell>
          <cell r="J61">
            <v>155.9296219627696</v>
          </cell>
          <cell r="K61">
            <v>338.08793912979405</v>
          </cell>
          <cell r="L61">
            <v>118.01998310756869</v>
          </cell>
          <cell r="M61">
            <v>120.09604590844242</v>
          </cell>
          <cell r="N61">
            <v>116.44448098309282</v>
          </cell>
          <cell r="O61">
            <v>120.67006460430029</v>
          </cell>
          <cell r="P61">
            <v>121.62082541147034</v>
          </cell>
        </row>
        <row r="62">
          <cell r="B62" t="str">
            <v>Of which: IMF</v>
          </cell>
          <cell r="D62" t="str">
            <v>...</v>
          </cell>
          <cell r="E62">
            <v>149.5</v>
          </cell>
          <cell r="F62">
            <v>152.83799999999999</v>
          </cell>
          <cell r="G62">
            <v>171.20888499999998</v>
          </cell>
          <cell r="I62">
            <v>0</v>
          </cell>
          <cell r="J62">
            <v>0</v>
          </cell>
          <cell r="K62">
            <v>224.68049999999999</v>
          </cell>
          <cell r="L62">
            <v>0</v>
          </cell>
          <cell r="M62">
            <v>0</v>
          </cell>
          <cell r="N62">
            <v>0</v>
          </cell>
          <cell r="O62">
            <v>0</v>
          </cell>
          <cell r="P62">
            <v>0</v>
          </cell>
        </row>
        <row r="63">
          <cell r="B63" t="str">
            <v>Of which: Paris Club  4/</v>
          </cell>
          <cell r="D63" t="str">
            <v>...</v>
          </cell>
          <cell r="E63">
            <v>64.557578130905227</v>
          </cell>
          <cell r="F63">
            <v>64.307142987196727</v>
          </cell>
          <cell r="G63">
            <v>15.704417311514135</v>
          </cell>
          <cell r="I63">
            <v>99.631408082137455</v>
          </cell>
          <cell r="J63">
            <v>99.631408082137455</v>
          </cell>
          <cell r="K63">
            <v>53.163100033453276</v>
          </cell>
          <cell r="L63">
            <v>54.744059592038354</v>
          </cell>
          <cell r="M63">
            <v>57.350783791315337</v>
          </cell>
          <cell r="N63">
            <v>60.477527628445863</v>
          </cell>
          <cell r="O63">
            <v>63.917879593496039</v>
          </cell>
          <cell r="P63">
            <v>66.995785405678319</v>
          </cell>
        </row>
        <row r="64">
          <cell r="B64" t="str">
            <v>Possible additional debt relief after HIPC CP 6/</v>
          </cell>
          <cell r="D64" t="str">
            <v>...</v>
          </cell>
          <cell r="E64" t="str">
            <v>...</v>
          </cell>
          <cell r="F64" t="str">
            <v>...</v>
          </cell>
          <cell r="G64" t="str">
            <v>...</v>
          </cell>
          <cell r="I64" t="str">
            <v>...</v>
          </cell>
          <cell r="J64" t="str">
            <v>...</v>
          </cell>
          <cell r="K64" t="str">
            <v>...</v>
          </cell>
          <cell r="L64">
            <v>30.222654658036511</v>
          </cell>
          <cell r="M64">
            <v>29.510139122742455</v>
          </cell>
          <cell r="N64">
            <v>21.670847647258451</v>
          </cell>
          <cell r="O64">
            <v>21.434129262445232</v>
          </cell>
          <cell r="P64">
            <v>21.197356716074033</v>
          </cell>
        </row>
        <row r="65">
          <cell r="B65" t="str">
            <v>Other debt-related items  5/</v>
          </cell>
          <cell r="D65">
            <v>42</v>
          </cell>
          <cell r="E65">
            <v>-19</v>
          </cell>
          <cell r="F65">
            <v>20.6</v>
          </cell>
          <cell r="G65">
            <v>-9.9</v>
          </cell>
          <cell r="I65">
            <v>-14.4</v>
          </cell>
          <cell r="J65">
            <v>-14.4</v>
          </cell>
          <cell r="K65">
            <v>0</v>
          </cell>
          <cell r="L65">
            <v>0</v>
          </cell>
          <cell r="M65">
            <v>0</v>
          </cell>
          <cell r="N65">
            <v>0</v>
          </cell>
          <cell r="O65">
            <v>0</v>
          </cell>
          <cell r="P65">
            <v>0</v>
          </cell>
        </row>
        <row r="66">
          <cell r="B66" t="str">
            <v>Net change in arrears (increase +)  4/</v>
          </cell>
          <cell r="D66">
            <v>-10.1</v>
          </cell>
          <cell r="E66">
            <v>31</v>
          </cell>
          <cell r="F66">
            <v>12.3</v>
          </cell>
          <cell r="G66">
            <v>48.35</v>
          </cell>
          <cell r="I66">
            <v>-60.35</v>
          </cell>
          <cell r="J66">
            <v>-60.35</v>
          </cell>
          <cell r="K66">
            <v>0</v>
          </cell>
          <cell r="L66">
            <v>0</v>
          </cell>
          <cell r="M66">
            <v>0</v>
          </cell>
          <cell r="N66">
            <v>0</v>
          </cell>
          <cell r="O66">
            <v>0</v>
          </cell>
          <cell r="P66">
            <v>0</v>
          </cell>
        </row>
        <row r="67">
          <cell r="B67" t="str">
            <v>Program support</v>
          </cell>
          <cell r="D67">
            <v>185.2</v>
          </cell>
          <cell r="E67">
            <v>74.8</v>
          </cell>
          <cell r="F67">
            <v>138.328</v>
          </cell>
          <cell r="G67">
            <v>54.822599999999994</v>
          </cell>
          <cell r="I67">
            <v>68.904800000000009</v>
          </cell>
          <cell r="J67">
            <v>65.576999999999998</v>
          </cell>
          <cell r="K67">
            <v>122.9</v>
          </cell>
          <cell r="L67">
            <v>101.4</v>
          </cell>
          <cell r="M67">
            <v>82</v>
          </cell>
          <cell r="N67">
            <v>79</v>
          </cell>
          <cell r="O67" t="e">
            <v>#REF!</v>
          </cell>
          <cell r="P67" t="e">
            <v>#REF!</v>
          </cell>
        </row>
        <row r="68">
          <cell r="B68" t="str">
            <v>Grants</v>
          </cell>
          <cell r="D68">
            <v>31.6</v>
          </cell>
          <cell r="E68">
            <v>31</v>
          </cell>
          <cell r="F68">
            <v>68.83</v>
          </cell>
          <cell r="G68">
            <v>45.282599999999995</v>
          </cell>
          <cell r="I68">
            <v>33.244999999999997</v>
          </cell>
          <cell r="J68">
            <v>36</v>
          </cell>
          <cell r="K68">
            <v>87.9</v>
          </cell>
          <cell r="L68">
            <v>66</v>
          </cell>
          <cell r="M68">
            <v>44</v>
          </cell>
          <cell r="N68">
            <v>46</v>
          </cell>
          <cell r="O68">
            <v>54</v>
          </cell>
          <cell r="P68">
            <v>76</v>
          </cell>
        </row>
        <row r="69">
          <cell r="B69" t="str">
            <v>Loans</v>
          </cell>
          <cell r="D69">
            <v>153.6</v>
          </cell>
          <cell r="E69">
            <v>43.8</v>
          </cell>
          <cell r="F69">
            <v>69.498000000000005</v>
          </cell>
          <cell r="G69">
            <v>9.5399999999999991</v>
          </cell>
          <cell r="I69">
            <v>35.659800000000004</v>
          </cell>
          <cell r="J69">
            <v>29.576999999999998</v>
          </cell>
          <cell r="K69">
            <v>35</v>
          </cell>
          <cell r="L69">
            <v>35.4</v>
          </cell>
          <cell r="M69">
            <v>38</v>
          </cell>
          <cell r="N69">
            <v>33</v>
          </cell>
          <cell r="O69" t="e">
            <v>#REF!</v>
          </cell>
          <cell r="P69" t="e">
            <v>#REF!</v>
          </cell>
        </row>
        <row r="71">
          <cell r="B71" t="str">
            <v>Financing gap (+ deficit)</v>
          </cell>
          <cell r="D71">
            <v>0</v>
          </cell>
          <cell r="E71">
            <v>0</v>
          </cell>
          <cell r="F71">
            <v>0</v>
          </cell>
          <cell r="G71">
            <v>0</v>
          </cell>
          <cell r="I71">
            <v>0.14607497615378406</v>
          </cell>
          <cell r="J71">
            <v>0</v>
          </cell>
          <cell r="K71">
            <v>0</v>
          </cell>
          <cell r="L71">
            <v>108.55691770238568</v>
          </cell>
          <cell r="M71">
            <v>92.538843491882204</v>
          </cell>
          <cell r="N71">
            <v>-66.060582658250695</v>
          </cell>
          <cell r="O71" t="e">
            <v>#REF!</v>
          </cell>
          <cell r="P71" t="e">
            <v>#REF!</v>
          </cell>
        </row>
        <row r="73">
          <cell r="B73" t="str">
            <v>Memorandum items:</v>
          </cell>
        </row>
        <row r="74">
          <cell r="B74" t="str">
            <v>Current acc't bal. excl. grants (in percent of GDP)</v>
          </cell>
          <cell r="D74">
            <v>-19.194720009073745</v>
          </cell>
          <cell r="E74">
            <v>-20.825960632019328</v>
          </cell>
          <cell r="F74">
            <v>-17.266645903454997</v>
          </cell>
          <cell r="G74">
            <v>-16.198184313209012</v>
          </cell>
          <cell r="I74">
            <v>-11.420331342973606</v>
          </cell>
          <cell r="J74">
            <v>-13.091738712315834</v>
          </cell>
          <cell r="K74">
            <v>-11.626220907640201</v>
          </cell>
          <cell r="L74">
            <v>-13.205857284861091</v>
          </cell>
          <cell r="M74">
            <v>-12.707181461581566</v>
          </cell>
          <cell r="N74">
            <v>-8.9427358856402126</v>
          </cell>
          <cell r="O74">
            <v>-8.064293096179453</v>
          </cell>
          <cell r="P74">
            <v>-7.7143766353265972</v>
          </cell>
        </row>
        <row r="75">
          <cell r="B75" t="str">
            <v>Current acc't bal. incl. grants (in US$m)  6/</v>
          </cell>
          <cell r="D75">
            <v>-368.82321807842686</v>
          </cell>
          <cell r="E75">
            <v>-394.30389145868151</v>
          </cell>
          <cell r="F75">
            <v>-245.84960710705542</v>
          </cell>
          <cell r="G75">
            <v>-322.8701970325024</v>
          </cell>
          <cell r="I75">
            <v>-237.99971201782108</v>
          </cell>
          <cell r="J75">
            <v>-342.87718903134424</v>
          </cell>
          <cell r="K75">
            <v>-225.85720699181485</v>
          </cell>
          <cell r="L75">
            <v>-238.08394400493239</v>
          </cell>
          <cell r="M75">
            <v>-260.65813563744041</v>
          </cell>
          <cell r="N75">
            <v>-142.73113529708559</v>
          </cell>
          <cell r="O75">
            <v>-126.18776303653262</v>
          </cell>
          <cell r="P75">
            <v>-97.191508213538881</v>
          </cell>
        </row>
        <row r="76">
          <cell r="B76" t="str">
            <v>Current acc't bal. incl. grants (in percent of GDP)  7/</v>
          </cell>
          <cell r="D76">
            <v>-11.386947146601631</v>
          </cell>
          <cell r="E76">
            <v>-10.832573736947005</v>
          </cell>
          <cell r="F76">
            <v>-6.5116688677439072</v>
          </cell>
          <cell r="G76">
            <v>-7.4767589709491729</v>
          </cell>
          <cell r="I76">
            <v>-4.615330137117982</v>
          </cell>
          <cell r="J76">
            <v>-6.4444433713808795</v>
          </cell>
          <cell r="K76">
            <v>-3.9670719936778029</v>
          </cell>
          <cell r="L76">
            <v>-4.0125495466481409</v>
          </cell>
          <cell r="M76">
            <v>-4.0954167612202328</v>
          </cell>
          <cell r="N76">
            <v>-2.0841233133037012</v>
          </cell>
          <cell r="O76">
            <v>-1.7171196983400157</v>
          </cell>
          <cell r="P76">
            <v>-1.2348726714234335</v>
          </cell>
        </row>
        <row r="77">
          <cell r="B77" t="str">
            <v>Merchandise trade balance (in percent of GDP)</v>
          </cell>
          <cell r="D77">
            <v>-6.8153820376891137</v>
          </cell>
          <cell r="E77">
            <v>-9.3932666591398934</v>
          </cell>
          <cell r="F77">
            <v>-6.8672898004814549</v>
          </cell>
          <cell r="G77">
            <v>-7.2069502591643282</v>
          </cell>
          <cell r="I77">
            <v>-3.2094351043932914</v>
          </cell>
          <cell r="J77">
            <v>-4.2589910168139307</v>
          </cell>
          <cell r="K77">
            <v>-1.1657560978300778</v>
          </cell>
          <cell r="L77">
            <v>-1.8093886304014819</v>
          </cell>
          <cell r="M77">
            <v>-1.1916717256484484</v>
          </cell>
          <cell r="N77">
            <v>0.17560061313494102</v>
          </cell>
          <cell r="O77">
            <v>0.76846647490812503</v>
          </cell>
          <cell r="P77">
            <v>0.17175230997275062</v>
          </cell>
        </row>
        <row r="78">
          <cell r="B78" t="str">
            <v>Terms of trade (percentage change)</v>
          </cell>
          <cell r="D78">
            <v>-4.4656665015859627</v>
          </cell>
          <cell r="E78">
            <v>-2.0705611010255254</v>
          </cell>
          <cell r="F78">
            <v>-7.00152477233339</v>
          </cell>
          <cell r="G78">
            <v>4.6442165372664101</v>
          </cell>
          <cell r="I78">
            <v>10.70452266561106</v>
          </cell>
          <cell r="J78">
            <v>22.142051372191474</v>
          </cell>
          <cell r="K78">
            <v>-8.3348060984524519</v>
          </cell>
          <cell r="L78">
            <v>-3.1192731447020838</v>
          </cell>
          <cell r="M78">
            <v>0.42052656471496253</v>
          </cell>
          <cell r="N78">
            <v>2.1831961142998679</v>
          </cell>
          <cell r="O78">
            <v>1.1382235306087063</v>
          </cell>
          <cell r="P78">
            <v>-7.7320441912032134E-2</v>
          </cell>
        </row>
        <row r="79">
          <cell r="B79" t="str">
            <v>Copper volume (in thousands of metric tons)</v>
          </cell>
          <cell r="D79">
            <v>233.55815999999999</v>
          </cell>
          <cell r="E79">
            <v>296.5</v>
          </cell>
          <cell r="F79">
            <v>329.96444600000001</v>
          </cell>
          <cell r="G79">
            <v>353.41399999999999</v>
          </cell>
          <cell r="I79">
            <v>381.6</v>
          </cell>
          <cell r="J79">
            <v>384.3</v>
          </cell>
          <cell r="K79">
            <v>468.9</v>
          </cell>
          <cell r="L79">
            <v>538.20000000000005</v>
          </cell>
          <cell r="M79">
            <v>562.5</v>
          </cell>
          <cell r="N79">
            <v>580.5</v>
          </cell>
          <cell r="O79">
            <v>592.11</v>
          </cell>
          <cell r="P79">
            <v>603.95220000000006</v>
          </cell>
        </row>
        <row r="80">
          <cell r="B80" t="str">
            <v>Copper price (in U.S. dollars per pound)</v>
          </cell>
          <cell r="D80">
            <v>0.82370897956055222</v>
          </cell>
          <cell r="E80">
            <v>0.77422336424554006</v>
          </cell>
          <cell r="F80">
            <v>0.70068066331965262</v>
          </cell>
          <cell r="G80">
            <v>0.77903675009752249</v>
          </cell>
          <cell r="I80">
            <v>0.96319988477373208</v>
          </cell>
          <cell r="J80">
            <v>1.1599999999999999</v>
          </cell>
          <cell r="K80">
            <v>0.98583359684261529</v>
          </cell>
          <cell r="L80">
            <v>0.85724660595010027</v>
          </cell>
          <cell r="M80">
            <v>0.81438427565259508</v>
          </cell>
          <cell r="N80">
            <v>0.83581544080134762</v>
          </cell>
          <cell r="O80">
            <v>0.84653102337572395</v>
          </cell>
          <cell r="P80">
            <v>0.84653102337572395</v>
          </cell>
        </row>
        <row r="81">
          <cell r="B81" t="str">
            <v>Gross official reserves  8/</v>
          </cell>
          <cell r="D81">
            <v>113.6</v>
          </cell>
          <cell r="E81">
            <v>113.6</v>
          </cell>
          <cell r="F81">
            <v>283.07</v>
          </cell>
          <cell r="G81">
            <v>196.51426909809328</v>
          </cell>
          <cell r="I81">
            <v>172.71719574764151</v>
          </cell>
          <cell r="J81">
            <v>201.38064638420482</v>
          </cell>
          <cell r="K81">
            <v>246.45181162861581</v>
          </cell>
          <cell r="L81">
            <v>303.9671844452306</v>
          </cell>
          <cell r="M81">
            <v>347.63894741034363</v>
          </cell>
          <cell r="N81">
            <v>417.44672959992158</v>
          </cell>
          <cell r="O81">
            <v>494.8111472038965</v>
          </cell>
          <cell r="P81">
            <v>556.45886182902552</v>
          </cell>
        </row>
        <row r="82">
          <cell r="B82" t="str">
            <v xml:space="preserve">(in months of imports) </v>
          </cell>
          <cell r="D82">
            <v>1.0342943854324735</v>
          </cell>
          <cell r="E82">
            <v>0.85467084639498436</v>
          </cell>
          <cell r="F82">
            <v>2.2295487730989678</v>
          </cell>
          <cell r="G82">
            <v>1.3333547603625011</v>
          </cell>
          <cell r="I82">
            <v>1.0151798833816243</v>
          </cell>
          <cell r="J82">
            <v>1.0640985277897217</v>
          </cell>
          <cell r="K82">
            <v>1.3</v>
          </cell>
          <cell r="L82">
            <v>1.5</v>
          </cell>
          <cell r="M82">
            <v>1.7</v>
          </cell>
          <cell r="N82">
            <v>2.0225799031681939</v>
          </cell>
          <cell r="O82">
            <v>2.3265961574992708</v>
          </cell>
          <cell r="P82">
            <v>2.4500734338168151</v>
          </cell>
        </row>
        <row r="83">
          <cell r="B83" t="str">
            <v>Official debt service, cash payments 9/</v>
          </cell>
          <cell r="D83">
            <v>139.09100000000001</v>
          </cell>
          <cell r="E83">
            <v>142.09086719999999</v>
          </cell>
          <cell r="F83">
            <v>122.74800000000002</v>
          </cell>
          <cell r="G83">
            <v>186.92726197070004</v>
          </cell>
          <cell r="I83">
            <v>376.48445050282305</v>
          </cell>
          <cell r="J83">
            <v>372.66402700644574</v>
          </cell>
          <cell r="K83">
            <v>131.90450962124237</v>
          </cell>
          <cell r="L83">
            <v>86.540437498764845</v>
          </cell>
          <cell r="M83">
            <v>108.83821983884488</v>
          </cell>
          <cell r="N83">
            <v>135.2430271208066</v>
          </cell>
          <cell r="O83">
            <v>117.52997030260011</v>
          </cell>
          <cell r="P83">
            <v>160.07567982114088</v>
          </cell>
        </row>
        <row r="84">
          <cell r="B84" t="str">
            <v>(in percent of exports)</v>
          </cell>
          <cell r="D84">
            <v>15.946235110527807</v>
          </cell>
          <cell r="E84">
            <v>13.467222570734677</v>
          </cell>
          <cell r="F84">
            <v>11.362622748997813</v>
          </cell>
          <cell r="G84">
            <v>14.996398819612978</v>
          </cell>
          <cell r="I84">
            <v>23.397381819017294</v>
          </cell>
          <cell r="J84">
            <v>20.772799721652493</v>
          </cell>
          <cell r="K84">
            <v>6.8555920667210728</v>
          </cell>
          <cell r="L84">
            <v>4.2699963502333915</v>
          </cell>
          <cell r="M84">
            <v>5.222774950111873</v>
          </cell>
          <cell r="N84">
            <v>6.1640517508091772</v>
          </cell>
          <cell r="O84">
            <v>5.0870597028789373</v>
          </cell>
          <cell r="P84">
            <v>6.6201116074018627</v>
          </cell>
        </row>
        <row r="85">
          <cell r="B85" t="str">
            <v>Official budget debt service, cash payments</v>
          </cell>
          <cell r="D85">
            <v>129.64100000000002</v>
          </cell>
          <cell r="E85">
            <v>70.323999999999998</v>
          </cell>
          <cell r="F85">
            <v>50.084000000000003</v>
          </cell>
          <cell r="G85">
            <v>108.42800000000001</v>
          </cell>
          <cell r="I85">
            <v>129.39032506000001</v>
          </cell>
          <cell r="J85">
            <v>122.4</v>
          </cell>
          <cell r="K85">
            <v>100.71077892141182</v>
          </cell>
          <cell r="L85">
            <v>67.666260058171588</v>
          </cell>
          <cell r="M85">
            <v>65.438252572615355</v>
          </cell>
          <cell r="N85">
            <v>62.537477474945938</v>
          </cell>
          <cell r="O85">
            <v>46.548654421889495</v>
          </cell>
          <cell r="P85">
            <v>43.222588421237269</v>
          </cell>
        </row>
        <row r="86">
          <cell r="B86" t="str">
            <v>Net present value of debt, in percent  of exports  10/</v>
          </cell>
          <cell r="D86">
            <v>214.00619739238155</v>
          </cell>
          <cell r="E86">
            <v>210.71088763801194</v>
          </cell>
          <cell r="F86">
            <v>211.60263306996558</v>
          </cell>
          <cell r="G86">
            <v>191.96803614892667</v>
          </cell>
          <cell r="I86">
            <v>157.43801015485053</v>
          </cell>
          <cell r="J86">
            <v>163.52882034019007</v>
          </cell>
          <cell r="K86">
            <v>131.58833510711935</v>
          </cell>
          <cell r="L86">
            <v>117.40954863232965</v>
          </cell>
          <cell r="M86">
            <v>114.03890303425923</v>
          </cell>
          <cell r="N86">
            <v>109.47044234373524</v>
          </cell>
          <cell r="O86">
            <v>105.02057854799193</v>
          </cell>
          <cell r="P86">
            <v>98.347896308840291</v>
          </cell>
        </row>
        <row r="89">
          <cell r="B89" t="str">
            <v>Sources: Bank of Zambia; and Fund staff estimates and projections.</v>
          </cell>
        </row>
        <row r="91">
          <cell r="B91" t="str">
            <v>1/ Exclues grants and debt relief on interest.</v>
          </cell>
        </row>
        <row r="92">
          <cell r="B92" t="str">
            <v xml:space="preserve">2/ Indicates debt relief that would have been available under the traditional mechanism, relative to 1999 Paris Club rescheduling, comparable treatment </v>
          </cell>
        </row>
        <row r="93">
          <cell r="B93" t="str">
            <v>from non-Paris Club bilaterals, and the 1997 restructuring of Camdex claim on the BoZ.</v>
          </cell>
        </row>
        <row r="94">
          <cell r="B94" t="str">
            <v>3/ It is assumed that Zambia will reach the HIPC completion point in early 2005.</v>
          </cell>
        </row>
        <row r="95">
          <cell r="B95" t="str">
            <v>4/ The Paris Club has agreed to provide debt relief on Cologne flow terms up to end-June 2005. Once the completion point under the HIPC Initiative</v>
          </cell>
        </row>
        <row r="96">
          <cell r="B96" t="str">
            <v xml:space="preserve"> is reached, the Paris Club is expected to provide debt relief on Cologne stock terms.</v>
          </cell>
        </row>
        <row r="97">
          <cell r="B97" t="str">
            <v xml:space="preserve">5/  Reconciliation of scheduled debt service after scheduled debt relief with actual cash payments. Item includes overpayments, refunds, debt service </v>
          </cell>
        </row>
        <row r="98">
          <cell r="B98" t="str">
            <v>carryover, currency revaluations and additional debt relief.</v>
          </cell>
        </row>
        <row r="99">
          <cell r="B99" t="str">
            <v>6/ Additional debt relief is expected from Paris Club creditors once Zambia reaches the HIPC completion point.</v>
          </cell>
        </row>
        <row r="100">
          <cell r="B100" t="str">
            <v>7/ Includes project and program grants, as well as debt relief on interest payments.</v>
          </cell>
        </row>
        <row r="101">
          <cell r="B101" t="str">
            <v>8/ Reserves at current exchange rates. Includes balances in the special Bank for International Settlements.</v>
          </cell>
        </row>
        <row r="102">
          <cell r="B102" t="str">
            <v xml:space="preserve">9/ Includes debt service on new PRGF disbursements as well as loans assumed to help close the financing gap. Also assumes possible additional </v>
          </cell>
        </row>
        <row r="103">
          <cell r="B103" t="str">
            <v>debt relief beyond HIPC from 2005.</v>
          </cell>
        </row>
        <row r="104">
          <cell r="B104" t="str">
            <v>10/ Includes possible additional loans to fill the financing gap and possible additional debt relief beyond the HIPC Initiative.</v>
          </cell>
        </row>
      </sheetData>
      <sheetData sheetId="6" refreshError="1">
        <row r="2">
          <cell r="B2" t="str">
            <v>Table 7.  Zambia:  External Financing, 2000-07</v>
          </cell>
        </row>
        <row r="3">
          <cell r="B3" t="str">
            <v>(In millions of U.S. dollars)</v>
          </cell>
        </row>
        <row r="5">
          <cell r="D5">
            <v>2000</v>
          </cell>
          <cell r="E5">
            <v>2001</v>
          </cell>
          <cell r="F5">
            <v>2002</v>
          </cell>
          <cell r="G5">
            <v>2003</v>
          </cell>
          <cell r="H5">
            <v>2004</v>
          </cell>
          <cell r="J5">
            <v>2005</v>
          </cell>
          <cell r="K5">
            <v>2006</v>
          </cell>
          <cell r="L5">
            <v>2007</v>
          </cell>
        </row>
        <row r="6">
          <cell r="G6" t="str">
            <v>Prel.</v>
          </cell>
          <cell r="H6" t="str">
            <v>Prog.</v>
          </cell>
          <cell r="I6" t="str">
            <v>Proj.</v>
          </cell>
          <cell r="J6" t="str">
            <v>Proj.</v>
          </cell>
          <cell r="K6" t="str">
            <v>Proj.</v>
          </cell>
          <cell r="L6" t="str">
            <v>Proj.</v>
          </cell>
        </row>
        <row r="8">
          <cell r="B8" t="str">
            <v>Current account deficit (excl. official transfers and interest )</v>
          </cell>
          <cell r="D8">
            <v>-466.8502242007504</v>
          </cell>
          <cell r="E8">
            <v>-614.2633520019599</v>
          </cell>
          <cell r="F8">
            <v>-542.74286001819291</v>
          </cell>
          <cell r="G8">
            <v>-588.53601157693026</v>
          </cell>
          <cell r="H8">
            <v>-468.51922026038744</v>
          </cell>
          <cell r="I8">
            <v>-576.19731827391058</v>
          </cell>
          <cell r="J8">
            <v>-553.45968765064526</v>
          </cell>
          <cell r="K8">
            <v>-682.58314446344389</v>
          </cell>
          <cell r="L8">
            <v>-711.57512728798793</v>
          </cell>
        </row>
        <row r="9">
          <cell r="B9" t="str">
            <v>Change in n.f.a. of commercial banks</v>
          </cell>
          <cell r="D9">
            <v>-89</v>
          </cell>
          <cell r="E9">
            <v>40</v>
          </cell>
          <cell r="F9">
            <v>-52.761608375185396</v>
          </cell>
          <cell r="G9">
            <v>47.576813850289334</v>
          </cell>
          <cell r="H9">
            <v>-5</v>
          </cell>
          <cell r="I9">
            <v>-7</v>
          </cell>
          <cell r="J9">
            <v>-10.5</v>
          </cell>
          <cell r="K9">
            <v>-10</v>
          </cell>
          <cell r="L9">
            <v>-10</v>
          </cell>
        </row>
        <row r="10">
          <cell r="B10" t="str">
            <v>Private capital (net)</v>
          </cell>
          <cell r="D10">
            <v>278</v>
          </cell>
          <cell r="E10">
            <v>301</v>
          </cell>
          <cell r="F10">
            <v>177.66533333333334</v>
          </cell>
          <cell r="G10">
            <v>233.03466666666668</v>
          </cell>
          <cell r="H10">
            <v>171.41866666666667</v>
          </cell>
          <cell r="I10">
            <v>325.4186666666667</v>
          </cell>
          <cell r="J10">
            <v>215.01120000000003</v>
          </cell>
          <cell r="K10">
            <v>163.77796000000001</v>
          </cell>
          <cell r="L10">
            <v>215.22386799999998</v>
          </cell>
        </row>
        <row r="11">
          <cell r="B11" t="str">
            <v>Gross reserves (increase -)</v>
          </cell>
          <cell r="D11">
            <v>-67.5</v>
          </cell>
          <cell r="E11">
            <v>0</v>
          </cell>
          <cell r="F11">
            <v>-169.47</v>
          </cell>
          <cell r="G11">
            <v>18.3</v>
          </cell>
          <cell r="H11">
            <v>23.797073350451768</v>
          </cell>
          <cell r="I11">
            <v>-4.8663772861115433</v>
          </cell>
          <cell r="J11">
            <v>-45.071165244410992</v>
          </cell>
          <cell r="K11">
            <v>-57.515372816614786</v>
          </cell>
          <cell r="L11">
            <v>-43.671762965113032</v>
          </cell>
        </row>
        <row r="12">
          <cell r="B12" t="str">
            <v>BoZ liabilities</v>
          </cell>
          <cell r="D12">
            <v>-7.4</v>
          </cell>
          <cell r="E12">
            <v>-5</v>
          </cell>
          <cell r="F12">
            <v>-6.1</v>
          </cell>
          <cell r="G12">
            <v>-6.4</v>
          </cell>
          <cell r="H12">
            <v>-6.4</v>
          </cell>
          <cell r="I12">
            <v>-6.4</v>
          </cell>
          <cell r="J12">
            <v>-6.4</v>
          </cell>
          <cell r="K12">
            <v>0</v>
          </cell>
          <cell r="L12">
            <v>0</v>
          </cell>
        </row>
        <row r="13">
          <cell r="B13" t="str">
            <v>Other foreign assets of the BoZ</v>
          </cell>
          <cell r="D13">
            <v>30</v>
          </cell>
          <cell r="E13" t="str">
            <v>...</v>
          </cell>
          <cell r="F13" t="str">
            <v>...</v>
          </cell>
          <cell r="G13" t="str">
            <v>...</v>
          </cell>
          <cell r="H13" t="str">
            <v>...</v>
          </cell>
          <cell r="I13" t="str">
            <v>...</v>
          </cell>
          <cell r="J13" t="str">
            <v>...</v>
          </cell>
          <cell r="K13" t="str">
            <v>...</v>
          </cell>
          <cell r="L13" t="str">
            <v>...</v>
          </cell>
        </row>
        <row r="15">
          <cell r="B15" t="str">
            <v>Debt service, scheduled  1/</v>
          </cell>
          <cell r="D15">
            <v>-494.43604143967394</v>
          </cell>
          <cell r="E15">
            <v>-589.61148734526125</v>
          </cell>
          <cell r="F15">
            <v>-592.60472277834083</v>
          </cell>
          <cell r="G15">
            <v>-616.49368658001106</v>
          </cell>
          <cell r="H15">
            <v>-577.90782067723228</v>
          </cell>
          <cell r="I15">
            <v>-589.93600818755613</v>
          </cell>
          <cell r="J15">
            <v>-541.57553262850092</v>
          </cell>
          <cell r="K15">
            <v>-253.69510689423456</v>
          </cell>
          <cell r="L15">
            <v>-278.56440366538641</v>
          </cell>
        </row>
        <row r="16">
          <cell r="B16" t="str">
            <v>Interest</v>
          </cell>
          <cell r="D16">
            <v>-154.86675689314814</v>
          </cell>
          <cell r="E16">
            <v>-143.79816873917477</v>
          </cell>
          <cell r="F16">
            <v>-136.59846348191758</v>
          </cell>
          <cell r="G16">
            <v>-130.95302920869878</v>
          </cell>
          <cell r="H16">
            <v>-120.39543806849142</v>
          </cell>
          <cell r="I16">
            <v>-120.34981706849142</v>
          </cell>
          <cell r="J16">
            <v>-108.45564593901935</v>
          </cell>
          <cell r="K16">
            <v>-100.98414854915046</v>
          </cell>
          <cell r="L16">
            <v>-97.189992869310529</v>
          </cell>
        </row>
        <row r="17">
          <cell r="B17" t="str">
            <v>Multilaterals</v>
          </cell>
          <cell r="D17">
            <v>-38.622249144519301</v>
          </cell>
          <cell r="E17">
            <v>-37.054050543493744</v>
          </cell>
          <cell r="F17">
            <v>-31.417573734157173</v>
          </cell>
          <cell r="G17">
            <v>-33.201854136317749</v>
          </cell>
          <cell r="H17">
            <v>-32.577684657943323</v>
          </cell>
          <cell r="I17">
            <v>-32.532063657943326</v>
          </cell>
          <cell r="J17">
            <v>-31.07183739610911</v>
          </cell>
          <cell r="K17">
            <v>-29.220041050099901</v>
          </cell>
          <cell r="L17">
            <v>-29.691630996333672</v>
          </cell>
        </row>
        <row r="18">
          <cell r="B18" t="str">
            <v>Of which: IMF</v>
          </cell>
          <cell r="D18">
            <v>-8.8737217613778743</v>
          </cell>
          <cell r="E18">
            <v>-7.9738672000000008</v>
          </cell>
          <cell r="F18">
            <v>-3.0620000000000003</v>
          </cell>
          <cell r="G18">
            <v>-5.8324812140999995</v>
          </cell>
          <cell r="H18">
            <v>-5.8653322650000002</v>
          </cell>
          <cell r="I18">
            <v>-5.8653322650000002</v>
          </cell>
          <cell r="J18">
            <v>-5.2012806998305692</v>
          </cell>
          <cell r="K18">
            <v>-3.7980813924062859</v>
          </cell>
          <cell r="L18">
            <v>-4.5989932283259618</v>
          </cell>
        </row>
        <row r="19">
          <cell r="B19" t="str">
            <v>Bilaterals</v>
          </cell>
          <cell r="D19">
            <v>-116.24450774862883</v>
          </cell>
          <cell r="E19">
            <v>-106.74411819568105</v>
          </cell>
          <cell r="F19">
            <v>-105.18088974776038</v>
          </cell>
          <cell r="G19">
            <v>-97.751175072381031</v>
          </cell>
          <cell r="H19">
            <v>-87.817753410548093</v>
          </cell>
          <cell r="I19">
            <v>-87.817753410548093</v>
          </cell>
          <cell r="J19">
            <v>-77.383808542910231</v>
          </cell>
          <cell r="K19">
            <v>-71.764107499050567</v>
          </cell>
          <cell r="L19">
            <v>-67.498361872976844</v>
          </cell>
        </row>
        <row r="20">
          <cell r="B20" t="str">
            <v>Of which: Paris Club</v>
          </cell>
          <cell r="D20">
            <v>-114.30979312081476</v>
          </cell>
          <cell r="E20">
            <v>-105.2457021013621</v>
          </cell>
          <cell r="F20">
            <v>-104.12805190193754</v>
          </cell>
          <cell r="G20">
            <v>-97.087359233580798</v>
          </cell>
          <cell r="H20">
            <v>-87.507972685774646</v>
          </cell>
          <cell r="I20">
            <v>-87.507972685774646</v>
          </cell>
          <cell r="J20">
            <v>-77.361681348283554</v>
          </cell>
          <cell r="K20">
            <v>-71.764107499050567</v>
          </cell>
          <cell r="L20">
            <v>-67.498361872976844</v>
          </cell>
        </row>
        <row r="21">
          <cell r="B21" t="str">
            <v>Amortization</v>
          </cell>
          <cell r="D21">
            <v>-339.56928454652581</v>
          </cell>
          <cell r="E21">
            <v>-445.81331860608645</v>
          </cell>
          <cell r="F21">
            <v>-456.0062592964232</v>
          </cell>
          <cell r="G21">
            <v>-485.54065737131231</v>
          </cell>
          <cell r="H21">
            <v>-457.51238260874089</v>
          </cell>
          <cell r="I21">
            <v>-469.58619111906467</v>
          </cell>
          <cell r="J21">
            <v>-433.11988668948152</v>
          </cell>
          <cell r="K21">
            <v>-152.71095834508409</v>
          </cell>
          <cell r="L21">
            <v>-181.37441079607589</v>
          </cell>
        </row>
        <row r="22">
          <cell r="B22" t="str">
            <v>Multilaterals</v>
          </cell>
          <cell r="D22">
            <v>-41.335715985978865</v>
          </cell>
          <cell r="E22">
            <v>-259.92465225197321</v>
          </cell>
          <cell r="F22">
            <v>-269.71530738813635</v>
          </cell>
          <cell r="G22">
            <v>-294.82675893729163</v>
          </cell>
          <cell r="H22">
            <v>-292.44430466006622</v>
          </cell>
          <cell r="I22">
            <v>-296.74311317038996</v>
          </cell>
          <cell r="J22">
            <v>-305.12263406709087</v>
          </cell>
          <cell r="K22">
            <v>-74.346560557169937</v>
          </cell>
          <cell r="L22">
            <v>-98.414313277691932</v>
          </cell>
        </row>
        <row r="23">
          <cell r="B23" t="str">
            <v>Of which: IMF</v>
          </cell>
          <cell r="D23">
            <v>0</v>
          </cell>
          <cell r="E23">
            <v>-213.29300000000001</v>
          </cell>
          <cell r="F23">
            <v>-222.44</v>
          </cell>
          <cell r="G23">
            <v>-243.82441575659999</v>
          </cell>
          <cell r="H23">
            <v>-241.10475910011607</v>
          </cell>
          <cell r="I23">
            <v>-245.40356761043986</v>
          </cell>
          <cell r="J23">
            <v>-250.67294999999996</v>
          </cell>
          <cell r="K23">
            <v>-15.076096048186976</v>
          </cell>
          <cell r="L23">
            <v>-38.800974037903593</v>
          </cell>
        </row>
        <row r="24">
          <cell r="B24" t="str">
            <v>Bilaterals</v>
          </cell>
          <cell r="D24">
            <v>-191.84456856054695</v>
          </cell>
          <cell r="E24">
            <v>-185.88866635411321</v>
          </cell>
          <cell r="F24">
            <v>-186.29095190828681</v>
          </cell>
          <cell r="G24">
            <v>-190.71389843402071</v>
          </cell>
          <cell r="H24">
            <v>-172.8430779486747</v>
          </cell>
          <cell r="I24">
            <v>-172.8430779486747</v>
          </cell>
          <cell r="J24">
            <v>-123.33772414989063</v>
          </cell>
          <cell r="K24">
            <v>-78.364397787914157</v>
          </cell>
          <cell r="L24">
            <v>-82.960097518383961</v>
          </cell>
        </row>
        <row r="25">
          <cell r="B25" t="str">
            <v>Of which: Paris Club</v>
          </cell>
          <cell r="D25">
            <v>-173.14196983244582</v>
          </cell>
          <cell r="E25">
            <v>-167.3326302926788</v>
          </cell>
          <cell r="F25">
            <v>-169.07849591365257</v>
          </cell>
          <cell r="G25">
            <v>-179.93538955280874</v>
          </cell>
          <cell r="H25">
            <v>-162.06456906746274</v>
          </cell>
          <cell r="I25">
            <v>-162.06456906746274</v>
          </cell>
          <cell r="J25">
            <v>-115.87974867298226</v>
          </cell>
          <cell r="K25">
            <v>-73.940108642434367</v>
          </cell>
          <cell r="L25">
            <v>-79.578250788508967</v>
          </cell>
        </row>
        <row r="27">
          <cell r="B27" t="str">
            <v>Other debt-related items</v>
          </cell>
          <cell r="D27">
            <v>42</v>
          </cell>
          <cell r="E27">
            <v>-19</v>
          </cell>
          <cell r="F27">
            <v>20.6</v>
          </cell>
          <cell r="G27">
            <v>-9.9</v>
          </cell>
          <cell r="H27">
            <v>-14.4</v>
          </cell>
          <cell r="I27">
            <v>-14.4</v>
          </cell>
          <cell r="J27">
            <v>0</v>
          </cell>
          <cell r="K27">
            <v>0</v>
          </cell>
          <cell r="L27">
            <v>0</v>
          </cell>
        </row>
        <row r="29">
          <cell r="B29" t="str">
            <v>Accumulation of arrears (increase +)</v>
          </cell>
          <cell r="D29">
            <v>-10.1</v>
          </cell>
          <cell r="E29">
            <v>31</v>
          </cell>
          <cell r="F29">
            <v>12.3</v>
          </cell>
          <cell r="G29">
            <v>48.35</v>
          </cell>
          <cell r="H29">
            <v>-60.35</v>
          </cell>
          <cell r="I29">
            <v>-60.35</v>
          </cell>
          <cell r="J29">
            <v>0</v>
          </cell>
          <cell r="K29">
            <v>0</v>
          </cell>
          <cell r="L29">
            <v>0</v>
          </cell>
        </row>
        <row r="31">
          <cell r="B31" t="str">
            <v>Financing gap before debt relief and donor disbursements</v>
          </cell>
          <cell r="D31">
            <v>-785.2862656404244</v>
          </cell>
          <cell r="E31">
            <v>-855.87483934722115</v>
          </cell>
          <cell r="F31">
            <v>-1153.1138578383859</v>
          </cell>
          <cell r="G31">
            <v>-805.81248673807852</v>
          </cell>
          <cell r="H31">
            <v>-937.36130092050121</v>
          </cell>
          <cell r="I31">
            <v>-933.73103708091151</v>
          </cell>
          <cell r="J31">
            <v>-941.9951855235571</v>
          </cell>
          <cell r="K31">
            <v>-840.01566417429319</v>
          </cell>
          <cell r="L31">
            <v>-828.58742591848738</v>
          </cell>
        </row>
        <row r="33">
          <cell r="B33" t="str">
            <v>Debt relief</v>
          </cell>
          <cell r="D33">
            <v>217.13726094449066</v>
          </cell>
          <cell r="E33">
            <v>435.92774964311741</v>
          </cell>
          <cell r="F33">
            <v>437.04884950590252</v>
          </cell>
          <cell r="G33">
            <v>391.29004854040596</v>
          </cell>
          <cell r="H33">
            <v>276.19184879197627</v>
          </cell>
          <cell r="I33">
            <v>276.19184879197627</v>
          </cell>
          <cell r="J33">
            <v>434.52913365750095</v>
          </cell>
          <cell r="K33">
            <v>167.47155661092148</v>
          </cell>
          <cell r="L33">
            <v>170.28598550615951</v>
          </cell>
        </row>
        <row r="34">
          <cell r="B34" t="str">
            <v>Before HIPC-Paris Club  2/</v>
          </cell>
          <cell r="D34">
            <v>217.13726094449066</v>
          </cell>
          <cell r="E34">
            <v>170.2241752077714</v>
          </cell>
          <cell r="F34">
            <v>170.82042576598064</v>
          </cell>
          <cell r="G34">
            <v>154.31869287264283</v>
          </cell>
          <cell r="H34">
            <v>120.26222682920667</v>
          </cell>
          <cell r="I34">
            <v>120.26222682920667</v>
          </cell>
          <cell r="J34">
            <v>66.931055404964482</v>
          </cell>
          <cell r="K34">
            <v>19.228918845316301</v>
          </cell>
          <cell r="L34">
            <v>20.679800474974627</v>
          </cell>
        </row>
        <row r="35">
          <cell r="B35" t="str">
            <v>HIPC debt relief  3/</v>
          </cell>
          <cell r="D35" t="str">
            <v>...</v>
          </cell>
          <cell r="E35">
            <v>265.70357443534601</v>
          </cell>
          <cell r="F35">
            <v>266.22842373992188</v>
          </cell>
          <cell r="G35">
            <v>236.97135566776313</v>
          </cell>
          <cell r="H35">
            <v>155.9296219627696</v>
          </cell>
          <cell r="I35">
            <v>155.9296219627696</v>
          </cell>
          <cell r="J35">
            <v>338.08793912979405</v>
          </cell>
          <cell r="K35">
            <v>118.01998310756869</v>
          </cell>
          <cell r="L35">
            <v>120.09604590844242</v>
          </cell>
        </row>
        <row r="36">
          <cell r="B36" t="str">
            <v>Of which: IMF</v>
          </cell>
          <cell r="D36" t="str">
            <v>…</v>
          </cell>
          <cell r="E36">
            <v>149.5</v>
          </cell>
          <cell r="F36">
            <v>152.83799999999999</v>
          </cell>
          <cell r="G36">
            <v>171.20888499999998</v>
          </cell>
          <cell r="H36">
            <v>0</v>
          </cell>
          <cell r="I36">
            <v>0</v>
          </cell>
          <cell r="J36">
            <v>224.68049999999999</v>
          </cell>
          <cell r="K36">
            <v>0</v>
          </cell>
          <cell r="L36">
            <v>0</v>
          </cell>
        </row>
        <row r="37">
          <cell r="B37" t="str">
            <v>Of which: Paris Club</v>
          </cell>
          <cell r="D37" t="str">
            <v>…</v>
          </cell>
          <cell r="E37">
            <v>64.557578130905227</v>
          </cell>
          <cell r="F37">
            <v>64.307142987196727</v>
          </cell>
          <cell r="G37">
            <v>15.704417311514135</v>
          </cell>
          <cell r="H37">
            <v>99.631408082137455</v>
          </cell>
          <cell r="I37">
            <v>99.631408082137455</v>
          </cell>
          <cell r="J37">
            <v>53.163100033453276</v>
          </cell>
          <cell r="K37">
            <v>54.744059592038354</v>
          </cell>
          <cell r="L37">
            <v>57.350783791315337</v>
          </cell>
        </row>
        <row r="38">
          <cell r="B38" t="str">
            <v>Possible additional debt relief after HIPC CP  4/</v>
          </cell>
          <cell r="D38" t="str">
            <v>...</v>
          </cell>
          <cell r="E38" t="str">
            <v>...</v>
          </cell>
          <cell r="F38" t="str">
            <v>...</v>
          </cell>
          <cell r="G38" t="str">
            <v>...</v>
          </cell>
          <cell r="H38" t="str">
            <v>...</v>
          </cell>
          <cell r="I38" t="str">
            <v>...</v>
          </cell>
          <cell r="J38" t="str">
            <v>...</v>
          </cell>
          <cell r="K38">
            <v>30.222654658036511</v>
          </cell>
          <cell r="L38">
            <v>29.510139122742455</v>
          </cell>
        </row>
        <row r="40">
          <cell r="B40" t="str">
            <v>Gross official assistance</v>
          </cell>
          <cell r="D40">
            <v>457.42582919013023</v>
          </cell>
          <cell r="E40">
            <v>526.79967072514285</v>
          </cell>
          <cell r="F40">
            <v>685.17658022471903</v>
          </cell>
          <cell r="G40">
            <v>416.26529662921348</v>
          </cell>
          <cell r="H40">
            <v>661.02337715237127</v>
          </cell>
          <cell r="I40">
            <v>657.69557715237124</v>
          </cell>
          <cell r="J40">
            <v>507.74109759999999</v>
          </cell>
          <cell r="K40">
            <v>563.98718986098618</v>
          </cell>
          <cell r="L40">
            <v>565.76259692044573</v>
          </cell>
        </row>
        <row r="41">
          <cell r="B41" t="str">
            <v>Official creditors, excl. IMF</v>
          </cell>
          <cell r="D41">
            <v>431.05</v>
          </cell>
          <cell r="E41">
            <v>432.57</v>
          </cell>
          <cell r="F41">
            <v>512.40682022471901</v>
          </cell>
          <cell r="G41">
            <v>416.26529662921348</v>
          </cell>
          <cell r="H41">
            <v>425.10480000000001</v>
          </cell>
          <cell r="I41">
            <v>421.77699999999999</v>
          </cell>
          <cell r="J41">
            <v>475.42</v>
          </cell>
          <cell r="K41">
            <v>532.39200000000005</v>
          </cell>
          <cell r="L41">
            <v>549.95119999999997</v>
          </cell>
        </row>
        <row r="42">
          <cell r="B42" t="str">
            <v>Budgetary support</v>
          </cell>
          <cell r="D42">
            <v>185.2</v>
          </cell>
          <cell r="E42">
            <v>74.8</v>
          </cell>
          <cell r="F42">
            <v>138.328</v>
          </cell>
          <cell r="G42">
            <v>54.822599999999994</v>
          </cell>
          <cell r="H42">
            <v>68.904800000000009</v>
          </cell>
          <cell r="I42">
            <v>65.576999999999998</v>
          </cell>
          <cell r="J42">
            <v>122.9</v>
          </cell>
          <cell r="K42">
            <v>101.4</v>
          </cell>
          <cell r="L42">
            <v>82</v>
          </cell>
        </row>
        <row r="43">
          <cell r="B43" t="str">
            <v>World Bank  5/</v>
          </cell>
          <cell r="D43">
            <v>140.30000000000001</v>
          </cell>
          <cell r="E43">
            <v>43.8</v>
          </cell>
          <cell r="F43">
            <v>56.271000000000001</v>
          </cell>
          <cell r="G43">
            <v>19.866</v>
          </cell>
          <cell r="H43">
            <v>33.6</v>
          </cell>
          <cell r="I43">
            <v>20.677</v>
          </cell>
          <cell r="J43">
            <v>20</v>
          </cell>
          <cell r="K43">
            <v>20</v>
          </cell>
          <cell r="L43">
            <v>20</v>
          </cell>
        </row>
        <row r="44">
          <cell r="B44" t="str">
            <v>AfDB</v>
          </cell>
          <cell r="D44">
            <v>13.3</v>
          </cell>
          <cell r="E44">
            <v>0</v>
          </cell>
          <cell r="F44">
            <v>13.227</v>
          </cell>
          <cell r="G44">
            <v>0</v>
          </cell>
          <cell r="H44">
            <v>8.8597999999999999</v>
          </cell>
          <cell r="I44">
            <v>8.9</v>
          </cell>
          <cell r="J44">
            <v>15</v>
          </cell>
          <cell r="K44">
            <v>15.4</v>
          </cell>
          <cell r="L44">
            <v>18</v>
          </cell>
        </row>
        <row r="45">
          <cell r="B45" t="str">
            <v>EU/Other  6/</v>
          </cell>
          <cell r="D45">
            <v>31.6</v>
          </cell>
          <cell r="E45">
            <v>31</v>
          </cell>
          <cell r="F45">
            <v>68.83</v>
          </cell>
          <cell r="G45">
            <v>34.956599999999995</v>
          </cell>
          <cell r="H45">
            <v>26.445</v>
          </cell>
          <cell r="I45">
            <v>36</v>
          </cell>
          <cell r="J45">
            <v>87.9</v>
          </cell>
          <cell r="K45">
            <v>66</v>
          </cell>
          <cell r="L45">
            <v>44</v>
          </cell>
        </row>
        <row r="46">
          <cell r="B46" t="str">
            <v>Project financing</v>
          </cell>
          <cell r="D46">
            <v>245.85</v>
          </cell>
          <cell r="E46">
            <v>357.77</v>
          </cell>
          <cell r="F46">
            <v>346.64382022471909</v>
          </cell>
          <cell r="G46">
            <v>341.44269662921351</v>
          </cell>
          <cell r="H46">
            <v>356.2</v>
          </cell>
          <cell r="I46">
            <v>356.2</v>
          </cell>
          <cell r="J46">
            <v>352.52</v>
          </cell>
          <cell r="K46">
            <v>430.99200000000002</v>
          </cell>
          <cell r="L46">
            <v>467.95119999999997</v>
          </cell>
        </row>
        <row r="47">
          <cell r="B47" t="str">
            <v>Grants</v>
          </cell>
          <cell r="D47">
            <v>152.55000000000001</v>
          </cell>
          <cell r="E47">
            <v>221.5</v>
          </cell>
          <cell r="F47">
            <v>235.5438202247191</v>
          </cell>
          <cell r="G47">
            <v>240.44269662921349</v>
          </cell>
          <cell r="H47">
            <v>246.2</v>
          </cell>
          <cell r="I47">
            <v>246.2</v>
          </cell>
          <cell r="J47">
            <v>283.72000000000003</v>
          </cell>
          <cell r="K47">
            <v>351.19200000000001</v>
          </cell>
          <cell r="L47">
            <v>385.03120000000001</v>
          </cell>
        </row>
        <row r="48">
          <cell r="B48" t="str">
            <v>Loans</v>
          </cell>
          <cell r="D48">
            <v>93.3</v>
          </cell>
          <cell r="E48">
            <v>136.27000000000001</v>
          </cell>
          <cell r="F48">
            <v>111.1</v>
          </cell>
          <cell r="G48">
            <v>101</v>
          </cell>
          <cell r="H48">
            <v>110</v>
          </cell>
          <cell r="I48">
            <v>110</v>
          </cell>
          <cell r="J48">
            <v>68.8</v>
          </cell>
          <cell r="K48">
            <v>79.8</v>
          </cell>
          <cell r="L48">
            <v>82.92</v>
          </cell>
        </row>
        <row r="49">
          <cell r="B49" t="str">
            <v>Commodity support</v>
          </cell>
          <cell r="D49">
            <v>0</v>
          </cell>
          <cell r="E49">
            <v>0</v>
          </cell>
          <cell r="F49">
            <v>27.434999999999999</v>
          </cell>
          <cell r="G49">
            <v>20</v>
          </cell>
          <cell r="H49">
            <v>0</v>
          </cell>
          <cell r="I49">
            <v>0</v>
          </cell>
          <cell r="J49">
            <v>0</v>
          </cell>
          <cell r="K49">
            <v>0</v>
          </cell>
          <cell r="L49">
            <v>0</v>
          </cell>
        </row>
        <row r="50">
          <cell r="B50" t="str">
            <v>IMF (PRGF)</v>
          </cell>
          <cell r="D50">
            <v>26.375829190130165</v>
          </cell>
          <cell r="E50">
            <v>94.229670725142839</v>
          </cell>
          <cell r="F50">
            <v>172.76976000000002</v>
          </cell>
          <cell r="G50">
            <v>0</v>
          </cell>
          <cell r="H50">
            <v>235.91857715237128</v>
          </cell>
          <cell r="I50">
            <v>235.91857715237128</v>
          </cell>
          <cell r="J50">
            <v>32.321097599999995</v>
          </cell>
          <cell r="K50">
            <v>31.595189860986132</v>
          </cell>
          <cell r="L50">
            <v>15.811396920445713</v>
          </cell>
        </row>
        <row r="52">
          <cell r="B52" t="str">
            <v>Errors and ommissions</v>
          </cell>
          <cell r="D52">
            <v>110.72317550580345</v>
          </cell>
          <cell r="E52">
            <v>-106.85258102103916</v>
          </cell>
          <cell r="F52">
            <v>30.888428107764184</v>
          </cell>
          <cell r="G52">
            <v>-1.7428584315408386</v>
          </cell>
          <cell r="H52">
            <v>0</v>
          </cell>
          <cell r="I52">
            <v>-0.15638886343595004</v>
          </cell>
          <cell r="J52">
            <v>-0.2750457339439123</v>
          </cell>
          <cell r="K52">
            <v>0</v>
          </cell>
          <cell r="L52">
            <v>0</v>
          </cell>
        </row>
        <row r="54">
          <cell r="B54" t="str">
            <v xml:space="preserve">Financing gap (deficit -) </v>
          </cell>
          <cell r="D54">
            <v>0</v>
          </cell>
          <cell r="E54">
            <v>0</v>
          </cell>
          <cell r="F54">
            <v>0</v>
          </cell>
          <cell r="G54">
            <v>8.5265128291212022E-14</v>
          </cell>
          <cell r="H54">
            <v>-0.14607497615367038</v>
          </cell>
          <cell r="I54">
            <v>5.6843418860808015E-14</v>
          </cell>
          <cell r="J54">
            <v>-7.1054273576010019E-14</v>
          </cell>
          <cell r="K54">
            <v>-108.55691770238553</v>
          </cell>
          <cell r="L54">
            <v>-92.538843491882147</v>
          </cell>
        </row>
        <row r="56">
          <cell r="B56" t="str">
            <v>Memorandum items:</v>
          </cell>
        </row>
        <row r="58">
          <cell r="B58" t="str">
            <v>Official debt service, cash payments, incl IMF</v>
          </cell>
          <cell r="D58">
            <v>-245.3987804951833</v>
          </cell>
          <cell r="E58">
            <v>-141.68373770214384</v>
          </cell>
          <cell r="F58">
            <v>-122.65587327243833</v>
          </cell>
          <cell r="G58">
            <v>-186.75363803960505</v>
          </cell>
          <cell r="H58">
            <v>-376.46597188525601</v>
          </cell>
          <cell r="I58">
            <v>-388.49415939557986</v>
          </cell>
          <cell r="J58">
            <v>-107.04639897099997</v>
          </cell>
          <cell r="K58">
            <v>-86.223550283313074</v>
          </cell>
          <cell r="L58">
            <v>-108.2784181592269</v>
          </cell>
        </row>
        <row r="59">
          <cell r="B59" t="str">
            <v>Official debt service, cash payments, excl IMF</v>
          </cell>
          <cell r="D59">
            <v>-236.52505873380545</v>
          </cell>
          <cell r="E59">
            <v>-69.916870502143865</v>
          </cell>
          <cell r="F59">
            <v>-49.991873272438283</v>
          </cell>
          <cell r="G59">
            <v>-108.30562606890507</v>
          </cell>
          <cell r="H59">
            <v>-129.49588052013991</v>
          </cell>
          <cell r="I59">
            <v>-137.22525952014001</v>
          </cell>
          <cell r="J59">
            <v>-75.852668271169421</v>
          </cell>
          <cell r="K59">
            <v>-67.349372842719816</v>
          </cell>
          <cell r="L59">
            <v>-64.878450892997336</v>
          </cell>
        </row>
        <row r="60">
          <cell r="B60" t="str">
            <v>Of which: Paris Club</v>
          </cell>
          <cell r="D60">
            <v>-38.414502008769915</v>
          </cell>
          <cell r="E60">
            <v>-25.796579055364276</v>
          </cell>
          <cell r="F60">
            <v>-5.1789790624127363</v>
          </cell>
          <cell r="G60">
            <v>-68.549638602232591</v>
          </cell>
          <cell r="H60">
            <v>-104.42890684189325</v>
          </cell>
          <cell r="I60">
            <v>-104.42890684189325</v>
          </cell>
          <cell r="J60">
            <v>-73.147274582848056</v>
          </cell>
          <cell r="K60">
            <v>-41.508583046093783</v>
          </cell>
          <cell r="L60">
            <v>-39.535889272453375</v>
          </cell>
        </row>
        <row r="61">
          <cell r="B61" t="str">
            <v>Net resource inflows, incl. IMF</v>
          </cell>
          <cell r="D61">
            <v>212.02704869494693</v>
          </cell>
          <cell r="E61">
            <v>385.115933022999</v>
          </cell>
          <cell r="F61">
            <v>562.52070695228076</v>
          </cell>
          <cell r="G61">
            <v>229.51165858960843</v>
          </cell>
          <cell r="H61">
            <v>284.55740526711526</v>
          </cell>
          <cell r="I61">
            <v>269.20141775679139</v>
          </cell>
          <cell r="J61">
            <v>400.69469862900002</v>
          </cell>
          <cell r="K61">
            <v>477.76363957767308</v>
          </cell>
          <cell r="L61">
            <v>457.4841787612188</v>
          </cell>
        </row>
        <row r="62">
          <cell r="B62" t="str">
            <v>In percent of GDP</v>
          </cell>
          <cell r="D62">
            <v>6.5460651032709762</v>
          </cell>
          <cell r="E62">
            <v>10.580156148882281</v>
          </cell>
          <cell r="F62">
            <v>14.899143496810336</v>
          </cell>
          <cell r="G62">
            <v>5.3148397345715175</v>
          </cell>
          <cell r="H62">
            <v>5.5210174053098964</v>
          </cell>
          <cell r="I62">
            <v>5.0596929388338419</v>
          </cell>
          <cell r="J62">
            <v>7.0380075009246035</v>
          </cell>
          <cell r="K62">
            <v>9.8815579359515535</v>
          </cell>
          <cell r="L62">
            <v>8.6418691627778355</v>
          </cell>
        </row>
        <row r="63">
          <cell r="B63" t="str">
            <v>Net resource inflows, excl. IMF</v>
          </cell>
          <cell r="D63">
            <v>194.52494126619462</v>
          </cell>
          <cell r="E63">
            <v>362.65312949785613</v>
          </cell>
          <cell r="F63">
            <v>462.41494695228073</v>
          </cell>
          <cell r="G63">
            <v>307.95967056030838</v>
          </cell>
          <cell r="H63">
            <v>295.60891947986011</v>
          </cell>
          <cell r="I63">
            <v>284.55174047985997</v>
          </cell>
          <cell r="J63">
            <v>399.5673317288306</v>
          </cell>
          <cell r="K63">
            <v>465.04262715728021</v>
          </cell>
          <cell r="L63">
            <v>485.07274910700266</v>
          </cell>
        </row>
        <row r="64">
          <cell r="B64" t="str">
            <v>In percent of GDP</v>
          </cell>
          <cell r="D64">
            <v>6.0057098260634341</v>
          </cell>
          <cell r="E64">
            <v>9.9630433564508092</v>
          </cell>
          <cell r="F64">
            <v>12.247703177078636</v>
          </cell>
          <cell r="G64">
            <v>7.1314734240415127</v>
          </cell>
          <cell r="H64">
            <v>5.7324975030815244</v>
          </cell>
          <cell r="I64">
            <v>5.3482052361981145</v>
          </cell>
          <cell r="J64">
            <v>7.0182058496254101</v>
          </cell>
          <cell r="K64">
            <v>7.8375994255763306</v>
          </cell>
          <cell r="L64">
            <v>7.621381401527402</v>
          </cell>
        </row>
        <row r="65">
          <cell r="B65" t="str">
            <v>Gross official external reserves , eop</v>
          </cell>
          <cell r="D65">
            <v>113.6</v>
          </cell>
          <cell r="E65">
            <v>113.6</v>
          </cell>
          <cell r="F65">
            <v>283.07</v>
          </cell>
          <cell r="G65">
            <v>196.51426909809328</v>
          </cell>
          <cell r="H65">
            <v>172.71719574764151</v>
          </cell>
          <cell r="I65">
            <v>201.38064638420482</v>
          </cell>
          <cell r="J65">
            <v>246.45181162861581</v>
          </cell>
          <cell r="K65">
            <v>303.9671844452306</v>
          </cell>
          <cell r="L65">
            <v>347.63894741034363</v>
          </cell>
        </row>
        <row r="66">
          <cell r="B66" t="str">
            <v>In months of imports</v>
          </cell>
          <cell r="D66">
            <v>1.0342943854324735</v>
          </cell>
          <cell r="E66">
            <v>0.85467084639498436</v>
          </cell>
          <cell r="F66">
            <v>2.2295487730989678</v>
          </cell>
          <cell r="G66">
            <v>1.3333547603625011</v>
          </cell>
          <cell r="H66">
            <v>1.0151798833816243</v>
          </cell>
          <cell r="I66">
            <v>1.0640985277897217</v>
          </cell>
          <cell r="J66">
            <v>1.3</v>
          </cell>
          <cell r="K66">
            <v>1.5</v>
          </cell>
          <cell r="L66">
            <v>1.7</v>
          </cell>
        </row>
        <row r="67">
          <cell r="B67" t="str">
            <v>In recent of annual official debt service</v>
          </cell>
          <cell r="D67">
            <v>81.67314923323579</v>
          </cell>
          <cell r="E67">
            <v>79.94883994908858</v>
          </cell>
          <cell r="F67">
            <v>230.61068204777263</v>
          </cell>
          <cell r="G67">
            <v>105.12873672161098</v>
          </cell>
          <cell r="H67">
            <v>45.876315878906773</v>
          </cell>
          <cell r="I67">
            <v>54.038123293483778</v>
          </cell>
          <cell r="J67">
            <v>186.84108097311508</v>
          </cell>
          <cell r="K67">
            <v>351.24294864995221</v>
          </cell>
          <cell r="L67">
            <v>319.40888772812292</v>
          </cell>
        </row>
        <row r="70">
          <cell r="B70" t="str">
            <v>Sources: Bank of Zambia (BoZ); and IMF staff estimates and projections.</v>
          </cell>
        </row>
        <row r="71">
          <cell r="B71" t="str">
            <v>1/  Scheduled before debt relief. Drawn from 2000 decision point document adjusted for new loans.</v>
          </cell>
        </row>
        <row r="72">
          <cell r="B72" t="str">
            <v xml:space="preserve">2/ Indicates debt relief that would have been available under the traditional mechanism, relative to 1999 Paris Club rescheduling, comparable treatment </v>
          </cell>
        </row>
        <row r="73">
          <cell r="B73" t="str">
            <v>from non-Paris Club bilaterals and the 1997 restructuring of Camdex claim on the BoZ.</v>
          </cell>
        </row>
        <row r="74">
          <cell r="B74" t="str">
            <v>3/ The Paris Club has agreed to provide debt relief on Cologne flow terms up to end-June 2005. Once the completion point under the HIPC Initiative</v>
          </cell>
        </row>
        <row r="75">
          <cell r="B75" t="str">
            <v xml:space="preserve"> is reached, the Paris Club is expected to provide debt relief on Cologne stock terms.</v>
          </cell>
        </row>
        <row r="76">
          <cell r="B76" t="str">
            <v>4/ Possible additional debt relief above and beyond HIPC assistance from bilateral creditors following the HIPC completion point.</v>
          </cell>
        </row>
        <row r="77">
          <cell r="B77" t="str">
            <v>5/ Assumes that Zambia moves and remains on the base case for CAS.</v>
          </cell>
        </row>
        <row r="78">
          <cell r="B78" t="str">
            <v>6/ Assumes that disbursements under the EU variable tranche will be about 50 percent of funds allocated.</v>
          </cell>
        </row>
      </sheetData>
      <sheetData sheetId="7" refreshError="1">
        <row r="1">
          <cell r="B1" t="str">
            <v>Table 8. Zambia: Quantitative Performance Criteria (PC) and Benchmarks Under the PRGF Program 1/</v>
          </cell>
        </row>
        <row r="2">
          <cell r="B2" t="str">
            <v>(In billions of kwacha, unless otherwise indicated)</v>
          </cell>
        </row>
        <row r="5">
          <cell r="B5">
            <v>38118.541367708334</v>
          </cell>
          <cell r="C5" t="str">
            <v>2003</v>
          </cell>
          <cell r="S5">
            <v>2004</v>
          </cell>
          <cell r="AB5">
            <v>2004</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March</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 xml:space="preserve">                          Sep.</v>
          </cell>
          <cell r="AD7" t="str">
            <v>Status</v>
          </cell>
          <cell r="AE7" t="str">
            <v>Oct.</v>
          </cell>
          <cell r="AG7" t="str">
            <v>Status</v>
          </cell>
          <cell r="AH7" t="str">
            <v>Nov.</v>
          </cell>
          <cell r="AJ7" t="str">
            <v>Status</v>
          </cell>
          <cell r="AK7" t="str">
            <v>Dec.</v>
          </cell>
        </row>
        <row r="8">
          <cell r="C8" t="str">
            <v>Stocks</v>
          </cell>
          <cell r="D8" t="str">
            <v>Prog.</v>
          </cell>
          <cell r="E8" t="str">
            <v>Act.</v>
          </cell>
          <cell r="F8" t="str">
            <v>Observed</v>
          </cell>
          <cell r="G8" t="str">
            <v>Prog.</v>
          </cell>
          <cell r="H8" t="str">
            <v>Act.</v>
          </cell>
          <cell r="I8" t="str">
            <v>Observed</v>
          </cell>
          <cell r="J8" t="str">
            <v>Prog.</v>
          </cell>
          <cell r="K8" t="str">
            <v>Prel. Act.</v>
          </cell>
          <cell r="L8" t="str">
            <v>Observed</v>
          </cell>
          <cell r="V8" t="str">
            <v>Prog.</v>
          </cell>
          <cell r="W8" t="str">
            <v>Act.</v>
          </cell>
          <cell r="Y8" t="str">
            <v>Prog.</v>
          </cell>
          <cell r="Z8" t="str">
            <v>Act.</v>
          </cell>
          <cell r="AB8" t="str">
            <v>Prog.</v>
          </cell>
          <cell r="AC8" t="str">
            <v>Act.</v>
          </cell>
          <cell r="AE8" t="str">
            <v>Prog.</v>
          </cell>
          <cell r="AF8" t="str">
            <v>Act.</v>
          </cell>
          <cell r="AH8" t="str">
            <v>Prog.</v>
          </cell>
          <cell r="AI8" t="str">
            <v>Act.</v>
          </cell>
          <cell r="AK8" t="str">
            <v>Prog.</v>
          </cell>
          <cell r="AL8" t="str">
            <v>Act.</v>
          </cell>
        </row>
        <row r="9">
          <cell r="AL9" t="str">
            <v>[To be completed]</v>
          </cell>
        </row>
        <row r="10">
          <cell r="A10" t="str">
            <v>Performance Criteria</v>
          </cell>
        </row>
        <row r="11">
          <cell r="G11">
            <v>18.3</v>
          </cell>
        </row>
        <row r="12">
          <cell r="A12">
            <v>1</v>
          </cell>
          <cell r="B12" t="str">
            <v>Ceiling on the cumulative increase in net domestic</v>
          </cell>
        </row>
        <row r="13">
          <cell r="B13" t="str">
            <v xml:space="preserve">  assets (NDA) of the Bank of Zambia 2/ 3/ 4/ 5/ </v>
          </cell>
          <cell r="C13">
            <v>6208.1413700000003</v>
          </cell>
          <cell r="D13">
            <v>119</v>
          </cell>
          <cell r="E13">
            <v>88.068542680000974</v>
          </cell>
          <cell r="F13" t="str">
            <v>Yes</v>
          </cell>
          <cell r="G13">
            <v>81</v>
          </cell>
          <cell r="H13">
            <v>161.19954268000129</v>
          </cell>
          <cell r="I13" t="str">
            <v>Yes</v>
          </cell>
          <cell r="J13">
            <v>113</v>
          </cell>
          <cell r="K13">
            <v>199.35924268000053</v>
          </cell>
          <cell r="L13" t="str">
            <v>Yes</v>
          </cell>
          <cell r="M13">
            <v>178</v>
          </cell>
          <cell r="N13">
            <v>191.73784268000054</v>
          </cell>
          <cell r="O13" t="str">
            <v>Yes</v>
          </cell>
          <cell r="P13">
            <v>185</v>
          </cell>
          <cell r="S13">
            <v>225</v>
          </cell>
          <cell r="V13">
            <v>100.62421842157892</v>
          </cell>
          <cell r="W13">
            <v>115.42642100000012</v>
          </cell>
          <cell r="X13" t="str">
            <v>Yes</v>
          </cell>
          <cell r="Y13">
            <v>94.542191625634587</v>
          </cell>
          <cell r="Z13">
            <v>72.536621000000196</v>
          </cell>
          <cell r="AA13" t="str">
            <v>Yes</v>
          </cell>
          <cell r="AB13">
            <v>130.97358021777291</v>
          </cell>
          <cell r="AC13">
            <v>37.896920999999566</v>
          </cell>
          <cell r="AD13" t="str">
            <v>Yes</v>
          </cell>
          <cell r="AE13">
            <v>97.944391211755828</v>
          </cell>
          <cell r="AH13">
            <v>110.46167050893109</v>
          </cell>
          <cell r="AK13">
            <v>126.626088621907</v>
          </cell>
        </row>
        <row r="14">
          <cell r="B14" t="str">
            <v xml:space="preserve">         Adjusted NDA</v>
          </cell>
          <cell r="D14">
            <v>111.535335</v>
          </cell>
          <cell r="G14">
            <v>225.32</v>
          </cell>
          <cell r="J14">
            <v>257.32</v>
          </cell>
          <cell r="M14">
            <v>322</v>
          </cell>
          <cell r="V14">
            <v>136.59045342157884</v>
          </cell>
          <cell r="Y14">
            <v>159.57219162563459</v>
          </cell>
          <cell r="AB14">
            <v>173.82201612686376</v>
          </cell>
          <cell r="AK14">
            <v>109.90408862190706</v>
          </cell>
        </row>
        <row r="16">
          <cell r="A16">
            <v>2</v>
          </cell>
          <cell r="B16" t="str">
            <v xml:space="preserve">Ceiling on the cumulative increase in net domestic </v>
          </cell>
        </row>
        <row r="17">
          <cell r="B17" t="str">
            <v xml:space="preserve">   financing  (NDF) 2/ 5/</v>
          </cell>
          <cell r="C17">
            <v>3093.096222315</v>
          </cell>
          <cell r="D17">
            <v>133.30000000000001</v>
          </cell>
          <cell r="E17">
            <v>20.384539684999964</v>
          </cell>
          <cell r="F17" t="str">
            <v>Yes</v>
          </cell>
          <cell r="G17">
            <v>130.9</v>
          </cell>
          <cell r="H17">
            <v>147.71051983800007</v>
          </cell>
          <cell r="I17" t="str">
            <v>Yes</v>
          </cell>
          <cell r="J17">
            <v>206.6</v>
          </cell>
          <cell r="K17">
            <v>206.67247768499971</v>
          </cell>
          <cell r="L17" t="str">
            <v>Yes</v>
          </cell>
          <cell r="M17">
            <v>271.60000000000002</v>
          </cell>
          <cell r="N17">
            <v>182.22776578199981</v>
          </cell>
          <cell r="O17" t="str">
            <v>Yes</v>
          </cell>
          <cell r="P17">
            <v>307.7</v>
          </cell>
          <cell r="S17">
            <v>390.6</v>
          </cell>
          <cell r="V17">
            <v>482</v>
          </cell>
          <cell r="W17">
            <v>304.41887109400051</v>
          </cell>
          <cell r="X17" t="str">
            <v>Yes</v>
          </cell>
          <cell r="Y17">
            <v>526.4</v>
          </cell>
          <cell r="Z17">
            <v>296.87171154200007</v>
          </cell>
          <cell r="AA17" t="str">
            <v>Yes</v>
          </cell>
          <cell r="AB17">
            <v>577.4</v>
          </cell>
          <cell r="AC17">
            <v>308.21931154200013</v>
          </cell>
          <cell r="AD17" t="str">
            <v>Yes</v>
          </cell>
          <cell r="AE17">
            <v>576.08000000000004</v>
          </cell>
          <cell r="AH17">
            <v>574.76</v>
          </cell>
          <cell r="AK17">
            <v>573.46</v>
          </cell>
        </row>
        <row r="18">
          <cell r="B18" t="str">
            <v xml:space="preserve">                                     Banks</v>
          </cell>
          <cell r="C18">
            <v>2473.4168752149999</v>
          </cell>
          <cell r="D18">
            <v>116.2</v>
          </cell>
          <cell r="E18">
            <v>75.321786785</v>
          </cell>
          <cell r="G18">
            <v>109.7</v>
          </cell>
          <cell r="H18">
            <v>108.431140778</v>
          </cell>
          <cell r="J18">
            <v>181.4</v>
          </cell>
          <cell r="M18">
            <v>233.7</v>
          </cell>
          <cell r="N18">
            <v>154.51501288199984</v>
          </cell>
          <cell r="P18">
            <v>257.10000000000002</v>
          </cell>
          <cell r="S18">
            <v>327.3</v>
          </cell>
          <cell r="V18">
            <v>406.6</v>
          </cell>
          <cell r="Y18">
            <v>451</v>
          </cell>
          <cell r="AB18">
            <v>463.1</v>
          </cell>
          <cell r="AE18">
            <v>453.4</v>
          </cell>
          <cell r="AH18">
            <v>443.7</v>
          </cell>
          <cell r="AK18">
            <v>434</v>
          </cell>
        </row>
        <row r="19">
          <cell r="B19" t="str">
            <v xml:space="preserve">                                     Non-Banks</v>
          </cell>
          <cell r="C19">
            <v>619.67934709999997</v>
          </cell>
          <cell r="D19">
            <v>17.100000000000001</v>
          </cell>
          <cell r="E19">
            <v>-54.937247100000036</v>
          </cell>
          <cell r="G19">
            <v>21.2</v>
          </cell>
          <cell r="H19">
            <v>39.279379060000068</v>
          </cell>
          <cell r="J19">
            <v>25.2</v>
          </cell>
          <cell r="M19">
            <v>37.9</v>
          </cell>
          <cell r="N19">
            <v>27.712752899999963</v>
          </cell>
          <cell r="P19">
            <v>50.6</v>
          </cell>
          <cell r="S19">
            <v>63.3</v>
          </cell>
          <cell r="V19">
            <v>72.2</v>
          </cell>
          <cell r="Y19">
            <v>75.2</v>
          </cell>
          <cell r="AB19">
            <v>114.1</v>
          </cell>
          <cell r="AE19">
            <v>122.4</v>
          </cell>
          <cell r="AH19">
            <v>130.69999999999999</v>
          </cell>
          <cell r="AK19">
            <v>139</v>
          </cell>
        </row>
        <row r="20">
          <cell r="B20" t="str">
            <v xml:space="preserve">         Adjusted NDF</v>
          </cell>
          <cell r="D20">
            <v>125.83533500000001</v>
          </cell>
          <cell r="G20">
            <v>275.22000000000003</v>
          </cell>
          <cell r="J20">
            <v>350.92</v>
          </cell>
          <cell r="M20">
            <v>415.92</v>
          </cell>
          <cell r="V20">
            <v>517.96623499999998</v>
          </cell>
          <cell r="Y20">
            <v>591.42999999999995</v>
          </cell>
          <cell r="AB20">
            <v>589.44448499999987</v>
          </cell>
          <cell r="AK20">
            <v>556.73800000000006</v>
          </cell>
        </row>
        <row r="22">
          <cell r="A22">
            <v>3</v>
          </cell>
          <cell r="B22" t="str">
            <v>Floor on the stock of gross international reserves (GIR)</v>
          </cell>
        </row>
        <row r="23">
          <cell r="B23" t="str">
            <v xml:space="preserve">  of the Bank of Zambia  (in millions of U.S. dollars) 2/</v>
          </cell>
          <cell r="C23">
            <v>196.5</v>
          </cell>
          <cell r="D23">
            <v>173</v>
          </cell>
          <cell r="E23">
            <v>191.1</v>
          </cell>
          <cell r="F23" t="str">
            <v>Yes</v>
          </cell>
          <cell r="G23">
            <v>187</v>
          </cell>
          <cell r="H23">
            <v>162.97</v>
          </cell>
          <cell r="I23" t="str">
            <v>No</v>
          </cell>
          <cell r="J23">
            <v>187</v>
          </cell>
          <cell r="K23">
            <v>176.977</v>
          </cell>
          <cell r="L23" t="str">
            <v>Yes</v>
          </cell>
          <cell r="M23">
            <v>175</v>
          </cell>
          <cell r="N23">
            <v>189.43799999999999</v>
          </cell>
          <cell r="O23" t="str">
            <v>Yes</v>
          </cell>
          <cell r="P23">
            <v>178</v>
          </cell>
          <cell r="S23">
            <v>46</v>
          </cell>
          <cell r="V23">
            <v>161</v>
          </cell>
          <cell r="W23">
            <v>192.023</v>
          </cell>
          <cell r="X23" t="str">
            <v>Yes</v>
          </cell>
          <cell r="Y23">
            <v>169</v>
          </cell>
          <cell r="Z23">
            <v>193.238</v>
          </cell>
          <cell r="AA23" t="str">
            <v>Yes</v>
          </cell>
          <cell r="AB23">
            <v>163.69999999999999</v>
          </cell>
          <cell r="AC23">
            <v>217.09399999999999</v>
          </cell>
          <cell r="AD23" t="str">
            <v>Yes</v>
          </cell>
          <cell r="AE23">
            <v>177.2</v>
          </cell>
          <cell r="AH23">
            <v>176</v>
          </cell>
          <cell r="AK23">
            <v>175.1</v>
          </cell>
        </row>
        <row r="24">
          <cell r="B24" t="str">
            <v xml:space="preserve">   Adjusted GIR</v>
          </cell>
          <cell r="D24">
            <v>189.67699999999999</v>
          </cell>
          <cell r="G24">
            <v>171</v>
          </cell>
          <cell r="J24">
            <v>171</v>
          </cell>
          <cell r="M24">
            <v>159</v>
          </cell>
          <cell r="V24">
            <v>153.25700000000001</v>
          </cell>
          <cell r="Y24">
            <v>155</v>
          </cell>
          <cell r="AB24">
            <v>161.107</v>
          </cell>
          <cell r="AK24">
            <v>178.7</v>
          </cell>
        </row>
        <row r="26">
          <cell r="A26">
            <v>4</v>
          </cell>
          <cell r="B26" t="str">
            <v>Ceiling on new external payment arrears</v>
          </cell>
          <cell r="D26">
            <v>0</v>
          </cell>
          <cell r="E26">
            <v>0</v>
          </cell>
          <cell r="F26" t="str">
            <v>Yes</v>
          </cell>
          <cell r="G26">
            <v>0</v>
          </cell>
          <cell r="H26">
            <v>0</v>
          </cell>
          <cell r="I26" t="str">
            <v>Yes</v>
          </cell>
          <cell r="J26">
            <v>0</v>
          </cell>
          <cell r="K26">
            <v>0</v>
          </cell>
          <cell r="L26" t="str">
            <v>Yes</v>
          </cell>
          <cell r="M26">
            <v>0</v>
          </cell>
          <cell r="N26">
            <v>0</v>
          </cell>
          <cell r="O26" t="str">
            <v>Yes</v>
          </cell>
          <cell r="P26">
            <v>0</v>
          </cell>
          <cell r="S26">
            <v>0</v>
          </cell>
          <cell r="V26">
            <v>0</v>
          </cell>
          <cell r="W26">
            <v>0</v>
          </cell>
          <cell r="X26" t="str">
            <v>Yes</v>
          </cell>
          <cell r="Y26">
            <v>0</v>
          </cell>
          <cell r="Z26">
            <v>0</v>
          </cell>
          <cell r="AA26" t="str">
            <v>Yes</v>
          </cell>
          <cell r="AB26">
            <v>0</v>
          </cell>
          <cell r="AC26">
            <v>0</v>
          </cell>
          <cell r="AD26" t="str">
            <v>Yes</v>
          </cell>
          <cell r="AE26">
            <v>0</v>
          </cell>
          <cell r="AH26">
            <v>0</v>
          </cell>
          <cell r="AK26">
            <v>0</v>
          </cell>
        </row>
        <row r="28">
          <cell r="A28">
            <v>5</v>
          </cell>
          <cell r="B28" t="str">
            <v>Ceiling on the stock of short-term debt and on contracting or guaranteeing</v>
          </cell>
        </row>
        <row r="29">
          <cell r="B29" t="str">
            <v xml:space="preserve">of nonconcessional debt (in millions of U.S. dollars) 6/ </v>
          </cell>
          <cell r="D29">
            <v>0</v>
          </cell>
          <cell r="E29">
            <v>0</v>
          </cell>
          <cell r="F29" t="str">
            <v>Yes</v>
          </cell>
          <cell r="G29">
            <v>0</v>
          </cell>
          <cell r="H29">
            <v>0</v>
          </cell>
          <cell r="I29" t="str">
            <v>Yes</v>
          </cell>
          <cell r="J29">
            <v>0</v>
          </cell>
          <cell r="K29">
            <v>0</v>
          </cell>
          <cell r="L29" t="str">
            <v>Yes</v>
          </cell>
          <cell r="M29">
            <v>0</v>
          </cell>
          <cell r="N29">
            <v>0</v>
          </cell>
          <cell r="O29" t="str">
            <v>Yes</v>
          </cell>
          <cell r="P29">
            <v>0</v>
          </cell>
          <cell r="S29">
            <v>0</v>
          </cell>
          <cell r="V29">
            <v>0</v>
          </cell>
          <cell r="W29">
            <v>0</v>
          </cell>
          <cell r="X29" t="str">
            <v>Yes</v>
          </cell>
          <cell r="Y29">
            <v>0</v>
          </cell>
          <cell r="Z29">
            <v>0</v>
          </cell>
          <cell r="AA29" t="str">
            <v>Yes</v>
          </cell>
          <cell r="AB29">
            <v>0</v>
          </cell>
          <cell r="AC29">
            <v>0</v>
          </cell>
          <cell r="AD29" t="str">
            <v>Yes</v>
          </cell>
          <cell r="AE29">
            <v>0</v>
          </cell>
          <cell r="AH29">
            <v>0</v>
          </cell>
          <cell r="AK29">
            <v>0</v>
          </cell>
        </row>
        <row r="31">
          <cell r="A31">
            <v>6</v>
          </cell>
          <cell r="B31" t="str">
            <v>Ceiling on cumulative new concessional loans collateralized or guaranteed</v>
          </cell>
        </row>
        <row r="32">
          <cell r="B32" t="str">
            <v>by the central government or the Bank of Zambia for ZESCO</v>
          </cell>
          <cell r="D32">
            <v>20</v>
          </cell>
          <cell r="E32">
            <v>0</v>
          </cell>
          <cell r="F32" t="str">
            <v>Yes</v>
          </cell>
          <cell r="G32">
            <v>20</v>
          </cell>
          <cell r="H32">
            <v>0</v>
          </cell>
          <cell r="I32" t="str">
            <v>Yes</v>
          </cell>
          <cell r="J32">
            <v>20</v>
          </cell>
          <cell r="K32">
            <v>0</v>
          </cell>
          <cell r="L32" t="str">
            <v>Yes</v>
          </cell>
          <cell r="M32">
            <v>20</v>
          </cell>
          <cell r="N32">
            <v>0</v>
          </cell>
          <cell r="O32" t="str">
            <v>Yes</v>
          </cell>
          <cell r="P32">
            <v>20</v>
          </cell>
          <cell r="S32">
            <v>20</v>
          </cell>
          <cell r="V32">
            <v>20</v>
          </cell>
          <cell r="W32">
            <v>0</v>
          </cell>
          <cell r="X32" t="str">
            <v>Yes</v>
          </cell>
          <cell r="Y32">
            <v>20</v>
          </cell>
          <cell r="Z32">
            <v>0</v>
          </cell>
          <cell r="AA32" t="str">
            <v>Yes</v>
          </cell>
          <cell r="AB32">
            <v>20</v>
          </cell>
          <cell r="AC32">
            <v>0</v>
          </cell>
          <cell r="AD32" t="str">
            <v>Yes</v>
          </cell>
          <cell r="AE32">
            <v>20</v>
          </cell>
          <cell r="AH32">
            <v>20</v>
          </cell>
          <cell r="AK32">
            <v>20</v>
          </cell>
        </row>
        <row r="33">
          <cell r="B33" t="str">
            <v xml:space="preserve">(in millions of U.S. dollars) 5/ </v>
          </cell>
        </row>
        <row r="35">
          <cell r="A35">
            <v>7</v>
          </cell>
          <cell r="B35" t="str">
            <v>Floor on the cumulative payment of domestic arrears</v>
          </cell>
        </row>
        <row r="36">
          <cell r="B36" t="str">
            <v xml:space="preserve">  of the government 5/</v>
          </cell>
          <cell r="D36">
            <v>4.2</v>
          </cell>
          <cell r="E36">
            <v>0</v>
          </cell>
          <cell r="F36" t="str">
            <v>No</v>
          </cell>
          <cell r="G36">
            <v>8.4</v>
          </cell>
          <cell r="H36">
            <v>4.2</v>
          </cell>
          <cell r="I36" t="str">
            <v>No</v>
          </cell>
          <cell r="J36">
            <v>12.6</v>
          </cell>
          <cell r="K36">
            <v>17.399999999999999</v>
          </cell>
          <cell r="L36" t="str">
            <v>Yes</v>
          </cell>
          <cell r="M36">
            <v>19</v>
          </cell>
          <cell r="N36">
            <v>21.6</v>
          </cell>
          <cell r="O36" t="str">
            <v>Yes</v>
          </cell>
          <cell r="P36">
            <v>25.4</v>
          </cell>
          <cell r="S36">
            <v>32</v>
          </cell>
          <cell r="V36">
            <v>55.5</v>
          </cell>
          <cell r="W36">
            <v>32.200000000000003</v>
          </cell>
          <cell r="X36" t="str">
            <v>No</v>
          </cell>
          <cell r="Y36">
            <v>60.6</v>
          </cell>
          <cell r="Z36">
            <v>46.715000000000003</v>
          </cell>
          <cell r="AA36" t="str">
            <v>No</v>
          </cell>
          <cell r="AB36">
            <v>65.7</v>
          </cell>
          <cell r="AC36">
            <v>51.715000000000003</v>
          </cell>
          <cell r="AD36" t="str">
            <v>No</v>
          </cell>
          <cell r="AE36">
            <v>67.900000000000006</v>
          </cell>
          <cell r="AH36">
            <v>70.099999999999994</v>
          </cell>
          <cell r="AK36">
            <v>77</v>
          </cell>
        </row>
        <row r="38">
          <cell r="A38" t="str">
            <v>Quantitative Benchmarks</v>
          </cell>
        </row>
        <row r="40">
          <cell r="A40">
            <v>8</v>
          </cell>
          <cell r="B40" t="str">
            <v>Cumulative ceiling for the Central Government wage bill 5/</v>
          </cell>
          <cell r="D40">
            <v>169</v>
          </cell>
          <cell r="E40">
            <v>147.19999999999999</v>
          </cell>
          <cell r="F40" t="str">
            <v>Yes</v>
          </cell>
          <cell r="G40">
            <v>338</v>
          </cell>
          <cell r="H40">
            <v>300.62900000000002</v>
          </cell>
          <cell r="I40" t="str">
            <v>Yes</v>
          </cell>
          <cell r="J40">
            <v>506</v>
          </cell>
          <cell r="K40">
            <v>459.86300000000006</v>
          </cell>
          <cell r="L40" t="str">
            <v>Yes</v>
          </cell>
          <cell r="M40">
            <v>674.7</v>
          </cell>
          <cell r="N40">
            <v>636.16399999999999</v>
          </cell>
          <cell r="O40" t="str">
            <v>Yes</v>
          </cell>
          <cell r="P40">
            <v>844</v>
          </cell>
          <cell r="S40">
            <v>1012</v>
          </cell>
          <cell r="V40">
            <v>1140.5</v>
          </cell>
          <cell r="W40">
            <v>1125.2529999999999</v>
          </cell>
          <cell r="X40" t="str">
            <v>Yes</v>
          </cell>
          <cell r="Y40">
            <v>1316</v>
          </cell>
          <cell r="Z40">
            <v>1294.172</v>
          </cell>
          <cell r="AA40" t="str">
            <v>Yes</v>
          </cell>
          <cell r="AB40">
            <v>1491.5</v>
          </cell>
          <cell r="AC40">
            <v>1481.114</v>
          </cell>
          <cell r="AD40" t="str">
            <v>Yes</v>
          </cell>
          <cell r="AE40">
            <v>1667</v>
          </cell>
          <cell r="AH40">
            <v>1842.5</v>
          </cell>
          <cell r="AK40">
            <v>2018</v>
          </cell>
        </row>
        <row r="42">
          <cell r="A42">
            <v>9</v>
          </cell>
          <cell r="B42" t="str">
            <v>Ceiling on the cumulative arrears on the Central Government wage bill</v>
          </cell>
          <cell r="D42">
            <v>0</v>
          </cell>
          <cell r="E42">
            <v>9.83</v>
          </cell>
          <cell r="F42" t="str">
            <v>No</v>
          </cell>
          <cell r="G42">
            <v>0</v>
          </cell>
          <cell r="H42">
            <v>13.255000000000001</v>
          </cell>
          <cell r="I42" t="str">
            <v>No</v>
          </cell>
          <cell r="J42">
            <v>0</v>
          </cell>
          <cell r="K42">
            <v>16.111000000000001</v>
          </cell>
          <cell r="L42" t="str">
            <v>No</v>
          </cell>
          <cell r="M42">
            <v>0</v>
          </cell>
          <cell r="N42">
            <v>8.9110000000000014</v>
          </cell>
          <cell r="O42" t="str">
            <v>No</v>
          </cell>
          <cell r="P42">
            <v>0</v>
          </cell>
          <cell r="S42">
            <v>0</v>
          </cell>
          <cell r="V42">
            <v>0</v>
          </cell>
          <cell r="W42">
            <v>0</v>
          </cell>
          <cell r="X42" t="str">
            <v>Yes</v>
          </cell>
          <cell r="Y42">
            <v>0</v>
          </cell>
          <cell r="Z42">
            <v>0</v>
          </cell>
          <cell r="AA42" t="str">
            <v>Yes</v>
          </cell>
          <cell r="AB42">
            <v>0</v>
          </cell>
          <cell r="AC42">
            <v>0</v>
          </cell>
          <cell r="AD42" t="str">
            <v>Yes</v>
          </cell>
          <cell r="AE42">
            <v>0</v>
          </cell>
          <cell r="AH42">
            <v>0</v>
          </cell>
          <cell r="AK42">
            <v>0</v>
          </cell>
        </row>
        <row r="44">
          <cell r="A44">
            <v>10</v>
          </cell>
          <cell r="B44" t="str">
            <v>Floor on the cumulative deposits into the HIPC Account 49 at the BoZ</v>
          </cell>
          <cell r="D44">
            <v>58</v>
          </cell>
          <cell r="E44">
            <v>0</v>
          </cell>
          <cell r="F44" t="str">
            <v>No</v>
          </cell>
          <cell r="G44">
            <v>87</v>
          </cell>
          <cell r="H44">
            <v>70</v>
          </cell>
          <cell r="I44" t="str">
            <v>No</v>
          </cell>
          <cell r="J44">
            <v>117</v>
          </cell>
          <cell r="K44">
            <v>120</v>
          </cell>
          <cell r="L44" t="str">
            <v>Yes</v>
          </cell>
          <cell r="M44">
            <v>165</v>
          </cell>
          <cell r="N44">
            <v>165</v>
          </cell>
          <cell r="O44" t="str">
            <v>Yes</v>
          </cell>
          <cell r="P44">
            <v>205</v>
          </cell>
          <cell r="S44">
            <v>244</v>
          </cell>
          <cell r="V44">
            <v>290.33333333333331</v>
          </cell>
          <cell r="W44">
            <v>290</v>
          </cell>
          <cell r="X44" t="str">
            <v>Yes</v>
          </cell>
          <cell r="Y44">
            <v>336.66666666666663</v>
          </cell>
          <cell r="Z44">
            <v>337</v>
          </cell>
          <cell r="AA44" t="str">
            <v>Yes</v>
          </cell>
          <cell r="AB44">
            <v>383</v>
          </cell>
          <cell r="AC44">
            <v>383.66899999999998</v>
          </cell>
          <cell r="AD44" t="str">
            <v>Yes</v>
          </cell>
          <cell r="AE44">
            <v>429.33333333333326</v>
          </cell>
          <cell r="AH44">
            <v>475.66666666666657</v>
          </cell>
          <cell r="AK44">
            <v>522</v>
          </cell>
        </row>
        <row r="47">
          <cell r="B47" t="str">
            <v>Memorandum item:</v>
          </cell>
        </row>
        <row r="48">
          <cell r="D48">
            <v>-18.7</v>
          </cell>
          <cell r="E48">
            <v>-2.0230000000000001</v>
          </cell>
          <cell r="G48">
            <v>-3.6</v>
          </cell>
          <cell r="H48">
            <v>-33.582999999999998</v>
          </cell>
        </row>
        <row r="49">
          <cell r="A49">
            <v>11</v>
          </cell>
          <cell r="B49" t="str">
            <v>Cumulative net balance of payments support (in millions of U.S. dollars)</v>
          </cell>
          <cell r="D49">
            <v>0</v>
          </cell>
          <cell r="E49">
            <v>0</v>
          </cell>
          <cell r="G49">
            <v>16.899999999999999</v>
          </cell>
          <cell r="H49">
            <v>0</v>
          </cell>
          <cell r="J49">
            <v>-3</v>
          </cell>
          <cell r="K49">
            <v>-38.064999999999998</v>
          </cell>
          <cell r="M49">
            <v>-18.600000000000001</v>
          </cell>
          <cell r="N49">
            <v>-38.800999999999995</v>
          </cell>
          <cell r="P49">
            <v>-17.5</v>
          </cell>
          <cell r="S49">
            <v>-31.6</v>
          </cell>
          <cell r="V49">
            <v>-58.1</v>
          </cell>
          <cell r="W49">
            <v>-65.842999999999989</v>
          </cell>
          <cell r="Y49">
            <v>-52</v>
          </cell>
          <cell r="Z49">
            <v>-67.59</v>
          </cell>
          <cell r="AB49">
            <v>-62.5</v>
          </cell>
          <cell r="AC49">
            <v>-65.092999999999989</v>
          </cell>
          <cell r="AE49">
            <v>-53.2</v>
          </cell>
          <cell r="AH49">
            <v>-58.7</v>
          </cell>
          <cell r="AK49">
            <v>-60.4</v>
          </cell>
        </row>
        <row r="50">
          <cell r="B50" t="str">
            <v xml:space="preserve">   Balance of payments assistance</v>
          </cell>
          <cell r="D50">
            <v>-18.7</v>
          </cell>
          <cell r="E50">
            <v>-2.0230000000000001</v>
          </cell>
          <cell r="G50">
            <v>-20.5</v>
          </cell>
          <cell r="H50">
            <v>-33.582999999999998</v>
          </cell>
          <cell r="J50">
            <v>22.4</v>
          </cell>
          <cell r="K50">
            <v>0</v>
          </cell>
          <cell r="M50">
            <v>24.8</v>
          </cell>
          <cell r="N50">
            <v>0.67700000000000005</v>
          </cell>
          <cell r="P50">
            <v>29.2</v>
          </cell>
          <cell r="S50">
            <v>29.2</v>
          </cell>
          <cell r="V50">
            <v>40.1</v>
          </cell>
          <cell r="W50">
            <v>0.67700000000000005</v>
          </cell>
          <cell r="Y50">
            <v>49</v>
          </cell>
          <cell r="Z50">
            <v>14.528</v>
          </cell>
          <cell r="AB50">
            <v>49</v>
          </cell>
          <cell r="AC50">
            <v>26.686</v>
          </cell>
          <cell r="AE50">
            <v>69</v>
          </cell>
          <cell r="AH50">
            <v>69</v>
          </cell>
          <cell r="AK50">
            <v>69</v>
          </cell>
        </row>
        <row r="51">
          <cell r="B51" t="str">
            <v xml:space="preserve">   Central Government debt service obligations (excl. IMF)</v>
          </cell>
          <cell r="E51">
            <v>16.677</v>
          </cell>
          <cell r="H51">
            <v>-29.982999999999997</v>
          </cell>
          <cell r="J51">
            <v>-25.4</v>
          </cell>
          <cell r="K51">
            <v>-38.064999999999998</v>
          </cell>
          <cell r="M51">
            <v>-43.4</v>
          </cell>
          <cell r="N51">
            <v>-39.477999999999994</v>
          </cell>
          <cell r="P51">
            <v>-46.7</v>
          </cell>
          <cell r="S51">
            <v>-60.8</v>
          </cell>
          <cell r="V51">
            <v>-98.2</v>
          </cell>
          <cell r="W51">
            <v>-66.52</v>
          </cell>
          <cell r="Y51">
            <v>-101</v>
          </cell>
          <cell r="Z51">
            <v>-82.117999999999995</v>
          </cell>
          <cell r="AB51">
            <v>-111.5</v>
          </cell>
          <cell r="AC51">
            <v>-91.778999999999996</v>
          </cell>
          <cell r="AE51">
            <v>-122.2</v>
          </cell>
          <cell r="AH51">
            <v>-127.7</v>
          </cell>
          <cell r="AK51">
            <v>-129.4</v>
          </cell>
        </row>
        <row r="52">
          <cell r="B52" t="str">
            <v>Shortfall (-)/Excess (+) net BOP support</v>
          </cell>
          <cell r="K52">
            <v>-35.064999999999998</v>
          </cell>
          <cell r="N52">
            <v>-20.200999999999993</v>
          </cell>
          <cell r="W52">
            <v>-7.7429999999999879</v>
          </cell>
          <cell r="Z52">
            <v>-15.59</v>
          </cell>
          <cell r="AC52">
            <v>-2.5929999999999893</v>
          </cell>
        </row>
        <row r="56">
          <cell r="B56" t="str">
            <v>1/ The definitions of performance criteria and benchmarks are contained in the Technical Memorandum of Understanding (TMU).</v>
          </cell>
        </row>
        <row r="57">
          <cell r="B57" t="str">
            <v>2/  Adjustors, including for balance of payments support, are defined in the TMU.</v>
          </cell>
        </row>
        <row r="58">
          <cell r="B58" t="str">
            <v>3/  Excludes HIPC debt relief from the IMF.</v>
          </cell>
        </row>
        <row r="59">
          <cell r="B59" t="str">
            <v>4/ The ceiling will be adjusted for changes in the legal reserve requirements.</v>
          </cell>
        </row>
        <row r="60">
          <cell r="B60" t="str">
            <v>5/ Cumulative from the end of 2003.</v>
          </cell>
        </row>
        <row r="61">
          <cell r="B61" t="str">
            <v>6/ Nonconcessional loans are defined as having a grant element of less than 40 percent.</v>
          </cell>
        </row>
      </sheetData>
      <sheetData sheetId="8" refreshError="1"/>
      <sheetData sheetId="9" refreshError="1">
        <row r="1">
          <cell r="B1" t="str">
            <v>Table 10. Zambia: Quantitative Performance Criteria (PC), Benchmarks, and Indicative Targets Under the PRGF Program 1/</v>
          </cell>
        </row>
        <row r="2">
          <cell r="B2" t="str">
            <v>(In billions of kwacha, unless otherwise indicated)</v>
          </cell>
        </row>
        <row r="5">
          <cell r="B5">
            <v>38118.541367708334</v>
          </cell>
          <cell r="C5" t="str">
            <v>2004</v>
          </cell>
          <cell r="S5">
            <v>2005</v>
          </cell>
          <cell r="W5">
            <v>2005</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Sep.</v>
          </cell>
          <cell r="AD7" t="str">
            <v>Status</v>
          </cell>
          <cell r="AE7" t="str">
            <v>Oct.</v>
          </cell>
          <cell r="AG7" t="str">
            <v>Status</v>
          </cell>
          <cell r="AH7" t="str">
            <v>Nov.</v>
          </cell>
          <cell r="AJ7" t="str">
            <v>Status</v>
          </cell>
          <cell r="AK7" t="str">
            <v>Dec.</v>
          </cell>
          <cell r="AM7" t="str">
            <v>Status</v>
          </cell>
        </row>
        <row r="8">
          <cell r="C8" t="str">
            <v>Proj.</v>
          </cell>
          <cell r="D8" t="str">
            <v>Prog.</v>
          </cell>
          <cell r="E8" t="str">
            <v>Act.</v>
          </cell>
          <cell r="F8" t="str">
            <v>Observed</v>
          </cell>
          <cell r="G8" t="str">
            <v>Prog.</v>
          </cell>
          <cell r="H8" t="str">
            <v>Act.</v>
          </cell>
          <cell r="I8" t="str">
            <v>Observed</v>
          </cell>
          <cell r="J8" t="str">
            <v>Prog.</v>
          </cell>
          <cell r="K8" t="str">
            <v>Prel. Act.</v>
          </cell>
          <cell r="L8" t="str">
            <v>Observed</v>
          </cell>
          <cell r="O8" t="str">
            <v>Observed</v>
          </cell>
          <cell r="R8" t="str">
            <v>Observed</v>
          </cell>
          <cell r="S8" t="str">
            <v>Prog.</v>
          </cell>
          <cell r="U8" t="str">
            <v>Observed</v>
          </cell>
          <cell r="V8" t="str">
            <v>Prog.</v>
          </cell>
          <cell r="W8" t="str">
            <v>Act.</v>
          </cell>
          <cell r="X8" t="str">
            <v>Observed</v>
          </cell>
          <cell r="Y8" t="str">
            <v>Prog.</v>
          </cell>
          <cell r="Z8" t="str">
            <v>Act.</v>
          </cell>
          <cell r="AA8" t="str">
            <v>Observed</v>
          </cell>
          <cell r="AB8" t="str">
            <v>Prog.</v>
          </cell>
          <cell r="AC8" t="str">
            <v>Act.</v>
          </cell>
          <cell r="AD8" t="str">
            <v>Observed</v>
          </cell>
          <cell r="AE8" t="str">
            <v>Prog.</v>
          </cell>
          <cell r="AF8" t="str">
            <v>Act.</v>
          </cell>
          <cell r="AG8" t="str">
            <v>Observed</v>
          </cell>
          <cell r="AH8" t="str">
            <v>Prog.</v>
          </cell>
          <cell r="AI8" t="str">
            <v>Act.</v>
          </cell>
          <cell r="AJ8" t="str">
            <v>Observed</v>
          </cell>
          <cell r="AK8" t="str">
            <v>Prog.</v>
          </cell>
          <cell r="AL8" t="str">
            <v>Act.</v>
          </cell>
          <cell r="AM8" t="str">
            <v>Observed</v>
          </cell>
        </row>
        <row r="10">
          <cell r="A10" t="str">
            <v>Performance Criteria</v>
          </cell>
        </row>
        <row r="11">
          <cell r="G11">
            <v>18.3</v>
          </cell>
        </row>
        <row r="12">
          <cell r="A12">
            <v>1</v>
          </cell>
          <cell r="B12" t="str">
            <v>Ceiling on the cumulative increase in net domestic</v>
          </cell>
          <cell r="D12">
            <v>96.625844911779495</v>
          </cell>
          <cell r="G12">
            <v>53.247038797158893</v>
          </cell>
          <cell r="J12">
            <v>74.839126771761585</v>
          </cell>
          <cell r="M12">
            <v>86.635707830928368</v>
          </cell>
          <cell r="P12">
            <v>93.004868018764682</v>
          </cell>
          <cell r="S12">
            <v>109.47405193924169</v>
          </cell>
          <cell r="V12">
            <v>92.623516905082397</v>
          </cell>
          <cell r="Y12">
            <v>112.85908770086735</v>
          </cell>
          <cell r="AB12">
            <v>129.85621474268373</v>
          </cell>
          <cell r="AE12">
            <v>126.24242799315925</v>
          </cell>
          <cell r="AH12">
            <v>140.48971263265685</v>
          </cell>
          <cell r="AK12">
            <v>137.47805890761811</v>
          </cell>
        </row>
        <row r="13">
          <cell r="B13" t="str">
            <v xml:space="preserve">  assets (NDA) of the Bank of Zambia 2/ 3/ 4/ 5/ </v>
          </cell>
        </row>
        <row r="14">
          <cell r="B14" t="str">
            <v xml:space="preserve">         Adjusted NDA</v>
          </cell>
        </row>
        <row r="16">
          <cell r="A16">
            <v>2</v>
          </cell>
          <cell r="B16" t="str">
            <v xml:space="preserve">Ceiling on the cumulative increase in net domestic </v>
          </cell>
          <cell r="D16">
            <v>19.853833333333334</v>
          </cell>
          <cell r="G16">
            <v>26.520500000000002</v>
          </cell>
          <cell r="J16">
            <v>48.574333333333342</v>
          </cell>
          <cell r="M16">
            <v>122.38966666666667</v>
          </cell>
          <cell r="P16">
            <v>167.63066666666668</v>
          </cell>
          <cell r="S16">
            <v>241.44600000000003</v>
          </cell>
          <cell r="V16">
            <v>308.59466666666668</v>
          </cell>
          <cell r="Y16">
            <v>375.74333333333334</v>
          </cell>
          <cell r="AB16">
            <v>414.3176666666667</v>
          </cell>
          <cell r="AE16">
            <v>461.11133333333333</v>
          </cell>
          <cell r="AH16">
            <v>479.33066666666662</v>
          </cell>
          <cell r="AK16">
            <v>497.65</v>
          </cell>
        </row>
        <row r="17">
          <cell r="B17" t="str">
            <v xml:space="preserve">   financing  (NDF) of the Central Government 2/ 5/</v>
          </cell>
        </row>
        <row r="18">
          <cell r="B18" t="str">
            <v xml:space="preserve">                                     Banks</v>
          </cell>
        </row>
        <row r="19">
          <cell r="B19" t="str">
            <v xml:space="preserve">                                     Non-Banks</v>
          </cell>
        </row>
        <row r="20">
          <cell r="B20" t="str">
            <v xml:space="preserve">         Adjusted NDF</v>
          </cell>
        </row>
        <row r="22">
          <cell r="A22">
            <v>3</v>
          </cell>
          <cell r="B22" t="str">
            <v>Floor on the stock of gross international reserves (GIR)</v>
          </cell>
          <cell r="C22">
            <v>209.29064600000001</v>
          </cell>
          <cell r="D22">
            <v>189.92601381804195</v>
          </cell>
          <cell r="G22">
            <v>205.28572878387527</v>
          </cell>
          <cell r="J22">
            <v>212.55320005604304</v>
          </cell>
          <cell r="M22">
            <v>217.77170581291944</v>
          </cell>
          <cell r="P22">
            <v>221.49254679229583</v>
          </cell>
          <cell r="S22">
            <v>223.03858120104638</v>
          </cell>
          <cell r="V22">
            <v>234.46605247321412</v>
          </cell>
          <cell r="Y22">
            <v>236.63387089317325</v>
          </cell>
          <cell r="AB22">
            <v>242.62406628767215</v>
          </cell>
          <cell r="AE22">
            <v>249.37301332513138</v>
          </cell>
          <cell r="AH22">
            <v>249.09562483683888</v>
          </cell>
          <cell r="AK22">
            <v>246.45821076967221</v>
          </cell>
        </row>
        <row r="23">
          <cell r="B23" t="str">
            <v xml:space="preserve">  of the Bank of Zambia  (in millions of U.S. dollars) 2/ </v>
          </cell>
        </row>
        <row r="24">
          <cell r="B24" t="str">
            <v xml:space="preserve">   Adjusted GIR</v>
          </cell>
        </row>
        <row r="26">
          <cell r="A26">
            <v>4</v>
          </cell>
          <cell r="B26" t="str">
            <v>Ceiling on new external payment arrears</v>
          </cell>
          <cell r="D26">
            <v>0</v>
          </cell>
          <cell r="G26">
            <v>0</v>
          </cell>
          <cell r="J26">
            <v>0</v>
          </cell>
          <cell r="M26">
            <v>0</v>
          </cell>
          <cell r="P26">
            <v>0</v>
          </cell>
          <cell r="S26">
            <v>0</v>
          </cell>
          <cell r="V26">
            <v>0</v>
          </cell>
          <cell r="Y26">
            <v>0</v>
          </cell>
          <cell r="AB26">
            <v>0</v>
          </cell>
          <cell r="AE26">
            <v>0</v>
          </cell>
          <cell r="AH26">
            <v>0</v>
          </cell>
          <cell r="AK26">
            <v>0</v>
          </cell>
        </row>
        <row r="28">
          <cell r="A28">
            <v>5</v>
          </cell>
          <cell r="B28" t="str">
            <v>Ceiling on the stock of short-term debt and on contracting or guaranteeing</v>
          </cell>
          <cell r="D28">
            <v>0</v>
          </cell>
          <cell r="G28">
            <v>0</v>
          </cell>
          <cell r="J28">
            <v>0</v>
          </cell>
          <cell r="M28">
            <v>0</v>
          </cell>
          <cell r="P28">
            <v>0</v>
          </cell>
          <cell r="S28">
            <v>0</v>
          </cell>
          <cell r="V28">
            <v>0</v>
          </cell>
          <cell r="Y28">
            <v>0</v>
          </cell>
          <cell r="AB28">
            <v>0</v>
          </cell>
          <cell r="AE28">
            <v>0</v>
          </cell>
          <cell r="AH28">
            <v>0</v>
          </cell>
          <cell r="AK28">
            <v>0</v>
          </cell>
        </row>
        <row r="29">
          <cell r="B29" t="str">
            <v xml:space="preserve">of nonconcessional medium and long term debt (in millions of U.S. dollars) 6/ </v>
          </cell>
        </row>
        <row r="31">
          <cell r="A31">
            <v>6</v>
          </cell>
          <cell r="B31" t="str">
            <v>Ceiling on cumulative new concessional loans collateralized or guaranteed</v>
          </cell>
          <cell r="D31">
            <v>20</v>
          </cell>
          <cell r="G31">
            <v>20</v>
          </cell>
          <cell r="J31">
            <v>20</v>
          </cell>
          <cell r="M31">
            <v>20</v>
          </cell>
          <cell r="P31">
            <v>20</v>
          </cell>
          <cell r="S31">
            <v>20</v>
          </cell>
          <cell r="V31">
            <v>20</v>
          </cell>
          <cell r="Y31">
            <v>20</v>
          </cell>
          <cell r="AB31">
            <v>20</v>
          </cell>
          <cell r="AE31">
            <v>20</v>
          </cell>
          <cell r="AH31">
            <v>20</v>
          </cell>
          <cell r="AK31">
            <v>20</v>
          </cell>
        </row>
        <row r="32">
          <cell r="B32" t="str">
            <v>by the Central Government or the Bank of Zambia for ZESCO (in millions</v>
          </cell>
        </row>
        <row r="33">
          <cell r="B33" t="str">
            <v>of U.S. dollars) 5/</v>
          </cell>
        </row>
        <row r="35">
          <cell r="A35">
            <v>7</v>
          </cell>
          <cell r="B35" t="str">
            <v>Floor on the cumulative payment of domestic arrears</v>
          </cell>
          <cell r="D35">
            <v>20.2</v>
          </cell>
          <cell r="G35">
            <v>40.4</v>
          </cell>
          <cell r="J35">
            <v>59.6</v>
          </cell>
          <cell r="M35">
            <v>69.8</v>
          </cell>
          <cell r="P35">
            <v>80</v>
          </cell>
          <cell r="S35">
            <v>90.2</v>
          </cell>
          <cell r="V35">
            <v>121.4</v>
          </cell>
          <cell r="Y35">
            <v>152.6</v>
          </cell>
          <cell r="AB35">
            <v>183.8</v>
          </cell>
          <cell r="AE35">
            <v>216.8</v>
          </cell>
          <cell r="AH35">
            <v>250</v>
          </cell>
          <cell r="AK35">
            <v>284</v>
          </cell>
        </row>
        <row r="36">
          <cell r="B36" t="str">
            <v xml:space="preserve">  of the Central Government 5/</v>
          </cell>
        </row>
        <row r="38">
          <cell r="A38" t="str">
            <v>Quantitative Benchmarks</v>
          </cell>
        </row>
        <row r="40">
          <cell r="A40">
            <v>8</v>
          </cell>
          <cell r="B40" t="str">
            <v>Cumulative ceiling for the Central Government wage bill 5/</v>
          </cell>
          <cell r="D40">
            <v>197.16666666666666</v>
          </cell>
          <cell r="G40">
            <v>394.16666666666663</v>
          </cell>
          <cell r="J40">
            <v>591.16666666666663</v>
          </cell>
          <cell r="M40">
            <v>804.33333333333326</v>
          </cell>
          <cell r="P40">
            <v>1012.5</v>
          </cell>
          <cell r="S40">
            <v>1220.6666666666665</v>
          </cell>
          <cell r="V40">
            <v>1428.8333333333333</v>
          </cell>
          <cell r="Y40">
            <v>1637</v>
          </cell>
          <cell r="AB40">
            <v>1845.1666666666667</v>
          </cell>
          <cell r="AE40">
            <v>2047.3333333333335</v>
          </cell>
          <cell r="AH40">
            <v>2254.5</v>
          </cell>
          <cell r="AK40">
            <v>2457.9666666666667</v>
          </cell>
        </row>
        <row r="42">
          <cell r="A42">
            <v>9</v>
          </cell>
          <cell r="B42" t="str">
            <v>Ceiling on the cumulative arrears on the Central Government wage bill</v>
          </cell>
          <cell r="D42">
            <v>0</v>
          </cell>
          <cell r="G42">
            <v>0</v>
          </cell>
          <cell r="J42">
            <v>0</v>
          </cell>
          <cell r="M42">
            <v>0</v>
          </cell>
          <cell r="P42">
            <v>0</v>
          </cell>
          <cell r="S42">
            <v>0</v>
          </cell>
          <cell r="V42">
            <v>0</v>
          </cell>
          <cell r="Y42">
            <v>0</v>
          </cell>
          <cell r="AB42">
            <v>0</v>
          </cell>
          <cell r="AE42">
            <v>0</v>
          </cell>
          <cell r="AH42">
            <v>0</v>
          </cell>
          <cell r="AK42">
            <v>0</v>
          </cell>
        </row>
        <row r="45">
          <cell r="B45" t="str">
            <v>Memorandum items:</v>
          </cell>
        </row>
        <row r="47">
          <cell r="A47">
            <v>10</v>
          </cell>
          <cell r="B47" t="str">
            <v>Cumulative net balance of payments support (in millions of U.S. dollars)</v>
          </cell>
          <cell r="D47">
            <v>-14.4</v>
          </cell>
          <cell r="G47">
            <v>-1.7</v>
          </cell>
          <cell r="J47">
            <v>-0.70000000000000284</v>
          </cell>
          <cell r="M47">
            <v>-3.5999999999999943</v>
          </cell>
          <cell r="P47">
            <v>-6.7</v>
          </cell>
          <cell r="S47">
            <v>-6.2</v>
          </cell>
          <cell r="V47">
            <v>3.8000000000000114</v>
          </cell>
          <cell r="Y47">
            <v>1.7000000000000171</v>
          </cell>
          <cell r="AB47">
            <v>11.2</v>
          </cell>
          <cell r="AE47">
            <v>16.2</v>
          </cell>
          <cell r="AH47">
            <v>11.3</v>
          </cell>
          <cell r="AK47">
            <v>13</v>
          </cell>
        </row>
        <row r="48">
          <cell r="B48" t="str">
            <v xml:space="preserve">   Balance of payments assistance</v>
          </cell>
          <cell r="D48">
            <v>0</v>
          </cell>
          <cell r="G48">
            <v>14.6</v>
          </cell>
          <cell r="J48">
            <v>22.4</v>
          </cell>
          <cell r="M48">
            <v>46.7</v>
          </cell>
          <cell r="P48">
            <v>46.7</v>
          </cell>
          <cell r="S48">
            <v>54.5</v>
          </cell>
          <cell r="V48">
            <v>74.5</v>
          </cell>
          <cell r="Y48">
            <v>74.5</v>
          </cell>
          <cell r="AB48">
            <v>90.4</v>
          </cell>
          <cell r="AE48">
            <v>110.7</v>
          </cell>
          <cell r="AH48">
            <v>110.7</v>
          </cell>
          <cell r="AK48">
            <v>118.3</v>
          </cell>
        </row>
        <row r="49">
          <cell r="B49" t="str">
            <v xml:space="preserve">   Central Government debt service obligations (excl. IMF)</v>
          </cell>
          <cell r="D49">
            <v>-14.4</v>
          </cell>
          <cell r="G49">
            <v>-16.3</v>
          </cell>
          <cell r="J49">
            <v>-23.1</v>
          </cell>
          <cell r="M49">
            <v>-50.3</v>
          </cell>
          <cell r="P49">
            <v>-53.4</v>
          </cell>
          <cell r="S49">
            <v>-60.7</v>
          </cell>
          <cell r="V49">
            <v>-70.7</v>
          </cell>
          <cell r="Y49">
            <v>-72.8</v>
          </cell>
          <cell r="AB49">
            <v>-79.2</v>
          </cell>
          <cell r="AE49">
            <v>-94.5</v>
          </cell>
          <cell r="AH49">
            <v>-99.4</v>
          </cell>
          <cell r="AK49">
            <v>-105.3</v>
          </cell>
        </row>
        <row r="50">
          <cell r="B50" t="str">
            <v>Shortfall (-)/Excess (+) net BOP support</v>
          </cell>
        </row>
        <row r="52">
          <cell r="B52" t="str">
            <v>Program exchange rates</v>
          </cell>
        </row>
        <row r="53">
          <cell r="B53" t="str">
            <v xml:space="preserve">    Kwacha/US$ </v>
          </cell>
          <cell r="C53">
            <v>5167</v>
          </cell>
        </row>
        <row r="54">
          <cell r="B54" t="str">
            <v xml:space="preserve">    US$/SDR</v>
          </cell>
          <cell r="C54">
            <v>1.4684999999999999</v>
          </cell>
        </row>
        <row r="57">
          <cell r="B57" t="str">
            <v>1/ Performance criteria and benchmarks through June 2005. Indicative targets thereafter. The definitions of the performance</v>
          </cell>
        </row>
        <row r="58">
          <cell r="B58" t="str">
            <v xml:space="preserve">    criteria, benchmarks, and indicative targets are contained in the Technical Memorandum of Understanding (TMU).</v>
          </cell>
        </row>
        <row r="59">
          <cell r="B59" t="str">
            <v>2/  Adjustors, including for balance of payments support, are defined in the TMU.</v>
          </cell>
        </row>
        <row r="60">
          <cell r="B60" t="str">
            <v>3/  Excludes HIPC debt relief from the IMF.</v>
          </cell>
        </row>
        <row r="61">
          <cell r="B61" t="str">
            <v>4/ The ceiling will be adjusted for changes in the legal reserve requirements.</v>
          </cell>
        </row>
        <row r="62">
          <cell r="B62" t="str">
            <v>5/ Cumulative from the end of 2004.</v>
          </cell>
        </row>
        <row r="63">
          <cell r="B63" t="str">
            <v>6/ Nonconcessional loans are defined as having a grant element of less than 40 percent.</v>
          </cell>
          <cell r="E63">
            <v>32.21740384615385</v>
          </cell>
          <cell r="F63">
            <v>46.646284224250323</v>
          </cell>
          <cell r="G63">
            <v>112.60820241199474</v>
          </cell>
          <cell r="H63">
            <v>92.478109517600998</v>
          </cell>
          <cell r="I63">
            <v>283.95</v>
          </cell>
        </row>
      </sheetData>
      <sheetData sheetId="10" refreshError="1">
        <row r="1">
          <cell r="A1" t="str">
            <v>Table 11. Zambia: Status of Key Reform Objectives for Reaching the Floating Completion Point Under the Enhanced HIPC Initiative</v>
          </cell>
        </row>
        <row r="3">
          <cell r="A3" t="str">
            <v>Reform Objectives/Measures</v>
          </cell>
          <cell r="C3" t="str">
            <v>Status</v>
          </cell>
        </row>
        <row r="5">
          <cell r="A5" t="str">
            <v>Poverty reduction</v>
          </cell>
        </row>
        <row r="7">
          <cell r="A7" t="str">
            <v xml:space="preserve"> • The adoption of a PRSP to be prepared through a participatory process, and satisfactory progress</v>
          </cell>
          <cell r="C7" t="str">
            <v>The implementation of the PRSP is ongoing. The</v>
          </cell>
        </row>
        <row r="8">
          <cell r="A8" t="str">
            <v>with implementing and monitoring the PRSP for at least one year based on annual report.</v>
          </cell>
          <cell r="C8" t="str">
            <v xml:space="preserve">government is finalizing the second progress </v>
          </cell>
        </row>
        <row r="9">
          <cell r="C9" t="str">
            <v xml:space="preserve"> report. Implementation and monitoring</v>
          </cell>
        </row>
        <row r="10">
          <cell r="A10" t="str">
            <v>Social sectors</v>
          </cell>
          <cell r="C10" t="str">
            <v xml:space="preserve"> of the PRSP improved through June 2004.</v>
          </cell>
        </row>
        <row r="12">
          <cell r="A12" t="str">
            <v>Progress in combating HIV/AIDS</v>
          </cell>
        </row>
        <row r="14">
          <cell r="A14" t="str">
            <v xml:space="preserve"> • full staffing of secretariat to National HIV/AIDS/STD/TB Council.</v>
          </cell>
          <cell r="C14" t="str">
            <v>Implemented</v>
          </cell>
        </row>
        <row r="16">
          <cell r="A16" t="str">
            <v xml:space="preserve"> • integration of  HIV/AIDS awareness and prevention programs in the pre-service and in-service </v>
          </cell>
          <cell r="C16" t="str">
            <v>Implemented</v>
          </cell>
        </row>
        <row r="17">
          <cell r="A17" t="str">
            <v>programs of at least 10 key ministries.</v>
          </cell>
        </row>
        <row r="19">
          <cell r="A19" t="str">
            <v>Progress in education sector reform as indicated by</v>
          </cell>
        </row>
        <row r="21">
          <cell r="A21" t="str">
            <v xml:space="preserve">• increasing the share of education in the discretionary budget from 18.5 percent in 1999  </v>
          </cell>
          <cell r="C21" t="str">
            <v>The target was met in 2001, but the indicator fell to</v>
          </cell>
        </row>
        <row r="22">
          <cell r="A22" t="str">
            <v>to at least 20.5 percent.</v>
          </cell>
          <cell r="C22" t="str">
            <v>18 percent in 2002. In 2003, it increased to 20.6 percent.</v>
          </cell>
        </row>
        <row r="23">
          <cell r="C23" t="str">
            <v>For 2004, it is projected at 20.8 percent.</v>
          </cell>
        </row>
        <row r="25">
          <cell r="A25" t="str">
            <v xml:space="preserve">• raising the starting compensation of teachers in rural areas above the poverty line  </v>
          </cell>
          <cell r="C25" t="str">
            <v xml:space="preserve">Implemented </v>
          </cell>
        </row>
        <row r="26">
          <cell r="A26" t="str">
            <v>for a household, as defined by the Central Statistical Office.</v>
          </cell>
        </row>
        <row r="28">
          <cell r="A28" t="str">
            <v xml:space="preserve">• increasing student retention in northern, eastern, northwestern, and western </v>
          </cell>
          <cell r="C28" t="str">
            <v>Observed</v>
          </cell>
        </row>
        <row r="29">
          <cell r="A29" t="str">
            <v>provinces and Luapula Province.</v>
          </cell>
        </row>
        <row r="31">
          <cell r="A31" t="str">
            <v>Progress in health sector reform as indicated by</v>
          </cell>
        </row>
        <row r="33">
          <cell r="A33" t="str">
            <v>• implementation and scaling up of an action plan for malaria;</v>
          </cell>
          <cell r="C33" t="str">
            <v xml:space="preserve">Implemented </v>
          </cell>
        </row>
        <row r="35">
          <cell r="A35" t="str">
            <v xml:space="preserve">• procedures and mechanisms for the procurement of drugs reorganized to be fully transparent </v>
          </cell>
          <cell r="C35" t="str">
            <v xml:space="preserve">Implemented </v>
          </cell>
        </row>
        <row r="36">
          <cell r="A36" t="str">
            <v>and efficient;</v>
          </cell>
        </row>
        <row r="38">
          <cell r="A38" t="str">
            <v>• timely release of complete, detailed annual health expenditure data; and</v>
          </cell>
          <cell r="C38" t="str">
            <v xml:space="preserve">Implemented </v>
          </cell>
        </row>
        <row r="40">
          <cell r="A40" t="str">
            <v xml:space="preserve">• actual cash releases to District Health Management Boards shall be at least 80 percent of </v>
          </cell>
          <cell r="C40" t="str">
            <v xml:space="preserve">Implemented </v>
          </cell>
        </row>
        <row r="41">
          <cell r="A41" t="str">
            <v>amount budgeted.</v>
          </cell>
        </row>
        <row r="43">
          <cell r="A43" t="str">
            <v>Macroeconomic and structural reforms</v>
          </cell>
        </row>
        <row r="45">
          <cell r="A45" t="str">
            <v xml:space="preserve">• Maintenance of a stable macroeconomic environment, as evidenced by satisfactory performance  </v>
          </cell>
          <cell r="C45" t="str">
            <v>Observed for 2002. Performance in 2003 was</v>
          </cell>
        </row>
        <row r="46">
          <cell r="A46" t="str">
            <v>under a program supported by PRGF arrangement.</v>
          </cell>
          <cell r="C46" t="str">
            <v xml:space="preserve">unsatisfactory. Implementation of the PRGF </v>
          </cell>
        </row>
        <row r="47">
          <cell r="C47" t="str">
            <v>through Sept 2004 was on track.</v>
          </cell>
        </row>
        <row r="49">
          <cell r="A49" t="str">
            <v xml:space="preserve">• Implementation of an integrated financial management information system (IFMIS) on a  </v>
          </cell>
          <cell r="C49" t="str">
            <v xml:space="preserve">The contract for the supply and installation of </v>
          </cell>
        </row>
        <row r="50">
          <cell r="A50" t="str">
            <v>pilot basis for at least three ministries and a midterm review of the pilot program.</v>
          </cell>
          <cell r="C50" t="str">
            <v xml:space="preserve">hardware and software for an IFMIS is expected to </v>
          </cell>
        </row>
        <row r="51">
          <cell r="C51" t="str">
            <v xml:space="preserve">be signed shortly so that piloting in three line </v>
          </cell>
        </row>
        <row r="52">
          <cell r="C52" t="str">
            <v>ministries can commence.</v>
          </cell>
        </row>
        <row r="54">
          <cell r="A54" t="str">
            <v xml:space="preserve">• Implementation of a Medium-Term Expenditure Framework  (MTEF) prepared by  </v>
          </cell>
          <cell r="C54" t="str">
            <v xml:space="preserve">A MTEF for 2005-07 was approved by Cabinet </v>
          </cell>
        </row>
        <row r="55">
          <cell r="A55" t="str">
            <v>MoFED and approved by the cabinet.</v>
          </cell>
          <cell r="C55" t="str">
            <v>in Oct 2004.</v>
          </cell>
        </row>
        <row r="58">
          <cell r="A58" t="str">
            <v>• Restructuring and issue of international bidding documents for the sale of a majority (controlling)</v>
          </cell>
          <cell r="C58" t="str">
            <v xml:space="preserve">The government is implementing a strategy to </v>
          </cell>
        </row>
        <row r="59">
          <cell r="A59" t="str">
            <v>interest in the power company ZESCO.</v>
          </cell>
          <cell r="C59" t="str">
            <v>commercialize ZESCO to meet the same</v>
          </cell>
        </row>
        <row r="60">
          <cell r="C60" t="str">
            <v>objectives as privatization.</v>
          </cell>
        </row>
        <row r="62">
          <cell r="A62" t="str">
            <v xml:space="preserve">• Issuance of international bidding documents for the sale of a majority (controlling) interest in the </v>
          </cell>
          <cell r="C62" t="str">
            <v xml:space="preserve">Implemented. Negotiations with the preferred </v>
          </cell>
        </row>
        <row r="63">
          <cell r="A63" t="str">
            <v>Zambian National Commercial Bank.</v>
          </cell>
          <cell r="C63" t="str">
            <v>bidders are continuing.</v>
          </cell>
        </row>
        <row r="66">
          <cell r="A66" t="str">
            <v>Source: Zambian authorities; and Fund staff assessment.</v>
          </cell>
        </row>
      </sheetData>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erms"/>
      <sheetName val="Int"/>
      <sheetName val="info"/>
      <sheetName val="Amort"/>
      <sheetName val="Relief"/>
      <sheetName val="Summary"/>
    </sheetNames>
    <sheetDataSet>
      <sheetData sheetId="0" refreshError="1"/>
      <sheetData sheetId="1" refreshError="1"/>
      <sheetData sheetId="2" refreshError="1"/>
      <sheetData sheetId="3" refreshError="1">
        <row r="5">
          <cell r="A5" t="str">
            <v>IDA40</v>
          </cell>
          <cell r="B5">
            <v>0.02</v>
          </cell>
          <cell r="C5">
            <v>0.02</v>
          </cell>
          <cell r="D5">
            <v>0.02</v>
          </cell>
          <cell r="E5">
            <v>0.02</v>
          </cell>
          <cell r="F5">
            <v>0.02</v>
          </cell>
          <cell r="G5">
            <v>0.02</v>
          </cell>
          <cell r="H5">
            <v>0.02</v>
          </cell>
          <cell r="I5">
            <v>0.02</v>
          </cell>
          <cell r="J5">
            <v>0.02</v>
          </cell>
          <cell r="K5">
            <v>0.02</v>
          </cell>
          <cell r="L5">
            <v>0.04</v>
          </cell>
          <cell r="M5">
            <v>0.04</v>
          </cell>
          <cell r="N5">
            <v>0.04</v>
          </cell>
          <cell r="O5">
            <v>0.04</v>
          </cell>
          <cell r="P5">
            <v>0.04</v>
          </cell>
          <cell r="Q5">
            <v>0.04</v>
          </cell>
          <cell r="R5">
            <v>0.04</v>
          </cell>
          <cell r="S5">
            <v>0.04</v>
          </cell>
          <cell r="T5">
            <v>0.04</v>
          </cell>
          <cell r="U5">
            <v>0.04</v>
          </cell>
          <cell r="V5">
            <v>0.04</v>
          </cell>
          <cell r="W5">
            <v>0.04</v>
          </cell>
          <cell r="X5">
            <v>0.04</v>
          </cell>
          <cell r="Y5">
            <v>0.04</v>
          </cell>
          <cell r="Z5">
            <v>0.04</v>
          </cell>
          <cell r="AA5">
            <v>0.04</v>
          </cell>
          <cell r="AB5">
            <v>0.04</v>
          </cell>
          <cell r="AC5">
            <v>0.04</v>
          </cell>
          <cell r="AD5">
            <v>0.04</v>
          </cell>
          <cell r="AE5">
            <v>0.04</v>
          </cell>
        </row>
        <row r="6">
          <cell r="A6" t="str">
            <v>IDA40a</v>
          </cell>
          <cell r="B6">
            <v>0.01</v>
          </cell>
          <cell r="C6">
            <v>0.02</v>
          </cell>
          <cell r="D6">
            <v>0.02</v>
          </cell>
          <cell r="E6">
            <v>0.02</v>
          </cell>
          <cell r="F6">
            <v>0.02</v>
          </cell>
          <cell r="G6">
            <v>0.02</v>
          </cell>
          <cell r="H6">
            <v>0.02</v>
          </cell>
          <cell r="I6">
            <v>0.02</v>
          </cell>
          <cell r="J6">
            <v>0.02</v>
          </cell>
          <cell r="K6">
            <v>0.02</v>
          </cell>
          <cell r="L6">
            <v>0.03</v>
          </cell>
          <cell r="M6">
            <v>0.04</v>
          </cell>
          <cell r="N6">
            <v>0.04</v>
          </cell>
          <cell r="O6">
            <v>0.04</v>
          </cell>
          <cell r="P6">
            <v>0.04</v>
          </cell>
          <cell r="Q6">
            <v>0.04</v>
          </cell>
          <cell r="R6">
            <v>0.04</v>
          </cell>
          <cell r="S6">
            <v>0.04</v>
          </cell>
          <cell r="T6">
            <v>0.04</v>
          </cell>
          <cell r="U6">
            <v>0.04</v>
          </cell>
          <cell r="V6">
            <v>0.04</v>
          </cell>
          <cell r="W6">
            <v>0.04</v>
          </cell>
          <cell r="X6">
            <v>0.04</v>
          </cell>
          <cell r="Y6">
            <v>0.04</v>
          </cell>
          <cell r="Z6">
            <v>0.04</v>
          </cell>
          <cell r="AA6">
            <v>0.04</v>
          </cell>
          <cell r="AB6">
            <v>0.04</v>
          </cell>
          <cell r="AC6">
            <v>0.04</v>
          </cell>
          <cell r="AD6">
            <v>0.04</v>
          </cell>
          <cell r="AE6">
            <v>0.04</v>
          </cell>
          <cell r="AF6">
            <v>0.02</v>
          </cell>
        </row>
        <row r="7">
          <cell r="A7" t="str">
            <v>IDA50</v>
          </cell>
          <cell r="B7">
            <v>0.01</v>
          </cell>
          <cell r="C7">
            <v>0.01</v>
          </cell>
          <cell r="D7">
            <v>0.01</v>
          </cell>
          <cell r="E7">
            <v>0.01</v>
          </cell>
          <cell r="F7">
            <v>0.01</v>
          </cell>
          <cell r="G7">
            <v>0.01</v>
          </cell>
          <cell r="H7">
            <v>0.01</v>
          </cell>
          <cell r="I7">
            <v>0.01</v>
          </cell>
          <cell r="J7">
            <v>0.01</v>
          </cell>
          <cell r="K7">
            <v>0.01</v>
          </cell>
          <cell r="L7">
            <v>0.03</v>
          </cell>
          <cell r="M7">
            <v>0.03</v>
          </cell>
          <cell r="N7">
            <v>0.03</v>
          </cell>
          <cell r="O7">
            <v>0.03</v>
          </cell>
          <cell r="P7">
            <v>0.03</v>
          </cell>
          <cell r="Q7">
            <v>0.03</v>
          </cell>
          <cell r="R7">
            <v>0.03</v>
          </cell>
          <cell r="S7">
            <v>0.03</v>
          </cell>
          <cell r="T7">
            <v>0.03</v>
          </cell>
          <cell r="U7">
            <v>0.03</v>
          </cell>
          <cell r="V7">
            <v>0.03</v>
          </cell>
          <cell r="W7">
            <v>0.03</v>
          </cell>
          <cell r="X7">
            <v>0.03</v>
          </cell>
          <cell r="Y7">
            <v>0.03</v>
          </cell>
          <cell r="Z7">
            <v>0.03</v>
          </cell>
          <cell r="AA7">
            <v>0.03</v>
          </cell>
          <cell r="AB7">
            <v>0.03</v>
          </cell>
          <cell r="AC7">
            <v>0.03</v>
          </cell>
          <cell r="AD7">
            <v>0.03</v>
          </cell>
          <cell r="AE7">
            <v>0.03</v>
          </cell>
          <cell r="AF7">
            <v>0.03</v>
          </cell>
          <cell r="AG7">
            <v>0.03</v>
          </cell>
          <cell r="AH7">
            <v>0.03</v>
          </cell>
          <cell r="AI7">
            <v>0.03</v>
          </cell>
          <cell r="AJ7">
            <v>0.03</v>
          </cell>
          <cell r="AK7">
            <v>0.03</v>
          </cell>
          <cell r="AL7">
            <v>0.03</v>
          </cell>
          <cell r="AM7">
            <v>0.03</v>
          </cell>
          <cell r="AN7">
            <v>0.03</v>
          </cell>
          <cell r="AO7">
            <v>0.03</v>
          </cell>
        </row>
        <row r="8">
          <cell r="A8" t="str">
            <v>IDA50a</v>
          </cell>
          <cell r="B8">
            <v>5.0000000000000001E-3</v>
          </cell>
          <cell r="C8">
            <v>0.01</v>
          </cell>
          <cell r="D8">
            <v>0.01</v>
          </cell>
          <cell r="E8">
            <v>0.01</v>
          </cell>
          <cell r="F8">
            <v>0.01</v>
          </cell>
          <cell r="G8">
            <v>0.01</v>
          </cell>
          <cell r="H8">
            <v>0.01</v>
          </cell>
          <cell r="I8">
            <v>0.01</v>
          </cell>
          <cell r="J8">
            <v>0.01</v>
          </cell>
          <cell r="K8">
            <v>0.01</v>
          </cell>
          <cell r="L8">
            <v>0.02</v>
          </cell>
          <cell r="M8">
            <v>0.03</v>
          </cell>
          <cell r="N8">
            <v>0.03</v>
          </cell>
          <cell r="O8">
            <v>0.03</v>
          </cell>
          <cell r="P8">
            <v>0.03</v>
          </cell>
          <cell r="Q8">
            <v>0.03</v>
          </cell>
          <cell r="R8">
            <v>0.03</v>
          </cell>
          <cell r="S8">
            <v>0.03</v>
          </cell>
          <cell r="T8">
            <v>0.03</v>
          </cell>
          <cell r="U8">
            <v>0.03</v>
          </cell>
          <cell r="V8">
            <v>0.03</v>
          </cell>
          <cell r="W8">
            <v>0.03</v>
          </cell>
          <cell r="X8">
            <v>0.03</v>
          </cell>
          <cell r="Y8">
            <v>0.03</v>
          </cell>
          <cell r="Z8">
            <v>0.03</v>
          </cell>
          <cell r="AA8">
            <v>0.03</v>
          </cell>
          <cell r="AB8">
            <v>0.03</v>
          </cell>
          <cell r="AC8">
            <v>0.03</v>
          </cell>
          <cell r="AD8">
            <v>0.03</v>
          </cell>
          <cell r="AE8">
            <v>0.03</v>
          </cell>
          <cell r="AF8">
            <v>0.03</v>
          </cell>
          <cell r="AG8">
            <v>0.03</v>
          </cell>
          <cell r="AH8">
            <v>0.03</v>
          </cell>
          <cell r="AI8">
            <v>0.03</v>
          </cell>
          <cell r="AJ8">
            <v>0.03</v>
          </cell>
          <cell r="AK8">
            <v>0.03</v>
          </cell>
          <cell r="AL8">
            <v>0.03</v>
          </cell>
          <cell r="AM8">
            <v>0.03</v>
          </cell>
          <cell r="AN8">
            <v>0.03</v>
          </cell>
          <cell r="AO8">
            <v>0.03</v>
          </cell>
          <cell r="AP8">
            <v>1.4999999999999999E-2</v>
          </cell>
        </row>
        <row r="9">
          <cell r="A9" t="str">
            <v>Naples DRa</v>
          </cell>
          <cell r="B9">
            <v>1.1999999999999999E-3</v>
          </cell>
          <cell r="C9">
            <v>4.7999999999999996E-3</v>
          </cell>
          <cell r="D9">
            <v>8.6E-3</v>
          </cell>
          <cell r="E9">
            <v>1.2800000000000001E-2</v>
          </cell>
          <cell r="F9">
            <v>1.7600000000000001E-2</v>
          </cell>
          <cell r="G9">
            <v>2.3E-2</v>
          </cell>
          <cell r="H9">
            <v>2.8799999999999999E-2</v>
          </cell>
          <cell r="I9">
            <v>3.56E-2</v>
          </cell>
          <cell r="J9">
            <v>4.3200000000000002E-2</v>
          </cell>
          <cell r="K9">
            <v>5.1399999999999994E-2</v>
          </cell>
          <cell r="L9">
            <v>6.0999999999999999E-2</v>
          </cell>
          <cell r="M9">
            <v>7.1399999999999991E-2</v>
          </cell>
          <cell r="N9">
            <v>8.3000000000000004E-2</v>
          </cell>
          <cell r="O9">
            <v>9.6199999999999994E-2</v>
          </cell>
          <cell r="P9">
            <v>0.1106</v>
          </cell>
          <cell r="Q9">
            <v>0.12659999999999999</v>
          </cell>
          <cell r="R9">
            <v>0.14460000000000001</v>
          </cell>
          <cell r="S9">
            <v>7.9600000000000004E-2</v>
          </cell>
        </row>
        <row r="10">
          <cell r="A10" t="str">
            <v>Naples DSR</v>
          </cell>
          <cell r="B10">
            <v>3.3E-3</v>
          </cell>
          <cell r="C10">
            <v>3.9000000000000003E-3</v>
          </cell>
          <cell r="D10">
            <v>4.3E-3</v>
          </cell>
          <cell r="E10">
            <v>4.8999999999999998E-3</v>
          </cell>
          <cell r="F10">
            <v>5.5000000000000005E-3</v>
          </cell>
          <cell r="G10">
            <v>6.1999999999999998E-3</v>
          </cell>
          <cell r="H10">
            <v>6.8000000000000005E-3</v>
          </cell>
          <cell r="I10">
            <v>7.7000000000000002E-3</v>
          </cell>
          <cell r="J10">
            <v>8.6E-3</v>
          </cell>
          <cell r="K10">
            <v>9.5999999999999992E-3</v>
          </cell>
          <cell r="L10">
            <v>1.0700000000000001E-2</v>
          </cell>
          <cell r="M10">
            <v>1.1899999999999999E-2</v>
          </cell>
          <cell r="N10">
            <v>1.32E-2</v>
          </cell>
          <cell r="O10">
            <v>1.46E-2</v>
          </cell>
          <cell r="P10">
            <v>1.6200000000000003E-2</v>
          </cell>
          <cell r="Q10">
            <v>1.8000000000000002E-2</v>
          </cell>
          <cell r="R10">
            <v>1.9900000000000001E-2</v>
          </cell>
          <cell r="S10">
            <v>2.2099999999999998E-2</v>
          </cell>
          <cell r="T10">
            <v>2.4500000000000001E-2</v>
          </cell>
          <cell r="U10">
            <v>2.7099999999999999E-2</v>
          </cell>
          <cell r="V10">
            <v>0.03</v>
          </cell>
          <cell r="W10">
            <v>3.32E-2</v>
          </cell>
          <cell r="X10">
            <v>3.6699999999999997E-2</v>
          </cell>
          <cell r="Y10">
            <v>4.0599999999999997E-2</v>
          </cell>
          <cell r="Z10">
            <v>4.4900000000000002E-2</v>
          </cell>
          <cell r="AA10">
            <v>4.9599999999999998E-2</v>
          </cell>
          <cell r="AB10">
            <v>5.4800000000000001E-2</v>
          </cell>
          <cell r="AC10">
            <v>6.0499999999999998E-2</v>
          </cell>
          <cell r="AD10">
            <v>6.6799999999999998E-2</v>
          </cell>
          <cell r="AE10">
            <v>7.3700000000000002E-2</v>
          </cell>
          <cell r="AF10">
            <v>8.14E-2</v>
          </cell>
          <cell r="AG10">
            <v>8.9800000000000005E-2</v>
          </cell>
          <cell r="AH10">
            <v>9.9000000000000005E-2</v>
          </cell>
        </row>
        <row r="11">
          <cell r="A11" t="str">
            <v>Naples ODAa</v>
          </cell>
          <cell r="B11">
            <v>5.3E-3</v>
          </cell>
          <cell r="C11">
            <v>1.15E-2</v>
          </cell>
          <cell r="D11">
            <v>1.2699999999999999E-2</v>
          </cell>
          <cell r="E11">
            <v>1.3899999999999999E-2</v>
          </cell>
          <cell r="F11">
            <v>1.54E-2</v>
          </cell>
          <cell r="G11">
            <v>1.7000000000000001E-2</v>
          </cell>
          <cell r="H11">
            <v>1.8700000000000001E-2</v>
          </cell>
          <cell r="I11">
            <v>2.0499999999999997E-2</v>
          </cell>
          <cell r="J11">
            <v>2.2700000000000001E-2</v>
          </cell>
          <cell r="K11">
            <v>2.5000000000000001E-2</v>
          </cell>
          <cell r="L11">
            <v>2.75E-2</v>
          </cell>
          <cell r="M11">
            <v>3.04E-2</v>
          </cell>
          <cell r="N11">
            <v>3.3500000000000002E-2</v>
          </cell>
          <cell r="O11">
            <v>3.6900000000000002E-2</v>
          </cell>
          <cell r="P11">
            <v>4.07E-2</v>
          </cell>
          <cell r="Q11">
            <v>4.4900000000000002E-2</v>
          </cell>
          <cell r="R11">
            <v>4.9400000000000006E-2</v>
          </cell>
          <cell r="S11">
            <v>5.45E-2</v>
          </cell>
          <cell r="T11">
            <v>6.0100000000000001E-2</v>
          </cell>
          <cell r="U11">
            <v>6.6299999999999998E-2</v>
          </cell>
          <cell r="V11">
            <v>7.3099999999999998E-2</v>
          </cell>
          <cell r="W11">
            <v>8.0600000000000005E-2</v>
          </cell>
          <cell r="X11">
            <v>8.8800000000000004E-2</v>
          </cell>
          <cell r="Y11">
            <v>9.8000000000000004E-2</v>
          </cell>
          <cell r="Z11">
            <v>5.2600000000000001E-2</v>
          </cell>
        </row>
        <row r="12">
          <cell r="A12" t="str">
            <v>Naples ODA</v>
          </cell>
          <cell r="B12">
            <v>1.09E-2</v>
          </cell>
          <cell r="C12">
            <v>1.21E-2</v>
          </cell>
          <cell r="D12">
            <v>1.3300000000000001E-2</v>
          </cell>
          <cell r="E12">
            <v>1.46E-2</v>
          </cell>
          <cell r="F12">
            <v>1.6200000000000003E-2</v>
          </cell>
          <cell r="G12">
            <v>1.78E-2</v>
          </cell>
          <cell r="H12">
            <v>1.9599999999999999E-2</v>
          </cell>
          <cell r="I12">
            <v>2.1600000000000001E-2</v>
          </cell>
          <cell r="J12">
            <v>2.3799999999999998E-2</v>
          </cell>
          <cell r="K12">
            <v>2.6200000000000001E-2</v>
          </cell>
          <cell r="L12">
            <v>2.8900000000000002E-2</v>
          </cell>
          <cell r="M12">
            <v>3.1899999999999998E-2</v>
          </cell>
          <cell r="N12">
            <v>3.5200000000000002E-2</v>
          </cell>
          <cell r="O12">
            <v>3.8800000000000001E-2</v>
          </cell>
          <cell r="P12">
            <v>4.2699999999999995E-2</v>
          </cell>
          <cell r="Q12">
            <v>4.7100000000000003E-2</v>
          </cell>
          <cell r="R12">
            <v>5.1900000000000002E-2</v>
          </cell>
          <cell r="S12">
            <v>5.7200000000000001E-2</v>
          </cell>
          <cell r="T12">
            <v>6.3099999999999989E-2</v>
          </cell>
          <cell r="U12">
            <v>6.9699999999999998E-2</v>
          </cell>
          <cell r="V12">
            <v>7.6700000000000004E-2</v>
          </cell>
          <cell r="W12">
            <v>8.4600000000000009E-2</v>
          </cell>
          <cell r="X12">
            <v>9.3299999999999994E-2</v>
          </cell>
          <cell r="Y12">
            <v>0.10279999999999999</v>
          </cell>
        </row>
        <row r="13">
          <cell r="A13" t="str">
            <v>Naples DR</v>
          </cell>
          <cell r="B13">
            <v>3.2000000000000002E-3</v>
          </cell>
          <cell r="C13">
            <v>6.6E-3</v>
          </cell>
          <cell r="D13">
            <v>1.06E-2</v>
          </cell>
          <cell r="E13">
            <v>1.52E-2</v>
          </cell>
          <cell r="F13">
            <v>2.0199999999999999E-2</v>
          </cell>
          <cell r="G13">
            <v>2.58E-2</v>
          </cell>
          <cell r="H13">
            <v>3.2199999999999999E-2</v>
          </cell>
          <cell r="I13">
            <v>3.9199999999999999E-2</v>
          </cell>
          <cell r="J13">
            <v>4.7199999999999999E-2</v>
          </cell>
          <cell r="K13">
            <v>5.5999999999999994E-2</v>
          </cell>
          <cell r="L13">
            <v>6.6199999999999995E-2</v>
          </cell>
          <cell r="M13">
            <v>7.6999999999999999E-2</v>
          </cell>
          <cell r="N13">
            <v>8.9399999999999993E-2</v>
          </cell>
          <cell r="O13">
            <v>0.1032</v>
          </cell>
          <cell r="P13">
            <v>0.11840000000000001</v>
          </cell>
          <cell r="Q13">
            <v>0.13539999999999999</v>
          </cell>
          <cell r="R13">
            <v>0.1542</v>
          </cell>
        </row>
        <row r="14">
          <cell r="A14" t="str">
            <v>Naples DSRa</v>
          </cell>
          <cell r="B14">
            <v>0.02</v>
          </cell>
          <cell r="C14">
            <v>0.04</v>
          </cell>
          <cell r="D14">
            <v>0.06</v>
          </cell>
          <cell r="E14">
            <v>0.08</v>
          </cell>
          <cell r="F14">
            <v>0.1</v>
          </cell>
          <cell r="G14">
            <v>0.12</v>
          </cell>
          <cell r="H14">
            <v>0.14000000000000001</v>
          </cell>
          <cell r="I14">
            <v>0.16</v>
          </cell>
          <cell r="J14">
            <v>0.18</v>
          </cell>
          <cell r="K14">
            <v>0.1</v>
          </cell>
        </row>
        <row r="15">
          <cell r="A15" t="str">
            <v>PR02</v>
          </cell>
          <cell r="B15">
            <v>5.0000000000000001E-3</v>
          </cell>
          <cell r="C15">
            <v>0.01</v>
          </cell>
          <cell r="D15">
            <v>0.03</v>
          </cell>
          <cell r="E15">
            <v>0.05</v>
          </cell>
          <cell r="F15">
            <v>7.0000000000000007E-2</v>
          </cell>
          <cell r="G15">
            <v>0.09</v>
          </cell>
          <cell r="H15">
            <v>0.11</v>
          </cell>
          <cell r="I15">
            <v>0.13</v>
          </cell>
          <cell r="J15">
            <v>0.15</v>
          </cell>
          <cell r="K15">
            <v>0.17</v>
          </cell>
          <cell r="L15">
            <v>0.185</v>
          </cell>
        </row>
        <row r="16">
          <cell r="A16" t="str">
            <v>PR03</v>
          </cell>
          <cell r="B16">
            <v>0.1</v>
          </cell>
          <cell r="C16">
            <v>0.1</v>
          </cell>
          <cell r="D16">
            <v>0.1</v>
          </cell>
          <cell r="E16">
            <v>0.1</v>
          </cell>
          <cell r="F16">
            <v>0.1</v>
          </cell>
          <cell r="G16">
            <v>0.1</v>
          </cell>
          <cell r="H16">
            <v>0.1</v>
          </cell>
          <cell r="I16">
            <v>0.1</v>
          </cell>
          <cell r="J16">
            <v>0.1</v>
          </cell>
          <cell r="K16">
            <v>0.1</v>
          </cell>
        </row>
      </sheetData>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si"/>
      <sheetName val="red1-4"/>
      <sheetName val="red5"/>
      <sheetName val="red11"/>
      <sheetName val="WETA"/>
      <sheetName val="L"/>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in"/>
      <sheetName val="Bolivia"/>
      <sheetName val="Burkina Faso"/>
      <sheetName val="Cameroon"/>
      <sheetName val="Chad"/>
      <sheetName val="Ethiopia"/>
      <sheetName val="The Gambia"/>
      <sheetName val="Guinea"/>
      <sheetName val="Guinea-Bissau"/>
      <sheetName val="Guyana"/>
      <sheetName val="Honduras"/>
      <sheetName val="Madagascar"/>
      <sheetName val="Malawi"/>
      <sheetName val="Mali"/>
      <sheetName val="Mauritania"/>
      <sheetName val="Mozambique"/>
      <sheetName val="Nicaragua"/>
      <sheetName val="Niger"/>
      <sheetName val="Rwanda"/>
      <sheetName val="STP"/>
      <sheetName val="Senegal"/>
      <sheetName val="Tanzania"/>
      <sheetName val="Uganda"/>
      <sheetName val="Zambia"/>
      <sheetName val="Table_for_Text"/>
      <sheetName val="Table 1"/>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Input"/>
      <sheetName val="AssBOP"/>
      <sheetName val="C"/>
      <sheetName val="WEO-TRE"/>
      <sheetName val="Exp"/>
      <sheetName val="Imp"/>
      <sheetName val="ToT"/>
      <sheetName val="BOP"/>
      <sheetName val="SRBOP"/>
      <sheetName val="SRBOP GDP"/>
      <sheetName val="E"/>
      <sheetName val="F"/>
      <sheetName val="G"/>
      <sheetName val="WETA"/>
      <sheetName val="I"/>
      <sheetName val="Fin Needs"/>
      <sheetName val="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_Cd-bop"/>
      <sheetName val="CNTRL"/>
      <sheetName val="IN-BOP"/>
      <sheetName val="OUT-BOP"/>
      <sheetName val="OUT-BOP-2"/>
      <sheetName val="OUT-BOP-3"/>
      <sheetName val="T1a"/>
      <sheetName val="T1"/>
      <sheetName val="T2"/>
      <sheetName val="PCT1"/>
      <sheetName val="T14"/>
      <sheetName val="PCT2"/>
      <sheetName val="PCD2"/>
      <sheetName val="PCD3"/>
      <sheetName val="PCD1"/>
      <sheetName val="T2ff-b"/>
      <sheetName val="LTa"/>
      <sheetName val="LTa2"/>
      <sheetName val="LTb"/>
      <sheetName val="LTb2"/>
      <sheetName val="LTtr"/>
      <sheetName val="LTtr2"/>
      <sheetName val="LTc"/>
      <sheetName val="LTc2"/>
      <sheetName val="LTdc"/>
      <sheetName val="LTdnc"/>
      <sheetName val="LTdcm"/>
      <sheetName val="LTTab2"/>
      <sheetName val="DSA IN Sheet"/>
      <sheetName val="LTdc2"/>
      <sheetName val="LTdnc2"/>
      <sheetName val="LTdcm2"/>
      <sheetName val="LTa3"/>
      <sheetName val="LTb3"/>
      <sheetName val="LTtr3"/>
      <sheetName val="LTc3"/>
      <sheetName val="LTdc3"/>
      <sheetName val="LTdnc3"/>
      <sheetName val="LTdcm3"/>
      <sheetName val="LTDcmb3"/>
      <sheetName val="T3"/>
      <sheetName val="T4"/>
      <sheetName val="T4a"/>
      <sheetName val="T4b"/>
      <sheetName val="T5"/>
      <sheetName val="T5a"/>
      <sheetName val="T5b"/>
      <sheetName val="T5c"/>
      <sheetName val="T6"/>
      <sheetName val="T6a"/>
      <sheetName val="T6b"/>
      <sheetName val="T7"/>
      <sheetName val="T8"/>
      <sheetName val="T9"/>
      <sheetName val="T10"/>
      <sheetName val="T10a"/>
      <sheetName val="T10b"/>
      <sheetName val="T10c"/>
      <sheetName val="T10d"/>
      <sheetName val="T11"/>
      <sheetName val="T11a"/>
      <sheetName val="T12"/>
      <sheetName val="T13"/>
      <sheetName val="T14a"/>
      <sheetName val="T14c"/>
      <sheetName val="T14d"/>
      <sheetName val="T15"/>
      <sheetName val="WETA"/>
      <sheetName val="WETAChk"/>
      <sheetName val="Exp2"/>
      <sheetName val="Exp1"/>
      <sheetName val="T2r"/>
      <sheetName val="T2fr"/>
      <sheetName val="T2ff-a"/>
      <sheetName val="T2f-a"/>
      <sheetName val="T2f-b"/>
      <sheetName val="IN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ief"/>
      <sheetName val="Delivered"/>
      <sheetName val="Constants"/>
      <sheetName val="Control"/>
      <sheetName val="MAP"/>
    </sheetNames>
    <sheetDataSet>
      <sheetData sheetId="0" refreshError="1"/>
      <sheetData sheetId="1" refreshError="1"/>
      <sheetData sheetId="2" refreshError="1">
        <row r="2">
          <cell r="C2">
            <v>0.06</v>
          </cell>
        </row>
      </sheetData>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Out_Hub"/>
      <sheetName val="In_Hub"/>
      <sheetName val="Inputs"/>
      <sheetName val="DS"/>
      <sheetName val="BoP-GDP"/>
      <sheetName val="FinReq"/>
      <sheetName val="Aid"/>
      <sheetName val="IMF"/>
      <sheetName val="Res04H1"/>
      <sheetName val="CashScen"/>
      <sheetName val="CashScen (2)"/>
      <sheetName val="BoP"/>
      <sheetName val="M"/>
      <sheetName val="K"/>
      <sheetName val="Cash"/>
      <sheetName val="X"/>
      <sheetName val="Svc"/>
      <sheetName val="Cu"/>
      <sheetName val="Trade"/>
      <sheetName val="Trf"/>
      <sheetName val="ToT"/>
      <sheetName val="DSA"/>
      <sheetName val="Debt"/>
      <sheetName val="Finance"/>
      <sheetName val="Res"/>
      <sheetName val="Access"/>
      <sheetName val="Capacity"/>
      <sheetName val="Burden"/>
      <sheetName val="Disbursements"/>
      <sheetName val="DSimf"/>
      <sheetName val="WETA BOP"/>
      <sheetName val="Table 14(rev)"/>
      <sheetName val="DSA-REP"/>
      <sheetName val="DSc"/>
      <sheetName val="Cu-old"/>
      <sheetName val="Reserves"/>
      <sheetName val="WEO Sub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weo"/>
      <sheetName val="real"/>
      <sheetName val="CPI"/>
      <sheetName val="Chart data"/>
      <sheetName val="fiscal"/>
      <sheetName val="WETA Data"/>
      <sheetName val="Debt"/>
      <sheetName val="Monthly data"/>
      <sheetName val="HIPC"/>
      <sheetName val="Money"/>
      <sheetName val="bop"/>
      <sheetName val="IMF"/>
      <sheetName val="indicators"/>
      <sheetName val="AM Table"/>
      <sheetName val="MONA 1"/>
      <sheetName val="MONA 2"/>
      <sheetName val="Social Indicators"/>
      <sheetName val="Debt dynam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1985- )"/>
      <sheetName val="Master"/>
      <sheetName val="Charts"/>
      <sheetName val="ZCCM cashflow"/>
      <sheetName val="Money"/>
      <sheetName val="GRZ cashflow"/>
      <sheetName val="BOZ cashflow"/>
      <sheetName val="Sheet1"/>
      <sheetName val="Reconciliation"/>
      <sheetName val="Table"/>
      <sheetName val="Interest"/>
    </sheetNames>
    <sheetDataSet>
      <sheetData sheetId="0"/>
      <sheetData sheetId="1"/>
      <sheetData sheetId="2"/>
      <sheetData sheetId="3"/>
      <sheetData sheetId="4"/>
      <sheetData sheetId="5" refreshError="1">
        <row r="1">
          <cell r="B1">
            <v>35065</v>
          </cell>
          <cell r="C1">
            <v>35096</v>
          </cell>
          <cell r="D1">
            <v>35125</v>
          </cell>
          <cell r="E1">
            <v>35156</v>
          </cell>
          <cell r="F1">
            <v>35186</v>
          </cell>
          <cell r="G1">
            <v>35217</v>
          </cell>
          <cell r="H1">
            <v>35247</v>
          </cell>
          <cell r="I1">
            <v>35278</v>
          </cell>
          <cell r="J1">
            <v>35309</v>
          </cell>
          <cell r="K1">
            <v>35339</v>
          </cell>
        </row>
        <row r="3">
          <cell r="A3" t="str">
            <v>Domestic revenue</v>
          </cell>
          <cell r="B3">
            <v>63255</v>
          </cell>
          <cell r="C3">
            <v>51878</v>
          </cell>
          <cell r="D3">
            <v>63164</v>
          </cell>
          <cell r="E3">
            <v>66587</v>
          </cell>
          <cell r="F3">
            <v>59988</v>
          </cell>
          <cell r="G3">
            <v>72242</v>
          </cell>
          <cell r="H3">
            <v>64186</v>
          </cell>
          <cell r="I3">
            <v>68616</v>
          </cell>
          <cell r="J3">
            <v>78908</v>
          </cell>
          <cell r="K3">
            <v>72221</v>
          </cell>
        </row>
        <row r="4">
          <cell r="A4" t="str">
            <v xml:space="preserve"> Tax revenue</v>
          </cell>
          <cell r="B4">
            <v>60565</v>
          </cell>
          <cell r="C4">
            <v>51504</v>
          </cell>
          <cell r="D4">
            <v>61562</v>
          </cell>
          <cell r="E4">
            <v>63198</v>
          </cell>
          <cell r="F4">
            <v>59252</v>
          </cell>
          <cell r="G4">
            <v>61529</v>
          </cell>
          <cell r="H4">
            <v>62515</v>
          </cell>
          <cell r="I4">
            <v>59619</v>
          </cell>
          <cell r="J4">
            <v>66660</v>
          </cell>
          <cell r="K4">
            <v>69227</v>
          </cell>
        </row>
        <row r="5">
          <cell r="A5" t="str">
            <v xml:space="preserve">  Income tax</v>
          </cell>
          <cell r="B5">
            <v>27877</v>
          </cell>
          <cell r="C5">
            <v>18857</v>
          </cell>
          <cell r="D5">
            <v>20095</v>
          </cell>
          <cell r="E5">
            <v>25251</v>
          </cell>
          <cell r="F5">
            <v>18411</v>
          </cell>
          <cell r="G5">
            <v>17468</v>
          </cell>
          <cell r="H5">
            <v>21931</v>
          </cell>
          <cell r="I5">
            <v>17326</v>
          </cell>
          <cell r="J5">
            <v>17655</v>
          </cell>
          <cell r="K5">
            <v>29142</v>
          </cell>
        </row>
        <row r="6">
          <cell r="A6" t="str">
            <v xml:space="preserve">     Company income</v>
          </cell>
        </row>
        <row r="7">
          <cell r="A7" t="str">
            <v xml:space="preserve">     PAYE</v>
          </cell>
        </row>
        <row r="8">
          <cell r="A8" t="str">
            <v xml:space="preserve">     Other income tax</v>
          </cell>
        </row>
        <row r="9">
          <cell r="A9" t="str">
            <v xml:space="preserve">     Mineral revenue//extraction royalty</v>
          </cell>
        </row>
        <row r="10">
          <cell r="A10" t="str">
            <v xml:space="preserve">  Domestic goods and services</v>
          </cell>
          <cell r="B10">
            <v>16583</v>
          </cell>
          <cell r="C10">
            <v>17990</v>
          </cell>
          <cell r="D10">
            <v>20465</v>
          </cell>
          <cell r="E10">
            <v>18985</v>
          </cell>
          <cell r="F10">
            <v>20852</v>
          </cell>
          <cell r="G10">
            <v>24359</v>
          </cell>
          <cell r="H10">
            <v>19843</v>
          </cell>
          <cell r="I10">
            <v>22296</v>
          </cell>
          <cell r="J10">
            <v>25049</v>
          </cell>
          <cell r="K10">
            <v>21104</v>
          </cell>
        </row>
        <row r="11">
          <cell r="A11" t="str">
            <v xml:space="preserve">     Excise duty</v>
          </cell>
          <cell r="B11">
            <v>7166</v>
          </cell>
          <cell r="C11">
            <v>7360</v>
          </cell>
          <cell r="D11">
            <v>9609</v>
          </cell>
          <cell r="E11">
            <v>9587</v>
          </cell>
          <cell r="F11">
            <v>7833</v>
          </cell>
          <cell r="G11">
            <v>12472</v>
          </cell>
          <cell r="H11">
            <v>9937</v>
          </cell>
          <cell r="I11">
            <v>10198</v>
          </cell>
          <cell r="J11">
            <v>11877</v>
          </cell>
          <cell r="K11">
            <v>12283</v>
          </cell>
        </row>
        <row r="12">
          <cell r="A12" t="str">
            <v xml:space="preserve">     Domestic VAT</v>
          </cell>
          <cell r="B12">
            <v>9417</v>
          </cell>
          <cell r="C12">
            <v>10630</v>
          </cell>
          <cell r="D12">
            <v>10856</v>
          </cell>
          <cell r="E12">
            <v>9398</v>
          </cell>
          <cell r="F12">
            <v>13019</v>
          </cell>
          <cell r="G12">
            <v>11887</v>
          </cell>
          <cell r="H12">
            <v>9906</v>
          </cell>
          <cell r="I12">
            <v>12098</v>
          </cell>
          <cell r="J12">
            <v>13172</v>
          </cell>
          <cell r="K12">
            <v>8821</v>
          </cell>
        </row>
        <row r="13">
          <cell r="A13" t="str">
            <v xml:space="preserve">  International trade</v>
          </cell>
          <cell r="B13">
            <v>16105</v>
          </cell>
          <cell r="C13">
            <v>14657</v>
          </cell>
          <cell r="D13">
            <v>21002</v>
          </cell>
          <cell r="E13">
            <v>18962</v>
          </cell>
          <cell r="F13">
            <v>19989</v>
          </cell>
          <cell r="G13">
            <v>19702</v>
          </cell>
          <cell r="H13">
            <v>20741</v>
          </cell>
          <cell r="I13">
            <v>19997</v>
          </cell>
          <cell r="J13">
            <v>23956</v>
          </cell>
          <cell r="K13">
            <v>18981</v>
          </cell>
        </row>
        <row r="14">
          <cell r="A14" t="str">
            <v xml:space="preserve">     Customs duty</v>
          </cell>
          <cell r="B14">
            <v>9416</v>
          </cell>
          <cell r="C14">
            <v>6495</v>
          </cell>
          <cell r="D14">
            <v>7203</v>
          </cell>
          <cell r="E14">
            <v>6708</v>
          </cell>
          <cell r="F14">
            <v>8196</v>
          </cell>
          <cell r="G14">
            <v>8722</v>
          </cell>
          <cell r="H14">
            <v>8284</v>
          </cell>
          <cell r="I14">
            <v>8586</v>
          </cell>
          <cell r="J14">
            <v>8086</v>
          </cell>
          <cell r="K14">
            <v>8237</v>
          </cell>
        </row>
        <row r="15">
          <cell r="A15" t="str">
            <v xml:space="preserve">     Import VAT</v>
          </cell>
          <cell r="B15">
            <v>5085</v>
          </cell>
          <cell r="C15">
            <v>6321</v>
          </cell>
          <cell r="D15">
            <v>10724</v>
          </cell>
          <cell r="E15">
            <v>9297</v>
          </cell>
          <cell r="F15">
            <v>9236</v>
          </cell>
          <cell r="G15">
            <v>8795</v>
          </cell>
          <cell r="H15">
            <v>9412</v>
          </cell>
          <cell r="I15">
            <v>9430</v>
          </cell>
          <cell r="J15">
            <v>11898</v>
          </cell>
          <cell r="K15">
            <v>9030</v>
          </cell>
        </row>
        <row r="16">
          <cell r="A16" t="str">
            <v xml:space="preserve">     Pre-shipment fees</v>
          </cell>
          <cell r="B16">
            <v>1604</v>
          </cell>
          <cell r="C16">
            <v>1841</v>
          </cell>
          <cell r="D16">
            <v>3075</v>
          </cell>
          <cell r="E16">
            <v>2957</v>
          </cell>
          <cell r="F16">
            <v>2557</v>
          </cell>
          <cell r="G16">
            <v>2185</v>
          </cell>
          <cell r="H16">
            <v>3045</v>
          </cell>
          <cell r="I16">
            <v>1981</v>
          </cell>
          <cell r="J16">
            <v>3972</v>
          </cell>
          <cell r="K16">
            <v>1714</v>
          </cell>
        </row>
        <row r="17">
          <cell r="A17" t="str">
            <v xml:space="preserve">  Nontax revenue</v>
          </cell>
          <cell r="B17">
            <v>931</v>
          </cell>
          <cell r="C17">
            <v>374</v>
          </cell>
          <cell r="D17">
            <v>1602</v>
          </cell>
          <cell r="E17">
            <v>3389</v>
          </cell>
          <cell r="F17">
            <v>736</v>
          </cell>
          <cell r="G17">
            <v>10713</v>
          </cell>
          <cell r="H17">
            <v>1671</v>
          </cell>
          <cell r="I17">
            <v>8997</v>
          </cell>
          <cell r="J17">
            <v>10648</v>
          </cell>
          <cell r="K17">
            <v>2994</v>
          </cell>
        </row>
        <row r="18">
          <cell r="A18" t="str">
            <v xml:space="preserve">     Fuel levy</v>
          </cell>
          <cell r="B18">
            <v>0</v>
          </cell>
          <cell r="C18">
            <v>0</v>
          </cell>
          <cell r="D18">
            <v>0</v>
          </cell>
          <cell r="E18">
            <v>0</v>
          </cell>
          <cell r="F18">
            <v>0</v>
          </cell>
          <cell r="G18">
            <v>0</v>
          </cell>
          <cell r="H18">
            <v>0</v>
          </cell>
          <cell r="I18">
            <v>0</v>
          </cell>
          <cell r="J18">
            <v>0</v>
          </cell>
          <cell r="K18">
            <v>0</v>
          </cell>
        </row>
        <row r="19">
          <cell r="A19" t="str">
            <v xml:space="preserve">     Privatization receipts</v>
          </cell>
          <cell r="B19">
            <v>170</v>
          </cell>
          <cell r="C19">
            <v>23</v>
          </cell>
          <cell r="D19">
            <v>734</v>
          </cell>
          <cell r="E19">
            <v>2930</v>
          </cell>
          <cell r="F19">
            <v>150</v>
          </cell>
          <cell r="G19">
            <v>10096</v>
          </cell>
          <cell r="H19">
            <v>307</v>
          </cell>
          <cell r="I19">
            <v>7788</v>
          </cell>
          <cell r="J19">
            <v>9292</v>
          </cell>
          <cell r="K19">
            <v>2030</v>
          </cell>
        </row>
        <row r="20">
          <cell r="A20" t="str">
            <v xml:space="preserve">     Fees and fines</v>
          </cell>
          <cell r="B20">
            <v>761</v>
          </cell>
          <cell r="C20">
            <v>351</v>
          </cell>
          <cell r="D20">
            <v>868</v>
          </cell>
          <cell r="E20">
            <v>459</v>
          </cell>
          <cell r="F20">
            <v>586</v>
          </cell>
          <cell r="G20">
            <v>617</v>
          </cell>
          <cell r="H20">
            <v>1364</v>
          </cell>
          <cell r="I20">
            <v>1209</v>
          </cell>
          <cell r="J20">
            <v>1356</v>
          </cell>
          <cell r="K20">
            <v>964</v>
          </cell>
        </row>
        <row r="21">
          <cell r="A21" t="str">
            <v xml:space="preserve">  Exceptional revenue</v>
          </cell>
          <cell r="B21">
            <v>1759</v>
          </cell>
          <cell r="C21">
            <v>0</v>
          </cell>
          <cell r="D21">
            <v>0</v>
          </cell>
          <cell r="E21">
            <v>0</v>
          </cell>
          <cell r="F21">
            <v>0</v>
          </cell>
          <cell r="G21">
            <v>0</v>
          </cell>
          <cell r="H21">
            <v>0</v>
          </cell>
          <cell r="I21">
            <v>0</v>
          </cell>
          <cell r="J21">
            <v>1600</v>
          </cell>
          <cell r="K21">
            <v>0</v>
          </cell>
        </row>
        <row r="22">
          <cell r="A22" t="str">
            <v xml:space="preserve">     ZESCO excises</v>
          </cell>
          <cell r="B22">
            <v>0</v>
          </cell>
          <cell r="C22">
            <v>0</v>
          </cell>
          <cell r="D22">
            <v>0</v>
          </cell>
          <cell r="E22">
            <v>0</v>
          </cell>
          <cell r="F22">
            <v>0</v>
          </cell>
          <cell r="G22">
            <v>0</v>
          </cell>
          <cell r="H22">
            <v>0</v>
          </cell>
          <cell r="I22">
            <v>0</v>
          </cell>
          <cell r="J22">
            <v>1600</v>
          </cell>
          <cell r="K22">
            <v>0</v>
          </cell>
        </row>
        <row r="23">
          <cell r="A23" t="str">
            <v xml:space="preserve">     UN refunds</v>
          </cell>
          <cell r="B23">
            <v>1759</v>
          </cell>
          <cell r="C23">
            <v>0</v>
          </cell>
          <cell r="D23">
            <v>0</v>
          </cell>
          <cell r="E23">
            <v>0</v>
          </cell>
          <cell r="F23">
            <v>0</v>
          </cell>
          <cell r="G23">
            <v>0</v>
          </cell>
          <cell r="H23">
            <v>0</v>
          </cell>
          <cell r="I23">
            <v>0</v>
          </cell>
          <cell r="J23">
            <v>0</v>
          </cell>
          <cell r="K23">
            <v>0</v>
          </cell>
        </row>
        <row r="24">
          <cell r="A24" t="str">
            <v xml:space="preserve">     Other</v>
          </cell>
          <cell r="B24">
            <v>0</v>
          </cell>
          <cell r="C24">
            <v>0</v>
          </cell>
          <cell r="D24">
            <v>0</v>
          </cell>
          <cell r="E24">
            <v>0</v>
          </cell>
          <cell r="F24">
            <v>0</v>
          </cell>
          <cell r="G24">
            <v>0</v>
          </cell>
          <cell r="H24">
            <v>0</v>
          </cell>
          <cell r="I24">
            <v>0</v>
          </cell>
          <cell r="J24">
            <v>0</v>
          </cell>
          <cell r="K24">
            <v>0</v>
          </cell>
        </row>
        <row r="26">
          <cell r="A26" t="str">
            <v>Domestic expenditure and net lending</v>
          </cell>
          <cell r="B26">
            <v>63208</v>
          </cell>
          <cell r="C26">
            <v>67363</v>
          </cell>
          <cell r="D26">
            <v>35746</v>
          </cell>
          <cell r="E26">
            <v>59993</v>
          </cell>
          <cell r="F26">
            <v>50402</v>
          </cell>
          <cell r="G26">
            <v>50468</v>
          </cell>
          <cell r="H26">
            <v>73973</v>
          </cell>
          <cell r="I26">
            <v>69837</v>
          </cell>
          <cell r="J26">
            <v>51618</v>
          </cell>
          <cell r="K26">
            <v>80043</v>
          </cell>
        </row>
        <row r="27">
          <cell r="A27" t="str">
            <v xml:space="preserve"> Current expenditure</v>
          </cell>
          <cell r="B27">
            <v>57407</v>
          </cell>
          <cell r="C27">
            <v>64063</v>
          </cell>
          <cell r="D27">
            <v>35496</v>
          </cell>
          <cell r="E27">
            <v>55830</v>
          </cell>
          <cell r="F27">
            <v>46028</v>
          </cell>
          <cell r="G27">
            <v>47629</v>
          </cell>
          <cell r="H27">
            <v>70722</v>
          </cell>
          <cell r="I27">
            <v>64242</v>
          </cell>
          <cell r="J27">
            <v>49128</v>
          </cell>
          <cell r="K27">
            <v>77079</v>
          </cell>
        </row>
        <row r="28">
          <cell r="A28" t="str">
            <v xml:space="preserve">   Wages and salaries</v>
          </cell>
          <cell r="B28">
            <v>15964</v>
          </cell>
          <cell r="C28">
            <v>18151</v>
          </cell>
          <cell r="D28">
            <v>15712</v>
          </cell>
          <cell r="E28">
            <v>16276</v>
          </cell>
          <cell r="F28">
            <v>17679</v>
          </cell>
          <cell r="G28">
            <v>18122</v>
          </cell>
          <cell r="H28">
            <v>18844</v>
          </cell>
          <cell r="I28">
            <v>19037</v>
          </cell>
          <cell r="J28">
            <v>19234</v>
          </cell>
          <cell r="K28">
            <v>20609</v>
          </cell>
        </row>
        <row r="29">
          <cell r="A29" t="str">
            <v xml:space="preserve">     Personal emoluments</v>
          </cell>
          <cell r="B29">
            <v>15964</v>
          </cell>
          <cell r="C29">
            <v>15813</v>
          </cell>
          <cell r="D29">
            <v>14933</v>
          </cell>
          <cell r="E29">
            <v>14308</v>
          </cell>
          <cell r="F29">
            <v>16096</v>
          </cell>
          <cell r="G29">
            <v>16922</v>
          </cell>
          <cell r="H29">
            <v>16849</v>
          </cell>
          <cell r="I29">
            <v>16925</v>
          </cell>
          <cell r="J29">
            <v>19234</v>
          </cell>
          <cell r="K29">
            <v>17459</v>
          </cell>
        </row>
        <row r="30">
          <cell r="A30" t="str">
            <v xml:space="preserve">        Nondefence</v>
          </cell>
          <cell r="B30">
            <v>13292</v>
          </cell>
          <cell r="C30">
            <v>13231</v>
          </cell>
          <cell r="D30">
            <v>12351</v>
          </cell>
          <cell r="E30">
            <v>11703</v>
          </cell>
          <cell r="F30">
            <v>13496</v>
          </cell>
          <cell r="G30">
            <v>14108</v>
          </cell>
          <cell r="H30">
            <v>13919</v>
          </cell>
          <cell r="I30">
            <v>14325</v>
          </cell>
          <cell r="J30">
            <v>16634</v>
          </cell>
          <cell r="K30">
            <v>14859</v>
          </cell>
        </row>
        <row r="31">
          <cell r="A31" t="str">
            <v xml:space="preserve">        Defense</v>
          </cell>
          <cell r="B31">
            <v>2672</v>
          </cell>
          <cell r="C31">
            <v>2582</v>
          </cell>
          <cell r="D31">
            <v>2582</v>
          </cell>
          <cell r="E31">
            <v>2605</v>
          </cell>
          <cell r="F31">
            <v>2600</v>
          </cell>
          <cell r="G31">
            <v>2814</v>
          </cell>
          <cell r="H31">
            <v>2930</v>
          </cell>
          <cell r="I31">
            <v>2600</v>
          </cell>
          <cell r="J31">
            <v>2600</v>
          </cell>
          <cell r="K31">
            <v>2600</v>
          </cell>
        </row>
        <row r="32">
          <cell r="A32" t="str">
            <v xml:space="preserve">     Wage adjustment</v>
          </cell>
          <cell r="B32">
            <v>0</v>
          </cell>
          <cell r="C32">
            <v>2338</v>
          </cell>
          <cell r="D32">
            <v>779</v>
          </cell>
          <cell r="E32">
            <v>1968</v>
          </cell>
          <cell r="F32">
            <v>1583</v>
          </cell>
          <cell r="G32">
            <v>1200</v>
          </cell>
          <cell r="H32">
            <v>1995</v>
          </cell>
          <cell r="I32">
            <v>2112</v>
          </cell>
          <cell r="J32">
            <v>0</v>
          </cell>
          <cell r="K32">
            <v>2150</v>
          </cell>
        </row>
        <row r="33">
          <cell r="A33" t="str">
            <v xml:space="preserve">      Inducement allowance</v>
          </cell>
          <cell r="B33">
            <v>0</v>
          </cell>
          <cell r="C33">
            <v>0</v>
          </cell>
          <cell r="D33">
            <v>0</v>
          </cell>
          <cell r="E33">
            <v>0</v>
          </cell>
          <cell r="F33">
            <v>0</v>
          </cell>
          <cell r="G33">
            <v>0</v>
          </cell>
          <cell r="H33">
            <v>650</v>
          </cell>
          <cell r="I33">
            <v>0</v>
          </cell>
          <cell r="J33">
            <v>100</v>
          </cell>
          <cell r="K33">
            <v>1000</v>
          </cell>
        </row>
        <row r="34">
          <cell r="A34" t="str">
            <v xml:space="preserve">  Recurrent departmental charges</v>
          </cell>
          <cell r="B34">
            <v>15178</v>
          </cell>
          <cell r="C34">
            <v>11528</v>
          </cell>
          <cell r="D34">
            <v>296</v>
          </cell>
          <cell r="E34">
            <v>14796</v>
          </cell>
          <cell r="F34">
            <v>10198</v>
          </cell>
          <cell r="G34">
            <v>6689</v>
          </cell>
          <cell r="H34">
            <v>12097</v>
          </cell>
          <cell r="I34">
            <v>5241</v>
          </cell>
          <cell r="J34">
            <v>11642</v>
          </cell>
          <cell r="K34">
            <v>13734</v>
          </cell>
        </row>
        <row r="35">
          <cell r="A35" t="str">
            <v xml:space="preserve">        Nondefense</v>
          </cell>
          <cell r="B35">
            <v>14426</v>
          </cell>
          <cell r="C35">
            <v>10739</v>
          </cell>
          <cell r="D35">
            <v>296</v>
          </cell>
          <cell r="E35">
            <v>13622</v>
          </cell>
          <cell r="F35">
            <v>9281</v>
          </cell>
          <cell r="G35">
            <v>6292</v>
          </cell>
          <cell r="H35">
            <v>11426</v>
          </cell>
          <cell r="I35">
            <v>4966</v>
          </cell>
          <cell r="J35">
            <v>11069</v>
          </cell>
          <cell r="K35">
            <v>13108</v>
          </cell>
        </row>
        <row r="36">
          <cell r="A36" t="str">
            <v xml:space="preserve">        Defense</v>
          </cell>
          <cell r="B36">
            <v>752</v>
          </cell>
          <cell r="C36">
            <v>789</v>
          </cell>
          <cell r="D36">
            <v>0</v>
          </cell>
          <cell r="E36">
            <v>1174</v>
          </cell>
          <cell r="F36">
            <v>917</v>
          </cell>
          <cell r="G36">
            <v>397</v>
          </cell>
          <cell r="H36">
            <v>671</v>
          </cell>
          <cell r="I36">
            <v>275</v>
          </cell>
          <cell r="J36">
            <v>573</v>
          </cell>
          <cell r="K36">
            <v>626</v>
          </cell>
        </row>
        <row r="37">
          <cell r="A37" t="str">
            <v xml:space="preserve">  Transfers and pensions</v>
          </cell>
          <cell r="B37">
            <v>8819</v>
          </cell>
          <cell r="C37">
            <v>8409</v>
          </cell>
          <cell r="D37">
            <v>6790</v>
          </cell>
          <cell r="E37">
            <v>9531</v>
          </cell>
          <cell r="F37">
            <v>4335</v>
          </cell>
          <cell r="G37">
            <v>9958</v>
          </cell>
          <cell r="H37">
            <v>9332</v>
          </cell>
          <cell r="I37">
            <v>8907</v>
          </cell>
          <cell r="J37">
            <v>2180</v>
          </cell>
          <cell r="K37">
            <v>11329</v>
          </cell>
        </row>
        <row r="38">
          <cell r="A38" t="str">
            <v xml:space="preserve">       Grants and other payments</v>
          </cell>
          <cell r="B38">
            <v>7328</v>
          </cell>
          <cell r="C38">
            <v>6918</v>
          </cell>
          <cell r="D38">
            <v>6790</v>
          </cell>
          <cell r="E38">
            <v>7281</v>
          </cell>
          <cell r="F38">
            <v>4335</v>
          </cell>
          <cell r="G38">
            <v>7458</v>
          </cell>
          <cell r="H38">
            <v>7375</v>
          </cell>
          <cell r="I38">
            <v>7407</v>
          </cell>
          <cell r="J38">
            <v>2180</v>
          </cell>
          <cell r="K38">
            <v>9079</v>
          </cell>
        </row>
        <row r="39">
          <cell r="A39" t="str">
            <v xml:space="preserve">       Pensions</v>
          </cell>
          <cell r="B39">
            <v>1491</v>
          </cell>
          <cell r="C39">
            <v>1491</v>
          </cell>
          <cell r="D39">
            <v>0</v>
          </cell>
          <cell r="E39">
            <v>2250</v>
          </cell>
          <cell r="F39">
            <v>0</v>
          </cell>
          <cell r="G39">
            <v>2500</v>
          </cell>
          <cell r="H39">
            <v>1957</v>
          </cell>
          <cell r="I39">
            <v>1500</v>
          </cell>
          <cell r="J39">
            <v>0</v>
          </cell>
          <cell r="K39">
            <v>2250</v>
          </cell>
        </row>
        <row r="40">
          <cell r="A40" t="str">
            <v xml:space="preserve">  Subsidies</v>
          </cell>
          <cell r="B40">
            <v>0</v>
          </cell>
          <cell r="C40">
            <v>0</v>
          </cell>
          <cell r="D40">
            <v>0</v>
          </cell>
          <cell r="E40">
            <v>0</v>
          </cell>
          <cell r="F40">
            <v>0</v>
          </cell>
          <cell r="G40">
            <v>0</v>
          </cell>
          <cell r="H40">
            <v>0</v>
          </cell>
          <cell r="I40">
            <v>0</v>
          </cell>
          <cell r="J40">
            <v>0</v>
          </cell>
          <cell r="K40">
            <v>0</v>
          </cell>
        </row>
        <row r="41">
          <cell r="A41" t="str">
            <v xml:space="preserve">  Interest on domestic debt</v>
          </cell>
          <cell r="B41">
            <v>9071</v>
          </cell>
          <cell r="C41">
            <v>18872</v>
          </cell>
          <cell r="D41">
            <v>8941</v>
          </cell>
          <cell r="E41">
            <v>7496</v>
          </cell>
          <cell r="F41">
            <v>6329</v>
          </cell>
          <cell r="G41">
            <v>6599</v>
          </cell>
          <cell r="H41">
            <v>8878</v>
          </cell>
          <cell r="I41">
            <v>20623</v>
          </cell>
          <cell r="J41">
            <v>10634</v>
          </cell>
          <cell r="K41">
            <v>7787</v>
          </cell>
        </row>
        <row r="42">
          <cell r="A42" t="str">
            <v xml:space="preserve">  Agriculture expenditure</v>
          </cell>
          <cell r="B42">
            <v>4445</v>
          </cell>
          <cell r="C42">
            <v>0</v>
          </cell>
          <cell r="D42">
            <v>0</v>
          </cell>
          <cell r="E42">
            <v>500</v>
          </cell>
          <cell r="F42">
            <v>3279</v>
          </cell>
          <cell r="G42">
            <v>1500</v>
          </cell>
          <cell r="H42">
            <v>3279</v>
          </cell>
          <cell r="I42">
            <v>500</v>
          </cell>
          <cell r="J42">
            <v>2500</v>
          </cell>
          <cell r="K42">
            <v>2000</v>
          </cell>
        </row>
        <row r="43">
          <cell r="A43" t="str">
            <v xml:space="preserve">       Strategic reserve</v>
          </cell>
          <cell r="B43">
            <v>0</v>
          </cell>
          <cell r="C43">
            <v>0</v>
          </cell>
          <cell r="D43">
            <v>0</v>
          </cell>
          <cell r="E43">
            <v>500</v>
          </cell>
          <cell r="F43">
            <v>1000</v>
          </cell>
          <cell r="G43">
            <v>1500</v>
          </cell>
          <cell r="H43">
            <v>0</v>
          </cell>
          <cell r="I43">
            <v>0</v>
          </cell>
          <cell r="J43">
            <v>1500</v>
          </cell>
          <cell r="K43">
            <v>2000</v>
          </cell>
        </row>
        <row r="44">
          <cell r="A44" t="str">
            <v xml:space="preserve">        Input financing</v>
          </cell>
          <cell r="B44">
            <v>1250</v>
          </cell>
          <cell r="C44">
            <v>0</v>
          </cell>
          <cell r="D44">
            <v>0</v>
          </cell>
          <cell r="E44">
            <v>0</v>
          </cell>
          <cell r="F44">
            <v>0</v>
          </cell>
          <cell r="G44">
            <v>0</v>
          </cell>
          <cell r="H44">
            <v>1000</v>
          </cell>
          <cell r="I44">
            <v>0</v>
          </cell>
          <cell r="J44">
            <v>1000</v>
          </cell>
          <cell r="K44">
            <v>0</v>
          </cell>
        </row>
        <row r="45">
          <cell r="A45" t="str">
            <v xml:space="preserve">        Drought relief</v>
          </cell>
          <cell r="B45">
            <v>0</v>
          </cell>
          <cell r="C45">
            <v>0</v>
          </cell>
          <cell r="D45">
            <v>0</v>
          </cell>
          <cell r="E45">
            <v>0</v>
          </cell>
          <cell r="F45">
            <v>0</v>
          </cell>
          <cell r="G45">
            <v>0</v>
          </cell>
          <cell r="H45">
            <v>0</v>
          </cell>
          <cell r="I45">
            <v>500</v>
          </cell>
          <cell r="J45">
            <v>0</v>
          </cell>
          <cell r="K45">
            <v>0</v>
          </cell>
        </row>
        <row r="46">
          <cell r="A46" t="str">
            <v xml:space="preserve">       ASIP</v>
          </cell>
          <cell r="B46">
            <v>3195</v>
          </cell>
          <cell r="C46">
            <v>0</v>
          </cell>
          <cell r="D46">
            <v>0</v>
          </cell>
          <cell r="E46">
            <v>0</v>
          </cell>
          <cell r="F46">
            <v>2279</v>
          </cell>
          <cell r="G46">
            <v>0</v>
          </cell>
          <cell r="H46">
            <v>2279</v>
          </cell>
          <cell r="I46">
            <v>0</v>
          </cell>
          <cell r="J46">
            <v>0</v>
          </cell>
          <cell r="K46">
            <v>0</v>
          </cell>
        </row>
        <row r="47">
          <cell r="A47" t="str">
            <v xml:space="preserve">             o/w RDCs</v>
          </cell>
          <cell r="B47">
            <v>3169</v>
          </cell>
          <cell r="C47">
            <v>0</v>
          </cell>
          <cell r="D47">
            <v>0</v>
          </cell>
          <cell r="E47">
            <v>0</v>
          </cell>
          <cell r="F47">
            <v>0</v>
          </cell>
          <cell r="H47">
            <v>0</v>
          </cell>
          <cell r="I47">
            <v>0</v>
          </cell>
          <cell r="J47">
            <v>0</v>
          </cell>
          <cell r="K47">
            <v>0</v>
          </cell>
        </row>
        <row r="48">
          <cell r="A48" t="str">
            <v xml:space="preserve">             o/w grants</v>
          </cell>
          <cell r="B48">
            <v>26</v>
          </cell>
          <cell r="C48">
            <v>0</v>
          </cell>
          <cell r="D48">
            <v>0</v>
          </cell>
          <cell r="E48">
            <v>0</v>
          </cell>
          <cell r="H48">
            <v>0</v>
          </cell>
          <cell r="I48">
            <v>0</v>
          </cell>
          <cell r="J48">
            <v>0</v>
          </cell>
          <cell r="K48">
            <v>0</v>
          </cell>
        </row>
        <row r="49">
          <cell r="A49" t="str">
            <v xml:space="preserve">  Other current expenditure</v>
          </cell>
          <cell r="B49">
            <v>3930</v>
          </cell>
          <cell r="C49">
            <v>7103</v>
          </cell>
          <cell r="D49">
            <v>3757</v>
          </cell>
          <cell r="E49">
            <v>7231</v>
          </cell>
          <cell r="F49">
            <v>4208</v>
          </cell>
          <cell r="G49">
            <v>4761</v>
          </cell>
          <cell r="H49">
            <v>17642</v>
          </cell>
          <cell r="I49">
            <v>9934</v>
          </cell>
          <cell r="J49">
            <v>2838</v>
          </cell>
          <cell r="K49">
            <v>21620</v>
          </cell>
        </row>
        <row r="50">
          <cell r="A50" t="str">
            <v xml:space="preserve">     Defense</v>
          </cell>
          <cell r="B50">
            <v>1139</v>
          </cell>
          <cell r="C50">
            <v>246</v>
          </cell>
          <cell r="D50">
            <v>140</v>
          </cell>
          <cell r="E50">
            <v>174</v>
          </cell>
          <cell r="F50">
            <v>0</v>
          </cell>
          <cell r="G50">
            <v>2239</v>
          </cell>
          <cell r="H50">
            <v>250</v>
          </cell>
          <cell r="I50">
            <v>700</v>
          </cell>
          <cell r="J50">
            <v>0</v>
          </cell>
        </row>
        <row r="51">
          <cell r="A51" t="str">
            <v xml:space="preserve">     ZRA funding</v>
          </cell>
          <cell r="B51">
            <v>1896</v>
          </cell>
          <cell r="C51">
            <v>3333</v>
          </cell>
          <cell r="D51">
            <v>2967</v>
          </cell>
          <cell r="E51">
            <v>2990</v>
          </cell>
          <cell r="F51">
            <v>3651</v>
          </cell>
          <cell r="G51">
            <v>1890</v>
          </cell>
          <cell r="H51">
            <v>1913</v>
          </cell>
          <cell r="I51">
            <v>1433</v>
          </cell>
          <cell r="J51">
            <v>1433</v>
          </cell>
          <cell r="K51">
            <v>1433</v>
          </cell>
        </row>
        <row r="52">
          <cell r="A52" t="str">
            <v xml:space="preserve">     Civil service reform</v>
          </cell>
          <cell r="B52">
            <v>0</v>
          </cell>
          <cell r="C52">
            <v>0</v>
          </cell>
          <cell r="D52">
            <v>0</v>
          </cell>
          <cell r="E52">
            <v>0</v>
          </cell>
          <cell r="F52">
            <v>0</v>
          </cell>
          <cell r="G52">
            <v>182</v>
          </cell>
          <cell r="H52">
            <v>541</v>
          </cell>
          <cell r="I52">
            <v>1027</v>
          </cell>
          <cell r="J52">
            <v>0</v>
          </cell>
        </row>
        <row r="53">
          <cell r="A53" t="str">
            <v xml:space="preserve">     Contingency</v>
          </cell>
          <cell r="B53">
            <v>895</v>
          </cell>
          <cell r="C53">
            <v>1924</v>
          </cell>
          <cell r="D53">
            <v>650</v>
          </cell>
          <cell r="E53">
            <v>2067</v>
          </cell>
          <cell r="F53">
            <v>157</v>
          </cell>
          <cell r="G53">
            <v>50</v>
          </cell>
          <cell r="H53">
            <v>1152</v>
          </cell>
          <cell r="I53">
            <v>1015</v>
          </cell>
          <cell r="J53">
            <v>1054</v>
          </cell>
          <cell r="K53">
            <v>2050</v>
          </cell>
        </row>
        <row r="54">
          <cell r="A54" t="str">
            <v xml:space="preserve">     Awards and compensation</v>
          </cell>
          <cell r="B54">
            <v>0</v>
          </cell>
          <cell r="C54">
            <v>0</v>
          </cell>
          <cell r="D54">
            <v>0</v>
          </cell>
          <cell r="E54">
            <v>2000</v>
          </cell>
          <cell r="F54">
            <v>0</v>
          </cell>
          <cell r="G54">
            <v>0</v>
          </cell>
          <cell r="H54">
            <v>75</v>
          </cell>
          <cell r="I54">
            <v>0</v>
          </cell>
          <cell r="J54">
            <v>351</v>
          </cell>
          <cell r="K54">
            <v>17537</v>
          </cell>
        </row>
        <row r="55">
          <cell r="A55" t="str">
            <v xml:space="preserve">    Payment to Kynock Fertilizer</v>
          </cell>
        </row>
        <row r="56">
          <cell r="A56" t="str">
            <v xml:space="preserve">    Issue of T-bills to Equator bank</v>
          </cell>
        </row>
        <row r="57">
          <cell r="A57" t="str">
            <v xml:space="preserve">    Transfer to ZIMCO liquidators</v>
          </cell>
        </row>
        <row r="58">
          <cell r="A58" t="str">
            <v xml:space="preserve">     Payment to Zambia Railways</v>
          </cell>
          <cell r="B58">
            <v>0</v>
          </cell>
          <cell r="C58">
            <v>600</v>
          </cell>
          <cell r="D58">
            <v>0</v>
          </cell>
          <cell r="E58">
            <v>0</v>
          </cell>
          <cell r="F58">
            <v>400</v>
          </cell>
          <cell r="G58">
            <v>400</v>
          </cell>
          <cell r="H58">
            <v>400</v>
          </cell>
          <cell r="I58">
            <v>0</v>
          </cell>
          <cell r="J58">
            <v>0</v>
          </cell>
          <cell r="K58">
            <v>600</v>
          </cell>
        </row>
        <row r="59">
          <cell r="A59" t="str">
            <v xml:space="preserve">     Payment to UBZ retrenchees</v>
          </cell>
          <cell r="B59">
            <v>0</v>
          </cell>
          <cell r="C59">
            <v>0</v>
          </cell>
          <cell r="D59">
            <v>0</v>
          </cell>
          <cell r="E59">
            <v>0</v>
          </cell>
          <cell r="F59">
            <v>0</v>
          </cell>
          <cell r="G59">
            <v>0</v>
          </cell>
          <cell r="H59">
            <v>1600</v>
          </cell>
          <cell r="I59">
            <v>0</v>
          </cell>
          <cell r="J59">
            <v>0</v>
          </cell>
          <cell r="K59">
            <v>0</v>
          </cell>
        </row>
        <row r="60">
          <cell r="A60" t="str">
            <v xml:space="preserve">     Recapitalization of BOZ</v>
          </cell>
          <cell r="B60">
            <v>0</v>
          </cell>
          <cell r="C60">
            <v>0</v>
          </cell>
          <cell r="D60">
            <v>0</v>
          </cell>
          <cell r="E60">
            <v>0</v>
          </cell>
          <cell r="F60">
            <v>0</v>
          </cell>
          <cell r="G60">
            <v>0</v>
          </cell>
          <cell r="H60">
            <v>3500</v>
          </cell>
          <cell r="I60">
            <v>0</v>
          </cell>
          <cell r="J60">
            <v>0</v>
          </cell>
          <cell r="K60">
            <v>0</v>
          </cell>
        </row>
        <row r="61">
          <cell r="A61" t="str">
            <v xml:space="preserve">     Transfer to ZANACO/ZNCB</v>
          </cell>
          <cell r="B61">
            <v>0</v>
          </cell>
          <cell r="C61">
            <v>0</v>
          </cell>
          <cell r="D61">
            <v>0</v>
          </cell>
          <cell r="E61">
            <v>0</v>
          </cell>
          <cell r="F61">
            <v>0</v>
          </cell>
          <cell r="G61">
            <v>0</v>
          </cell>
          <cell r="H61">
            <v>1000</v>
          </cell>
          <cell r="I61">
            <v>1000</v>
          </cell>
        </row>
        <row r="62">
          <cell r="A62" t="str">
            <v xml:space="preserve">      Issue of bonds to Lima Bank</v>
          </cell>
          <cell r="B62">
            <v>0</v>
          </cell>
          <cell r="C62">
            <v>0</v>
          </cell>
          <cell r="D62">
            <v>0</v>
          </cell>
          <cell r="E62">
            <v>0</v>
          </cell>
          <cell r="F62">
            <v>0</v>
          </cell>
          <cell r="G62">
            <v>0</v>
          </cell>
          <cell r="H62">
            <v>0</v>
          </cell>
          <cell r="I62">
            <v>1259</v>
          </cell>
          <cell r="J62">
            <v>0</v>
          </cell>
          <cell r="K62">
            <v>0</v>
          </cell>
        </row>
        <row r="63">
          <cell r="A63" t="str">
            <v xml:space="preserve">      Payment to ZPA</v>
          </cell>
          <cell r="B63">
            <v>0</v>
          </cell>
          <cell r="C63">
            <v>1000</v>
          </cell>
          <cell r="D63">
            <v>0</v>
          </cell>
          <cell r="E63">
            <v>0</v>
          </cell>
          <cell r="F63">
            <v>0</v>
          </cell>
          <cell r="G63">
            <v>0</v>
          </cell>
          <cell r="H63">
            <v>7211</v>
          </cell>
          <cell r="I63">
            <v>3500</v>
          </cell>
          <cell r="J63">
            <v>0</v>
          </cell>
          <cell r="K63">
            <v>0</v>
          </cell>
        </row>
        <row r="64">
          <cell r="A64" t="str">
            <v xml:space="preserve"> GRZ financed capital expenditure</v>
          </cell>
          <cell r="B64">
            <v>5801</v>
          </cell>
          <cell r="C64">
            <v>3300</v>
          </cell>
          <cell r="D64">
            <v>250</v>
          </cell>
          <cell r="E64">
            <v>4163</v>
          </cell>
          <cell r="F64">
            <v>4374</v>
          </cell>
          <cell r="G64">
            <v>2839</v>
          </cell>
          <cell r="H64">
            <v>3251</v>
          </cell>
          <cell r="I64">
            <v>5595</v>
          </cell>
          <cell r="J64">
            <v>2490</v>
          </cell>
          <cell r="K64">
            <v>2964</v>
          </cell>
        </row>
        <row r="65">
          <cell r="A65" t="str">
            <v xml:space="preserve">    Nondefense</v>
          </cell>
          <cell r="B65">
            <v>5801</v>
          </cell>
          <cell r="C65">
            <v>3050</v>
          </cell>
          <cell r="D65">
            <v>250</v>
          </cell>
          <cell r="E65">
            <v>4163</v>
          </cell>
          <cell r="F65">
            <v>4374</v>
          </cell>
          <cell r="G65">
            <v>2588</v>
          </cell>
          <cell r="H65">
            <v>3251</v>
          </cell>
          <cell r="I65">
            <v>5595</v>
          </cell>
          <cell r="J65">
            <v>2490</v>
          </cell>
          <cell r="K65">
            <v>2464</v>
          </cell>
        </row>
        <row r="66">
          <cell r="A66" t="str">
            <v xml:space="preserve">       O/w ASIP</v>
          </cell>
          <cell r="B66">
            <v>1084</v>
          </cell>
          <cell r="C66">
            <v>0</v>
          </cell>
          <cell r="D66">
            <v>0</v>
          </cell>
          <cell r="E66">
            <v>0</v>
          </cell>
          <cell r="F66">
            <v>0</v>
          </cell>
          <cell r="G66">
            <v>0</v>
          </cell>
          <cell r="H66">
            <v>0</v>
          </cell>
          <cell r="I66">
            <v>0</v>
          </cell>
          <cell r="J66">
            <v>0</v>
          </cell>
          <cell r="K66">
            <v>0</v>
          </cell>
        </row>
        <row r="67">
          <cell r="A67" t="str">
            <v xml:space="preserve">     Defense</v>
          </cell>
          <cell r="B67">
            <v>0</v>
          </cell>
          <cell r="C67">
            <v>250</v>
          </cell>
          <cell r="D67">
            <v>0</v>
          </cell>
          <cell r="E67">
            <v>0</v>
          </cell>
          <cell r="F67">
            <v>0</v>
          </cell>
          <cell r="G67">
            <v>251</v>
          </cell>
          <cell r="H67">
            <v>0</v>
          </cell>
          <cell r="I67">
            <v>0</v>
          </cell>
          <cell r="J67">
            <v>0</v>
          </cell>
          <cell r="K67">
            <v>500</v>
          </cell>
        </row>
        <row r="68">
          <cell r="A68" t="str">
            <v xml:space="preserve">  Net lending</v>
          </cell>
          <cell r="B68">
            <v>0</v>
          </cell>
          <cell r="C68">
            <v>0</v>
          </cell>
          <cell r="D68">
            <v>0</v>
          </cell>
          <cell r="E68">
            <v>0</v>
          </cell>
          <cell r="F68">
            <v>0</v>
          </cell>
          <cell r="G68">
            <v>0</v>
          </cell>
          <cell r="H68">
            <v>0</v>
          </cell>
          <cell r="I68">
            <v>0</v>
          </cell>
          <cell r="J68">
            <v>0</v>
          </cell>
          <cell r="K68">
            <v>0</v>
          </cell>
        </row>
        <row r="69">
          <cell r="A69" t="str">
            <v xml:space="preserve">     Gross lending</v>
          </cell>
          <cell r="B69">
            <v>0</v>
          </cell>
          <cell r="C69">
            <v>0</v>
          </cell>
          <cell r="D69">
            <v>0</v>
          </cell>
          <cell r="E69">
            <v>0</v>
          </cell>
          <cell r="F69">
            <v>0</v>
          </cell>
          <cell r="G69">
            <v>0</v>
          </cell>
          <cell r="H69">
            <v>0</v>
          </cell>
          <cell r="I69">
            <v>0</v>
          </cell>
          <cell r="J69">
            <v>0</v>
          </cell>
          <cell r="K69">
            <v>0</v>
          </cell>
        </row>
        <row r="70">
          <cell r="A70" t="str">
            <v xml:space="preserve">      Repayments</v>
          </cell>
          <cell r="B70">
            <v>0</v>
          </cell>
          <cell r="C70">
            <v>0</v>
          </cell>
          <cell r="D70">
            <v>0</v>
          </cell>
          <cell r="E70">
            <v>0</v>
          </cell>
          <cell r="F70">
            <v>0</v>
          </cell>
          <cell r="G70">
            <v>0</v>
          </cell>
          <cell r="H70">
            <v>0</v>
          </cell>
          <cell r="I70">
            <v>0</v>
          </cell>
          <cell r="J70">
            <v>0</v>
          </cell>
          <cell r="K70">
            <v>0</v>
          </cell>
        </row>
        <row r="72">
          <cell r="A72" t="str">
            <v>Domestic balance (accrual)</v>
          </cell>
          <cell r="B72">
            <v>47</v>
          </cell>
          <cell r="C72">
            <v>-15485</v>
          </cell>
          <cell r="D72">
            <v>27418</v>
          </cell>
          <cell r="E72">
            <v>6594</v>
          </cell>
          <cell r="F72">
            <v>9586</v>
          </cell>
          <cell r="G72">
            <v>21774</v>
          </cell>
          <cell r="H72">
            <v>-9787</v>
          </cell>
          <cell r="I72">
            <v>-1221</v>
          </cell>
          <cell r="J72">
            <v>27290</v>
          </cell>
          <cell r="K72">
            <v>-7822</v>
          </cell>
        </row>
        <row r="73">
          <cell r="A73" t="str">
            <v xml:space="preserve"> Payments of domestic arrears</v>
          </cell>
          <cell r="B73">
            <v>0</v>
          </cell>
          <cell r="C73">
            <v>2301</v>
          </cell>
          <cell r="D73">
            <v>9993</v>
          </cell>
          <cell r="E73">
            <v>500</v>
          </cell>
          <cell r="F73">
            <v>500</v>
          </cell>
          <cell r="G73">
            <v>500</v>
          </cell>
          <cell r="H73">
            <v>2904</v>
          </cell>
          <cell r="I73">
            <v>2998</v>
          </cell>
          <cell r="J73">
            <v>2800</v>
          </cell>
          <cell r="K73">
            <v>20214</v>
          </cell>
        </row>
        <row r="74">
          <cell r="A74" t="str">
            <v xml:space="preserve"> Change in balances</v>
          </cell>
          <cell r="B74">
            <v>-9081</v>
          </cell>
          <cell r="C74">
            <v>-2443</v>
          </cell>
          <cell r="D74">
            <v>4911</v>
          </cell>
          <cell r="E74">
            <v>-88</v>
          </cell>
          <cell r="F74">
            <v>-5699</v>
          </cell>
          <cell r="G74">
            <v>10906</v>
          </cell>
          <cell r="H74">
            <v>-1790</v>
          </cell>
          <cell r="I74">
            <v>-1437</v>
          </cell>
          <cell r="J74">
            <v>-5222</v>
          </cell>
          <cell r="K74">
            <v>-1896</v>
          </cell>
        </row>
        <row r="75">
          <cell r="A75" t="str">
            <v>Domestic balance (cash)</v>
          </cell>
          <cell r="B75">
            <v>-9034</v>
          </cell>
          <cell r="C75">
            <v>-20229</v>
          </cell>
          <cell r="D75">
            <v>22336</v>
          </cell>
          <cell r="E75">
            <v>6006</v>
          </cell>
          <cell r="F75">
            <v>3387</v>
          </cell>
          <cell r="G75">
            <v>32180</v>
          </cell>
          <cell r="H75">
            <v>-14481</v>
          </cell>
          <cell r="I75">
            <v>-5656</v>
          </cell>
          <cell r="J75">
            <v>19268</v>
          </cell>
          <cell r="K75">
            <v>-29932</v>
          </cell>
        </row>
        <row r="76">
          <cell r="A76" t="str">
            <v xml:space="preserve">Cumulative cash balance </v>
          </cell>
          <cell r="B76">
            <v>-9034</v>
          </cell>
          <cell r="C76">
            <v>-29263</v>
          </cell>
          <cell r="D76">
            <v>-6927</v>
          </cell>
          <cell r="E76">
            <v>-921</v>
          </cell>
          <cell r="F76">
            <v>2466</v>
          </cell>
          <cell r="G76">
            <v>34646</v>
          </cell>
          <cell r="H76">
            <v>20165</v>
          </cell>
          <cell r="I76">
            <v>14509</v>
          </cell>
          <cell r="J76">
            <v>33777</v>
          </cell>
          <cell r="K76">
            <v>3845</v>
          </cell>
        </row>
      </sheetData>
      <sheetData sheetId="6"/>
      <sheetData sheetId="7"/>
      <sheetData sheetId="8"/>
      <sheetData sheetId="9"/>
      <sheetData sheetId="1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ow r="3">
          <cell r="B3">
            <v>10834</v>
          </cell>
        </row>
      </sheetData>
      <sheetData sheetId="1">
        <row r="15">
          <cell r="AC15">
            <v>64244.826753999994</v>
          </cell>
        </row>
        <row r="16">
          <cell r="AC16">
            <v>84461.660201999999</v>
          </cell>
        </row>
        <row r="17">
          <cell r="AC17">
            <v>497193.70521400002</v>
          </cell>
        </row>
        <row r="18">
          <cell r="AC18">
            <v>8.4386240000000008</v>
          </cell>
        </row>
        <row r="19">
          <cell r="AC19">
            <v>889081.82153200009</v>
          </cell>
        </row>
        <row r="20">
          <cell r="AC20">
            <v>1068896.241036</v>
          </cell>
        </row>
        <row r="21">
          <cell r="AC21">
            <v>911370.8645860001</v>
          </cell>
        </row>
        <row r="22">
          <cell r="AC22">
            <v>16.349833999999998</v>
          </cell>
        </row>
        <row r="23">
          <cell r="AC23">
            <v>926824.09478600009</v>
          </cell>
        </row>
        <row r="24">
          <cell r="AC24">
            <v>495153.667862</v>
          </cell>
        </row>
        <row r="25">
          <cell r="AC25">
            <v>411401.37949000002</v>
          </cell>
        </row>
        <row r="26">
          <cell r="AC26">
            <v>427.73275399999994</v>
          </cell>
        </row>
        <row r="27">
          <cell r="AC27">
            <v>15219.058384</v>
          </cell>
        </row>
        <row r="28">
          <cell r="AC28">
            <v>944.07105999999987</v>
          </cell>
        </row>
        <row r="29">
          <cell r="AC29">
            <v>20608.174636</v>
          </cell>
        </row>
        <row r="30">
          <cell r="AC30">
            <v>17668.368999999999</v>
          </cell>
        </row>
        <row r="31">
          <cell r="AC31">
            <v>1007.3607400000001</v>
          </cell>
        </row>
        <row r="32">
          <cell r="AC32">
            <v>32478.154119999996</v>
          </cell>
        </row>
        <row r="33">
          <cell r="AC33">
            <v>128808.21156400001</v>
          </cell>
        </row>
        <row r="34">
          <cell r="AC34">
            <v>49317.428312000004</v>
          </cell>
        </row>
        <row r="35">
          <cell r="AC35">
            <v>2030.5438999999999</v>
          </cell>
        </row>
        <row r="36">
          <cell r="AC36">
            <v>10366.849584</v>
          </cell>
        </row>
        <row r="37">
          <cell r="AC37">
            <v>7005.1127479999996</v>
          </cell>
        </row>
        <row r="38">
          <cell r="AC38">
            <v>1563983.4547340001</v>
          </cell>
        </row>
        <row r="39">
          <cell r="AC39">
            <v>12904.238337999999</v>
          </cell>
        </row>
        <row r="40">
          <cell r="AC40">
            <v>50220.888493999999</v>
          </cell>
        </row>
        <row r="41">
          <cell r="AC41">
            <v>38170.006008000004</v>
          </cell>
        </row>
        <row r="42">
          <cell r="AC42">
            <v>14114.126054</v>
          </cell>
        </row>
        <row r="43">
          <cell r="AC43">
            <v>361066.042158</v>
          </cell>
        </row>
        <row r="44">
          <cell r="AC44">
            <v>60298.187791999997</v>
          </cell>
        </row>
        <row r="45">
          <cell r="AC45">
            <v>266195.33925200003</v>
          </cell>
        </row>
        <row r="46">
          <cell r="AC46">
            <v>2157649.6191720003</v>
          </cell>
        </row>
        <row r="47">
          <cell r="AC47">
            <v>1211291.164654</v>
          </cell>
        </row>
        <row r="48">
          <cell r="AC48">
            <v>199188.44537999999</v>
          </cell>
        </row>
        <row r="49">
          <cell r="AC49">
            <v>17403.079758</v>
          </cell>
        </row>
        <row r="50">
          <cell r="AC50">
            <v>1.0548280000000001</v>
          </cell>
        </row>
        <row r="51">
          <cell r="AC51">
            <v>50241.985053999997</v>
          </cell>
        </row>
        <row r="52">
          <cell r="AC52">
            <v>74.892787999999996</v>
          </cell>
        </row>
        <row r="53">
          <cell r="AC53">
            <v>29399.638601999995</v>
          </cell>
        </row>
        <row r="54">
          <cell r="AC54">
            <v>340235.29881399998</v>
          </cell>
        </row>
        <row r="55">
          <cell r="AC55">
            <v>292184.71892999997</v>
          </cell>
        </row>
        <row r="56">
          <cell r="AC56">
            <v>130.27125800000002</v>
          </cell>
        </row>
        <row r="57">
          <cell r="AC57">
            <v>677747.55914599996</v>
          </cell>
        </row>
        <row r="58">
          <cell r="AC58">
            <v>2.1096560000000002</v>
          </cell>
        </row>
        <row r="59">
          <cell r="AC59">
            <v>357.05927799999995</v>
          </cell>
        </row>
        <row r="60">
          <cell r="AC60">
            <v>66836.011736</v>
          </cell>
        </row>
        <row r="61">
          <cell r="AC61">
            <v>2.1096560000000002</v>
          </cell>
        </row>
        <row r="62">
          <cell r="AC62">
            <v>69130.790049999996</v>
          </cell>
        </row>
        <row r="63">
          <cell r="AC63">
            <v>28480.356</v>
          </cell>
        </row>
        <row r="64">
          <cell r="AC64">
            <v>68007.925644000003</v>
          </cell>
        </row>
        <row r="65">
          <cell r="AC65">
            <v>73.837959999999995</v>
          </cell>
        </row>
        <row r="66">
          <cell r="AC66">
            <v>11.075693999999999</v>
          </cell>
        </row>
        <row r="67">
          <cell r="AC67">
            <v>721242.86431199999</v>
          </cell>
        </row>
        <row r="68">
          <cell r="AC68">
            <v>44276.932713999995</v>
          </cell>
        </row>
        <row r="69">
          <cell r="AC69">
            <v>210166.56779</v>
          </cell>
        </row>
        <row r="70">
          <cell r="AC70">
            <v>0.52741400000000005</v>
          </cell>
        </row>
        <row r="71">
          <cell r="AC71">
            <v>4.7467259999999998</v>
          </cell>
        </row>
        <row r="72">
          <cell r="AC72">
            <v>332617.858412</v>
          </cell>
        </row>
        <row r="73">
          <cell r="AC73">
            <v>10205567.965041999</v>
          </cell>
        </row>
        <row r="74">
          <cell r="AC74">
            <v>1912.4031639999998</v>
          </cell>
        </row>
        <row r="75">
          <cell r="AC75">
            <v>768689.02775200002</v>
          </cell>
        </row>
        <row r="76">
          <cell r="AC76">
            <v>96169.196173999997</v>
          </cell>
        </row>
        <row r="77">
          <cell r="AC77">
            <v>49621.746189999998</v>
          </cell>
        </row>
        <row r="78">
          <cell r="AC78">
            <v>29172.543121630017</v>
          </cell>
        </row>
        <row r="79">
          <cell r="AC79">
            <v>239635.33345864696</v>
          </cell>
        </row>
        <row r="80">
          <cell r="AC80">
            <v>224866.62721983192</v>
          </cell>
        </row>
        <row r="81">
          <cell r="AC81">
            <v>533359.93847262196</v>
          </cell>
        </row>
        <row r="82">
          <cell r="AC82">
            <v>35921.582018958936</v>
          </cell>
        </row>
        <row r="83">
          <cell r="AC83">
            <v>281688.68969990284</v>
          </cell>
        </row>
        <row r="84">
          <cell r="AC84">
            <v>36735.452503969689</v>
          </cell>
        </row>
        <row r="85">
          <cell r="AC85">
            <v>354824.26097428205</v>
          </cell>
        </row>
        <row r="86">
          <cell r="AC86">
            <v>860710.70046462014</v>
          </cell>
        </row>
        <row r="87">
          <cell r="AC87">
            <v>138597.25082755368</v>
          </cell>
        </row>
        <row r="88">
          <cell r="AC88">
            <v>8249.3888493520481</v>
          </cell>
        </row>
        <row r="89">
          <cell r="AC89">
            <v>198395.25102316067</v>
          </cell>
        </row>
        <row r="90">
          <cell r="AC90">
            <v>1234291.2750467251</v>
          </cell>
        </row>
        <row r="91">
          <cell r="AC91">
            <v>3154208.7657908904</v>
          </cell>
        </row>
        <row r="92">
          <cell r="AC92">
            <v>100588.78316246196</v>
          </cell>
        </row>
        <row r="93">
          <cell r="AC93">
            <v>143022.22408036882</v>
          </cell>
        </row>
        <row r="94">
          <cell r="AC94">
            <v>112652.14572162981</v>
          </cell>
        </row>
        <row r="95">
          <cell r="AC95">
            <v>302271.43846507039</v>
          </cell>
        </row>
        <row r="96">
          <cell r="AC96">
            <v>15625.537629192928</v>
          </cell>
        </row>
        <row r="97">
          <cell r="AC97">
            <v>468.98988359124166</v>
          </cell>
        </row>
        <row r="98">
          <cell r="AC98">
            <v>71901.041924315272</v>
          </cell>
        </row>
        <row r="99">
          <cell r="AC99">
            <v>78540267.377412632</v>
          </cell>
        </row>
        <row r="100">
          <cell r="AC100">
            <v>10825.253133656617</v>
          </cell>
        </row>
        <row r="101">
          <cell r="AC101">
            <v>4885695.8471797276</v>
          </cell>
        </row>
        <row r="102">
          <cell r="AC102">
            <v>2230024.5210048086</v>
          </cell>
        </row>
        <row r="103">
          <cell r="AC103">
            <v>25845258.890077095</v>
          </cell>
        </row>
        <row r="104">
          <cell r="AC104">
            <v>148094.89264951754</v>
          </cell>
        </row>
        <row r="105">
          <cell r="AC105">
            <v>34655.130329490225</v>
          </cell>
        </row>
        <row r="106">
          <cell r="AC106">
            <v>174490.19224293451</v>
          </cell>
        </row>
        <row r="107">
          <cell r="AC107">
            <v>161803064.48674136</v>
          </cell>
        </row>
        <row r="108">
          <cell r="AC108">
            <v>9041484.4204737004</v>
          </cell>
        </row>
        <row r="109">
          <cell r="AC109">
            <v>98809.485665173052</v>
          </cell>
        </row>
        <row r="110">
          <cell r="AC110">
            <v>383654.31021145737</v>
          </cell>
        </row>
        <row r="111">
          <cell r="AC111">
            <v>6595192.3151337598</v>
          </cell>
        </row>
        <row r="112">
          <cell r="AC112">
            <v>1150048.5196972177</v>
          </cell>
        </row>
        <row r="113">
          <cell r="AC113">
            <v>463090879.9077332</v>
          </cell>
        </row>
        <row r="114">
          <cell r="AC114">
            <v>209114.89193112304</v>
          </cell>
        </row>
        <row r="115">
          <cell r="AC115">
            <v>549932.40605761553</v>
          </cell>
        </row>
        <row r="116">
          <cell r="AC116">
            <v>377241.79840617103</v>
          </cell>
        </row>
        <row r="117">
          <cell r="AC117">
            <v>853242.96142125363</v>
          </cell>
        </row>
        <row r="118">
          <cell r="AC118">
            <v>1489206.0721746632</v>
          </cell>
        </row>
        <row r="119">
          <cell r="AC119">
            <v>192.72739491090465</v>
          </cell>
        </row>
        <row r="120">
          <cell r="AC120">
            <v>68066058.541737214</v>
          </cell>
        </row>
        <row r="121">
          <cell r="AC121">
            <v>23506.178707477055</v>
          </cell>
        </row>
        <row r="122">
          <cell r="AC122">
            <v>264811.31902265083</v>
          </cell>
        </row>
        <row r="123">
          <cell r="AC123">
            <v>166745.89237126693</v>
          </cell>
        </row>
        <row r="124">
          <cell r="AC124">
            <v>371596.01942583983</v>
          </cell>
        </row>
        <row r="125">
          <cell r="AC125">
            <v>282735.86176822678</v>
          </cell>
        </row>
        <row r="126">
          <cell r="AC126">
            <v>211794.57840339819</v>
          </cell>
        </row>
        <row r="127">
          <cell r="AC127">
            <v>91898252.643064439</v>
          </cell>
        </row>
        <row r="128">
          <cell r="AC128">
            <v>144.39637637287592</v>
          </cell>
        </row>
        <row r="129">
          <cell r="AC129">
            <v>207017.2660586485</v>
          </cell>
        </row>
        <row r="130">
          <cell r="AC130">
            <v>5825191.4779745052</v>
          </cell>
        </row>
        <row r="131">
          <cell r="AC131">
            <v>62230.363122400449</v>
          </cell>
        </row>
        <row r="132">
          <cell r="AC132">
            <v>1870507.0794587876</v>
          </cell>
        </row>
        <row r="133">
          <cell r="AC133">
            <v>22343.549205978921</v>
          </cell>
        </row>
        <row r="134">
          <cell r="AC134">
            <v>12205.670558196487</v>
          </cell>
        </row>
        <row r="135">
          <cell r="AC135">
            <v>50792.618747641529</v>
          </cell>
        </row>
        <row r="136">
          <cell r="AC136">
            <v>186748077.60485011</v>
          </cell>
        </row>
        <row r="137">
          <cell r="AC137">
            <v>4970568.9941475736</v>
          </cell>
        </row>
        <row r="138">
          <cell r="AC138">
            <v>652107.16264321434</v>
          </cell>
        </row>
        <row r="139">
          <cell r="AC139">
            <v>4447.3487243604568</v>
          </cell>
        </row>
        <row r="140">
          <cell r="AC140">
            <v>15871.667816192148</v>
          </cell>
        </row>
        <row r="141">
          <cell r="AC141">
            <v>339634.59753079322</v>
          </cell>
        </row>
        <row r="142">
          <cell r="AC142">
            <v>633339.81046942889</v>
          </cell>
        </row>
        <row r="143">
          <cell r="AC143">
            <v>12826.515308675733</v>
          </cell>
        </row>
        <row r="144">
          <cell r="AC144">
            <v>1193101.0153278799</v>
          </cell>
        </row>
        <row r="145">
          <cell r="AC145">
            <v>0.29833962060511554</v>
          </cell>
        </row>
        <row r="146">
          <cell r="AC146">
            <v>16816.211055027943</v>
          </cell>
        </row>
        <row r="147">
          <cell r="AC147">
            <v>751788.39667979546</v>
          </cell>
        </row>
        <row r="148">
          <cell r="AC148">
            <v>0.29833962060511554</v>
          </cell>
        </row>
        <row r="149">
          <cell r="AC149">
            <v>6330141.4293957641</v>
          </cell>
        </row>
        <row r="150">
          <cell r="AC150">
            <v>67291.993125586843</v>
          </cell>
        </row>
        <row r="151">
          <cell r="AC151">
            <v>15902.396797114474</v>
          </cell>
        </row>
        <row r="152">
          <cell r="AC152">
            <v>201982.18828169594</v>
          </cell>
        </row>
        <row r="153">
          <cell r="AC153">
            <v>429702.43397261575</v>
          </cell>
        </row>
        <row r="154">
          <cell r="AC154">
            <v>5899341.702298562</v>
          </cell>
        </row>
        <row r="155">
          <cell r="AC155">
            <v>5973.3558837556229</v>
          </cell>
        </row>
        <row r="156">
          <cell r="AC156">
            <v>193.62241377271999</v>
          </cell>
        </row>
        <row r="157">
          <cell r="AC157">
            <v>2129525.5380681488</v>
          </cell>
        </row>
        <row r="158">
          <cell r="AC158">
            <v>736630.35723609081</v>
          </cell>
        </row>
        <row r="159">
          <cell r="AC159">
            <v>318476.94831671962</v>
          </cell>
        </row>
        <row r="160">
          <cell r="AC160">
            <v>194564.57029459093</v>
          </cell>
        </row>
        <row r="161">
          <cell r="AC161">
            <v>72462.815429914699</v>
          </cell>
        </row>
        <row r="162">
          <cell r="AC162">
            <v>49303.307361580788</v>
          </cell>
        </row>
        <row r="163">
          <cell r="AC163">
            <v>75901.77623662987</v>
          </cell>
        </row>
        <row r="164">
          <cell r="AC164">
            <v>11630.471769669823</v>
          </cell>
        </row>
        <row r="165">
          <cell r="AC165">
            <v>7159382.0733204745</v>
          </cell>
        </row>
        <row r="166">
          <cell r="AC166">
            <v>5802.1089415282868</v>
          </cell>
        </row>
        <row r="167">
          <cell r="AC167">
            <v>874264.86610795185</v>
          </cell>
        </row>
        <row r="168">
          <cell r="AC168">
            <v>5191.1093985290108</v>
          </cell>
        </row>
        <row r="169">
          <cell r="AC169">
            <v>498680.64263386279</v>
          </cell>
        </row>
        <row r="170">
          <cell r="AC170">
            <v>552847.18415092747</v>
          </cell>
        </row>
        <row r="171">
          <cell r="AC171">
            <v>1986230.3332349267</v>
          </cell>
        </row>
        <row r="172">
          <cell r="AC172">
            <v>22932.471617053416</v>
          </cell>
        </row>
        <row r="173">
          <cell r="AC173">
            <v>310641.65486076748</v>
          </cell>
        </row>
        <row r="174">
          <cell r="AC174">
            <v>8204.3395666406777</v>
          </cell>
        </row>
        <row r="175">
          <cell r="AC175">
            <v>691675.94652407081</v>
          </cell>
        </row>
        <row r="176">
          <cell r="AC176">
            <v>2983.3962060511553</v>
          </cell>
        </row>
        <row r="177">
          <cell r="AC177">
            <v>295932.9148856941</v>
          </cell>
        </row>
        <row r="178">
          <cell r="AC178">
            <v>5630373.3190023992</v>
          </cell>
        </row>
        <row r="179">
          <cell r="AC179">
            <v>23378.489349858064</v>
          </cell>
        </row>
        <row r="180">
          <cell r="AC180">
            <v>2237.5471545383666</v>
          </cell>
        </row>
        <row r="181">
          <cell r="AC181">
            <v>307497655.27679372</v>
          </cell>
        </row>
        <row r="182">
          <cell r="AC182">
            <v>2411186.7805229556</v>
          </cell>
        </row>
        <row r="183">
          <cell r="AC183">
            <v>1578697.8148090977</v>
          </cell>
        </row>
        <row r="184">
          <cell r="AC184">
            <v>8968942.2467047032</v>
          </cell>
        </row>
        <row r="185">
          <cell r="AC185">
            <v>7674793.3035382507</v>
          </cell>
        </row>
        <row r="186">
          <cell r="AC186">
            <v>396479166.45350301</v>
          </cell>
        </row>
        <row r="187">
          <cell r="AC187">
            <v>80697.585637857104</v>
          </cell>
        </row>
        <row r="188">
          <cell r="AC188">
            <v>383597.62568354246</v>
          </cell>
        </row>
        <row r="189">
          <cell r="AC189">
            <v>48046.104200350834</v>
          </cell>
        </row>
        <row r="190">
          <cell r="AC190">
            <v>143973.62913047848</v>
          </cell>
        </row>
        <row r="191">
          <cell r="AC191">
            <v>16476.998906399927</v>
          </cell>
        </row>
        <row r="192">
          <cell r="AC192">
            <v>59099.587143770361</v>
          </cell>
        </row>
        <row r="193">
          <cell r="AC193">
            <v>41175.044398194419</v>
          </cell>
        </row>
        <row r="194">
          <cell r="AC194">
            <v>27982.168035415601</v>
          </cell>
        </row>
        <row r="195">
          <cell r="AC195">
            <v>62844.942740846978</v>
          </cell>
        </row>
        <row r="196">
          <cell r="AC196">
            <v>1573231.6362803704</v>
          </cell>
        </row>
        <row r="197">
          <cell r="AC197">
            <v>2827.9612637158903</v>
          </cell>
        </row>
        <row r="198">
          <cell r="AC198">
            <v>4479697.6894226698</v>
          </cell>
        </row>
        <row r="199">
          <cell r="AC199">
            <v>6550.9413892471275</v>
          </cell>
        </row>
        <row r="200">
          <cell r="AC200">
            <v>2476.5171906430642</v>
          </cell>
        </row>
        <row r="201">
          <cell r="AC201">
            <v>42286.061145327876</v>
          </cell>
        </row>
        <row r="202">
          <cell r="AC202">
            <v>374117.88423881488</v>
          </cell>
        </row>
        <row r="203">
          <cell r="AC203">
            <v>56.087848673761719</v>
          </cell>
        </row>
        <row r="204">
          <cell r="AC204">
            <v>208355.31925706242</v>
          </cell>
        </row>
        <row r="205">
          <cell r="AC205">
            <v>56621613.160759881</v>
          </cell>
        </row>
        <row r="206">
          <cell r="AC206">
            <v>4227.7707635950928</v>
          </cell>
        </row>
        <row r="207">
          <cell r="AC207">
            <v>10671.906568665589</v>
          </cell>
        </row>
        <row r="208">
          <cell r="AC208">
            <v>39250.753845291423</v>
          </cell>
        </row>
        <row r="209">
          <cell r="AC209">
            <v>4624.2641193792906</v>
          </cell>
        </row>
        <row r="210">
          <cell r="AC210">
            <v>8080.2302844689484</v>
          </cell>
        </row>
        <row r="211">
          <cell r="AC211">
            <v>225115.144123796</v>
          </cell>
        </row>
        <row r="212">
          <cell r="AC212">
            <v>1002856.9994188923</v>
          </cell>
        </row>
        <row r="213">
          <cell r="AC213">
            <v>22957104.922847543</v>
          </cell>
        </row>
        <row r="214">
          <cell r="AC214">
            <v>19313.015339872156</v>
          </cell>
        </row>
        <row r="215">
          <cell r="AC215">
            <v>2861903.6606917549</v>
          </cell>
        </row>
        <row r="216">
          <cell r="AC216">
            <v>2.9833962060511556</v>
          </cell>
        </row>
        <row r="217">
          <cell r="AC217">
            <v>148885.79098374175</v>
          </cell>
        </row>
        <row r="218">
          <cell r="AC218">
            <v>3646497.183713668</v>
          </cell>
        </row>
        <row r="219">
          <cell r="AC219">
            <v>48180.953708864348</v>
          </cell>
        </row>
        <row r="220">
          <cell r="AC220">
            <v>164306.07095395832</v>
          </cell>
        </row>
        <row r="221">
          <cell r="AC221">
            <v>22375.471545383665</v>
          </cell>
        </row>
        <row r="222">
          <cell r="AC222">
            <v>102713.5579404116</v>
          </cell>
        </row>
        <row r="223">
          <cell r="AC223">
            <v>609880.47108238679</v>
          </cell>
        </row>
        <row r="224">
          <cell r="AC224">
            <v>6979704.650094077</v>
          </cell>
        </row>
        <row r="225">
          <cell r="AC225">
            <v>258277.97967101942</v>
          </cell>
        </row>
        <row r="226">
          <cell r="AC226">
            <v>601607.51340300695</v>
          </cell>
        </row>
        <row r="227">
          <cell r="AC227">
            <v>633330.56194119004</v>
          </cell>
        </row>
        <row r="228">
          <cell r="AC228">
            <v>356993.78669532249</v>
          </cell>
        </row>
        <row r="229">
          <cell r="AC229">
            <v>4483.149478833072</v>
          </cell>
        </row>
        <row r="230">
          <cell r="AC230">
            <v>203411.23506439445</v>
          </cell>
        </row>
        <row r="231">
          <cell r="AC231">
            <v>128576.02297142787</v>
          </cell>
        </row>
        <row r="232">
          <cell r="AC232">
            <v>26045829.036934469</v>
          </cell>
        </row>
        <row r="233">
          <cell r="AC233">
            <v>1500320.1180610654</v>
          </cell>
        </row>
        <row r="234">
          <cell r="AC234">
            <v>165712.44392549086</v>
          </cell>
        </row>
        <row r="235">
          <cell r="AC235">
            <v>192.13071566969441</v>
          </cell>
        </row>
        <row r="236">
          <cell r="AC236">
            <v>61741.682823849282</v>
          </cell>
        </row>
        <row r="237">
          <cell r="AC237">
            <v>1334909.8921712476</v>
          </cell>
        </row>
        <row r="238">
          <cell r="AC238">
            <v>17342.780485395975</v>
          </cell>
        </row>
        <row r="239">
          <cell r="AC239">
            <v>32760.673738647736</v>
          </cell>
        </row>
        <row r="240">
          <cell r="AC240">
            <v>63065.71406009476</v>
          </cell>
        </row>
        <row r="241">
          <cell r="AC241">
            <v>58832.573183328786</v>
          </cell>
        </row>
        <row r="242">
          <cell r="AC242">
            <v>365661.74603238347</v>
          </cell>
        </row>
        <row r="243">
          <cell r="AC243">
            <v>1048.9621060475861</v>
          </cell>
        </row>
        <row r="244">
          <cell r="AC244">
            <v>368896.94087822537</v>
          </cell>
        </row>
        <row r="245">
          <cell r="AC245">
            <v>21362.608533429298</v>
          </cell>
        </row>
        <row r="246">
          <cell r="AC246">
            <v>654109.61817671591</v>
          </cell>
        </row>
        <row r="247">
          <cell r="AC247">
            <v>237878.41143290343</v>
          </cell>
        </row>
        <row r="248">
          <cell r="AC248">
            <v>357812.72895388346</v>
          </cell>
        </row>
        <row r="249">
          <cell r="AC249">
            <v>102367.18564088906</v>
          </cell>
        </row>
        <row r="250">
          <cell r="AC250">
            <v>200233.02308608813</v>
          </cell>
        </row>
        <row r="251">
          <cell r="AC251">
            <v>1143.5357657794077</v>
          </cell>
        </row>
        <row r="252">
          <cell r="AC252">
            <v>165812.98437763477</v>
          </cell>
        </row>
        <row r="253">
          <cell r="AC253">
            <v>298339.62060511555</v>
          </cell>
        </row>
        <row r="254">
          <cell r="AC254">
            <v>972968.44120780996</v>
          </cell>
        </row>
        <row r="255">
          <cell r="AC255">
            <v>293097.79347108369</v>
          </cell>
        </row>
        <row r="256">
          <cell r="AC256">
            <v>8839753.4341525547</v>
          </cell>
        </row>
        <row r="257">
          <cell r="AC257">
            <v>780142.29588248511</v>
          </cell>
        </row>
        <row r="258">
          <cell r="AC258">
            <v>335959.9484238</v>
          </cell>
        </row>
        <row r="259">
          <cell r="AC259">
            <v>8506775.9869159423</v>
          </cell>
        </row>
        <row r="260">
          <cell r="AC260">
            <v>59790990.407881208</v>
          </cell>
        </row>
        <row r="261">
          <cell r="AC261">
            <v>2739.056056775566</v>
          </cell>
        </row>
        <row r="262">
          <cell r="AC262">
            <v>897.40557878018751</v>
          </cell>
        </row>
        <row r="263">
          <cell r="AC263">
            <v>3651.6769562066147</v>
          </cell>
        </row>
        <row r="264">
          <cell r="AC264">
            <v>4205.6936316703141</v>
          </cell>
        </row>
        <row r="265">
          <cell r="AC265">
            <v>360141.26969270647</v>
          </cell>
        </row>
        <row r="266">
          <cell r="AC266">
            <v>554718.66859098338</v>
          </cell>
        </row>
        <row r="267">
          <cell r="AC267">
            <v>1382438.4235801212</v>
          </cell>
        </row>
        <row r="268">
          <cell r="AC268">
            <v>2616.992063364065</v>
          </cell>
        </row>
        <row r="269">
          <cell r="AC269">
            <v>12781.404223568687</v>
          </cell>
        </row>
        <row r="270">
          <cell r="AC270">
            <v>96344.801070075409</v>
          </cell>
        </row>
        <row r="271">
          <cell r="AC271">
            <v>330.14184794367702</v>
          </cell>
        </row>
        <row r="272">
          <cell r="AC272">
            <v>1.9701559553331105</v>
          </cell>
        </row>
        <row r="273">
          <cell r="AC273">
            <v>143876.47844871291</v>
          </cell>
        </row>
        <row r="274">
          <cell r="AC274">
            <v>453851.16399607837</v>
          </cell>
        </row>
        <row r="275">
          <cell r="AC275">
            <v>3397885.1404815097</v>
          </cell>
        </row>
        <row r="276">
          <cell r="AC276">
            <v>894.13717453951665</v>
          </cell>
        </row>
        <row r="277">
          <cell r="AC277">
            <v>20.84403381161253</v>
          </cell>
        </row>
        <row r="278">
          <cell r="AC278">
            <v>95204.046294860309</v>
          </cell>
        </row>
        <row r="279">
          <cell r="AC279">
            <v>1245.2513302971968</v>
          </cell>
        </row>
        <row r="280">
          <cell r="AC280">
            <v>1115782.9268350853</v>
          </cell>
        </row>
        <row r="281">
          <cell r="AC281">
            <v>252419.81193905449</v>
          </cell>
        </row>
        <row r="282">
          <cell r="AC282">
            <v>9.3438772258952714</v>
          </cell>
        </row>
        <row r="283">
          <cell r="AC283">
            <v>117105.37575257223</v>
          </cell>
        </row>
        <row r="284">
          <cell r="AC284">
            <v>22685.1370050072</v>
          </cell>
        </row>
        <row r="285">
          <cell r="AC285">
            <v>10368937.573704993</v>
          </cell>
        </row>
        <row r="286">
          <cell r="AC286">
            <v>12128.352639212062</v>
          </cell>
        </row>
        <row r="287">
          <cell r="AC287">
            <v>38958.577333583722</v>
          </cell>
        </row>
        <row r="288">
          <cell r="AC288">
            <v>244.01894755318807</v>
          </cell>
        </row>
        <row r="289">
          <cell r="AC289">
            <v>33163.217174168836</v>
          </cell>
        </row>
        <row r="290">
          <cell r="AC290">
            <v>15.0939555187539</v>
          </cell>
        </row>
        <row r="291">
          <cell r="AC291">
            <v>2102072.2936155275</v>
          </cell>
        </row>
        <row r="292">
          <cell r="AC292">
            <v>6660.3875625968103</v>
          </cell>
        </row>
        <row r="293">
          <cell r="AC293">
            <v>1428103.820010101</v>
          </cell>
        </row>
        <row r="294">
          <cell r="AC294">
            <v>51490.513592975803</v>
          </cell>
        </row>
        <row r="295">
          <cell r="AC295">
            <v>129406375.21128716</v>
          </cell>
        </row>
        <row r="296">
          <cell r="AC296">
            <v>10331.093792800439</v>
          </cell>
        </row>
        <row r="297">
          <cell r="AC297">
            <v>4854.8629786392012</v>
          </cell>
        </row>
        <row r="298">
          <cell r="AC298">
            <v>1780179.6763622616</v>
          </cell>
        </row>
        <row r="299">
          <cell r="AC299">
            <v>33338.235182207725</v>
          </cell>
        </row>
        <row r="300">
          <cell r="AC300">
            <v>2202.6393660581589</v>
          </cell>
        </row>
        <row r="301">
          <cell r="AC301">
            <v>402665.04517273081</v>
          </cell>
        </row>
        <row r="302">
          <cell r="AC302">
            <v>194.78390217058603</v>
          </cell>
        </row>
        <row r="303">
          <cell r="AC303">
            <v>14116.082829074629</v>
          </cell>
        </row>
        <row r="304">
          <cell r="AC304">
            <v>28927.206371798547</v>
          </cell>
        </row>
        <row r="305">
          <cell r="AC305">
            <v>11336.998114157394</v>
          </cell>
        </row>
        <row r="306">
          <cell r="AC306">
            <v>5939.1121167363553</v>
          </cell>
        </row>
        <row r="307">
          <cell r="AC307">
            <v>168334.26078322297</v>
          </cell>
        </row>
        <row r="308">
          <cell r="AC308">
            <v>384.53648583492077</v>
          </cell>
        </row>
        <row r="309">
          <cell r="AC309">
            <v>144.4707171080731</v>
          </cell>
        </row>
        <row r="310">
          <cell r="AC310">
            <v>1351573.1529712994</v>
          </cell>
        </row>
        <row r="311">
          <cell r="AC311">
            <v>360915.88296764414</v>
          </cell>
        </row>
        <row r="312">
          <cell r="AC312">
            <v>3578336.2537473589</v>
          </cell>
        </row>
        <row r="313">
          <cell r="AC313">
            <v>1915810.5475269158</v>
          </cell>
        </row>
        <row r="314">
          <cell r="AC314">
            <v>6874.9382172242831</v>
          </cell>
        </row>
        <row r="315">
          <cell r="AC315">
            <v>450923.33118625771</v>
          </cell>
        </row>
        <row r="316">
          <cell r="AC316">
            <v>591367.90094459825</v>
          </cell>
        </row>
        <row r="317">
          <cell r="AC317">
            <v>2729158.0431827502</v>
          </cell>
        </row>
        <row r="318">
          <cell r="AC318">
            <v>7327747.6514920052</v>
          </cell>
        </row>
        <row r="319">
          <cell r="AC319">
            <v>2546583.7422402785</v>
          </cell>
        </row>
        <row r="320">
          <cell r="AC320">
            <v>12369948.286886489</v>
          </cell>
        </row>
        <row r="321">
          <cell r="AC321">
            <v>1622777.7920931238</v>
          </cell>
        </row>
        <row r="322">
          <cell r="AC322">
            <v>3104.8204316374377</v>
          </cell>
        </row>
        <row r="323">
          <cell r="AC323">
            <v>532246.69448199996</v>
          </cell>
        </row>
        <row r="324">
          <cell r="AC324">
            <v>429.84241000000003</v>
          </cell>
        </row>
        <row r="325">
          <cell r="AC325">
            <v>171674710.22720894</v>
          </cell>
        </row>
        <row r="326">
          <cell r="AC326">
            <v>0.52741400000000005</v>
          </cell>
        </row>
        <row r="327">
          <cell r="AC327">
            <v>207196.86651025276</v>
          </cell>
        </row>
        <row r="328">
          <cell r="AC328">
            <v>1399197.69716</v>
          </cell>
        </row>
        <row r="329">
          <cell r="AC329">
            <v>6511.9283340774546</v>
          </cell>
        </row>
        <row r="330">
          <cell r="AC330">
            <v>5118.5528699999995</v>
          </cell>
        </row>
        <row r="331">
          <cell r="AC331">
            <v>6564991.3953399053</v>
          </cell>
        </row>
        <row r="332">
          <cell r="AC332">
            <v>0.52741400000000005</v>
          </cell>
        </row>
        <row r="333">
          <cell r="AC333">
            <v>320047.58926480322</v>
          </cell>
        </row>
        <row r="334">
          <cell r="AC334">
            <v>220.45905199999999</v>
          </cell>
        </row>
        <row r="335">
          <cell r="AC335">
            <v>18837911.582435854</v>
          </cell>
        </row>
        <row r="336">
          <cell r="AC336">
            <v>1.5822419999999999</v>
          </cell>
        </row>
        <row r="337">
          <cell r="AC337">
            <v>19222.021755587597</v>
          </cell>
        </row>
        <row r="338">
          <cell r="AC338">
            <v>876412.61303668807</v>
          </cell>
        </row>
        <row r="339">
          <cell r="AC339">
            <v>193256.35105823755</v>
          </cell>
        </row>
        <row r="340">
          <cell r="AC340">
            <v>12008.319754848639</v>
          </cell>
        </row>
        <row r="341">
          <cell r="AC341">
            <v>33496.080903439346</v>
          </cell>
        </row>
        <row r="342">
          <cell r="AC342">
            <v>105946.39690599999</v>
          </cell>
        </row>
        <row r="343">
          <cell r="AC343">
            <v>2150716.2347279997</v>
          </cell>
        </row>
        <row r="344">
          <cell r="AC344">
            <v>70332.073859552955</v>
          </cell>
        </row>
        <row r="345">
          <cell r="AC345">
            <v>24617.575863999999</v>
          </cell>
        </row>
        <row r="346">
          <cell r="AC346">
            <v>57053939.491695724</v>
          </cell>
        </row>
        <row r="347">
          <cell r="AC347">
            <v>1248220.1675957784</v>
          </cell>
        </row>
        <row r="348">
          <cell r="AC348">
            <v>281.03592261001882</v>
          </cell>
        </row>
        <row r="349">
          <cell r="AC349">
            <v>4690489.5483612139</v>
          </cell>
        </row>
        <row r="350">
          <cell r="AC350">
            <v>32896.158846314582</v>
          </cell>
        </row>
        <row r="351">
          <cell r="AC351">
            <v>2139084.6378519577</v>
          </cell>
        </row>
        <row r="352">
          <cell r="AC352">
            <v>611100.38179104123</v>
          </cell>
        </row>
        <row r="353">
          <cell r="AC353">
            <v>93000.813251991465</v>
          </cell>
        </row>
        <row r="354">
          <cell r="AC354">
            <v>148985.73475664441</v>
          </cell>
        </row>
        <row r="355">
          <cell r="AC355">
            <v>16605.866729882418</v>
          </cell>
        </row>
        <row r="356">
          <cell r="AC356">
            <v>22241.04838</v>
          </cell>
        </row>
        <row r="357">
          <cell r="AC357">
            <v>745.84905151278883</v>
          </cell>
        </row>
        <row r="358">
          <cell r="AC358">
            <v>84700.408327515936</v>
          </cell>
        </row>
        <row r="359">
          <cell r="AC359">
            <v>684831.14060852758</v>
          </cell>
        </row>
        <row r="360">
          <cell r="AC360">
            <v>2022289.4498189839</v>
          </cell>
        </row>
        <row r="361">
          <cell r="AC361">
            <v>108433.1795472615</v>
          </cell>
        </row>
        <row r="362">
          <cell r="AC362">
            <v>170351.92336552098</v>
          </cell>
        </row>
        <row r="363">
          <cell r="AC363">
            <v>694789.36031400005</v>
          </cell>
        </row>
        <row r="364">
          <cell r="AC364">
            <v>7378432.7270339997</v>
          </cell>
        </row>
        <row r="365">
          <cell r="AC365">
            <v>9966937.3910859991</v>
          </cell>
        </row>
        <row r="366">
          <cell r="AC366">
            <v>3553969.7455480001</v>
          </cell>
        </row>
        <row r="367">
          <cell r="AC367">
            <v>5220.9433605895219</v>
          </cell>
        </row>
        <row r="368">
          <cell r="AC368">
            <v>5220.9433605895219</v>
          </cell>
        </row>
        <row r="369">
          <cell r="AC369">
            <v>8003539.6982754394</v>
          </cell>
        </row>
        <row r="370">
          <cell r="AC370">
            <v>11744.735844361585</v>
          </cell>
        </row>
        <row r="371">
          <cell r="AC371">
            <v>4098319.4275694978</v>
          </cell>
        </row>
        <row r="372">
          <cell r="AC372">
            <v>11071.77575289929</v>
          </cell>
        </row>
        <row r="373">
          <cell r="AC373">
            <v>13141.444558435092</v>
          </cell>
        </row>
        <row r="374">
          <cell r="AC374">
            <v>8823496.9827039987</v>
          </cell>
        </row>
        <row r="375">
          <cell r="AC375">
            <v>12859589.835695257</v>
          </cell>
        </row>
        <row r="376">
          <cell r="AC376">
            <v>285969.8632555863</v>
          </cell>
        </row>
        <row r="377">
          <cell r="AC377">
            <v>54471.742948943815</v>
          </cell>
        </row>
        <row r="378">
          <cell r="AC378">
            <v>550250.73443280114</v>
          </cell>
        </row>
        <row r="379">
          <cell r="AC379">
            <v>4178653.0526392395</v>
          </cell>
        </row>
        <row r="380">
          <cell r="AC380">
            <v>300393.09221374057</v>
          </cell>
        </row>
        <row r="381">
          <cell r="AC381">
            <v>38890.980945999996</v>
          </cell>
        </row>
        <row r="382">
          <cell r="AC382">
            <v>546.92831799999999</v>
          </cell>
        </row>
        <row r="383">
          <cell r="AC383">
            <v>769.41788154059293</v>
          </cell>
        </row>
        <row r="384">
          <cell r="AC384">
            <v>26468.799004</v>
          </cell>
        </row>
        <row r="385">
          <cell r="AC385">
            <v>348.16233724616984</v>
          </cell>
        </row>
        <row r="386">
          <cell r="AC386">
            <v>541754.91705682932</v>
          </cell>
        </row>
        <row r="387">
          <cell r="AC387">
            <v>908507.98942138627</v>
          </cell>
        </row>
        <row r="388">
          <cell r="AC388">
            <v>92074547.193332791</v>
          </cell>
        </row>
        <row r="389">
          <cell r="AC389">
            <v>309785.46802775864</v>
          </cell>
        </row>
        <row r="390">
          <cell r="AC390">
            <v>3948757.7348928852</v>
          </cell>
        </row>
        <row r="391">
          <cell r="AC391">
            <v>500877.01892075763</v>
          </cell>
        </row>
        <row r="392">
          <cell r="AC392">
            <v>9185082.5276519991</v>
          </cell>
        </row>
        <row r="393">
          <cell r="AC393">
            <v>5196.1811720792966</v>
          </cell>
        </row>
        <row r="394">
          <cell r="AC394">
            <v>143421.10415311781</v>
          </cell>
        </row>
        <row r="395">
          <cell r="AC395">
            <v>84161.606972703099</v>
          </cell>
        </row>
        <row r="396">
          <cell r="AC396">
            <v>1516838.8845143502</v>
          </cell>
        </row>
        <row r="397">
          <cell r="AC397">
            <v>4383899.9422275051</v>
          </cell>
        </row>
        <row r="398">
          <cell r="AC398">
            <v>6663.1170865946506</v>
          </cell>
        </row>
        <row r="399">
          <cell r="AC399">
            <v>20.569146</v>
          </cell>
        </row>
        <row r="400">
          <cell r="AC400">
            <v>469459.76849369466</v>
          </cell>
        </row>
        <row r="401">
          <cell r="AC401">
            <v>1079092.0366282475</v>
          </cell>
        </row>
        <row r="402">
          <cell r="AC402">
            <v>1224689.0503219343</v>
          </cell>
        </row>
        <row r="403">
          <cell r="AC403">
            <v>246380859.10860366</v>
          </cell>
        </row>
        <row r="404">
          <cell r="AC404">
            <v>111414.3346357392</v>
          </cell>
        </row>
        <row r="405">
          <cell r="AC405">
            <v>194219.09301393022</v>
          </cell>
        </row>
        <row r="406">
          <cell r="AC406">
            <v>77568.301357330041</v>
          </cell>
        </row>
        <row r="407">
          <cell r="AC407">
            <v>415409.57942866592</v>
          </cell>
        </row>
        <row r="408">
          <cell r="AC408">
            <v>432102.27788076334</v>
          </cell>
        </row>
        <row r="409">
          <cell r="AC409">
            <v>1718410.2591384731</v>
          </cell>
        </row>
        <row r="410">
          <cell r="AC410">
            <v>467389.58986631583</v>
          </cell>
        </row>
        <row r="411">
          <cell r="AC411">
            <v>12472.087839396856</v>
          </cell>
        </row>
        <row r="412">
          <cell r="AC412">
            <v>10861.179135423343</v>
          </cell>
        </row>
        <row r="413">
          <cell r="AC413">
            <v>1985.7137099999998</v>
          </cell>
        </row>
        <row r="414">
          <cell r="AC414">
            <v>8018129.9974211315</v>
          </cell>
        </row>
        <row r="415">
          <cell r="AC415">
            <v>83833.830534077089</v>
          </cell>
        </row>
        <row r="416">
          <cell r="AC416">
            <v>92616.870442967236</v>
          </cell>
        </row>
        <row r="417">
          <cell r="AC417">
            <v>1242.5873839999999</v>
          </cell>
        </row>
        <row r="418">
          <cell r="AC418">
            <v>721495.58828279329</v>
          </cell>
        </row>
        <row r="419">
          <cell r="AC419">
            <v>1935467.2501097252</v>
          </cell>
        </row>
        <row r="420">
          <cell r="AC420">
            <v>1250510.8068605429</v>
          </cell>
        </row>
        <row r="421">
          <cell r="AC421">
            <v>3157995.1085224873</v>
          </cell>
        </row>
        <row r="422">
          <cell r="AC422">
            <v>5556100.8391686156</v>
          </cell>
        </row>
        <row r="423">
          <cell r="AC423">
            <v>1081739.947682109</v>
          </cell>
        </row>
        <row r="424">
          <cell r="AC424">
            <v>1680383.724534</v>
          </cell>
        </row>
        <row r="425">
          <cell r="AC425">
            <v>241.65509269014359</v>
          </cell>
        </row>
        <row r="426">
          <cell r="AC426">
            <v>2869206.5901184115</v>
          </cell>
        </row>
        <row r="427">
          <cell r="AC427">
            <v>91117.991906352574</v>
          </cell>
        </row>
        <row r="428">
          <cell r="AC428">
            <v>45440.704293606352</v>
          </cell>
        </row>
        <row r="429">
          <cell r="AC429">
            <v>709280.66919635807</v>
          </cell>
        </row>
        <row r="430">
          <cell r="AC430">
            <v>49458388.473126017</v>
          </cell>
        </row>
        <row r="431">
          <cell r="AC431">
            <v>4821973.7859543012</v>
          </cell>
        </row>
        <row r="432">
          <cell r="AC432">
            <v>219740.67948116572</v>
          </cell>
        </row>
        <row r="433">
          <cell r="AC433">
            <v>4.2193120000000004</v>
          </cell>
        </row>
        <row r="434">
          <cell r="AC434">
            <v>36227731.574152254</v>
          </cell>
        </row>
        <row r="435">
          <cell r="AC435">
            <v>99320.243095649013</v>
          </cell>
        </row>
        <row r="436">
          <cell r="AC436">
            <v>28938.943198696208</v>
          </cell>
        </row>
        <row r="437">
          <cell r="AC437">
            <v>455053.85402800003</v>
          </cell>
        </row>
        <row r="438">
          <cell r="AC438">
            <v>10793.975095375557</v>
          </cell>
        </row>
        <row r="439">
          <cell r="AC439">
            <v>49350871.348954245</v>
          </cell>
        </row>
        <row r="440">
          <cell r="AC440">
            <v>1.5822419999999999</v>
          </cell>
        </row>
        <row r="441">
          <cell r="AC441">
            <v>2296365.4074199065</v>
          </cell>
        </row>
        <row r="442">
          <cell r="AC442">
            <v>147886.94993395577</v>
          </cell>
        </row>
        <row r="443">
          <cell r="AC443">
            <v>26665.893629305832</v>
          </cell>
        </row>
        <row r="444">
          <cell r="AC444">
            <v>1552345.1777814268</v>
          </cell>
        </row>
        <row r="445">
          <cell r="AC445">
            <v>3064756.8689819998</v>
          </cell>
        </row>
        <row r="446">
          <cell r="AC446">
            <v>11092.565433718801</v>
          </cell>
        </row>
        <row r="447">
          <cell r="AC447">
            <v>416613.37979780755</v>
          </cell>
        </row>
        <row r="448">
          <cell r="AC448">
            <v>151846.81171824751</v>
          </cell>
        </row>
        <row r="449">
          <cell r="AC449">
            <v>4881.1345327202962</v>
          </cell>
        </row>
        <row r="450">
          <cell r="AC450">
            <v>2006.417944314358</v>
          </cell>
        </row>
        <row r="451">
          <cell r="AC451">
            <v>10862863.616267821</v>
          </cell>
        </row>
        <row r="452">
          <cell r="AC452">
            <v>420957.20467381802</v>
          </cell>
        </row>
        <row r="453">
          <cell r="AC453">
            <v>5032691.3583273143</v>
          </cell>
        </row>
        <row r="454">
          <cell r="AC454">
            <v>36077871.125616908</v>
          </cell>
        </row>
        <row r="455">
          <cell r="AC455">
            <v>1056456.9939964279</v>
          </cell>
        </row>
        <row r="456">
          <cell r="AC456">
            <v>14927941.132897949</v>
          </cell>
        </row>
        <row r="457">
          <cell r="AC457">
            <v>10340086.977496546</v>
          </cell>
        </row>
        <row r="458">
          <cell r="AC458">
            <v>2546928.1788822152</v>
          </cell>
        </row>
        <row r="459">
          <cell r="AC459">
            <v>63546.637528510226</v>
          </cell>
        </row>
        <row r="460">
          <cell r="AC460">
            <v>16572.085019911869</v>
          </cell>
        </row>
        <row r="461">
          <cell r="AC461">
            <v>7.9112099999999996</v>
          </cell>
        </row>
        <row r="462">
          <cell r="AC462">
            <v>113399.18813162502</v>
          </cell>
        </row>
        <row r="463">
          <cell r="AC463">
            <v>383573.16183465283</v>
          </cell>
        </row>
        <row r="464">
          <cell r="AC464">
            <v>372520.61910231278</v>
          </cell>
        </row>
        <row r="465">
          <cell r="AC465">
            <v>496383.12921558268</v>
          </cell>
        </row>
        <row r="466">
          <cell r="AC466">
            <v>16128.538229533153</v>
          </cell>
        </row>
        <row r="467">
          <cell r="AC467">
            <v>9513.8639154279062</v>
          </cell>
        </row>
        <row r="468">
          <cell r="AC468">
            <v>166584.23931400001</v>
          </cell>
        </row>
        <row r="469">
          <cell r="AC469">
            <v>2570.0884219999998</v>
          </cell>
        </row>
        <row r="470">
          <cell r="AC470">
            <v>3017.705262420744</v>
          </cell>
        </row>
        <row r="471">
          <cell r="AC471">
            <v>146932.26314801941</v>
          </cell>
        </row>
        <row r="472">
          <cell r="AC472">
            <v>1029681.0130471188</v>
          </cell>
        </row>
        <row r="473">
          <cell r="AC473">
            <v>219269.17306115132</v>
          </cell>
        </row>
        <row r="474">
          <cell r="AC474">
            <v>50870.223897133677</v>
          </cell>
        </row>
        <row r="475">
          <cell r="AC475">
            <v>639594.79895503575</v>
          </cell>
        </row>
        <row r="476">
          <cell r="AC476">
            <v>9555309.6772683393</v>
          </cell>
        </row>
        <row r="477">
          <cell r="AC477">
            <v>7256314.4060928002</v>
          </cell>
        </row>
        <row r="478">
          <cell r="AC478">
            <v>67517.059934852703</v>
          </cell>
        </row>
        <row r="479">
          <cell r="AC479">
            <v>82013.404414000004</v>
          </cell>
        </row>
        <row r="480">
          <cell r="AC480">
            <v>116352.45203599505</v>
          </cell>
        </row>
        <row r="481">
          <cell r="AC481">
            <v>3606504.4592319317</v>
          </cell>
        </row>
        <row r="482">
          <cell r="AC482">
            <v>72496.527807043065</v>
          </cell>
        </row>
        <row r="483">
          <cell r="AC483">
            <v>1023699.0053143656</v>
          </cell>
        </row>
        <row r="484">
          <cell r="AC484">
            <v>42841.56951889459</v>
          </cell>
        </row>
        <row r="485">
          <cell r="AC485">
            <v>21019.407630869922</v>
          </cell>
        </row>
        <row r="486">
          <cell r="AC486">
            <v>38.453648583492082</v>
          </cell>
        </row>
        <row r="487">
          <cell r="AC487">
            <v>568771.16880999994</v>
          </cell>
        </row>
        <row r="488">
          <cell r="AC488">
            <v>412693.01637600001</v>
          </cell>
        </row>
        <row r="489">
          <cell r="AC489">
            <v>65250.455101786036</v>
          </cell>
        </row>
        <row r="490">
          <cell r="AC490">
            <v>64826.51450090616</v>
          </cell>
        </row>
        <row r="491">
          <cell r="AC491">
            <v>2205688.0685339998</v>
          </cell>
        </row>
        <row r="492">
          <cell r="AC492">
            <v>171287.51641573865</v>
          </cell>
        </row>
        <row r="493">
          <cell r="AC493">
            <v>83803.599427976966</v>
          </cell>
        </row>
        <row r="494">
          <cell r="AC494">
            <v>35486.523576</v>
          </cell>
        </row>
        <row r="495">
          <cell r="AC495">
            <v>2337.4068260470326</v>
          </cell>
        </row>
        <row r="496">
          <cell r="AC496">
            <v>860776.33518115326</v>
          </cell>
        </row>
        <row r="497">
          <cell r="AC497">
            <v>22972.150786593898</v>
          </cell>
        </row>
        <row r="498">
          <cell r="AC498">
            <v>7471861.2019045493</v>
          </cell>
        </row>
        <row r="499">
          <cell r="AC499">
            <v>1714857.0858159999</v>
          </cell>
        </row>
        <row r="500">
          <cell r="AC500">
            <v>3934544.6840871489</v>
          </cell>
        </row>
        <row r="501">
          <cell r="AC501">
            <v>5169.3306062248375</v>
          </cell>
        </row>
        <row r="502">
          <cell r="AC502">
            <v>8483.4541900000004</v>
          </cell>
        </row>
        <row r="503">
          <cell r="AC503">
            <v>5866.5173782890161</v>
          </cell>
        </row>
        <row r="504">
          <cell r="AC504">
            <v>77633.231144000005</v>
          </cell>
        </row>
        <row r="505">
          <cell r="AC505">
            <v>6032534.8292384744</v>
          </cell>
        </row>
        <row r="506">
          <cell r="AC506">
            <v>72959.252558601613</v>
          </cell>
        </row>
        <row r="507">
          <cell r="AC507">
            <v>2225783.0718070217</v>
          </cell>
        </row>
        <row r="508">
          <cell r="AC508">
            <v>27359.53324721273</v>
          </cell>
        </row>
        <row r="509">
          <cell r="AC509">
            <v>143203.01789045546</v>
          </cell>
        </row>
        <row r="510">
          <cell r="AC510">
            <v>403396.0238757105</v>
          </cell>
        </row>
        <row r="511">
          <cell r="AC511">
            <v>1782.5220548251955</v>
          </cell>
        </row>
        <row r="512">
          <cell r="AC512">
            <v>130075.47790458922</v>
          </cell>
        </row>
        <row r="513">
          <cell r="AC513">
            <v>737467.66633314406</v>
          </cell>
        </row>
        <row r="514">
          <cell r="AC514">
            <v>97925.505369320104</v>
          </cell>
        </row>
        <row r="515">
          <cell r="AC515">
            <v>268995034.27281082</v>
          </cell>
        </row>
        <row r="516">
          <cell r="AC516">
            <v>994.66429509745535</v>
          </cell>
        </row>
        <row r="517">
          <cell r="AC517">
            <v>8668399.6863410398</v>
          </cell>
        </row>
        <row r="518">
          <cell r="AC518">
            <v>304.31787799999995</v>
          </cell>
        </row>
        <row r="519">
          <cell r="AC519">
            <v>4734493.6870980002</v>
          </cell>
        </row>
        <row r="520">
          <cell r="AC520">
            <v>148233.62057309892</v>
          </cell>
        </row>
        <row r="521">
          <cell r="AC521">
            <v>147936.98992999998</v>
          </cell>
        </row>
        <row r="522">
          <cell r="AC522">
            <v>32957017.308099996</v>
          </cell>
        </row>
        <row r="523">
          <cell r="AC523">
            <v>113249.71998170186</v>
          </cell>
        </row>
        <row r="524">
          <cell r="AC524">
            <v>3538.9479399999996</v>
          </cell>
        </row>
        <row r="525">
          <cell r="AC525">
            <v>32167400.788182344</v>
          </cell>
        </row>
        <row r="526">
          <cell r="AC526">
            <v>7349.5965536070216</v>
          </cell>
        </row>
        <row r="527">
          <cell r="AC527">
            <v>2752743.580229308</v>
          </cell>
        </row>
        <row r="528">
          <cell r="AC528">
            <v>2692.975884</v>
          </cell>
        </row>
        <row r="529">
          <cell r="AC529">
            <v>5548589.1979474705</v>
          </cell>
        </row>
        <row r="530">
          <cell r="AC530">
            <v>1254762.7431334071</v>
          </cell>
        </row>
        <row r="531">
          <cell r="AC531">
            <v>36939.21846484299</v>
          </cell>
        </row>
        <row r="532">
          <cell r="AC532">
            <v>284384.78485131124</v>
          </cell>
        </row>
        <row r="533">
          <cell r="AC533">
            <v>180772.62797363708</v>
          </cell>
        </row>
        <row r="534">
          <cell r="AC534">
            <v>440135.37050517672</v>
          </cell>
        </row>
        <row r="535">
          <cell r="AC535">
            <v>4922.9020796050108</v>
          </cell>
        </row>
        <row r="536">
          <cell r="AC536">
            <v>1032514.046084385</v>
          </cell>
        </row>
        <row r="537">
          <cell r="AC537">
            <v>198467.90545684192</v>
          </cell>
        </row>
        <row r="538">
          <cell r="AC538">
            <v>15491752.763271835</v>
          </cell>
        </row>
        <row r="539">
          <cell r="AC539">
            <v>12219227.233246</v>
          </cell>
        </row>
        <row r="540">
          <cell r="AC540">
            <v>3901807.9862518017</v>
          </cell>
        </row>
        <row r="541">
          <cell r="AC541">
            <v>255078.58557965019</v>
          </cell>
        </row>
        <row r="542">
          <cell r="AC542">
            <v>34080.802283977006</v>
          </cell>
        </row>
        <row r="543">
          <cell r="AC543">
            <v>6852577.364320308</v>
          </cell>
        </row>
        <row r="544">
          <cell r="AC544">
            <v>566.84527914971954</v>
          </cell>
        </row>
        <row r="545">
          <cell r="AC545">
            <v>23232.601275382163</v>
          </cell>
        </row>
        <row r="546">
          <cell r="AC546">
            <v>1985417.656108398</v>
          </cell>
        </row>
        <row r="547">
          <cell r="AC547">
            <v>1790.0377236306933</v>
          </cell>
        </row>
        <row r="548">
          <cell r="AC548">
            <v>1044703.9046426893</v>
          </cell>
        </row>
        <row r="549">
          <cell r="AC549">
            <v>198157.17600591775</v>
          </cell>
        </row>
        <row r="550">
          <cell r="AC550">
            <v>2563931.2961596046</v>
          </cell>
        </row>
        <row r="551">
          <cell r="AC551">
            <v>316932.14576122636</v>
          </cell>
        </row>
        <row r="552">
          <cell r="AC552">
            <v>1170422.132388341</v>
          </cell>
        </row>
        <row r="553">
          <cell r="AC553">
            <v>9605.3424250022999</v>
          </cell>
        </row>
        <row r="554">
          <cell r="AC554">
            <v>85018.736702701601</v>
          </cell>
        </row>
        <row r="555">
          <cell r="AC555">
            <v>12603.058932842501</v>
          </cell>
        </row>
        <row r="556">
          <cell r="AC556">
            <v>107640.93511432569</v>
          </cell>
        </row>
        <row r="557">
          <cell r="AC557">
            <v>1012883.8382648068</v>
          </cell>
        </row>
        <row r="558">
          <cell r="AC558">
            <v>154543.80188851774</v>
          </cell>
        </row>
        <row r="559">
          <cell r="AC559">
            <v>836714.35805799998</v>
          </cell>
        </row>
        <row r="560">
          <cell r="AC560">
            <v>11921.138642</v>
          </cell>
        </row>
        <row r="561">
          <cell r="AC561">
            <v>36367.599751763584</v>
          </cell>
        </row>
        <row r="562">
          <cell r="AC562">
            <v>5062.2266824276003</v>
          </cell>
        </row>
        <row r="563">
          <cell r="AC563">
            <v>4938.4157398764773</v>
          </cell>
        </row>
        <row r="564">
          <cell r="AC564">
            <v>2377673.0975819007</v>
          </cell>
        </row>
        <row r="565">
          <cell r="AC565">
            <v>2747184.3197389524</v>
          </cell>
        </row>
        <row r="566">
          <cell r="AC566">
            <v>5290.1581525699085</v>
          </cell>
        </row>
        <row r="567">
          <cell r="AC567">
            <v>5560.7521884587477</v>
          </cell>
        </row>
        <row r="568">
          <cell r="AC568">
            <v>3350.6522790160529</v>
          </cell>
        </row>
        <row r="569">
          <cell r="AC569">
            <v>5974103.8211844806</v>
          </cell>
        </row>
        <row r="570">
          <cell r="AC570">
            <v>1491722.865214088</v>
          </cell>
        </row>
        <row r="571">
          <cell r="AC571">
            <v>254201165.77205431</v>
          </cell>
        </row>
        <row r="572">
          <cell r="AC572">
            <v>1698031.1828313372</v>
          </cell>
        </row>
        <row r="573">
          <cell r="AC573">
            <v>1491698.1030255777</v>
          </cell>
        </row>
        <row r="574">
          <cell r="AC574">
            <v>422.15056315623849</v>
          </cell>
        </row>
        <row r="575">
          <cell r="AC575">
            <v>22599599.782042503</v>
          </cell>
        </row>
        <row r="576">
          <cell r="AC576">
            <v>696411.15836400003</v>
          </cell>
        </row>
        <row r="577">
          <cell r="AC577">
            <v>4433.7890690020395</v>
          </cell>
        </row>
        <row r="578">
          <cell r="AC578">
            <v>5071.7735502869646</v>
          </cell>
        </row>
        <row r="579">
          <cell r="AC579">
            <v>5071.7735502869646</v>
          </cell>
        </row>
        <row r="580">
          <cell r="AC580">
            <v>8957743.472366048</v>
          </cell>
        </row>
        <row r="581">
          <cell r="AC581">
            <v>66531.693857999999</v>
          </cell>
        </row>
        <row r="582">
          <cell r="AC582">
            <v>99.645433282108584</v>
          </cell>
        </row>
        <row r="583">
          <cell r="AC583">
            <v>443596.40844381665</v>
          </cell>
        </row>
        <row r="584">
          <cell r="AC584">
            <v>5556.8248720170377</v>
          </cell>
        </row>
        <row r="585">
          <cell r="AC585">
            <v>25102.295677714425</v>
          </cell>
        </row>
        <row r="586">
          <cell r="AC586">
            <v>298339.62060511555</v>
          </cell>
        </row>
        <row r="587">
          <cell r="AC587">
            <v>1613.71900785307</v>
          </cell>
        </row>
        <row r="588">
          <cell r="AC588">
            <v>5255700.0243179994</v>
          </cell>
        </row>
        <row r="589">
          <cell r="AC589">
            <v>8255711.5609315345</v>
          </cell>
        </row>
        <row r="590">
          <cell r="AC590">
            <v>6.8282179727696217</v>
          </cell>
        </row>
        <row r="591">
          <cell r="AC591">
            <v>52806.112847105454</v>
          </cell>
        </row>
        <row r="592">
          <cell r="AC592">
            <v>789738.68811886921</v>
          </cell>
        </row>
        <row r="593">
          <cell r="AC593">
            <v>71099336.429750234</v>
          </cell>
        </row>
        <row r="594">
          <cell r="AC594">
            <v>22224.698546</v>
          </cell>
        </row>
        <row r="595">
          <cell r="AC595">
            <v>779565.00871661422</v>
          </cell>
        </row>
        <row r="596">
          <cell r="AC596">
            <v>17.968994665183214</v>
          </cell>
        </row>
        <row r="597">
          <cell r="AC597">
            <v>139.02626320198385</v>
          </cell>
        </row>
        <row r="598">
          <cell r="AC598">
            <v>284730.58000630705</v>
          </cell>
        </row>
        <row r="599">
          <cell r="AC599">
            <v>1373456.2661722908</v>
          </cell>
        </row>
        <row r="600">
          <cell r="AC600">
            <v>10164499.790468646</v>
          </cell>
        </row>
        <row r="601">
          <cell r="AC601">
            <v>2983.3962060511553</v>
          </cell>
        </row>
        <row r="602">
          <cell r="AC602">
            <v>6195815.2085767929</v>
          </cell>
        </row>
        <row r="603">
          <cell r="AC603">
            <v>269153.25853105972</v>
          </cell>
        </row>
        <row r="604">
          <cell r="AC604">
            <v>2385175.444021258</v>
          </cell>
        </row>
        <row r="605">
          <cell r="AC605">
            <v>164471.35110377354</v>
          </cell>
        </row>
        <row r="606">
          <cell r="AC606">
            <v>25642649.591912892</v>
          </cell>
        </row>
        <row r="607">
          <cell r="AC607">
            <v>60243.719588790977</v>
          </cell>
        </row>
        <row r="608">
          <cell r="AC608">
            <v>1818801.8398117146</v>
          </cell>
        </row>
        <row r="609">
          <cell r="AC609">
            <v>104318.92343888774</v>
          </cell>
        </row>
        <row r="610">
          <cell r="AC610">
            <v>225813.25883601196</v>
          </cell>
        </row>
        <row r="611">
          <cell r="AC611">
            <v>1579744.6885378007</v>
          </cell>
        </row>
        <row r="612">
          <cell r="AC612">
            <v>15886732.176994983</v>
          </cell>
        </row>
        <row r="613">
          <cell r="AC613">
            <v>2917302.6431815396</v>
          </cell>
        </row>
        <row r="614">
          <cell r="AC614">
            <v>2429696.9639437795</v>
          </cell>
        </row>
        <row r="615">
          <cell r="AC615">
            <v>5734176.7115768818</v>
          </cell>
        </row>
        <row r="616">
          <cell r="AC616">
            <v>183.01265800000002</v>
          </cell>
        </row>
        <row r="617">
          <cell r="AC617">
            <v>149.76648954376805</v>
          </cell>
        </row>
        <row r="618">
          <cell r="AC618">
            <v>900.29569800000002</v>
          </cell>
        </row>
        <row r="619">
          <cell r="AC619">
            <v>900052.14955457556</v>
          </cell>
        </row>
        <row r="620">
          <cell r="AC620">
            <v>1273038.2242675428</v>
          </cell>
        </row>
        <row r="621">
          <cell r="AC621">
            <v>224239.91415123089</v>
          </cell>
        </row>
        <row r="622">
          <cell r="AC622">
            <v>1135998.397214639</v>
          </cell>
        </row>
        <row r="623">
          <cell r="AC623">
            <v>1135998.397214639</v>
          </cell>
        </row>
        <row r="624">
          <cell r="AC624">
            <v>2461732.6724043568</v>
          </cell>
        </row>
        <row r="625">
          <cell r="AC625">
            <v>2375082.9129958074</v>
          </cell>
        </row>
        <row r="626">
          <cell r="AC626">
            <v>29.828531144204138</v>
          </cell>
        </row>
        <row r="627">
          <cell r="AC627">
            <v>10964315.766308</v>
          </cell>
        </row>
        <row r="628">
          <cell r="AC628">
            <v>165148373.20481274</v>
          </cell>
        </row>
        <row r="629">
          <cell r="AC629">
            <v>492021.7023019566</v>
          </cell>
        </row>
        <row r="630">
          <cell r="AC630">
            <v>164698.38755505404</v>
          </cell>
        </row>
        <row r="631">
          <cell r="AC631">
            <v>1798339.8611306828</v>
          </cell>
        </row>
        <row r="632">
          <cell r="AC632">
            <v>477343.3929681849</v>
          </cell>
        </row>
        <row r="633">
          <cell r="AC633">
            <v>560430854.77960002</v>
          </cell>
        </row>
        <row r="634">
          <cell r="AC634">
            <v>131853500</v>
          </cell>
        </row>
        <row r="635">
          <cell r="AC635">
            <v>8738754.7382539995</v>
          </cell>
        </row>
        <row r="636">
          <cell r="AC636">
            <v>7283955.4749720003</v>
          </cell>
        </row>
        <row r="637">
          <cell r="AC637">
            <v>1593735.4058879998</v>
          </cell>
        </row>
        <row r="638">
          <cell r="AC638">
            <v>59382193.616290003</v>
          </cell>
        </row>
        <row r="639">
          <cell r="AC639">
            <v>904010.27480200003</v>
          </cell>
        </row>
        <row r="640">
          <cell r="AC640">
            <v>2487082.9518519999</v>
          </cell>
        </row>
        <row r="641">
          <cell r="AC641">
            <v>34072009.248865999</v>
          </cell>
        </row>
        <row r="642">
          <cell r="AC642">
            <v>2983396.2060511555</v>
          </cell>
        </row>
        <row r="643">
          <cell r="AC643">
            <v>22665038.787784509</v>
          </cell>
        </row>
        <row r="644">
          <cell r="AC644">
            <v>8340138.988506197</v>
          </cell>
        </row>
        <row r="645">
          <cell r="AC645">
            <v>14171131.978742989</v>
          </cell>
        </row>
        <row r="646">
          <cell r="AC646">
            <v>751372.21290905133</v>
          </cell>
        </row>
        <row r="647">
          <cell r="AC647">
            <v>6075530.3420016011</v>
          </cell>
        </row>
        <row r="648">
          <cell r="AC648">
            <v>1432030.1789045546</v>
          </cell>
        </row>
        <row r="649">
          <cell r="AC649">
            <v>53742960.713767365</v>
          </cell>
        </row>
        <row r="650">
          <cell r="AC650">
            <v>67091415.520238951</v>
          </cell>
        </row>
        <row r="651">
          <cell r="AC651">
            <v>1551366.0271466007</v>
          </cell>
        </row>
        <row r="652">
          <cell r="AC652">
            <v>924450.6620672826</v>
          </cell>
        </row>
        <row r="653">
          <cell r="AC653">
            <v>12401227.406069212</v>
          </cell>
        </row>
        <row r="654">
          <cell r="AC654">
            <v>1664597.5484114459</v>
          </cell>
        </row>
        <row r="655">
          <cell r="AC655">
            <v>3417785.5554634775</v>
          </cell>
        </row>
        <row r="656">
          <cell r="AC656">
            <v>103523265.69269605</v>
          </cell>
        </row>
        <row r="657">
          <cell r="AC657">
            <v>491155.92072296049</v>
          </cell>
        </row>
        <row r="658">
          <cell r="AC658">
            <v>3010576.0387697518</v>
          </cell>
        </row>
        <row r="659">
          <cell r="AC659">
            <v>1525863.4167262439</v>
          </cell>
        </row>
        <row r="660">
          <cell r="AC660">
            <v>918460.00571830873</v>
          </cell>
        </row>
        <row r="661">
          <cell r="AC661">
            <v>2489466.6218754291</v>
          </cell>
        </row>
        <row r="662">
          <cell r="AC662">
            <v>1179510.4642000489</v>
          </cell>
        </row>
        <row r="663">
          <cell r="AC663">
            <v>155763115.91793081</v>
          </cell>
        </row>
        <row r="664">
          <cell r="AC664">
            <v>145668.53029245415</v>
          </cell>
        </row>
        <row r="665">
          <cell r="AC665">
            <v>3066198.876052002</v>
          </cell>
        </row>
        <row r="666">
          <cell r="AC666">
            <v>18145132.79651</v>
          </cell>
        </row>
        <row r="667">
          <cell r="AC667">
            <v>2203237.799829158</v>
          </cell>
        </row>
        <row r="668">
          <cell r="AC668">
            <v>705341.69118550874</v>
          </cell>
        </row>
        <row r="669">
          <cell r="AC669">
            <v>3662541.8377875546</v>
          </cell>
        </row>
        <row r="670">
          <cell r="AC670">
            <v>1114143.6446970131</v>
          </cell>
        </row>
        <row r="671">
          <cell r="AC671">
            <v>9163362.7848701496</v>
          </cell>
        </row>
        <row r="672">
          <cell r="AC672">
            <v>2322794.7067319099</v>
          </cell>
        </row>
        <row r="673">
          <cell r="AC673">
            <v>2193684.22100819</v>
          </cell>
        </row>
        <row r="674">
          <cell r="AC674">
            <v>1845949</v>
          </cell>
        </row>
        <row r="675">
          <cell r="AC675">
            <v>11933584.824204622</v>
          </cell>
        </row>
        <row r="676">
          <cell r="AC676">
            <v>1845949</v>
          </cell>
        </row>
        <row r="677">
          <cell r="AC677">
            <v>36781729.999952003</v>
          </cell>
        </row>
        <row r="678">
          <cell r="AC678">
            <v>1297288.9676733224</v>
          </cell>
        </row>
        <row r="679">
          <cell r="AC679">
            <v>3016316.0027379999</v>
          </cell>
        </row>
        <row r="680">
          <cell r="AC680">
            <v>2637070</v>
          </cell>
        </row>
        <row r="681">
          <cell r="AC681">
            <v>1512084.5443203871</v>
          </cell>
        </row>
        <row r="682">
          <cell r="AC682">
            <v>11933584.824204622</v>
          </cell>
        </row>
        <row r="683">
          <cell r="AC683">
            <v>4256091.845439516</v>
          </cell>
        </row>
        <row r="684">
          <cell r="AC684">
            <v>5447027.244651488</v>
          </cell>
        </row>
        <row r="685">
          <cell r="AC685">
            <v>9075483.5019774791</v>
          </cell>
        </row>
        <row r="686">
          <cell r="AC686">
            <v>16692847.025228487</v>
          </cell>
        </row>
        <row r="687">
          <cell r="AC687">
            <v>30880170.394342002</v>
          </cell>
        </row>
        <row r="688">
          <cell r="AC688">
            <v>54848118.667431362</v>
          </cell>
        </row>
        <row r="689">
          <cell r="AC689">
            <v>11005773.119834818</v>
          </cell>
        </row>
        <row r="690">
          <cell r="AC690">
            <v>24035976.470879652</v>
          </cell>
        </row>
        <row r="691">
          <cell r="AC691">
            <v>68017913.090443209</v>
          </cell>
        </row>
        <row r="692">
          <cell r="AC692">
            <v>65338465.289864548</v>
          </cell>
        </row>
        <row r="693">
          <cell r="AC693">
            <v>64499743.114457376</v>
          </cell>
        </row>
        <row r="694">
          <cell r="AC694">
            <v>43395353.489454217</v>
          </cell>
        </row>
        <row r="695">
          <cell r="AC695">
            <v>338166781.10600001</v>
          </cell>
        </row>
        <row r="696">
          <cell r="AC696">
            <v>374497299.14301753</v>
          </cell>
        </row>
        <row r="697">
          <cell r="AC697">
            <v>392434363.79914951</v>
          </cell>
        </row>
        <row r="698">
          <cell r="AC698">
            <v>14113020.594255999</v>
          </cell>
        </row>
        <row r="699">
          <cell r="AC699">
            <v>6723254.79519</v>
          </cell>
        </row>
        <row r="700">
          <cell r="AC700">
            <v>115920825.90814878</v>
          </cell>
        </row>
        <row r="701">
          <cell r="AC701">
            <v>7786136.6333442861</v>
          </cell>
        </row>
        <row r="702">
          <cell r="AC702">
            <v>5966792.4121023109</v>
          </cell>
        </row>
        <row r="703">
          <cell r="AC703">
            <v>8950188.6181534659</v>
          </cell>
        </row>
        <row r="704">
          <cell r="AC704">
            <v>2225716.0877700001</v>
          </cell>
        </row>
        <row r="705">
          <cell r="AC705">
            <v>2999382.4362816601</v>
          </cell>
        </row>
        <row r="706">
          <cell r="AC706">
            <v>61629507.126501746</v>
          </cell>
        </row>
        <row r="707">
          <cell r="AC707">
            <v>2996163.0534357098</v>
          </cell>
        </row>
        <row r="708">
          <cell r="AC708">
            <v>136724566.46554375</v>
          </cell>
        </row>
        <row r="709">
          <cell r="AC709">
            <v>30060579.941304337</v>
          </cell>
        </row>
        <row r="710">
          <cell r="AC710">
            <v>3985807.3627099996</v>
          </cell>
        </row>
        <row r="711">
          <cell r="AC711">
            <v>5565954.933102482</v>
          </cell>
        </row>
        <row r="712">
          <cell r="AC712">
            <v>93816950.253957644</v>
          </cell>
        </row>
        <row r="713">
          <cell r="AC713">
            <v>1398670.6126713043</v>
          </cell>
        </row>
      </sheetData>
      <sheetData sheetId="2" refreshError="1"/>
      <sheetData sheetId="3">
        <row r="15">
          <cell r="Q15">
            <v>267754849.70859998</v>
          </cell>
        </row>
        <row r="16">
          <cell r="Q16">
            <v>292676005.07099998</v>
          </cell>
        </row>
        <row r="17">
          <cell r="Q17">
            <v>131853500</v>
          </cell>
        </row>
        <row r="18">
          <cell r="Q18">
            <v>2983396.2060511555</v>
          </cell>
        </row>
        <row r="19">
          <cell r="Q19">
            <v>1845949</v>
          </cell>
        </row>
        <row r="20">
          <cell r="Q20">
            <v>11933584.824204622</v>
          </cell>
        </row>
        <row r="21">
          <cell r="Q21">
            <v>1845949</v>
          </cell>
        </row>
        <row r="22">
          <cell r="Q22">
            <v>2637070</v>
          </cell>
        </row>
        <row r="23">
          <cell r="Q23">
            <v>70467221.70768708</v>
          </cell>
        </row>
        <row r="24">
          <cell r="Q24">
            <v>11933584.824204622</v>
          </cell>
        </row>
        <row r="25">
          <cell r="Q25">
            <v>89738171.161053911</v>
          </cell>
        </row>
        <row r="26">
          <cell r="Q26">
            <v>29595290.364027463</v>
          </cell>
        </row>
        <row r="27">
          <cell r="Q27">
            <v>8300058.3257947778</v>
          </cell>
        </row>
        <row r="28">
          <cell r="Q28">
            <v>127184805.65262207</v>
          </cell>
        </row>
        <row r="29">
          <cell r="Q29">
            <v>37373506.677123927</v>
          </cell>
        </row>
        <row r="30">
          <cell r="Q30">
            <v>31172910.277787313</v>
          </cell>
        </row>
        <row r="31">
          <cell r="Q31">
            <v>596679241.21023107</v>
          </cell>
        </row>
        <row r="32">
          <cell r="Q32">
            <v>10298832.873098891</v>
          </cell>
        </row>
        <row r="33">
          <cell r="Q33">
            <v>596679241.21023107</v>
          </cell>
        </row>
        <row r="34">
          <cell r="Q34">
            <v>90009011.028790146</v>
          </cell>
        </row>
        <row r="35">
          <cell r="Q35">
            <v>56492141.820587017</v>
          </cell>
        </row>
        <row r="36">
          <cell r="Q36">
            <v>32175092.731324017</v>
          </cell>
        </row>
        <row r="37">
          <cell r="Q37">
            <v>75877054.622308031</v>
          </cell>
        </row>
      </sheetData>
      <sheetData sheetId="4">
        <row r="3">
          <cell r="D3" t="str">
            <v>Data</v>
          </cell>
          <cell r="L3" t="str">
            <v>Data</v>
          </cell>
        </row>
        <row r="4">
          <cell r="C4" t="str">
            <v>CCY/BOM</v>
          </cell>
          <cell r="D4" t="str">
            <v>Min of Interest rate</v>
          </cell>
          <cell r="E4" t="str">
            <v>Max of Interest rate</v>
          </cell>
          <cell r="F4" t="str">
            <v>Sum of Calculated annual interest</v>
          </cell>
          <cell r="G4" t="str">
            <v>Sum of WBS Assets</v>
          </cell>
          <cell r="H4" t="str">
            <v>Average Interest</v>
          </cell>
          <cell r="I4" t="str">
            <v>Depo in Source Currency</v>
          </cell>
          <cell r="K4" t="str">
            <v>Other ccy</v>
          </cell>
          <cell r="L4" t="str">
            <v>Min of Min of Interest rate</v>
          </cell>
          <cell r="M4" t="str">
            <v>Max of Max of Interest rate</v>
          </cell>
          <cell r="N4" t="str">
            <v>Sum of Sum of Calculated annual interest</v>
          </cell>
          <cell r="O4" t="str">
            <v>Sum of Sum of WBS Assets</v>
          </cell>
          <cell r="P4" t="str">
            <v>Average Interest</v>
          </cell>
          <cell r="S4" t="str">
            <v>conso</v>
          </cell>
          <cell r="T4" t="str">
            <v>Min of Min of Interest rate</v>
          </cell>
          <cell r="U4" t="str">
            <v>Max of Max of Interest rate</v>
          </cell>
          <cell r="V4" t="str">
            <v>Sum of Sum of Calculated annual interest</v>
          </cell>
          <cell r="W4" t="str">
            <v>Sum of Sum of WBS Assets</v>
          </cell>
          <cell r="X4" t="str">
            <v>Average Interest</v>
          </cell>
          <cell r="Y4" t="str">
            <v>Depo in Source Currency</v>
          </cell>
        </row>
        <row r="5">
          <cell r="C5" t="str">
            <v>(blank)</v>
          </cell>
          <cell r="H5" t="e">
            <v>#DIV/0!</v>
          </cell>
          <cell r="I5" t="e">
            <v>#N/A</v>
          </cell>
          <cell r="K5" t="str">
            <v>(blank)</v>
          </cell>
          <cell r="L5">
            <v>2.4</v>
          </cell>
          <cell r="M5">
            <v>5.59</v>
          </cell>
          <cell r="N5">
            <v>2177584.9499438205</v>
          </cell>
          <cell r="O5">
            <v>-48870649.400598526</v>
          </cell>
          <cell r="P5">
            <v>4.4558134108141223</v>
          </cell>
          <cell r="S5" t="str">
            <v>(blan</v>
          </cell>
          <cell r="X5" t="e">
            <v>#DIV/0!</v>
          </cell>
          <cell r="Y5" t="e">
            <v>#N/A</v>
          </cell>
        </row>
        <row r="6">
          <cell r="C6" t="str">
            <v>GBPAJ1</v>
          </cell>
          <cell r="D6">
            <v>5.07</v>
          </cell>
          <cell r="E6">
            <v>5.07</v>
          </cell>
          <cell r="F6">
            <v>538738.90980000002</v>
          </cell>
          <cell r="G6">
            <v>-10626014</v>
          </cell>
          <cell r="H6">
            <v>5.07</v>
          </cell>
          <cell r="I6">
            <v>10626014</v>
          </cell>
          <cell r="K6" t="str">
            <v>AJTRUE</v>
          </cell>
          <cell r="L6">
            <v>5.07</v>
          </cell>
          <cell r="M6">
            <v>5.07</v>
          </cell>
          <cell r="N6">
            <v>538738.90980000002</v>
          </cell>
          <cell r="O6">
            <v>-10626014</v>
          </cell>
          <cell r="P6">
            <v>5.07</v>
          </cell>
          <cell r="S6" t="str">
            <v>GBPAB</v>
          </cell>
          <cell r="T6">
            <v>5.59</v>
          </cell>
          <cell r="U6">
            <v>5.59</v>
          </cell>
          <cell r="V6">
            <v>139750</v>
          </cell>
          <cell r="W6">
            <v>-2500000</v>
          </cell>
          <cell r="X6">
            <v>5.59</v>
          </cell>
          <cell r="Y6">
            <v>2500000</v>
          </cell>
        </row>
        <row r="7">
          <cell r="C7" t="str">
            <v>GBPAB17</v>
          </cell>
          <cell r="D7">
            <v>5.59</v>
          </cell>
          <cell r="E7">
            <v>5.59</v>
          </cell>
          <cell r="F7">
            <v>139750</v>
          </cell>
          <cell r="G7">
            <v>-2500000</v>
          </cell>
          <cell r="H7">
            <v>5.59</v>
          </cell>
          <cell r="I7">
            <v>2500000</v>
          </cell>
          <cell r="K7" t="str">
            <v>anFALSE</v>
          </cell>
          <cell r="P7" t="e">
            <v>#DIV/0!</v>
          </cell>
          <cell r="S7" t="str">
            <v>GBPAH</v>
          </cell>
          <cell r="T7">
            <v>5.3</v>
          </cell>
          <cell r="U7">
            <v>5.3</v>
          </cell>
          <cell r="V7">
            <v>6360</v>
          </cell>
          <cell r="W7">
            <v>-120000</v>
          </cell>
          <cell r="X7">
            <v>5.3</v>
          </cell>
          <cell r="Y7">
            <v>120000</v>
          </cell>
        </row>
        <row r="8">
          <cell r="C8" t="str">
            <v>USDAG7</v>
          </cell>
          <cell r="D8">
            <v>4.21</v>
          </cell>
          <cell r="E8">
            <v>4.21</v>
          </cell>
          <cell r="F8">
            <v>2381.4494927088331</v>
          </cell>
          <cell r="G8">
            <v>-56566.496263867768</v>
          </cell>
          <cell r="H8">
            <v>4.21</v>
          </cell>
          <cell r="I8">
            <v>100000</v>
          </cell>
          <cell r="K8" t="str">
            <v>ABTRUE</v>
          </cell>
          <cell r="L8">
            <v>2.4</v>
          </cell>
          <cell r="M8">
            <v>5.59</v>
          </cell>
          <cell r="N8">
            <v>248338.68827662594</v>
          </cell>
          <cell r="O8">
            <v>-5223428.8428898724</v>
          </cell>
          <cell r="P8">
            <v>4.7543231801590329</v>
          </cell>
          <cell r="S8" t="str">
            <v>GBPAJ</v>
          </cell>
          <cell r="T8">
            <v>5.07</v>
          </cell>
          <cell r="U8">
            <v>5.07</v>
          </cell>
          <cell r="V8">
            <v>538738.90980000002</v>
          </cell>
          <cell r="W8">
            <v>-10626014</v>
          </cell>
          <cell r="X8">
            <v>5.07</v>
          </cell>
          <cell r="Y8">
            <v>10626014</v>
          </cell>
        </row>
        <row r="9">
          <cell r="C9" t="str">
            <v>GBPAH6</v>
          </cell>
          <cell r="D9">
            <v>5.3</v>
          </cell>
          <cell r="E9">
            <v>5.3</v>
          </cell>
          <cell r="F9">
            <v>6360</v>
          </cell>
          <cell r="G9">
            <v>-120000</v>
          </cell>
          <cell r="H9">
            <v>5.3</v>
          </cell>
          <cell r="I9">
            <v>120000</v>
          </cell>
          <cell r="K9" t="str">
            <v>AGTRUE</v>
          </cell>
          <cell r="L9">
            <v>4.21</v>
          </cell>
          <cell r="M9">
            <v>4.59</v>
          </cell>
          <cell r="N9">
            <v>370910.57678876404</v>
          </cell>
          <cell r="O9">
            <v>-8485986.7535973024</v>
          </cell>
          <cell r="P9">
            <v>4.3708597191897693</v>
          </cell>
          <cell r="S9" t="str">
            <v>USDAE</v>
          </cell>
          <cell r="T9">
            <v>4.1500000000000004</v>
          </cell>
          <cell r="U9">
            <v>4.4000000000000004</v>
          </cell>
          <cell r="V9">
            <v>19345.741722242776</v>
          </cell>
          <cell r="W9">
            <v>-452531.97011094214</v>
          </cell>
          <cell r="X9">
            <v>4.2750000000000004</v>
          </cell>
          <cell r="Y9">
            <v>800000</v>
          </cell>
        </row>
        <row r="10">
          <cell r="C10" t="str">
            <v>USDAE11</v>
          </cell>
          <cell r="D10">
            <v>4.1500000000000004</v>
          </cell>
          <cell r="E10">
            <v>4.4000000000000004</v>
          </cell>
          <cell r="F10">
            <v>19345.741722242776</v>
          </cell>
          <cell r="G10">
            <v>-452531.97011094214</v>
          </cell>
          <cell r="H10">
            <v>4.2750000000000004</v>
          </cell>
          <cell r="I10">
            <v>800000</v>
          </cell>
          <cell r="K10" t="str">
            <v>AHTRUE</v>
          </cell>
          <cell r="L10">
            <v>5.3</v>
          </cell>
          <cell r="M10">
            <v>5.3</v>
          </cell>
          <cell r="N10">
            <v>6360</v>
          </cell>
          <cell r="O10">
            <v>-120000</v>
          </cell>
          <cell r="P10">
            <v>5.3</v>
          </cell>
          <cell r="S10" t="str">
            <v>USDAG</v>
          </cell>
          <cell r="T10">
            <v>4.21</v>
          </cell>
          <cell r="U10">
            <v>4.59</v>
          </cell>
          <cell r="V10">
            <v>370910.57678876404</v>
          </cell>
          <cell r="W10">
            <v>-8485986.7535973024</v>
          </cell>
          <cell r="X10">
            <v>4.3708597191897693</v>
          </cell>
          <cell r="Y10">
            <v>15001789.599999998</v>
          </cell>
        </row>
        <row r="11">
          <cell r="C11" t="str">
            <v>USDAF8</v>
          </cell>
          <cell r="D11">
            <v>3.6</v>
          </cell>
          <cell r="E11">
            <v>3.6</v>
          </cell>
          <cell r="F11">
            <v>48099.215824318948</v>
          </cell>
          <cell r="G11">
            <v>-1336089.328453304</v>
          </cell>
          <cell r="H11">
            <v>3.6</v>
          </cell>
          <cell r="I11">
            <v>2361980</v>
          </cell>
          <cell r="K11" t="str">
            <v>AETRUE</v>
          </cell>
          <cell r="L11">
            <v>4.1500000000000004</v>
          </cell>
          <cell r="M11">
            <v>4.4000000000000004</v>
          </cell>
          <cell r="N11">
            <v>19345.741722242776</v>
          </cell>
          <cell r="O11">
            <v>-452531.97011094214</v>
          </cell>
          <cell r="P11">
            <v>4.2750000000000004</v>
          </cell>
          <cell r="S11" t="str">
            <v>(blank)</v>
          </cell>
          <cell r="T11">
            <v>2.4</v>
          </cell>
          <cell r="U11">
            <v>5.59</v>
          </cell>
          <cell r="V11">
            <v>2177584.9499438205</v>
          </cell>
          <cell r="W11">
            <v>-48870649.400598526</v>
          </cell>
          <cell r="X11">
            <v>4.4558134108141223</v>
          </cell>
          <cell r="Y11" t="e">
            <v>#N/A</v>
          </cell>
        </row>
        <row r="12">
          <cell r="C12" t="str">
            <v>USDAG1</v>
          </cell>
          <cell r="D12">
            <v>4.2300000000000004</v>
          </cell>
          <cell r="E12">
            <v>4.59</v>
          </cell>
          <cell r="F12">
            <v>368529.1272960552</v>
          </cell>
          <cell r="G12">
            <v>-8429420.2573334351</v>
          </cell>
          <cell r="H12">
            <v>4.3719391849687632</v>
          </cell>
          <cell r="I12">
            <v>14901789.6</v>
          </cell>
          <cell r="K12" t="str">
            <v>AFTRUE</v>
          </cell>
          <cell r="L12">
            <v>3.6</v>
          </cell>
          <cell r="M12">
            <v>4.18</v>
          </cell>
          <cell r="N12">
            <v>993891.03335618787</v>
          </cell>
          <cell r="O12">
            <v>-23962687.834000409</v>
          </cell>
          <cell r="P12">
            <v>4.1476608978145029</v>
          </cell>
          <cell r="S12" t="str">
            <v>USDAF</v>
          </cell>
          <cell r="T12">
            <v>3.6</v>
          </cell>
          <cell r="U12">
            <v>4.18</v>
          </cell>
          <cell r="V12">
            <v>993891.03335618787</v>
          </cell>
          <cell r="W12">
            <v>-23962687.834000409</v>
          </cell>
          <cell r="X12">
            <v>4.1476608978145029</v>
          </cell>
          <cell r="Y12">
            <v>42361979.999999993</v>
          </cell>
        </row>
        <row r="13">
          <cell r="C13" t="str">
            <v>EURAB8</v>
          </cell>
          <cell r="D13">
            <v>2.4</v>
          </cell>
          <cell r="E13">
            <v>2.4</v>
          </cell>
          <cell r="F13">
            <v>3776.9456218279124</v>
          </cell>
          <cell r="G13">
            <v>-157372.7342428297</v>
          </cell>
          <cell r="H13">
            <v>2.4</v>
          </cell>
          <cell r="I13">
            <v>230955</v>
          </cell>
          <cell r="K13" t="str">
            <v>Grand Total</v>
          </cell>
          <cell r="L13">
            <v>2.4</v>
          </cell>
          <cell r="M13">
            <v>5.59</v>
          </cell>
          <cell r="N13">
            <v>4355169.8998876419</v>
          </cell>
          <cell r="O13">
            <v>-97741298.801197037</v>
          </cell>
          <cell r="P13">
            <v>4.4558134108141232</v>
          </cell>
          <cell r="S13" t="str">
            <v>EURAB</v>
          </cell>
          <cell r="T13">
            <v>2.4</v>
          </cell>
          <cell r="U13">
            <v>2.4</v>
          </cell>
          <cell r="V13">
            <v>3776.9456218279124</v>
          </cell>
          <cell r="W13">
            <v>-157372.7342428297</v>
          </cell>
          <cell r="X13">
            <v>2.4</v>
          </cell>
          <cell r="Y13">
            <v>230955</v>
          </cell>
        </row>
        <row r="14">
          <cell r="C14" t="str">
            <v>USDAB13</v>
          </cell>
          <cell r="D14">
            <v>4.05</v>
          </cell>
          <cell r="E14">
            <v>4.12</v>
          </cell>
          <cell r="F14">
            <v>104811.74265479803</v>
          </cell>
          <cell r="G14">
            <v>-2566056.1086470429</v>
          </cell>
          <cell r="H14">
            <v>4.0845460199255026</v>
          </cell>
          <cell r="I14">
            <v>4536353.28</v>
          </cell>
          <cell r="S14" t="str">
            <v>USDAB</v>
          </cell>
          <cell r="T14">
            <v>4.05</v>
          </cell>
          <cell r="U14">
            <v>4.12</v>
          </cell>
          <cell r="V14">
            <v>104811.74265479803</v>
          </cell>
          <cell r="W14">
            <v>-2566056.1086470429</v>
          </cell>
          <cell r="X14">
            <v>4.0845460199255026</v>
          </cell>
          <cell r="Y14">
            <v>4536353.28</v>
          </cell>
        </row>
        <row r="15">
          <cell r="C15" t="str">
            <v>USDAF9</v>
          </cell>
          <cell r="D15">
            <v>4.18</v>
          </cell>
          <cell r="E15">
            <v>4.18</v>
          </cell>
          <cell r="F15">
            <v>945791.81753186893</v>
          </cell>
          <cell r="G15">
            <v>-22626598.505547106</v>
          </cell>
          <cell r="H15">
            <v>4.18</v>
          </cell>
          <cell r="I15">
            <v>40000000</v>
          </cell>
          <cell r="S15" t="str">
            <v>Grand Total</v>
          </cell>
          <cell r="T15">
            <v>2.4</v>
          </cell>
          <cell r="U15">
            <v>5.59</v>
          </cell>
          <cell r="V15">
            <v>4355169.899887641</v>
          </cell>
          <cell r="W15">
            <v>-97741298.801197052</v>
          </cell>
        </row>
        <row r="16">
          <cell r="C16" t="str">
            <v>Grand Total</v>
          </cell>
          <cell r="D16">
            <v>2.4</v>
          </cell>
          <cell r="E16">
            <v>5.59</v>
          </cell>
          <cell r="F16">
            <v>2177584.9499438205</v>
          </cell>
          <cell r="G16">
            <v>-48870649.400598526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m"/>
      <sheetName val="Sheet2"/>
      <sheetName val="Sheet3"/>
      <sheetName val="99TC17FY"/>
      <sheetName val="Sheet1 (2)"/>
      <sheetName val="99TC17FY (2)"/>
      <sheetName val="FAME Persistence"/>
      <sheetName val="mich"/>
      <sheetName val="Consumption"/>
      <sheetName val="Labour"/>
      <sheetName val="Labour 2"/>
      <sheetName val="Moneygdp"/>
      <sheetName val="Consconf"/>
      <sheetName val="Loans"/>
    </sheetNames>
    <sheetDataSet>
      <sheetData sheetId="0"/>
      <sheetData sheetId="1"/>
      <sheetData sheetId="2"/>
      <sheetData sheetId="3">
        <row r="1">
          <cell r="A1" t="str">
            <v>Table 17.--Treasury Department Gross Tax Collections:  Amount Collected by Quarter and Fiscal Year, 1987-1999</v>
          </cell>
        </row>
        <row r="5">
          <cell r="B5" t="str">
            <v xml:space="preserve"> </v>
          </cell>
          <cell r="E5" t="str">
            <v>Amount collected by type of return</v>
          </cell>
        </row>
        <row r="6">
          <cell r="E6" t="str">
            <v>Excise taxes</v>
          </cell>
        </row>
        <row r="7">
          <cell r="A7" t="str">
            <v>Quarter and fiscal year</v>
          </cell>
          <cell r="C7" t="str">
            <v>Individual</v>
          </cell>
          <cell r="D7" t="str">
            <v>Corporation</v>
          </cell>
          <cell r="E7" t="str">
            <v>Internal</v>
          </cell>
          <cell r="F7" t="str">
            <v>Bureau of</v>
          </cell>
          <cell r="G7" t="str">
            <v>Employment</v>
          </cell>
          <cell r="H7" t="str">
            <v>Estate and</v>
          </cell>
        </row>
        <row r="8">
          <cell r="B8" t="str">
            <v>Total [1]</v>
          </cell>
          <cell r="C8" t="str">
            <v>income taxes [2]</v>
          </cell>
          <cell r="D8" t="str">
            <v>income taxes [3]</v>
          </cell>
          <cell r="E8" t="str">
            <v>Revenue</v>
          </cell>
          <cell r="F8" t="str">
            <v>Alcohol, Tobacco</v>
          </cell>
          <cell r="G8" t="str">
            <v>taxes [6]</v>
          </cell>
          <cell r="H8" t="str">
            <v>gift taxes</v>
          </cell>
        </row>
        <row r="9">
          <cell r="E9" t="str">
            <v>Service [4]</v>
          </cell>
          <cell r="F9" t="str">
            <v>and Firearms [5]</v>
          </cell>
        </row>
        <row r="11">
          <cell r="B11">
            <v>1</v>
          </cell>
          <cell r="C11">
            <v>2</v>
          </cell>
          <cell r="D11">
            <v>3</v>
          </cell>
          <cell r="E11">
            <v>4</v>
          </cell>
          <cell r="F11">
            <v>5</v>
          </cell>
          <cell r="G11">
            <v>6</v>
          </cell>
          <cell r="H11">
            <v>7</v>
          </cell>
        </row>
        <row r="12">
          <cell r="A12" t="str">
            <v>FISCAL YEAR 1987, TOTAL [7]</v>
          </cell>
          <cell r="B12">
            <v>886290</v>
          </cell>
          <cell r="C12">
            <v>465452</v>
          </cell>
          <cell r="D12">
            <v>102859</v>
          </cell>
          <cell r="E12">
            <v>33311</v>
          </cell>
          <cell r="F12" t="str">
            <v>[7]</v>
          </cell>
          <cell r="G12">
            <v>277000</v>
          </cell>
          <cell r="H12">
            <v>7668</v>
          </cell>
        </row>
        <row r="13">
          <cell r="A13" t="str">
            <v xml:space="preserve">October 1986 - December 1986 </v>
          </cell>
        </row>
        <row r="14">
          <cell r="A14" t="str">
            <v>January 1987 - March 1987</v>
          </cell>
        </row>
        <row r="15">
          <cell r="A15" t="str">
            <v>April 1987 - June 1987</v>
          </cell>
        </row>
        <row r="16">
          <cell r="A16" t="str">
            <v>July 1987 - September 1987 [7]</v>
          </cell>
        </row>
        <row r="17">
          <cell r="A17" t="str">
            <v>FISCAL YEAR 1988, TOTAL</v>
          </cell>
          <cell r="B17">
            <v>945614</v>
          </cell>
          <cell r="C17">
            <v>473667</v>
          </cell>
          <cell r="D17">
            <v>109683</v>
          </cell>
          <cell r="E17">
            <v>25934</v>
          </cell>
          <cell r="F17">
            <v>10507</v>
          </cell>
          <cell r="G17">
            <v>318039</v>
          </cell>
          <cell r="H17">
            <v>7784</v>
          </cell>
        </row>
        <row r="18">
          <cell r="A18" t="str">
            <v>October 1987 - December 1987</v>
          </cell>
        </row>
        <row r="19">
          <cell r="A19" t="str">
            <v>January 1988 - March 1988</v>
          </cell>
        </row>
        <row r="20">
          <cell r="A20" t="str">
            <v>April 1988 - June 1988</v>
          </cell>
        </row>
        <row r="21">
          <cell r="A21" t="str">
            <v>July 1988 - September 1988</v>
          </cell>
        </row>
        <row r="22">
          <cell r="A22" t="str">
            <v>FISCAL YEAR 1989, TOTAL</v>
          </cell>
          <cell r="B22">
            <v>1024718</v>
          </cell>
          <cell r="C22">
            <v>515732</v>
          </cell>
          <cell r="D22">
            <v>117015</v>
          </cell>
          <cell r="E22">
            <v>25977</v>
          </cell>
          <cell r="F22">
            <v>11397</v>
          </cell>
          <cell r="G22">
            <v>345626</v>
          </cell>
          <cell r="H22">
            <v>8973</v>
          </cell>
        </row>
        <row r="23">
          <cell r="A23" t="str">
            <v>October 1988 - December 1988</v>
          </cell>
        </row>
        <row r="24">
          <cell r="A24" t="str">
            <v>January 1989 - March 1989</v>
          </cell>
        </row>
        <row r="25">
          <cell r="A25" t="str">
            <v>April 1989 - June 1989</v>
          </cell>
        </row>
        <row r="26">
          <cell r="A26" t="str">
            <v>July 1989 - September 1989</v>
          </cell>
        </row>
        <row r="27">
          <cell r="A27" t="str">
            <v>FISCAL YEAR 1990, TOTAL</v>
          </cell>
          <cell r="B27">
            <v>1066600</v>
          </cell>
          <cell r="C27">
            <v>540228</v>
          </cell>
          <cell r="D27">
            <v>110017</v>
          </cell>
          <cell r="E27">
            <v>27139</v>
          </cell>
          <cell r="F27">
            <v>10235</v>
          </cell>
          <cell r="G27">
            <v>367219</v>
          </cell>
          <cell r="H27">
            <v>11762</v>
          </cell>
        </row>
        <row r="28">
          <cell r="A28" t="str">
            <v>October 1989 - December 1989</v>
          </cell>
        </row>
        <row r="29">
          <cell r="A29" t="str">
            <v>January 1990 - March 1990</v>
          </cell>
        </row>
        <row r="30">
          <cell r="A30" t="str">
            <v>April 1990 - June 1990</v>
          </cell>
        </row>
        <row r="31">
          <cell r="A31" t="str">
            <v>July 1990 - September 1990</v>
          </cell>
        </row>
        <row r="32">
          <cell r="A32" t="str">
            <v xml:space="preserve">FISCAL YEAR 1991, TOTAL </v>
          </cell>
          <cell r="B32">
            <v>1099746</v>
          </cell>
          <cell r="C32">
            <v>546877</v>
          </cell>
          <cell r="D32">
            <v>113599</v>
          </cell>
          <cell r="E32">
            <v>30452</v>
          </cell>
          <cell r="F32">
            <v>12895</v>
          </cell>
          <cell r="G32">
            <v>384451</v>
          </cell>
          <cell r="H32">
            <v>11473</v>
          </cell>
        </row>
        <row r="33">
          <cell r="A33" t="str">
            <v>October 1990 - December 1990</v>
          </cell>
        </row>
        <row r="34">
          <cell r="A34" t="str">
            <v>January 1991 - March 1991</v>
          </cell>
        </row>
        <row r="35">
          <cell r="A35" t="str">
            <v>April 1991 - June 1991</v>
          </cell>
        </row>
        <row r="36">
          <cell r="A36" t="str">
            <v>July 1991 - September 1991</v>
          </cell>
        </row>
        <row r="37">
          <cell r="A37" t="str">
            <v>FISCAL YEAR 1992, TOTAL</v>
          </cell>
          <cell r="B37">
            <v>1134195</v>
          </cell>
          <cell r="C37">
            <v>557723</v>
          </cell>
          <cell r="D37">
            <v>117951</v>
          </cell>
          <cell r="E37">
            <v>33566</v>
          </cell>
          <cell r="F37">
            <v>13395</v>
          </cell>
          <cell r="G37">
            <v>400081</v>
          </cell>
          <cell r="H37">
            <v>11479</v>
          </cell>
        </row>
        <row r="38">
          <cell r="A38" t="str">
            <v>October 1991 - December 1991</v>
          </cell>
        </row>
        <row r="39">
          <cell r="A39" t="str">
            <v>January 1992 - March 1992</v>
          </cell>
        </row>
        <row r="40">
          <cell r="A40" t="str">
            <v>April 1992 - June 1992</v>
          </cell>
        </row>
        <row r="94">
          <cell r="A94" t="str">
            <v xml:space="preserve">    See footnotes in file ftnt17.txt</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1"/>
      <sheetName val="TAB2"/>
      <sheetName val="TAB3"/>
      <sheetName val="TAB4"/>
      <sheetName val="TAB5"/>
    </sheetNames>
    <sheetDataSet>
      <sheetData sheetId="0">
        <row r="5">
          <cell r="D5" t="str">
            <v>Mozambique</v>
          </cell>
        </row>
        <row r="6">
          <cell r="D6" t="str">
            <v>Mozambican</v>
          </cell>
        </row>
        <row r="9">
          <cell r="D9" t="str">
            <v>Q:\DATA\MOZ\DMX</v>
          </cell>
        </row>
        <row r="11">
          <cell r="D11" t="str">
            <v>MOZ.DMX</v>
          </cell>
        </row>
        <row r="12">
          <cell r="D12" t="str">
            <v>MOZ_PRG_yymmdd.DMX</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ork"/>
      <sheetName val="SR-SEI"/>
      <sheetName val="SR-SEI (fre)"/>
      <sheetName val="prelimhipc sei"/>
      <sheetName val="debt serv"/>
      <sheetName val="BP - SEI"/>
      <sheetName val="Annual Meetings"/>
      <sheetName val="Bench - 00"/>
      <sheetName val="CritReal-Fre"/>
      <sheetName val="CritReal (LOI)"/>
      <sheetName val="CritReal-Fre (LOI)"/>
      <sheetName val="Bench - 99"/>
      <sheetName val="Bench - 99 (f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bt"/>
      <sheetName val="Reference"/>
      <sheetName val="Help"/>
      <sheetName val="Macro"/>
      <sheetName val="Debt Service"/>
      <sheetName val="pvtReport"/>
      <sheetName val="dtb"/>
    </sheetNames>
    <sheetDataSet>
      <sheetData sheetId="0" refreshError="1"/>
      <sheetData sheetId="1" refreshError="1"/>
      <sheetData sheetId="2" refreshError="1">
        <row r="39">
          <cell r="B39" t="str">
            <v>ATS</v>
          </cell>
          <cell r="D39" t="str">
            <v>ATS-Austrian Schillings</v>
          </cell>
          <cell r="E39">
            <v>5.47</v>
          </cell>
          <cell r="F39">
            <v>7.3297370610048998E-2</v>
          </cell>
        </row>
        <row r="40">
          <cell r="B40" t="str">
            <v>BEF</v>
          </cell>
          <cell r="D40" t="str">
            <v>BEC-Belgian Franc</v>
          </cell>
          <cell r="E40">
            <v>5.47</v>
          </cell>
          <cell r="F40">
            <v>2.4903506967082101E-2</v>
          </cell>
        </row>
        <row r="41">
          <cell r="B41" t="str">
            <v>BID</v>
          </cell>
          <cell r="D41" t="str">
            <v>BID-Islamic Dev. Bank Unit of acct</v>
          </cell>
          <cell r="E41">
            <v>5.5891666666666673</v>
          </cell>
          <cell r="F41">
            <v>1.3725099999999999</v>
          </cell>
        </row>
        <row r="42">
          <cell r="B42" t="str">
            <v>BUA</v>
          </cell>
          <cell r="D42" t="str">
            <v>BUA- AfDF/B Unit of acct</v>
          </cell>
          <cell r="E42">
            <v>5.5891666666666673</v>
          </cell>
          <cell r="F42">
            <v>1.3725099999999999</v>
          </cell>
        </row>
        <row r="43">
          <cell r="B43" t="str">
            <v>CAD</v>
          </cell>
          <cell r="D43" t="str">
            <v>CAD-Canadian Dollar</v>
          </cell>
          <cell r="E43">
            <v>6.67</v>
          </cell>
          <cell r="F43">
            <v>0.69285664795953705</v>
          </cell>
        </row>
        <row r="44">
          <cell r="B44" t="str">
            <v>CFA</v>
          </cell>
          <cell r="D44" t="str">
            <v>CFA-CFA Franc</v>
          </cell>
          <cell r="E44">
            <v>5.47</v>
          </cell>
          <cell r="F44">
            <v>1.5315028271670245E-3</v>
          </cell>
        </row>
        <row r="45">
          <cell r="B45" t="str">
            <v>CHF</v>
          </cell>
          <cell r="D45" t="str">
            <v>CHF-Swiss Franc</v>
          </cell>
          <cell r="E45">
            <v>4.2649999999999997</v>
          </cell>
          <cell r="F45">
            <v>0.62515628907226806</v>
          </cell>
        </row>
        <row r="46">
          <cell r="B46" t="str">
            <v>CNY</v>
          </cell>
          <cell r="D46" t="str">
            <v>CNY-Chinese Yuan</v>
          </cell>
          <cell r="E46">
            <v>5.5891666666666673</v>
          </cell>
          <cell r="F46">
            <v>0.1207802403526783</v>
          </cell>
        </row>
        <row r="47">
          <cell r="B47" t="str">
            <v>DEM</v>
          </cell>
          <cell r="D47" t="str">
            <v>DEM-Deutsche Mark</v>
          </cell>
          <cell r="E47">
            <v>5.47</v>
          </cell>
          <cell r="F47">
            <v>0.51364382384972107</v>
          </cell>
        </row>
        <row r="48">
          <cell r="B48" t="str">
            <v>DKK</v>
          </cell>
          <cell r="D48" t="str">
            <v>DKK-Danish Kroner</v>
          </cell>
          <cell r="E48">
            <v>5.3150000000000004</v>
          </cell>
          <cell r="F48">
            <v>0.13515705249499918</v>
          </cell>
        </row>
        <row r="49">
          <cell r="B49" t="str">
            <v>DOM</v>
          </cell>
          <cell r="D49" t="str">
            <v>DOM-Domestic Currency: Dalasi</v>
          </cell>
          <cell r="E49">
            <v>5.5891666666666673</v>
          </cell>
          <cell r="F49">
            <v>7.6923076923076927E-2</v>
          </cell>
        </row>
        <row r="50">
          <cell r="B50" t="str">
            <v>ECU</v>
          </cell>
          <cell r="D50" t="str">
            <v>ECU-European Currency Unit</v>
          </cell>
          <cell r="E50">
            <v>5.47</v>
          </cell>
          <cell r="F50">
            <v>1.0045999999999999</v>
          </cell>
        </row>
        <row r="51">
          <cell r="B51" t="str">
            <v>ESP</v>
          </cell>
          <cell r="D51" t="str">
            <v>ESP-Spanish Peseta</v>
          </cell>
          <cell r="E51">
            <v>5.47</v>
          </cell>
          <cell r="F51">
            <v>6.0759999999999998E-3</v>
          </cell>
        </row>
        <row r="52">
          <cell r="B52" t="str">
            <v>EUR</v>
          </cell>
          <cell r="D52" t="str">
            <v>EUR-Euro</v>
          </cell>
          <cell r="E52">
            <v>5.47</v>
          </cell>
          <cell r="F52">
            <v>1.0045999999999999</v>
          </cell>
        </row>
        <row r="53">
          <cell r="B53" t="str">
            <v>FIM</v>
          </cell>
          <cell r="D53" t="str">
            <v>FIM-Finnish Markaa</v>
          </cell>
          <cell r="E53">
            <v>5.47</v>
          </cell>
          <cell r="F53">
            <v>0.168960795242591</v>
          </cell>
        </row>
        <row r="54">
          <cell r="B54" t="str">
            <v>FRF</v>
          </cell>
          <cell r="D54" t="str">
            <v>FRF-French Franc</v>
          </cell>
          <cell r="E54">
            <v>5.47</v>
          </cell>
          <cell r="F54">
            <v>0.15315028271670245</v>
          </cell>
        </row>
        <row r="55">
          <cell r="B55" t="str">
            <v>GBP</v>
          </cell>
          <cell r="D55" t="str">
            <v>GBP-Great Britain Sterling</v>
          </cell>
          <cell r="E55">
            <v>6.6983333333333333</v>
          </cell>
          <cell r="F55">
            <v>1.6164000000000001</v>
          </cell>
        </row>
        <row r="56">
          <cell r="B56" t="str">
            <v>IEP</v>
          </cell>
          <cell r="D56" t="str">
            <v>IEP-Irish Punt</v>
          </cell>
          <cell r="E56">
            <v>5.47</v>
          </cell>
          <cell r="F56">
            <v>1.2755788735899558</v>
          </cell>
        </row>
        <row r="57">
          <cell r="B57" t="str">
            <v>ITL</v>
          </cell>
          <cell r="D57" t="str">
            <v>ITL-Italian Lira</v>
          </cell>
          <cell r="E57">
            <v>5.47</v>
          </cell>
          <cell r="F57">
            <v>5.1883260082529815E-4</v>
          </cell>
        </row>
        <row r="58">
          <cell r="B58" t="str">
            <v>JPY</v>
          </cell>
          <cell r="D58" t="str">
            <v>JPY-Japanese Yen</v>
          </cell>
          <cell r="E58">
            <v>1.9833333333333334</v>
          </cell>
          <cell r="F58">
            <v>9.7847358121330719E-3</v>
          </cell>
        </row>
        <row r="59">
          <cell r="B59" t="str">
            <v>KWD</v>
          </cell>
          <cell r="D59" t="str">
            <v>KWD-Kuwaiti Dinar</v>
          </cell>
          <cell r="E59">
            <v>5.5891666666666673</v>
          </cell>
          <cell r="F59">
            <v>3.2875299999999998</v>
          </cell>
        </row>
        <row r="60">
          <cell r="B60" t="str">
            <v>LYD</v>
          </cell>
          <cell r="D60" t="str">
            <v>LYD-Libyan Dinar</v>
          </cell>
          <cell r="E60">
            <v>5.5891666666666673</v>
          </cell>
          <cell r="F60">
            <v>2.16445</v>
          </cell>
        </row>
        <row r="61">
          <cell r="B61" t="str">
            <v>LUF</v>
          </cell>
          <cell r="D61" t="str">
            <v>LUF-Luxembourg Franc</v>
          </cell>
          <cell r="E61">
            <v>5.47</v>
          </cell>
          <cell r="F61">
            <v>2.4903383498719629E-2</v>
          </cell>
        </row>
        <row r="62">
          <cell r="B62" t="str">
            <v>NLG</v>
          </cell>
          <cell r="D62" t="str">
            <v>NLG-Netherland Guilders</v>
          </cell>
          <cell r="E62">
            <v>5.47</v>
          </cell>
          <cell r="F62">
            <v>0.45586760508415353</v>
          </cell>
        </row>
        <row r="63">
          <cell r="B63" t="str">
            <v>NOK</v>
          </cell>
          <cell r="D63" t="str">
            <v>NOK-Norwegian Kroner</v>
          </cell>
          <cell r="E63">
            <v>6.6433333333333335</v>
          </cell>
          <cell r="F63">
            <v>0.12438584489085142</v>
          </cell>
        </row>
        <row r="64">
          <cell r="B64" t="str">
            <v>PTE</v>
          </cell>
          <cell r="D64" t="str">
            <v>PTE-Portuguese Escudo</v>
          </cell>
          <cell r="E64">
            <v>5.47</v>
          </cell>
          <cell r="F64">
            <v>5.0109236739457903E-3</v>
          </cell>
        </row>
        <row r="65">
          <cell r="B65" t="str">
            <v>SAR</v>
          </cell>
          <cell r="D65" t="str">
            <v>SAR-Saudi Arabia Ryal</v>
          </cell>
          <cell r="E65">
            <v>5.5891666666666673</v>
          </cell>
          <cell r="F65">
            <v>0.26702269692923897</v>
          </cell>
        </row>
        <row r="66">
          <cell r="B66" t="str">
            <v>SDR</v>
          </cell>
          <cell r="D66" t="str">
            <v>SDR-Special Drawing Rights</v>
          </cell>
          <cell r="E66">
            <v>5.5891666666666673</v>
          </cell>
          <cell r="F66">
            <v>1.3725099999999999</v>
          </cell>
        </row>
        <row r="67">
          <cell r="B67" t="str">
            <v>SEK</v>
          </cell>
          <cell r="D67" t="str">
            <v>SEK-Swedish Kroner</v>
          </cell>
          <cell r="E67">
            <v>5.8</v>
          </cell>
          <cell r="F67">
            <v>0.11730205278592375</v>
          </cell>
        </row>
        <row r="68">
          <cell r="B68" t="str">
            <v>UAE</v>
          </cell>
          <cell r="D68" t="str">
            <v>UAE-United Arab Emirates Dhirams</v>
          </cell>
          <cell r="E68">
            <v>5.5891666666666673</v>
          </cell>
          <cell r="F68">
            <v>0.27229407760381208</v>
          </cell>
        </row>
        <row r="69">
          <cell r="B69" t="str">
            <v>USD</v>
          </cell>
          <cell r="D69" t="str">
            <v>USD-United States Dollar</v>
          </cell>
          <cell r="E69">
            <v>7.0383333333333331</v>
          </cell>
          <cell r="F69">
            <v>1</v>
          </cell>
        </row>
      </sheetData>
      <sheetData sheetId="3" refreshError="1"/>
      <sheetData sheetId="4" refreshError="1"/>
      <sheetData sheetId="5" refreshError="1"/>
      <sheetData sheetId="6" refreshError="1">
        <row r="1">
          <cell r="I1">
            <v>0</v>
          </cell>
        </row>
      </sheetData>
      <sheetData sheetId="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sheetName val="8"/>
      <sheetName val="7"/>
      <sheetName val="6"/>
      <sheetName val="5"/>
      <sheetName val="4"/>
      <sheetName val="3"/>
      <sheetName val="2"/>
      <sheetName val="1"/>
    </sheetNames>
    <sheetDataSet>
      <sheetData sheetId="0"/>
      <sheetData sheetId="1"/>
      <sheetData sheetId="2"/>
      <sheetData sheetId="3"/>
      <sheetData sheetId="4"/>
      <sheetData sheetId="5"/>
      <sheetData sheetId="6"/>
      <sheetData sheetId="7"/>
      <sheetData sheetId="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 val="chart"/>
      <sheetName val="WRI  FIN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c deliv annual"/>
      <sheetName val="HIPC deliv due date"/>
      <sheetName val="implicit cirr"/>
      <sheetName val="DISC RATES"/>
      <sheetName val="BEN"/>
      <sheetName val="BFA"/>
      <sheetName val="CMR"/>
      <sheetName val="GNB"/>
      <sheetName val="MLI"/>
      <sheetName val="MRT"/>
      <sheetName val="UGA"/>
      <sheetName val="TZA"/>
      <sheetName val="MOZ"/>
      <sheetName val="SEN"/>
      <sheetName val="MWI"/>
      <sheetName val="RWA"/>
      <sheetName val="ZMB"/>
      <sheetName val="GMB"/>
      <sheetName val="GIN"/>
      <sheetName val="NER"/>
      <sheetName val="STP"/>
      <sheetName val="MDG"/>
    </sheetNames>
    <sheetDataSet>
      <sheetData sheetId="0"/>
      <sheetData sheetId="1"/>
      <sheetData sheetId="2"/>
      <sheetData sheetId="3" refreshError="1">
        <row r="3">
          <cell r="A3" t="str">
            <v>ATS</v>
          </cell>
          <cell r="B3" t="str">
            <v>Austrian Schilling</v>
          </cell>
          <cell r="C3">
            <v>5.2766666666666663E-2</v>
          </cell>
          <cell r="D3">
            <v>4.6120000000000001E-2</v>
          </cell>
          <cell r="E3">
            <v>5.4699999999999999E-2</v>
          </cell>
        </row>
        <row r="4">
          <cell r="A4" t="str">
            <v>BEF</v>
          </cell>
          <cell r="B4" t="str">
            <v>Belgian Franc</v>
          </cell>
          <cell r="C4">
            <v>5.5899999999999998E-2</v>
          </cell>
          <cell r="D4">
            <v>4.6120000000000001E-2</v>
          </cell>
          <cell r="E4">
            <v>5.4699999999999999E-2</v>
          </cell>
        </row>
        <row r="5">
          <cell r="A5" t="str">
            <v>CAD</v>
          </cell>
          <cell r="B5" t="str">
            <v>Can. Dollar &gt;8.5 yrs</v>
          </cell>
          <cell r="C5">
            <v>6.2483333333333342E-2</v>
          </cell>
          <cell r="D5">
            <v>6.0199999999999997E-2</v>
          </cell>
          <cell r="E5">
            <v>6.6699999999999995E-2</v>
          </cell>
        </row>
        <row r="6">
          <cell r="A6" t="str">
            <v>CHF</v>
          </cell>
          <cell r="B6" t="str">
            <v>Swiss Franc</v>
          </cell>
          <cell r="C6">
            <v>4.0500000000000001E-2</v>
          </cell>
          <cell r="D6">
            <v>3.7350000000000001E-2</v>
          </cell>
          <cell r="E6">
            <v>4.2649999999999993E-2</v>
          </cell>
        </row>
        <row r="7">
          <cell r="A7" t="str">
            <v>DEM</v>
          </cell>
          <cell r="B7" t="str">
            <v>German Mark</v>
          </cell>
          <cell r="C7">
            <v>5.16E-2</v>
          </cell>
          <cell r="D7">
            <v>4.6120000000000001E-2</v>
          </cell>
          <cell r="E7">
            <v>5.4699999999999999E-2</v>
          </cell>
        </row>
        <row r="8">
          <cell r="A8" t="str">
            <v>DKK</v>
          </cell>
          <cell r="B8" t="str">
            <v>Danish Krone</v>
          </cell>
          <cell r="C8">
            <v>5.6349999999999997E-2</v>
          </cell>
          <cell r="D8">
            <v>4.8066666666666667E-2</v>
          </cell>
          <cell r="E8">
            <v>5.3150000000000003E-2</v>
          </cell>
        </row>
        <row r="9">
          <cell r="A9" t="str">
            <v>ESP</v>
          </cell>
          <cell r="B9" t="str">
            <v>Spanish Peseta</v>
          </cell>
          <cell r="C9">
            <v>5.3083333333333337E-2</v>
          </cell>
          <cell r="D9">
            <v>4.6120000000000001E-2</v>
          </cell>
          <cell r="E9">
            <v>5.4699999999999999E-2</v>
          </cell>
        </row>
        <row r="10">
          <cell r="A10" t="str">
            <v>EUR</v>
          </cell>
          <cell r="B10" t="str">
            <v>ECU / Euro</v>
          </cell>
          <cell r="C10">
            <v>4.9950000000000001E-2</v>
          </cell>
          <cell r="D10">
            <v>4.6120000000000001E-2</v>
          </cell>
          <cell r="E10">
            <v>5.4699999999999999E-2</v>
          </cell>
        </row>
        <row r="11">
          <cell r="A11" t="str">
            <v>FIM</v>
          </cell>
          <cell r="B11" t="str">
            <v>Finnish Markkaa</v>
          </cell>
          <cell r="C11">
            <v>5.3449999999999998E-2</v>
          </cell>
          <cell r="D11">
            <v>4.6120000000000001E-2</v>
          </cell>
          <cell r="E11">
            <v>5.4699999999999999E-2</v>
          </cell>
        </row>
        <row r="12">
          <cell r="A12" t="str">
            <v>FRF</v>
          </cell>
          <cell r="B12" t="str">
            <v>French Franc</v>
          </cell>
          <cell r="C12">
            <v>5.3550000000000007E-2</v>
          </cell>
          <cell r="D12">
            <v>4.6120000000000001E-2</v>
          </cell>
          <cell r="E12">
            <v>5.4699999999999999E-2</v>
          </cell>
        </row>
        <row r="13">
          <cell r="A13" t="str">
            <v>GBP</v>
          </cell>
          <cell r="B13" t="str">
            <v>UK Pound</v>
          </cell>
          <cell r="C13">
            <v>6.8066666666666664E-2</v>
          </cell>
          <cell r="D13">
            <v>5.8216666666666667E-2</v>
          </cell>
          <cell r="E13">
            <v>6.6983333333333339E-2</v>
          </cell>
        </row>
        <row r="14">
          <cell r="A14" t="str">
            <v>ITL</v>
          </cell>
          <cell r="B14" t="str">
            <v>Italian Lira</v>
          </cell>
          <cell r="C14">
            <v>5.5766666666666652E-2</v>
          </cell>
          <cell r="D14">
            <v>4.6120000000000001E-2</v>
          </cell>
          <cell r="E14">
            <v>5.4699999999999999E-2</v>
          </cell>
        </row>
        <row r="15">
          <cell r="A15" t="str">
            <v>JPY</v>
          </cell>
          <cell r="B15" t="str">
            <v xml:space="preserve">Japanese Yen </v>
          </cell>
          <cell r="C15">
            <v>2.2166666666666664E-2</v>
          </cell>
          <cell r="D15">
            <v>2.3166666666666669E-2</v>
          </cell>
          <cell r="E15">
            <v>1.9833333333333335E-2</v>
          </cell>
        </row>
        <row r="16">
          <cell r="A16" t="str">
            <v>KRW</v>
          </cell>
          <cell r="B16" t="str">
            <v>Korean Won</v>
          </cell>
          <cell r="C16">
            <v>5.2500833333333337E-2</v>
          </cell>
          <cell r="D16">
            <v>9.1950000000000004E-2</v>
          </cell>
          <cell r="E16">
            <v>9.8533333333333334E-2</v>
          </cell>
        </row>
        <row r="17">
          <cell r="A17" t="str">
            <v>NLG</v>
          </cell>
          <cell r="B17" t="str">
            <v>Neth. Guilder &gt;8.5 yrs</v>
          </cell>
          <cell r="C17">
            <v>5.7833333333333341E-2</v>
          </cell>
          <cell r="D17">
            <v>4.6120000000000001E-2</v>
          </cell>
          <cell r="E17">
            <v>5.4699999999999999E-2</v>
          </cell>
        </row>
        <row r="18">
          <cell r="A18" t="str">
            <v>NOK</v>
          </cell>
          <cell r="B18" t="str">
            <v>Norwegian Krone</v>
          </cell>
          <cell r="C18">
            <v>6.5383333333333335E-2</v>
          </cell>
          <cell r="D18">
            <v>6.0149999999999995E-2</v>
          </cell>
          <cell r="E18">
            <v>6.643333333333333E-2</v>
          </cell>
        </row>
        <row r="19">
          <cell r="A19" t="str">
            <v>SDR</v>
          </cell>
          <cell r="B19" t="str">
            <v>SDR</v>
          </cell>
          <cell r="C19">
            <v>5.2500833333333337E-2</v>
          </cell>
          <cell r="D19">
            <v>4.8712733333333327E-2</v>
          </cell>
          <cell r="E19">
            <v>5.5891666666666673E-2</v>
          </cell>
        </row>
        <row r="20">
          <cell r="A20" t="str">
            <v>SEK</v>
          </cell>
          <cell r="B20" t="str">
            <v>Swedish Krona</v>
          </cell>
          <cell r="C20">
            <v>5.6566666666666661E-2</v>
          </cell>
          <cell r="D20">
            <v>4.7683333333333335E-2</v>
          </cell>
          <cell r="E20">
            <v>5.7999999999999996E-2</v>
          </cell>
        </row>
        <row r="21">
          <cell r="A21" t="str">
            <v>USD</v>
          </cell>
          <cell r="B21" t="str">
            <v>US Dollar &gt;8.5 yrs</v>
          </cell>
          <cell r="C21">
            <v>6.2300000000000001E-2</v>
          </cell>
          <cell r="D21">
            <v>5.9950000000000003E-2</v>
          </cell>
          <cell r="E21">
            <v>7.0383333333333326E-2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a Model"/>
      <sheetName val="Stock after Naples"/>
      <sheetName val="Scheduled Repayment"/>
      <sheetName val="Scheduled Interest"/>
      <sheetName val="Prorata Coefficient"/>
      <sheetName val="Planned Disbursement"/>
      <sheetName val="Adjusted Disbursement"/>
      <sheetName val="Module1"/>
    </sheetNames>
    <sheetDataSet>
      <sheetData sheetId="0" refreshError="1"/>
      <sheetData sheetId="1" refreshError="1"/>
      <sheetData sheetId="2" refreshError="1">
        <row r="1">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V1">
            <v>0</v>
          </cell>
        </row>
        <row r="2">
          <cell r="E2" t="e">
            <v>#VALUE!</v>
          </cell>
          <cell r="F2" t="e">
            <v>#VALUE!</v>
          </cell>
          <cell r="G2" t="e">
            <v>#VALUE!</v>
          </cell>
          <cell r="H2" t="e">
            <v>#VALUE!</v>
          </cell>
          <cell r="I2" t="e">
            <v>#VALUE!</v>
          </cell>
          <cell r="J2" t="e">
            <v>#VALUE!</v>
          </cell>
          <cell r="K2" t="e">
            <v>#VALUE!</v>
          </cell>
          <cell r="L2" t="e">
            <v>#VALUE!</v>
          </cell>
          <cell r="M2" t="e">
            <v>#VALUE!</v>
          </cell>
          <cell r="N2" t="e">
            <v>#VALUE!</v>
          </cell>
          <cell r="O2" t="e">
            <v>#VALUE!</v>
          </cell>
          <cell r="P2" t="e">
            <v>#VALUE!</v>
          </cell>
          <cell r="Q2" t="e">
            <v>#VALUE!</v>
          </cell>
          <cell r="R2" t="e">
            <v>#VALUE!</v>
          </cell>
          <cell r="S2" t="e">
            <v>#VALUE!</v>
          </cell>
          <cell r="T2" t="e">
            <v>#VALUE!</v>
          </cell>
          <cell r="U2" t="e">
            <v>#VALUE!</v>
          </cell>
          <cell r="V2" t="e">
            <v>#VALUE!</v>
          </cell>
          <cell r="W2" t="e">
            <v>#VALUE!</v>
          </cell>
          <cell r="X2" t="e">
            <v>#VALUE!</v>
          </cell>
          <cell r="Y2" t="e">
            <v>#VALUE!</v>
          </cell>
          <cell r="Z2" t="e">
            <v>#VALUE!</v>
          </cell>
          <cell r="AA2" t="e">
            <v>#VALUE!</v>
          </cell>
          <cell r="AB2" t="e">
            <v>#VALUE!</v>
          </cell>
          <cell r="AC2" t="e">
            <v>#VALUE!</v>
          </cell>
          <cell r="AD2" t="e">
            <v>#VALUE!</v>
          </cell>
          <cell r="AE2" t="e">
            <v>#VALUE!</v>
          </cell>
          <cell r="AF2" t="e">
            <v>#VALUE!</v>
          </cell>
          <cell r="AG2" t="e">
            <v>#VALUE!</v>
          </cell>
          <cell r="AH2" t="e">
            <v>#VALUE!</v>
          </cell>
          <cell r="AI2" t="e">
            <v>#VALUE!</v>
          </cell>
          <cell r="AJ2" t="e">
            <v>#VALUE!</v>
          </cell>
          <cell r="AK2" t="e">
            <v>#VALUE!</v>
          </cell>
          <cell r="AL2" t="e">
            <v>#VALUE!</v>
          </cell>
          <cell r="AM2" t="e">
            <v>#VALUE!</v>
          </cell>
          <cell r="AN2" t="e">
            <v>#VALUE!</v>
          </cell>
          <cell r="AO2" t="e">
            <v>#VALUE!</v>
          </cell>
          <cell r="AP2" t="e">
            <v>#VALUE!</v>
          </cell>
          <cell r="AQ2" t="e">
            <v>#VALUE!</v>
          </cell>
          <cell r="AR2" t="e">
            <v>#VALUE!</v>
          </cell>
          <cell r="AS2" t="e">
            <v>#VALUE!</v>
          </cell>
          <cell r="AT2" t="e">
            <v>#VALUE!</v>
          </cell>
          <cell r="AU2" t="e">
            <v>#VALUE!</v>
          </cell>
          <cell r="AV2" t="e">
            <v>#VALUE!</v>
          </cell>
        </row>
        <row r="3">
          <cell r="E3" t="e">
            <v>#VALUE!</v>
          </cell>
          <cell r="F3" t="e">
            <v>#VALUE!</v>
          </cell>
          <cell r="G3" t="e">
            <v>#VALUE!</v>
          </cell>
          <cell r="H3" t="e">
            <v>#VALUE!</v>
          </cell>
          <cell r="I3" t="e">
            <v>#VALUE!</v>
          </cell>
          <cell r="J3" t="e">
            <v>#VALUE!</v>
          </cell>
          <cell r="K3" t="e">
            <v>#VALUE!</v>
          </cell>
          <cell r="L3" t="e">
            <v>#VALUE!</v>
          </cell>
          <cell r="M3" t="e">
            <v>#VALUE!</v>
          </cell>
          <cell r="N3" t="e">
            <v>#VALUE!</v>
          </cell>
          <cell r="O3" t="e">
            <v>#VALUE!</v>
          </cell>
          <cell r="P3" t="e">
            <v>#VALUE!</v>
          </cell>
          <cell r="Q3" t="e">
            <v>#VALUE!</v>
          </cell>
          <cell r="R3" t="e">
            <v>#VALUE!</v>
          </cell>
          <cell r="S3" t="e">
            <v>#VALUE!</v>
          </cell>
          <cell r="T3" t="e">
            <v>#VALUE!</v>
          </cell>
          <cell r="U3" t="e">
            <v>#VALUE!</v>
          </cell>
          <cell r="V3" t="e">
            <v>#VALUE!</v>
          </cell>
          <cell r="W3" t="e">
            <v>#VALUE!</v>
          </cell>
          <cell r="X3" t="e">
            <v>#VALUE!</v>
          </cell>
          <cell r="Y3" t="e">
            <v>#VALUE!</v>
          </cell>
          <cell r="Z3" t="e">
            <v>#VALUE!</v>
          </cell>
          <cell r="AA3" t="e">
            <v>#VALUE!</v>
          </cell>
          <cell r="AB3" t="e">
            <v>#VALUE!</v>
          </cell>
          <cell r="AC3" t="e">
            <v>#VALUE!</v>
          </cell>
          <cell r="AD3" t="e">
            <v>#VALUE!</v>
          </cell>
          <cell r="AE3" t="e">
            <v>#VALUE!</v>
          </cell>
          <cell r="AF3" t="e">
            <v>#VALUE!</v>
          </cell>
          <cell r="AG3" t="e">
            <v>#VALUE!</v>
          </cell>
          <cell r="AH3" t="e">
            <v>#VALUE!</v>
          </cell>
          <cell r="AI3" t="e">
            <v>#VALUE!</v>
          </cell>
          <cell r="AJ3" t="e">
            <v>#VALUE!</v>
          </cell>
          <cell r="AK3" t="e">
            <v>#VALUE!</v>
          </cell>
        </row>
        <row r="4">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row>
        <row r="8">
          <cell r="F8">
            <v>1999</v>
          </cell>
        </row>
      </sheetData>
      <sheetData sheetId="3" refreshError="1"/>
      <sheetData sheetId="4" refreshError="1"/>
      <sheetData sheetId="5" refreshError="1"/>
      <sheetData sheetId="6" refreshError="1"/>
      <sheetData sheetId="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DP"/>
      <sheetName val="Graphs"/>
      <sheetName val="Tables"/>
      <sheetName val="Tables print"/>
      <sheetName val="HIPC-to-Oxfam"/>
      <sheetName val="HIPC Docs"/>
      <sheetName val="Senegal 2"/>
      <sheetName val="Tab5"/>
      <sheetName val="Tab4"/>
      <sheetName val="Tab3"/>
      <sheetName val="Tab2"/>
      <sheetName val="Tab1"/>
      <sheetName val="Mali"/>
      <sheetName val="Benin"/>
      <sheetName val="Burkina Faso"/>
      <sheetName val="Mauritania"/>
      <sheetName val="Mozambique"/>
      <sheetName val="Senegal"/>
      <sheetName val="Tanzania"/>
      <sheetName val="Uganda"/>
      <sheetName val="Bolivia"/>
      <sheetName val="Honduras"/>
      <sheetName val="Key Indicators"/>
      <sheetName val="Figure A"/>
      <sheetName val="Fig1"/>
      <sheetName val="Fig2"/>
      <sheetName val="Fig2A"/>
      <sheetName val="HIPC Docs (2)"/>
      <sheetName val="Fig2 raw"/>
      <sheetName val="SIMA"/>
      <sheetName val="Template"/>
      <sheetName val="debt-to-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A_CIRRs"/>
      <sheetName val="Links-Out"/>
      <sheetName val="Exogenous Assumptions"/>
      <sheetName val="Planned Disbursement, CFA"/>
      <sheetName val="Disbursement Loop"/>
      <sheetName val="Module1"/>
    </sheetNames>
    <sheetDataSet>
      <sheetData sheetId="0" refreshError="1"/>
      <sheetData sheetId="1" refreshError="1">
        <row r="6">
          <cell r="B6">
            <v>0</v>
          </cell>
          <cell r="C6">
            <v>794.95706698266827</v>
          </cell>
          <cell r="D6">
            <v>845.32322557680016</v>
          </cell>
          <cell r="E6">
            <v>899.65986642981522</v>
          </cell>
          <cell r="F6">
            <v>948.98061852373075</v>
          </cell>
          <cell r="G6">
            <v>989.13114426520542</v>
          </cell>
          <cell r="H6">
            <v>1006.6359241282349</v>
          </cell>
          <cell r="I6">
            <v>1020.7166005516202</v>
          </cell>
          <cell r="J6">
            <v>1037.1075181092874</v>
          </cell>
          <cell r="K6">
            <v>1056.0106514795898</v>
          </cell>
          <cell r="L6">
            <v>1074.6882269590353</v>
          </cell>
          <cell r="M6">
            <v>1098.5862398396616</v>
          </cell>
          <cell r="N6">
            <v>1127.7223771983693</v>
          </cell>
          <cell r="O6">
            <v>1160.6286541190175</v>
          </cell>
          <cell r="P6">
            <v>1205.3205871076432</v>
          </cell>
          <cell r="Q6">
            <v>1253.5770929954808</v>
          </cell>
          <cell r="R6">
            <v>1307.5974565918739</v>
          </cell>
          <cell r="S6">
            <v>1362.7295090652683</v>
          </cell>
          <cell r="T6">
            <v>1425.8698120991205</v>
          </cell>
          <cell r="U6">
            <v>1486.0643413269863</v>
          </cell>
        </row>
        <row r="7">
          <cell r="B7">
            <v>0</v>
          </cell>
          <cell r="C7">
            <v>446.93281262832591</v>
          </cell>
          <cell r="D7">
            <v>475.24917065153278</v>
          </cell>
          <cell r="E7">
            <v>505.79777350550631</v>
          </cell>
          <cell r="F7">
            <v>533.52639354022665</v>
          </cell>
          <cell r="G7">
            <v>556.09942061734102</v>
          </cell>
          <cell r="H7">
            <v>565.94078290413484</v>
          </cell>
          <cell r="I7">
            <v>573.85707999612634</v>
          </cell>
          <cell r="J7">
            <v>583.07221775622236</v>
          </cell>
          <cell r="K7">
            <v>593.69974836834012</v>
          </cell>
          <cell r="L7">
            <v>604.20046807863912</v>
          </cell>
          <cell r="M7">
            <v>617.63616990025605</v>
          </cell>
          <cell r="N7">
            <v>634.01679768469512</v>
          </cell>
          <cell r="O7">
            <v>652.51703563225271</v>
          </cell>
          <cell r="P7">
            <v>677.64328727778798</v>
          </cell>
          <cell r="Q7">
            <v>704.77357745298923</v>
          </cell>
          <cell r="R7">
            <v>735.14436607051732</v>
          </cell>
          <cell r="S7">
            <v>766.14015729158439</v>
          </cell>
          <cell r="T7">
            <v>801.63826706024645</v>
          </cell>
          <cell r="U7">
            <v>835.48023333744482</v>
          </cell>
        </row>
        <row r="9">
          <cell r="C9">
            <v>1.8956578201805891</v>
          </cell>
          <cell r="D9">
            <v>1.5199476307133302</v>
          </cell>
          <cell r="E9">
            <v>2.4769974393399927</v>
          </cell>
          <cell r="F9">
            <v>3.1099412598254954</v>
          </cell>
          <cell r="G9">
            <v>4.0078603053786948</v>
          </cell>
          <cell r="H9">
            <v>4.5950630240209964</v>
          </cell>
          <cell r="I9">
            <v>4.5460622751236937</v>
          </cell>
          <cell r="J9">
            <v>4.4253217761125798</v>
          </cell>
          <cell r="K9">
            <v>4.2941870296335054</v>
          </cell>
          <cell r="L9">
            <v>4.1749961785580574</v>
          </cell>
          <cell r="M9">
            <v>4.1278260150921913</v>
          </cell>
          <cell r="N9">
            <v>3.9895137342873332</v>
          </cell>
          <cell r="O9">
            <v>3.097509427611171</v>
          </cell>
          <cell r="P9">
            <v>2.52699255858245</v>
          </cell>
          <cell r="Q9">
            <v>2.1184709158914758</v>
          </cell>
          <cell r="R9">
            <v>1.876218093866507</v>
          </cell>
          <cell r="S9">
            <v>1.1993842041736829</v>
          </cell>
          <cell r="T9">
            <v>0.84507492764206538</v>
          </cell>
          <cell r="U9">
            <v>0.87434886979210558</v>
          </cell>
        </row>
        <row r="10">
          <cell r="C10">
            <v>1.331218425001623</v>
          </cell>
          <cell r="D10">
            <v>0.82554655008042721</v>
          </cell>
          <cell r="E10">
            <v>1.5622823213331563</v>
          </cell>
          <cell r="F10">
            <v>1.9280417697820917</v>
          </cell>
          <cell r="G10">
            <v>2.6391899454761778</v>
          </cell>
          <cell r="H10">
            <v>3.2058114791881871</v>
          </cell>
          <cell r="I10">
            <v>3.2204538568127306</v>
          </cell>
          <cell r="J10">
            <v>3.2305847615942609</v>
          </cell>
          <cell r="K10">
            <v>3.2331200782069005</v>
          </cell>
          <cell r="L10">
            <v>3.2462842134568266</v>
          </cell>
          <cell r="M10">
            <v>3.3333098025375691</v>
          </cell>
          <cell r="N10">
            <v>3.3345388221358707</v>
          </cell>
          <cell r="O10">
            <v>2.5762004357982549</v>
          </cell>
          <cell r="P10">
            <v>2.1070816209489989</v>
          </cell>
          <cell r="Q10">
            <v>1.7826433221933877</v>
          </cell>
          <cell r="R10">
            <v>1.6124057809638312</v>
          </cell>
          <cell r="S10">
            <v>0.9995784741219258</v>
          </cell>
          <cell r="T10">
            <v>0.67606216965187127</v>
          </cell>
          <cell r="U10">
            <v>0.72696703532588702</v>
          </cell>
        </row>
        <row r="11">
          <cell r="C11">
            <v>0.56443939517896624</v>
          </cell>
          <cell r="D11">
            <v>0.69440108063290296</v>
          </cell>
          <cell r="E11">
            <v>0.91471511800683625</v>
          </cell>
          <cell r="F11">
            <v>1.1818994900434034</v>
          </cell>
          <cell r="G11">
            <v>1.3686703599025167</v>
          </cell>
          <cell r="H11">
            <v>1.3892515448328089</v>
          </cell>
          <cell r="I11">
            <v>1.3256084183109627</v>
          </cell>
          <cell r="J11">
            <v>1.1947370145183187</v>
          </cell>
          <cell r="K11">
            <v>1.0610669514266047</v>
          </cell>
          <cell r="L11">
            <v>0.92871196510123122</v>
          </cell>
          <cell r="M11">
            <v>0.79451621255462246</v>
          </cell>
          <cell r="N11">
            <v>0.65497491215146242</v>
          </cell>
          <cell r="O11">
            <v>0.52130899181291601</v>
          </cell>
          <cell r="P11">
            <v>0.41991093763345105</v>
          </cell>
          <cell r="Q11">
            <v>0.33582759369808812</v>
          </cell>
          <cell r="R11">
            <v>0.26381231290267571</v>
          </cell>
          <cell r="S11">
            <v>0.19980573005175706</v>
          </cell>
          <cell r="T11">
            <v>0.16901275799019408</v>
          </cell>
          <cell r="U11">
            <v>0.14738183446621853</v>
          </cell>
        </row>
      </sheetData>
      <sheetData sheetId="2" refreshError="1"/>
      <sheetData sheetId="3" refreshError="1"/>
      <sheetData sheetId="4" refreshError="1"/>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NPV"/>
      <sheetName val="FSUOUT"/>
      <sheetName val="QQ1"/>
      <sheetName val="QQ2"/>
      <sheetName val="QQ3"/>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REV"/>
      <sheetName val="5 old"/>
      <sheetName val="7"/>
      <sheetName val="6"/>
      <sheetName val="8"/>
      <sheetName val="10"/>
      <sheetName val="11"/>
      <sheetName val="12"/>
      <sheetName val="13"/>
      <sheetName val="14"/>
      <sheetName val="15"/>
      <sheetName val="16"/>
      <sheetName val="17"/>
      <sheetName val="18"/>
      <sheetName val="27"/>
      <sheetName val="28"/>
      <sheetName val="29"/>
      <sheetName val="30"/>
      <sheetName val="31"/>
      <sheetName val="32"/>
      <sheetName val="33"/>
      <sheetName val="Blank"/>
      <sheetName val="9"/>
      <sheetName val="18(3)"/>
      <sheetName val="19"/>
      <sheetName val="20"/>
      <sheetName val="21"/>
      <sheetName val="22"/>
      <sheetName val="23"/>
      <sheetName val="24"/>
      <sheetName val="25"/>
      <sheetName val="26"/>
      <sheetName val="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B_BARC_LN_Price_Ratio_Ana_m"/>
      <sheetName val="Sheet1"/>
      <sheetName val="Cover"/>
      <sheetName val="Issuance Tables"/>
      <sheetName val="AT1 - CS OLD"/>
      <sheetName val="AT1 - CS"/>
      <sheetName val="T2 Static Data"/>
      <sheetName val="Capital - BB"/>
      <sheetName val="AT1 T2 - DL"/>
      <sheetName val="P2 for SC"/>
      <sheetName val="Ann. Report"/>
      <sheetName val="003 vs published"/>
      <sheetName val="Board - Notes for Sasha"/>
      <sheetName val="Aisha"/>
      <sheetName val="NTS"/>
      <sheetName val="P2 Data"/>
      <sheetName val="Valuation Charts"/>
      <sheetName val="Price Charts"/>
      <sheetName val="P2 Coop"/>
      <sheetName val="FPC April 14"/>
      <sheetName val="BARC"/>
      <sheetName val="Risk Pack"/>
      <sheetName val="003+ Review"/>
      <sheetName val="Capital Data"/>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8">
          <cell r="D78">
            <v>40908</v>
          </cell>
        </row>
        <row r="79">
          <cell r="B79" t="str">
            <v>BARC</v>
          </cell>
          <cell r="C79" t="str">
            <v>Total Assets</v>
          </cell>
        </row>
        <row r="80">
          <cell r="B80" t="str">
            <v>BARC</v>
          </cell>
          <cell r="C80" t="str">
            <v>CET1</v>
          </cell>
        </row>
        <row r="81">
          <cell r="B81" t="str">
            <v>BARC</v>
          </cell>
          <cell r="C81" t="str">
            <v>AT1</v>
          </cell>
        </row>
        <row r="82">
          <cell r="B82" t="str">
            <v>BARC</v>
          </cell>
          <cell r="C82" t="str">
            <v>Credit</v>
          </cell>
        </row>
        <row r="83">
          <cell r="B83" t="str">
            <v>BARC</v>
          </cell>
          <cell r="C83" t="str">
            <v>Counterparty</v>
          </cell>
        </row>
        <row r="84">
          <cell r="B84" t="str">
            <v>BARC</v>
          </cell>
          <cell r="C84" t="str">
            <v>CVA</v>
          </cell>
        </row>
        <row r="85">
          <cell r="B85" t="str">
            <v>BARC</v>
          </cell>
          <cell r="C85" t="str">
            <v>Market</v>
          </cell>
        </row>
        <row r="86">
          <cell r="B86" t="str">
            <v>BARC</v>
          </cell>
          <cell r="C86" t="str">
            <v>Total RWA</v>
          </cell>
        </row>
        <row r="87">
          <cell r="B87" t="str">
            <v>BARC</v>
          </cell>
          <cell r="C87" t="str">
            <v>Exposure measure</v>
          </cell>
        </row>
        <row r="88">
          <cell r="B88" t="str">
            <v>BARC</v>
          </cell>
          <cell r="C88" t="str">
            <v>CET1 Capital</v>
          </cell>
        </row>
        <row r="89">
          <cell r="B89" t="str">
            <v>BARC</v>
          </cell>
          <cell r="C89" t="str">
            <v>T1 Leverage</v>
          </cell>
        </row>
        <row r="90">
          <cell r="B90" t="str">
            <v>BARC</v>
          </cell>
          <cell r="C90" t="str">
            <v>RWA / Total Assets</v>
          </cell>
        </row>
        <row r="92">
          <cell r="B92" t="str">
            <v>CoOp</v>
          </cell>
          <cell r="C92" t="str">
            <v>Total Assets</v>
          </cell>
        </row>
        <row r="93">
          <cell r="B93" t="str">
            <v>CoOp</v>
          </cell>
          <cell r="C93" t="str">
            <v>CET1</v>
          </cell>
        </row>
        <row r="94">
          <cell r="B94" t="str">
            <v>CoOp</v>
          </cell>
          <cell r="C94" t="str">
            <v>Credit</v>
          </cell>
        </row>
        <row r="95">
          <cell r="B95" t="str">
            <v>CoOp</v>
          </cell>
          <cell r="C95" t="str">
            <v>Counterparty</v>
          </cell>
        </row>
        <row r="96">
          <cell r="B96" t="str">
            <v>CoOp</v>
          </cell>
          <cell r="C96" t="str">
            <v>CVA</v>
          </cell>
        </row>
        <row r="97">
          <cell r="B97" t="str">
            <v>CoOp</v>
          </cell>
          <cell r="C97" t="str">
            <v>Market</v>
          </cell>
        </row>
        <row r="98">
          <cell r="B98" t="str">
            <v>CoOp</v>
          </cell>
          <cell r="C98" t="str">
            <v>Total RWA</v>
          </cell>
        </row>
        <row r="99">
          <cell r="B99" t="str">
            <v>CoOp</v>
          </cell>
          <cell r="C99" t="str">
            <v>Exposure measure</v>
          </cell>
        </row>
        <row r="100">
          <cell r="B100" t="str">
            <v>CoOp</v>
          </cell>
          <cell r="C100" t="str">
            <v>CET1 Capital</v>
          </cell>
        </row>
        <row r="101">
          <cell r="B101" t="str">
            <v>CoOp</v>
          </cell>
          <cell r="C101" t="str">
            <v>T1 Leverage</v>
          </cell>
        </row>
        <row r="102">
          <cell r="B102" t="str">
            <v>CoOp</v>
          </cell>
          <cell r="C102" t="str">
            <v>RWA / Total Assets</v>
          </cell>
        </row>
        <row r="104">
          <cell r="B104" t="str">
            <v>HSBC</v>
          </cell>
          <cell r="C104" t="str">
            <v>Total Assets</v>
          </cell>
        </row>
        <row r="105">
          <cell r="B105" t="str">
            <v>HSBC</v>
          </cell>
          <cell r="C105" t="str">
            <v>CET1</v>
          </cell>
        </row>
        <row r="106">
          <cell r="B106" t="str">
            <v>HSBC</v>
          </cell>
          <cell r="C106" t="str">
            <v>Credit</v>
          </cell>
        </row>
        <row r="107">
          <cell r="B107" t="str">
            <v>HSBC</v>
          </cell>
          <cell r="C107" t="str">
            <v>Counterparty</v>
          </cell>
        </row>
        <row r="108">
          <cell r="B108" t="str">
            <v>HSBC</v>
          </cell>
          <cell r="C108" t="str">
            <v>CVA</v>
          </cell>
        </row>
        <row r="109">
          <cell r="B109" t="str">
            <v>HSBC</v>
          </cell>
          <cell r="C109" t="str">
            <v>Market</v>
          </cell>
        </row>
        <row r="110">
          <cell r="B110" t="str">
            <v>HSBC</v>
          </cell>
          <cell r="C110" t="str">
            <v>Total RWA</v>
          </cell>
        </row>
        <row r="111">
          <cell r="B111" t="str">
            <v>HSBC</v>
          </cell>
          <cell r="C111" t="str">
            <v>Exposure measure</v>
          </cell>
        </row>
        <row r="112">
          <cell r="B112" t="str">
            <v>HSBC</v>
          </cell>
          <cell r="C112" t="str">
            <v>CET1 Capital</v>
          </cell>
        </row>
        <row r="113">
          <cell r="B113" t="str">
            <v>HSBC</v>
          </cell>
          <cell r="C113" t="str">
            <v>T1 Leverage</v>
          </cell>
        </row>
        <row r="114">
          <cell r="B114" t="str">
            <v>HSBC</v>
          </cell>
          <cell r="C114" t="str">
            <v>RWA / Total Assets</v>
          </cell>
        </row>
        <row r="116">
          <cell r="B116" t="str">
            <v>LBG</v>
          </cell>
          <cell r="C116" t="str">
            <v>Total Assets</v>
          </cell>
        </row>
        <row r="117">
          <cell r="B117" t="str">
            <v>LBG</v>
          </cell>
          <cell r="C117" t="str">
            <v>CET1</v>
          </cell>
        </row>
        <row r="118">
          <cell r="B118" t="str">
            <v>LBG</v>
          </cell>
          <cell r="C118" t="str">
            <v>Credit</v>
          </cell>
        </row>
        <row r="119">
          <cell r="B119" t="str">
            <v>LBG</v>
          </cell>
          <cell r="C119" t="str">
            <v>Counterparty</v>
          </cell>
        </row>
        <row r="120">
          <cell r="B120" t="str">
            <v>LBG</v>
          </cell>
          <cell r="C120" t="str">
            <v>CVA</v>
          </cell>
        </row>
        <row r="121">
          <cell r="B121" t="str">
            <v>LBG</v>
          </cell>
          <cell r="C121" t="str">
            <v>Market</v>
          </cell>
        </row>
        <row r="122">
          <cell r="B122" t="str">
            <v>LBG</v>
          </cell>
          <cell r="C122" t="str">
            <v>Total RWA</v>
          </cell>
        </row>
        <row r="123">
          <cell r="B123" t="str">
            <v>LBG</v>
          </cell>
          <cell r="C123" t="str">
            <v>Exposure measure</v>
          </cell>
        </row>
        <row r="124">
          <cell r="B124" t="str">
            <v>LBG</v>
          </cell>
          <cell r="C124" t="str">
            <v>CET1 Capital</v>
          </cell>
        </row>
        <row r="125">
          <cell r="B125" t="str">
            <v>LBG</v>
          </cell>
          <cell r="C125" t="str">
            <v>T1 Leverage</v>
          </cell>
        </row>
        <row r="126">
          <cell r="B126" t="str">
            <v>LBG</v>
          </cell>
          <cell r="C126" t="str">
            <v>RWA / Total Assets</v>
          </cell>
        </row>
        <row r="128">
          <cell r="B128" t="str">
            <v>NW</v>
          </cell>
          <cell r="C128" t="str">
            <v>Total Assets</v>
          </cell>
        </row>
        <row r="129">
          <cell r="B129" t="str">
            <v>NW</v>
          </cell>
          <cell r="C129" t="str">
            <v>CET1</v>
          </cell>
        </row>
        <row r="130">
          <cell r="B130" t="str">
            <v>NW</v>
          </cell>
          <cell r="C130" t="str">
            <v>AT1</v>
          </cell>
        </row>
        <row r="131">
          <cell r="B131" t="str">
            <v>NW</v>
          </cell>
          <cell r="C131" t="str">
            <v>Credit</v>
          </cell>
        </row>
        <row r="132">
          <cell r="B132" t="str">
            <v>NW</v>
          </cell>
          <cell r="C132" t="str">
            <v>Counterparty</v>
          </cell>
        </row>
        <row r="133">
          <cell r="B133" t="str">
            <v>NW</v>
          </cell>
          <cell r="C133" t="str">
            <v>CVA</v>
          </cell>
        </row>
        <row r="134">
          <cell r="B134" t="str">
            <v>NW</v>
          </cell>
          <cell r="C134" t="str">
            <v>Market</v>
          </cell>
        </row>
        <row r="135">
          <cell r="B135" t="str">
            <v>NW</v>
          </cell>
          <cell r="C135" t="str">
            <v>Total RWA</v>
          </cell>
        </row>
        <row r="136">
          <cell r="B136" t="str">
            <v>NW</v>
          </cell>
          <cell r="C136" t="str">
            <v>Exposure measure</v>
          </cell>
        </row>
        <row r="137">
          <cell r="B137" t="str">
            <v>NW</v>
          </cell>
          <cell r="C137" t="str">
            <v>CET1 Capital</v>
          </cell>
        </row>
        <row r="138">
          <cell r="B138" t="str">
            <v>NW</v>
          </cell>
          <cell r="C138" t="str">
            <v>T1 Leverage</v>
          </cell>
        </row>
        <row r="139">
          <cell r="B139" t="str">
            <v>NW</v>
          </cell>
          <cell r="C139" t="str">
            <v>RWA / Total Assets</v>
          </cell>
        </row>
        <row r="141">
          <cell r="B141" t="str">
            <v>RBS</v>
          </cell>
          <cell r="C141" t="str">
            <v>Total Assets</v>
          </cell>
        </row>
        <row r="142">
          <cell r="B142" t="str">
            <v>RBS</v>
          </cell>
          <cell r="C142" t="str">
            <v>CET1</v>
          </cell>
        </row>
        <row r="143">
          <cell r="B143" t="str">
            <v>RBS</v>
          </cell>
          <cell r="C143" t="str">
            <v>Credit</v>
          </cell>
        </row>
        <row r="144">
          <cell r="B144" t="str">
            <v>RBS</v>
          </cell>
          <cell r="C144" t="str">
            <v>Counterparty</v>
          </cell>
        </row>
        <row r="145">
          <cell r="B145" t="str">
            <v>RBS</v>
          </cell>
          <cell r="C145" t="str">
            <v>CVA</v>
          </cell>
        </row>
        <row r="146">
          <cell r="B146" t="str">
            <v>RBS</v>
          </cell>
          <cell r="C146" t="str">
            <v>Market</v>
          </cell>
        </row>
        <row r="147">
          <cell r="B147" t="str">
            <v>RBS</v>
          </cell>
          <cell r="C147" t="str">
            <v>Total RWA</v>
          </cell>
        </row>
        <row r="148">
          <cell r="B148" t="str">
            <v>RBS</v>
          </cell>
          <cell r="C148" t="str">
            <v>Exposure measure</v>
          </cell>
        </row>
        <row r="149">
          <cell r="B149" t="str">
            <v>RBS</v>
          </cell>
          <cell r="C149" t="str">
            <v>CET1 Capital</v>
          </cell>
        </row>
        <row r="150">
          <cell r="B150" t="str">
            <v>RBS</v>
          </cell>
          <cell r="C150" t="str">
            <v>T1 Leverage</v>
          </cell>
        </row>
        <row r="151">
          <cell r="B151" t="str">
            <v>RBS</v>
          </cell>
          <cell r="C151" t="str">
            <v>RWA / Total Assets</v>
          </cell>
        </row>
        <row r="153">
          <cell r="B153" t="str">
            <v>San UK</v>
          </cell>
          <cell r="C153" t="str">
            <v>Total Assets</v>
          </cell>
        </row>
        <row r="154">
          <cell r="B154" t="str">
            <v>San UK</v>
          </cell>
          <cell r="C154" t="str">
            <v>CET1</v>
          </cell>
        </row>
        <row r="155">
          <cell r="B155" t="str">
            <v>San UK</v>
          </cell>
          <cell r="C155" t="str">
            <v>Credit</v>
          </cell>
        </row>
        <row r="156">
          <cell r="B156" t="str">
            <v>San UK</v>
          </cell>
          <cell r="C156" t="str">
            <v>Counterparty</v>
          </cell>
        </row>
        <row r="157">
          <cell r="B157" t="str">
            <v>San UK</v>
          </cell>
          <cell r="C157" t="str">
            <v>CVA</v>
          </cell>
        </row>
        <row r="158">
          <cell r="B158" t="str">
            <v>San UK</v>
          </cell>
          <cell r="C158" t="str">
            <v>Market</v>
          </cell>
        </row>
        <row r="159">
          <cell r="B159" t="str">
            <v>San UK</v>
          </cell>
          <cell r="C159" t="str">
            <v>Total RWA</v>
          </cell>
        </row>
        <row r="160">
          <cell r="B160" t="str">
            <v>San UK</v>
          </cell>
          <cell r="C160" t="str">
            <v>Exposure measure</v>
          </cell>
        </row>
        <row r="161">
          <cell r="B161" t="str">
            <v>San UK</v>
          </cell>
          <cell r="C161" t="str">
            <v>CET1 Capital</v>
          </cell>
        </row>
        <row r="162">
          <cell r="B162" t="str">
            <v>San UK</v>
          </cell>
          <cell r="C162" t="str">
            <v>T1 Leverage</v>
          </cell>
        </row>
        <row r="163">
          <cell r="B163" t="str">
            <v>San UK</v>
          </cell>
          <cell r="C163" t="str">
            <v>RWA / Total Assets</v>
          </cell>
        </row>
        <row r="165">
          <cell r="B165" t="str">
            <v>SCB</v>
          </cell>
          <cell r="C165" t="str">
            <v>Total Assets</v>
          </cell>
        </row>
        <row r="166">
          <cell r="B166" t="str">
            <v>SCB</v>
          </cell>
          <cell r="C166" t="str">
            <v>CET1</v>
          </cell>
        </row>
        <row r="167">
          <cell r="B167" t="str">
            <v>SCB</v>
          </cell>
          <cell r="C167" t="str">
            <v>Credit</v>
          </cell>
        </row>
        <row r="168">
          <cell r="B168" t="str">
            <v>SCB</v>
          </cell>
          <cell r="C168" t="str">
            <v>Counterparty</v>
          </cell>
        </row>
        <row r="169">
          <cell r="B169" t="str">
            <v>SCB</v>
          </cell>
          <cell r="C169" t="str">
            <v>CVA</v>
          </cell>
        </row>
        <row r="170">
          <cell r="B170" t="str">
            <v>SCB</v>
          </cell>
          <cell r="C170" t="str">
            <v>Market</v>
          </cell>
        </row>
        <row r="171">
          <cell r="B171" t="str">
            <v>SCB</v>
          </cell>
          <cell r="C171" t="str">
            <v>Total RWA</v>
          </cell>
        </row>
        <row r="172">
          <cell r="B172" t="str">
            <v>SCB</v>
          </cell>
          <cell r="C172" t="str">
            <v>Exposure measure</v>
          </cell>
        </row>
        <row r="173">
          <cell r="B173" t="str">
            <v>SCB</v>
          </cell>
          <cell r="C173" t="str">
            <v>CET1 Capital</v>
          </cell>
        </row>
        <row r="174">
          <cell r="B174" t="str">
            <v>SCB</v>
          </cell>
          <cell r="C174" t="str">
            <v>T1 Leverage</v>
          </cell>
        </row>
        <row r="175">
          <cell r="B175" t="str">
            <v>SCB</v>
          </cell>
          <cell r="C175" t="str">
            <v>RWA / Total Assets</v>
          </cell>
        </row>
      </sheetData>
      <sheetData sheetId="23"/>
      <sheetData sheetId="2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1 Def."/>
      <sheetName val="Table 2a"/>
      <sheetName val="Table 2b"/>
      <sheetName val="Table 2a&amp;BDef"/>
      <sheetName val="Table 3"/>
      <sheetName val="Table 3 def"/>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Latest_CIRRs"/>
      <sheetName val="aux_chart"/>
      <sheetName val="6-mo, 10-yr CIRRs"/>
      <sheetName val="Max_Int_6mo"/>
      <sheetName val="Max_Int_10yrs"/>
      <sheetName val="GE-calcul"/>
      <sheetName val="GE for NPV"/>
      <sheetName val="DSA_CIRRs"/>
      <sheetName val="dsa_Aux_CIRRS"/>
      <sheetName val="current CIRR_SDR"/>
      <sheetName val="former CIRR_SDR"/>
      <sheetName val="Chart4"/>
      <sheetName val="Yen"/>
      <sheetName val="cirr_series"/>
    </sheetNames>
    <sheetDataSet>
      <sheetData sheetId="0"/>
      <sheetData sheetId="1"/>
      <sheetData sheetId="2"/>
      <sheetData sheetId="3"/>
      <sheetData sheetId="4" refreshError="1"/>
      <sheetData sheetId="5"/>
      <sheetData sheetId="6"/>
      <sheetData sheetId="7"/>
      <sheetData sheetId="8" refreshError="1"/>
      <sheetData sheetId="9" refreshError="1"/>
      <sheetData sheetId="10"/>
      <sheetData sheetId="11" refreshError="1"/>
      <sheetData sheetId="12" refreshError="1"/>
      <sheetData sheetId="13"/>
      <sheetData sheetId="14" refreshError="1">
        <row r="102">
          <cell r="N102">
            <v>3.1</v>
          </cell>
          <cell r="W102">
            <v>8.2200000000000006</v>
          </cell>
          <cell r="AA102">
            <v>7.52</v>
          </cell>
          <cell r="AI102">
            <v>6.63</v>
          </cell>
          <cell r="AJ102">
            <v>6.46</v>
          </cell>
        </row>
        <row r="103">
          <cell r="N103">
            <v>2.8</v>
          </cell>
          <cell r="W103">
            <v>8.2100000000000009</v>
          </cell>
          <cell r="AA103">
            <v>7.73</v>
          </cell>
          <cell r="AI103">
            <v>6.45</v>
          </cell>
          <cell r="AJ103">
            <v>6.18</v>
          </cell>
        </row>
        <row r="104">
          <cell r="N104">
            <v>2.5</v>
          </cell>
          <cell r="W104">
            <v>8.02</v>
          </cell>
          <cell r="AA104">
            <v>7.42</v>
          </cell>
          <cell r="AI104">
            <v>6.1</v>
          </cell>
          <cell r="AJ104">
            <v>6.1</v>
          </cell>
        </row>
        <row r="105">
          <cell r="N105">
            <v>2.5</v>
          </cell>
          <cell r="W105">
            <v>8.25</v>
          </cell>
          <cell r="AA105">
            <v>7.1</v>
          </cell>
          <cell r="AI105">
            <v>5.96</v>
          </cell>
          <cell r="AJ105">
            <v>5.92</v>
          </cell>
        </row>
        <row r="106">
          <cell r="N106">
            <v>2.2999999999999998</v>
          </cell>
          <cell r="W106">
            <v>8.2799999999999994</v>
          </cell>
          <cell r="AA106">
            <v>7.2</v>
          </cell>
          <cell r="AI106">
            <v>5.83</v>
          </cell>
          <cell r="AJ106">
            <v>5.9</v>
          </cell>
        </row>
        <row r="107">
          <cell r="N107">
            <v>2.2999999999999998</v>
          </cell>
          <cell r="W107">
            <v>8.23</v>
          </cell>
          <cell r="AA107">
            <v>7.47</v>
          </cell>
          <cell r="AI107">
            <v>5.78</v>
          </cell>
          <cell r="AJ107">
            <v>5.79</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HUB"/>
      <sheetName val="OutHUB"/>
      <sheetName val="WETA Data"/>
      <sheetName val="GDP_Real"/>
      <sheetName val="GDP_Nom"/>
      <sheetName val="GDP_Exp"/>
      <sheetName val="Sav_Inv"/>
      <sheetName val="SR_Table"/>
      <sheetName val="All 92 based CPI"/>
      <sheetName val="Old--TBDeleted"/>
      <sheetName val="Charts"/>
      <sheetName val="Temporary"/>
      <sheetName val="WETA"/>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input-adj"/>
      <sheetName val="output"/>
      <sheetName val="output-adj"/>
      <sheetName val="output-q"/>
      <sheetName val="output-weo"/>
      <sheetName val="CSO"/>
      <sheetName val="PROJ"/>
      <sheetName val="PROJ-adj"/>
      <sheetName val="PROJ-q"/>
      <sheetName val="PROJold"/>
      <sheetName val="PROJ-adjold"/>
      <sheetName val="fao-wfp"/>
      <sheetName val="agric"/>
      <sheetName val="EDSS"/>
      <sheetName val="ControlSheet"/>
      <sheetName val="pop"/>
      <sheetName val="G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tab4a"/>
      <sheetName val="raw tab4b2"/>
      <sheetName val="new bil borr (Sce 2)"/>
      <sheetName val="new multi borr (Sce 2)"/>
      <sheetName val="Fig1"/>
      <sheetName val="Fig3"/>
      <sheetName val="Tab1"/>
      <sheetName val="Tab2"/>
      <sheetName val="Tab3"/>
      <sheetName val="Tab4a"/>
      <sheetName val="Tab4b"/>
      <sheetName val="data Fig1"/>
      <sheetName val="new multi borr"/>
      <sheetName val="macro figures"/>
      <sheetName val="new bil borr"/>
      <sheetName val="raw Tab4b1"/>
      <sheetName val="Tab5"/>
      <sheetName val="rawTab6"/>
      <sheetName val="Tab6"/>
      <sheetName val="Tab7"/>
      <sheetName val="Tab8"/>
      <sheetName val="Tab9"/>
      <sheetName val="Tab10"/>
      <sheetName val="Tab11"/>
      <sheetName val="Proj. NPV"/>
      <sheetName val="arrears"/>
    </sheetNames>
    <sheetDataSet>
      <sheetData sheetId="0" refreshError="1"/>
      <sheetData sheetId="1" refreshError="1"/>
      <sheetData sheetId="2" refreshError="1"/>
      <sheetData sheetId="3" refreshError="1">
        <row r="14">
          <cell r="C14">
            <v>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Guide"/>
      <sheetName val="Liquidity Calculation"/>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1.30.01"/>
      <sheetName val="Position 12.31.01"/>
      <sheetName val="Budget Countries (RT)"/>
      <sheetName val="Budget Countries"/>
      <sheetName val="INPUT - Financial Assistance"/>
      <sheetName val="Formulas"/>
    </sheetNames>
    <sheetDataSet>
      <sheetData sheetId="0"/>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mpact"/>
      <sheetName val="Impact"/>
      <sheetName val="chart"/>
      <sheetName val="ch-data"/>
      <sheetName val="ALL_SH_FN"/>
      <sheetName val="Uganda"/>
      <sheetName val="Bolivia"/>
      <sheetName val="Burkina Faso"/>
      <sheetName val="Guyana"/>
      <sheetName val="Cote D'Ivoire"/>
      <sheetName val="Mozambique"/>
      <sheetName val="Mali"/>
      <sheetName val="Guy"/>
    </sheetNames>
    <sheetDataSet>
      <sheetData sheetId="0" refreshError="1"/>
      <sheetData sheetId="1" refreshError="1">
        <row r="60">
          <cell r="C60">
            <v>1999</v>
          </cell>
          <cell r="I60">
            <v>2005</v>
          </cell>
          <cell r="N60">
            <v>2010</v>
          </cell>
          <cell r="S60">
            <v>2015</v>
          </cell>
          <cell r="X60">
            <v>2020</v>
          </cell>
          <cell r="AC60">
            <v>2025</v>
          </cell>
          <cell r="AH60">
            <v>2030</v>
          </cell>
          <cell r="AM60">
            <v>2035</v>
          </cell>
        </row>
        <row r="61">
          <cell r="A61" t="str">
            <v>Bolivia</v>
          </cell>
          <cell r="B61" t="str">
            <v>Bilat</v>
          </cell>
          <cell r="C61">
            <v>27.495395437443506</v>
          </cell>
          <cell r="D61">
            <v>28.03300277454931</v>
          </cell>
          <cell r="E61">
            <v>28.536139568533013</v>
          </cell>
          <cell r="F61">
            <v>28.998733967806388</v>
          </cell>
          <cell r="G61">
            <v>29.414109592545845</v>
          </cell>
          <cell r="H61">
            <v>29.774934849969934</v>
          </cell>
          <cell r="I61">
            <v>30.07316834375175</v>
          </cell>
          <cell r="J61">
            <v>30.300000091327494</v>
          </cell>
          <cell r="K61">
            <v>30.445788242574807</v>
          </cell>
          <cell r="L61">
            <v>30.49999097164303</v>
          </cell>
          <cell r="M61">
            <v>30.451093190526169</v>
          </cell>
          <cell r="N61">
            <v>30.286527708177374</v>
          </cell>
          <cell r="O61">
            <v>29.992590432460823</v>
          </cell>
          <cell r="P61">
            <v>29.554349183908851</v>
          </cell>
          <cell r="Q61">
            <v>28.955545659973779</v>
          </cell>
          <cell r="R61">
            <v>28.178490056104433</v>
          </cell>
          <cell r="S61">
            <v>27.203947815394848</v>
          </cell>
          <cell r="T61">
            <v>26.011017941598144</v>
          </cell>
          <cell r="U61">
            <v>24.577002270810411</v>
          </cell>
          <cell r="V61">
            <v>22.877265054938402</v>
          </cell>
          <cell r="W61">
            <v>20.885082164986827</v>
          </cell>
          <cell r="X61">
            <v>18.57147917404329</v>
          </cell>
          <cell r="Y61">
            <v>15.905057528392572</v>
          </cell>
          <cell r="Z61">
            <v>12.851807960237213</v>
          </cell>
          <cell r="AA61">
            <v>9.3749102368009964</v>
          </cell>
          <cell r="AB61">
            <v>15.527195079701642</v>
          </cell>
          <cell r="AC61">
            <v>16.45882678448374</v>
          </cell>
          <cell r="AD61">
            <v>0</v>
          </cell>
          <cell r="AE61">
            <v>0</v>
          </cell>
          <cell r="AF61">
            <v>0</v>
          </cell>
          <cell r="AG61">
            <v>0</v>
          </cell>
          <cell r="AH61">
            <v>0</v>
          </cell>
          <cell r="AI61">
            <v>0</v>
          </cell>
        </row>
        <row r="62">
          <cell r="A62" t="str">
            <v>Bolivia</v>
          </cell>
          <cell r="B62" t="str">
            <v>Multi</v>
          </cell>
          <cell r="C62">
            <v>80.184717533805355</v>
          </cell>
          <cell r="D62">
            <v>81.378380427282679</v>
          </cell>
          <cell r="E62">
            <v>79.698724687277632</v>
          </cell>
          <cell r="F62">
            <v>77.848703776362655</v>
          </cell>
          <cell r="G62">
            <v>77.599118039960715</v>
          </cell>
          <cell r="H62">
            <v>47.606524695648687</v>
          </cell>
          <cell r="I62">
            <v>48.600089338639862</v>
          </cell>
          <cell r="J62">
            <v>49.541498249885649</v>
          </cell>
          <cell r="K62">
            <v>50.420915908861772</v>
          </cell>
          <cell r="L62">
            <v>51.227514293215492</v>
          </cell>
          <cell r="M62">
            <v>51.949389186419765</v>
          </cell>
          <cell r="N62">
            <v>52.573470015352939</v>
          </cell>
          <cell r="O62">
            <v>53.085422742687008</v>
          </cell>
          <cell r="P62">
            <v>53.469545305245902</v>
          </cell>
          <cell r="Q62">
            <v>53.70865505343815</v>
          </cell>
          <cell r="R62">
            <v>53.78396760831464</v>
          </cell>
          <cell r="S62">
            <v>53.674966511583882</v>
          </cell>
          <cell r="T62">
            <v>53.359262999855517</v>
          </cell>
          <cell r="U62">
            <v>52.812445187278044</v>
          </cell>
          <cell r="V62">
            <v>52.007915890391786</v>
          </cell>
          <cell r="W62">
            <v>50.916718275205</v>
          </cell>
          <cell r="X62">
            <v>49.507348448990371</v>
          </cell>
          <cell r="Y62">
            <v>47.745554057839257</v>
          </cell>
          <cell r="Z62">
            <v>45.594117885333645</v>
          </cell>
          <cell r="AA62">
            <v>43.012625377519115</v>
          </cell>
          <cell r="AB62">
            <v>39.762530419638551</v>
          </cell>
          <cell r="AC62">
            <v>36.173944211678823</v>
          </cell>
          <cell r="AD62">
            <v>32.011582549253234</v>
          </cell>
          <cell r="AE62">
            <v>27.219511288174523</v>
          </cell>
          <cell r="AF62">
            <v>21.737149778589057</v>
          </cell>
          <cell r="AG62">
            <v>15.498914647215901</v>
          </cell>
          <cell r="AH62">
            <v>8.4338375608750518</v>
          </cell>
          <cell r="AI62">
            <v>5.4416253515310498</v>
          </cell>
          <cell r="AJ62">
            <v>0</v>
          </cell>
          <cell r="AK62">
            <v>0</v>
          </cell>
          <cell r="AL62">
            <v>0</v>
          </cell>
          <cell r="AM62">
            <v>0</v>
          </cell>
          <cell r="AN62">
            <v>0</v>
          </cell>
          <cell r="AO62">
            <v>0</v>
          </cell>
          <cell r="AP62">
            <v>0</v>
          </cell>
          <cell r="AQ62">
            <v>0</v>
          </cell>
        </row>
        <row r="63">
          <cell r="A63" t="str">
            <v>Burkina Faso</v>
          </cell>
          <cell r="B63" t="str">
            <v>Bilat</v>
          </cell>
          <cell r="C63">
            <v>6.3294182617139336</v>
          </cell>
          <cell r="D63">
            <v>6.4531750450942891</v>
          </cell>
          <cell r="E63">
            <v>6.5689967367381152</v>
          </cell>
          <cell r="F63">
            <v>6.6754856012168622</v>
          </cell>
          <cell r="G63">
            <v>6.7711047411808005</v>
          </cell>
          <cell r="H63">
            <v>6.8541664297760319</v>
          </cell>
          <cell r="I63">
            <v>6.9228195439344393</v>
          </cell>
          <cell r="J63">
            <v>6.9750360326446623</v>
          </cell>
          <cell r="K63">
            <v>7.0085963496419463</v>
          </cell>
          <cell r="L63">
            <v>7.0210737749613861</v>
          </cell>
          <cell r="M63">
            <v>7.0098175444604456</v>
          </cell>
          <cell r="N63">
            <v>6.9719347007095323</v>
          </cell>
          <cell r="O63">
            <v>6.9042705725484526</v>
          </cell>
          <cell r="P63">
            <v>6.8033877840854879</v>
          </cell>
          <cell r="Q63">
            <v>6.6655436869457914</v>
          </cell>
          <cell r="R63">
            <v>6.4866661021266268</v>
          </cell>
          <cell r="S63">
            <v>6.2623272498561544</v>
          </cell>
          <cell r="T63">
            <v>5.9877157373455709</v>
          </cell>
          <cell r="U63">
            <v>5.6576064652342337</v>
          </cell>
          <cell r="V63">
            <v>5.2663283038150945</v>
          </cell>
          <cell r="W63">
            <v>4.8077293797508132</v>
          </cell>
          <cell r="X63">
            <v>4.2751398029050849</v>
          </cell>
          <cell r="Y63">
            <v>3.6613316510707663</v>
          </cell>
          <cell r="Z63">
            <v>2.9584760177258707</v>
          </cell>
          <cell r="AA63">
            <v>2.158096914435732</v>
          </cell>
          <cell r="AB63">
            <v>3.5743480145341788</v>
          </cell>
          <cell r="AC63">
            <v>3.78880889540623</v>
          </cell>
          <cell r="AD63">
            <v>0</v>
          </cell>
          <cell r="AE63">
            <v>0</v>
          </cell>
          <cell r="AF63">
            <v>0</v>
          </cell>
          <cell r="AG63">
            <v>0</v>
          </cell>
          <cell r="AH63">
            <v>0</v>
          </cell>
          <cell r="AI63">
            <v>0</v>
          </cell>
        </row>
        <row r="64">
          <cell r="A64" t="str">
            <v>Burkina Faso</v>
          </cell>
          <cell r="B64" t="str">
            <v>Multi</v>
          </cell>
          <cell r="C64">
            <v>38.311387516088679</v>
          </cell>
          <cell r="D64">
            <v>38.979465891775398</v>
          </cell>
          <cell r="E64">
            <v>38.735530292037751</v>
          </cell>
          <cell r="F64">
            <v>38.321996343121185</v>
          </cell>
          <cell r="G64">
            <v>38.640600960519848</v>
          </cell>
          <cell r="H64">
            <v>15.481741115113767</v>
          </cell>
          <cell r="I64">
            <v>15.846258300099249</v>
          </cell>
          <cell r="J64">
            <v>16.198783279268582</v>
          </cell>
          <cell r="K64">
            <v>16.536564726057875</v>
          </cell>
          <cell r="L64">
            <v>16.856564326656514</v>
          </cell>
          <cell r="M64">
            <v>17.155432246313186</v>
          </cell>
          <cell r="N64">
            <v>17.429480684752701</v>
          </cell>
          <cell r="O64">
            <v>17.674655379718221</v>
          </cell>
          <cell r="P64">
            <v>17.886504907614501</v>
          </cell>
          <cell r="Q64">
            <v>18.060147619491342</v>
          </cell>
          <cell r="R64">
            <v>18.190236039125999</v>
          </cell>
          <cell r="S64">
            <v>18.270918537686633</v>
          </cell>
          <cell r="T64">
            <v>18.295798086333701</v>
          </cell>
          <cell r="U64">
            <v>18.257887874082737</v>
          </cell>
          <cell r="V64">
            <v>18.149563563250869</v>
          </cell>
          <cell r="W64">
            <v>17.962511938772462</v>
          </cell>
          <cell r="X64">
            <v>17.687675690528959</v>
          </cell>
          <cell r="Y64">
            <v>17.315194049516645</v>
          </cell>
          <cell r="Z64">
            <v>16.834338979096955</v>
          </cell>
          <cell r="AA64">
            <v>16.233446601648637</v>
          </cell>
          <cell r="AB64">
            <v>15.499843518581772</v>
          </cell>
          <cell r="AC64">
            <v>14.619767657780947</v>
          </cell>
          <cell r="AD64">
            <v>13.578283257017134</v>
          </cell>
          <cell r="AE64">
            <v>12.359189564593649</v>
          </cell>
          <cell r="AF64">
            <v>10.944922809354081</v>
          </cell>
          <cell r="AG64">
            <v>9.3164509610532278</v>
          </cell>
          <cell r="AH64">
            <v>7.4531607688425989</v>
          </cell>
          <cell r="AI64">
            <v>5.3327365301068985</v>
          </cell>
          <cell r="AJ64">
            <v>-8.462905397381796</v>
          </cell>
          <cell r="AK64">
            <v>-5.8168649195518816</v>
          </cell>
          <cell r="AL64">
            <v>-7.6236678063050967</v>
          </cell>
          <cell r="AM64">
            <v>-9.6263463257583108</v>
          </cell>
          <cell r="AN64">
            <v>-11.841901063443212</v>
          </cell>
          <cell r="AO64">
            <v>-15.05105031205713</v>
          </cell>
          <cell r="AP64">
            <v>2.7853340404976881</v>
          </cell>
          <cell r="AQ64">
            <v>-0.85661330192215035</v>
          </cell>
        </row>
        <row r="65">
          <cell r="A65" t="str">
            <v>Cote d'Ivoire</v>
          </cell>
          <cell r="B65" t="str">
            <v>Bilat</v>
          </cell>
          <cell r="C65">
            <v>105.93079582448817</v>
          </cell>
          <cell r="D65">
            <v>108.00202164810909</v>
          </cell>
          <cell r="E65">
            <v>109.94044370559635</v>
          </cell>
          <cell r="F65">
            <v>111.72266913204892</v>
          </cell>
          <cell r="G65">
            <v>113.32297601233563</v>
          </cell>
          <cell r="H65">
            <v>114.71311810938137</v>
          </cell>
          <cell r="I65">
            <v>115.8621145444282</v>
          </cell>
          <cell r="J65">
            <v>116.73602332648686</v>
          </cell>
          <cell r="K65">
            <v>117.29769755003259</v>
          </cell>
          <cell r="L65">
            <v>117.5065229964285</v>
          </cell>
          <cell r="M65">
            <v>117.31813578521179</v>
          </cell>
          <cell r="N65">
            <v>116.68411862586194</v>
          </cell>
          <cell r="O65">
            <v>115.55167411856334</v>
          </cell>
          <cell r="P65">
            <v>113.86327344333579</v>
          </cell>
          <cell r="Q65">
            <v>111.55627866025411</v>
          </cell>
          <cell r="R65">
            <v>108.56253671880663</v>
          </cell>
          <cell r="S65">
            <v>104.8079431412085</v>
          </cell>
          <cell r="T65">
            <v>100.21197320211093</v>
          </cell>
          <cell r="U65">
            <v>94.687178275013267</v>
          </cell>
          <cell r="V65">
            <v>88.138644853136313</v>
          </cell>
          <cell r="W65">
            <v>80.463413578844069</v>
          </cell>
          <cell r="X65">
            <v>71.549855430165465</v>
          </cell>
          <cell r="Y65">
            <v>61.277002014761585</v>
          </cell>
          <cell r="Z65">
            <v>49.51382670996064</v>
          </cell>
          <cell r="AA65">
            <v>36.118473161330428</v>
          </cell>
          <cell r="AB65">
            <v>59.821221173453495</v>
          </cell>
          <cell r="AC65">
            <v>63.410494443860713</v>
          </cell>
          <cell r="AD65">
            <v>0</v>
          </cell>
          <cell r="AE65">
            <v>0</v>
          </cell>
          <cell r="AF65">
            <v>0</v>
          </cell>
          <cell r="AG65">
            <v>0</v>
          </cell>
          <cell r="AH65">
            <v>0</v>
          </cell>
          <cell r="AI65">
            <v>0</v>
          </cell>
        </row>
        <row r="66">
          <cell r="A66" t="str">
            <v>Cote d'Ivoire</v>
          </cell>
          <cell r="B66" t="str">
            <v>Multi</v>
          </cell>
          <cell r="C66">
            <v>123.7508902215763</v>
          </cell>
          <cell r="D66">
            <v>123.89231883831988</v>
          </cell>
          <cell r="E66">
            <v>119.19988679010257</v>
          </cell>
          <cell r="F66">
            <v>113.49835054828118</v>
          </cell>
          <cell r="G66">
            <v>111.53717080645436</v>
          </cell>
          <cell r="H66">
            <v>38.532235244610163</v>
          </cell>
          <cell r="I66">
            <v>39.439475704073161</v>
          </cell>
          <cell r="J66">
            <v>40.316868971791209</v>
          </cell>
          <cell r="K66">
            <v>41.157567319100693</v>
          </cell>
          <cell r="L66">
            <v>41.954008739788904</v>
          </cell>
          <cell r="M66">
            <v>42.697855888610931</v>
          </cell>
          <cell r="N66">
            <v>43.379930263828356</v>
          </cell>
          <cell r="O66">
            <v>43.990141282872884</v>
          </cell>
          <cell r="P66">
            <v>44.517409875252966</v>
          </cell>
          <cell r="Q66">
            <v>44.949586190100334</v>
          </cell>
          <cell r="R66">
            <v>45.273360987178449</v>
          </cell>
          <cell r="S66">
            <v>45.474170249621565</v>
          </cell>
          <cell r="T66">
            <v>45.536092524004033</v>
          </cell>
          <cell r="U66">
            <v>45.441738458413781</v>
          </cell>
          <cell r="V66">
            <v>45.17213197186625</v>
          </cell>
          <cell r="W66">
            <v>44.706582448482749</v>
          </cell>
          <cell r="X66">
            <v>44.022547307194486</v>
          </cell>
          <cell r="Y66">
            <v>43.095484252137119</v>
          </cell>
          <cell r="Z66">
            <v>41.89869246016697</v>
          </cell>
          <cell r="AA66">
            <v>40.403141909852678</v>
          </cell>
          <cell r="AB66">
            <v>38.577290000644069</v>
          </cell>
          <cell r="AC66">
            <v>36.386884551454969</v>
          </cell>
          <cell r="AD66">
            <v>33.794752204360876</v>
          </cell>
          <cell r="AE66">
            <v>30.760571191230234</v>
          </cell>
          <cell r="AF66">
            <v>27.240627348588216</v>
          </cell>
          <cell r="AG66">
            <v>23.187552188540725</v>
          </cell>
          <cell r="AH66">
            <v>18.550041750832619</v>
          </cell>
          <cell r="AI66">
            <v>13.272554872720789</v>
          </cell>
          <cell r="AJ66">
            <v>0</v>
          </cell>
          <cell r="AK66">
            <v>0</v>
          </cell>
          <cell r="AL66">
            <v>0</v>
          </cell>
          <cell r="AM66">
            <v>0</v>
          </cell>
          <cell r="AN66">
            <v>0</v>
          </cell>
          <cell r="AO66">
            <v>0</v>
          </cell>
          <cell r="AP66">
            <v>0</v>
          </cell>
          <cell r="AQ66">
            <v>0</v>
          </cell>
        </row>
        <row r="67">
          <cell r="A67" t="str">
            <v>Guyana</v>
          </cell>
          <cell r="B67" t="str">
            <v>Bilat</v>
          </cell>
          <cell r="C67">
            <v>11.613174407157333</v>
          </cell>
          <cell r="D67">
            <v>11.840242527802539</v>
          </cell>
          <cell r="E67">
            <v>12.052751395059408</v>
          </cell>
          <cell r="F67">
            <v>12.24813645328701</v>
          </cell>
          <cell r="G67">
            <v>12.423577813479712</v>
          </cell>
          <cell r="H67">
            <v>12.575978845663702</v>
          </cell>
          <cell r="I67">
            <v>12.701943121581246</v>
          </cell>
          <cell r="J67">
            <v>12.797749586764505</v>
          </cell>
          <cell r="K67">
            <v>12.859325832532059</v>
          </cell>
          <cell r="L67">
            <v>12.882219329279371</v>
          </cell>
          <cell r="M67">
            <v>12.861566472639245</v>
          </cell>
          <cell r="N67">
            <v>12.792059283616899</v>
          </cell>
          <cell r="O67">
            <v>12.667909592610368</v>
          </cell>
          <cell r="P67">
            <v>12.482810525262032</v>
          </cell>
          <cell r="Q67">
            <v>12.229895095298499</v>
          </cell>
          <cell r="R67">
            <v>11.901691695848402</v>
          </cell>
          <cell r="S67">
            <v>11.490076266121211</v>
          </cell>
          <cell r="T67">
            <v>10.986220894721708</v>
          </cell>
          <cell r="U67">
            <v>10.380538604196227</v>
          </cell>
          <cell r="V67">
            <v>9.6626240435866908</v>
          </cell>
          <cell r="W67">
            <v>8.8211897967289019</v>
          </cell>
          <cell r="X67">
            <v>7.8439979936912696</v>
          </cell>
          <cell r="Y67">
            <v>6.7177868910208947</v>
          </cell>
          <cell r="Z67">
            <v>5.4281920632527854</v>
          </cell>
          <cell r="AA67">
            <v>3.959661823344828</v>
          </cell>
          <cell r="AB67">
            <v>6.558189894914868</v>
          </cell>
          <cell r="AC67">
            <v>6.9516812886097608</v>
          </cell>
          <cell r="AD67">
            <v>0</v>
          </cell>
          <cell r="AE67">
            <v>0</v>
          </cell>
          <cell r="AF67">
            <v>0</v>
          </cell>
          <cell r="AG67">
            <v>0</v>
          </cell>
          <cell r="AH67">
            <v>0</v>
          </cell>
          <cell r="AI67">
            <v>0</v>
          </cell>
        </row>
        <row r="68">
          <cell r="A68" t="str">
            <v>Guyana</v>
          </cell>
          <cell r="B68" t="str">
            <v>Multi</v>
          </cell>
          <cell r="C68">
            <v>32.827680766721578</v>
          </cell>
          <cell r="D68">
            <v>32.709629963714832</v>
          </cell>
          <cell r="E68">
            <v>31.027397001356761</v>
          </cell>
          <cell r="F68">
            <v>29.082680859071793</v>
          </cell>
          <cell r="G68">
            <v>28.223689246418175</v>
          </cell>
          <cell r="H68">
            <v>12.221444315871633</v>
          </cell>
          <cell r="I68">
            <v>12.486753284538805</v>
          </cell>
          <cell r="J68">
            <v>12.739902129908904</v>
          </cell>
          <cell r="K68">
            <v>12.978476524899071</v>
          </cell>
          <cell r="L68">
            <v>13.199816199620388</v>
          </cell>
          <cell r="M68">
            <v>13.400994119818625</v>
          </cell>
          <cell r="N68">
            <v>13.578794052122019</v>
          </cell>
          <cell r="O68">
            <v>13.72968639747047</v>
          </cell>
          <cell r="P68">
            <v>13.849802165673101</v>
          </cell>
          <cell r="Q68">
            <v>13.93490495502915</v>
          </cell>
          <cell r="R68">
            <v>13.980360791311504</v>
          </cell>
          <cell r="S68">
            <v>13.981105670109631</v>
          </cell>
          <cell r="T68">
            <v>13.931610635514815</v>
          </cell>
          <cell r="U68">
            <v>13.825844216356229</v>
          </cell>
          <cell r="V68">
            <v>13.657232028610752</v>
          </cell>
          <cell r="W68">
            <v>13.418613339156941</v>
          </cell>
          <cell r="X68">
            <v>13.102194371665673</v>
          </cell>
          <cell r="Y68">
            <v>12.699498120054484</v>
          </cell>
          <cell r="Z68">
            <v>12.201310418511961</v>
          </cell>
          <cell r="AA68">
            <v>11.597621999552139</v>
          </cell>
          <cell r="AB68">
            <v>10.843248899086149</v>
          </cell>
          <cell r="AC68">
            <v>9.9929759823136575</v>
          </cell>
          <cell r="AD68">
            <v>9.0016346194917602</v>
          </cell>
          <cell r="AE68">
            <v>7.8553575795949016</v>
          </cell>
          <cell r="AF68">
            <v>6.5391214102802495</v>
          </cell>
          <cell r="AG68">
            <v>5.0366576133612977</v>
          </cell>
          <cell r="AH68">
            <v>3.3303573237350621</v>
          </cell>
          <cell r="AI68">
            <v>2.2783794269088888</v>
          </cell>
          <cell r="AJ68">
            <v>0</v>
          </cell>
          <cell r="AK68">
            <v>0</v>
          </cell>
          <cell r="AL68">
            <v>0</v>
          </cell>
          <cell r="AM68">
            <v>0</v>
          </cell>
          <cell r="AN68">
            <v>0</v>
          </cell>
          <cell r="AO68">
            <v>0</v>
          </cell>
          <cell r="AP68">
            <v>0</v>
          </cell>
          <cell r="AQ68">
            <v>0</v>
          </cell>
        </row>
        <row r="69">
          <cell r="A69" t="str">
            <v>Mali</v>
          </cell>
          <cell r="B69" t="str">
            <v>Bilat</v>
          </cell>
          <cell r="C69">
            <v>9.1377255493728118</v>
          </cell>
          <cell r="D69">
            <v>9.3163921305092341</v>
          </cell>
          <cell r="E69">
            <v>9.4836028894042848</v>
          </cell>
          <cell r="F69">
            <v>9.6373399276969067</v>
          </cell>
          <cell r="G69">
            <v>9.7753844401827887</v>
          </cell>
          <cell r="H69">
            <v>9.8952998704272677</v>
          </cell>
          <cell r="I69">
            <v>9.9944137683164271</v>
          </cell>
          <cell r="J69">
            <v>10.069798254418746</v>
          </cell>
          <cell r="K69">
            <v>10.118248989287403</v>
          </cell>
          <cell r="L69">
            <v>10.136262538624392</v>
          </cell>
          <cell r="M69">
            <v>10.120012017520386</v>
          </cell>
          <cell r="N69">
            <v>10.065320888744852</v>
          </cell>
          <cell r="O69">
            <v>9.9676347812531798</v>
          </cell>
          <cell r="P69">
            <v>9.8219911856630233</v>
          </cell>
          <cell r="Q69">
            <v>9.6229868733895376</v>
          </cell>
          <cell r="R69">
            <v>9.3647428753748496</v>
          </cell>
          <cell r="S69">
            <v>9.0408668448541913</v>
          </cell>
          <cell r="T69">
            <v>8.644412616319709</v>
          </cell>
          <cell r="U69">
            <v>8.1678367597196093</v>
          </cell>
          <cell r="V69">
            <v>7.6029519149087514</v>
          </cell>
          <cell r="W69">
            <v>6.9408766763855958</v>
          </cell>
          <cell r="X69">
            <v>6.171981782345993</v>
          </cell>
          <cell r="Y69">
            <v>5.2858323449866482</v>
          </cell>
          <cell r="Z69">
            <v>4.2711258407277368</v>
          </cell>
          <cell r="AA69">
            <v>3.1156255595158036</v>
          </cell>
          <cell r="AB69">
            <v>5.1602548329480467</v>
          </cell>
          <cell r="AC69">
            <v>5.4698701229249291</v>
          </cell>
          <cell r="AD69">
            <v>0</v>
          </cell>
          <cell r="AE69">
            <v>0</v>
          </cell>
          <cell r="AF69">
            <v>0</v>
          </cell>
          <cell r="AG69">
            <v>0</v>
          </cell>
          <cell r="AH69">
            <v>0</v>
          </cell>
          <cell r="AI69">
            <v>0</v>
          </cell>
        </row>
        <row r="70">
          <cell r="A70" t="str">
            <v>Mali</v>
          </cell>
          <cell r="B70" t="str">
            <v>Multi</v>
          </cell>
          <cell r="C70">
            <v>32.829308374394238</v>
          </cell>
          <cell r="D70">
            <v>33.130178739657616</v>
          </cell>
          <cell r="E70">
            <v>32.395250639092282</v>
          </cell>
          <cell r="F70">
            <v>31.452862522996327</v>
          </cell>
          <cell r="G70">
            <v>31.32310971087751</v>
          </cell>
          <cell r="H70">
            <v>11.720727374269108</v>
          </cell>
          <cell r="I70">
            <v>11.99669159022412</v>
          </cell>
          <cell r="J70">
            <v>12.263576893546368</v>
          </cell>
          <cell r="K70">
            <v>12.519300343542477</v>
          </cell>
          <cell r="L70">
            <v>12.761561730721349</v>
          </cell>
          <cell r="M70">
            <v>12.987825003124938</v>
          </cell>
          <cell r="N70">
            <v>13.195298245986363</v>
          </cell>
          <cell r="O70">
            <v>13.380912107979904</v>
          </cell>
          <cell r="P70">
            <v>13.541296559727122</v>
          </cell>
          <cell r="Q70">
            <v>13.672755862095277</v>
          </cell>
          <cell r="R70">
            <v>13.771241613132593</v>
          </cell>
          <cell r="S70">
            <v>13.832323733190842</v>
          </cell>
          <cell r="T70">
            <v>13.851159237848808</v>
          </cell>
          <cell r="U70">
            <v>13.822458637626237</v>
          </cell>
          <cell r="V70">
            <v>13.74044979212071</v>
          </cell>
          <cell r="W70">
            <v>13.598839034059058</v>
          </cell>
          <cell r="X70">
            <v>13.390769365778381</v>
          </cell>
          <cell r="Y70">
            <v>13.108775516781403</v>
          </cell>
          <cell r="Z70">
            <v>12.744735636187986</v>
          </cell>
          <cell r="AA70">
            <v>12.289819378062942</v>
          </cell>
          <cell r="AB70">
            <v>11.73443212067262</v>
          </cell>
          <cell r="AC70">
            <v>11.068155042634439</v>
          </cell>
          <cell r="AD70">
            <v>10.279680759597245</v>
          </cell>
          <cell r="AE70">
            <v>9.3567442044421085</v>
          </cell>
          <cell r="AF70">
            <v>8.2860484119338036</v>
          </cell>
          <cell r="AG70">
            <v>7.0531848451885111</v>
          </cell>
          <cell r="AH70">
            <v>5.6425478761508217</v>
          </cell>
          <cell r="AI70">
            <v>4.0372430053859274</v>
          </cell>
          <cell r="AJ70">
            <v>0</v>
          </cell>
          <cell r="AK70">
            <v>0</v>
          </cell>
          <cell r="AL70">
            <v>0</v>
          </cell>
          <cell r="AM70">
            <v>0</v>
          </cell>
          <cell r="AN70">
            <v>0</v>
          </cell>
          <cell r="AO70">
            <v>0</v>
          </cell>
          <cell r="AP70">
            <v>0</v>
          </cell>
          <cell r="AQ70">
            <v>0</v>
          </cell>
        </row>
        <row r="71">
          <cell r="A71" t="str">
            <v>Mozambique</v>
          </cell>
          <cell r="B71" t="str">
            <v>Bilat</v>
          </cell>
          <cell r="C71">
            <v>96.794109217660719</v>
          </cell>
          <cell r="D71">
            <v>98.686688774206047</v>
          </cell>
          <cell r="E71">
            <v>100.45791908435324</v>
          </cell>
          <cell r="F71">
            <v>102.08642495213094</v>
          </cell>
          <cell r="G71">
            <v>103.54870301533828</v>
          </cell>
          <cell r="H71">
            <v>104.81894331630284</v>
          </cell>
          <cell r="I71">
            <v>105.86883712252792</v>
          </cell>
          <cell r="J71">
            <v>106.66736998956134</v>
          </cell>
          <cell r="K71">
            <v>107.18059898699764</v>
          </cell>
          <cell r="L71">
            <v>107.37141293216389</v>
          </cell>
          <cell r="M71">
            <v>107.19927439439691</v>
          </cell>
          <cell r="N71">
            <v>106.6199421455421</v>
          </cell>
          <cell r="O71">
            <v>105.58517263900487</v>
          </cell>
          <cell r="P71">
            <v>104.04239899995922</v>
          </cell>
          <cell r="Q71">
            <v>101.93438590272767</v>
          </cell>
          <cell r="R71">
            <v>99.198858597428512</v>
          </cell>
          <cell r="S71">
            <v>95.76810422624358</v>
          </cell>
          <cell r="T71">
            <v>91.568543439565744</v>
          </cell>
          <cell r="U71">
            <v>86.520270183272089</v>
          </cell>
          <cell r="V71">
            <v>80.536557379840758</v>
          </cell>
          <cell r="W71">
            <v>73.523326067337877</v>
          </cell>
          <cell r="X71">
            <v>65.378575390767239</v>
          </cell>
          <cell r="Y71">
            <v>55.991770659165695</v>
          </cell>
          <cell r="Z71">
            <v>45.243186488365211</v>
          </cell>
          <cell r="AA71">
            <v>33.00320184269566</v>
          </cell>
          <cell r="AB71">
            <v>54.661553051964653</v>
          </cell>
          <cell r="AC71">
            <v>57.941246235082538</v>
          </cell>
          <cell r="AD71">
            <v>0</v>
          </cell>
          <cell r="AE71">
            <v>0</v>
          </cell>
          <cell r="AF71">
            <v>0</v>
          </cell>
          <cell r="AG71">
            <v>0</v>
          </cell>
          <cell r="AH71">
            <v>0</v>
          </cell>
          <cell r="AI71">
            <v>0</v>
          </cell>
        </row>
        <row r="72">
          <cell r="A72" t="str">
            <v>Mozambique</v>
          </cell>
          <cell r="B72" t="str">
            <v>Multi</v>
          </cell>
          <cell r="C72">
            <v>76.120370565453157</v>
          </cell>
          <cell r="D72">
            <v>76.493005260263359</v>
          </cell>
          <cell r="E72">
            <v>74.159707337474842</v>
          </cell>
          <cell r="F72">
            <v>71.271038845014729</v>
          </cell>
          <cell r="G72">
            <v>70.488270057210116</v>
          </cell>
          <cell r="H72">
            <v>25.327081373926774</v>
          </cell>
          <cell r="I72">
            <v>25.923406834847285</v>
          </cell>
          <cell r="J72">
            <v>26.500113858132096</v>
          </cell>
          <cell r="K72">
            <v>27.052701459605657</v>
          </cell>
          <cell r="L72">
            <v>27.576199163366752</v>
          </cell>
          <cell r="M72">
            <v>28.065126866324604</v>
          </cell>
          <cell r="N72">
            <v>28.513451576649288</v>
          </cell>
          <cell r="O72">
            <v>28.914540795494162</v>
          </cell>
          <cell r="P72">
            <v>29.261112294924473</v>
          </cell>
          <cell r="Q72">
            <v>29.54518002742266</v>
          </cell>
          <cell r="R72">
            <v>29.757995883558891</v>
          </cell>
          <cell r="S72">
            <v>29.88998699433273</v>
          </cell>
          <cell r="T72">
            <v>29.930688253218634</v>
          </cell>
          <cell r="U72">
            <v>29.868669709991252</v>
          </cell>
          <cell r="V72">
            <v>29.69145846386499</v>
          </cell>
          <cell r="W72">
            <v>29.385454657247607</v>
          </cell>
          <cell r="X72">
            <v>28.935841143366233</v>
          </cell>
          <cell r="Y72">
            <v>28.326486371052994</v>
          </cell>
          <cell r="Z72">
            <v>27.539839997946061</v>
          </cell>
          <cell r="AA72">
            <v>26.556820709130491</v>
          </cell>
          <cell r="AB72">
            <v>25.356695681664455</v>
          </cell>
          <cell r="AC72">
            <v>23.916951096349614</v>
          </cell>
          <cell r="AD72">
            <v>22.213153056343007</v>
          </cell>
          <cell r="AE72">
            <v>20.218798227588746</v>
          </cell>
          <cell r="AF72">
            <v>17.90515346838114</v>
          </cell>
          <cell r="AG72">
            <v>15.241083664449299</v>
          </cell>
          <cell r="AH72">
            <v>12.192866931559465</v>
          </cell>
          <cell r="AI72">
            <v>8.7239962895308292</v>
          </cell>
          <cell r="AJ72">
            <v>0</v>
          </cell>
          <cell r="AK72">
            <v>0</v>
          </cell>
          <cell r="AL72">
            <v>0</v>
          </cell>
          <cell r="AM72">
            <v>0</v>
          </cell>
          <cell r="AN72">
            <v>0</v>
          </cell>
          <cell r="AO72">
            <v>0</v>
          </cell>
          <cell r="AP72">
            <v>0</v>
          </cell>
          <cell r="AQ72">
            <v>0</v>
          </cell>
        </row>
        <row r="73">
          <cell r="A73" t="str">
            <v>Uganda</v>
          </cell>
          <cell r="B73" t="str">
            <v>Bilat</v>
          </cell>
          <cell r="C73">
            <v>15.536149325437156</v>
          </cell>
          <cell r="D73">
            <v>15.839921929352942</v>
          </cell>
          <cell r="E73">
            <v>16.124217108167048</v>
          </cell>
          <cell r="F73">
            <v>16.385603989493177</v>
          </cell>
          <cell r="G73">
            <v>16.620310114989039</v>
          </cell>
          <cell r="H73">
            <v>16.824192801182228</v>
          </cell>
          <cell r="I73">
            <v>16.992708293304638</v>
          </cell>
          <cell r="J73">
            <v>17.120878550397485</v>
          </cell>
          <cell r="K73">
            <v>17.203255488485571</v>
          </cell>
          <cell r="L73">
            <v>17.233882496362799</v>
          </cell>
          <cell r="M73">
            <v>17.206253025426751</v>
          </cell>
          <cell r="N73">
            <v>17.113266040991469</v>
          </cell>
          <cell r="O73">
            <v>16.947178107532412</v>
          </cell>
          <cell r="P73">
            <v>16.699551864310703</v>
          </cell>
          <cell r="Q73">
            <v>16.361200630715267</v>
          </cell>
          <cell r="R73">
            <v>15.922128862376869</v>
          </cell>
          <cell r="S73">
            <v>15.371468159567279</v>
          </cell>
          <cell r="T73">
            <v>14.697408508515984</v>
          </cell>
          <cell r="U73">
            <v>13.887124413964093</v>
          </cell>
          <cell r="V73">
            <v>12.926695557435318</v>
          </cell>
          <cell r="W73">
            <v>11.801021590232816</v>
          </cell>
          <cell r="X73">
            <v>10.49373064295925</v>
          </cell>
          <cell r="Y73">
            <v>8.9870811042880163</v>
          </cell>
          <cell r="Z73">
            <v>7.2618561906615797</v>
          </cell>
          <cell r="AA73">
            <v>5.2972507954245325</v>
          </cell>
          <cell r="AB73">
            <v>8.7735716299218804</v>
          </cell>
          <cell r="AC73">
            <v>9.2999859277171932</v>
          </cell>
          <cell r="AD73">
            <v>0</v>
          </cell>
          <cell r="AE73">
            <v>0</v>
          </cell>
          <cell r="AF73">
            <v>0</v>
          </cell>
          <cell r="AG73">
            <v>0</v>
          </cell>
          <cell r="AH73">
            <v>0</v>
          </cell>
          <cell r="AI73">
            <v>0</v>
          </cell>
        </row>
        <row r="74">
          <cell r="A74" t="str">
            <v>Uganda</v>
          </cell>
          <cell r="B74" t="str">
            <v>Multi</v>
          </cell>
          <cell r="C74">
            <v>91.105578324120842</v>
          </cell>
          <cell r="D74">
            <v>90.57958719480304</v>
          </cell>
          <cell r="E74">
            <v>85.904979722028287</v>
          </cell>
          <cell r="F74">
            <v>80.343332838619276</v>
          </cell>
          <cell r="G74">
            <v>77.965127928273233</v>
          </cell>
          <cell r="H74">
            <v>24.781633836432739</v>
          </cell>
          <cell r="I74">
            <v>25.365116749512765</v>
          </cell>
          <cell r="J74">
            <v>25.92940373035124</v>
          </cell>
          <cell r="K74">
            <v>26.470090728592087</v>
          </cell>
          <cell r="L74">
            <v>26.982314313192571</v>
          </cell>
          <cell r="M74">
            <v>27.460712401322187</v>
          </cell>
          <cell r="N74">
            <v>27.899381928499864</v>
          </cell>
          <cell r="O74">
            <v>28.291833234294099</v>
          </cell>
          <cell r="P74">
            <v>28.630940921841042</v>
          </cell>
          <cell r="Q74">
            <v>28.908890932250152</v>
          </cell>
          <cell r="R74">
            <v>29.117123556589743</v>
          </cell>
          <cell r="S74">
            <v>29.24627208849396</v>
          </cell>
          <cell r="T74">
            <v>29.286096799422992</v>
          </cell>
          <cell r="U74">
            <v>29.2254138961449</v>
          </cell>
          <cell r="V74">
            <v>29.05201909599554</v>
          </cell>
          <cell r="W74">
            <v>28.752605429802109</v>
          </cell>
          <cell r="X74">
            <v>28.312674854919905</v>
          </cell>
          <cell r="Y74">
            <v>27.716443231504535</v>
          </cell>
          <cell r="Z74">
            <v>26.946738183801624</v>
          </cell>
          <cell r="AA74">
            <v>25.984889334740927</v>
          </cell>
          <cell r="AB74">
            <v>24.810610366331268</v>
          </cell>
          <cell r="AC74">
            <v>23.401872320107387</v>
          </cell>
          <cell r="AD74">
            <v>21.734767511017846</v>
          </cell>
          <cell r="AE74">
            <v>19.78336338448517</v>
          </cell>
          <cell r="AF74">
            <v>17.519545599728907</v>
          </cell>
          <cell r="AG74">
            <v>14.912849572617747</v>
          </cell>
          <cell r="AH74">
            <v>11.930279658094225</v>
          </cell>
          <cell r="AI74">
            <v>8.5361150953664477</v>
          </cell>
          <cell r="AJ74">
            <v>0</v>
          </cell>
          <cell r="AK74">
            <v>0</v>
          </cell>
          <cell r="AL74">
            <v>0</v>
          </cell>
          <cell r="AM74">
            <v>0</v>
          </cell>
          <cell r="AN74">
            <v>0</v>
          </cell>
          <cell r="AO74">
            <v>0</v>
          </cell>
          <cell r="AP74">
            <v>0</v>
          </cell>
          <cell r="AQ74">
            <v>0</v>
          </cell>
        </row>
        <row r="75">
          <cell r="A75" t="str">
            <v>Bolivia</v>
          </cell>
          <cell r="B75" t="str">
            <v>Tot. Assist.  R-7</v>
          </cell>
          <cell r="C75">
            <v>107.68011297124886</v>
          </cell>
          <cell r="D75">
            <v>109.41138320183198</v>
          </cell>
          <cell r="E75">
            <v>108.23486425581065</v>
          </cell>
          <cell r="F75">
            <v>106.84743774416904</v>
          </cell>
          <cell r="G75">
            <v>107.01322763250656</v>
          </cell>
          <cell r="H75">
            <v>77.381459545618625</v>
          </cell>
          <cell r="I75">
            <v>78.673257682391608</v>
          </cell>
          <cell r="J75">
            <v>79.841498341213139</v>
          </cell>
          <cell r="K75">
            <v>80.866704151436579</v>
          </cell>
          <cell r="L75">
            <v>81.727505264858522</v>
          </cell>
          <cell r="M75">
            <v>82.400482376945931</v>
          </cell>
          <cell r="N75">
            <v>82.859997723530313</v>
          </cell>
          <cell r="O75">
            <v>83.078013175147831</v>
          </cell>
          <cell r="P75">
            <v>83.023894489154756</v>
          </cell>
          <cell r="Q75">
            <v>82.66420071341193</v>
          </cell>
          <cell r="R75">
            <v>81.962457664419077</v>
          </cell>
          <cell r="S75">
            <v>80.87891432697873</v>
          </cell>
          <cell r="T75">
            <v>79.370280941453657</v>
          </cell>
          <cell r="U75">
            <v>77.389447458088455</v>
          </cell>
          <cell r="V75">
            <v>74.885180945330191</v>
          </cell>
          <cell r="W75">
            <v>71.801800440191826</v>
          </cell>
          <cell r="X75">
            <v>68.078827623033661</v>
          </cell>
          <cell r="Y75">
            <v>63.650611586231832</v>
          </cell>
          <cell r="Z75">
            <v>58.445925845570855</v>
          </cell>
          <cell r="AA75">
            <v>52.387535614320115</v>
          </cell>
          <cell r="AB75">
            <v>55.289725499340193</v>
          </cell>
          <cell r="AC75">
            <v>52.632770996162563</v>
          </cell>
          <cell r="AD75">
            <v>32.011582549253234</v>
          </cell>
          <cell r="AE75">
            <v>27.219511288174523</v>
          </cell>
          <cell r="AF75">
            <v>21.737149778589057</v>
          </cell>
          <cell r="AG75">
            <v>15.498914647215901</v>
          </cell>
          <cell r="AH75">
            <v>8.4338375608750518</v>
          </cell>
          <cell r="AI75">
            <v>5.4416253515310498</v>
          </cell>
        </row>
        <row r="76">
          <cell r="A76" t="str">
            <v>Burkina Faso</v>
          </cell>
          <cell r="B76" t="str">
            <v>Tot. Assist.  R-7</v>
          </cell>
          <cell r="C76">
            <v>44.640805777802612</v>
          </cell>
          <cell r="D76">
            <v>45.432640936869689</v>
          </cell>
          <cell r="E76">
            <v>45.304527028775865</v>
          </cell>
          <cell r="F76">
            <v>44.997481944338048</v>
          </cell>
          <cell r="G76">
            <v>45.411705701700647</v>
          </cell>
          <cell r="H76">
            <v>22.3359075448898</v>
          </cell>
          <cell r="I76">
            <v>22.769077844033689</v>
          </cell>
          <cell r="J76">
            <v>23.173819311913245</v>
          </cell>
          <cell r="K76">
            <v>23.545161075699824</v>
          </cell>
          <cell r="L76">
            <v>23.877638101617901</v>
          </cell>
          <cell r="M76">
            <v>24.165249790773633</v>
          </cell>
          <cell r="N76">
            <v>24.401415385462233</v>
          </cell>
          <cell r="O76">
            <v>24.578925952266673</v>
          </cell>
          <cell r="P76">
            <v>24.689892691699988</v>
          </cell>
          <cell r="Q76">
            <v>24.725691306437135</v>
          </cell>
          <cell r="R76">
            <v>24.676902141252626</v>
          </cell>
          <cell r="S76">
            <v>24.533245787542789</v>
          </cell>
          <cell r="T76">
            <v>24.283513823679272</v>
          </cell>
          <cell r="U76">
            <v>23.915494339316972</v>
          </cell>
          <cell r="V76">
            <v>23.415891867065962</v>
          </cell>
          <cell r="W76">
            <v>22.770241318523276</v>
          </cell>
          <cell r="X76">
            <v>21.962815493434043</v>
          </cell>
          <cell r="Y76">
            <v>20.976525700587413</v>
          </cell>
          <cell r="Z76">
            <v>19.792814996822827</v>
          </cell>
          <cell r="AA76">
            <v>18.391543516084369</v>
          </cell>
          <cell r="AB76">
            <v>19.07419153311595</v>
          </cell>
          <cell r="AC76">
            <v>18.408576553187178</v>
          </cell>
          <cell r="AD76">
            <v>13.578283257017134</v>
          </cell>
          <cell r="AE76">
            <v>12.359189564593649</v>
          </cell>
          <cell r="AF76">
            <v>10.944922809354081</v>
          </cell>
          <cell r="AG76">
            <v>9.3164509610532278</v>
          </cell>
          <cell r="AH76">
            <v>7.4531607688425989</v>
          </cell>
          <cell r="AI76">
            <v>5.3327365301068985</v>
          </cell>
          <cell r="AJ76">
            <v>-8.462905397381796</v>
          </cell>
          <cell r="AK76">
            <v>-5.8168649195518816</v>
          </cell>
          <cell r="AL76">
            <v>-7.6236678063050967</v>
          </cell>
          <cell r="AM76">
            <v>-9.6263463257583108</v>
          </cell>
          <cell r="AN76">
            <v>-11.841901063443212</v>
          </cell>
          <cell r="AO76">
            <v>-15.05105031205713</v>
          </cell>
          <cell r="AP76">
            <v>2.7853340404976881</v>
          </cell>
          <cell r="AQ76">
            <v>-0.85661330192215035</v>
          </cell>
        </row>
        <row r="77">
          <cell r="A77" t="str">
            <v>Cote d'Ivoire</v>
          </cell>
          <cell r="B77" t="str">
            <v>Tot. Assist.  R-7</v>
          </cell>
          <cell r="C77">
            <v>229.68168604606447</v>
          </cell>
          <cell r="D77">
            <v>231.89434048642897</v>
          </cell>
          <cell r="E77">
            <v>229.14033049569892</v>
          </cell>
          <cell r="F77">
            <v>225.2210196803301</v>
          </cell>
          <cell r="G77">
            <v>224.86014681878999</v>
          </cell>
          <cell r="H77">
            <v>153.24535335399153</v>
          </cell>
          <cell r="I77">
            <v>155.30159024850136</v>
          </cell>
          <cell r="J77">
            <v>157.05289229827807</v>
          </cell>
          <cell r="K77">
            <v>158.45526486913329</v>
          </cell>
          <cell r="L77">
            <v>159.4605317362174</v>
          </cell>
          <cell r="M77">
            <v>160.01599167382273</v>
          </cell>
          <cell r="N77">
            <v>160.0640488896903</v>
          </cell>
          <cell r="O77">
            <v>159.54181540143622</v>
          </cell>
          <cell r="P77">
            <v>158.38068331858875</v>
          </cell>
          <cell r="Q77">
            <v>156.50586485035444</v>
          </cell>
          <cell r="R77">
            <v>153.83589770598508</v>
          </cell>
          <cell r="S77">
            <v>150.28211339083006</v>
          </cell>
          <cell r="T77">
            <v>145.74806572611496</v>
          </cell>
          <cell r="U77">
            <v>140.12891673342705</v>
          </cell>
          <cell r="V77">
            <v>133.31077682500256</v>
          </cell>
          <cell r="W77">
            <v>125.16999602732682</v>
          </cell>
          <cell r="X77">
            <v>115.57240273735995</v>
          </cell>
          <cell r="Y77">
            <v>104.3724862668987</v>
          </cell>
          <cell r="Z77">
            <v>91.412519170127609</v>
          </cell>
          <cell r="AA77">
            <v>76.521615071183106</v>
          </cell>
          <cell r="AB77">
            <v>98.398511174097564</v>
          </cell>
          <cell r="AC77">
            <v>99.797378995315682</v>
          </cell>
          <cell r="AD77">
            <v>33.794752204360876</v>
          </cell>
          <cell r="AE77">
            <v>30.760571191230234</v>
          </cell>
          <cell r="AF77">
            <v>27.240627348588216</v>
          </cell>
          <cell r="AG77">
            <v>23.187552188540725</v>
          </cell>
          <cell r="AH77">
            <v>18.550041750832619</v>
          </cell>
          <cell r="AI77">
            <v>13.272554872720789</v>
          </cell>
        </row>
        <row r="78">
          <cell r="A78" t="str">
            <v>Guyana</v>
          </cell>
          <cell r="B78" t="str">
            <v>Tot. Assist.  R-7</v>
          </cell>
          <cell r="C78">
            <v>44.440855173878909</v>
          </cell>
          <cell r="D78">
            <v>44.54987249151737</v>
          </cell>
          <cell r="E78">
            <v>43.08014839641617</v>
          </cell>
          <cell r="F78">
            <v>41.330817312358803</v>
          </cell>
          <cell r="G78">
            <v>40.647267059897885</v>
          </cell>
          <cell r="H78">
            <v>24.797423161535335</v>
          </cell>
          <cell r="I78">
            <v>25.188696406120052</v>
          </cell>
          <cell r="J78">
            <v>25.537651716673409</v>
          </cell>
          <cell r="K78">
            <v>25.83780235743113</v>
          </cell>
          <cell r="L78">
            <v>26.082035528899759</v>
          </cell>
          <cell r="M78">
            <v>26.26256059245787</v>
          </cell>
          <cell r="N78">
            <v>26.370853335738918</v>
          </cell>
          <cell r="O78">
            <v>26.397595990080838</v>
          </cell>
          <cell r="P78">
            <v>26.332612690935132</v>
          </cell>
          <cell r="Q78">
            <v>26.164800050327649</v>
          </cell>
          <cell r="R78">
            <v>25.882052487159907</v>
          </cell>
          <cell r="S78">
            <v>25.471181936230842</v>
          </cell>
          <cell r="T78">
            <v>24.917831530236523</v>
          </cell>
          <cell r="U78">
            <v>24.206382820552456</v>
          </cell>
          <cell r="V78">
            <v>23.319856072197442</v>
          </cell>
          <cell r="W78">
            <v>22.239803135885843</v>
          </cell>
          <cell r="X78">
            <v>20.946192365356943</v>
          </cell>
          <cell r="Y78">
            <v>19.417285011075379</v>
          </cell>
          <cell r="Z78">
            <v>17.629502481764746</v>
          </cell>
          <cell r="AA78">
            <v>15.557283822896967</v>
          </cell>
          <cell r="AB78">
            <v>17.401438794001017</v>
          </cell>
          <cell r="AC78">
            <v>16.944657270923418</v>
          </cell>
          <cell r="AD78">
            <v>9.0016346194917602</v>
          </cell>
          <cell r="AE78">
            <v>7.8553575795949016</v>
          </cell>
          <cell r="AF78">
            <v>6.5391214102802495</v>
          </cell>
          <cell r="AG78">
            <v>5.0366576133612977</v>
          </cell>
          <cell r="AH78">
            <v>3.3303573237350621</v>
          </cell>
          <cell r="AI78">
            <v>2.2783794269088888</v>
          </cell>
        </row>
        <row r="79">
          <cell r="A79" t="str">
            <v>Mali</v>
          </cell>
          <cell r="B79" t="str">
            <v>Tot. Assist.  R-7</v>
          </cell>
          <cell r="C79">
            <v>41.967033923767048</v>
          </cell>
          <cell r="D79">
            <v>42.446570870166852</v>
          </cell>
          <cell r="E79">
            <v>41.878853528496563</v>
          </cell>
          <cell r="F79">
            <v>41.090202450693234</v>
          </cell>
          <cell r="G79">
            <v>41.098494151060301</v>
          </cell>
          <cell r="H79">
            <v>21.616027244696376</v>
          </cell>
          <cell r="I79">
            <v>21.991105358540548</v>
          </cell>
          <cell r="J79">
            <v>22.333375147965114</v>
          </cell>
          <cell r="K79">
            <v>22.637549332829881</v>
          </cell>
          <cell r="L79">
            <v>22.89782426934574</v>
          </cell>
          <cell r="M79">
            <v>23.107837020645324</v>
          </cell>
          <cell r="N79">
            <v>23.260619134731215</v>
          </cell>
          <cell r="O79">
            <v>23.348546889233084</v>
          </cell>
          <cell r="P79">
            <v>23.363287745390146</v>
          </cell>
          <cell r="Q79">
            <v>23.295742735484815</v>
          </cell>
          <cell r="R79">
            <v>23.135984488507443</v>
          </cell>
          <cell r="S79">
            <v>22.873190578045033</v>
          </cell>
          <cell r="T79">
            <v>22.495571854168517</v>
          </cell>
          <cell r="U79">
            <v>21.990295397345847</v>
          </cell>
          <cell r="V79">
            <v>21.343401707029461</v>
          </cell>
          <cell r="W79">
            <v>20.539715710444653</v>
          </cell>
          <cell r="X79">
            <v>19.562751148124374</v>
          </cell>
          <cell r="Y79">
            <v>18.394607861768051</v>
          </cell>
          <cell r="Z79">
            <v>17.015861476915724</v>
          </cell>
          <cell r="AA79">
            <v>15.405444937578746</v>
          </cell>
          <cell r="AB79">
            <v>16.894686953620667</v>
          </cell>
          <cell r="AC79">
            <v>16.538025165559368</v>
          </cell>
          <cell r="AD79">
            <v>10.279680759597245</v>
          </cell>
          <cell r="AE79">
            <v>9.3567442044421085</v>
          </cell>
          <cell r="AF79">
            <v>8.2860484119338036</v>
          </cell>
          <cell r="AG79">
            <v>7.0531848451885111</v>
          </cell>
          <cell r="AH79">
            <v>5.6425478761508217</v>
          </cell>
          <cell r="AI79">
            <v>4.0372430053859274</v>
          </cell>
        </row>
        <row r="80">
          <cell r="A80" t="str">
            <v>Mozambique</v>
          </cell>
          <cell r="B80" t="str">
            <v>Tot. Assist.  R-7</v>
          </cell>
          <cell r="C80">
            <v>172.91447978311388</v>
          </cell>
          <cell r="D80">
            <v>175.17969403446941</v>
          </cell>
          <cell r="E80">
            <v>174.61762642182808</v>
          </cell>
          <cell r="F80">
            <v>173.35746379714567</v>
          </cell>
          <cell r="G80">
            <v>174.03697307254839</v>
          </cell>
          <cell r="H80">
            <v>130.14602469022961</v>
          </cell>
          <cell r="I80">
            <v>131.79224395737521</v>
          </cell>
          <cell r="J80">
            <v>133.16748384769343</v>
          </cell>
          <cell r="K80">
            <v>134.23330044660329</v>
          </cell>
          <cell r="L80">
            <v>134.94761209553064</v>
          </cell>
          <cell r="M80">
            <v>135.26440126072151</v>
          </cell>
          <cell r="N80">
            <v>135.13339372219139</v>
          </cell>
          <cell r="O80">
            <v>134.49971343449903</v>
          </cell>
          <cell r="P80">
            <v>133.30351129488369</v>
          </cell>
          <cell r="Q80">
            <v>131.47956593015033</v>
          </cell>
          <cell r="R80">
            <v>128.9568544809874</v>
          </cell>
          <cell r="S80">
            <v>125.65809122057631</v>
          </cell>
          <cell r="T80">
            <v>121.49923169278438</v>
          </cell>
          <cell r="U80">
            <v>116.38893989326334</v>
          </cell>
          <cell r="V80">
            <v>110.22801584370575</v>
          </cell>
          <cell r="W80">
            <v>102.90878072458548</v>
          </cell>
          <cell r="X80">
            <v>94.314416534133471</v>
          </cell>
          <cell r="Y80">
            <v>84.318257030218689</v>
          </cell>
          <cell r="Z80">
            <v>72.783026486311272</v>
          </cell>
          <cell r="AA80">
            <v>59.560022551826151</v>
          </cell>
          <cell r="AB80">
            <v>80.018248733629108</v>
          </cell>
          <cell r="AC80">
            <v>81.858197331432152</v>
          </cell>
          <cell r="AD80">
            <v>22.213153056343007</v>
          </cell>
          <cell r="AE80">
            <v>20.218798227588746</v>
          </cell>
          <cell r="AF80">
            <v>17.90515346838114</v>
          </cell>
          <cell r="AG80">
            <v>15.241083664449299</v>
          </cell>
          <cell r="AH80">
            <v>12.192866931559465</v>
          </cell>
          <cell r="AI80">
            <v>8.7239962895308292</v>
          </cell>
        </row>
        <row r="81">
          <cell r="A81" t="str">
            <v>Uganda</v>
          </cell>
          <cell r="B81" t="str">
            <v>Tot. Assist.  R-7</v>
          </cell>
          <cell r="C81">
            <v>106.64172764955799</v>
          </cell>
          <cell r="D81">
            <v>106.41950912415598</v>
          </cell>
          <cell r="E81">
            <v>102.02919683019533</v>
          </cell>
          <cell r="F81">
            <v>96.728936828112452</v>
          </cell>
          <cell r="G81">
            <v>94.585438043262272</v>
          </cell>
          <cell r="H81">
            <v>41.605826637614967</v>
          </cell>
          <cell r="I81">
            <v>42.357825042817403</v>
          </cell>
          <cell r="J81">
            <v>43.050282280748725</v>
          </cell>
          <cell r="K81">
            <v>43.673346217077658</v>
          </cell>
          <cell r="L81">
            <v>44.21619680955537</v>
          </cell>
          <cell r="M81">
            <v>44.666965426748938</v>
          </cell>
          <cell r="N81">
            <v>45.012647969491333</v>
          </cell>
          <cell r="O81">
            <v>45.239011341826512</v>
          </cell>
          <cell r="P81">
            <v>45.330492786151744</v>
          </cell>
          <cell r="Q81">
            <v>45.270091562965419</v>
          </cell>
          <cell r="R81">
            <v>45.039252418966612</v>
          </cell>
          <cell r="S81">
            <v>44.617740248061239</v>
          </cell>
          <cell r="T81">
            <v>43.983505307938977</v>
          </cell>
          <cell r="U81">
            <v>43.112538310108995</v>
          </cell>
          <cell r="V81">
            <v>41.978714653430856</v>
          </cell>
          <cell r="W81">
            <v>40.553627020034924</v>
          </cell>
          <cell r="X81">
            <v>38.806405497879155</v>
          </cell>
          <cell r="Y81">
            <v>36.703524335792551</v>
          </cell>
          <cell r="Z81">
            <v>34.208594374463203</v>
          </cell>
          <cell r="AA81">
            <v>31.282140130165459</v>
          </cell>
          <cell r="AB81">
            <v>33.58418199625315</v>
          </cell>
          <cell r="AC81">
            <v>32.701858247824582</v>
          </cell>
          <cell r="AD81">
            <v>21.734767511017846</v>
          </cell>
          <cell r="AE81">
            <v>19.78336338448517</v>
          </cell>
          <cell r="AF81">
            <v>17.519545599728907</v>
          </cell>
          <cell r="AG81">
            <v>14.912849572617747</v>
          </cell>
          <cell r="AH81">
            <v>11.930279658094225</v>
          </cell>
          <cell r="AI81">
            <v>8.5361150953664477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s"/>
      <sheetName val="GL rev"/>
      <sheetName val="GLvote9 econ op"/>
      <sheetName val="GL vote9 econ dvt"/>
      <sheetName val="GL vote9 econ"/>
      <sheetName val="GL econ op"/>
      <sheetName val="GL econ dvt"/>
      <sheetName val="GL econ"/>
      <sheetName val="admin operat"/>
      <sheetName val="admin devt"/>
      <sheetName val="GRN admin exp"/>
      <sheetName val="admin GDP"/>
      <sheetName val="admin exec"/>
      <sheetName val="admin shares"/>
      <sheetName val="04.05 gl's"/>
      <sheetName val="InHUB"/>
      <sheetName val="GRN revenue"/>
      <sheetName val="GRN econ exp"/>
      <sheetName val="NCG"/>
      <sheetName val="extdebt"/>
      <sheetName val="extdebt summary"/>
      <sheetName val="titus foreign"/>
      <sheetName val="for debtserv"/>
      <sheetName val="int forecast"/>
      <sheetName val="ashikoto psbr"/>
      <sheetName val="N$ Debt Bal"/>
      <sheetName val="N$ New Debt"/>
      <sheetName val="N$ Current Maturity"/>
      <sheetName val="guar"/>
      <sheetName val="bal sheet"/>
      <sheetName val="guarproj"/>
      <sheetName val="dom debt"/>
      <sheetName val="BoN SRF"/>
      <sheetName val="seas"/>
      <sheetName val="IMF simple"/>
      <sheetName val="INTEREST"/>
      <sheetName val="IMF"/>
      <sheetName val="EZ IMF"/>
      <sheetName val="IMF gdp"/>
      <sheetName val="EZ IMF gdp"/>
      <sheetName val="summary"/>
      <sheetName val="sr"/>
      <sheetName val="sr GDP"/>
      <sheetName val="readme"/>
      <sheetName val="GRN fcnal exp"/>
      <sheetName val="IMF fcnal"/>
      <sheetName val="GRN staffing"/>
      <sheetName val="CONTENTS"/>
      <sheetName val="measures"/>
      <sheetName val="VAT"/>
      <sheetName val="SACU"/>
      <sheetName val="Eurobond"/>
      <sheetName val="EPZ"/>
      <sheetName val="OutHUB"/>
      <sheetName val="OutDSA"/>
      <sheetName val="WORK 1"/>
      <sheetName val="WORK 2"/>
      <sheetName val="WORK 3"/>
      <sheetName val="WORK 4"/>
      <sheetName val="Assumptions"/>
      <sheetName val="REPORT 1"/>
      <sheetName val="SR_Table"/>
      <sheetName val="SR_Table (2)"/>
      <sheetName val="WETA-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efreshError="1">
        <row r="8">
          <cell r="B8">
            <v>1.7611593999999999</v>
          </cell>
        </row>
      </sheetData>
      <sheetData sheetId="1"/>
      <sheetData sheetId="2" refreshError="1">
        <row r="2">
          <cell r="J2" t="str">
            <v>Remaining Currencies Pivot Table</v>
          </cell>
        </row>
        <row r="3">
          <cell r="C3" t="str">
            <v>Data</v>
          </cell>
          <cell r="K3" t="str">
            <v>Data</v>
          </cell>
        </row>
        <row r="4">
          <cell r="B4" t="str">
            <v>CCY/MAT</v>
          </cell>
          <cell r="C4" t="str">
            <v>Min of GMIS Interest/Lookup int</v>
          </cell>
          <cell r="D4" t="str">
            <v>Max of GMIS Interest/Lookup int</v>
          </cell>
          <cell r="E4" t="str">
            <v>Sum of Calculated annual interest</v>
          </cell>
          <cell r="F4" t="str">
            <v>Sum of WBS Liabilities</v>
          </cell>
          <cell r="G4" t="str">
            <v>Average Interest</v>
          </cell>
          <cell r="H4" t="str">
            <v>Depo in Source Currency</v>
          </cell>
          <cell r="J4" t="str">
            <v>Other ccy</v>
          </cell>
          <cell r="K4" t="str">
            <v>Min of Min of GMIS Interest/Lookup int</v>
          </cell>
          <cell r="L4" t="str">
            <v>Max of Max of GMIS Interest/Lookup int</v>
          </cell>
          <cell r="M4" t="str">
            <v>Sum of Sum of Calculated annual interest</v>
          </cell>
          <cell r="N4" t="str">
            <v>Sum of Sum of WBS Liabilities</v>
          </cell>
          <cell r="O4" t="str">
            <v>Average Interest</v>
          </cell>
        </row>
        <row r="5">
          <cell r="B5" t="str">
            <v>AUD11</v>
          </cell>
          <cell r="C5">
            <v>5.15</v>
          </cell>
          <cell r="D5">
            <v>5.35</v>
          </cell>
          <cell r="E5">
            <v>8243.887017300498</v>
          </cell>
          <cell r="F5">
            <v>158380.36665772536</v>
          </cell>
          <cell r="G5">
            <v>5.2051192905218491</v>
          </cell>
          <cell r="H5">
            <v>366960.42000000004</v>
          </cell>
          <cell r="J5" t="str">
            <v>10TRUE</v>
          </cell>
          <cell r="K5">
            <v>1.7</v>
          </cell>
          <cell r="L5">
            <v>6.7</v>
          </cell>
          <cell r="M5">
            <v>3884860.4408848989</v>
          </cell>
          <cell r="N5">
            <v>131118999.46579529</v>
          </cell>
          <cell r="O5">
            <v>2.9628508886679947</v>
          </cell>
        </row>
        <row r="6">
          <cell r="B6" t="str">
            <v>AUD9</v>
          </cell>
          <cell r="C6">
            <v>1</v>
          </cell>
          <cell r="D6">
            <v>1</v>
          </cell>
          <cell r="E6">
            <v>27.20879740297239</v>
          </cell>
          <cell r="F6">
            <v>2720.8797402972391</v>
          </cell>
          <cell r="G6">
            <v>1</v>
          </cell>
          <cell r="H6">
            <v>6304.16</v>
          </cell>
          <cell r="J6" t="str">
            <v>11FALSE</v>
          </cell>
          <cell r="K6">
            <v>5.15</v>
          </cell>
          <cell r="L6">
            <v>5.35</v>
          </cell>
          <cell r="M6">
            <v>8243.887017300498</v>
          </cell>
          <cell r="N6">
            <v>158380.36665772536</v>
          </cell>
          <cell r="O6">
            <v>5.2051192905218491</v>
          </cell>
        </row>
        <row r="7">
          <cell r="B7" t="str">
            <v>CHF9</v>
          </cell>
          <cell r="C7">
            <v>0</v>
          </cell>
          <cell r="D7">
            <v>0</v>
          </cell>
          <cell r="E7">
            <v>0</v>
          </cell>
          <cell r="F7">
            <v>32464.833996949561</v>
          </cell>
          <cell r="G7">
            <v>0</v>
          </cell>
          <cell r="H7">
            <v>73459.92</v>
          </cell>
          <cell r="J7" t="str">
            <v>11TRUE</v>
          </cell>
          <cell r="K7">
            <v>1</v>
          </cell>
          <cell r="L7">
            <v>4.6399999999999997</v>
          </cell>
          <cell r="M7">
            <v>525305.0524252702</v>
          </cell>
          <cell r="N7">
            <v>13280709.143071374</v>
          </cell>
          <cell r="O7">
            <v>3.9553991188740478</v>
          </cell>
        </row>
        <row r="8">
          <cell r="B8" t="str">
            <v>EUR10</v>
          </cell>
          <cell r="C8">
            <v>1.7</v>
          </cell>
          <cell r="D8">
            <v>1.75</v>
          </cell>
          <cell r="E8">
            <v>15488.766003342083</v>
          </cell>
          <cell r="F8">
            <v>886062.33846237918</v>
          </cell>
          <cell r="G8">
            <v>1.748044729022157</v>
          </cell>
          <cell r="H8">
            <v>1284148.3500000001</v>
          </cell>
          <cell r="J8" t="str">
            <v>12TRUE</v>
          </cell>
          <cell r="K8">
            <v>1.7</v>
          </cell>
          <cell r="L8">
            <v>4.91</v>
          </cell>
          <cell r="M8">
            <v>691291.53692913137</v>
          </cell>
          <cell r="N8">
            <v>16077546.394338334</v>
          </cell>
          <cell r="O8">
            <v>4.2997328073179615</v>
          </cell>
        </row>
        <row r="9">
          <cell r="B9" t="str">
            <v>EUR11</v>
          </cell>
          <cell r="C9">
            <v>1</v>
          </cell>
          <cell r="D9">
            <v>1.85</v>
          </cell>
          <cell r="E9">
            <v>1605.9934640441697</v>
          </cell>
          <cell r="F9">
            <v>90469.568447791215</v>
          </cell>
          <cell r="G9">
            <v>1.7751753342019834</v>
          </cell>
          <cell r="H9">
            <v>131115.32</v>
          </cell>
          <cell r="J9" t="str">
            <v>13TRUE</v>
          </cell>
          <cell r="K9">
            <v>3.2</v>
          </cell>
          <cell r="L9">
            <v>4.8</v>
          </cell>
          <cell r="M9">
            <v>16657.653225483169</v>
          </cell>
          <cell r="N9">
            <v>490051.02547787555</v>
          </cell>
          <cell r="O9">
            <v>3.3991670988218785</v>
          </cell>
        </row>
        <row r="10">
          <cell r="B10" t="str">
            <v>EUR9</v>
          </cell>
          <cell r="C10">
            <v>0</v>
          </cell>
          <cell r="D10">
            <v>0.25</v>
          </cell>
          <cell r="E10">
            <v>8206.8104309229293</v>
          </cell>
          <cell r="F10">
            <v>5933044.5476408424</v>
          </cell>
          <cell r="G10">
            <v>0.13832376219366505</v>
          </cell>
          <cell r="H10">
            <v>8598615.5100000016</v>
          </cell>
          <cell r="J10" t="str">
            <v>14TRUE</v>
          </cell>
          <cell r="K10">
            <v>5.09</v>
          </cell>
          <cell r="L10">
            <v>5.09</v>
          </cell>
          <cell r="M10">
            <v>127250</v>
          </cell>
          <cell r="N10">
            <v>2500000</v>
          </cell>
          <cell r="O10">
            <v>5.09</v>
          </cell>
        </row>
        <row r="11">
          <cell r="B11" t="str">
            <v>GBP10</v>
          </cell>
          <cell r="C11">
            <v>3.95</v>
          </cell>
          <cell r="D11">
            <v>3.95</v>
          </cell>
          <cell r="E11">
            <v>22980.355425000002</v>
          </cell>
          <cell r="F11">
            <v>581781.15</v>
          </cell>
          <cell r="G11">
            <v>3.9499999999999997</v>
          </cell>
          <cell r="H11">
            <v>581781.15</v>
          </cell>
          <cell r="J11" t="str">
            <v>15TRUE</v>
          </cell>
          <cell r="K11">
            <v>3.62</v>
          </cell>
          <cell r="L11">
            <v>3.62</v>
          </cell>
          <cell r="M11">
            <v>46862.157054040646</v>
          </cell>
          <cell r="N11">
            <v>1294534.7252497417</v>
          </cell>
          <cell r="O11">
            <v>3.6199999999999997</v>
          </cell>
        </row>
        <row r="12">
          <cell r="B12" t="str">
            <v>GBP11</v>
          </cell>
          <cell r="C12">
            <v>3.9</v>
          </cell>
          <cell r="D12">
            <v>4.6399999999999997</v>
          </cell>
          <cell r="E12">
            <v>419436.13220400002</v>
          </cell>
          <cell r="F12">
            <v>9325484.1300000008</v>
          </cell>
          <cell r="G12">
            <v>4.4977410969439937</v>
          </cell>
          <cell r="H12">
            <v>9325484.1300000008</v>
          </cell>
          <cell r="J12" t="str">
            <v>17TRUE</v>
          </cell>
          <cell r="K12">
            <v>3.8</v>
          </cell>
          <cell r="L12">
            <v>3.8</v>
          </cell>
          <cell r="M12">
            <v>47254.47338838267</v>
          </cell>
          <cell r="N12">
            <v>1243538.7733784914</v>
          </cell>
          <cell r="O12">
            <v>3.8</v>
          </cell>
        </row>
        <row r="13">
          <cell r="B13" t="str">
            <v>GBP12</v>
          </cell>
          <cell r="C13">
            <v>3.95</v>
          </cell>
          <cell r="D13">
            <v>4.91</v>
          </cell>
          <cell r="E13">
            <v>558339.60045999999</v>
          </cell>
          <cell r="F13">
            <v>11485663.970000001</v>
          </cell>
          <cell r="G13">
            <v>4.8611869711525255</v>
          </cell>
          <cell r="H13">
            <v>11485663.970000001</v>
          </cell>
          <cell r="J13" t="str">
            <v>18TRUE</v>
          </cell>
          <cell r="K13">
            <v>3.95</v>
          </cell>
          <cell r="L13">
            <v>3.95</v>
          </cell>
          <cell r="M13">
            <v>48489.251739507512</v>
          </cell>
          <cell r="N13">
            <v>1227575.9934052534</v>
          </cell>
          <cell r="O13">
            <v>3.95</v>
          </cell>
        </row>
        <row r="14">
          <cell r="B14" t="str">
            <v>GBP13</v>
          </cell>
          <cell r="C14">
            <v>4.8</v>
          </cell>
          <cell r="D14">
            <v>4.8</v>
          </cell>
          <cell r="E14">
            <v>2400</v>
          </cell>
          <cell r="F14">
            <v>50000</v>
          </cell>
          <cell r="G14">
            <v>4.8</v>
          </cell>
          <cell r="H14">
            <v>50000</v>
          </cell>
          <cell r="J14" t="str">
            <v>9FALSE</v>
          </cell>
          <cell r="K14">
            <v>0</v>
          </cell>
          <cell r="L14">
            <v>1</v>
          </cell>
          <cell r="M14">
            <v>27.20879740297239</v>
          </cell>
          <cell r="N14">
            <v>92546.373646354055</v>
          </cell>
          <cell r="O14">
            <v>2.9400176723233827E-2</v>
          </cell>
        </row>
        <row r="15">
          <cell r="B15" t="str">
            <v>GBP14</v>
          </cell>
          <cell r="C15">
            <v>5.09</v>
          </cell>
          <cell r="D15">
            <v>5.09</v>
          </cell>
          <cell r="E15">
            <v>127250</v>
          </cell>
          <cell r="F15">
            <v>2500000</v>
          </cell>
          <cell r="G15">
            <v>5.09</v>
          </cell>
          <cell r="H15">
            <v>2500000</v>
          </cell>
          <cell r="J15" t="str">
            <v>9TRUE</v>
          </cell>
          <cell r="K15">
            <v>0</v>
          </cell>
          <cell r="L15">
            <v>4</v>
          </cell>
          <cell r="M15">
            <v>317994.49260066781</v>
          </cell>
          <cell r="N15">
            <v>84580963.831121266</v>
          </cell>
          <cell r="O15">
            <v>0.37596461212666255</v>
          </cell>
        </row>
        <row r="16">
          <cell r="B16" t="str">
            <v>GBP9</v>
          </cell>
          <cell r="C16">
            <v>0</v>
          </cell>
          <cell r="D16">
            <v>1.75</v>
          </cell>
          <cell r="E16">
            <v>11152.5496</v>
          </cell>
          <cell r="F16">
            <v>2109043.5499999998</v>
          </cell>
          <cell r="G16">
            <v>0.52879655330019149</v>
          </cell>
          <cell r="H16">
            <v>2109043.5499999998</v>
          </cell>
          <cell r="J16" t="str">
            <v>(blank)</v>
          </cell>
          <cell r="O16" t="e">
            <v>#DIV/0!</v>
          </cell>
        </row>
        <row r="17">
          <cell r="B17" t="str">
            <v>JPY9</v>
          </cell>
          <cell r="C17">
            <v>0</v>
          </cell>
          <cell r="D17">
            <v>0</v>
          </cell>
          <cell r="E17">
            <v>0</v>
          </cell>
          <cell r="F17">
            <v>55237.199646036373</v>
          </cell>
          <cell r="G17">
            <v>0</v>
          </cell>
          <cell r="H17">
            <v>10905000</v>
          </cell>
          <cell r="J17" t="str">
            <v>anFALSE</v>
          </cell>
          <cell r="O17" t="e">
            <v>#DIV/0!</v>
          </cell>
        </row>
        <row r="18">
          <cell r="B18" t="str">
            <v>SGD9</v>
          </cell>
          <cell r="C18">
            <v>0</v>
          </cell>
          <cell r="D18">
            <v>0</v>
          </cell>
          <cell r="E18">
            <v>0</v>
          </cell>
          <cell r="F18">
            <v>2123.4602630708769</v>
          </cell>
          <cell r="G18">
            <v>0</v>
          </cell>
          <cell r="H18">
            <v>6207.89</v>
          </cell>
          <cell r="J18" t="str">
            <v>ndFALSE</v>
          </cell>
          <cell r="K18">
            <v>0</v>
          </cell>
          <cell r="L18">
            <v>6.7</v>
          </cell>
          <cell r="M18">
            <v>5714236.1540620858</v>
          </cell>
          <cell r="N18">
            <v>252064846.09214169</v>
          </cell>
        </row>
        <row r="19">
          <cell r="B19" t="str">
            <v>USD10</v>
          </cell>
          <cell r="C19">
            <v>2.5</v>
          </cell>
          <cell r="D19">
            <v>3.1</v>
          </cell>
          <cell r="E19">
            <v>3718102.5971272108</v>
          </cell>
          <cell r="F19">
            <v>127724811.85973287</v>
          </cell>
          <cell r="G19">
            <v>2.9110260903812675</v>
          </cell>
          <cell r="H19">
            <v>224943753.02000001</v>
          </cell>
          <cell r="J19" t="str">
            <v>FALSE</v>
          </cell>
        </row>
        <row r="20">
          <cell r="B20" t="str">
            <v>USD11</v>
          </cell>
          <cell r="C20">
            <v>2.2999999999999998</v>
          </cell>
          <cell r="D20">
            <v>2.8</v>
          </cell>
          <cell r="E20">
            <v>104262.92675722597</v>
          </cell>
          <cell r="F20">
            <v>3864755.4446235821</v>
          </cell>
          <cell r="G20">
            <v>2.6977884694430112</v>
          </cell>
          <cell r="H20">
            <v>6806450.3800000008</v>
          </cell>
          <cell r="J20" t="str">
            <v>Grand Total</v>
          </cell>
          <cell r="K20">
            <v>0</v>
          </cell>
          <cell r="L20">
            <v>6.7</v>
          </cell>
          <cell r="M20">
            <v>11428472.30812417</v>
          </cell>
          <cell r="N20">
            <v>504129692.18428338</v>
          </cell>
        </row>
        <row r="21">
          <cell r="B21" t="str">
            <v>USD12</v>
          </cell>
          <cell r="C21">
            <v>2.5</v>
          </cell>
          <cell r="D21">
            <v>3.65</v>
          </cell>
          <cell r="E21">
            <v>129591.00312271563</v>
          </cell>
          <cell r="F21">
            <v>4400693.5999092422</v>
          </cell>
          <cell r="G21">
            <v>2.9447858656959953</v>
          </cell>
          <cell r="H21">
            <v>7750322.9000000004</v>
          </cell>
        </row>
        <row r="22">
          <cell r="B22" t="str">
            <v>USD13</v>
          </cell>
          <cell r="C22">
            <v>3.2</v>
          </cell>
          <cell r="D22">
            <v>3.35</v>
          </cell>
          <cell r="E22">
            <v>14257.653225483167</v>
          </cell>
          <cell r="F22">
            <v>440051.02547787555</v>
          </cell>
          <cell r="G22">
            <v>3.24</v>
          </cell>
          <cell r="H22">
            <v>775000</v>
          </cell>
        </row>
        <row r="23">
          <cell r="B23" t="str">
            <v>USD15</v>
          </cell>
          <cell r="C23">
            <v>3.62</v>
          </cell>
          <cell r="D23">
            <v>3.62</v>
          </cell>
          <cell r="E23">
            <v>46862.157054040646</v>
          </cell>
          <cell r="F23">
            <v>1294534.7252497417</v>
          </cell>
          <cell r="G23">
            <v>3.6199999999999997</v>
          </cell>
          <cell r="H23">
            <v>2279882</v>
          </cell>
        </row>
        <row r="24">
          <cell r="B24" t="str">
            <v>USD17</v>
          </cell>
          <cell r="C24">
            <v>3.8</v>
          </cell>
          <cell r="D24">
            <v>3.8</v>
          </cell>
          <cell r="E24">
            <v>47254.47338838267</v>
          </cell>
          <cell r="F24">
            <v>1243538.7733784914</v>
          </cell>
          <cell r="G24">
            <v>3.8</v>
          </cell>
          <cell r="H24">
            <v>2190070</v>
          </cell>
        </row>
        <row r="25">
          <cell r="B25" t="str">
            <v>USD18</v>
          </cell>
          <cell r="C25">
            <v>3.95</v>
          </cell>
          <cell r="D25">
            <v>3.95</v>
          </cell>
          <cell r="E25">
            <v>48489.251739507512</v>
          </cell>
          <cell r="F25">
            <v>1227575.9934052534</v>
          </cell>
          <cell r="G25">
            <v>3.95</v>
          </cell>
          <cell r="H25">
            <v>2161957</v>
          </cell>
        </row>
        <row r="26">
          <cell r="B26" t="str">
            <v>USD9</v>
          </cell>
          <cell r="C26">
            <v>0</v>
          </cell>
          <cell r="D26">
            <v>0.75</v>
          </cell>
          <cell r="E26">
            <v>292370.92313298013</v>
          </cell>
          <cell r="F26">
            <v>75918720.184743851</v>
          </cell>
          <cell r="G26">
            <v>0.38511044762281588</v>
          </cell>
          <cell r="H26">
            <v>133704967.68933137</v>
          </cell>
        </row>
        <row r="27">
          <cell r="B27" t="str">
            <v>ZAR10</v>
          </cell>
          <cell r="C27">
            <v>6.3</v>
          </cell>
          <cell r="D27">
            <v>6.7</v>
          </cell>
          <cell r="E27">
            <v>128288.7223293461</v>
          </cell>
          <cell r="F27">
            <v>1926344.1176000508</v>
          </cell>
          <cell r="G27">
            <v>6.6596991242237387</v>
          </cell>
          <cell r="H27">
            <v>22285288.91</v>
          </cell>
        </row>
        <row r="28">
          <cell r="B28" t="str">
            <v>ZAR9</v>
          </cell>
          <cell r="C28">
            <v>1</v>
          </cell>
          <cell r="D28">
            <v>4</v>
          </cell>
          <cell r="E28">
            <v>6264.2094367647696</v>
          </cell>
          <cell r="F28">
            <v>620155.54873657902</v>
          </cell>
          <cell r="G28">
            <v>1.0101029410325557</v>
          </cell>
          <cell r="H28">
            <v>7174390.8300000019</v>
          </cell>
        </row>
        <row r="29">
          <cell r="B29" t="str">
            <v>(blank)</v>
          </cell>
          <cell r="G29" t="e">
            <v>#DIV/0!</v>
          </cell>
          <cell r="H29" t="e">
            <v>#N/A</v>
          </cell>
        </row>
        <row r="30">
          <cell r="B30" t="str">
            <v>EUR12</v>
          </cell>
          <cell r="C30">
            <v>1.7</v>
          </cell>
          <cell r="D30">
            <v>1.9</v>
          </cell>
          <cell r="E30">
            <v>3360.9333464157326</v>
          </cell>
          <cell r="F30">
            <v>191188.82442909054</v>
          </cell>
          <cell r="G30">
            <v>1.7579130770074163</v>
          </cell>
          <cell r="H30">
            <v>277085.26</v>
          </cell>
        </row>
        <row r="31">
          <cell r="B31" t="str">
            <v>Grand Total</v>
          </cell>
          <cell r="C31">
            <v>0</v>
          </cell>
          <cell r="D31">
            <v>6.7</v>
          </cell>
          <cell r="E31">
            <v>5714236.1540620858</v>
          </cell>
          <cell r="F31">
            <v>252064846.09214169</v>
          </cell>
          <cell r="G31">
            <v>2.2669706794311417</v>
          </cell>
          <cell r="H31" t="e">
            <v>#REF!</v>
          </cell>
        </row>
        <row r="32">
          <cell r="G32" t="e">
            <v>#DIV/0!</v>
          </cell>
          <cell r="H32" t="e">
            <v>#REF!</v>
          </cell>
        </row>
        <row r="34">
          <cell r="G34" t="e">
            <v>#DIV/0!</v>
          </cell>
        </row>
      </sheetData>
      <sheetData sheetId="3"/>
      <sheetData sheetId="4"/>
      <sheetData sheetId="5"/>
      <sheetData sheetId="6"/>
      <sheetData sheetId="7" refreshError="1">
        <row r="11">
          <cell r="A11" t="str">
            <v>AA</v>
          </cell>
          <cell r="B11" t="str">
            <v>Agriculture &amp; Fishing</v>
          </cell>
        </row>
        <row r="12">
          <cell r="B12" t="str">
            <v xml:space="preserve">  - of which</v>
          </cell>
        </row>
        <row r="13">
          <cell r="A13" t="str">
            <v>AA1</v>
          </cell>
          <cell r="B13" t="str">
            <v xml:space="preserve">      Mauritius Sugar Syndicate</v>
          </cell>
        </row>
        <row r="14">
          <cell r="A14" t="str">
            <v>AA2</v>
          </cell>
          <cell r="B14" t="str">
            <v xml:space="preserve">      Sugar Industry - Estates</v>
          </cell>
        </row>
        <row r="15">
          <cell r="A15" t="str">
            <v>AA3</v>
          </cell>
          <cell r="B15" t="str">
            <v xml:space="preserve">      Sugar Industry - Others</v>
          </cell>
        </row>
        <row r="16">
          <cell r="A16" t="str">
            <v>AA4</v>
          </cell>
          <cell r="B16" t="str">
            <v xml:space="preserve">      Agricultural Development Certificate Holders</v>
          </cell>
        </row>
        <row r="17">
          <cell r="A17" t="str">
            <v>AA5</v>
          </cell>
          <cell r="B17" t="str">
            <v xml:space="preserve">      Agro-based Industrial Certificate Holders</v>
          </cell>
        </row>
        <row r="18">
          <cell r="A18" t="str">
            <v>AA6</v>
          </cell>
          <cell r="B18" t="str">
            <v xml:space="preserve">      Sugarcane Planters</v>
          </cell>
        </row>
        <row r="19">
          <cell r="A19" t="str">
            <v>AA7</v>
          </cell>
          <cell r="B19" t="str">
            <v xml:space="preserve">      Other Plantation</v>
          </cell>
        </row>
        <row r="20">
          <cell r="A20" t="str">
            <v>AA8</v>
          </cell>
          <cell r="B20" t="str">
            <v xml:space="preserve">      Animal Breeding</v>
          </cell>
        </row>
        <row r="21">
          <cell r="A21" t="str">
            <v>AA9</v>
          </cell>
          <cell r="B21" t="str">
            <v xml:space="preserve">      Fishing</v>
          </cell>
        </row>
        <row r="22">
          <cell r="A22" t="str">
            <v>AA10</v>
          </cell>
          <cell r="B22" t="str">
            <v xml:space="preserve">      Other</v>
          </cell>
        </row>
        <row r="24">
          <cell r="A24" t="str">
            <v>AB</v>
          </cell>
          <cell r="B24" t="str">
            <v>Manufacturing</v>
          </cell>
        </row>
        <row r="25">
          <cell r="B25" t="str">
            <v xml:space="preserve">  - of which</v>
          </cell>
        </row>
        <row r="26">
          <cell r="A26" t="str">
            <v>AB1</v>
          </cell>
          <cell r="B26" t="str">
            <v xml:space="preserve">      Export Enterprise Certificate Holders</v>
          </cell>
        </row>
        <row r="27">
          <cell r="A27" t="str">
            <v>AB2</v>
          </cell>
          <cell r="B27" t="str">
            <v xml:space="preserve">      Export Service Certificate Holders</v>
          </cell>
        </row>
        <row r="28">
          <cell r="A28" t="str">
            <v>AB3</v>
          </cell>
          <cell r="B28" t="str">
            <v xml:space="preserve">      Pioneer Status Certificate Holders</v>
          </cell>
        </row>
        <row r="29">
          <cell r="A29" t="str">
            <v>AB4</v>
          </cell>
          <cell r="B29" t="str">
            <v xml:space="preserve">      Small and Medium Enterprise Certificate Holders</v>
          </cell>
        </row>
        <row r="30">
          <cell r="A30" t="str">
            <v>AB5</v>
          </cell>
          <cell r="B30" t="str">
            <v xml:space="preserve">      Strategic Local Enterprise Certificate Holders</v>
          </cell>
        </row>
        <row r="31">
          <cell r="A31" t="str">
            <v>AB6</v>
          </cell>
          <cell r="B31" t="str">
            <v xml:space="preserve">      Furnitures &amp; Wood Products</v>
          </cell>
        </row>
        <row r="32">
          <cell r="A32" t="str">
            <v>AB7</v>
          </cell>
          <cell r="B32" t="str">
            <v xml:space="preserve">      Printing &amp; Publishing</v>
          </cell>
        </row>
        <row r="33">
          <cell r="A33" t="str">
            <v>AB8</v>
          </cell>
          <cell r="B33" t="str">
            <v xml:space="preserve">      Steel/Metal Products</v>
          </cell>
        </row>
        <row r="34">
          <cell r="A34" t="str">
            <v>AB9</v>
          </cell>
          <cell r="B34" t="str">
            <v xml:space="preserve">      Food &amp; Beverages</v>
          </cell>
        </row>
        <row r="35">
          <cell r="A35" t="str">
            <v>AB10</v>
          </cell>
          <cell r="B35" t="str">
            <v xml:space="preserve">      Plastic Products</v>
          </cell>
        </row>
        <row r="36">
          <cell r="A36" t="str">
            <v>AB11</v>
          </cell>
          <cell r="B36" t="str">
            <v xml:space="preserve">      Pharmaceuticals &amp; Health Care</v>
          </cell>
        </row>
        <row r="37">
          <cell r="A37" t="str">
            <v>AB12</v>
          </cell>
          <cell r="B37" t="str">
            <v xml:space="preserve">      Jewellery &amp; Precision Engineering</v>
          </cell>
        </row>
        <row r="38">
          <cell r="A38" t="str">
            <v>AB13</v>
          </cell>
          <cell r="B38" t="str">
            <v xml:space="preserve">      Electronics</v>
          </cell>
        </row>
        <row r="39">
          <cell r="A39" t="str">
            <v>AB14</v>
          </cell>
          <cell r="B39" t="str">
            <v xml:space="preserve">      Leather Products &amp; Footwear</v>
          </cell>
        </row>
        <row r="40">
          <cell r="A40" t="str">
            <v>AB15</v>
          </cell>
          <cell r="B40" t="str">
            <v xml:space="preserve">      Paints</v>
          </cell>
        </row>
        <row r="41">
          <cell r="A41" t="str">
            <v>AB16</v>
          </cell>
          <cell r="B41" t="str">
            <v xml:space="preserve">      Cement</v>
          </cell>
        </row>
        <row r="42">
          <cell r="A42" t="str">
            <v>AB17</v>
          </cell>
          <cell r="B42" t="str">
            <v xml:space="preserve">      Other</v>
          </cell>
        </row>
        <row r="44">
          <cell r="A44" t="str">
            <v>AC</v>
          </cell>
          <cell r="B44" t="str">
            <v>Tourism</v>
          </cell>
        </row>
        <row r="45">
          <cell r="B45" t="str">
            <v xml:space="preserve">  - of which</v>
          </cell>
        </row>
        <row r="46">
          <cell r="A46" t="str">
            <v>AC1</v>
          </cell>
          <cell r="B46" t="str">
            <v xml:space="preserve">      Hotels</v>
          </cell>
        </row>
        <row r="47">
          <cell r="A47" t="str">
            <v>AC2</v>
          </cell>
          <cell r="B47" t="str">
            <v xml:space="preserve">      Tour Operators &amp; Travel Agents</v>
          </cell>
        </row>
        <row r="48">
          <cell r="A48" t="str">
            <v>AC3</v>
          </cell>
          <cell r="B48" t="str">
            <v xml:space="preserve">      Hotel Development Certificate Holders</v>
          </cell>
        </row>
        <row r="49">
          <cell r="A49" t="str">
            <v>AC4</v>
          </cell>
          <cell r="B49" t="str">
            <v xml:space="preserve">      Hotel Management Service Certificate Holders</v>
          </cell>
        </row>
        <row r="50">
          <cell r="A50" t="str">
            <v>AC5</v>
          </cell>
          <cell r="B50" t="str">
            <v xml:space="preserve">      Restaurants</v>
          </cell>
        </row>
        <row r="51">
          <cell r="A51" t="str">
            <v>AC6</v>
          </cell>
          <cell r="B51" t="str">
            <v xml:space="preserve">      Duty-Free Shops</v>
          </cell>
        </row>
        <row r="52">
          <cell r="A52" t="str">
            <v>AC7</v>
          </cell>
          <cell r="B52" t="str">
            <v xml:space="preserve">      Other</v>
          </cell>
        </row>
        <row r="54">
          <cell r="A54" t="str">
            <v>AD</v>
          </cell>
          <cell r="B54" t="str">
            <v>Transport</v>
          </cell>
        </row>
        <row r="55">
          <cell r="B55" t="str">
            <v xml:space="preserve">  - of which</v>
          </cell>
        </row>
        <row r="56">
          <cell r="A56" t="str">
            <v>AD1</v>
          </cell>
          <cell r="B56" t="str">
            <v xml:space="preserve">      Airlines</v>
          </cell>
        </row>
        <row r="57">
          <cell r="A57" t="str">
            <v>AD2</v>
          </cell>
          <cell r="B57" t="str">
            <v xml:space="preserve">      Buses, Lorries, Trucks &amp; Cars</v>
          </cell>
        </row>
        <row r="58">
          <cell r="A58" t="str">
            <v>AD3</v>
          </cell>
          <cell r="B58" t="str">
            <v xml:space="preserve">      Shipping &amp; Freight Forwarders</v>
          </cell>
        </row>
        <row r="59">
          <cell r="A59" t="str">
            <v>AD4</v>
          </cell>
          <cell r="B59" t="str">
            <v xml:space="preserve">      Other</v>
          </cell>
        </row>
        <row r="61">
          <cell r="A61" t="str">
            <v>AE</v>
          </cell>
          <cell r="B61" t="str">
            <v>Construction</v>
          </cell>
        </row>
        <row r="62">
          <cell r="B62" t="str">
            <v xml:space="preserve">  - of which</v>
          </cell>
        </row>
        <row r="63">
          <cell r="A63" t="str">
            <v>AE1</v>
          </cell>
          <cell r="B63" t="str">
            <v xml:space="preserve">      Building &amp; Housing Contractors</v>
          </cell>
        </row>
        <row r="64">
          <cell r="A64" t="str">
            <v>AE2</v>
          </cell>
          <cell r="B64" t="str">
            <v xml:space="preserve">      Property Development - Commercial</v>
          </cell>
        </row>
        <row r="65">
          <cell r="A65" t="str">
            <v>AE3</v>
          </cell>
          <cell r="B65" t="str">
            <v xml:space="preserve">      Property Development - Residential</v>
          </cell>
        </row>
        <row r="66">
          <cell r="A66" t="str">
            <v>AE4</v>
          </cell>
          <cell r="B66" t="str">
            <v xml:space="preserve">      Property Development - Land Parcelling</v>
          </cell>
        </row>
        <row r="67">
          <cell r="A67" t="str">
            <v>AE5</v>
          </cell>
          <cell r="B67" t="str">
            <v xml:space="preserve">      Housing</v>
          </cell>
        </row>
        <row r="68">
          <cell r="A68" t="str">
            <v>AE6</v>
          </cell>
          <cell r="B68" t="str">
            <v xml:space="preserve">      Housing - Staff</v>
          </cell>
        </row>
        <row r="69">
          <cell r="A69" t="str">
            <v>AE7</v>
          </cell>
          <cell r="B69" t="str">
            <v xml:space="preserve">      Housing Development Certificate Holders</v>
          </cell>
        </row>
        <row r="70">
          <cell r="A70" t="str">
            <v>AE8</v>
          </cell>
          <cell r="B70" t="str">
            <v xml:space="preserve">      Industrial Building Enterprise Certificate Holders</v>
          </cell>
        </row>
        <row r="71">
          <cell r="A71" t="str">
            <v>AE9</v>
          </cell>
          <cell r="B71" t="str">
            <v xml:space="preserve">      Building Supplies &amp; Materials</v>
          </cell>
        </row>
        <row r="72">
          <cell r="A72" t="str">
            <v>AE10</v>
          </cell>
          <cell r="B72" t="str">
            <v xml:space="preserve">      Stone Crushing and Concrete Products</v>
          </cell>
        </row>
        <row r="73">
          <cell r="A73" t="str">
            <v>AE11</v>
          </cell>
          <cell r="B73" t="str">
            <v xml:space="preserve">      Other</v>
          </cell>
        </row>
        <row r="75">
          <cell r="A75" t="str">
            <v>AF</v>
          </cell>
          <cell r="B75" t="str">
            <v>Traders</v>
          </cell>
        </row>
        <row r="76">
          <cell r="B76" t="str">
            <v xml:space="preserve">  - of which</v>
          </cell>
        </row>
        <row r="77">
          <cell r="A77" t="str">
            <v>AF1</v>
          </cell>
          <cell r="B77" t="str">
            <v xml:space="preserve">      Marketing Companies</v>
          </cell>
        </row>
        <row r="78">
          <cell r="A78" t="str">
            <v>AF2</v>
          </cell>
          <cell r="B78" t="str">
            <v xml:space="preserve">      Wholesalers</v>
          </cell>
        </row>
        <row r="79">
          <cell r="A79" t="str">
            <v>AF3</v>
          </cell>
          <cell r="B79" t="str">
            <v xml:space="preserve">      Retailers - Hypermarkets</v>
          </cell>
        </row>
        <row r="80">
          <cell r="A80" t="str">
            <v>AF4</v>
          </cell>
          <cell r="B80" t="str">
            <v xml:space="preserve">      Retailers - Supermarkets</v>
          </cell>
        </row>
        <row r="81">
          <cell r="A81" t="str">
            <v>AF5</v>
          </cell>
          <cell r="B81" t="str">
            <v xml:space="preserve">      Retailers - Shops &amp; Snacks</v>
          </cell>
        </row>
        <row r="82">
          <cell r="A82" t="str">
            <v>AF6</v>
          </cell>
          <cell r="B82" t="str">
            <v xml:space="preserve">      Retailers - Pharmaceuticals &amp; Chemists</v>
          </cell>
        </row>
        <row r="83">
          <cell r="A83" t="str">
            <v>AF7</v>
          </cell>
          <cell r="B83" t="str">
            <v xml:space="preserve">      Retailers - Other</v>
          </cell>
        </row>
        <row r="84">
          <cell r="A84" t="str">
            <v>AF8</v>
          </cell>
          <cell r="B84" t="str">
            <v xml:space="preserve">      Automobile Dealers &amp; Garages</v>
          </cell>
        </row>
        <row r="85">
          <cell r="A85" t="str">
            <v>AF9</v>
          </cell>
          <cell r="B85" t="str">
            <v xml:space="preserve">      Petroleum and Energy Products</v>
          </cell>
        </row>
        <row r="86">
          <cell r="A86" t="str">
            <v>AF10</v>
          </cell>
          <cell r="B86" t="str">
            <v xml:space="preserve">      Tyre Dealers and Suppliers</v>
          </cell>
        </row>
        <row r="87">
          <cell r="A87" t="str">
            <v>AF11</v>
          </cell>
          <cell r="B87" t="str">
            <v xml:space="preserve">      Other</v>
          </cell>
        </row>
        <row r="89">
          <cell r="A89" t="str">
            <v>AG</v>
          </cell>
          <cell r="B89" t="str">
            <v>Information Communication and Technology</v>
          </cell>
        </row>
        <row r="90">
          <cell r="B90" t="str">
            <v xml:space="preserve">  - of which</v>
          </cell>
        </row>
        <row r="91">
          <cell r="A91" t="str">
            <v>AG1</v>
          </cell>
          <cell r="B91" t="str">
            <v xml:space="preserve">      Telecommunications</v>
          </cell>
        </row>
        <row r="92">
          <cell r="A92" t="str">
            <v>AG2</v>
          </cell>
          <cell r="B92" t="str">
            <v xml:space="preserve">      Internet</v>
          </cell>
        </row>
        <row r="93">
          <cell r="A93" t="str">
            <v>AG3</v>
          </cell>
          <cell r="B93" t="str">
            <v xml:space="preserve">      E-Commerce</v>
          </cell>
        </row>
        <row r="94">
          <cell r="A94" t="str">
            <v>AG4</v>
          </cell>
          <cell r="B94" t="str">
            <v xml:space="preserve">      Information Technology - Hardware</v>
          </cell>
        </row>
        <row r="95">
          <cell r="A95" t="str">
            <v>AG5</v>
          </cell>
          <cell r="B95" t="str">
            <v xml:space="preserve">      Information Technology - Software</v>
          </cell>
        </row>
        <row r="96">
          <cell r="A96" t="str">
            <v>AG6</v>
          </cell>
          <cell r="B96" t="str">
            <v xml:space="preserve">      Personal Computers</v>
          </cell>
        </row>
        <row r="97">
          <cell r="A97" t="str">
            <v>AG7</v>
          </cell>
          <cell r="B97" t="str">
            <v xml:space="preserve">      Other</v>
          </cell>
        </row>
        <row r="99">
          <cell r="A99" t="str">
            <v>AH</v>
          </cell>
          <cell r="B99" t="str">
            <v>Financial and Business Services</v>
          </cell>
        </row>
        <row r="100">
          <cell r="B100" t="str">
            <v xml:space="preserve">  - of which</v>
          </cell>
        </row>
        <row r="101">
          <cell r="A101" t="str">
            <v>AH1</v>
          </cell>
          <cell r="B101" t="str">
            <v xml:space="preserve">      Stockbrokers &amp; Stockbroking Companies</v>
          </cell>
        </row>
        <row r="102">
          <cell r="A102" t="str">
            <v>AH2</v>
          </cell>
          <cell r="B102" t="str">
            <v xml:space="preserve">      Insurance Companies</v>
          </cell>
        </row>
        <row r="103">
          <cell r="A103" t="str">
            <v>AH3</v>
          </cell>
          <cell r="B103" t="str">
            <v xml:space="preserve">      Nonbank Deposit-Taking Institutions</v>
          </cell>
        </row>
        <row r="104">
          <cell r="A104" t="str">
            <v>AH4</v>
          </cell>
          <cell r="B104" t="str">
            <v xml:space="preserve">      Mutual Funds</v>
          </cell>
        </row>
        <row r="105">
          <cell r="A105" t="str">
            <v>AH5</v>
          </cell>
          <cell r="B105" t="str">
            <v xml:space="preserve">      Accounting &amp; Consultancy Services</v>
          </cell>
        </row>
        <row r="106">
          <cell r="A106" t="str">
            <v>AH6</v>
          </cell>
          <cell r="B106" t="str">
            <v xml:space="preserve">      Investment Companies</v>
          </cell>
        </row>
        <row r="107">
          <cell r="A107" t="str">
            <v>AH7</v>
          </cell>
          <cell r="B107" t="str">
            <v xml:space="preserve">      Public Fnancial Corporations</v>
          </cell>
        </row>
        <row r="108">
          <cell r="A108" t="str">
            <v>AH8</v>
          </cell>
          <cell r="B108" t="str">
            <v xml:space="preserve">      Other</v>
          </cell>
        </row>
        <row r="110">
          <cell r="A110" t="str">
            <v>AI</v>
          </cell>
          <cell r="B110" t="str">
            <v>Infrastructure</v>
          </cell>
        </row>
        <row r="111">
          <cell r="B111" t="str">
            <v xml:space="preserve">  - of which</v>
          </cell>
        </row>
        <row r="112">
          <cell r="A112" t="str">
            <v>AI1</v>
          </cell>
          <cell r="B112" t="str">
            <v xml:space="preserve">      Airport Development</v>
          </cell>
        </row>
        <row r="113">
          <cell r="A113" t="str">
            <v>AI2</v>
          </cell>
          <cell r="B113" t="str">
            <v xml:space="preserve">      Port Development</v>
          </cell>
        </row>
        <row r="114">
          <cell r="A114" t="str">
            <v>AI3</v>
          </cell>
          <cell r="B114" t="str">
            <v xml:space="preserve">      Power Generation</v>
          </cell>
        </row>
        <row r="115">
          <cell r="A115" t="str">
            <v>AI4</v>
          </cell>
          <cell r="B115" t="str">
            <v xml:space="preserve">      Water Development</v>
          </cell>
        </row>
        <row r="116">
          <cell r="A116" t="str">
            <v>AI5</v>
          </cell>
          <cell r="B116" t="str">
            <v xml:space="preserve">      Road Development</v>
          </cell>
        </row>
        <row r="117">
          <cell r="A117" t="str">
            <v>AI6</v>
          </cell>
          <cell r="B117" t="str">
            <v xml:space="preserve">      Other</v>
          </cell>
        </row>
        <row r="119">
          <cell r="A119" t="str">
            <v>AJ</v>
          </cell>
          <cell r="B119" t="str">
            <v>Global Business Licence Holders</v>
          </cell>
        </row>
        <row r="120">
          <cell r="B120" t="str">
            <v xml:space="preserve">  - of which</v>
          </cell>
        </row>
        <row r="121">
          <cell r="A121" t="str">
            <v>AJ1</v>
          </cell>
          <cell r="B121" t="str">
            <v xml:space="preserve">      Category 1 </v>
          </cell>
        </row>
        <row r="122">
          <cell r="A122" t="str">
            <v>AJ2</v>
          </cell>
          <cell r="B122" t="str">
            <v xml:space="preserve">      Category 2</v>
          </cell>
        </row>
        <row r="123">
          <cell r="A123" t="str">
            <v>AJ3</v>
          </cell>
          <cell r="B123" t="str">
            <v xml:space="preserve">      Other</v>
          </cell>
        </row>
        <row r="125">
          <cell r="A125" t="str">
            <v>AK</v>
          </cell>
          <cell r="B125" t="str">
            <v>State and Local Government</v>
          </cell>
        </row>
        <row r="127">
          <cell r="A127" t="str">
            <v>AL</v>
          </cell>
          <cell r="B127" t="str">
            <v>Public Nonfinancial Corporations</v>
          </cell>
        </row>
        <row r="129">
          <cell r="A129" t="str">
            <v>AM</v>
          </cell>
          <cell r="B129" t="str">
            <v>Regional Development Certificate Holders</v>
          </cell>
        </row>
        <row r="131">
          <cell r="A131" t="str">
            <v>AN</v>
          </cell>
          <cell r="B131" t="str">
            <v>Freeport Enterprise Certificate Holders</v>
          </cell>
        </row>
        <row r="133">
          <cell r="A133" t="str">
            <v>AO</v>
          </cell>
          <cell r="B133" t="str">
            <v>Regional Headquarters Certificate Holders</v>
          </cell>
        </row>
        <row r="135">
          <cell r="A135" t="str">
            <v>AP</v>
          </cell>
          <cell r="B135" t="str">
            <v>Health Development Certificate Holders</v>
          </cell>
        </row>
        <row r="137">
          <cell r="A137" t="str">
            <v>AQ</v>
          </cell>
          <cell r="B137" t="str">
            <v>Modernisation &amp; Expansion Enterprise Cert. Holders</v>
          </cell>
        </row>
        <row r="139">
          <cell r="A139" t="str">
            <v>AR</v>
          </cell>
          <cell r="B139" t="str">
            <v>Personal</v>
          </cell>
        </row>
        <row r="140">
          <cell r="B140" t="str">
            <v xml:space="preserve">  - of which</v>
          </cell>
        </row>
        <row r="141">
          <cell r="A141" t="str">
            <v>AR1</v>
          </cell>
          <cell r="B141" t="str">
            <v xml:space="preserve">      Credit Card Advances</v>
          </cell>
        </row>
        <row r="143">
          <cell r="A143" t="str">
            <v>AS</v>
          </cell>
          <cell r="B143" t="str">
            <v>Professional</v>
          </cell>
        </row>
        <row r="144">
          <cell r="B144" t="str">
            <v xml:space="preserve">  - of which</v>
          </cell>
        </row>
        <row r="145">
          <cell r="A145" t="str">
            <v>AS1</v>
          </cell>
          <cell r="B145" t="str">
            <v xml:space="preserve">      Credit Card Advances</v>
          </cell>
        </row>
        <row r="147">
          <cell r="A147" t="str">
            <v>AT</v>
          </cell>
          <cell r="B147" t="str">
            <v>Human Resource Development Certificate Holders</v>
          </cell>
        </row>
        <row r="149">
          <cell r="A149" t="str">
            <v>AU</v>
          </cell>
          <cell r="B149" t="str">
            <v>Media, Entertainment and Recreational Activities</v>
          </cell>
        </row>
        <row r="151">
          <cell r="A151" t="str">
            <v>AV</v>
          </cell>
          <cell r="B151" t="str">
            <v>Education</v>
          </cell>
        </row>
        <row r="153">
          <cell r="A153" t="str">
            <v>AW</v>
          </cell>
          <cell r="B153" t="str">
            <v xml:space="preserve">Other </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iliados"/>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Table"/>
    </sheetNames>
    <sheetDataSet>
      <sheetData sheetId="0" refreshError="1">
        <row r="3">
          <cell r="G3" t="str">
            <v xml:space="preserve">             Mali:  </v>
          </cell>
          <cell r="I3" t="str">
            <v>Debt Indicators, 1995-2014</v>
          </cell>
        </row>
        <row r="4">
          <cell r="H4" t="str">
            <v xml:space="preserve">      (In percent unless otherwise indicated)</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row>
        <row r="6">
          <cell r="AA6" t="str">
            <v xml:space="preserve">      A  v  e  r  a  g  e</v>
          </cell>
        </row>
        <row r="7">
          <cell r="D7" t="str">
            <v xml:space="preserve"> </v>
          </cell>
          <cell r="AA7" t="str">
            <v>1995-</v>
          </cell>
          <cell r="AB7" t="str">
            <v>2005-</v>
          </cell>
        </row>
        <row r="8">
          <cell r="D8" t="str">
            <v xml:space="preserve"> </v>
          </cell>
          <cell r="G8">
            <v>1995</v>
          </cell>
          <cell r="H8">
            <v>1996</v>
          </cell>
          <cell r="I8">
            <v>1997</v>
          </cell>
          <cell r="J8">
            <v>1998</v>
          </cell>
          <cell r="K8">
            <v>1999</v>
          </cell>
          <cell r="L8">
            <v>2000</v>
          </cell>
          <cell r="M8">
            <v>2001</v>
          </cell>
          <cell r="N8">
            <v>2002</v>
          </cell>
          <cell r="O8">
            <v>2003</v>
          </cell>
          <cell r="P8">
            <v>2004</v>
          </cell>
          <cell r="Q8">
            <v>2005</v>
          </cell>
          <cell r="R8">
            <v>2006</v>
          </cell>
          <cell r="S8">
            <v>2007</v>
          </cell>
          <cell r="T8">
            <v>2008</v>
          </cell>
          <cell r="U8">
            <v>2009</v>
          </cell>
          <cell r="V8">
            <v>2010</v>
          </cell>
          <cell r="W8">
            <v>2011</v>
          </cell>
          <cell r="X8">
            <v>2012</v>
          </cell>
          <cell r="Y8">
            <v>2013</v>
          </cell>
          <cell r="Z8">
            <v>2014</v>
          </cell>
          <cell r="AA8">
            <v>2004</v>
          </cell>
          <cell r="AB8">
            <v>2014</v>
          </cell>
        </row>
        <row r="9">
          <cell r="A9" t="str">
            <v>-</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row>
        <row r="10">
          <cell r="B10" t="str">
            <v>Debt and debt service indicators 1/</v>
          </cell>
        </row>
        <row r="11">
          <cell r="C11" t="str">
            <v>Debt-service ratio 2/</v>
          </cell>
          <cell r="G11">
            <v>14.417960088691796</v>
          </cell>
          <cell r="H11">
            <v>14.423908624282157</v>
          </cell>
          <cell r="I11">
            <v>15.386479591836734</v>
          </cell>
          <cell r="J11">
            <v>15.101641232363951</v>
          </cell>
          <cell r="K11">
            <v>14.770557029177718</v>
          </cell>
          <cell r="L11">
            <v>14.467793289248101</v>
          </cell>
          <cell r="M11">
            <v>15.240544280442805</v>
          </cell>
          <cell r="N11">
            <v>15.587442971974799</v>
          </cell>
          <cell r="O11">
            <v>15.049703415831459</v>
          </cell>
          <cell r="P11">
            <v>14.651771956856702</v>
          </cell>
          <cell r="Q11">
            <v>13.583968081247733</v>
          </cell>
          <cell r="R11">
            <v>12.580606475929416</v>
          </cell>
          <cell r="S11">
            <v>11.896456883999353</v>
          </cell>
          <cell r="T11">
            <v>11.060781918142945</v>
          </cell>
          <cell r="U11">
            <v>10.580328814537063</v>
          </cell>
          <cell r="V11">
            <v>10.790061266167461</v>
          </cell>
          <cell r="W11">
            <v>11.122186495176848</v>
          </cell>
          <cell r="X11">
            <v>11.055386857767521</v>
          </cell>
          <cell r="Y11">
            <v>11.057676871918359</v>
          </cell>
          <cell r="Z11">
            <v>12.287337662337663</v>
          </cell>
          <cell r="AA11">
            <v>14.909780248070621</v>
          </cell>
          <cell r="AB11">
            <v>11.601479132722435</v>
          </cell>
        </row>
        <row r="12">
          <cell r="D12" t="str">
            <v xml:space="preserve">before restructuring (scheduled) </v>
          </cell>
          <cell r="G12">
            <v>30.963414634146343</v>
          </cell>
          <cell r="H12">
            <v>29.222912537480308</v>
          </cell>
          <cell r="I12">
            <v>20.616071428571427</v>
          </cell>
          <cell r="J12">
            <v>21.033112582781456</v>
          </cell>
          <cell r="K12">
            <v>19.067639257294431</v>
          </cell>
          <cell r="L12">
            <v>17.700710262062209</v>
          </cell>
          <cell r="M12">
            <v>17.915821033210332</v>
          </cell>
          <cell r="N12">
            <v>16.782315880947209</v>
          </cell>
          <cell r="O12">
            <v>15.908774800572715</v>
          </cell>
          <cell r="P12">
            <v>15.133281972265022</v>
          </cell>
          <cell r="Q12">
            <v>14.001088139281828</v>
          </cell>
          <cell r="R12">
            <v>12.906116155559364</v>
          </cell>
          <cell r="S12">
            <v>12.155314674000971</v>
          </cell>
          <cell r="T12">
            <v>11.198228466707391</v>
          </cell>
          <cell r="U12">
            <v>10.580328814537063</v>
          </cell>
          <cell r="V12">
            <v>10.790061266167461</v>
          </cell>
          <cell r="W12">
            <v>11.122186495176848</v>
          </cell>
          <cell r="X12">
            <v>11.055386857767521</v>
          </cell>
          <cell r="Y12">
            <v>11.057676871918359</v>
          </cell>
          <cell r="Z12">
            <v>12.287337662337663</v>
          </cell>
          <cell r="AA12">
            <v>20.434405438933148</v>
          </cell>
          <cell r="AB12">
            <v>11.715372540345445</v>
          </cell>
        </row>
        <row r="13">
          <cell r="C13" t="str">
            <v>Multilateral debt-service ratio 2/</v>
          </cell>
          <cell r="G13">
            <v>8.5920177383592016</v>
          </cell>
          <cell r="H13">
            <v>9.1871601361996245</v>
          </cell>
          <cell r="I13">
            <v>8.9901147959183678</v>
          </cell>
          <cell r="J13">
            <v>9.2067376907572704</v>
          </cell>
          <cell r="K13">
            <v>8.8718832891246677</v>
          </cell>
          <cell r="L13">
            <v>9.0022042615723734</v>
          </cell>
          <cell r="M13">
            <v>10.388145756457565</v>
          </cell>
          <cell r="N13">
            <v>10.893330436671736</v>
          </cell>
          <cell r="O13">
            <v>10.790959296379627</v>
          </cell>
          <cell r="P13">
            <v>10.632318952234206</v>
          </cell>
          <cell r="Q13">
            <v>9.7997823721436337</v>
          </cell>
          <cell r="R13">
            <v>8.8172006167551817</v>
          </cell>
          <cell r="S13">
            <v>8.0396375990939983</v>
          </cell>
          <cell r="T13">
            <v>7.3298717165546732</v>
          </cell>
          <cell r="U13">
            <v>7.0220651860398036</v>
          </cell>
          <cell r="V13">
            <v>7.1541184479237581</v>
          </cell>
          <cell r="W13">
            <v>7.334019292604502</v>
          </cell>
          <cell r="X13">
            <v>7.3145876351269283</v>
          </cell>
          <cell r="Y13">
            <v>7.3861942437793831</v>
          </cell>
          <cell r="Z13">
            <v>7.4667748917748922</v>
          </cell>
          <cell r="AA13">
            <v>9.6554872353674632</v>
          </cell>
          <cell r="AB13">
            <v>7.7664252001796736</v>
          </cell>
        </row>
        <row r="14">
          <cell r="C14" t="str">
            <v>Public sector debt-service (scheduled)</v>
          </cell>
          <cell r="AA14" t="str">
            <v xml:space="preserve"> </v>
          </cell>
          <cell r="AB14" t="str">
            <v xml:space="preserve"> </v>
          </cell>
        </row>
        <row r="15">
          <cell r="D15" t="str">
            <v>as percent of revenues (excl.grants)</v>
          </cell>
          <cell r="G15">
            <v>31.066740823136819</v>
          </cell>
          <cell r="H15">
            <v>32.792657542058741</v>
          </cell>
          <cell r="I15">
            <v>23.492732558139537</v>
          </cell>
          <cell r="J15">
            <v>24.455306327418814</v>
          </cell>
          <cell r="K15">
            <v>22.415029622700342</v>
          </cell>
          <cell r="L15">
            <v>20.893899971089912</v>
          </cell>
          <cell r="M15">
            <v>21.040899241603466</v>
          </cell>
          <cell r="N15">
            <v>19.467993951612904</v>
          </cell>
          <cell r="O15">
            <v>18.2491787893008</v>
          </cell>
          <cell r="P15">
            <v>17.121813031161473</v>
          </cell>
          <cell r="Q15">
            <v>15.755510204081633</v>
          </cell>
          <cell r="R15">
            <v>14.534632452247733</v>
          </cell>
          <cell r="S15">
            <v>13.707717569786535</v>
          </cell>
          <cell r="T15">
            <v>12.673003802281368</v>
          </cell>
          <cell r="U15">
            <v>11.952427500814597</v>
          </cell>
          <cell r="V15">
            <v>12.190893708660207</v>
          </cell>
          <cell r="W15">
            <v>12.55808887598025</v>
          </cell>
          <cell r="X15">
            <v>12.478612558267068</v>
          </cell>
          <cell r="Y15">
            <v>12.48336569579288</v>
          </cell>
          <cell r="Z15">
            <v>13.862637362637363</v>
          </cell>
          <cell r="AA15">
            <v>23.09962518582228</v>
          </cell>
          <cell r="AB15">
            <v>13.219688973054966</v>
          </cell>
        </row>
        <row r="16">
          <cell r="D16" t="str">
            <v>as percent of expenditures</v>
          </cell>
          <cell r="G16">
            <v>27.301075268817204</v>
          </cell>
          <cell r="H16">
            <v>25.678526771759032</v>
          </cell>
          <cell r="I16">
            <v>18.987371512481644</v>
          </cell>
          <cell r="J16">
            <v>20.370329057445623</v>
          </cell>
          <cell r="K16">
            <v>19.057529162248144</v>
          </cell>
          <cell r="L16">
            <v>18.054459155633275</v>
          </cell>
          <cell r="M16">
            <v>18.35609640831758</v>
          </cell>
          <cell r="N16">
            <v>17.166444444444444</v>
          </cell>
          <cell r="O16">
            <v>16.333053338933222</v>
          </cell>
          <cell r="P16">
            <v>15.515797788309637</v>
          </cell>
          <cell r="Q16">
            <v>14.379214006332651</v>
          </cell>
          <cell r="R16">
            <v>13.293276866066702</v>
          </cell>
          <cell r="S16">
            <v>12.559679037111334</v>
          </cell>
          <cell r="T16">
            <v>11.613240418118467</v>
          </cell>
          <cell r="U16">
            <v>11.009003601440575</v>
          </cell>
          <cell r="V16">
            <v>11.312161004852983</v>
          </cell>
          <cell r="W16">
            <v>11.742938620315046</v>
          </cell>
          <cell r="X16">
            <v>11.758041596692934</v>
          </cell>
          <cell r="Y16">
            <v>11.855667568232112</v>
          </cell>
          <cell r="Z16">
            <v>13.426561021759698</v>
          </cell>
          <cell r="AA16">
            <v>19.682068290838977</v>
          </cell>
          <cell r="AB16">
            <v>12.294978374092249</v>
          </cell>
        </row>
        <row r="17">
          <cell r="C17" t="str">
            <v>NPV debt-exports ratio</v>
          </cell>
          <cell r="G17">
            <v>173.49615389828463</v>
          </cell>
          <cell r="H17">
            <v>174.48068306479746</v>
          </cell>
          <cell r="I17">
            <v>149.41463092628757</v>
          </cell>
          <cell r="J17">
            <v>148.24948366821656</v>
          </cell>
          <cell r="K17">
            <v>141.01329440357762</v>
          </cell>
          <cell r="L17">
            <v>134.60754076774805</v>
          </cell>
          <cell r="M17">
            <v>130.65596176471479</v>
          </cell>
          <cell r="N17">
            <v>127.07129955270182</v>
          </cell>
          <cell r="O17">
            <v>122.75945864561091</v>
          </cell>
          <cell r="P17">
            <v>119.47137859825432</v>
          </cell>
          <cell r="Q17">
            <v>114.40340116285819</v>
          </cell>
          <cell r="R17">
            <v>109.44101390922525</v>
          </cell>
          <cell r="S17">
            <v>105.99157282995125</v>
          </cell>
          <cell r="T17">
            <v>101.30147212802883</v>
          </cell>
          <cell r="U17">
            <v>98.001501407184392</v>
          </cell>
          <cell r="V17">
            <v>97.592151671575067</v>
          </cell>
          <cell r="W17">
            <v>97.399237473481634</v>
          </cell>
          <cell r="X17">
            <v>95.667602372030942</v>
          </cell>
          <cell r="Y17">
            <v>93.868522374757745</v>
          </cell>
          <cell r="Z17">
            <v>95.389107147806399</v>
          </cell>
          <cell r="AA17">
            <v>142.12198852901938</v>
          </cell>
          <cell r="AB17">
            <v>100.90555824768998</v>
          </cell>
        </row>
        <row r="18">
          <cell r="D18" t="str">
            <v>before restructuring</v>
          </cell>
          <cell r="G18">
            <v>201.50468588322246</v>
          </cell>
          <cell r="H18">
            <v>195.37286214077918</v>
          </cell>
          <cell r="I18">
            <v>162.60267002279093</v>
          </cell>
          <cell r="J18">
            <v>158.57361814132281</v>
          </cell>
          <cell r="K18">
            <v>148.26054597718291</v>
          </cell>
          <cell r="L18">
            <v>139.60288702462168</v>
          </cell>
          <cell r="M18">
            <v>133.96823332386887</v>
          </cell>
          <cell r="N18">
            <v>128.98528837393286</v>
          </cell>
          <cell r="O18">
            <v>124.05169660474679</v>
          </cell>
          <cell r="P18">
            <v>120.31610390237036</v>
          </cell>
          <cell r="Q18">
            <v>114.99818140288329</v>
          </cell>
          <cell r="R18">
            <v>109.81946948923952</v>
          </cell>
          <cell r="S18">
            <v>106.20021940590682</v>
          </cell>
          <cell r="T18">
            <v>101.37408513963544</v>
          </cell>
          <cell r="U18">
            <v>98.001501407184392</v>
          </cell>
          <cell r="V18">
            <v>97.592151671575067</v>
          </cell>
          <cell r="W18">
            <v>97.399237473481634</v>
          </cell>
          <cell r="X18">
            <v>95.667602372030942</v>
          </cell>
          <cell r="Y18">
            <v>93.868522374757745</v>
          </cell>
          <cell r="Z18">
            <v>95.389107147806399</v>
          </cell>
          <cell r="AA18">
            <v>151.32385913948389</v>
          </cell>
          <cell r="AB18">
            <v>101.03100778845013</v>
          </cell>
        </row>
        <row r="19">
          <cell r="C19" t="str">
            <v>Debt-GDP ratio</v>
          </cell>
          <cell r="G19">
            <v>113.61750589766534</v>
          </cell>
          <cell r="H19">
            <v>107.80453490982563</v>
          </cell>
          <cell r="I19">
            <v>88.041207839878112</v>
          </cell>
          <cell r="J19">
            <v>84.743486973947896</v>
          </cell>
          <cell r="K19">
            <v>81.144848814050334</v>
          </cell>
          <cell r="L19">
            <v>77.783850791683108</v>
          </cell>
          <cell r="M19">
            <v>74.268174644923718</v>
          </cell>
          <cell r="N19">
            <v>71.060210195462133</v>
          </cell>
          <cell r="O19">
            <v>68.058734525447036</v>
          </cell>
          <cell r="P19">
            <v>65.255083258422161</v>
          </cell>
          <cell r="Q19">
            <v>63.006585551941534</v>
          </cell>
          <cell r="R19">
            <v>60.975251440840772</v>
          </cell>
          <cell r="S19">
            <v>59.086328138803488</v>
          </cell>
          <cell r="T19">
            <v>57.367487652070146</v>
          </cell>
          <cell r="U19">
            <v>55.681727719385535</v>
          </cell>
          <cell r="V19">
            <v>53.847870478413071</v>
          </cell>
          <cell r="W19">
            <v>51.858030265714362</v>
          </cell>
          <cell r="X19">
            <v>49.824587975560917</v>
          </cell>
          <cell r="Y19">
            <v>47.736712823600243</v>
          </cell>
          <cell r="Z19">
            <v>45.346247684453083</v>
          </cell>
          <cell r="AA19">
            <v>83.177763785130537</v>
          </cell>
          <cell r="AB19">
            <v>54.47308297307832</v>
          </cell>
        </row>
        <row r="20">
          <cell r="C20" t="str">
            <v>Multilateral debt-GDP ratio</v>
          </cell>
          <cell r="G20">
            <v>61.632636459773856</v>
          </cell>
          <cell r="H20">
            <v>61.457756491805732</v>
          </cell>
          <cell r="I20">
            <v>60.769928665420046</v>
          </cell>
          <cell r="J20">
            <v>60.379080742129418</v>
          </cell>
          <cell r="K20">
            <v>59.213833061741809</v>
          </cell>
          <cell r="L20">
            <v>57.916831013692452</v>
          </cell>
          <cell r="M20">
            <v>56.17916885849553</v>
          </cell>
          <cell r="N20">
            <v>54.309743640113936</v>
          </cell>
          <cell r="O20">
            <v>52.447088491517654</v>
          </cell>
          <cell r="P20">
            <v>50.612045717221008</v>
          </cell>
          <cell r="Q20">
            <v>49.189053527687427</v>
          </cell>
          <cell r="R20">
            <v>47.949975515124116</v>
          </cell>
          <cell r="S20">
            <v>46.850772112088769</v>
          </cell>
          <cell r="T20">
            <v>45.862797096164684</v>
          </cell>
          <cell r="U20">
            <v>44.841874494682507</v>
          </cell>
          <cell r="V20">
            <v>43.70026254375729</v>
          </cell>
          <cell r="W20">
            <v>42.440029554223791</v>
          </cell>
          <cell r="X20">
            <v>41.123710016943058</v>
          </cell>
          <cell r="Y20">
            <v>39.734689945815774</v>
          </cell>
          <cell r="Z20">
            <v>38.281412370668235</v>
          </cell>
          <cell r="AA20">
            <v>57.491811314191146</v>
          </cell>
          <cell r="AB20">
            <v>43.997457717715562</v>
          </cell>
        </row>
        <row r="21">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cell r="S21" t="str">
            <v xml:space="preserve"> </v>
          </cell>
          <cell r="T21" t="str">
            <v xml:space="preserve"> </v>
          </cell>
          <cell r="U21" t="str">
            <v xml:space="preserve"> </v>
          </cell>
          <cell r="V21" t="str">
            <v xml:space="preserve"> </v>
          </cell>
          <cell r="W21" t="str">
            <v xml:space="preserve"> </v>
          </cell>
          <cell r="X21" t="str">
            <v xml:space="preserve"> </v>
          </cell>
          <cell r="Y21" t="str">
            <v xml:space="preserve"> </v>
          </cell>
          <cell r="Z21" t="str">
            <v xml:space="preserve"> </v>
          </cell>
        </row>
        <row r="22">
          <cell r="B22" t="str">
            <v>Key Assumptions/Projections 1/</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row>
        <row r="23">
          <cell r="C23" t="str">
            <v>Real GDP growth</v>
          </cell>
          <cell r="G23">
            <v>6</v>
          </cell>
          <cell r="H23">
            <v>4</v>
          </cell>
          <cell r="I23">
            <v>4.9000000000000004</v>
          </cell>
          <cell r="J23">
            <v>4.5</v>
          </cell>
          <cell r="K23">
            <v>4.5</v>
          </cell>
          <cell r="L23">
            <v>4.5</v>
          </cell>
          <cell r="M23">
            <v>4.5</v>
          </cell>
          <cell r="N23">
            <v>4.5</v>
          </cell>
          <cell r="O23">
            <v>4.5</v>
          </cell>
          <cell r="P23">
            <v>4.5</v>
          </cell>
          <cell r="Q23">
            <v>4</v>
          </cell>
          <cell r="R23">
            <v>4</v>
          </cell>
          <cell r="S23">
            <v>4</v>
          </cell>
          <cell r="T23">
            <v>4</v>
          </cell>
          <cell r="U23">
            <v>4</v>
          </cell>
          <cell r="V23">
            <v>4</v>
          </cell>
          <cell r="W23">
            <v>4</v>
          </cell>
          <cell r="X23">
            <v>4</v>
          </cell>
          <cell r="Y23">
            <v>4</v>
          </cell>
          <cell r="Z23">
            <v>4</v>
          </cell>
          <cell r="AA23">
            <v>4.6388294135262464</v>
          </cell>
          <cell r="AB23">
            <v>4.0000000000000036</v>
          </cell>
        </row>
        <row r="24">
          <cell r="C24" t="str">
            <v>Export volume growth 3/</v>
          </cell>
          <cell r="G24">
            <v>23.1</v>
          </cell>
          <cell r="H24">
            <v>4.5999999999999996</v>
          </cell>
          <cell r="I24">
            <v>10.4</v>
          </cell>
          <cell r="J24">
            <v>6.4</v>
          </cell>
          <cell r="K24">
            <v>4.5999999999999996</v>
          </cell>
          <cell r="L24">
            <v>4.5</v>
          </cell>
          <cell r="M24">
            <v>4.5</v>
          </cell>
          <cell r="N24">
            <v>4.5</v>
          </cell>
          <cell r="O24">
            <v>4.5</v>
          </cell>
          <cell r="P24">
            <v>4.5</v>
          </cell>
          <cell r="Q24">
            <v>4.5</v>
          </cell>
          <cell r="R24">
            <v>4.5</v>
          </cell>
          <cell r="S24">
            <v>4.5</v>
          </cell>
          <cell r="T24">
            <v>4.5</v>
          </cell>
          <cell r="U24">
            <v>4.5</v>
          </cell>
          <cell r="V24">
            <v>4.5</v>
          </cell>
          <cell r="W24">
            <v>4.5</v>
          </cell>
          <cell r="X24">
            <v>4.5</v>
          </cell>
          <cell r="Y24">
            <v>4.5</v>
          </cell>
          <cell r="Z24">
            <v>4.5999999999999996</v>
          </cell>
          <cell r="AA24">
            <v>7.0240440988886599</v>
          </cell>
          <cell r="AB24">
            <v>4.5099956963879251</v>
          </cell>
        </row>
        <row r="25">
          <cell r="C25" t="str">
            <v>Import volume growth 3/</v>
          </cell>
          <cell r="G25">
            <v>6.2</v>
          </cell>
          <cell r="H25">
            <v>4</v>
          </cell>
          <cell r="I25">
            <v>4.3</v>
          </cell>
          <cell r="J25">
            <v>3.9</v>
          </cell>
          <cell r="K25">
            <v>3.7</v>
          </cell>
          <cell r="L25">
            <v>3.5</v>
          </cell>
          <cell r="M25">
            <v>3.5</v>
          </cell>
          <cell r="N25">
            <v>3.5</v>
          </cell>
          <cell r="O25">
            <v>3.5</v>
          </cell>
          <cell r="P25">
            <v>3.5</v>
          </cell>
          <cell r="Q25">
            <v>3.5</v>
          </cell>
          <cell r="R25">
            <v>3.2</v>
          </cell>
          <cell r="S25">
            <v>3.2</v>
          </cell>
          <cell r="T25">
            <v>3.2</v>
          </cell>
          <cell r="U25">
            <v>3.2</v>
          </cell>
          <cell r="V25">
            <v>3.2</v>
          </cell>
          <cell r="W25">
            <v>3</v>
          </cell>
          <cell r="X25">
            <v>3</v>
          </cell>
          <cell r="Y25">
            <v>3</v>
          </cell>
          <cell r="Z25">
            <v>3</v>
          </cell>
          <cell r="AA25">
            <v>3.9570200198591143</v>
          </cell>
          <cell r="AB25">
            <v>3.1498910291861915</v>
          </cell>
        </row>
        <row r="26">
          <cell r="C26" t="str">
            <v>Terms of trade (% change)</v>
          </cell>
          <cell r="G26">
            <v>2.4</v>
          </cell>
          <cell r="H26">
            <v>-2.1</v>
          </cell>
          <cell r="I26">
            <v>0.3</v>
          </cell>
          <cell r="J26">
            <v>1.6</v>
          </cell>
          <cell r="K26">
            <v>0.7</v>
          </cell>
          <cell r="L26">
            <v>0.7</v>
          </cell>
          <cell r="M26">
            <v>0.3</v>
          </cell>
          <cell r="N26">
            <v>0.3</v>
          </cell>
          <cell r="O26">
            <v>0.3</v>
          </cell>
          <cell r="P26">
            <v>0.3</v>
          </cell>
          <cell r="Q26">
            <v>0.3</v>
          </cell>
          <cell r="R26">
            <v>0</v>
          </cell>
          <cell r="S26">
            <v>0</v>
          </cell>
          <cell r="T26">
            <v>0</v>
          </cell>
          <cell r="U26">
            <v>0</v>
          </cell>
          <cell r="V26">
            <v>0</v>
          </cell>
          <cell r="W26">
            <v>0</v>
          </cell>
          <cell r="X26">
            <v>0</v>
          </cell>
          <cell r="Y26">
            <v>0</v>
          </cell>
          <cell r="Z26">
            <v>0</v>
          </cell>
          <cell r="AA26">
            <v>0.47407029126280698</v>
          </cell>
          <cell r="AB26">
            <v>2.9959576783022968E-2</v>
          </cell>
        </row>
        <row r="27">
          <cell r="C27" t="str">
            <v>Non-interest current account (% of GDP)</v>
          </cell>
          <cell r="G27">
            <v>-3.8950978677463319</v>
          </cell>
          <cell r="H27">
            <v>-4.6253624316208004</v>
          </cell>
          <cell r="I27">
            <v>-3.3205803919841692</v>
          </cell>
          <cell r="J27">
            <v>-2.589461659050746</v>
          </cell>
          <cell r="K27">
            <v>-2.4497711642130162</v>
          </cell>
          <cell r="L27">
            <v>-2.2753388156935284</v>
          </cell>
          <cell r="M27">
            <v>-2.1425140621481997</v>
          </cell>
          <cell r="N27">
            <v>-2.0183453902199671</v>
          </cell>
          <cell r="O27">
            <v>-1.8732800329214183</v>
          </cell>
          <cell r="P27">
            <v>-1.7231009452846109</v>
          </cell>
          <cell r="Q27">
            <v>-1.581666309763254</v>
          </cell>
          <cell r="R27">
            <v>-1.4256535675006556</v>
          </cell>
          <cell r="S27">
            <v>-1.2610386417440418</v>
          </cell>
          <cell r="T27">
            <v>-1.0872455842927193</v>
          </cell>
          <cell r="U27">
            <v>-0.91821429411359645</v>
          </cell>
          <cell r="V27">
            <v>-0.7420545374231291</v>
          </cell>
          <cell r="W27">
            <v>-0.53249402365452181</v>
          </cell>
          <cell r="X27">
            <v>-0.31910932982936874</v>
          </cell>
          <cell r="Y27">
            <v>-9.0305955225210621E-2</v>
          </cell>
          <cell r="Z27">
            <v>0.1406621383283698</v>
          </cell>
          <cell r="AA27">
            <v>-2.6912852760882791</v>
          </cell>
          <cell r="AB27">
            <v>-0.78171201052181272</v>
          </cell>
        </row>
        <row r="28">
          <cell r="D28" t="str">
            <v>excluding official transfers</v>
          </cell>
          <cell r="G28">
            <v>-13.868253322069931</v>
          </cell>
          <cell r="H28">
            <v>-11.809377996987859</v>
          </cell>
          <cell r="I28">
            <v>-10.142382455839007</v>
          </cell>
          <cell r="J28">
            <v>-9.1186490661229556</v>
          </cell>
          <cell r="K28">
            <v>-8.5454920888312795</v>
          </cell>
          <cell r="L28">
            <v>-7.966441537280275</v>
          </cell>
          <cell r="M28">
            <v>-7.45550722364215</v>
          </cell>
          <cell r="N28">
            <v>-6.9785654078999588</v>
          </cell>
          <cell r="O28">
            <v>-6.5041832883088553</v>
          </cell>
          <cell r="P28">
            <v>-6.0465460032872649</v>
          </cell>
          <cell r="Q28">
            <v>-5.6374025664391567</v>
          </cell>
          <cell r="R28">
            <v>-5.2302265889343396</v>
          </cell>
          <cell r="S28">
            <v>-4.8300693495429039</v>
          </cell>
          <cell r="T28">
            <v>-4.4352748878363268</v>
          </cell>
          <cell r="U28">
            <v>-4.0589568776075948</v>
          </cell>
          <cell r="V28">
            <v>-3.6883789248210288</v>
          </cell>
          <cell r="W28">
            <v>-3.2963612485676377</v>
          </cell>
          <cell r="X28">
            <v>-2.9119110960151264</v>
          </cell>
          <cell r="Y28">
            <v>-2.5225756722631396</v>
          </cell>
          <cell r="Z28">
            <v>-2.1409987300582025</v>
          </cell>
          <cell r="AA28">
            <v>-8.8435398390269526</v>
          </cell>
          <cell r="AB28">
            <v>-3.8752155942085453</v>
          </cell>
        </row>
        <row r="29">
          <cell r="C29" t="str">
            <v>Net official transfers (% change in dollar terms)</v>
          </cell>
          <cell r="G29">
            <v>-3.2075763343500201</v>
          </cell>
          <cell r="H29">
            <v>-21.743612726789276</v>
          </cell>
          <cell r="I29">
            <v>0.74817308952680561</v>
          </cell>
          <cell r="J29">
            <v>1.0284055485517949</v>
          </cell>
          <cell r="K29">
            <v>-1.2246460007654039</v>
          </cell>
          <cell r="L29">
            <v>-1.0789324247586598</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-2.7929143654800925</v>
          </cell>
          <cell r="AB29">
            <v>0</v>
          </cell>
        </row>
        <row r="30">
          <cell r="C30" t="str">
            <v>Gross official reserves (in months of imports)</v>
          </cell>
          <cell r="G30">
            <v>8.1320117020255474</v>
          </cell>
          <cell r="H30">
            <v>8.8384052838400695</v>
          </cell>
          <cell r="I30">
            <v>8.9937466809841808</v>
          </cell>
          <cell r="J30">
            <v>9.0998670407396087</v>
          </cell>
          <cell r="K30">
            <v>8.4288632381947508</v>
          </cell>
          <cell r="L30">
            <v>7.7958532703022083</v>
          </cell>
          <cell r="M30">
            <v>7.2196665163553826</v>
          </cell>
          <cell r="N30">
            <v>6.5955282140613996</v>
          </cell>
          <cell r="O30">
            <v>6.0167421951495461</v>
          </cell>
          <cell r="P30">
            <v>5.4840728320137879</v>
          </cell>
          <cell r="Q30">
            <v>5.0638458359607954</v>
          </cell>
          <cell r="R30">
            <v>4.7752056559644656</v>
          </cell>
          <cell r="S30">
            <v>4.5755453799481378</v>
          </cell>
          <cell r="T30">
            <v>4.4832300512023444</v>
          </cell>
          <cell r="U30">
            <v>4.4296889764815663</v>
          </cell>
          <cell r="V30">
            <v>4.3439931454841689</v>
          </cell>
          <cell r="W30">
            <v>4.2461716200207933</v>
          </cell>
          <cell r="X30">
            <v>4.183976083362543</v>
          </cell>
          <cell r="Y30">
            <v>4.1647088638167693</v>
          </cell>
          <cell r="Z30">
            <v>4.0474792336586853</v>
          </cell>
          <cell r="AA30">
            <v>7.6604756973666497</v>
          </cell>
          <cell r="AB30">
            <v>4.4313844845900272</v>
          </cell>
        </row>
        <row r="31">
          <cell r="C31" t="str">
            <v xml:space="preserve">Financing gap (% of GDP) </v>
          </cell>
          <cell r="G31">
            <v>0</v>
          </cell>
          <cell r="H31">
            <v>3.210356955773404</v>
          </cell>
          <cell r="I31">
            <v>1.0319274187963154</v>
          </cell>
          <cell r="J31">
            <v>0.78867412243842527</v>
          </cell>
          <cell r="K31">
            <v>0.11467197778984851</v>
          </cell>
          <cell r="L31">
            <v>0.10142559305798163</v>
          </cell>
          <cell r="M31">
            <v>9.4687006838506046E-2</v>
          </cell>
          <cell r="N31">
            <v>5.4022198212356348E-2</v>
          </cell>
          <cell r="O31">
            <v>9.170105456212746E-3</v>
          </cell>
          <cell r="P31">
            <v>0</v>
          </cell>
          <cell r="Q31">
            <v>0</v>
          </cell>
          <cell r="R31">
            <v>0</v>
          </cell>
          <cell r="S31">
            <v>0</v>
          </cell>
          <cell r="T31">
            <v>0</v>
          </cell>
          <cell r="U31">
            <v>0</v>
          </cell>
          <cell r="V31">
            <v>0</v>
          </cell>
          <cell r="W31">
            <v>0</v>
          </cell>
          <cell r="X31">
            <v>0</v>
          </cell>
          <cell r="Y31">
            <v>0</v>
          </cell>
          <cell r="Z31">
            <v>0</v>
          </cell>
          <cell r="AA31">
            <v>0.54049353783630494</v>
          </cell>
          <cell r="AB31">
            <v>0</v>
          </cell>
        </row>
        <row r="32">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cell r="S32" t="str">
            <v xml:space="preserve"> </v>
          </cell>
          <cell r="T32" t="str">
            <v xml:space="preserve"> </v>
          </cell>
          <cell r="U32" t="str">
            <v xml:space="preserve"> </v>
          </cell>
          <cell r="V32" t="str">
            <v xml:space="preserve"> </v>
          </cell>
          <cell r="W32" t="str">
            <v xml:space="preserve"> </v>
          </cell>
          <cell r="X32" t="str">
            <v xml:space="preserve"> </v>
          </cell>
          <cell r="Y32" t="str">
            <v xml:space="preserve"> </v>
          </cell>
          <cell r="Z32" t="str">
            <v xml:space="preserve"> </v>
          </cell>
        </row>
        <row r="33">
          <cell r="B33" t="str">
            <v>Sensitivity Analysis 1/</v>
          </cell>
          <cell r="G33" t="str">
            <v xml:space="preserve"> </v>
          </cell>
          <cell r="H33" t="str">
            <v xml:space="preserve"> </v>
          </cell>
          <cell r="I33" t="str">
            <v xml:space="preserve"> </v>
          </cell>
          <cell r="J33" t="str">
            <v xml:space="preserve"> </v>
          </cell>
          <cell r="K33" t="str">
            <v xml:space="preserve"> </v>
          </cell>
          <cell r="L33" t="str">
            <v xml:space="preserve"> </v>
          </cell>
          <cell r="M33" t="str">
            <v xml:space="preserve"> </v>
          </cell>
          <cell r="N33" t="str">
            <v xml:space="preserve"> </v>
          </cell>
          <cell r="O33" t="str">
            <v xml:space="preserve"> </v>
          </cell>
          <cell r="P33" t="str">
            <v xml:space="preserve"> </v>
          </cell>
          <cell r="Q33" t="str">
            <v xml:space="preserve"> </v>
          </cell>
          <cell r="R33" t="str">
            <v xml:space="preserve"> </v>
          </cell>
          <cell r="S33" t="str">
            <v xml:space="preserve"> </v>
          </cell>
          <cell r="T33" t="str">
            <v xml:space="preserve"> </v>
          </cell>
          <cell r="U33" t="str">
            <v xml:space="preserve"> </v>
          </cell>
          <cell r="V33" t="str">
            <v xml:space="preserve"> </v>
          </cell>
          <cell r="W33" t="str">
            <v xml:space="preserve"> </v>
          </cell>
          <cell r="X33" t="str">
            <v xml:space="preserve"> </v>
          </cell>
          <cell r="Y33" t="str">
            <v xml:space="preserve"> </v>
          </cell>
          <cell r="Z33" t="str">
            <v xml:space="preserve"> </v>
          </cell>
        </row>
        <row r="34">
          <cell r="B34" t="str">
            <v xml:space="preserve">Debt-service ratio in the event of: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cell r="O34" t="str">
            <v xml:space="preserve"> </v>
          </cell>
          <cell r="P34" t="str">
            <v xml:space="preserve"> </v>
          </cell>
          <cell r="Q34" t="str">
            <v xml:space="preserve"> </v>
          </cell>
          <cell r="R34" t="str">
            <v xml:space="preserve"> </v>
          </cell>
          <cell r="S34" t="str">
            <v xml:space="preserve"> </v>
          </cell>
          <cell r="T34" t="str">
            <v xml:space="preserve"> </v>
          </cell>
          <cell r="U34" t="str">
            <v xml:space="preserve"> </v>
          </cell>
          <cell r="V34" t="str">
            <v xml:space="preserve"> </v>
          </cell>
          <cell r="W34" t="str">
            <v xml:space="preserve"> </v>
          </cell>
          <cell r="X34" t="str">
            <v xml:space="preserve"> </v>
          </cell>
          <cell r="Y34" t="str">
            <v xml:space="preserve"> </v>
          </cell>
          <cell r="Z34" t="str">
            <v xml:space="preserve"> </v>
          </cell>
        </row>
        <row r="35">
          <cell r="C35" t="str">
            <v>Lower export growth</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v>0</v>
          </cell>
          <cell r="AB35">
            <v>0</v>
          </cell>
        </row>
        <row r="36">
          <cell r="C36" t="str">
            <v>Less favorable financing</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v>0</v>
          </cell>
          <cell r="AB36">
            <v>0</v>
          </cell>
        </row>
        <row r="37">
          <cell r="C37" t="str">
            <v>Weaker terms of trade 4/</v>
          </cell>
          <cell r="G37">
            <v>14.416658719568815</v>
          </cell>
          <cell r="H37">
            <v>15.455200032460944</v>
          </cell>
          <cell r="I37">
            <v>16.670905280899657</v>
          </cell>
          <cell r="J37">
            <v>16.297739608629549</v>
          </cell>
          <cell r="K37">
            <v>15.957710387908621</v>
          </cell>
          <cell r="L37">
            <v>15.562552522160448</v>
          </cell>
          <cell r="M37">
            <v>16.367629188189124</v>
          </cell>
          <cell r="N37">
            <v>16.488681416513174</v>
          </cell>
          <cell r="O37">
            <v>15.788137989842486</v>
          </cell>
          <cell r="P37">
            <v>15.28867336028981</v>
          </cell>
          <cell r="Q37">
            <v>14.191279999085211</v>
          </cell>
          <cell r="R37">
            <v>13.157008228184502</v>
          </cell>
          <cell r="S37">
            <v>12.414314667081879</v>
          </cell>
          <cell r="T37">
            <v>11.550532207097657</v>
          </cell>
          <cell r="U37">
            <v>11.019451683182313</v>
          </cell>
          <cell r="V37">
            <v>11.233916245474955</v>
          </cell>
          <cell r="W37">
            <v>11.5838814783069</v>
          </cell>
          <cell r="X37">
            <v>11.502665721329759</v>
          </cell>
          <cell r="Y37">
            <v>11.496402722488329</v>
          </cell>
          <cell r="Z37">
            <v>12.767519966928282</v>
          </cell>
          <cell r="AA37">
            <v>15.829388850646263</v>
          </cell>
          <cell r="AB37">
            <v>12.091697291915979</v>
          </cell>
        </row>
        <row r="39">
          <cell r="B39" t="str">
            <v>Memorandum Items</v>
          </cell>
          <cell r="G39" t="str">
            <v>(in millions of U.S. dollars)</v>
          </cell>
        </row>
        <row r="40">
          <cell r="C40" t="str">
            <v>Debt service payments</v>
          </cell>
          <cell r="G40">
            <v>70.955720296533755</v>
          </cell>
          <cell r="H40">
            <v>75.724572496036842</v>
          </cell>
          <cell r="I40">
            <v>91.08012376512977</v>
          </cell>
          <cell r="J40">
            <v>93.081190286964741</v>
          </cell>
          <cell r="K40">
            <v>97.609053814797164</v>
          </cell>
          <cell r="L40">
            <v>96.12071726765133</v>
          </cell>
          <cell r="M40">
            <v>103.77661554930134</v>
          </cell>
          <cell r="N40">
            <v>106.56987868008366</v>
          </cell>
          <cell r="O40">
            <v>107.25958146247208</v>
          </cell>
          <cell r="P40">
            <v>110.30858537771721</v>
          </cell>
          <cell r="Q40">
            <v>116.97434337882453</v>
          </cell>
          <cell r="R40">
            <v>122.46829452962332</v>
          </cell>
          <cell r="S40">
            <v>128.52545901949651</v>
          </cell>
          <cell r="T40">
            <v>132.6897596062843</v>
          </cell>
          <cell r="U40">
            <v>138.7469240961575</v>
          </cell>
          <cell r="V40">
            <v>149.91482112436117</v>
          </cell>
          <cell r="W40">
            <v>163.73272761688435</v>
          </cell>
          <cell r="X40">
            <v>172.25061518076851</v>
          </cell>
          <cell r="Y40">
            <v>182.4720802574295</v>
          </cell>
          <cell r="Z40">
            <v>214.8400530001893</v>
          </cell>
          <cell r="AA40">
            <v>95.24860389966878</v>
          </cell>
          <cell r="AB40">
            <v>152.26150778100191</v>
          </cell>
        </row>
        <row r="41">
          <cell r="C41" t="str">
            <v>NPV of debt</v>
          </cell>
          <cell r="G41">
            <v>1112.7993469387754</v>
          </cell>
          <cell r="H41">
            <v>1099.7058780090713</v>
          </cell>
          <cell r="I41">
            <v>1002.5992394641611</v>
          </cell>
          <cell r="J41">
            <v>1066.8852688973541</v>
          </cell>
          <cell r="K41">
            <v>1069.5412520742052</v>
          </cell>
          <cell r="L41">
            <v>1078.9297515077235</v>
          </cell>
          <cell r="M41">
            <v>1099.5386327698191</v>
          </cell>
          <cell r="N41">
            <v>1123.829798192718</v>
          </cell>
          <cell r="O41">
            <v>1148.0006524713365</v>
          </cell>
          <cell r="P41">
            <v>1182.4365161103669</v>
          </cell>
          <cell r="Q41">
            <v>1200.2649484298665</v>
          </cell>
          <cell r="R41">
            <v>1213.3565084396955</v>
          </cell>
          <cell r="S41">
            <v>1242.5204545673103</v>
          </cell>
          <cell r="T41">
            <v>1256.4783446797896</v>
          </cell>
          <cell r="U41">
            <v>1286.2812999383241</v>
          </cell>
          <cell r="V41">
            <v>1356.8320159525249</v>
          </cell>
          <cell r="W41">
            <v>1433.4262187323864</v>
          </cell>
          <cell r="X41">
            <v>1490.8789898332968</v>
          </cell>
          <cell r="Y41">
            <v>1549.5502245509413</v>
          </cell>
          <cell r="Z41">
            <v>1668.3614424488569</v>
          </cell>
          <cell r="AA41">
            <v>1098.4266336435533</v>
          </cell>
          <cell r="AB41">
            <v>1369.7950447572991</v>
          </cell>
        </row>
        <row r="42">
          <cell r="C42" t="str">
            <v>Exports of goods and nonfactor services</v>
          </cell>
          <cell r="G42">
            <v>552.24489795918362</v>
          </cell>
          <cell r="H42">
            <v>562.87545054064879</v>
          </cell>
          <cell r="I42">
            <v>616.59457333857654</v>
          </cell>
          <cell r="J42">
            <v>672.80123982952341</v>
          </cell>
          <cell r="K42">
            <v>721.3930348258707</v>
          </cell>
          <cell r="L42">
            <v>772.8563316297558</v>
          </cell>
          <cell r="M42">
            <v>820.74578837781564</v>
          </cell>
          <cell r="N42">
            <v>871.285254590195</v>
          </cell>
          <cell r="O42">
            <v>925.42116221843651</v>
          </cell>
          <cell r="P42">
            <v>982.77493848192319</v>
          </cell>
          <cell r="Q42">
            <v>1043.725156161272</v>
          </cell>
          <cell r="R42">
            <v>1104.8646602309293</v>
          </cell>
          <cell r="S42">
            <v>1169.979178497066</v>
          </cell>
          <cell r="T42">
            <v>1239.4472837402991</v>
          </cell>
          <cell r="U42">
            <v>1312.5118303993943</v>
          </cell>
          <cell r="V42">
            <v>1390.3085368162028</v>
          </cell>
          <cell r="W42">
            <v>1471.7016846488737</v>
          </cell>
          <cell r="X42">
            <v>1558.3948514101837</v>
          </cell>
          <cell r="Y42">
            <v>1650.7666098807497</v>
          </cell>
          <cell r="Z42">
            <v>1749.0062464508801</v>
          </cell>
          <cell r="AA42">
            <v>749.89926717919309</v>
          </cell>
          <cell r="AB42">
            <v>1369.0706038235851</v>
          </cell>
        </row>
        <row r="43">
          <cell r="C43" t="str">
            <v>GDP</v>
          </cell>
          <cell r="G43">
            <v>2508.7755102040815</v>
          </cell>
          <cell r="H43">
            <v>2675.8109731678014</v>
          </cell>
          <cell r="I43">
            <v>2838.9697208022021</v>
          </cell>
          <cell r="J43">
            <v>2996.7067028283609</v>
          </cell>
          <cell r="K43">
            <v>3170.4936854190587</v>
          </cell>
          <cell r="L43">
            <v>3359.2655688056029</v>
          </cell>
          <cell r="M43">
            <v>3598.3342797652849</v>
          </cell>
          <cell r="N43">
            <v>3854.2494794624267</v>
          </cell>
          <cell r="O43">
            <v>4128.3361726291878</v>
          </cell>
          <cell r="P43">
            <v>4421.9193639977284</v>
          </cell>
          <cell r="Q43">
            <v>4713.798977853492</v>
          </cell>
          <cell r="R43">
            <v>5024.9858035207271</v>
          </cell>
          <cell r="S43">
            <v>5356.6155593412832</v>
          </cell>
          <cell r="T43">
            <v>5710.2025364376304</v>
          </cell>
          <cell r="U43">
            <v>6087.0717395419269</v>
          </cell>
          <cell r="V43">
            <v>6488.737459776642</v>
          </cell>
          <cell r="W43">
            <v>6917.0925610448612</v>
          </cell>
          <cell r="X43">
            <v>7373.4620480787435</v>
          </cell>
          <cell r="Y43">
            <v>7860.1173575619914</v>
          </cell>
          <cell r="Z43">
            <v>8378.9513533976915</v>
          </cell>
          <cell r="AA43">
            <v>3355.2861457081731</v>
          </cell>
          <cell r="AB43">
            <v>6391.1035396554989</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row>
        <row r="45">
          <cell r="A45" t="str">
            <v>1/  Assumes Paris Club stock-of-debt operation in 1996, and stock of debt operations under Naples terms for debt due to the Russian Federation and the People's Republic of China in 1997.  This scenario is consistent with that included</v>
          </cell>
        </row>
        <row r="46">
          <cell r="A46" t="str">
            <v>in EBS/96/49.  It does not reflect the topping up of debt previously rescheduled under London terms that was provided in the stock-of-debt reduction that Mali received from the Paris Club in May 1996.  This topping up will</v>
          </cell>
        </row>
        <row r="47">
          <cell r="A47" t="str">
            <v>have limited impact and is expected to reduce the debt service ratio by less than 0.1 percent.</v>
          </cell>
        </row>
        <row r="48">
          <cell r="A48" t="str">
            <v>2/  Debt service paid (scheduled from 1996 onward) in percent of exports of goods and nonfactor services.</v>
          </cell>
        </row>
        <row r="49">
          <cell r="A49" t="str">
            <v>3/ Volume growth rates based on the export and import of goods.</v>
          </cell>
        </row>
        <row r="50">
          <cell r="A50" t="str">
            <v>4/ Assumes that the world market price of cotton is 10 percent lower than in the baseline scenario.</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s>
    <sheetDataSet>
      <sheetData sheetId="0"/>
      <sheetData sheetId="1"/>
      <sheetData sheetId="2"/>
      <sheetData sheetId="3"/>
      <sheetData sheetId="4"/>
      <sheetData sheetId="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WEO_WETA"/>
      <sheetName val="EDSS"/>
      <sheetName val="IFS SURVEYS Jun2003_Jun2004"/>
      <sheetName val="IFS SURVEYS Dec1990_Feb2004"/>
      <sheetName val="Monetary Dev_Monthly"/>
      <sheetName val="Monetary Dev_End-Year"/>
      <sheetName val="FSI Table"/>
      <sheetName val="IFS Interest Rates and Reserves"/>
      <sheetName val="Interest rates End-y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_BS"/>
      <sheetName val="BS"/>
      <sheetName val="Input Sheet"/>
      <sheetName val="Stat I B_S"/>
      <sheetName val="Stat I Ctgt Liabs"/>
      <sheetName val="Appendix B"/>
      <sheetName val="5.2RDM"/>
      <sheetName val="Appendix C"/>
      <sheetName val="appen D"/>
      <sheetName val="appen E"/>
      <sheetName val="Detail"/>
    </sheetNames>
    <sheetDataSet>
      <sheetData sheetId="0"/>
      <sheetData sheetId="1" refreshError="1"/>
      <sheetData sheetId="2"/>
      <sheetData sheetId="3"/>
      <sheetData sheetId="4"/>
      <sheetData sheetId="5" refreshError="1"/>
      <sheetData sheetId="6" refreshError="1"/>
      <sheetData sheetId="7"/>
      <sheetData sheetId="8" refreshError="1"/>
      <sheetData sheetId="9" refreshError="1"/>
      <sheetData sheetId="1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2"/>
      <sheetName val="Table3"/>
      <sheetName val="Table4"/>
      <sheetName val="Table5"/>
      <sheetName val="Assistance"/>
      <sheetName val="Delivery (2)"/>
      <sheetName val="Delivery"/>
      <sheetName val="burdensh"/>
      <sheetName val="Indic"/>
      <sheetName val="NEWDEBT"/>
      <sheetName val="NEW-IDA"/>
      <sheetName val="NEW-IMF"/>
      <sheetName val="NEW-ADF"/>
      <sheetName val="NEW-OTHMULT"/>
      <sheetName val="NEW-BIL"/>
      <sheetName val="Rep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5">
          <cell r="C15">
            <v>40</v>
          </cell>
        </row>
      </sheetData>
      <sheetData sheetId="12" refreshError="1"/>
      <sheetData sheetId="13" refreshError="1"/>
      <sheetData sheetId="14" refreshError="1"/>
      <sheetData sheetId="15" refreshError="1"/>
      <sheetData sheetId="1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_blank_"/>
      <sheetName val="Figure 1"/>
      <sheetName val="Box 1"/>
      <sheetName val="Figure 2"/>
      <sheetName val="Figure 3"/>
      <sheetName val="Figure 4"/>
      <sheetName val="Figure 5"/>
      <sheetName val="Figure 6 NPV"/>
      <sheetName val="Figure 7&amp;8 Burden"/>
      <sheetName val="Figure 9 Social"/>
      <sheetName val="Figure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G4" t="str">
            <v>n</v>
          </cell>
        </row>
      </sheetData>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2"/>
  <sheetViews>
    <sheetView tabSelected="1" zoomScaleNormal="100" workbookViewId="0">
      <selection activeCell="B89" sqref="B89"/>
    </sheetView>
  </sheetViews>
  <sheetFormatPr defaultColWidth="9.140625" defaultRowHeight="15.75" x14ac:dyDescent="0.3"/>
  <cols>
    <col min="1" max="1" width="131.5703125" style="3277" customWidth="1"/>
    <col min="2" max="16384" width="9.140625" style="3270"/>
  </cols>
  <sheetData>
    <row r="1" spans="1:1" ht="30.75" x14ac:dyDescent="0.55000000000000004">
      <c r="A1" s="3269" t="s">
        <v>5240</v>
      </c>
    </row>
    <row r="2" spans="1:1" s="3272" customFormat="1" ht="35.25" customHeight="1" x14ac:dyDescent="0.3">
      <c r="A2" s="3271" t="s">
        <v>5311</v>
      </c>
    </row>
    <row r="3" spans="1:1" s="3272" customFormat="1" ht="35.25" customHeight="1" x14ac:dyDescent="0.3">
      <c r="A3" s="3271" t="s">
        <v>5312</v>
      </c>
    </row>
    <row r="4" spans="1:1" s="3272" customFormat="1" ht="35.25" customHeight="1" x14ac:dyDescent="0.3">
      <c r="A4" s="3271" t="s">
        <v>5241</v>
      </c>
    </row>
    <row r="5" spans="1:1" s="3272" customFormat="1" ht="35.25" customHeight="1" x14ac:dyDescent="0.3">
      <c r="A5" s="3271" t="s">
        <v>5313</v>
      </c>
    </row>
    <row r="6" spans="1:1" s="3272" customFormat="1" ht="35.25" customHeight="1" x14ac:dyDescent="0.3">
      <c r="A6" s="3271" t="s">
        <v>5314</v>
      </c>
    </row>
    <row r="7" spans="1:1" s="3272" customFormat="1" ht="35.25" customHeight="1" x14ac:dyDescent="0.3">
      <c r="A7" s="3271" t="s">
        <v>5242</v>
      </c>
    </row>
    <row r="8" spans="1:1" s="3272" customFormat="1" ht="35.25" customHeight="1" x14ac:dyDescent="0.3">
      <c r="A8" s="3271" t="s">
        <v>5315</v>
      </c>
    </row>
    <row r="9" spans="1:1" s="3272" customFormat="1" ht="35.25" customHeight="1" x14ac:dyDescent="0.3">
      <c r="A9" s="3271" t="s">
        <v>5316</v>
      </c>
    </row>
    <row r="10" spans="1:1" s="3272" customFormat="1" ht="35.25" customHeight="1" x14ac:dyDescent="0.3">
      <c r="A10" s="3271" t="s">
        <v>5317</v>
      </c>
    </row>
    <row r="11" spans="1:1" s="3272" customFormat="1" ht="35.25" customHeight="1" x14ac:dyDescent="0.3">
      <c r="A11" s="3271" t="s">
        <v>5318</v>
      </c>
    </row>
    <row r="12" spans="1:1" s="3272" customFormat="1" ht="35.25" customHeight="1" x14ac:dyDescent="0.3">
      <c r="A12" s="3271" t="s">
        <v>5319</v>
      </c>
    </row>
    <row r="13" spans="1:1" s="3272" customFormat="1" ht="35.25" customHeight="1" x14ac:dyDescent="0.3">
      <c r="A13" s="3271" t="s">
        <v>5320</v>
      </c>
    </row>
    <row r="14" spans="1:1" s="3272" customFormat="1" ht="35.25" customHeight="1" x14ac:dyDescent="0.3">
      <c r="A14" s="3271" t="s">
        <v>5321</v>
      </c>
    </row>
    <row r="15" spans="1:1" s="3272" customFormat="1" ht="35.25" customHeight="1" x14ac:dyDescent="0.3">
      <c r="A15" s="3271" t="s">
        <v>5322</v>
      </c>
    </row>
    <row r="16" spans="1:1" s="3272" customFormat="1" ht="35.25" customHeight="1" x14ac:dyDescent="0.3">
      <c r="A16" s="3271" t="s">
        <v>5323</v>
      </c>
    </row>
    <row r="17" spans="1:1" s="3272" customFormat="1" ht="35.25" customHeight="1" x14ac:dyDescent="0.3">
      <c r="A17" s="3271" t="s">
        <v>5324</v>
      </c>
    </row>
    <row r="18" spans="1:1" s="3272" customFormat="1" ht="35.25" customHeight="1" x14ac:dyDescent="0.3">
      <c r="A18" s="3271" t="s">
        <v>5325</v>
      </c>
    </row>
    <row r="19" spans="1:1" s="3272" customFormat="1" ht="35.25" customHeight="1" x14ac:dyDescent="0.3">
      <c r="A19" s="3271" t="s">
        <v>5326</v>
      </c>
    </row>
    <row r="20" spans="1:1" s="3272" customFormat="1" ht="35.25" customHeight="1" x14ac:dyDescent="0.3">
      <c r="A20" s="3271" t="s">
        <v>5327</v>
      </c>
    </row>
    <row r="21" spans="1:1" s="3272" customFormat="1" ht="35.25" customHeight="1" x14ac:dyDescent="0.3">
      <c r="A21" s="3271" t="s">
        <v>5328</v>
      </c>
    </row>
    <row r="22" spans="1:1" s="3272" customFormat="1" ht="35.25" customHeight="1" x14ac:dyDescent="0.3">
      <c r="A22" s="3271" t="s">
        <v>5329</v>
      </c>
    </row>
    <row r="23" spans="1:1" s="3272" customFormat="1" ht="35.25" customHeight="1" x14ac:dyDescent="0.3">
      <c r="A23" s="3271" t="s">
        <v>5330</v>
      </c>
    </row>
    <row r="24" spans="1:1" s="3272" customFormat="1" ht="35.25" customHeight="1" x14ac:dyDescent="0.3">
      <c r="A24" s="3271" t="s">
        <v>5331</v>
      </c>
    </row>
    <row r="25" spans="1:1" s="3272" customFormat="1" ht="35.25" customHeight="1" x14ac:dyDescent="0.3">
      <c r="A25" s="3271" t="s">
        <v>5332</v>
      </c>
    </row>
    <row r="26" spans="1:1" s="3272" customFormat="1" ht="35.25" customHeight="1" x14ac:dyDescent="0.3">
      <c r="A26" s="3271" t="s">
        <v>5333</v>
      </c>
    </row>
    <row r="27" spans="1:1" s="3272" customFormat="1" ht="35.25" customHeight="1" x14ac:dyDescent="0.3">
      <c r="A27" s="3271" t="s">
        <v>5334</v>
      </c>
    </row>
    <row r="28" spans="1:1" s="3272" customFormat="1" ht="35.25" customHeight="1" x14ac:dyDescent="0.3">
      <c r="A28" s="3271" t="s">
        <v>5335</v>
      </c>
    </row>
    <row r="29" spans="1:1" s="3272" customFormat="1" ht="35.25" customHeight="1" x14ac:dyDescent="0.3">
      <c r="A29" s="3271" t="s">
        <v>5243</v>
      </c>
    </row>
    <row r="30" spans="1:1" s="3272" customFormat="1" ht="35.25" customHeight="1" x14ac:dyDescent="0.3">
      <c r="A30" s="3271" t="s">
        <v>5336</v>
      </c>
    </row>
    <row r="31" spans="1:1" s="3272" customFormat="1" ht="35.25" customHeight="1" x14ac:dyDescent="0.3">
      <c r="A31" s="3271" t="s">
        <v>5280</v>
      </c>
    </row>
    <row r="32" spans="1:1" s="3272" customFormat="1" ht="35.25" customHeight="1" x14ac:dyDescent="0.3">
      <c r="A32" s="3271" t="s">
        <v>5281</v>
      </c>
    </row>
    <row r="33" spans="1:1" s="3272" customFormat="1" ht="35.25" customHeight="1" x14ac:dyDescent="0.3">
      <c r="A33" s="3271" t="s">
        <v>5282</v>
      </c>
    </row>
    <row r="34" spans="1:1" s="3272" customFormat="1" ht="35.25" customHeight="1" x14ac:dyDescent="0.3">
      <c r="A34" s="3271" t="s">
        <v>5283</v>
      </c>
    </row>
    <row r="35" spans="1:1" s="3272" customFormat="1" ht="35.25" customHeight="1" x14ac:dyDescent="0.3">
      <c r="A35" s="3290" t="s">
        <v>5284</v>
      </c>
    </row>
    <row r="36" spans="1:1" s="3272" customFormat="1" ht="35.25" customHeight="1" x14ac:dyDescent="0.3">
      <c r="A36" s="3290" t="s">
        <v>5285</v>
      </c>
    </row>
    <row r="37" spans="1:1" s="3272" customFormat="1" ht="35.25" customHeight="1" x14ac:dyDescent="0.3">
      <c r="A37" s="3290" t="s">
        <v>5286</v>
      </c>
    </row>
    <row r="38" spans="1:1" s="3272" customFormat="1" ht="35.25" customHeight="1" x14ac:dyDescent="0.3">
      <c r="A38" s="3271" t="s">
        <v>5287</v>
      </c>
    </row>
    <row r="39" spans="1:1" s="3272" customFormat="1" ht="35.25" customHeight="1" x14ac:dyDescent="0.3">
      <c r="A39" s="3271" t="s">
        <v>5244</v>
      </c>
    </row>
    <row r="40" spans="1:1" s="3272" customFormat="1" ht="35.25" customHeight="1" x14ac:dyDescent="0.3">
      <c r="A40" s="3273" t="s">
        <v>5245</v>
      </c>
    </row>
    <row r="41" spans="1:1" s="3272" customFormat="1" ht="35.25" customHeight="1" x14ac:dyDescent="0.3">
      <c r="A41" s="3273" t="s">
        <v>5288</v>
      </c>
    </row>
    <row r="42" spans="1:1" s="3272" customFormat="1" ht="35.25" customHeight="1" x14ac:dyDescent="0.3">
      <c r="A42" s="3273" t="s">
        <v>5289</v>
      </c>
    </row>
    <row r="43" spans="1:1" s="3272" customFormat="1" ht="35.25" customHeight="1" x14ac:dyDescent="0.3">
      <c r="A43" s="3273" t="s">
        <v>5290</v>
      </c>
    </row>
    <row r="44" spans="1:1" s="3272" customFormat="1" ht="35.25" customHeight="1" x14ac:dyDescent="0.3">
      <c r="A44" s="3273" t="s">
        <v>5291</v>
      </c>
    </row>
    <row r="45" spans="1:1" s="3272" customFormat="1" ht="35.25" customHeight="1" x14ac:dyDescent="0.3">
      <c r="A45" s="3273" t="s">
        <v>5292</v>
      </c>
    </row>
    <row r="46" spans="1:1" s="3272" customFormat="1" ht="35.25" customHeight="1" x14ac:dyDescent="0.3">
      <c r="A46" s="3273" t="s">
        <v>5293</v>
      </c>
    </row>
    <row r="47" spans="1:1" s="3272" customFormat="1" ht="35.25" customHeight="1" x14ac:dyDescent="0.3">
      <c r="A47" s="3273" t="s">
        <v>5246</v>
      </c>
    </row>
    <row r="48" spans="1:1" s="3272" customFormat="1" ht="35.25" customHeight="1" x14ac:dyDescent="0.3">
      <c r="A48" s="3273" t="s">
        <v>5247</v>
      </c>
    </row>
    <row r="49" spans="1:1" s="3272" customFormat="1" ht="35.25" customHeight="1" x14ac:dyDescent="0.3">
      <c r="A49" s="3273" t="s">
        <v>5248</v>
      </c>
    </row>
    <row r="50" spans="1:1" s="3272" customFormat="1" ht="35.25" customHeight="1" x14ac:dyDescent="0.3">
      <c r="A50" s="3273" t="s">
        <v>5249</v>
      </c>
    </row>
    <row r="51" spans="1:1" s="3272" customFormat="1" ht="35.25" customHeight="1" x14ac:dyDescent="0.3">
      <c r="A51" s="3273" t="s">
        <v>5250</v>
      </c>
    </row>
    <row r="52" spans="1:1" s="3272" customFormat="1" ht="35.25" customHeight="1" x14ac:dyDescent="0.3">
      <c r="A52" s="3273" t="s">
        <v>5302</v>
      </c>
    </row>
    <row r="53" spans="1:1" s="3272" customFormat="1" ht="35.25" customHeight="1" x14ac:dyDescent="0.3">
      <c r="A53" s="3273" t="s">
        <v>5303</v>
      </c>
    </row>
    <row r="54" spans="1:1" s="3272" customFormat="1" ht="35.25" customHeight="1" x14ac:dyDescent="0.3">
      <c r="A54" s="3274" t="s">
        <v>5304</v>
      </c>
    </row>
    <row r="55" spans="1:1" s="3272" customFormat="1" ht="35.25" customHeight="1" x14ac:dyDescent="0.3">
      <c r="A55" s="3274" t="s">
        <v>5305</v>
      </c>
    </row>
    <row r="56" spans="1:1" s="3272" customFormat="1" ht="35.25" customHeight="1" x14ac:dyDescent="0.3">
      <c r="A56" s="3273" t="s">
        <v>5306</v>
      </c>
    </row>
    <row r="57" spans="1:1" s="3272" customFormat="1" ht="35.25" customHeight="1" x14ac:dyDescent="0.3">
      <c r="A57" s="3273" t="s">
        <v>5307</v>
      </c>
    </row>
    <row r="58" spans="1:1" s="3272" customFormat="1" ht="35.25" customHeight="1" x14ac:dyDescent="0.3">
      <c r="A58" s="3273" t="s">
        <v>5308</v>
      </c>
    </row>
    <row r="59" spans="1:1" s="3272" customFormat="1" ht="35.25" customHeight="1" x14ac:dyDescent="0.3">
      <c r="A59" s="3273" t="s">
        <v>5309</v>
      </c>
    </row>
    <row r="60" spans="1:1" s="3272" customFormat="1" ht="35.25" customHeight="1" x14ac:dyDescent="0.3">
      <c r="A60" s="3273" t="s">
        <v>5310</v>
      </c>
    </row>
    <row r="61" spans="1:1" s="3272" customFormat="1" ht="25.9" customHeight="1" x14ac:dyDescent="0.3">
      <c r="A61" s="3274" t="s">
        <v>5256</v>
      </c>
    </row>
    <row r="62" spans="1:1" s="3272" customFormat="1" ht="35.25" customHeight="1" x14ac:dyDescent="0.3">
      <c r="A62" s="3274" t="s">
        <v>5257</v>
      </c>
    </row>
    <row r="63" spans="1:1" s="3272" customFormat="1" ht="37.9" customHeight="1" x14ac:dyDescent="0.3">
      <c r="A63" s="3278" t="s">
        <v>5258</v>
      </c>
    </row>
    <row r="64" spans="1:1" s="3272" customFormat="1" ht="35.25" customHeight="1" x14ac:dyDescent="0.3">
      <c r="A64" s="3274" t="s">
        <v>5259</v>
      </c>
    </row>
    <row r="65" spans="1:1" s="3272" customFormat="1" ht="35.25" customHeight="1" x14ac:dyDescent="0.3">
      <c r="A65" s="3274" t="s">
        <v>5260</v>
      </c>
    </row>
    <row r="66" spans="1:1" s="3272" customFormat="1" ht="35.25" customHeight="1" x14ac:dyDescent="0.3">
      <c r="A66" s="3273" t="s">
        <v>5261</v>
      </c>
    </row>
    <row r="67" spans="1:1" s="3272" customFormat="1" ht="35.25" customHeight="1" x14ac:dyDescent="0.3">
      <c r="A67" s="3274" t="s">
        <v>5262</v>
      </c>
    </row>
    <row r="68" spans="1:1" s="3272" customFormat="1" ht="35.25" customHeight="1" x14ac:dyDescent="0.3">
      <c r="A68" s="3274" t="s">
        <v>5263</v>
      </c>
    </row>
    <row r="69" spans="1:1" s="3272" customFormat="1" ht="35.25" customHeight="1" x14ac:dyDescent="0.3">
      <c r="A69" s="3273" t="s">
        <v>5264</v>
      </c>
    </row>
    <row r="70" spans="1:1" s="3272" customFormat="1" ht="35.25" customHeight="1" x14ac:dyDescent="0.3">
      <c r="A70" s="3273" t="s">
        <v>5265</v>
      </c>
    </row>
    <row r="71" spans="1:1" s="3272" customFormat="1" ht="28.15" customHeight="1" x14ac:dyDescent="0.3">
      <c r="A71" s="3273" t="s">
        <v>5266</v>
      </c>
    </row>
    <row r="72" spans="1:1" s="3272" customFormat="1" ht="16.899999999999999" customHeight="1" x14ac:dyDescent="0.3">
      <c r="A72" s="3274" t="s">
        <v>5267</v>
      </c>
    </row>
    <row r="73" spans="1:1" s="3272" customFormat="1" ht="35.25" customHeight="1" x14ac:dyDescent="0.3">
      <c r="A73" s="3274" t="s">
        <v>5268</v>
      </c>
    </row>
    <row r="74" spans="1:1" s="3272" customFormat="1" ht="35.25" customHeight="1" x14ac:dyDescent="0.3">
      <c r="A74" s="3273" t="s">
        <v>5269</v>
      </c>
    </row>
    <row r="75" spans="1:1" s="3272" customFormat="1" ht="35.25" customHeight="1" x14ac:dyDescent="0.3">
      <c r="A75" s="3274" t="s">
        <v>5270</v>
      </c>
    </row>
    <row r="76" spans="1:1" s="3272" customFormat="1" ht="35.25" customHeight="1" x14ac:dyDescent="0.3">
      <c r="A76" s="3274" t="s">
        <v>5271</v>
      </c>
    </row>
    <row r="77" spans="1:1" s="3272" customFormat="1" ht="35.25" customHeight="1" x14ac:dyDescent="0.3">
      <c r="A77" s="3273" t="s">
        <v>5272</v>
      </c>
    </row>
    <row r="78" spans="1:1" s="3272" customFormat="1" ht="25.15" customHeight="1" x14ac:dyDescent="0.3">
      <c r="A78" s="3273" t="s">
        <v>5273</v>
      </c>
    </row>
    <row r="79" spans="1:1" s="3272" customFormat="1" ht="19.149999999999999" customHeight="1" x14ac:dyDescent="0.3">
      <c r="A79" s="3274" t="s">
        <v>5251</v>
      </c>
    </row>
    <row r="80" spans="1:1" s="3272" customFormat="1" ht="28.15" customHeight="1" x14ac:dyDescent="0.3">
      <c r="A80" s="3274" t="s">
        <v>5252</v>
      </c>
    </row>
    <row r="81" spans="1:1" s="3272" customFormat="1" ht="35.25" customHeight="1" x14ac:dyDescent="0.3">
      <c r="A81" s="3274" t="s">
        <v>5253</v>
      </c>
    </row>
    <row r="82" spans="1:1" s="3272" customFormat="1" ht="35.25" customHeight="1" x14ac:dyDescent="0.3">
      <c r="A82" s="3274" t="s">
        <v>5254</v>
      </c>
    </row>
    <row r="83" spans="1:1" s="3272" customFormat="1" ht="35.25" customHeight="1" x14ac:dyDescent="0.3">
      <c r="A83" s="3279" t="s">
        <v>5274</v>
      </c>
    </row>
    <row r="84" spans="1:1" s="3272" customFormat="1" ht="35.25" customHeight="1" x14ac:dyDescent="0.3">
      <c r="A84" s="3279" t="s">
        <v>5275</v>
      </c>
    </row>
    <row r="85" spans="1:1" s="3272" customFormat="1" ht="35.25" customHeight="1" x14ac:dyDescent="0.3">
      <c r="A85" s="3279" t="s">
        <v>5276</v>
      </c>
    </row>
    <row r="86" spans="1:1" s="3272" customFormat="1" ht="35.25" customHeight="1" x14ac:dyDescent="0.3">
      <c r="A86" s="3273" t="s">
        <v>5338</v>
      </c>
    </row>
    <row r="87" spans="1:1" s="3272" customFormat="1" ht="35.25" customHeight="1" x14ac:dyDescent="0.3">
      <c r="A87" s="3273" t="s">
        <v>5255</v>
      </c>
    </row>
    <row r="88" spans="1:1" s="3272" customFormat="1" ht="35.25" customHeight="1" x14ac:dyDescent="0.3">
      <c r="A88" s="3273" t="s">
        <v>5277</v>
      </c>
    </row>
    <row r="89" spans="1:1" s="3272" customFormat="1" ht="35.25" customHeight="1" x14ac:dyDescent="0.3">
      <c r="A89" s="3273" t="s">
        <v>5278</v>
      </c>
    </row>
    <row r="90" spans="1:1" s="3272" customFormat="1" ht="35.25" customHeight="1" x14ac:dyDescent="0.3">
      <c r="A90" s="3273" t="s">
        <v>5279</v>
      </c>
    </row>
    <row r="91" spans="1:1" s="3276" customFormat="1" ht="26.1" customHeight="1" x14ac:dyDescent="0.3">
      <c r="A91" s="3275"/>
    </row>
    <row r="92" spans="1:1" s="3276" customFormat="1" ht="26.1" customHeight="1" x14ac:dyDescent="0.3">
      <c r="A92" s="3275"/>
    </row>
  </sheetData>
  <hyperlinks>
    <hyperlink ref="A2" location="'1'!A1" display="1. Selected Economic Indicators of Mauritius: 2010 to 2020 "/>
    <hyperlink ref="A3" location="'2'!A1" display="4. FAO Food Price Indices and Oil Prices: 2016 to 2020 (Annual) and January 2018 to July 2021 (Monthly)"/>
    <hyperlink ref="A4" location="'3'!A1" display="10. Outstanding Public Sector Debt: March 2020 to June 2021"/>
    <hyperlink ref="A5" location="'4'!A1" display="4. Consumer Price Index (CPI) and Inflation Rates: January 2017 to August 2021"/>
    <hyperlink ref="A6" location="'5'!A1" display="5. Headline and Core Inflation Rates: July 2019 to July 2021"/>
    <hyperlink ref="A7" location="'6'!A1" display="6. Bank of Mauritius Statement of Financial Position as at end May 2021"/>
    <hyperlink ref="A8" location="'7'!A1" display="7. Sectoral Balance Sheet of Bank of Mauritius: July 2020 to July 2021"/>
    <hyperlink ref="A9" location="'8'!A1" display="9. Central Bank Survey: July 2020 to July 2021"/>
    <hyperlink ref="A10" location="'9'!A1" display="10. Sectoral Balance Sheet of Banks: June 2020 to June 2021 "/>
    <hyperlink ref="A11" location="'10'!A1" display="10. Sectoral Balance Sheet of Non-Bank Deposit Taking Institutions: June 2020 to June 2021 "/>
    <hyperlink ref="A12" location="'11'!A1" display="11. Sectoral Balance Sheet of Other Depository Corporations: June 2020 to June 2021"/>
    <hyperlink ref="A13" location="'12'!A1" display="12. Other Depository Corporations Survey: June 2020 to June 2021"/>
    <hyperlink ref="A14" location="'13'!A1" display="13. Depository Corporations Survey: June 2020 to June 2021"/>
    <hyperlink ref="A15" location="'14a-b'!A1" display="14a. Components and Sources of Monetary Base: June 2020 to June 2021"/>
    <hyperlink ref="A17" location="'15'!A1" display="15. Bank Loans to Other Nonfinancial Corporations, Households and Other Sectors as at end-June 2021"/>
    <hyperlink ref="A18" location="'16'!A1" display="16. Bank Loans to Other Nonfinancial Corporations, Households and Other Sectors: June 2020 to June 2021"/>
    <hyperlink ref="A19" location="'17a'!A1" display="17a. Banks' Interest Rates on New Rupee Deposits: June 2020 to June 2021"/>
    <hyperlink ref="A21" location="'18'!A1" display="18. Banks' Principal Interest Rates and Other Interest Rates: June 2018 to June 2021"/>
    <hyperlink ref="A22" location="'19'!A1" display="19. NBDTIs Loans to Other Nonfinancial Corporations, Households and Other Sectors as at end-June 2021"/>
    <hyperlink ref="A23" location="'20'!A1" display="20. NBDTIs Loans to Other Nonfinancial Corporations, Households and Other Sectors: June 2020 to June 2021"/>
    <hyperlink ref="A24" location="'21'!A1" display="21. NBDTIs Interest Rates on New Rupee Deposits: June 2020 to June 2021"/>
    <hyperlink ref="A25" location="'22'!Print_Area" display="22. NBDTIs Interest Rates on New Rupee Loans to Other Nonfinancial Corporations, Households and Other Sectors: June 2020 to June 2021"/>
    <hyperlink ref="A26" location="'23'!A1" display="23. ODCs Loans to Other Nonfinancial Corporations, Households and Other Sectors as at end-June 2021"/>
    <hyperlink ref="A27" location="'24'!A1" display="24. ODCs Loans to Other Nonfinancial Corporations, Households and Other Sectors: June 2020 to June 2021"/>
    <hyperlink ref="A28" location="'25'!A1" display="25. Maintenance of Cash Reserve Ratio (CRR) by Banks: 30 July 2020 to 29 July 2021"/>
    <hyperlink ref="A29" location="'26'!A1" display="26. Maturity Pattern of Banks' Foreign Currency Deposits: As at end-March 2021"/>
    <hyperlink ref="A30" location="'27'!A1" display="27. Financial Soundness Indicators of Other Depository Corporations: December 2018 to March 2021"/>
    <hyperlink ref="A31" location="'28'!A1" display="28. Currency in Circulation: July 2020 to July 2021"/>
    <hyperlink ref="A32" location="'29'!A1" display="29. Cheque Clearance: January 2019 to July 2021"/>
    <hyperlink ref="A33" location="'30a'!A1" display="30a. Mauritius Automated Clearing and Settlement System (MACSS) Rupee Transactions: January 2019 to July 2021"/>
    <hyperlink ref="A34" location="'30b'!A1" display="30b. Mauritius Automated Clearing and Settlement System (MACSS) Foreign Currency Transactions: January 2019 to July 2021"/>
    <hyperlink ref="A35" location="'31-32-33'!Print_Area" display="31. Card Transactions: August 2020 to August 2021"/>
    <hyperlink ref="A38" location="'34'!A1" display="34. Assets and Liabilities of Non-Bank Deposit Taking Leasing Companies: June 2020 - June 2021"/>
    <hyperlink ref="A36" location="'31-32-33'!Print_Area" display="32. Internet Banking Transactions: August 2020 to August 2021"/>
    <hyperlink ref="A37" location="'31-32-33'!Print_Area" display="33. Mobile Banking and Mobile Payments: August 2020 to August 2021"/>
    <hyperlink ref="A39" location="'35'!A1" display="35. Consolidated Quarterly Profit and Loss Statement of Non-Bank Deposit Taking Leasing Companies: December 2014 to June 2021"/>
    <hyperlink ref="A41" location="'37a-c'!A1" display="37a. Auctions of Government of Mauritius Treasury Bills: June 2021 and July 2021 "/>
    <hyperlink ref="A42" location="'37a-c'!A1" display="37b. Auctions of Government of Mauritius Treasury Bills: July 2020 to July 2021"/>
    <hyperlink ref="A43" location="'37a-c'!A1" display="37c. Weighted Average Yields on Government of Mauritius Treasury Bills/ Bank of Mauritius Bills: July 2020 to July 2021"/>
    <hyperlink ref="A44" location="'38a-b'!A1" display="38a. Auctions of Bank of Mauritius Bills: June 2021 and July 2021"/>
    <hyperlink ref="A45" location="'38a-b'!A1" display="38b. Auctions of Bank of Mauritius Bills: July 2020 to July 2021"/>
    <hyperlink ref="A46" location="'39'!A1" display="39. Weighted Average Yields on Government of Mauritius Treasury Bills/ Bank of Mauritius Bills: July 2021 "/>
    <hyperlink ref="A47" location="'40a-b'!A1" display="40a. Auctions of Government of Mauritius Notes and Bonds"/>
    <hyperlink ref="A48" location="'40a-b'!A1" display="40b. Auctions of Fifteen-Year Inflation-Indexed Government of Mauritius Bonds"/>
    <hyperlink ref="A49" location="'41a '!A1" display="41a. Issue of Bank of Mauritius Notes and Bonds"/>
    <hyperlink ref="A50" location="'41b'!A1" display="41b. Auctions of 28-Day Bank of Mauritius Bills: February 2020 and March 2020"/>
    <hyperlink ref="A51" location="'42'!A1" display="42. Buyback Auction of Government of Mauritius Securities: October 2019 and November 2019"/>
    <hyperlink ref="A52" location="'43-44'!A1" display="43. Outstanding Government of Mauritius Securities: July 2020 to July 2021"/>
    <hyperlink ref="A53" location="'43-44'!A1" display="44. Maturity Structure of Government of Mauritius Securities outstanding at end-July 2021"/>
    <hyperlink ref="A54" location="'45a-b'!A1" display="45a. Secondary Market Transactions by Counterparty: July 2021"/>
    <hyperlink ref="A56" location="'45c'!A1" display="45c. Secondary Market Yields by Residual Days to Maturity: July 2021"/>
    <hyperlink ref="A57" location="'46'!A1" display="46. Secondary Market Activity: July 2020 to July 2021"/>
    <hyperlink ref="A58" location="'47a'!A1" display="47a. Transactions on the Interbank Money Market: July 2019 to July 2021 "/>
    <hyperlink ref="A59" location="'47b'!A1" display="47b. Repo Transactions on the Interbank Money Market: July 2019 to July 2021 "/>
    <hyperlink ref="A60" location="'48'!A1" display="48. Transactions on the Interbank Foreign Exchange Market: July 2019 to July 2021"/>
    <hyperlink ref="A61" location="'49a-b'!A1" display="49a. Intervention by the Bank of Mauritius on the Domestic Foreign Exchange Market: July 2020 to July 2021"/>
    <hyperlink ref="A63" location="'50a'!A1" display="50a. Weighted Average Dealt Selling Rates of the Rupee against the USD, EUR and GBP: July 2020 to July 2021"/>
    <hyperlink ref="A65" location="'50b-c'!A1" display="50c. Exchange Rate of the Rupee (Period Average): July 2020 to July 2021"/>
    <hyperlink ref="A66" location="'50d'!A1" display="50d. Average Exchange Rate of the Rupee vis-à-vis Major Trading Partner Currencies: July 2020 and July 2021"/>
    <hyperlink ref="A67" location="'51-52'!A1" display="51. Monthly Average Exchange Rates of Selected Currencies vis-à-vis the US Dollar: January 2019 to July 2021"/>
    <hyperlink ref="A20" location="'17b'!A1" display="17b. Banks' Interest Rates on New Rupee Loans to Other Nonfinancial Corporations, Households and Other Sectors: June 2020 to June 2021"/>
    <hyperlink ref="A16" location="'14a-b'!A1" display="14b. Components and Sources of Broad Money Liabilities: June 2020 to June 2021"/>
    <hyperlink ref="A69" location="'53'!A1" display="53. Foreign Currency Transactions: July 2020 to July 2021"/>
    <hyperlink ref="A70" location="'54a'!A1" display="54a. Foreign Currency Purchases by Sector: July 2020 to July 2021"/>
    <hyperlink ref="A71" location="'54b'!A1" display="54b. Foreign Currency Sales by Sector: July 2020 to July 2021"/>
    <hyperlink ref="A73" location="'55a-b'!A1" display="55b. Foreign Currency Sales by Major Currencies: July 2020 to July 2021"/>
    <hyperlink ref="A74" location="'56'!A1" display="56. Swap Transactions by Sector in Major Currencies: May 2021 to July 2021"/>
    <hyperlink ref="A75" location="'57a-b'!A1" display="57a. Transactions on the Stock Exchange of Mauritius: July 2020 to July 2021"/>
    <hyperlink ref="A77" location="'58'!A1" display="58. Tourist Arrivals: January 2017 to July 2021 and Gross Tourism Earnings: January 2017 to June 2021"/>
    <hyperlink ref="A78" location="'59'!A1" display="59. Gross Official International Reserves: July 2018 to July 2021"/>
    <hyperlink ref="A80" location="'60a-b '!A1" display="60b. Gross Direct Investment Flows in Mauritius (Excluding Global Business) by Geographical Origin: 2013 to 2020 (Annual) and  First Quarter of 2021"/>
    <hyperlink ref="A81" location="'61a-b '!A1" display="61a. Gross Direct Investment Flows Abroad (Excluding Global Business) by Sector: 2013 to 2020 (Annual) and  First Quarter of 2021"/>
    <hyperlink ref="A84" location="'62a-c '!A1" display="62b. Outward Workers' Remittances, Top 5 Destination Countries: 2018Q1 to 2021Q1"/>
    <hyperlink ref="A85" location="'62a-c '!A1" display="62c. Remittance Cost: 2018Q1 to 2021Q1"/>
    <hyperlink ref="A86" location="'62d'!A1" display="62d. Outward Workers' Remittances by Domestic Remitter's Sector of Activity: 2018Q1 to 2021Q1"/>
    <hyperlink ref="A87" location="'63'!A1" display="63. Coordinated Direct Investment Survey - Position data for Mauritius as at end-2019 vis-à-vis Top 10 Counterpart Economies"/>
    <hyperlink ref="A88" location="'64'!A1" display="64. Balance of Payments - First Quarters of 2020 and 2021"/>
    <hyperlink ref="A89" location="'65'!A1" display="65. International Investment Position: External Assets and Liabilities at end-December 2016, 2017, 2018 and 2019"/>
    <hyperlink ref="A90" location="'66'!A1" display="66. Leasing Facilities to Households and Corporates: March 2020 to March 2021"/>
    <hyperlink ref="A40" location="'36'!A1" display="36. Sectorwise Distribution of Credit to Non-Residents: June 2021"/>
    <hyperlink ref="A62" location="'49a-b'!A1" display="49b. Purchases and Sales of Foreign Currency by the Bank of Mauritius from Government and Other Institutions: July 2020 to July 2021"/>
    <hyperlink ref="A55" location="'45a-b'!A1" display="45b. Weekly Secondary Market Transactions: July 2021"/>
    <hyperlink ref="A64" location="'50b-c'!A1" display="50b. Exchange Rate of the Rupee (End of Period): July 2020 to July 2021"/>
    <hyperlink ref="A68" location="'51-52'!A1" display="52. Mauritius Exchange Rate Index (MERI): January 2019 to July 2021"/>
    <hyperlink ref="A72" location="'55a-b'!A1" display="55a. Foreign Currency Purchases by Major Currencies: July 2020 to July 2021"/>
    <hyperlink ref="A76" location="'57a-b'!A1" display="57b. Transactions by Non-Residents on the Stock Exchange of Mauritius: July 2020 to July 2021"/>
    <hyperlink ref="A79" location="'60a-b '!A1" display="60a. Gross Direct Investment Flows in Mauritius (Excluding Global Business) by Sector: 2013 to 2020 (Annual) and First Quarter of 2021"/>
    <hyperlink ref="A82" location="'61a-b '!A1" display="61b. Gross Direct Investment Flows Abroad (Excluding Global Business) by Geographical Destination: 2013 to 2020 (Annual) and  First Quarter of 2021"/>
    <hyperlink ref="A83" location="'62a-c '!A1" display="62a. Inward Workers' Remittances, Top 10 Source Countries: 2018Q1 to 2021Q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US59"/>
  <sheetViews>
    <sheetView showGridLines="0" zoomScale="70" zoomScaleNormal="70" zoomScaleSheetLayoutView="70" workbookViewId="0">
      <pane xSplit="7" ySplit="3" topLeftCell="H4" activePane="bottomRight" state="frozen"/>
      <selection activeCell="R21" sqref="R21"/>
      <selection pane="topRight" activeCell="R21" sqref="R21"/>
      <selection pane="bottomLeft" activeCell="R21" sqref="R21"/>
      <selection pane="bottomRight" activeCell="R21" sqref="R21"/>
    </sheetView>
  </sheetViews>
  <sheetFormatPr defaultRowHeight="17.25" x14ac:dyDescent="0.3"/>
  <cols>
    <col min="1" max="1" width="15.7109375" style="1566" customWidth="1"/>
    <col min="2" max="2" width="60.7109375" style="465" bestFit="1" customWidth="1"/>
    <col min="3" max="3" width="15.140625" style="1566" hidden="1" customWidth="1"/>
    <col min="4" max="6" width="15.85546875" style="1566" hidden="1" customWidth="1"/>
    <col min="7" max="7" width="12.7109375" style="1566" hidden="1" customWidth="1"/>
    <col min="8" max="10" width="11.85546875" style="1566" hidden="1" customWidth="1"/>
    <col min="11" max="11" width="12.7109375" style="1566" hidden="1" customWidth="1"/>
    <col min="12" max="16" width="15.85546875" style="1566" hidden="1" customWidth="1"/>
    <col min="17" max="24" width="12.7109375" style="1566" hidden="1" customWidth="1"/>
    <col min="25" max="37" width="12.7109375" style="1566" customWidth="1"/>
    <col min="38" max="146" width="8.85546875" style="1566"/>
    <col min="147" max="147" width="5.85546875" style="1566" customWidth="1"/>
    <col min="148" max="148" width="55.42578125" style="1566" bestFit="1" customWidth="1"/>
    <col min="149" max="241" width="9.140625" style="1566" hidden="1" customWidth="1"/>
    <col min="242" max="252" width="10.7109375" style="1566" customWidth="1"/>
    <col min="253" max="253" width="10.85546875" style="1566" customWidth="1"/>
    <col min="254" max="254" width="10.7109375" style="1566" bestFit="1" customWidth="1"/>
    <col min="255" max="402" width="8.85546875" style="1566"/>
    <col min="403" max="403" width="5.85546875" style="1566" customWidth="1"/>
    <col min="404" max="404" width="55.42578125" style="1566" bestFit="1" customWidth="1"/>
    <col min="405" max="497" width="9.140625" style="1566" hidden="1" customWidth="1"/>
    <col min="498" max="508" width="10.7109375" style="1566" customWidth="1"/>
    <col min="509" max="509" width="10.85546875" style="1566" customWidth="1"/>
    <col min="510" max="510" width="10.7109375" style="1566" bestFit="1" customWidth="1"/>
    <col min="511" max="658" width="8.85546875" style="1566"/>
    <col min="659" max="659" width="5.85546875" style="1566" customWidth="1"/>
    <col min="660" max="660" width="55.42578125" style="1566" bestFit="1" customWidth="1"/>
    <col min="661" max="753" width="9.140625" style="1566" hidden="1" customWidth="1"/>
    <col min="754" max="764" width="10.7109375" style="1566" customWidth="1"/>
    <col min="765" max="765" width="10.85546875" style="1566" customWidth="1"/>
    <col min="766" max="766" width="10.7109375" style="1566" bestFit="1" customWidth="1"/>
    <col min="767" max="914" width="8.85546875" style="1566"/>
    <col min="915" max="915" width="5.85546875" style="1566" customWidth="1"/>
    <col min="916" max="916" width="55.42578125" style="1566" bestFit="1" customWidth="1"/>
    <col min="917" max="1009" width="9.140625" style="1566" hidden="1" customWidth="1"/>
    <col min="1010" max="1020" width="10.7109375" style="1566" customWidth="1"/>
    <col min="1021" max="1021" width="10.85546875" style="1566" customWidth="1"/>
    <col min="1022" max="1022" width="10.7109375" style="1566" bestFit="1" customWidth="1"/>
    <col min="1023" max="1170" width="8.85546875" style="1566"/>
    <col min="1171" max="1171" width="5.85546875" style="1566" customWidth="1"/>
    <col min="1172" max="1172" width="55.42578125" style="1566" bestFit="1" customWidth="1"/>
    <col min="1173" max="1265" width="9.140625" style="1566" hidden="1" customWidth="1"/>
    <col min="1266" max="1276" width="10.7109375" style="1566" customWidth="1"/>
    <col min="1277" max="1277" width="10.85546875" style="1566" customWidth="1"/>
    <col min="1278" max="1278" width="10.7109375" style="1566" bestFit="1" customWidth="1"/>
    <col min="1279" max="1426" width="8.85546875" style="1566"/>
    <col min="1427" max="1427" width="5.85546875" style="1566" customWidth="1"/>
    <col min="1428" max="1428" width="55.42578125" style="1566" bestFit="1" customWidth="1"/>
    <col min="1429" max="1521" width="9.140625" style="1566" hidden="1" customWidth="1"/>
    <col min="1522" max="1532" width="10.7109375" style="1566" customWidth="1"/>
    <col min="1533" max="1533" width="10.85546875" style="1566" customWidth="1"/>
    <col min="1534" max="1534" width="10.7109375" style="1566" bestFit="1" customWidth="1"/>
    <col min="1535" max="1682" width="8.85546875" style="1566"/>
    <col min="1683" max="1683" width="5.85546875" style="1566" customWidth="1"/>
    <col min="1684" max="1684" width="55.42578125" style="1566" bestFit="1" customWidth="1"/>
    <col min="1685" max="1777" width="9.140625" style="1566" hidden="1" customWidth="1"/>
    <col min="1778" max="1788" width="10.7109375" style="1566" customWidth="1"/>
    <col min="1789" max="1789" width="10.85546875" style="1566" customWidth="1"/>
    <col min="1790" max="1790" width="10.7109375" style="1566" bestFit="1" customWidth="1"/>
    <col min="1791" max="1938" width="8.85546875" style="1566"/>
    <col min="1939" max="1939" width="5.85546875" style="1566" customWidth="1"/>
    <col min="1940" max="1940" width="55.42578125" style="1566" bestFit="1" customWidth="1"/>
    <col min="1941" max="2033" width="9.140625" style="1566" hidden="1" customWidth="1"/>
    <col min="2034" max="2044" width="10.7109375" style="1566" customWidth="1"/>
    <col min="2045" max="2045" width="10.85546875" style="1566" customWidth="1"/>
    <col min="2046" max="2046" width="10.7109375" style="1566" bestFit="1" customWidth="1"/>
    <col min="2047" max="2194" width="8.85546875" style="1566"/>
    <col min="2195" max="2195" width="5.85546875" style="1566" customWidth="1"/>
    <col min="2196" max="2196" width="55.42578125" style="1566" bestFit="1" customWidth="1"/>
    <col min="2197" max="2289" width="9.140625" style="1566" hidden="1" customWidth="1"/>
    <col min="2290" max="2300" width="10.7109375" style="1566" customWidth="1"/>
    <col min="2301" max="2301" width="10.85546875" style="1566" customWidth="1"/>
    <col min="2302" max="2302" width="10.7109375" style="1566" bestFit="1" customWidth="1"/>
    <col min="2303" max="2450" width="8.85546875" style="1566"/>
    <col min="2451" max="2451" width="5.85546875" style="1566" customWidth="1"/>
    <col min="2452" max="2452" width="55.42578125" style="1566" bestFit="1" customWidth="1"/>
    <col min="2453" max="2545" width="9.140625" style="1566" hidden="1" customWidth="1"/>
    <col min="2546" max="2556" width="10.7109375" style="1566" customWidth="1"/>
    <col min="2557" max="2557" width="10.85546875" style="1566" customWidth="1"/>
    <col min="2558" max="2558" width="10.7109375" style="1566" bestFit="1" customWidth="1"/>
    <col min="2559" max="2706" width="8.85546875" style="1566"/>
    <col min="2707" max="2707" width="5.85546875" style="1566" customWidth="1"/>
    <col min="2708" max="2708" width="55.42578125" style="1566" bestFit="1" customWidth="1"/>
    <col min="2709" max="2801" width="9.140625" style="1566" hidden="1" customWidth="1"/>
    <col min="2802" max="2812" width="10.7109375" style="1566" customWidth="1"/>
    <col min="2813" max="2813" width="10.85546875" style="1566" customWidth="1"/>
    <col min="2814" max="2814" width="10.7109375" style="1566" bestFit="1" customWidth="1"/>
    <col min="2815" max="2962" width="8.85546875" style="1566"/>
    <col min="2963" max="2963" width="5.85546875" style="1566" customWidth="1"/>
    <col min="2964" max="2964" width="55.42578125" style="1566" bestFit="1" customWidth="1"/>
    <col min="2965" max="3057" width="9.140625" style="1566" hidden="1" customWidth="1"/>
    <col min="3058" max="3068" width="10.7109375" style="1566" customWidth="1"/>
    <col min="3069" max="3069" width="10.85546875" style="1566" customWidth="1"/>
    <col min="3070" max="3070" width="10.7109375" style="1566" bestFit="1" customWidth="1"/>
    <col min="3071" max="3218" width="8.85546875" style="1566"/>
    <col min="3219" max="3219" width="5.85546875" style="1566" customWidth="1"/>
    <col min="3220" max="3220" width="55.42578125" style="1566" bestFit="1" customWidth="1"/>
    <col min="3221" max="3313" width="9.140625" style="1566" hidden="1" customWidth="1"/>
    <col min="3314" max="3324" width="10.7109375" style="1566" customWidth="1"/>
    <col min="3325" max="3325" width="10.85546875" style="1566" customWidth="1"/>
    <col min="3326" max="3326" width="10.7109375" style="1566" bestFit="1" customWidth="1"/>
    <col min="3327" max="3474" width="8.85546875" style="1566"/>
    <col min="3475" max="3475" width="5.85546875" style="1566" customWidth="1"/>
    <col min="3476" max="3476" width="55.42578125" style="1566" bestFit="1" customWidth="1"/>
    <col min="3477" max="3569" width="9.140625" style="1566" hidden="1" customWidth="1"/>
    <col min="3570" max="3580" width="10.7109375" style="1566" customWidth="1"/>
    <col min="3581" max="3581" width="10.85546875" style="1566" customWidth="1"/>
    <col min="3582" max="3582" width="10.7109375" style="1566" bestFit="1" customWidth="1"/>
    <col min="3583" max="3730" width="8.85546875" style="1566"/>
    <col min="3731" max="3731" width="5.85546875" style="1566" customWidth="1"/>
    <col min="3732" max="3732" width="55.42578125" style="1566" bestFit="1" customWidth="1"/>
    <col min="3733" max="3825" width="9.140625" style="1566" hidden="1" customWidth="1"/>
    <col min="3826" max="3836" width="10.7109375" style="1566" customWidth="1"/>
    <col min="3837" max="3837" width="10.85546875" style="1566" customWidth="1"/>
    <col min="3838" max="3838" width="10.7109375" style="1566" bestFit="1" customWidth="1"/>
    <col min="3839" max="3986" width="8.85546875" style="1566"/>
    <col min="3987" max="3987" width="5.85546875" style="1566" customWidth="1"/>
    <col min="3988" max="3988" width="55.42578125" style="1566" bestFit="1" customWidth="1"/>
    <col min="3989" max="4081" width="9.140625" style="1566" hidden="1" customWidth="1"/>
    <col min="4082" max="4092" width="10.7109375" style="1566" customWidth="1"/>
    <col min="4093" max="4093" width="10.85546875" style="1566" customWidth="1"/>
    <col min="4094" max="4094" width="10.7109375" style="1566" bestFit="1" customWidth="1"/>
    <col min="4095" max="4242" width="8.85546875" style="1566"/>
    <col min="4243" max="4243" width="5.85546875" style="1566" customWidth="1"/>
    <col min="4244" max="4244" width="55.42578125" style="1566" bestFit="1" customWidth="1"/>
    <col min="4245" max="4337" width="9.140625" style="1566" hidden="1" customWidth="1"/>
    <col min="4338" max="4348" width="10.7109375" style="1566" customWidth="1"/>
    <col min="4349" max="4349" width="10.85546875" style="1566" customWidth="1"/>
    <col min="4350" max="4350" width="10.7109375" style="1566" bestFit="1" customWidth="1"/>
    <col min="4351" max="4498" width="8.85546875" style="1566"/>
    <col min="4499" max="4499" width="5.85546875" style="1566" customWidth="1"/>
    <col min="4500" max="4500" width="55.42578125" style="1566" bestFit="1" customWidth="1"/>
    <col min="4501" max="4593" width="9.140625" style="1566" hidden="1" customWidth="1"/>
    <col min="4594" max="4604" width="10.7109375" style="1566" customWidth="1"/>
    <col min="4605" max="4605" width="10.85546875" style="1566" customWidth="1"/>
    <col min="4606" max="4606" width="10.7109375" style="1566" bestFit="1" customWidth="1"/>
    <col min="4607" max="4754" width="8.85546875" style="1566"/>
    <col min="4755" max="4755" width="5.85546875" style="1566" customWidth="1"/>
    <col min="4756" max="4756" width="55.42578125" style="1566" bestFit="1" customWidth="1"/>
    <col min="4757" max="4849" width="9.140625" style="1566" hidden="1" customWidth="1"/>
    <col min="4850" max="4860" width="10.7109375" style="1566" customWidth="1"/>
    <col min="4861" max="4861" width="10.85546875" style="1566" customWidth="1"/>
    <col min="4862" max="4862" width="10.7109375" style="1566" bestFit="1" customWidth="1"/>
    <col min="4863" max="5010" width="8.85546875" style="1566"/>
    <col min="5011" max="5011" width="5.85546875" style="1566" customWidth="1"/>
    <col min="5012" max="5012" width="55.42578125" style="1566" bestFit="1" customWidth="1"/>
    <col min="5013" max="5105" width="9.140625" style="1566" hidden="1" customWidth="1"/>
    <col min="5106" max="5116" width="10.7109375" style="1566" customWidth="1"/>
    <col min="5117" max="5117" width="10.85546875" style="1566" customWidth="1"/>
    <col min="5118" max="5118" width="10.7109375" style="1566" bestFit="1" customWidth="1"/>
    <col min="5119" max="5266" width="8.85546875" style="1566"/>
    <col min="5267" max="5267" width="5.85546875" style="1566" customWidth="1"/>
    <col min="5268" max="5268" width="55.42578125" style="1566" bestFit="1" customWidth="1"/>
    <col min="5269" max="5361" width="9.140625" style="1566" hidden="1" customWidth="1"/>
    <col min="5362" max="5372" width="10.7109375" style="1566" customWidth="1"/>
    <col min="5373" max="5373" width="10.85546875" style="1566" customWidth="1"/>
    <col min="5374" max="5374" width="10.7109375" style="1566" bestFit="1" customWidth="1"/>
    <col min="5375" max="5522" width="8.85546875" style="1566"/>
    <col min="5523" max="5523" width="5.85546875" style="1566" customWidth="1"/>
    <col min="5524" max="5524" width="55.42578125" style="1566" bestFit="1" customWidth="1"/>
    <col min="5525" max="5617" width="9.140625" style="1566" hidden="1" customWidth="1"/>
    <col min="5618" max="5628" width="10.7109375" style="1566" customWidth="1"/>
    <col min="5629" max="5629" width="10.85546875" style="1566" customWidth="1"/>
    <col min="5630" max="5630" width="10.7109375" style="1566" bestFit="1" customWidth="1"/>
    <col min="5631" max="5778" width="8.85546875" style="1566"/>
    <col min="5779" max="5779" width="5.85546875" style="1566" customWidth="1"/>
    <col min="5780" max="5780" width="55.42578125" style="1566" bestFit="1" customWidth="1"/>
    <col min="5781" max="5873" width="9.140625" style="1566" hidden="1" customWidth="1"/>
    <col min="5874" max="5884" width="10.7109375" style="1566" customWidth="1"/>
    <col min="5885" max="5885" width="10.85546875" style="1566" customWidth="1"/>
    <col min="5886" max="5886" width="10.7109375" style="1566" bestFit="1" customWidth="1"/>
    <col min="5887" max="6034" width="8.85546875" style="1566"/>
    <col min="6035" max="6035" width="5.85546875" style="1566" customWidth="1"/>
    <col min="6036" max="6036" width="55.42578125" style="1566" bestFit="1" customWidth="1"/>
    <col min="6037" max="6129" width="9.140625" style="1566" hidden="1" customWidth="1"/>
    <col min="6130" max="6140" width="10.7109375" style="1566" customWidth="1"/>
    <col min="6141" max="6141" width="10.85546875" style="1566" customWidth="1"/>
    <col min="6142" max="6142" width="10.7109375" style="1566" bestFit="1" customWidth="1"/>
    <col min="6143" max="6290" width="8.85546875" style="1566"/>
    <col min="6291" max="6291" width="5.85546875" style="1566" customWidth="1"/>
    <col min="6292" max="6292" width="55.42578125" style="1566" bestFit="1" customWidth="1"/>
    <col min="6293" max="6385" width="9.140625" style="1566" hidden="1" customWidth="1"/>
    <col min="6386" max="6396" width="10.7109375" style="1566" customWidth="1"/>
    <col min="6397" max="6397" width="10.85546875" style="1566" customWidth="1"/>
    <col min="6398" max="6398" width="10.7109375" style="1566" bestFit="1" customWidth="1"/>
    <col min="6399" max="6546" width="8.85546875" style="1566"/>
    <col min="6547" max="6547" width="5.85546875" style="1566" customWidth="1"/>
    <col min="6548" max="6548" width="55.42578125" style="1566" bestFit="1" customWidth="1"/>
    <col min="6549" max="6641" width="9.140625" style="1566" hidden="1" customWidth="1"/>
    <col min="6642" max="6652" width="10.7109375" style="1566" customWidth="1"/>
    <col min="6653" max="6653" width="10.85546875" style="1566" customWidth="1"/>
    <col min="6654" max="6654" width="10.7109375" style="1566" bestFit="1" customWidth="1"/>
    <col min="6655" max="6802" width="8.85546875" style="1566"/>
    <col min="6803" max="6803" width="5.85546875" style="1566" customWidth="1"/>
    <col min="6804" max="6804" width="55.42578125" style="1566" bestFit="1" customWidth="1"/>
    <col min="6805" max="6897" width="9.140625" style="1566" hidden="1" customWidth="1"/>
    <col min="6898" max="6908" width="10.7109375" style="1566" customWidth="1"/>
    <col min="6909" max="6909" width="10.85546875" style="1566" customWidth="1"/>
    <col min="6910" max="6910" width="10.7109375" style="1566" bestFit="1" customWidth="1"/>
    <col min="6911" max="7058" width="8.85546875" style="1566"/>
    <col min="7059" max="7059" width="5.85546875" style="1566" customWidth="1"/>
    <col min="7060" max="7060" width="55.42578125" style="1566" bestFit="1" customWidth="1"/>
    <col min="7061" max="7153" width="9.140625" style="1566" hidden="1" customWidth="1"/>
    <col min="7154" max="7164" width="10.7109375" style="1566" customWidth="1"/>
    <col min="7165" max="7165" width="10.85546875" style="1566" customWidth="1"/>
    <col min="7166" max="7166" width="10.7109375" style="1566" bestFit="1" customWidth="1"/>
    <col min="7167" max="7314" width="8.85546875" style="1566"/>
    <col min="7315" max="7315" width="5.85546875" style="1566" customWidth="1"/>
    <col min="7316" max="7316" width="55.42578125" style="1566" bestFit="1" customWidth="1"/>
    <col min="7317" max="7409" width="9.140625" style="1566" hidden="1" customWidth="1"/>
    <col min="7410" max="7420" width="10.7109375" style="1566" customWidth="1"/>
    <col min="7421" max="7421" width="10.85546875" style="1566" customWidth="1"/>
    <col min="7422" max="7422" width="10.7109375" style="1566" bestFit="1" customWidth="1"/>
    <col min="7423" max="7570" width="8.85546875" style="1566"/>
    <col min="7571" max="7571" width="5.85546875" style="1566" customWidth="1"/>
    <col min="7572" max="7572" width="55.42578125" style="1566" bestFit="1" customWidth="1"/>
    <col min="7573" max="7665" width="9.140625" style="1566" hidden="1" customWidth="1"/>
    <col min="7666" max="7676" width="10.7109375" style="1566" customWidth="1"/>
    <col min="7677" max="7677" width="10.85546875" style="1566" customWidth="1"/>
    <col min="7678" max="7678" width="10.7109375" style="1566" bestFit="1" customWidth="1"/>
    <col min="7679" max="7826" width="8.85546875" style="1566"/>
    <col min="7827" max="7827" width="5.85546875" style="1566" customWidth="1"/>
    <col min="7828" max="7828" width="55.42578125" style="1566" bestFit="1" customWidth="1"/>
    <col min="7829" max="7921" width="9.140625" style="1566" hidden="1" customWidth="1"/>
    <col min="7922" max="7932" width="10.7109375" style="1566" customWidth="1"/>
    <col min="7933" max="7933" width="10.85546875" style="1566" customWidth="1"/>
    <col min="7934" max="7934" width="10.7109375" style="1566" bestFit="1" customWidth="1"/>
    <col min="7935" max="8082" width="8.85546875" style="1566"/>
    <col min="8083" max="8083" width="5.85546875" style="1566" customWidth="1"/>
    <col min="8084" max="8084" width="55.42578125" style="1566" bestFit="1" customWidth="1"/>
    <col min="8085" max="8177" width="9.140625" style="1566" hidden="1" customWidth="1"/>
    <col min="8178" max="8188" width="10.7109375" style="1566" customWidth="1"/>
    <col min="8189" max="8189" width="10.85546875" style="1566" customWidth="1"/>
    <col min="8190" max="8190" width="10.7109375" style="1566" bestFit="1" customWidth="1"/>
    <col min="8191" max="8338" width="8.85546875" style="1566"/>
    <col min="8339" max="8339" width="5.85546875" style="1566" customWidth="1"/>
    <col min="8340" max="8340" width="55.42578125" style="1566" bestFit="1" customWidth="1"/>
    <col min="8341" max="8433" width="9.140625" style="1566" hidden="1" customWidth="1"/>
    <col min="8434" max="8444" width="10.7109375" style="1566" customWidth="1"/>
    <col min="8445" max="8445" width="10.85546875" style="1566" customWidth="1"/>
    <col min="8446" max="8446" width="10.7109375" style="1566" bestFit="1" customWidth="1"/>
    <col min="8447" max="8594" width="8.85546875" style="1566"/>
    <col min="8595" max="8595" width="5.85546875" style="1566" customWidth="1"/>
    <col min="8596" max="8596" width="55.42578125" style="1566" bestFit="1" customWidth="1"/>
    <col min="8597" max="8689" width="9.140625" style="1566" hidden="1" customWidth="1"/>
    <col min="8690" max="8700" width="10.7109375" style="1566" customWidth="1"/>
    <col min="8701" max="8701" width="10.85546875" style="1566" customWidth="1"/>
    <col min="8702" max="8702" width="10.7109375" style="1566" bestFit="1" customWidth="1"/>
    <col min="8703" max="8850" width="8.85546875" style="1566"/>
    <col min="8851" max="8851" width="5.85546875" style="1566" customWidth="1"/>
    <col min="8852" max="8852" width="55.42578125" style="1566" bestFit="1" customWidth="1"/>
    <col min="8853" max="8945" width="9.140625" style="1566" hidden="1" customWidth="1"/>
    <col min="8946" max="8956" width="10.7109375" style="1566" customWidth="1"/>
    <col min="8957" max="8957" width="10.85546875" style="1566" customWidth="1"/>
    <col min="8958" max="8958" width="10.7109375" style="1566" bestFit="1" customWidth="1"/>
    <col min="8959" max="9106" width="8.85546875" style="1566"/>
    <col min="9107" max="9107" width="5.85546875" style="1566" customWidth="1"/>
    <col min="9108" max="9108" width="55.42578125" style="1566" bestFit="1" customWidth="1"/>
    <col min="9109" max="9201" width="9.140625" style="1566" hidden="1" customWidth="1"/>
    <col min="9202" max="9212" width="10.7109375" style="1566" customWidth="1"/>
    <col min="9213" max="9213" width="10.85546875" style="1566" customWidth="1"/>
    <col min="9214" max="9214" width="10.7109375" style="1566" bestFit="1" customWidth="1"/>
    <col min="9215" max="9362" width="8.85546875" style="1566"/>
    <col min="9363" max="9363" width="5.85546875" style="1566" customWidth="1"/>
    <col min="9364" max="9364" width="55.42578125" style="1566" bestFit="1" customWidth="1"/>
    <col min="9365" max="9457" width="9.140625" style="1566" hidden="1" customWidth="1"/>
    <col min="9458" max="9468" width="10.7109375" style="1566" customWidth="1"/>
    <col min="9469" max="9469" width="10.85546875" style="1566" customWidth="1"/>
    <col min="9470" max="9470" width="10.7109375" style="1566" bestFit="1" customWidth="1"/>
    <col min="9471" max="9618" width="8.85546875" style="1566"/>
    <col min="9619" max="9619" width="5.85546875" style="1566" customWidth="1"/>
    <col min="9620" max="9620" width="55.42578125" style="1566" bestFit="1" customWidth="1"/>
    <col min="9621" max="9713" width="9.140625" style="1566" hidden="1" customWidth="1"/>
    <col min="9714" max="9724" width="10.7109375" style="1566" customWidth="1"/>
    <col min="9725" max="9725" width="10.85546875" style="1566" customWidth="1"/>
    <col min="9726" max="9726" width="10.7109375" style="1566" bestFit="1" customWidth="1"/>
    <col min="9727" max="9874" width="8.85546875" style="1566"/>
    <col min="9875" max="9875" width="5.85546875" style="1566" customWidth="1"/>
    <col min="9876" max="9876" width="55.42578125" style="1566" bestFit="1" customWidth="1"/>
    <col min="9877" max="9969" width="9.140625" style="1566" hidden="1" customWidth="1"/>
    <col min="9970" max="9980" width="10.7109375" style="1566" customWidth="1"/>
    <col min="9981" max="9981" width="10.85546875" style="1566" customWidth="1"/>
    <col min="9982" max="9982" width="10.7109375" style="1566" bestFit="1" customWidth="1"/>
    <col min="9983" max="10130" width="8.85546875" style="1566"/>
    <col min="10131" max="10131" width="5.85546875" style="1566" customWidth="1"/>
    <col min="10132" max="10132" width="55.42578125" style="1566" bestFit="1" customWidth="1"/>
    <col min="10133" max="10225" width="9.140625" style="1566" hidden="1" customWidth="1"/>
    <col min="10226" max="10236" width="10.7109375" style="1566" customWidth="1"/>
    <col min="10237" max="10237" width="10.85546875" style="1566" customWidth="1"/>
    <col min="10238" max="10238" width="10.7109375" style="1566" bestFit="1" customWidth="1"/>
    <col min="10239" max="10386" width="8.85546875" style="1566"/>
    <col min="10387" max="10387" width="5.85546875" style="1566" customWidth="1"/>
    <col min="10388" max="10388" width="55.42578125" style="1566" bestFit="1" customWidth="1"/>
    <col min="10389" max="10481" width="9.140625" style="1566" hidden="1" customWidth="1"/>
    <col min="10482" max="10492" width="10.7109375" style="1566" customWidth="1"/>
    <col min="10493" max="10493" width="10.85546875" style="1566" customWidth="1"/>
    <col min="10494" max="10494" width="10.7109375" style="1566" bestFit="1" customWidth="1"/>
    <col min="10495" max="10642" width="8.85546875" style="1566"/>
    <col min="10643" max="10643" width="5.85546875" style="1566" customWidth="1"/>
    <col min="10644" max="10644" width="55.42578125" style="1566" bestFit="1" customWidth="1"/>
    <col min="10645" max="10737" width="9.140625" style="1566" hidden="1" customWidth="1"/>
    <col min="10738" max="10748" width="10.7109375" style="1566" customWidth="1"/>
    <col min="10749" max="10749" width="10.85546875" style="1566" customWidth="1"/>
    <col min="10750" max="10750" width="10.7109375" style="1566" bestFit="1" customWidth="1"/>
    <col min="10751" max="10898" width="8.85546875" style="1566"/>
    <col min="10899" max="10899" width="5.85546875" style="1566" customWidth="1"/>
    <col min="10900" max="10900" width="55.42578125" style="1566" bestFit="1" customWidth="1"/>
    <col min="10901" max="10993" width="9.140625" style="1566" hidden="1" customWidth="1"/>
    <col min="10994" max="11004" width="10.7109375" style="1566" customWidth="1"/>
    <col min="11005" max="11005" width="10.85546875" style="1566" customWidth="1"/>
    <col min="11006" max="11006" width="10.7109375" style="1566" bestFit="1" customWidth="1"/>
    <col min="11007" max="11154" width="8.85546875" style="1566"/>
    <col min="11155" max="11155" width="5.85546875" style="1566" customWidth="1"/>
    <col min="11156" max="11156" width="55.42578125" style="1566" bestFit="1" customWidth="1"/>
    <col min="11157" max="11249" width="9.140625" style="1566" hidden="1" customWidth="1"/>
    <col min="11250" max="11260" width="10.7109375" style="1566" customWidth="1"/>
    <col min="11261" max="11261" width="10.85546875" style="1566" customWidth="1"/>
    <col min="11262" max="11262" width="10.7109375" style="1566" bestFit="1" customWidth="1"/>
    <col min="11263" max="11410" width="8.85546875" style="1566"/>
    <col min="11411" max="11411" width="5.85546875" style="1566" customWidth="1"/>
    <col min="11412" max="11412" width="55.42578125" style="1566" bestFit="1" customWidth="1"/>
    <col min="11413" max="11505" width="9.140625" style="1566" hidden="1" customWidth="1"/>
    <col min="11506" max="11516" width="10.7109375" style="1566" customWidth="1"/>
    <col min="11517" max="11517" width="10.85546875" style="1566" customWidth="1"/>
    <col min="11518" max="11518" width="10.7109375" style="1566" bestFit="1" customWidth="1"/>
    <col min="11519" max="11666" width="8.85546875" style="1566"/>
    <col min="11667" max="11667" width="5.85546875" style="1566" customWidth="1"/>
    <col min="11668" max="11668" width="55.42578125" style="1566" bestFit="1" customWidth="1"/>
    <col min="11669" max="11761" width="9.140625" style="1566" hidden="1" customWidth="1"/>
    <col min="11762" max="11772" width="10.7109375" style="1566" customWidth="1"/>
    <col min="11773" max="11773" width="10.85546875" style="1566" customWidth="1"/>
    <col min="11774" max="11774" width="10.7109375" style="1566" bestFit="1" customWidth="1"/>
    <col min="11775" max="11922" width="8.85546875" style="1566"/>
    <col min="11923" max="11923" width="5.85546875" style="1566" customWidth="1"/>
    <col min="11924" max="11924" width="55.42578125" style="1566" bestFit="1" customWidth="1"/>
    <col min="11925" max="12017" width="9.140625" style="1566" hidden="1" customWidth="1"/>
    <col min="12018" max="12028" width="10.7109375" style="1566" customWidth="1"/>
    <col min="12029" max="12029" width="10.85546875" style="1566" customWidth="1"/>
    <col min="12030" max="12030" width="10.7109375" style="1566" bestFit="1" customWidth="1"/>
    <col min="12031" max="12178" width="8.85546875" style="1566"/>
    <col min="12179" max="12179" width="5.85546875" style="1566" customWidth="1"/>
    <col min="12180" max="12180" width="55.42578125" style="1566" bestFit="1" customWidth="1"/>
    <col min="12181" max="12273" width="9.140625" style="1566" hidden="1" customWidth="1"/>
    <col min="12274" max="12284" width="10.7109375" style="1566" customWidth="1"/>
    <col min="12285" max="12285" width="10.85546875" style="1566" customWidth="1"/>
    <col min="12286" max="12286" width="10.7109375" style="1566" bestFit="1" customWidth="1"/>
    <col min="12287" max="12434" width="8.85546875" style="1566"/>
    <col min="12435" max="12435" width="5.85546875" style="1566" customWidth="1"/>
    <col min="12436" max="12436" width="55.42578125" style="1566" bestFit="1" customWidth="1"/>
    <col min="12437" max="12529" width="9.140625" style="1566" hidden="1" customWidth="1"/>
    <col min="12530" max="12540" width="10.7109375" style="1566" customWidth="1"/>
    <col min="12541" max="12541" width="10.85546875" style="1566" customWidth="1"/>
    <col min="12542" max="12542" width="10.7109375" style="1566" bestFit="1" customWidth="1"/>
    <col min="12543" max="12690" width="8.85546875" style="1566"/>
    <col min="12691" max="12691" width="5.85546875" style="1566" customWidth="1"/>
    <col min="12692" max="12692" width="55.42578125" style="1566" bestFit="1" customWidth="1"/>
    <col min="12693" max="12785" width="9.140625" style="1566" hidden="1" customWidth="1"/>
    <col min="12786" max="12796" width="10.7109375" style="1566" customWidth="1"/>
    <col min="12797" max="12797" width="10.85546875" style="1566" customWidth="1"/>
    <col min="12798" max="12798" width="10.7109375" style="1566" bestFit="1" customWidth="1"/>
    <col min="12799" max="12946" width="8.85546875" style="1566"/>
    <col min="12947" max="12947" width="5.85546875" style="1566" customWidth="1"/>
    <col min="12948" max="12948" width="55.42578125" style="1566" bestFit="1" customWidth="1"/>
    <col min="12949" max="13041" width="9.140625" style="1566" hidden="1" customWidth="1"/>
    <col min="13042" max="13052" width="10.7109375" style="1566" customWidth="1"/>
    <col min="13053" max="13053" width="10.85546875" style="1566" customWidth="1"/>
    <col min="13054" max="13054" width="10.7109375" style="1566" bestFit="1" customWidth="1"/>
    <col min="13055" max="13202" width="8.85546875" style="1566"/>
    <col min="13203" max="13203" width="5.85546875" style="1566" customWidth="1"/>
    <col min="13204" max="13204" width="55.42578125" style="1566" bestFit="1" customWidth="1"/>
    <col min="13205" max="13297" width="9.140625" style="1566" hidden="1" customWidth="1"/>
    <col min="13298" max="13308" width="10.7109375" style="1566" customWidth="1"/>
    <col min="13309" max="13309" width="10.85546875" style="1566" customWidth="1"/>
    <col min="13310" max="13310" width="10.7109375" style="1566" bestFit="1" customWidth="1"/>
    <col min="13311" max="13458" width="8.85546875" style="1566"/>
    <col min="13459" max="13459" width="5.85546875" style="1566" customWidth="1"/>
    <col min="13460" max="13460" width="55.42578125" style="1566" bestFit="1" customWidth="1"/>
    <col min="13461" max="13553" width="9.140625" style="1566" hidden="1" customWidth="1"/>
    <col min="13554" max="13564" width="10.7109375" style="1566" customWidth="1"/>
    <col min="13565" max="13565" width="10.85546875" style="1566" customWidth="1"/>
    <col min="13566" max="13566" width="10.7109375" style="1566" bestFit="1" customWidth="1"/>
    <col min="13567" max="13714" width="8.85546875" style="1566"/>
    <col min="13715" max="13715" width="5.85546875" style="1566" customWidth="1"/>
    <col min="13716" max="13716" width="55.42578125" style="1566" bestFit="1" customWidth="1"/>
    <col min="13717" max="13809" width="9.140625" style="1566" hidden="1" customWidth="1"/>
    <col min="13810" max="13820" width="10.7109375" style="1566" customWidth="1"/>
    <col min="13821" max="13821" width="10.85546875" style="1566" customWidth="1"/>
    <col min="13822" max="13822" width="10.7109375" style="1566" bestFit="1" customWidth="1"/>
    <col min="13823" max="13970" width="8.85546875" style="1566"/>
    <col min="13971" max="13971" width="5.85546875" style="1566" customWidth="1"/>
    <col min="13972" max="13972" width="55.42578125" style="1566" bestFit="1" customWidth="1"/>
    <col min="13973" max="14065" width="9.140625" style="1566" hidden="1" customWidth="1"/>
    <col min="14066" max="14076" width="10.7109375" style="1566" customWidth="1"/>
    <col min="14077" max="14077" width="10.85546875" style="1566" customWidth="1"/>
    <col min="14078" max="14078" width="10.7109375" style="1566" bestFit="1" customWidth="1"/>
    <col min="14079" max="14226" width="8.85546875" style="1566"/>
    <col min="14227" max="14227" width="5.85546875" style="1566" customWidth="1"/>
    <col min="14228" max="14228" width="55.42578125" style="1566" bestFit="1" customWidth="1"/>
    <col min="14229" max="14321" width="9.140625" style="1566" hidden="1" customWidth="1"/>
    <col min="14322" max="14332" width="10.7109375" style="1566" customWidth="1"/>
    <col min="14333" max="14333" width="10.85546875" style="1566" customWidth="1"/>
    <col min="14334" max="14334" width="10.7109375" style="1566" bestFit="1" customWidth="1"/>
    <col min="14335" max="14482" width="8.85546875" style="1566"/>
    <col min="14483" max="14483" width="5.85546875" style="1566" customWidth="1"/>
    <col min="14484" max="14484" width="55.42578125" style="1566" bestFit="1" customWidth="1"/>
    <col min="14485" max="14577" width="9.140625" style="1566" hidden="1" customWidth="1"/>
    <col min="14578" max="14588" width="10.7109375" style="1566" customWidth="1"/>
    <col min="14589" max="14589" width="10.85546875" style="1566" customWidth="1"/>
    <col min="14590" max="14590" width="10.7109375" style="1566" bestFit="1" customWidth="1"/>
    <col min="14591" max="14738" width="8.85546875" style="1566"/>
    <col min="14739" max="14739" width="5.85546875" style="1566" customWidth="1"/>
    <col min="14740" max="14740" width="55.42578125" style="1566" bestFit="1" customWidth="1"/>
    <col min="14741" max="14833" width="9.140625" style="1566" hidden="1" customWidth="1"/>
    <col min="14834" max="14844" width="10.7109375" style="1566" customWidth="1"/>
    <col min="14845" max="14845" width="10.85546875" style="1566" customWidth="1"/>
    <col min="14846" max="14846" width="10.7109375" style="1566" bestFit="1" customWidth="1"/>
    <col min="14847" max="14994" width="8.85546875" style="1566"/>
    <col min="14995" max="14995" width="5.85546875" style="1566" customWidth="1"/>
    <col min="14996" max="14996" width="55.42578125" style="1566" bestFit="1" customWidth="1"/>
    <col min="14997" max="15089" width="9.140625" style="1566" hidden="1" customWidth="1"/>
    <col min="15090" max="15100" width="10.7109375" style="1566" customWidth="1"/>
    <col min="15101" max="15101" width="10.85546875" style="1566" customWidth="1"/>
    <col min="15102" max="15102" width="10.7109375" style="1566" bestFit="1" customWidth="1"/>
    <col min="15103" max="15250" width="8.85546875" style="1566"/>
    <col min="15251" max="15251" width="5.85546875" style="1566" customWidth="1"/>
    <col min="15252" max="15252" width="55.42578125" style="1566" bestFit="1" customWidth="1"/>
    <col min="15253" max="15345" width="9.140625" style="1566" hidden="1" customWidth="1"/>
    <col min="15346" max="15356" width="10.7109375" style="1566" customWidth="1"/>
    <col min="15357" max="15357" width="10.85546875" style="1566" customWidth="1"/>
    <col min="15358" max="15358" width="10.7109375" style="1566" bestFit="1" customWidth="1"/>
    <col min="15359" max="15506" width="8.85546875" style="1566"/>
    <col min="15507" max="15507" width="5.85546875" style="1566" customWidth="1"/>
    <col min="15508" max="15508" width="55.42578125" style="1566" bestFit="1" customWidth="1"/>
    <col min="15509" max="15601" width="9.140625" style="1566" hidden="1" customWidth="1"/>
    <col min="15602" max="15612" width="10.7109375" style="1566" customWidth="1"/>
    <col min="15613" max="15613" width="10.85546875" style="1566" customWidth="1"/>
    <col min="15614" max="15614" width="10.7109375" style="1566" bestFit="1" customWidth="1"/>
    <col min="15615" max="15762" width="8.85546875" style="1566"/>
    <col min="15763" max="15763" width="5.85546875" style="1566" customWidth="1"/>
    <col min="15764" max="15764" width="55.42578125" style="1566" bestFit="1" customWidth="1"/>
    <col min="15765" max="15857" width="9.140625" style="1566" hidden="1" customWidth="1"/>
    <col min="15858" max="15868" width="10.7109375" style="1566" customWidth="1"/>
    <col min="15869" max="15869" width="10.85546875" style="1566" customWidth="1"/>
    <col min="15870" max="15870" width="10.7109375" style="1566" bestFit="1" customWidth="1"/>
    <col min="15871" max="16018" width="8.85546875" style="1566"/>
    <col min="16019" max="16019" width="5.85546875" style="1566" customWidth="1"/>
    <col min="16020" max="16020" width="55.42578125" style="1566" bestFit="1" customWidth="1"/>
    <col min="16021" max="16113" width="9.140625" style="1566" hidden="1" customWidth="1"/>
    <col min="16114" max="16124" width="10.7109375" style="1566" customWidth="1"/>
    <col min="16125" max="16125" width="10.85546875" style="1566" customWidth="1"/>
    <col min="16126" max="16126" width="10.7109375" style="1566" bestFit="1" customWidth="1"/>
    <col min="16127" max="16384" width="8.85546875" style="1566"/>
  </cols>
  <sheetData>
    <row r="1" spans="1:37" ht="19.5" customHeight="1" x14ac:dyDescent="0.3">
      <c r="A1" s="1604" t="s">
        <v>1527</v>
      </c>
      <c r="B1" s="1604"/>
      <c r="C1" s="1604"/>
      <c r="D1" s="1604"/>
    </row>
    <row r="2" spans="1:37" ht="18" customHeight="1" thickBot="1" x14ac:dyDescent="0.35">
      <c r="A2" s="1645"/>
      <c r="B2" s="1646"/>
      <c r="D2" s="1568"/>
      <c r="E2" s="1568"/>
      <c r="F2" s="1568"/>
      <c r="H2" s="1568"/>
      <c r="S2" s="1568"/>
      <c r="X2" s="1568"/>
      <c r="AE2" s="1568"/>
      <c r="AK2" s="1568" t="s">
        <v>681</v>
      </c>
    </row>
    <row r="3" spans="1:37" ht="24" customHeight="1" thickTop="1" thickBot="1" x14ac:dyDescent="0.35">
      <c r="A3" s="1570" t="s">
        <v>1442</v>
      </c>
      <c r="B3" s="1570" t="s">
        <v>939</v>
      </c>
      <c r="C3" s="1571">
        <v>43374</v>
      </c>
      <c r="D3" s="1571">
        <v>43405</v>
      </c>
      <c r="E3" s="1571">
        <v>43435</v>
      </c>
      <c r="F3" s="1571">
        <v>43466</v>
      </c>
      <c r="G3" s="1571">
        <v>43497</v>
      </c>
      <c r="H3" s="1571">
        <v>43525</v>
      </c>
      <c r="I3" s="1571">
        <v>43556</v>
      </c>
      <c r="J3" s="1571">
        <v>43586</v>
      </c>
      <c r="K3" s="1571">
        <v>43617</v>
      </c>
      <c r="L3" s="1571">
        <v>43647</v>
      </c>
      <c r="M3" s="1571">
        <v>43678</v>
      </c>
      <c r="N3" s="1571">
        <v>43709</v>
      </c>
      <c r="O3" s="1571">
        <v>43739</v>
      </c>
      <c r="P3" s="1571">
        <v>43770</v>
      </c>
      <c r="Q3" s="1571">
        <v>43800</v>
      </c>
      <c r="R3" s="1571">
        <v>43831</v>
      </c>
      <c r="S3" s="1572" t="s">
        <v>1528</v>
      </c>
      <c r="T3" s="1572" t="s">
        <v>771</v>
      </c>
      <c r="U3" s="1572" t="s">
        <v>1529</v>
      </c>
      <c r="V3" s="1572" t="s">
        <v>1530</v>
      </c>
      <c r="W3" s="1572" t="s">
        <v>1090</v>
      </c>
      <c r="X3" s="1572" t="s">
        <v>1091</v>
      </c>
      <c r="Y3" s="1572" t="s">
        <v>1092</v>
      </c>
      <c r="Z3" s="1572" t="s">
        <v>1093</v>
      </c>
      <c r="AA3" s="1572" t="s">
        <v>778</v>
      </c>
      <c r="AB3" s="1572" t="s">
        <v>779</v>
      </c>
      <c r="AC3" s="1572" t="s">
        <v>1094</v>
      </c>
      <c r="AD3" s="1572" t="s">
        <v>781</v>
      </c>
      <c r="AE3" s="1572" t="s">
        <v>1531</v>
      </c>
      <c r="AF3" s="1572" t="s">
        <v>1532</v>
      </c>
      <c r="AG3" s="1572" t="s">
        <v>1533</v>
      </c>
      <c r="AH3" s="1572" t="s">
        <v>1095</v>
      </c>
      <c r="AI3" s="1572" t="s">
        <v>786</v>
      </c>
      <c r="AJ3" s="1572" t="s">
        <v>1534</v>
      </c>
      <c r="AK3" s="1572" t="s">
        <v>1535</v>
      </c>
    </row>
    <row r="4" spans="1:37" ht="18" customHeight="1" thickTop="1" x14ac:dyDescent="0.3">
      <c r="A4" s="1573"/>
      <c r="B4" s="1573"/>
      <c r="C4" s="1575"/>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row>
    <row r="5" spans="1:37" ht="18" customHeight="1" x14ac:dyDescent="0.3">
      <c r="A5" s="1576" t="s">
        <v>1445</v>
      </c>
      <c r="B5" s="1576" t="s">
        <v>1448</v>
      </c>
      <c r="C5" s="1579">
        <v>345493.14301885228</v>
      </c>
      <c r="D5" s="1579">
        <v>321060.17135652184</v>
      </c>
      <c r="E5" s="1579">
        <v>309071.92400582891</v>
      </c>
      <c r="F5" s="1579">
        <v>312136.8667893727</v>
      </c>
      <c r="G5" s="1579">
        <v>373762.24455883709</v>
      </c>
      <c r="H5" s="1579">
        <v>317403.08893953124</v>
      </c>
      <c r="I5" s="1579">
        <v>336798.1364213507</v>
      </c>
      <c r="J5" s="1579">
        <v>308986.29391102114</v>
      </c>
      <c r="K5" s="1579">
        <v>301039.23716953694</v>
      </c>
      <c r="L5" s="1579">
        <v>353494.03560763173</v>
      </c>
      <c r="M5" s="1579">
        <v>320721.45942557621</v>
      </c>
      <c r="N5" s="1579">
        <v>315417.7696086691</v>
      </c>
      <c r="O5" s="1579">
        <v>352454.62778093858</v>
      </c>
      <c r="P5" s="1579">
        <v>400229.70489989355</v>
      </c>
      <c r="Q5" s="1579">
        <v>393986.78698643146</v>
      </c>
      <c r="R5" s="1579">
        <v>394986.11323238496</v>
      </c>
      <c r="S5" s="1579">
        <v>411580.06316350785</v>
      </c>
      <c r="T5" s="1579">
        <v>396153</v>
      </c>
      <c r="U5" s="1579">
        <v>417186.1562557338</v>
      </c>
      <c r="V5" s="1579">
        <v>441215.82092894043</v>
      </c>
      <c r="W5" s="1579">
        <v>447322.06481186062</v>
      </c>
      <c r="X5" s="1579">
        <v>458254.35853051418</v>
      </c>
      <c r="Y5" s="1579">
        <v>511394.26901665283</v>
      </c>
      <c r="Z5" s="1579">
        <v>468582.13881078875</v>
      </c>
      <c r="AA5" s="1579">
        <v>439847.50146167161</v>
      </c>
      <c r="AB5" s="1579">
        <v>480497.38910967228</v>
      </c>
      <c r="AC5" s="1579">
        <v>447336.06712086761</v>
      </c>
      <c r="AD5" s="1579">
        <v>513807.37695112178</v>
      </c>
      <c r="AE5" s="1579">
        <v>545933.89262478054</v>
      </c>
      <c r="AF5" s="1579">
        <v>544317.50391506287</v>
      </c>
      <c r="AG5" s="1579">
        <v>497256.6475073488</v>
      </c>
      <c r="AH5" s="1579">
        <v>554731.23063143669</v>
      </c>
      <c r="AI5" s="1579">
        <v>524252.25030942482</v>
      </c>
      <c r="AJ5" s="1579">
        <v>476951.02187597752</v>
      </c>
      <c r="AK5" s="1579">
        <v>526360.47996551299</v>
      </c>
    </row>
    <row r="6" spans="1:37" ht="18" customHeight="1" x14ac:dyDescent="0.3">
      <c r="A6" s="1581" t="s">
        <v>1536</v>
      </c>
      <c r="B6" s="1589" t="s">
        <v>1537</v>
      </c>
      <c r="C6" s="1587">
        <v>5826.5766495508124</v>
      </c>
      <c r="D6" s="1587">
        <v>6052.2666184850368</v>
      </c>
      <c r="E6" s="1587">
        <v>8358.0611533060746</v>
      </c>
      <c r="F6" s="1587">
        <v>7757.8839444804989</v>
      </c>
      <c r="G6" s="1587">
        <v>6528.3955411939151</v>
      </c>
      <c r="H6" s="1587">
        <v>6638.0022181426939</v>
      </c>
      <c r="I6" s="1587">
        <v>6900.866853658591</v>
      </c>
      <c r="J6" s="1587">
        <v>6870.2075429581691</v>
      </c>
      <c r="K6" s="1587">
        <v>6175.898702316078</v>
      </c>
      <c r="L6" s="1587">
        <v>6600.7347345161115</v>
      </c>
      <c r="M6" s="1587">
        <v>6346.52292890633</v>
      </c>
      <c r="N6" s="1587">
        <v>5736.3020507763604</v>
      </c>
      <c r="O6" s="1587">
        <v>6695.6182397775319</v>
      </c>
      <c r="P6" s="1587">
        <v>6342.7812201802217</v>
      </c>
      <c r="Q6" s="1587">
        <v>8320.4287509241403</v>
      </c>
      <c r="R6" s="1587">
        <v>6865.2591971069205</v>
      </c>
      <c r="S6" s="1587">
        <v>6255.5065924800756</v>
      </c>
      <c r="T6" s="1587">
        <v>7134.4</v>
      </c>
      <c r="U6" s="1587">
        <v>7599.067176334569</v>
      </c>
      <c r="V6" s="1587">
        <v>6331.1805087307257</v>
      </c>
      <c r="W6" s="1587">
        <v>6452.5894287720566</v>
      </c>
      <c r="X6" s="1587">
        <v>6672.5835297889944</v>
      </c>
      <c r="Y6" s="1587">
        <v>5979.3687342605908</v>
      </c>
      <c r="Z6" s="1587">
        <v>6579.9951174007947</v>
      </c>
      <c r="AA6" s="1587">
        <v>6322.025203260293</v>
      </c>
      <c r="AB6" s="1587">
        <v>6338.464902025109</v>
      </c>
      <c r="AC6" s="1587">
        <v>7799.8266851483459</v>
      </c>
      <c r="AD6" s="1587">
        <v>6865.8302027303462</v>
      </c>
      <c r="AE6" s="1587">
        <v>6216.3534002369661</v>
      </c>
      <c r="AF6" s="1587">
        <v>6815.2152927596544</v>
      </c>
      <c r="AG6" s="1587">
        <v>6667.5896884157337</v>
      </c>
      <c r="AH6" s="1587">
        <v>6612.5597860970211</v>
      </c>
      <c r="AI6" s="1587">
        <v>6788.9484263693967</v>
      </c>
      <c r="AJ6" s="1587">
        <v>6661.5325256102351</v>
      </c>
      <c r="AK6" s="1587">
        <v>6855.4461909698866</v>
      </c>
    </row>
    <row r="7" spans="1:37" ht="18" customHeight="1" x14ac:dyDescent="0.3">
      <c r="A7" s="1581" t="s">
        <v>1538</v>
      </c>
      <c r="B7" s="1589" t="s">
        <v>1539</v>
      </c>
      <c r="C7" s="1587">
        <v>171332.4530043928</v>
      </c>
      <c r="D7" s="1587">
        <v>173604.27226292022</v>
      </c>
      <c r="E7" s="1587">
        <v>177586.07762604376</v>
      </c>
      <c r="F7" s="1587">
        <v>164469.07993446459</v>
      </c>
      <c r="G7" s="1587">
        <v>216522.05793958725</v>
      </c>
      <c r="H7" s="1587">
        <v>146475.28396170508</v>
      </c>
      <c r="I7" s="1587">
        <v>147231.14358066654</v>
      </c>
      <c r="J7" s="1587">
        <v>168044.40529489127</v>
      </c>
      <c r="K7" s="1587">
        <v>136817.50208896666</v>
      </c>
      <c r="L7" s="1587">
        <v>161843.79701368473</v>
      </c>
      <c r="M7" s="1587">
        <v>171327.17192837258</v>
      </c>
      <c r="N7" s="1587">
        <v>167713.72346853698</v>
      </c>
      <c r="O7" s="1587">
        <v>137755.21219775491</v>
      </c>
      <c r="P7" s="1587">
        <v>194301.30740113399</v>
      </c>
      <c r="Q7" s="1587">
        <v>192575.31580942922</v>
      </c>
      <c r="R7" s="1587">
        <v>165688.75920085609</v>
      </c>
      <c r="S7" s="1587">
        <v>182331.96610858798</v>
      </c>
      <c r="T7" s="1587">
        <v>241344.8</v>
      </c>
      <c r="U7" s="1587">
        <v>232937.80762791773</v>
      </c>
      <c r="V7" s="1587">
        <v>262015.13998769777</v>
      </c>
      <c r="W7" s="1587">
        <v>267413.60152848094</v>
      </c>
      <c r="X7" s="1587">
        <v>264042.8124660402</v>
      </c>
      <c r="Y7" s="1587">
        <v>246853.85869000561</v>
      </c>
      <c r="Z7" s="1587">
        <v>224866.25388325349</v>
      </c>
      <c r="AA7" s="1587">
        <v>220243.95149560299</v>
      </c>
      <c r="AB7" s="1587">
        <v>263890.58668446832</v>
      </c>
      <c r="AC7" s="1587">
        <v>246754.55886702082</v>
      </c>
      <c r="AD7" s="1587">
        <v>295617.01349112199</v>
      </c>
      <c r="AE7" s="1587">
        <v>287701.35772725462</v>
      </c>
      <c r="AF7" s="1587">
        <v>297826.28716396337</v>
      </c>
      <c r="AG7" s="1587">
        <v>260426.22403727405</v>
      </c>
      <c r="AH7" s="1587">
        <v>307862.21440610365</v>
      </c>
      <c r="AI7" s="1587">
        <v>295744.71665332856</v>
      </c>
      <c r="AJ7" s="1587">
        <v>218741.17075848451</v>
      </c>
      <c r="AK7" s="1587">
        <v>286810.94460800261</v>
      </c>
    </row>
    <row r="8" spans="1:37" ht="18" customHeight="1" x14ac:dyDescent="0.3">
      <c r="A8" s="1581" t="s">
        <v>1540</v>
      </c>
      <c r="B8" s="1589" t="s">
        <v>1541</v>
      </c>
      <c r="C8" s="1587">
        <v>168334.11336490876</v>
      </c>
      <c r="D8" s="1587">
        <v>141403.63247511652</v>
      </c>
      <c r="E8" s="1587">
        <v>123127.7852264791</v>
      </c>
      <c r="F8" s="1587">
        <v>139909.9029104276</v>
      </c>
      <c r="G8" s="1587">
        <v>150711.79107805598</v>
      </c>
      <c r="H8" s="1587">
        <v>164289.80275968352</v>
      </c>
      <c r="I8" s="1587">
        <v>182666.12598702565</v>
      </c>
      <c r="J8" s="1587">
        <v>134071.68107317167</v>
      </c>
      <c r="K8" s="1587">
        <v>158045.83637825417</v>
      </c>
      <c r="L8" s="1587">
        <v>185049.50385943084</v>
      </c>
      <c r="M8" s="1587">
        <v>143047.76456829731</v>
      </c>
      <c r="N8" s="1587">
        <v>141967.74408935584</v>
      </c>
      <c r="O8" s="1587">
        <v>208003.7973434061</v>
      </c>
      <c r="P8" s="1587">
        <v>199585.6162785794</v>
      </c>
      <c r="Q8" s="1587">
        <v>193091.04242607814</v>
      </c>
      <c r="R8" s="1587">
        <v>222432.09483442185</v>
      </c>
      <c r="S8" s="1587">
        <v>222992.5904624399</v>
      </c>
      <c r="T8" s="1587">
        <v>147673.70000000001</v>
      </c>
      <c r="U8" s="1587">
        <v>176649.2814514816</v>
      </c>
      <c r="V8" s="1587">
        <v>172869.50043251202</v>
      </c>
      <c r="W8" s="1587">
        <v>173455.87385460763</v>
      </c>
      <c r="X8" s="1587">
        <v>187538.96253468501</v>
      </c>
      <c r="Y8" s="1587">
        <v>258561.04159238664</v>
      </c>
      <c r="Z8" s="1587">
        <v>237135.88981013437</v>
      </c>
      <c r="AA8" s="1587">
        <v>213281.52476280826</v>
      </c>
      <c r="AB8" s="1587">
        <v>210268.33752317895</v>
      </c>
      <c r="AC8" s="1587">
        <v>192781.68156869846</v>
      </c>
      <c r="AD8" s="1587">
        <v>211324.53325726939</v>
      </c>
      <c r="AE8" s="1587">
        <v>252016.18149728893</v>
      </c>
      <c r="AF8" s="1587">
        <v>239676.00145833983</v>
      </c>
      <c r="AG8" s="1587">
        <v>230162.83378165905</v>
      </c>
      <c r="AH8" s="1587">
        <v>240256.45643923589</v>
      </c>
      <c r="AI8" s="1587">
        <v>221718.58522972689</v>
      </c>
      <c r="AJ8" s="1587">
        <v>251548.31859188277</v>
      </c>
      <c r="AK8" s="1587">
        <v>232694.08916654068</v>
      </c>
    </row>
    <row r="9" spans="1:37" ht="18" customHeight="1" x14ac:dyDescent="0.3">
      <c r="A9" s="1581"/>
      <c r="B9" s="1581"/>
      <c r="C9" s="1647"/>
      <c r="D9" s="1647"/>
      <c r="E9" s="1647"/>
      <c r="F9" s="1647"/>
      <c r="G9" s="1647"/>
      <c r="H9" s="1647"/>
      <c r="I9" s="1647"/>
      <c r="J9" s="1647"/>
      <c r="K9" s="1647"/>
      <c r="L9" s="1647"/>
      <c r="M9" s="1647"/>
      <c r="N9" s="1647"/>
      <c r="O9" s="1647"/>
      <c r="P9" s="1647"/>
      <c r="Q9" s="1647"/>
      <c r="R9" s="1647"/>
      <c r="S9" s="1647"/>
      <c r="T9" s="1647"/>
      <c r="U9" s="1647"/>
      <c r="V9" s="1647"/>
      <c r="W9" s="1647"/>
      <c r="X9" s="1647"/>
      <c r="Y9" s="1647"/>
      <c r="Z9" s="1647"/>
      <c r="AA9" s="1647"/>
      <c r="AB9" s="1647"/>
      <c r="AC9" s="1647"/>
      <c r="AD9" s="1647"/>
      <c r="AE9" s="1647"/>
      <c r="AF9" s="1647"/>
      <c r="AG9" s="1647"/>
      <c r="AH9" s="1647"/>
      <c r="AI9" s="1647"/>
      <c r="AJ9" s="1647"/>
      <c r="AK9" s="1647"/>
    </row>
    <row r="10" spans="1:37" ht="18" customHeight="1" x14ac:dyDescent="0.3">
      <c r="A10" s="1576" t="s">
        <v>1447</v>
      </c>
      <c r="B10" s="1576" t="s">
        <v>1542</v>
      </c>
      <c r="C10" s="1579">
        <v>323409.15048591018</v>
      </c>
      <c r="D10" s="1579">
        <v>328683.53841267509</v>
      </c>
      <c r="E10" s="1579">
        <v>346403.11259458493</v>
      </c>
      <c r="F10" s="1579">
        <v>353423.08365790651</v>
      </c>
      <c r="G10" s="1579">
        <v>342551.35356928932</v>
      </c>
      <c r="H10" s="1579">
        <v>373517.47701141087</v>
      </c>
      <c r="I10" s="1579">
        <v>373947.17053014494</v>
      </c>
      <c r="J10" s="1579">
        <v>387477.88686132984</v>
      </c>
      <c r="K10" s="1579">
        <v>401175.45961785194</v>
      </c>
      <c r="L10" s="1579">
        <v>398067.71678505384</v>
      </c>
      <c r="M10" s="1579">
        <v>403537.38744113571</v>
      </c>
      <c r="N10" s="1579">
        <v>424769.77583347959</v>
      </c>
      <c r="O10" s="1579">
        <v>421455.61439245957</v>
      </c>
      <c r="P10" s="1579">
        <v>432621.81078598887</v>
      </c>
      <c r="Q10" s="1579">
        <v>424143.33950446133</v>
      </c>
      <c r="R10" s="1579">
        <v>425693.76163992035</v>
      </c>
      <c r="S10" s="1579">
        <v>435598.67287680868</v>
      </c>
      <c r="T10" s="1579">
        <v>453032.1</v>
      </c>
      <c r="U10" s="1579">
        <v>448926.14597877878</v>
      </c>
      <c r="V10" s="1579">
        <v>434004.41284679045</v>
      </c>
      <c r="W10" s="1579">
        <v>470689.58249038522</v>
      </c>
      <c r="X10" s="1579">
        <v>438535.18617274915</v>
      </c>
      <c r="Y10" s="1579">
        <v>480446.30932047707</v>
      </c>
      <c r="Z10" s="1579">
        <v>508940.15303977346</v>
      </c>
      <c r="AA10" s="1579">
        <v>473505.868987553</v>
      </c>
      <c r="AB10" s="1579">
        <v>475041.34015614988</v>
      </c>
      <c r="AC10" s="1579">
        <v>514556.57747646392</v>
      </c>
      <c r="AD10" s="1579">
        <v>494367.57944780565</v>
      </c>
      <c r="AE10" s="1579">
        <v>513558.73020492063</v>
      </c>
      <c r="AF10" s="1579">
        <v>545233.98117727914</v>
      </c>
      <c r="AG10" s="1579">
        <v>545721.90362080862</v>
      </c>
      <c r="AH10" s="1579">
        <v>553706.36467039504</v>
      </c>
      <c r="AI10" s="1579">
        <v>607480.45336826832</v>
      </c>
      <c r="AJ10" s="1579">
        <v>634122.46180386667</v>
      </c>
      <c r="AK10" s="1579">
        <v>642041.25087725208</v>
      </c>
    </row>
    <row r="11" spans="1:37" ht="18" customHeight="1" x14ac:dyDescent="0.3">
      <c r="A11" s="1581"/>
      <c r="B11" s="1581"/>
      <c r="C11" s="1647"/>
      <c r="D11" s="1647"/>
      <c r="E11" s="1647"/>
      <c r="F11" s="1647"/>
      <c r="G11" s="1647"/>
      <c r="H11" s="1647"/>
      <c r="I11" s="1647"/>
      <c r="J11" s="1647"/>
      <c r="K11" s="1647"/>
      <c r="L11" s="1647"/>
      <c r="M11" s="1647"/>
      <c r="N11" s="1647"/>
      <c r="O11" s="1647"/>
      <c r="P11" s="1647"/>
      <c r="Q11" s="1647"/>
      <c r="R11" s="1647"/>
      <c r="S11" s="1647"/>
      <c r="T11" s="1647"/>
      <c r="U11" s="1647"/>
      <c r="V11" s="1647"/>
      <c r="W11" s="1647"/>
      <c r="X11" s="1647"/>
      <c r="Y11" s="1647"/>
      <c r="Z11" s="1647"/>
      <c r="AA11" s="1647"/>
      <c r="AB11" s="1647"/>
      <c r="AC11" s="1647"/>
      <c r="AD11" s="1647"/>
      <c r="AE11" s="1647"/>
      <c r="AF11" s="1647"/>
      <c r="AG11" s="1647"/>
      <c r="AH11" s="1647"/>
      <c r="AI11" s="1647"/>
      <c r="AJ11" s="1647"/>
      <c r="AK11" s="1647"/>
    </row>
    <row r="12" spans="1:37" ht="18" customHeight="1" x14ac:dyDescent="0.3">
      <c r="A12" s="1576" t="s">
        <v>1457</v>
      </c>
      <c r="B12" s="1576" t="s">
        <v>1460</v>
      </c>
      <c r="C12" s="1579">
        <v>646874.39295671484</v>
      </c>
      <c r="D12" s="1579">
        <v>652737.52809542813</v>
      </c>
      <c r="E12" s="1579">
        <v>645998.54051785951</v>
      </c>
      <c r="F12" s="1579">
        <v>631980.82387106889</v>
      </c>
      <c r="G12" s="1579">
        <v>643984.74734653067</v>
      </c>
      <c r="H12" s="1579">
        <v>641762.17558927054</v>
      </c>
      <c r="I12" s="1579">
        <v>640712.36313337495</v>
      </c>
      <c r="J12" s="1579">
        <v>643720.41644352733</v>
      </c>
      <c r="K12" s="1579">
        <v>662951.11733307911</v>
      </c>
      <c r="L12" s="1579">
        <v>649718.08526534261</v>
      </c>
      <c r="M12" s="1579">
        <v>656005.68715069001</v>
      </c>
      <c r="N12" s="1579">
        <v>659367.01411922579</v>
      </c>
      <c r="O12" s="1579">
        <v>660435.68741008791</v>
      </c>
      <c r="P12" s="1579">
        <v>672693.92205062031</v>
      </c>
      <c r="Q12" s="1579">
        <v>663289.7944177686</v>
      </c>
      <c r="R12" s="1579">
        <v>676875.48783505824</v>
      </c>
      <c r="S12" s="1579">
        <v>674238.51903661201</v>
      </c>
      <c r="T12" s="1579">
        <v>706088.7</v>
      </c>
      <c r="U12" s="1579">
        <v>723562.49749299511</v>
      </c>
      <c r="V12" s="1579">
        <v>719403.81679250963</v>
      </c>
      <c r="W12" s="1579">
        <v>709129.31067039142</v>
      </c>
      <c r="X12" s="1579">
        <v>693843.16880276939</v>
      </c>
      <c r="Y12" s="1579">
        <v>687003.51589797961</v>
      </c>
      <c r="Z12" s="1579">
        <v>691313.09218121017</v>
      </c>
      <c r="AA12" s="1579">
        <v>687215.84705877898</v>
      </c>
      <c r="AB12" s="1579">
        <v>687769.72402532597</v>
      </c>
      <c r="AC12" s="1579">
        <v>692320.42916848161</v>
      </c>
      <c r="AD12" s="1579">
        <v>707078.37885188696</v>
      </c>
      <c r="AE12" s="1579">
        <v>698290.53039939236</v>
      </c>
      <c r="AF12" s="1579">
        <v>690537.70925050846</v>
      </c>
      <c r="AG12" s="1579">
        <v>694399.59053494188</v>
      </c>
      <c r="AH12" s="1579">
        <v>699000.55144608545</v>
      </c>
      <c r="AI12" s="1579">
        <v>718315.89551811665</v>
      </c>
      <c r="AJ12" s="1579">
        <v>726961.26776257518</v>
      </c>
      <c r="AK12" s="1579">
        <v>727630.09365989268</v>
      </c>
    </row>
    <row r="13" spans="1:37" ht="18" customHeight="1" x14ac:dyDescent="0.3">
      <c r="A13" s="1581"/>
      <c r="B13" s="1581"/>
      <c r="C13" s="1647"/>
      <c r="D13" s="1647"/>
      <c r="E13" s="1647"/>
      <c r="F13" s="1647"/>
      <c r="G13" s="1647"/>
      <c r="H13" s="1647"/>
      <c r="I13" s="1647"/>
      <c r="J13" s="1647"/>
      <c r="K13" s="1647"/>
      <c r="L13" s="1647"/>
      <c r="M13" s="1647"/>
      <c r="N13" s="1647"/>
      <c r="O13" s="1647">
        <v>2.5</v>
      </c>
      <c r="P13" s="1647"/>
      <c r="Q13" s="1647"/>
      <c r="R13" s="1647"/>
      <c r="S13" s="1647"/>
      <c r="T13" s="1647"/>
      <c r="U13" s="1647"/>
      <c r="V13" s="1647"/>
      <c r="W13" s="1647"/>
      <c r="X13" s="1647"/>
      <c r="Y13" s="1647"/>
      <c r="Z13" s="1647"/>
      <c r="AA13" s="1647"/>
      <c r="AB13" s="1647"/>
      <c r="AC13" s="1647"/>
      <c r="AD13" s="1647"/>
      <c r="AE13" s="1647"/>
      <c r="AF13" s="1647"/>
      <c r="AG13" s="1647"/>
      <c r="AH13" s="1647"/>
      <c r="AI13" s="1647"/>
      <c r="AJ13" s="1647"/>
      <c r="AK13" s="1647"/>
    </row>
    <row r="14" spans="1:37" ht="18" customHeight="1" x14ac:dyDescent="0.3">
      <c r="A14" s="1576" t="s">
        <v>1459</v>
      </c>
      <c r="B14" s="1576" t="s">
        <v>1543</v>
      </c>
      <c r="C14" s="1579">
        <v>12554.147170824433</v>
      </c>
      <c r="D14" s="1579">
        <v>13434.738536622657</v>
      </c>
      <c r="E14" s="1579">
        <v>9474.4783547853003</v>
      </c>
      <c r="F14" s="1579">
        <v>9582.3765905574546</v>
      </c>
      <c r="G14" s="1579">
        <v>9643.4592599895568</v>
      </c>
      <c r="H14" s="1579">
        <v>9803.9815799034277</v>
      </c>
      <c r="I14" s="1579">
        <v>9927.7433002470443</v>
      </c>
      <c r="J14" s="1579">
        <v>10081.649953439275</v>
      </c>
      <c r="K14" s="1579">
        <v>10167.583921020057</v>
      </c>
      <c r="L14" s="1579">
        <v>10300.631871663481</v>
      </c>
      <c r="M14" s="1579">
        <v>10300.221152248108</v>
      </c>
      <c r="N14" s="1579">
        <v>10248.713610977788</v>
      </c>
      <c r="O14" s="1579">
        <v>10372.056043579756</v>
      </c>
      <c r="P14" s="1579">
        <v>10744.073945685166</v>
      </c>
      <c r="Q14" s="1579">
        <v>9958.27089115134</v>
      </c>
      <c r="R14" s="1579">
        <v>10634.566665270193</v>
      </c>
      <c r="S14" s="1579">
        <v>10526.785551248049</v>
      </c>
      <c r="T14" s="1579">
        <v>9835.2000000000007</v>
      </c>
      <c r="U14" s="1579">
        <v>10381.661537628948</v>
      </c>
      <c r="V14" s="1579">
        <v>10611.189690226576</v>
      </c>
      <c r="W14" s="1579">
        <v>10182.487598533531</v>
      </c>
      <c r="X14" s="1579">
        <v>10404.576776722037</v>
      </c>
      <c r="Y14" s="1579">
        <v>10647.344806464487</v>
      </c>
      <c r="Z14" s="1579">
        <v>10512.98780086256</v>
      </c>
      <c r="AA14" s="1579">
        <v>10689.14513457909</v>
      </c>
      <c r="AB14" s="1579">
        <v>11928.259428188196</v>
      </c>
      <c r="AC14" s="1579">
        <v>12025.15521989481</v>
      </c>
      <c r="AD14" s="1579">
        <v>12107.407452142295</v>
      </c>
      <c r="AE14" s="1579">
        <v>12315.202106601209</v>
      </c>
      <c r="AF14" s="1579">
        <v>12424.898684971604</v>
      </c>
      <c r="AG14" s="1579">
        <v>12696.994251079097</v>
      </c>
      <c r="AH14" s="1579">
        <v>12711.860940847</v>
      </c>
      <c r="AI14" s="1579">
        <v>13023.076905827902</v>
      </c>
      <c r="AJ14" s="1579">
        <v>13423.067641571568</v>
      </c>
      <c r="AK14" s="1579">
        <v>13203.122056186474</v>
      </c>
    </row>
    <row r="15" spans="1:37" ht="18" customHeight="1" x14ac:dyDescent="0.3">
      <c r="A15" s="1581"/>
      <c r="B15" s="1589"/>
      <c r="C15" s="1647"/>
      <c r="D15" s="1647"/>
      <c r="E15" s="1647"/>
      <c r="F15" s="1647"/>
      <c r="G15" s="1647"/>
      <c r="H15" s="1647"/>
      <c r="I15" s="1647"/>
      <c r="J15" s="1647"/>
      <c r="K15" s="1647"/>
      <c r="L15" s="1647"/>
      <c r="M15" s="1647"/>
      <c r="N15" s="1647"/>
      <c r="O15" s="1647"/>
      <c r="P15" s="1647"/>
      <c r="Q15" s="1647"/>
      <c r="R15" s="1647"/>
      <c r="S15" s="1647"/>
      <c r="T15" s="1647"/>
      <c r="U15" s="1647"/>
      <c r="V15" s="1647"/>
      <c r="W15" s="1647"/>
      <c r="X15" s="1647"/>
      <c r="Y15" s="1647"/>
      <c r="Z15" s="1647"/>
      <c r="AA15" s="1647"/>
      <c r="AB15" s="1647"/>
      <c r="AC15" s="1647"/>
      <c r="AD15" s="1647"/>
      <c r="AE15" s="1647"/>
      <c r="AF15" s="1647"/>
      <c r="AG15" s="1647"/>
      <c r="AH15" s="1647"/>
      <c r="AI15" s="1647"/>
      <c r="AJ15" s="1647"/>
      <c r="AK15" s="1647"/>
    </row>
    <row r="16" spans="1:37" ht="18" customHeight="1" x14ac:dyDescent="0.3">
      <c r="A16" s="1576" t="s">
        <v>1461</v>
      </c>
      <c r="B16" s="1576" t="s">
        <v>1544</v>
      </c>
      <c r="C16" s="1579">
        <v>0.95513000000000003</v>
      </c>
      <c r="D16" s="1579">
        <v>0.51665499999999998</v>
      </c>
      <c r="E16" s="1579">
        <v>0.271646</v>
      </c>
      <c r="F16" s="1579">
        <v>0.45336859999999995</v>
      </c>
      <c r="G16" s="1579">
        <v>0.15168720000000002</v>
      </c>
      <c r="H16" s="1579">
        <v>3.7975800000000004E-2</v>
      </c>
      <c r="I16" s="1579">
        <v>0.11742039999999999</v>
      </c>
      <c r="J16" s="1579">
        <v>3.4548206399999994</v>
      </c>
      <c r="K16" s="1579">
        <v>3.0374739299999995</v>
      </c>
      <c r="L16" s="1579">
        <v>2.6577852200000001</v>
      </c>
      <c r="M16" s="1579">
        <v>2.2780965099999997</v>
      </c>
      <c r="N16" s="1579">
        <v>2.4612918000000001</v>
      </c>
      <c r="O16" s="1579">
        <v>2.2407580899999999</v>
      </c>
      <c r="P16" s="1579">
        <v>1.8249098000000001</v>
      </c>
      <c r="Q16" s="1579">
        <v>1.39630575</v>
      </c>
      <c r="R16" s="1579">
        <v>0.98153430000000008</v>
      </c>
      <c r="S16" s="1579">
        <v>0.98737425000000001</v>
      </c>
      <c r="T16" s="1579">
        <v>0.6</v>
      </c>
      <c r="U16" s="1579">
        <v>0.72680915000000001</v>
      </c>
      <c r="V16" s="1579">
        <v>4.3673442900000001</v>
      </c>
      <c r="W16" s="1579">
        <v>3.85214386</v>
      </c>
      <c r="X16" s="1579">
        <v>3.9203265099999998</v>
      </c>
      <c r="Y16" s="1579">
        <v>3.4256261600000002</v>
      </c>
      <c r="Z16" s="1579">
        <v>2.93092481</v>
      </c>
      <c r="AA16" s="1579">
        <v>2.4362414599999997</v>
      </c>
      <c r="AB16" s="1579">
        <v>2.0018861999999999</v>
      </c>
      <c r="AC16" s="1579">
        <v>1.50716691</v>
      </c>
      <c r="AD16" s="1579">
        <v>1.1218504199999999</v>
      </c>
      <c r="AE16" s="1579">
        <v>1.19621793</v>
      </c>
      <c r="AF16" s="1579">
        <v>1.0154459299999998</v>
      </c>
      <c r="AG16" s="1579">
        <v>0.59486348999999994</v>
      </c>
      <c r="AH16" s="1579">
        <v>4.0912923000000001</v>
      </c>
      <c r="AI16" s="1579">
        <v>4.4509865899999994</v>
      </c>
      <c r="AJ16" s="1579">
        <v>4.4329801500000006</v>
      </c>
      <c r="AK16" s="1579">
        <v>3.85208971</v>
      </c>
    </row>
    <row r="17" spans="1:37" ht="18" customHeight="1" x14ac:dyDescent="0.3">
      <c r="A17" s="1581"/>
      <c r="B17" s="1581"/>
      <c r="C17" s="1647"/>
      <c r="D17" s="1647"/>
      <c r="E17" s="1647"/>
      <c r="F17" s="1647"/>
      <c r="G17" s="1647"/>
      <c r="H17" s="1647"/>
      <c r="I17" s="1647"/>
      <c r="J17" s="1647"/>
      <c r="K17" s="1647"/>
      <c r="L17" s="1647"/>
      <c r="M17" s="1647"/>
      <c r="N17" s="1647"/>
      <c r="O17" s="1647"/>
      <c r="P17" s="1647"/>
      <c r="Q17" s="1647"/>
      <c r="R17" s="1647"/>
      <c r="S17" s="1647"/>
      <c r="T17" s="1647"/>
      <c r="U17" s="1647"/>
      <c r="V17" s="1647"/>
      <c r="W17" s="1647"/>
      <c r="X17" s="1647"/>
      <c r="Y17" s="1647"/>
      <c r="Z17" s="1647"/>
      <c r="AA17" s="1647"/>
      <c r="AB17" s="1647"/>
      <c r="AC17" s="1647"/>
      <c r="AD17" s="1647"/>
      <c r="AE17" s="1647"/>
      <c r="AF17" s="1647"/>
      <c r="AG17" s="1647"/>
      <c r="AH17" s="1647"/>
      <c r="AI17" s="1647"/>
      <c r="AJ17" s="1647"/>
      <c r="AK17" s="1647"/>
    </row>
    <row r="18" spans="1:37" ht="18" customHeight="1" x14ac:dyDescent="0.3">
      <c r="A18" s="1576" t="s">
        <v>1463</v>
      </c>
      <c r="B18" s="1576" t="s">
        <v>1545</v>
      </c>
      <c r="C18" s="1579">
        <v>3378.8780669142157</v>
      </c>
      <c r="D18" s="1579">
        <v>2932.9963831550385</v>
      </c>
      <c r="E18" s="1579">
        <v>2650.1482004206027</v>
      </c>
      <c r="F18" s="1579">
        <v>2969.9703730723818</v>
      </c>
      <c r="G18" s="1579">
        <v>2891.4075156859453</v>
      </c>
      <c r="H18" s="1579">
        <v>3367.1146153100922</v>
      </c>
      <c r="I18" s="1579">
        <v>3135.2813071736273</v>
      </c>
      <c r="J18" s="1579">
        <v>3229.0768150738986</v>
      </c>
      <c r="K18" s="1579">
        <v>2677.9320068139214</v>
      </c>
      <c r="L18" s="1579">
        <v>3061.3047592178323</v>
      </c>
      <c r="M18" s="1579">
        <v>3375.4478817152722</v>
      </c>
      <c r="N18" s="1579">
        <v>4224.2087275010272</v>
      </c>
      <c r="O18" s="1579">
        <v>3575.6638802794705</v>
      </c>
      <c r="P18" s="1579">
        <v>3382.3977550478248</v>
      </c>
      <c r="Q18" s="1579">
        <v>2349.3868171397153</v>
      </c>
      <c r="R18" s="1579">
        <v>2099.6772200230771</v>
      </c>
      <c r="S18" s="1579">
        <v>2628.8716981202579</v>
      </c>
      <c r="T18" s="1579">
        <v>4930</v>
      </c>
      <c r="U18" s="1579">
        <v>4807.553876408836</v>
      </c>
      <c r="V18" s="1579">
        <v>4199.6506607678239</v>
      </c>
      <c r="W18" s="1579">
        <v>4112.7434605618328</v>
      </c>
      <c r="X18" s="1579">
        <v>4683.8504888224052</v>
      </c>
      <c r="Y18" s="1579">
        <v>4658.9992741215865</v>
      </c>
      <c r="Z18" s="1579">
        <v>4190.6287963194291</v>
      </c>
      <c r="AA18" s="1579">
        <v>3938.8512725084115</v>
      </c>
      <c r="AB18" s="1579">
        <v>2999.3717479872739</v>
      </c>
      <c r="AC18" s="1579">
        <v>2749.7532059051605</v>
      </c>
      <c r="AD18" s="1579">
        <v>2380.0018681140828</v>
      </c>
      <c r="AE18" s="1579">
        <v>3200.6897223084206</v>
      </c>
      <c r="AF18" s="1579">
        <v>4014.7991485580919</v>
      </c>
      <c r="AG18" s="1579">
        <v>3600.793245135902</v>
      </c>
      <c r="AH18" s="1579">
        <v>3473.5743224381781</v>
      </c>
      <c r="AI18" s="1579">
        <v>3578.4465937215859</v>
      </c>
      <c r="AJ18" s="1579">
        <v>2864.6504146204347</v>
      </c>
      <c r="AK18" s="1579">
        <v>2245.3185109850751</v>
      </c>
    </row>
    <row r="19" spans="1:37" ht="18" customHeight="1" x14ac:dyDescent="0.3">
      <c r="A19" s="1581"/>
      <c r="B19" s="1581"/>
      <c r="C19" s="1647"/>
      <c r="D19" s="1647"/>
      <c r="E19" s="1647"/>
      <c r="F19" s="1647"/>
      <c r="G19" s="1647"/>
      <c r="H19" s="1647"/>
      <c r="I19" s="1647"/>
      <c r="J19" s="1647"/>
      <c r="K19" s="1647"/>
      <c r="L19" s="1647"/>
      <c r="M19" s="1647"/>
      <c r="N19" s="1647"/>
      <c r="O19" s="1647"/>
      <c r="P19" s="1647"/>
      <c r="Q19" s="1647"/>
      <c r="R19" s="1647"/>
      <c r="S19" s="1647"/>
      <c r="T19" s="1647"/>
      <c r="U19" s="1647"/>
      <c r="V19" s="1647"/>
      <c r="W19" s="1647"/>
      <c r="X19" s="1647"/>
      <c r="Y19" s="1647"/>
      <c r="Z19" s="1647"/>
      <c r="AA19" s="1647"/>
      <c r="AB19" s="1647"/>
      <c r="AC19" s="1647"/>
      <c r="AD19" s="1647"/>
      <c r="AE19" s="1647"/>
      <c r="AF19" s="1647"/>
      <c r="AG19" s="1647"/>
      <c r="AH19" s="1647"/>
      <c r="AI19" s="1647"/>
      <c r="AJ19" s="1647"/>
      <c r="AK19" s="1647"/>
    </row>
    <row r="20" spans="1:37" ht="18" customHeight="1" x14ac:dyDescent="0.3">
      <c r="A20" s="1576" t="s">
        <v>1465</v>
      </c>
      <c r="B20" s="1576" t="s">
        <v>1468</v>
      </c>
      <c r="C20" s="1579">
        <v>17124.1534444516</v>
      </c>
      <c r="D20" s="1579">
        <v>17387.004475093752</v>
      </c>
      <c r="E20" s="1579">
        <v>17480.373507102853</v>
      </c>
      <c r="F20" s="1579">
        <v>18880.59577878311</v>
      </c>
      <c r="G20" s="1579">
        <v>19772.350756399792</v>
      </c>
      <c r="H20" s="1579">
        <v>19375.875493271189</v>
      </c>
      <c r="I20" s="1579">
        <v>20209.57726746341</v>
      </c>
      <c r="J20" s="1579">
        <v>20107.363307970078</v>
      </c>
      <c r="K20" s="1579">
        <v>19626.674306006345</v>
      </c>
      <c r="L20" s="1579">
        <v>25625.003998532386</v>
      </c>
      <c r="M20" s="1579">
        <v>20229.791210376086</v>
      </c>
      <c r="N20" s="1579">
        <v>13692.501802548008</v>
      </c>
      <c r="O20" s="1579">
        <v>13167.280321686601</v>
      </c>
      <c r="P20" s="1579">
        <v>13276.916430429383</v>
      </c>
      <c r="Q20" s="1579">
        <v>15709.527810514972</v>
      </c>
      <c r="R20" s="1579">
        <v>18406.097617916701</v>
      </c>
      <c r="S20" s="1579">
        <v>16684.635220977005</v>
      </c>
      <c r="T20" s="1579">
        <v>18208.3</v>
      </c>
      <c r="U20" s="1579">
        <v>22351.503204308618</v>
      </c>
      <c r="V20" s="1579">
        <v>22793.663781780338</v>
      </c>
      <c r="W20" s="1579">
        <v>26910.501744209832</v>
      </c>
      <c r="X20" s="1579">
        <v>26764.674456249071</v>
      </c>
      <c r="Y20" s="1579">
        <v>29035.718389169582</v>
      </c>
      <c r="Z20" s="1579">
        <v>30437.261802830217</v>
      </c>
      <c r="AA20" s="1579">
        <v>30214.232700746641</v>
      </c>
      <c r="AB20" s="1579">
        <v>32665.984429435379</v>
      </c>
      <c r="AC20" s="1579">
        <v>24857.823151971599</v>
      </c>
      <c r="AD20" s="1579">
        <v>27545.983244919938</v>
      </c>
      <c r="AE20" s="1579">
        <v>22077.554442707245</v>
      </c>
      <c r="AF20" s="1579">
        <v>26041.148231708707</v>
      </c>
      <c r="AG20" s="1579">
        <v>28312.750196300727</v>
      </c>
      <c r="AH20" s="1579">
        <v>33392.170831508505</v>
      </c>
      <c r="AI20" s="1579">
        <v>25983.86624887009</v>
      </c>
      <c r="AJ20" s="1579">
        <v>25047.162624934746</v>
      </c>
      <c r="AK20" s="1579">
        <v>26204.490141285343</v>
      </c>
    </row>
    <row r="21" spans="1:37" ht="18" customHeight="1" x14ac:dyDescent="0.3">
      <c r="A21" s="1581"/>
      <c r="B21" s="1581"/>
      <c r="C21" s="1647"/>
      <c r="D21" s="1647"/>
      <c r="E21" s="1647"/>
      <c r="F21" s="1647"/>
      <c r="G21" s="1647"/>
      <c r="H21" s="1647"/>
      <c r="I21" s="1647"/>
      <c r="J21" s="1647"/>
      <c r="K21" s="1647"/>
      <c r="L21" s="1647"/>
      <c r="M21" s="1647"/>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row>
    <row r="22" spans="1:37" ht="18" customHeight="1" x14ac:dyDescent="0.3">
      <c r="A22" s="1576" t="s">
        <v>1467</v>
      </c>
      <c r="B22" s="1576" t="s">
        <v>1470</v>
      </c>
      <c r="C22" s="1579">
        <v>16783.066562153781</v>
      </c>
      <c r="D22" s="1579">
        <v>16662.990106930913</v>
      </c>
      <c r="E22" s="1579">
        <v>16714.808306037146</v>
      </c>
      <c r="F22" s="1579">
        <v>16933.391592858621</v>
      </c>
      <c r="G22" s="1579">
        <v>16965.380737863452</v>
      </c>
      <c r="H22" s="1579">
        <v>16894.259150927344</v>
      </c>
      <c r="I22" s="1579">
        <v>17244.552747367612</v>
      </c>
      <c r="J22" s="1579">
        <v>17176.067642631057</v>
      </c>
      <c r="K22" s="1579">
        <v>17714.909966183142</v>
      </c>
      <c r="L22" s="1579">
        <v>17779.359580064644</v>
      </c>
      <c r="M22" s="1579">
        <v>17729.429084550167</v>
      </c>
      <c r="N22" s="1579">
        <v>17596.792098551497</v>
      </c>
      <c r="O22" s="1579">
        <v>17502.197926633598</v>
      </c>
      <c r="P22" s="1579">
        <v>17546.488043785972</v>
      </c>
      <c r="Q22" s="1579">
        <v>17729.666947954731</v>
      </c>
      <c r="R22" s="1579">
        <v>17959.552263226153</v>
      </c>
      <c r="S22" s="1579">
        <v>17891.487368666632</v>
      </c>
      <c r="T22" s="1579">
        <v>17933.400000000001</v>
      </c>
      <c r="U22" s="1579">
        <v>17891.033263811409</v>
      </c>
      <c r="V22" s="1579">
        <v>17814.994206171017</v>
      </c>
      <c r="W22" s="1579">
        <v>18016.92987628323</v>
      </c>
      <c r="X22" s="1579">
        <v>17944.85720544224</v>
      </c>
      <c r="Y22" s="1579">
        <v>17829.534681573681</v>
      </c>
      <c r="Z22" s="1579">
        <v>18338.213278480045</v>
      </c>
      <c r="AA22" s="1579">
        <v>18192.769241368547</v>
      </c>
      <c r="AB22" s="1579">
        <v>18293.555926414694</v>
      </c>
      <c r="AC22" s="1579">
        <v>18251.359706277355</v>
      </c>
      <c r="AD22" s="1579">
        <v>18013.301744553763</v>
      </c>
      <c r="AE22" s="1579">
        <v>17932.255108175697</v>
      </c>
      <c r="AF22" s="1579">
        <v>17603.69697145218</v>
      </c>
      <c r="AG22" s="1579">
        <v>17584.518517895722</v>
      </c>
      <c r="AH22" s="1579">
        <v>17504.719826677381</v>
      </c>
      <c r="AI22" s="1579">
        <v>17963.073158406212</v>
      </c>
      <c r="AJ22" s="1579">
        <v>18054.004581106044</v>
      </c>
      <c r="AK22" s="1579">
        <v>18088.185566461289</v>
      </c>
    </row>
    <row r="23" spans="1:37" ht="18" customHeight="1" x14ac:dyDescent="0.3">
      <c r="A23" s="1581"/>
      <c r="B23" s="1581"/>
      <c r="C23" s="1587"/>
      <c r="D23" s="1587"/>
      <c r="E23" s="1587"/>
      <c r="F23" s="1587"/>
      <c r="G23" s="1587"/>
      <c r="H23" s="1587"/>
      <c r="I23" s="1587"/>
      <c r="J23" s="1587"/>
      <c r="K23" s="1587"/>
      <c r="L23" s="1587"/>
      <c r="M23" s="1587"/>
      <c r="N23" s="1587"/>
      <c r="O23" s="1587"/>
      <c r="P23" s="1587"/>
      <c r="Q23" s="1587"/>
      <c r="R23" s="1587"/>
      <c r="S23" s="1587"/>
      <c r="T23" s="1587"/>
      <c r="U23" s="1587"/>
      <c r="V23" s="1587"/>
      <c r="W23" s="1587"/>
      <c r="X23" s="1587"/>
      <c r="Y23" s="1587"/>
      <c r="Z23" s="1587"/>
      <c r="AA23" s="1587"/>
      <c r="AB23" s="1587"/>
      <c r="AC23" s="1587"/>
      <c r="AD23" s="1587"/>
      <c r="AE23" s="1587"/>
      <c r="AF23" s="1587"/>
      <c r="AG23" s="1587"/>
      <c r="AH23" s="1587"/>
      <c r="AI23" s="1587"/>
      <c r="AJ23" s="1587"/>
      <c r="AK23" s="1587"/>
    </row>
    <row r="24" spans="1:37" ht="18" customHeight="1" x14ac:dyDescent="0.3">
      <c r="A24" s="1576"/>
      <c r="B24" s="1576" t="s">
        <v>1424</v>
      </c>
      <c r="C24" s="1579">
        <v>1365617.8868358212</v>
      </c>
      <c r="D24" s="1579">
        <v>1352899.4840214273</v>
      </c>
      <c r="E24" s="1579">
        <v>1347793.6571326193</v>
      </c>
      <c r="F24" s="1579">
        <v>1345907.5620222194</v>
      </c>
      <c r="G24" s="1579">
        <v>1409571.0954317953</v>
      </c>
      <c r="H24" s="1579">
        <v>1382124.0103554248</v>
      </c>
      <c r="I24" s="1579">
        <v>1401974.9421275225</v>
      </c>
      <c r="J24" s="1579">
        <v>1390782.2097556328</v>
      </c>
      <c r="K24" s="1579">
        <v>1415355.9517944218</v>
      </c>
      <c r="L24" s="1579">
        <v>1458048.7956527267</v>
      </c>
      <c r="M24" s="1579">
        <v>1431901.7014428016</v>
      </c>
      <c r="N24" s="1579">
        <v>1445319.2370927532</v>
      </c>
      <c r="O24" s="1579">
        <v>1478965.3685137553</v>
      </c>
      <c r="P24" s="1579">
        <v>1550497.1388212512</v>
      </c>
      <c r="Q24" s="1579">
        <v>1527168.1696811719</v>
      </c>
      <c r="R24" s="1579">
        <v>1546656.2380080998</v>
      </c>
      <c r="S24" s="1579">
        <v>1569150.0222901902</v>
      </c>
      <c r="T24" s="1579">
        <v>1606181.3</v>
      </c>
      <c r="U24" s="1579">
        <v>1645107.2784188152</v>
      </c>
      <c r="V24" s="1579">
        <v>1650047.9162514766</v>
      </c>
      <c r="W24" s="1579">
        <v>1686367.4727960858</v>
      </c>
      <c r="X24" s="1579">
        <v>1650434.5927597787</v>
      </c>
      <c r="Y24" s="1579">
        <v>1741019.117012599</v>
      </c>
      <c r="Z24" s="1579">
        <v>1732317.4066350746</v>
      </c>
      <c r="AA24" s="1579">
        <v>1663606.6520986662</v>
      </c>
      <c r="AB24" s="1579">
        <v>1709197.6267093744</v>
      </c>
      <c r="AC24" s="1579">
        <v>1712098.6722167726</v>
      </c>
      <c r="AD24" s="1579">
        <v>1775301.1514109641</v>
      </c>
      <c r="AE24" s="1579">
        <v>1813310.0508268164</v>
      </c>
      <c r="AF24" s="1579">
        <v>1840174.7528254709</v>
      </c>
      <c r="AG24" s="1579">
        <v>1799573.7927370011</v>
      </c>
      <c r="AH24" s="1579">
        <v>1874524.5639616877</v>
      </c>
      <c r="AI24" s="1579">
        <v>1910601.5130892256</v>
      </c>
      <c r="AJ24" s="1579">
        <v>1897428.0696848023</v>
      </c>
      <c r="AK24" s="1579">
        <v>1955776.7928672861</v>
      </c>
    </row>
    <row r="25" spans="1:37" thickBot="1" x14ac:dyDescent="0.35">
      <c r="A25" s="1590"/>
      <c r="B25" s="1590"/>
      <c r="C25" s="1648"/>
      <c r="D25" s="1648"/>
      <c r="E25" s="1648"/>
      <c r="F25" s="1648"/>
      <c r="G25" s="1648"/>
      <c r="H25" s="1648"/>
      <c r="I25" s="1648"/>
      <c r="J25" s="1648"/>
      <c r="K25" s="1648"/>
      <c r="L25" s="1648"/>
      <c r="M25" s="1648"/>
      <c r="N25" s="1648"/>
      <c r="O25" s="1648"/>
      <c r="P25" s="1648"/>
      <c r="Q25" s="1648"/>
      <c r="R25" s="1648"/>
      <c r="S25" s="1648"/>
      <c r="T25" s="1648"/>
      <c r="U25" s="1648"/>
      <c r="V25" s="1648"/>
      <c r="W25" s="1648"/>
      <c r="X25" s="1648"/>
      <c r="Y25" s="1648"/>
      <c r="Z25" s="1648"/>
      <c r="AA25" s="1648"/>
      <c r="AB25" s="1648"/>
      <c r="AC25" s="1648"/>
      <c r="AD25" s="1648"/>
      <c r="AE25" s="1648"/>
      <c r="AF25" s="1648"/>
      <c r="AG25" s="1648"/>
      <c r="AH25" s="1648"/>
      <c r="AI25" s="1648"/>
      <c r="AJ25" s="1648"/>
      <c r="AK25" s="1648"/>
    </row>
    <row r="26" spans="1:37" ht="18" hidden="1" thickTop="1" x14ac:dyDescent="0.3">
      <c r="A26" s="1649"/>
      <c r="B26" s="1649"/>
      <c r="C26" s="1650"/>
      <c r="D26" s="1650"/>
      <c r="E26" s="1650"/>
      <c r="F26" s="1650"/>
      <c r="G26" s="1650"/>
      <c r="H26" s="1650"/>
      <c r="I26" s="1650"/>
      <c r="J26" s="1650"/>
      <c r="K26" s="1650"/>
      <c r="L26" s="1650"/>
      <c r="M26" s="1650"/>
      <c r="N26" s="1650"/>
      <c r="O26" s="1650"/>
      <c r="P26" s="1650"/>
      <c r="Q26" s="1650"/>
      <c r="R26" s="1650"/>
      <c r="S26" s="1650"/>
      <c r="T26" s="1650"/>
      <c r="U26" s="1650"/>
      <c r="V26" s="1650"/>
      <c r="W26" s="1650"/>
      <c r="X26" s="1650"/>
      <c r="Y26" s="1650"/>
      <c r="Z26" s="1650"/>
      <c r="AA26" s="1650"/>
      <c r="AB26" s="1650"/>
      <c r="AC26" s="1650"/>
      <c r="AD26" s="1650"/>
      <c r="AE26" s="1650"/>
      <c r="AF26" s="1650"/>
      <c r="AG26" s="1650"/>
      <c r="AH26" s="1650"/>
      <c r="AI26" s="1650"/>
      <c r="AJ26" s="1650"/>
      <c r="AK26" s="1650"/>
    </row>
    <row r="27" spans="1:37" ht="18" thickTop="1" x14ac:dyDescent="0.3">
      <c r="A27" s="1564"/>
      <c r="B27" s="1564"/>
      <c r="C27" s="1650"/>
      <c r="D27" s="1650"/>
      <c r="E27" s="1650"/>
      <c r="F27" s="1650"/>
      <c r="G27" s="1650"/>
      <c r="H27" s="1650"/>
      <c r="I27" s="1650"/>
      <c r="J27" s="1650"/>
      <c r="K27" s="1650"/>
      <c r="L27" s="1650"/>
      <c r="M27" s="1650"/>
      <c r="N27" s="1650"/>
      <c r="O27" s="1650"/>
      <c r="P27" s="1650"/>
      <c r="Q27" s="1650"/>
      <c r="R27" s="1650"/>
      <c r="S27" s="1650"/>
      <c r="T27" s="1650"/>
      <c r="U27" s="1650"/>
      <c r="V27" s="1650"/>
      <c r="W27" s="1650"/>
      <c r="X27" s="1650"/>
      <c r="Y27" s="1650"/>
      <c r="Z27" s="1650"/>
      <c r="AA27" s="1650"/>
      <c r="AB27" s="1650"/>
      <c r="AC27" s="1650"/>
      <c r="AD27" s="1650"/>
      <c r="AE27" s="1650"/>
      <c r="AF27" s="1650"/>
      <c r="AG27" s="1650"/>
      <c r="AH27" s="1650"/>
      <c r="AI27" s="1650"/>
      <c r="AJ27" s="1650"/>
      <c r="AK27" s="1650"/>
    </row>
    <row r="28" spans="1:37" ht="18" thickBot="1" x14ac:dyDescent="0.35">
      <c r="A28" s="1651"/>
      <c r="B28" s="1651"/>
      <c r="C28" s="1652"/>
      <c r="D28" s="1652"/>
      <c r="E28" s="1652"/>
      <c r="F28" s="1652"/>
      <c r="G28" s="1652"/>
      <c r="H28" s="1652"/>
      <c r="I28" s="1652"/>
      <c r="J28" s="1652"/>
      <c r="K28" s="1652"/>
      <c r="S28" s="1568"/>
      <c r="X28" s="1568"/>
      <c r="AE28" s="1568"/>
      <c r="AK28" s="1568" t="s">
        <v>681</v>
      </c>
    </row>
    <row r="29" spans="1:37" ht="24" customHeight="1" thickTop="1" thickBot="1" x14ac:dyDescent="0.35">
      <c r="A29" s="1570" t="s">
        <v>1442</v>
      </c>
      <c r="B29" s="1570" t="s">
        <v>971</v>
      </c>
      <c r="C29" s="1571">
        <v>43374</v>
      </c>
      <c r="D29" s="1571">
        <v>43405</v>
      </c>
      <c r="E29" s="1571">
        <v>43435</v>
      </c>
      <c r="F29" s="1571">
        <v>43466</v>
      </c>
      <c r="G29" s="1571">
        <v>43497</v>
      </c>
      <c r="H29" s="1571">
        <v>43525</v>
      </c>
      <c r="I29" s="1571">
        <v>43556</v>
      </c>
      <c r="J29" s="1571">
        <v>43586</v>
      </c>
      <c r="K29" s="1571">
        <v>43617</v>
      </c>
      <c r="L29" s="1571">
        <v>43647</v>
      </c>
      <c r="M29" s="1571">
        <v>43678</v>
      </c>
      <c r="N29" s="1571">
        <v>43709</v>
      </c>
      <c r="O29" s="1571">
        <v>43739</v>
      </c>
      <c r="P29" s="1571">
        <v>43770</v>
      </c>
      <c r="Q29" s="1571">
        <v>43800</v>
      </c>
      <c r="R29" s="1571">
        <v>43831</v>
      </c>
      <c r="S29" s="1572" t="s">
        <v>1528</v>
      </c>
      <c r="T29" s="1572" t="s">
        <v>771</v>
      </c>
      <c r="U29" s="1572" t="s">
        <v>1529</v>
      </c>
      <c r="V29" s="1572" t="s">
        <v>1530</v>
      </c>
      <c r="W29" s="1572" t="s">
        <v>1090</v>
      </c>
      <c r="X29" s="1572" t="s">
        <v>1091</v>
      </c>
      <c r="Y29" s="1572" t="s">
        <v>1092</v>
      </c>
      <c r="Z29" s="1572" t="s">
        <v>1093</v>
      </c>
      <c r="AA29" s="1572" t="s">
        <v>778</v>
      </c>
      <c r="AB29" s="1572" t="s">
        <v>779</v>
      </c>
      <c r="AC29" s="1572" t="s">
        <v>1094</v>
      </c>
      <c r="AD29" s="1572" t="s">
        <v>781</v>
      </c>
      <c r="AE29" s="1572" t="s">
        <v>1531</v>
      </c>
      <c r="AF29" s="1572" t="s">
        <v>783</v>
      </c>
      <c r="AG29" s="1572" t="s">
        <v>784</v>
      </c>
      <c r="AH29" s="1572" t="s">
        <v>785</v>
      </c>
      <c r="AI29" s="1572" t="s">
        <v>786</v>
      </c>
      <c r="AJ29" s="1572" t="s">
        <v>1534</v>
      </c>
      <c r="AK29" s="1572" t="s">
        <v>1535</v>
      </c>
    </row>
    <row r="30" spans="1:37" ht="18" customHeight="1" thickTop="1" x14ac:dyDescent="0.3">
      <c r="A30" s="1581"/>
      <c r="B30" s="1596"/>
      <c r="C30" s="1587"/>
      <c r="D30" s="1587"/>
      <c r="E30" s="1587"/>
      <c r="F30" s="1587"/>
      <c r="G30" s="1587"/>
      <c r="H30" s="1587"/>
      <c r="I30" s="1587"/>
      <c r="J30" s="1587"/>
      <c r="K30" s="1587"/>
      <c r="L30" s="1587"/>
      <c r="M30" s="1587"/>
      <c r="N30" s="1587"/>
      <c r="O30" s="1587"/>
      <c r="P30" s="1587"/>
      <c r="Q30" s="1587"/>
      <c r="R30" s="1587"/>
      <c r="S30" s="1587"/>
      <c r="T30" s="1587"/>
      <c r="U30" s="1587"/>
      <c r="V30" s="1587"/>
      <c r="W30" s="1587"/>
      <c r="X30" s="1587"/>
      <c r="Y30" s="1587"/>
      <c r="Z30" s="1587"/>
      <c r="AA30" s="1587"/>
      <c r="AB30" s="1587"/>
      <c r="AC30" s="1587"/>
      <c r="AD30" s="1587"/>
      <c r="AE30" s="1587"/>
      <c r="AF30" s="1587"/>
      <c r="AG30" s="1587"/>
      <c r="AH30" s="1587"/>
      <c r="AI30" s="1587"/>
      <c r="AJ30" s="1587"/>
      <c r="AK30" s="1587"/>
    </row>
    <row r="31" spans="1:37" ht="18" customHeight="1" x14ac:dyDescent="0.3">
      <c r="A31" s="1576" t="s">
        <v>1471</v>
      </c>
      <c r="B31" s="1576" t="s">
        <v>1546</v>
      </c>
      <c r="C31" s="1579">
        <v>1003466.3580728481</v>
      </c>
      <c r="D31" s="1579">
        <v>985825.42911876226</v>
      </c>
      <c r="E31" s="1579">
        <v>993369.63823581871</v>
      </c>
      <c r="F31" s="1579">
        <v>985565.37924373988</v>
      </c>
      <c r="G31" s="1579">
        <v>1053179.7089023883</v>
      </c>
      <c r="H31" s="1579">
        <v>1009110.9752867478</v>
      </c>
      <c r="I31" s="1579">
        <v>1035201.4607954381</v>
      </c>
      <c r="J31" s="1579">
        <v>1026121.6099641048</v>
      </c>
      <c r="K31" s="1579">
        <v>1030371.0829183606</v>
      </c>
      <c r="L31" s="1579">
        <v>1064072.370818259</v>
      </c>
      <c r="M31" s="1579">
        <v>1043539.6086825189</v>
      </c>
      <c r="N31" s="1579">
        <v>1055813.5645698449</v>
      </c>
      <c r="O31" s="1579">
        <v>1100337.7640602475</v>
      </c>
      <c r="P31" s="1579">
        <v>1164628.4610824005</v>
      </c>
      <c r="Q31" s="1579">
        <v>1148426.0217205626</v>
      </c>
      <c r="R31" s="1579">
        <v>1163870.4374500378</v>
      </c>
      <c r="S31" s="1579">
        <v>1186540.9297861627</v>
      </c>
      <c r="T31" s="1579">
        <v>1198205.4218182403</v>
      </c>
      <c r="U31" s="1579">
        <v>1203806.418329777</v>
      </c>
      <c r="V31" s="1579">
        <v>1212952.0876573164</v>
      </c>
      <c r="W31" s="1579">
        <v>1238594.9601729973</v>
      </c>
      <c r="X31" s="1579">
        <v>1209835.2488311327</v>
      </c>
      <c r="Y31" s="1579">
        <v>1299599.0469368689</v>
      </c>
      <c r="Z31" s="1579">
        <v>1293559.1728604105</v>
      </c>
      <c r="AA31" s="1579">
        <v>1241999.2029383248</v>
      </c>
      <c r="AB31" s="1579">
        <v>1284614.958036182</v>
      </c>
      <c r="AC31" s="1579">
        <v>1297597.480225516</v>
      </c>
      <c r="AD31" s="1579">
        <v>1350604.0030924445</v>
      </c>
      <c r="AE31" s="1579">
        <v>1377236.757756907</v>
      </c>
      <c r="AF31" s="1579">
        <v>1403420.9892368205</v>
      </c>
      <c r="AG31" s="1579">
        <v>1371249.8312604974</v>
      </c>
      <c r="AH31" s="1579">
        <v>1448793.8960295466</v>
      </c>
      <c r="AI31" s="1579">
        <v>1465410.2477605103</v>
      </c>
      <c r="AJ31" s="1579">
        <v>1457975.7331020078</v>
      </c>
      <c r="AK31" s="1579">
        <v>1505497.7463221201</v>
      </c>
    </row>
    <row r="32" spans="1:37" ht="18" customHeight="1" x14ac:dyDescent="0.3">
      <c r="A32" s="1581" t="s">
        <v>1547</v>
      </c>
      <c r="B32" s="1581" t="s">
        <v>1548</v>
      </c>
      <c r="C32" s="1587">
        <v>684016.11894296249</v>
      </c>
      <c r="D32" s="1587">
        <v>682378.04571106599</v>
      </c>
      <c r="E32" s="1587">
        <v>690891.10797815153</v>
      </c>
      <c r="F32" s="1587">
        <v>683455.39443433646</v>
      </c>
      <c r="G32" s="1587">
        <v>734607.71920019027</v>
      </c>
      <c r="H32" s="1587">
        <v>713130.30463240796</v>
      </c>
      <c r="I32" s="1587">
        <v>732804.11482553033</v>
      </c>
      <c r="J32" s="1587">
        <v>725006.83099447738</v>
      </c>
      <c r="K32" s="1587">
        <v>725875.24979446107</v>
      </c>
      <c r="L32" s="1587">
        <v>746384.07412294135</v>
      </c>
      <c r="M32" s="1587">
        <v>735631.1107674815</v>
      </c>
      <c r="N32" s="1587">
        <v>731605.02390251122</v>
      </c>
      <c r="O32" s="1587">
        <v>770243.14127152518</v>
      </c>
      <c r="P32" s="1587">
        <v>836476.11776609824</v>
      </c>
      <c r="Q32" s="1587">
        <v>815485.01336853555</v>
      </c>
      <c r="R32" s="1587">
        <v>822451.47965343355</v>
      </c>
      <c r="S32" s="1587">
        <v>841107.24794872652</v>
      </c>
      <c r="T32" s="1587">
        <v>870101.32714155549</v>
      </c>
      <c r="U32" s="1587">
        <v>885748.23622033582</v>
      </c>
      <c r="V32" s="1587">
        <v>887641.56076104497</v>
      </c>
      <c r="W32" s="1587">
        <v>909407.36061140278</v>
      </c>
      <c r="X32" s="1587">
        <v>883729.07255011238</v>
      </c>
      <c r="Y32" s="1587">
        <v>980849.72483544645</v>
      </c>
      <c r="Z32" s="1587">
        <v>946543.53277816495</v>
      </c>
      <c r="AA32" s="1587">
        <v>921364.93943594652</v>
      </c>
      <c r="AB32" s="1587">
        <v>954684.68506130739</v>
      </c>
      <c r="AC32" s="1587">
        <v>950398.87402759143</v>
      </c>
      <c r="AD32" s="1587">
        <v>1007112.6728638929</v>
      </c>
      <c r="AE32" s="1587">
        <v>1015434.695668649</v>
      </c>
      <c r="AF32" s="1587">
        <v>1044998.1454919098</v>
      </c>
      <c r="AG32" s="1587">
        <v>1014626.5152618177</v>
      </c>
      <c r="AH32" s="1587">
        <v>1077278.9773685916</v>
      </c>
      <c r="AI32" s="1587">
        <v>1097509.3418378225</v>
      </c>
      <c r="AJ32" s="1587">
        <v>1090209.9288943661</v>
      </c>
      <c r="AK32" s="1587">
        <v>1121843.497728613</v>
      </c>
    </row>
    <row r="33" spans="1:37" ht="18" customHeight="1" x14ac:dyDescent="0.3">
      <c r="A33" s="1581" t="s">
        <v>1549</v>
      </c>
      <c r="B33" s="1581" t="s">
        <v>1550</v>
      </c>
      <c r="C33" s="1587">
        <v>319450.23912988557</v>
      </c>
      <c r="D33" s="1587">
        <v>303447.38340769592</v>
      </c>
      <c r="E33" s="1587">
        <v>302478.53025766718</v>
      </c>
      <c r="F33" s="1587">
        <v>302109.98480940354</v>
      </c>
      <c r="G33" s="1587">
        <v>318571.98970219807</v>
      </c>
      <c r="H33" s="1587">
        <v>295980.67065433983</v>
      </c>
      <c r="I33" s="1587">
        <v>302397.34596990753</v>
      </c>
      <c r="J33" s="1587">
        <v>301114.7789696274</v>
      </c>
      <c r="K33" s="1587">
        <v>304495.83312389982</v>
      </c>
      <c r="L33" s="1587">
        <v>317688.29669531749</v>
      </c>
      <c r="M33" s="1587">
        <v>307908.4979150375</v>
      </c>
      <c r="N33" s="1587">
        <v>324208.54066733358</v>
      </c>
      <c r="O33" s="1587">
        <v>330094.62278872228</v>
      </c>
      <c r="P33" s="1587">
        <v>328152.34331630234</v>
      </c>
      <c r="Q33" s="1587">
        <v>332941.00835202687</v>
      </c>
      <c r="R33" s="1587">
        <v>341418.95779660426</v>
      </c>
      <c r="S33" s="1587">
        <v>345433.68183743628</v>
      </c>
      <c r="T33" s="1587">
        <v>328104.09467668447</v>
      </c>
      <c r="U33" s="1587">
        <v>318058.18210944097</v>
      </c>
      <c r="V33" s="1587">
        <v>325310.52689627139</v>
      </c>
      <c r="W33" s="1587">
        <v>329187.59956159454</v>
      </c>
      <c r="X33" s="1587">
        <v>326106.17628101975</v>
      </c>
      <c r="Y33" s="1587">
        <v>318749.32210142264</v>
      </c>
      <c r="Z33" s="1587">
        <v>347015.64008224534</v>
      </c>
      <c r="AA33" s="1587">
        <v>320634.26350237842</v>
      </c>
      <c r="AB33" s="1587">
        <v>329930.27297487471</v>
      </c>
      <c r="AC33" s="1587">
        <v>347198.60619792453</v>
      </c>
      <c r="AD33" s="1587">
        <v>343491.33022855176</v>
      </c>
      <c r="AE33" s="1587">
        <v>361802.0620882581</v>
      </c>
      <c r="AF33" s="1587">
        <v>358422.84374491125</v>
      </c>
      <c r="AG33" s="1587">
        <v>356623.31599867973</v>
      </c>
      <c r="AH33" s="1587">
        <v>371514.91866095521</v>
      </c>
      <c r="AI33" s="1587">
        <v>367900.90592268785</v>
      </c>
      <c r="AJ33" s="1587">
        <v>367765.80420764151</v>
      </c>
      <c r="AK33" s="1587">
        <v>383654.24859350728</v>
      </c>
    </row>
    <row r="34" spans="1:37" ht="18" customHeight="1" x14ac:dyDescent="0.3">
      <c r="A34" s="1581"/>
      <c r="B34" s="1581"/>
      <c r="C34" s="1653"/>
      <c r="D34" s="1653"/>
      <c r="E34" s="1653"/>
      <c r="F34" s="1653"/>
      <c r="G34" s="1653"/>
      <c r="H34" s="1653"/>
      <c r="I34" s="1653"/>
      <c r="J34" s="1653"/>
      <c r="K34" s="1653"/>
      <c r="L34" s="1653"/>
      <c r="M34" s="1653"/>
      <c r="N34" s="1653"/>
      <c r="O34" s="1653"/>
      <c r="P34" s="1653"/>
      <c r="Q34" s="1653"/>
      <c r="R34" s="1653"/>
      <c r="S34" s="1653"/>
      <c r="T34" s="1653"/>
      <c r="U34" s="1653"/>
      <c r="V34" s="1653"/>
      <c r="W34" s="1653"/>
      <c r="X34" s="1653"/>
      <c r="Y34" s="1653"/>
      <c r="Z34" s="1653"/>
      <c r="AA34" s="1653"/>
      <c r="AB34" s="1653"/>
      <c r="AC34" s="1653"/>
      <c r="AD34" s="1653"/>
      <c r="AE34" s="1653"/>
      <c r="AF34" s="1653"/>
      <c r="AG34" s="1653"/>
      <c r="AH34" s="1653"/>
      <c r="AI34" s="1653"/>
      <c r="AJ34" s="1653"/>
      <c r="AK34" s="1653"/>
    </row>
    <row r="35" spans="1:37" ht="18" customHeight="1" x14ac:dyDescent="0.3">
      <c r="A35" s="1576" t="s">
        <v>1472</v>
      </c>
      <c r="B35" s="1576" t="s">
        <v>1542</v>
      </c>
      <c r="C35" s="1579">
        <v>10396.875698402895</v>
      </c>
      <c r="D35" s="1579">
        <v>10472.513971288818</v>
      </c>
      <c r="E35" s="1579">
        <v>9552.8629273608403</v>
      </c>
      <c r="F35" s="1579">
        <v>13987.50867411193</v>
      </c>
      <c r="G35" s="1579">
        <v>13862.469159942078</v>
      </c>
      <c r="H35" s="1579">
        <v>14163.428913594504</v>
      </c>
      <c r="I35" s="1579">
        <v>14708.977414611722</v>
      </c>
      <c r="J35" s="1579">
        <v>14942.4576806799</v>
      </c>
      <c r="K35" s="1579">
        <v>15062.803368544977</v>
      </c>
      <c r="L35" s="1579">
        <v>15026.021519396279</v>
      </c>
      <c r="M35" s="1579">
        <v>14959.982031542395</v>
      </c>
      <c r="N35" s="1579">
        <v>15120.636000181921</v>
      </c>
      <c r="O35" s="1579">
        <v>15280.012605387969</v>
      </c>
      <c r="P35" s="1579">
        <v>15447.164900141179</v>
      </c>
      <c r="Q35" s="1579">
        <v>17015.682745620466</v>
      </c>
      <c r="R35" s="1579">
        <v>17069.105568815172</v>
      </c>
      <c r="S35" s="1579">
        <v>17096.525482945803</v>
      </c>
      <c r="T35" s="1579">
        <v>16124.172714863298</v>
      </c>
      <c r="U35" s="1579">
        <v>16212.858535886307</v>
      </c>
      <c r="V35" s="1579">
        <v>16100.745294959024</v>
      </c>
      <c r="W35" s="1579">
        <v>16874.40861594228</v>
      </c>
      <c r="X35" s="1579">
        <v>17056.301030099683</v>
      </c>
      <c r="Y35" s="1579">
        <v>17100.396193503762</v>
      </c>
      <c r="Z35" s="1579">
        <v>16913.578328091779</v>
      </c>
      <c r="AA35" s="1579">
        <v>16903.670228602685</v>
      </c>
      <c r="AB35" s="1579">
        <v>16654.533657206321</v>
      </c>
      <c r="AC35" s="1579">
        <v>16264.041633131037</v>
      </c>
      <c r="AD35" s="1579">
        <v>16408.554026230264</v>
      </c>
      <c r="AE35" s="1579">
        <v>16221.468650547791</v>
      </c>
      <c r="AF35" s="1579">
        <v>16503.915965674823</v>
      </c>
      <c r="AG35" s="1579">
        <v>16455.038241147897</v>
      </c>
      <c r="AH35" s="1579">
        <v>16482.822912366399</v>
      </c>
      <c r="AI35" s="1579">
        <v>17087.44599870186</v>
      </c>
      <c r="AJ35" s="1579">
        <v>17042.038238085748</v>
      </c>
      <c r="AK35" s="1579">
        <v>16938.245741903298</v>
      </c>
    </row>
    <row r="36" spans="1:37" ht="18" customHeight="1" x14ac:dyDescent="0.3">
      <c r="A36" s="1581"/>
      <c r="B36" s="1581"/>
      <c r="C36" s="1653"/>
      <c r="D36" s="1653"/>
      <c r="E36" s="1653"/>
      <c r="F36" s="1653"/>
      <c r="G36" s="1653"/>
      <c r="H36" s="1653"/>
      <c r="I36" s="1653"/>
      <c r="J36" s="1653"/>
      <c r="K36" s="1653"/>
      <c r="L36" s="1653"/>
      <c r="M36" s="1653"/>
      <c r="N36" s="1653"/>
      <c r="O36" s="1653"/>
      <c r="P36" s="1653"/>
      <c r="Q36" s="1653"/>
      <c r="R36" s="1653"/>
      <c r="S36" s="1653"/>
      <c r="T36" s="1653"/>
      <c r="U36" s="1653"/>
      <c r="V36" s="1653"/>
      <c r="W36" s="1653"/>
      <c r="X36" s="1653"/>
      <c r="Y36" s="1653"/>
      <c r="Z36" s="1653"/>
      <c r="AA36" s="1653"/>
      <c r="AB36" s="1653"/>
      <c r="AC36" s="1653"/>
      <c r="AD36" s="1653"/>
      <c r="AE36" s="1653"/>
      <c r="AF36" s="1653"/>
      <c r="AG36" s="1653"/>
      <c r="AH36" s="1653"/>
      <c r="AI36" s="1653"/>
      <c r="AJ36" s="1653"/>
      <c r="AK36" s="1653"/>
    </row>
    <row r="37" spans="1:37" ht="18" customHeight="1" x14ac:dyDescent="0.3">
      <c r="A37" s="1576" t="s">
        <v>1480</v>
      </c>
      <c r="B37" s="1576" t="s">
        <v>1460</v>
      </c>
      <c r="C37" s="1579">
        <v>138686.41134619206</v>
      </c>
      <c r="D37" s="1579">
        <v>139939.762859062</v>
      </c>
      <c r="E37" s="1579">
        <v>138215.13703439353</v>
      </c>
      <c r="F37" s="1579">
        <v>138839.25534205005</v>
      </c>
      <c r="G37" s="1579">
        <v>132963.92811812891</v>
      </c>
      <c r="H37" s="1579">
        <v>141378.93299931596</v>
      </c>
      <c r="I37" s="1579">
        <v>134742.84316092852</v>
      </c>
      <c r="J37" s="1579">
        <v>128484.29869788558</v>
      </c>
      <c r="K37" s="1579">
        <v>149602.96541626702</v>
      </c>
      <c r="L37" s="1579">
        <v>146552.63785548275</v>
      </c>
      <c r="M37" s="1579">
        <v>150093.02527221362</v>
      </c>
      <c r="N37" s="1579">
        <v>152632.10169356837</v>
      </c>
      <c r="O37" s="1579">
        <v>145443.19904246111</v>
      </c>
      <c r="P37" s="1579">
        <v>147936.54823418125</v>
      </c>
      <c r="Q37" s="1579">
        <v>146043.20855930113</v>
      </c>
      <c r="R37" s="1579">
        <v>147009.44332419502</v>
      </c>
      <c r="S37" s="1579">
        <v>143405.48763154136</v>
      </c>
      <c r="T37" s="1579">
        <v>160364.31880343828</v>
      </c>
      <c r="U37" s="1579">
        <v>185421.66517849173</v>
      </c>
      <c r="V37" s="1579">
        <v>179417.44781692783</v>
      </c>
      <c r="W37" s="1579">
        <v>182515.64472524228</v>
      </c>
      <c r="X37" s="1579">
        <v>177189.80801213961</v>
      </c>
      <c r="Y37" s="1579">
        <v>173268.27627573922</v>
      </c>
      <c r="Z37" s="1579">
        <v>159553.83282579115</v>
      </c>
      <c r="AA37" s="1579">
        <v>151206.4401817577</v>
      </c>
      <c r="AB37" s="1579">
        <v>145580.02421794005</v>
      </c>
      <c r="AC37" s="1579">
        <v>144427.01910085219</v>
      </c>
      <c r="AD37" s="1579">
        <v>152334.79733372852</v>
      </c>
      <c r="AE37" s="1579">
        <v>160018.34789737646</v>
      </c>
      <c r="AF37" s="1579">
        <v>157684.46774648846</v>
      </c>
      <c r="AG37" s="1579">
        <v>151076.79913641003</v>
      </c>
      <c r="AH37" s="1579">
        <v>141875.43885198981</v>
      </c>
      <c r="AI37" s="1579">
        <v>157885.89576674532</v>
      </c>
      <c r="AJ37" s="1579">
        <v>154184.7443083892</v>
      </c>
      <c r="AK37" s="1579">
        <v>163697.9465848032</v>
      </c>
    </row>
    <row r="38" spans="1:37" ht="18" customHeight="1" x14ac:dyDescent="0.3">
      <c r="A38" s="1581"/>
      <c r="B38" s="1597"/>
      <c r="C38" s="1653"/>
      <c r="D38" s="1653"/>
      <c r="E38" s="1653"/>
      <c r="F38" s="1653"/>
      <c r="G38" s="1653"/>
      <c r="H38" s="1653"/>
      <c r="I38" s="1653"/>
      <c r="J38" s="1653"/>
      <c r="K38" s="1653"/>
      <c r="L38" s="1653"/>
      <c r="M38" s="1653"/>
      <c r="N38" s="1653"/>
      <c r="O38" s="1653"/>
      <c r="P38" s="1653"/>
      <c r="Q38" s="1653"/>
      <c r="R38" s="1653"/>
      <c r="S38" s="1653"/>
      <c r="T38" s="1653"/>
      <c r="U38" s="1653"/>
      <c r="V38" s="1653"/>
      <c r="W38" s="1653"/>
      <c r="X38" s="1653"/>
      <c r="Y38" s="1653"/>
      <c r="Z38" s="1653"/>
      <c r="AA38" s="1653"/>
      <c r="AB38" s="1653"/>
      <c r="AC38" s="1653"/>
      <c r="AD38" s="1653"/>
      <c r="AE38" s="1653"/>
      <c r="AF38" s="1653"/>
      <c r="AG38" s="1653"/>
      <c r="AH38" s="1653"/>
      <c r="AI38" s="1653"/>
      <c r="AJ38" s="1653"/>
      <c r="AK38" s="1653"/>
    </row>
    <row r="39" spans="1:37" ht="18" customHeight="1" x14ac:dyDescent="0.3">
      <c r="A39" s="1576" t="s">
        <v>1485</v>
      </c>
      <c r="B39" s="1576" t="s">
        <v>1544</v>
      </c>
      <c r="C39" s="1579">
        <v>0</v>
      </c>
      <c r="D39" s="1579">
        <v>0</v>
      </c>
      <c r="E39" s="1579">
        <v>0</v>
      </c>
      <c r="F39" s="1579">
        <v>0</v>
      </c>
      <c r="G39" s="1579">
        <v>0</v>
      </c>
      <c r="H39" s="1579">
        <v>0</v>
      </c>
      <c r="I39" s="1579">
        <v>0</v>
      </c>
      <c r="J39" s="1579">
        <v>0</v>
      </c>
      <c r="K39" s="1579">
        <v>0</v>
      </c>
      <c r="L39" s="1579">
        <v>0</v>
      </c>
      <c r="M39" s="1579">
        <v>0</v>
      </c>
      <c r="N39" s="1579">
        <v>0</v>
      </c>
      <c r="O39" s="1579">
        <v>0</v>
      </c>
      <c r="P39" s="1579">
        <v>0</v>
      </c>
      <c r="Q39" s="1579">
        <v>0</v>
      </c>
      <c r="R39" s="1579">
        <v>0</v>
      </c>
      <c r="S39" s="1579">
        <v>0</v>
      </c>
      <c r="T39" s="1579">
        <v>0</v>
      </c>
      <c r="U39" s="1579">
        <v>0</v>
      </c>
      <c r="V39" s="1579">
        <v>0</v>
      </c>
      <c r="W39" s="1579">
        <v>0</v>
      </c>
      <c r="X39" s="1579">
        <v>0</v>
      </c>
      <c r="Y39" s="1579">
        <v>0</v>
      </c>
      <c r="Z39" s="1579">
        <v>0</v>
      </c>
      <c r="AA39" s="1579">
        <v>0</v>
      </c>
      <c r="AB39" s="1579">
        <v>0</v>
      </c>
      <c r="AC39" s="1579">
        <v>0</v>
      </c>
      <c r="AD39" s="1579">
        <v>0</v>
      </c>
      <c r="AE39" s="1579">
        <v>0</v>
      </c>
      <c r="AF39" s="1579">
        <v>0</v>
      </c>
      <c r="AG39" s="1579">
        <v>0</v>
      </c>
      <c r="AH39" s="1579">
        <v>0</v>
      </c>
      <c r="AI39" s="1579">
        <v>0</v>
      </c>
      <c r="AJ39" s="1579">
        <v>0</v>
      </c>
      <c r="AK39" s="1579">
        <v>0</v>
      </c>
    </row>
    <row r="40" spans="1:37" ht="18" customHeight="1" x14ac:dyDescent="0.3">
      <c r="A40" s="1581"/>
      <c r="B40" s="1581"/>
      <c r="C40" s="1653"/>
      <c r="D40" s="1653"/>
      <c r="E40" s="1653"/>
      <c r="F40" s="1653"/>
      <c r="G40" s="1653"/>
      <c r="H40" s="1653"/>
      <c r="I40" s="1653"/>
      <c r="J40" s="1653"/>
      <c r="K40" s="1653"/>
      <c r="L40" s="1653"/>
      <c r="M40" s="1653"/>
      <c r="N40" s="1653"/>
      <c r="O40" s="1653"/>
      <c r="P40" s="1653"/>
      <c r="Q40" s="1653"/>
      <c r="R40" s="1653"/>
      <c r="S40" s="1653"/>
      <c r="T40" s="1653"/>
      <c r="U40" s="1653"/>
      <c r="V40" s="1653"/>
      <c r="W40" s="1653"/>
      <c r="X40" s="1653"/>
      <c r="Y40" s="1653"/>
      <c r="Z40" s="1653"/>
      <c r="AA40" s="1653"/>
      <c r="AB40" s="1653"/>
      <c r="AC40" s="1653"/>
      <c r="AD40" s="1653"/>
      <c r="AE40" s="1653"/>
      <c r="AF40" s="1653"/>
      <c r="AG40" s="1653"/>
      <c r="AH40" s="1653"/>
      <c r="AI40" s="1653"/>
      <c r="AJ40" s="1653"/>
      <c r="AK40" s="1653"/>
    </row>
    <row r="41" spans="1:37" ht="18" customHeight="1" x14ac:dyDescent="0.3">
      <c r="A41" s="1576" t="s">
        <v>1487</v>
      </c>
      <c r="B41" s="1576" t="s">
        <v>1551</v>
      </c>
      <c r="C41" s="1579">
        <v>2220.5587516851147</v>
      </c>
      <c r="D41" s="1579">
        <v>2973.7746983604889</v>
      </c>
      <c r="E41" s="1579">
        <v>2793.4057543746385</v>
      </c>
      <c r="F41" s="1579">
        <v>2837.0982304102877</v>
      </c>
      <c r="G41" s="1579">
        <v>2889.4763727661752</v>
      </c>
      <c r="H41" s="1579">
        <v>3485.0313894252599</v>
      </c>
      <c r="I41" s="1579">
        <v>3357.6639987524809</v>
      </c>
      <c r="J41" s="1579">
        <v>3611.6788113440039</v>
      </c>
      <c r="K41" s="1579">
        <v>3354.7952141702235</v>
      </c>
      <c r="L41" s="1579">
        <v>3600.691496904597</v>
      </c>
      <c r="M41" s="1579">
        <v>3299.4268873645624</v>
      </c>
      <c r="N41" s="1579">
        <v>4163.4008869055833</v>
      </c>
      <c r="O41" s="1579">
        <v>3781.3165850788259</v>
      </c>
      <c r="P41" s="1579">
        <v>3338.9534975578613</v>
      </c>
      <c r="Q41" s="1579">
        <v>3241.382092907515</v>
      </c>
      <c r="R41" s="1579">
        <v>2200.8045698953802</v>
      </c>
      <c r="S41" s="1579">
        <v>3011.1787886331404</v>
      </c>
      <c r="T41" s="1579">
        <v>5000.7986755779766</v>
      </c>
      <c r="U41" s="1579">
        <v>5930.5633522589069</v>
      </c>
      <c r="V41" s="1579">
        <v>4586.5524504908981</v>
      </c>
      <c r="W41" s="1579">
        <v>3759.541357141497</v>
      </c>
      <c r="X41" s="1579">
        <v>4915.516998261668</v>
      </c>
      <c r="Y41" s="1579">
        <v>4783.2831960829226</v>
      </c>
      <c r="Z41" s="1579">
        <v>4440.7225172802082</v>
      </c>
      <c r="AA41" s="1579">
        <v>4091.4658880716315</v>
      </c>
      <c r="AB41" s="1579">
        <v>3936.6845371689215</v>
      </c>
      <c r="AC41" s="1579">
        <v>4012.1740674445377</v>
      </c>
      <c r="AD41" s="1579">
        <v>3200.807848833183</v>
      </c>
      <c r="AE41" s="1579">
        <v>3628.0198578387317</v>
      </c>
      <c r="AF41" s="1579">
        <v>4769.8301387371348</v>
      </c>
      <c r="AG41" s="1579">
        <v>3774.7033963075228</v>
      </c>
      <c r="AH41" s="1579">
        <v>3923.5526932379253</v>
      </c>
      <c r="AI41" s="1579">
        <v>4393.4741044475459</v>
      </c>
      <c r="AJ41" s="1579">
        <v>3543.792363564628</v>
      </c>
      <c r="AK41" s="1579">
        <v>3072.4814990240889</v>
      </c>
    </row>
    <row r="42" spans="1:37" ht="18" customHeight="1" x14ac:dyDescent="0.3">
      <c r="A42" s="1581"/>
      <c r="B42" s="1581"/>
      <c r="C42" s="1653"/>
      <c r="D42" s="1653"/>
      <c r="E42" s="1653"/>
      <c r="F42" s="1653"/>
      <c r="G42" s="1653"/>
      <c r="H42" s="1653"/>
      <c r="I42" s="1653"/>
      <c r="J42" s="1653"/>
      <c r="K42" s="1653"/>
      <c r="L42" s="1653"/>
      <c r="M42" s="1653"/>
      <c r="N42" s="1653"/>
      <c r="O42" s="1653"/>
      <c r="P42" s="1653"/>
      <c r="Q42" s="1653"/>
      <c r="R42" s="1653"/>
      <c r="S42" s="1653"/>
      <c r="T42" s="1653"/>
      <c r="U42" s="1653"/>
      <c r="V42" s="1653"/>
      <c r="W42" s="1653"/>
      <c r="X42" s="1653"/>
      <c r="Y42" s="1653"/>
      <c r="Z42" s="1653"/>
      <c r="AA42" s="1653"/>
      <c r="AB42" s="1653"/>
      <c r="AC42" s="1653"/>
      <c r="AD42" s="1653"/>
      <c r="AE42" s="1653"/>
      <c r="AF42" s="1653"/>
      <c r="AG42" s="1653"/>
      <c r="AH42" s="1653"/>
      <c r="AI42" s="1653"/>
      <c r="AJ42" s="1653"/>
      <c r="AK42" s="1653"/>
    </row>
    <row r="43" spans="1:37" ht="18" customHeight="1" x14ac:dyDescent="0.3">
      <c r="A43" s="1576" t="s">
        <v>1489</v>
      </c>
      <c r="B43" s="1576" t="s">
        <v>1493</v>
      </c>
      <c r="C43" s="1579">
        <v>60013.962889054012</v>
      </c>
      <c r="D43" s="1579">
        <v>60773.874818106429</v>
      </c>
      <c r="E43" s="1579">
        <v>57694.48437717498</v>
      </c>
      <c r="F43" s="1579">
        <v>56300.672538853141</v>
      </c>
      <c r="G43" s="1579">
        <v>56791.655590215996</v>
      </c>
      <c r="H43" s="1579">
        <v>60805.004832683189</v>
      </c>
      <c r="I43" s="1579">
        <v>58260.859288613639</v>
      </c>
      <c r="J43" s="1579">
        <v>58942.324860345238</v>
      </c>
      <c r="K43" s="1579">
        <v>58518.643886942067</v>
      </c>
      <c r="L43" s="1579">
        <v>70292.994113460183</v>
      </c>
      <c r="M43" s="1579">
        <v>58634.16505471136</v>
      </c>
      <c r="N43" s="1579">
        <v>58182.23040092372</v>
      </c>
      <c r="O43" s="1579">
        <v>54607.917054842612</v>
      </c>
      <c r="P43" s="1579">
        <v>57304.231994142923</v>
      </c>
      <c r="Q43" s="1579">
        <v>50858.533136811959</v>
      </c>
      <c r="R43" s="1579">
        <v>52804.560163316324</v>
      </c>
      <c r="S43" s="1579">
        <v>52635.697361753249</v>
      </c>
      <c r="T43" s="1579">
        <v>57478.951743014026</v>
      </c>
      <c r="U43" s="1579">
        <v>62744.829927602121</v>
      </c>
      <c r="V43" s="1579">
        <v>64305.412804674248</v>
      </c>
      <c r="W43" s="1579">
        <v>70415.672806937917</v>
      </c>
      <c r="X43" s="1579">
        <v>71356.143256979311</v>
      </c>
      <c r="Y43" s="1579">
        <v>76106.689343189981</v>
      </c>
      <c r="Z43" s="1579">
        <v>87469.272771371296</v>
      </c>
      <c r="AA43" s="1579">
        <v>78202.314053361828</v>
      </c>
      <c r="AB43" s="1579">
        <v>87754.815604549876</v>
      </c>
      <c r="AC43" s="1579">
        <v>78803.152678761297</v>
      </c>
      <c r="AD43" s="1579">
        <v>81714.099380288768</v>
      </c>
      <c r="AE43" s="1579">
        <v>83848.382948681086</v>
      </c>
      <c r="AF43" s="1579">
        <v>83769.8922762078</v>
      </c>
      <c r="AG43" s="1579">
        <v>80747.589630999733</v>
      </c>
      <c r="AH43" s="1579">
        <v>85450.366259405564</v>
      </c>
      <c r="AI43" s="1579">
        <v>84100.445089501474</v>
      </c>
      <c r="AJ43" s="1579">
        <v>80831.752177389295</v>
      </c>
      <c r="AK43" s="1579">
        <v>79329.117793421188</v>
      </c>
    </row>
    <row r="44" spans="1:37" ht="18" customHeight="1" x14ac:dyDescent="0.3">
      <c r="A44" s="1581"/>
      <c r="B44" s="1581"/>
      <c r="C44" s="1653"/>
      <c r="D44" s="1653"/>
      <c r="E44" s="1653"/>
      <c r="F44" s="1653"/>
      <c r="G44" s="1653"/>
      <c r="H44" s="1653"/>
      <c r="I44" s="1653"/>
      <c r="J44" s="1653"/>
      <c r="K44" s="1653"/>
      <c r="L44" s="1653"/>
      <c r="M44" s="1653"/>
      <c r="N44" s="1653"/>
      <c r="O44" s="1653"/>
      <c r="P44" s="1653"/>
      <c r="Q44" s="1653"/>
      <c r="R44" s="1653"/>
      <c r="S44" s="1653"/>
      <c r="T44" s="1653"/>
      <c r="U44" s="1653"/>
      <c r="V44" s="1653"/>
      <c r="W44" s="1653"/>
      <c r="X44" s="1653"/>
      <c r="Y44" s="1653"/>
      <c r="Z44" s="1653"/>
      <c r="AA44" s="1653"/>
      <c r="AB44" s="1653"/>
      <c r="AC44" s="1653"/>
      <c r="AD44" s="1653"/>
      <c r="AE44" s="1653"/>
      <c r="AF44" s="1653"/>
      <c r="AG44" s="1653"/>
      <c r="AH44" s="1653"/>
      <c r="AI44" s="1653"/>
      <c r="AJ44" s="1653"/>
      <c r="AK44" s="1653"/>
    </row>
    <row r="45" spans="1:37" ht="18" customHeight="1" x14ac:dyDescent="0.3">
      <c r="A45" s="1576" t="s">
        <v>1490</v>
      </c>
      <c r="B45" s="1576" t="s">
        <v>1543</v>
      </c>
      <c r="C45" s="1579">
        <v>150833.72007763924</v>
      </c>
      <c r="D45" s="1579">
        <v>152914.1285558478</v>
      </c>
      <c r="E45" s="1579">
        <v>146168.12880349666</v>
      </c>
      <c r="F45" s="1579">
        <v>148377.64799305439</v>
      </c>
      <c r="G45" s="1579">
        <v>149883.85728835408</v>
      </c>
      <c r="H45" s="1579">
        <v>153180.63693365804</v>
      </c>
      <c r="I45" s="1579">
        <v>155703.13746917812</v>
      </c>
      <c r="J45" s="1579">
        <v>158679.83974127311</v>
      </c>
      <c r="K45" s="1579">
        <v>158445.66099013638</v>
      </c>
      <c r="L45" s="1579">
        <v>158504.07984922366</v>
      </c>
      <c r="M45" s="1579">
        <v>161375.49351445082</v>
      </c>
      <c r="N45" s="1579">
        <v>159407.30354132867</v>
      </c>
      <c r="O45" s="1579">
        <v>159515.15916573725</v>
      </c>
      <c r="P45" s="1579">
        <v>161841.77911282721</v>
      </c>
      <c r="Q45" s="1579">
        <v>161583.34142596857</v>
      </c>
      <c r="R45" s="1579">
        <v>163701.88693183992</v>
      </c>
      <c r="S45" s="1579">
        <v>166460.20323915419</v>
      </c>
      <c r="T45" s="1579">
        <v>169007.67083421713</v>
      </c>
      <c r="U45" s="1579">
        <v>170990.94309479953</v>
      </c>
      <c r="V45" s="1579">
        <v>172685.670227108</v>
      </c>
      <c r="W45" s="1579">
        <v>174207.24511782441</v>
      </c>
      <c r="X45" s="1579">
        <v>170081.57463116586</v>
      </c>
      <c r="Y45" s="1579">
        <v>170161.4250672138</v>
      </c>
      <c r="Z45" s="1579">
        <v>170380.82733212991</v>
      </c>
      <c r="AA45" s="1579">
        <v>171203.55880854747</v>
      </c>
      <c r="AB45" s="1579">
        <v>170656.61065632669</v>
      </c>
      <c r="AC45" s="1579">
        <v>170994.80451106728</v>
      </c>
      <c r="AD45" s="1579">
        <v>171038.88972943914</v>
      </c>
      <c r="AE45" s="1579">
        <v>172357.073715465</v>
      </c>
      <c r="AF45" s="1579">
        <v>174025.657461542</v>
      </c>
      <c r="AG45" s="1579">
        <v>176269.83107163824</v>
      </c>
      <c r="AH45" s="1579">
        <v>177998.48721514165</v>
      </c>
      <c r="AI45" s="1579">
        <v>181724.00436931895</v>
      </c>
      <c r="AJ45" s="1579">
        <v>183850.00949536564</v>
      </c>
      <c r="AK45" s="1579">
        <v>187241.25492601414</v>
      </c>
    </row>
    <row r="46" spans="1:37" ht="16.5" x14ac:dyDescent="0.3">
      <c r="A46" s="1581"/>
      <c r="B46" s="1581"/>
      <c r="C46" s="1587"/>
      <c r="D46" s="1587"/>
      <c r="E46" s="1587"/>
      <c r="F46" s="1587"/>
      <c r="G46" s="1587"/>
      <c r="H46" s="1587"/>
      <c r="I46" s="1587"/>
      <c r="J46" s="1587"/>
      <c r="K46" s="1587"/>
      <c r="L46" s="1587"/>
      <c r="M46" s="1587"/>
      <c r="N46" s="1587"/>
      <c r="O46" s="1587"/>
      <c r="P46" s="1587"/>
      <c r="Q46" s="1587"/>
      <c r="R46" s="1587"/>
      <c r="S46" s="1587"/>
      <c r="T46" s="1587"/>
      <c r="U46" s="1587"/>
      <c r="V46" s="1587"/>
      <c r="W46" s="1587"/>
      <c r="X46" s="1587"/>
      <c r="Y46" s="1587"/>
      <c r="Z46" s="1587"/>
      <c r="AA46" s="1587"/>
      <c r="AB46" s="1587"/>
      <c r="AC46" s="1587"/>
      <c r="AD46" s="1587"/>
      <c r="AE46" s="1587"/>
      <c r="AF46" s="1587"/>
      <c r="AG46" s="1587"/>
      <c r="AH46" s="1587"/>
      <c r="AI46" s="1587"/>
      <c r="AJ46" s="1587"/>
      <c r="AK46" s="1587"/>
    </row>
    <row r="47" spans="1:37" ht="16.5" x14ac:dyDescent="0.3">
      <c r="A47" s="1576"/>
      <c r="B47" s="1576" t="s">
        <v>1434</v>
      </c>
      <c r="C47" s="1579">
        <v>1365617.8868358212</v>
      </c>
      <c r="D47" s="1579">
        <v>1352899.4840214273</v>
      </c>
      <c r="E47" s="1579">
        <v>1347793.6571326193</v>
      </c>
      <c r="F47" s="1579">
        <v>1345907.5620222194</v>
      </c>
      <c r="G47" s="1579">
        <v>1409571.0954317953</v>
      </c>
      <c r="H47" s="1579">
        <v>1382124.0103554248</v>
      </c>
      <c r="I47" s="1579">
        <v>1401974.9421275225</v>
      </c>
      <c r="J47" s="1579">
        <v>1390782.2097556328</v>
      </c>
      <c r="K47" s="1579">
        <v>1415355.9517944218</v>
      </c>
      <c r="L47" s="1579">
        <v>1458048.7956527267</v>
      </c>
      <c r="M47" s="1579">
        <v>1431901.7014428016</v>
      </c>
      <c r="N47" s="1579">
        <v>1445319.2370927532</v>
      </c>
      <c r="O47" s="1579">
        <v>1478965.3685137553</v>
      </c>
      <c r="P47" s="1579">
        <v>1550497.1388212512</v>
      </c>
      <c r="Q47" s="1579">
        <v>1527168.1696811719</v>
      </c>
      <c r="R47" s="1579">
        <v>1546656.2380080998</v>
      </c>
      <c r="S47" s="1579">
        <v>1569150.0222901902</v>
      </c>
      <c r="T47" s="1579">
        <v>1606181.3345893507</v>
      </c>
      <c r="U47" s="1579">
        <v>1645107.2784188152</v>
      </c>
      <c r="V47" s="1579">
        <v>1650047.9162514766</v>
      </c>
      <c r="W47" s="1579">
        <v>1686367.4727960858</v>
      </c>
      <c r="X47" s="1579">
        <v>1650434.5927597787</v>
      </c>
      <c r="Y47" s="1579">
        <v>1741019.117012599</v>
      </c>
      <c r="Z47" s="1579">
        <v>1732317.4066350746</v>
      </c>
      <c r="AA47" s="1579">
        <v>1663606.6520986662</v>
      </c>
      <c r="AB47" s="1579">
        <v>1709197.6267093744</v>
      </c>
      <c r="AC47" s="1579">
        <v>1712098.6722167726</v>
      </c>
      <c r="AD47" s="1579">
        <v>1775301.1514109641</v>
      </c>
      <c r="AE47" s="1579">
        <v>1813310.0508268164</v>
      </c>
      <c r="AF47" s="1579">
        <v>1840174.7528254709</v>
      </c>
      <c r="AG47" s="1579">
        <v>1799573.7927370011</v>
      </c>
      <c r="AH47" s="1579">
        <v>1874524.5639616877</v>
      </c>
      <c r="AI47" s="1579">
        <v>1910601.5130892256</v>
      </c>
      <c r="AJ47" s="1579">
        <v>1897428.0696848023</v>
      </c>
      <c r="AK47" s="1579">
        <v>1955776.7928672861</v>
      </c>
    </row>
    <row r="48" spans="1:37" thickBot="1" x14ac:dyDescent="0.35">
      <c r="A48" s="1598"/>
      <c r="B48" s="1598"/>
      <c r="C48" s="1641"/>
      <c r="D48" s="1641"/>
      <c r="E48" s="1641"/>
      <c r="F48" s="1641"/>
      <c r="G48" s="1641"/>
      <c r="H48" s="1641"/>
      <c r="I48" s="1641"/>
      <c r="J48" s="1641"/>
      <c r="K48" s="1641"/>
      <c r="L48" s="1641"/>
      <c r="M48" s="1641"/>
      <c r="N48" s="1641"/>
      <c r="O48" s="1641"/>
      <c r="P48" s="1641"/>
      <c r="Q48" s="1641"/>
      <c r="R48" s="1641"/>
      <c r="S48" s="1641"/>
      <c r="T48" s="1641"/>
      <c r="U48" s="1641"/>
      <c r="V48" s="1641"/>
      <c r="W48" s="1641"/>
      <c r="X48" s="1641"/>
      <c r="Y48" s="1641"/>
      <c r="Z48" s="1641"/>
      <c r="AA48" s="1641"/>
      <c r="AB48" s="1641"/>
      <c r="AC48" s="1641"/>
      <c r="AD48" s="1641"/>
      <c r="AE48" s="1641"/>
      <c r="AF48" s="1641"/>
      <c r="AG48" s="1641"/>
      <c r="AH48" s="1641"/>
      <c r="AI48" s="1641"/>
      <c r="AJ48" s="1641"/>
      <c r="AK48" s="1641"/>
    </row>
    <row r="49" spans="1:1" s="469" customFormat="1" ht="18" customHeight="1" thickTop="1" x14ac:dyDescent="0.25">
      <c r="A49" s="1601" t="s">
        <v>598</v>
      </c>
    </row>
    <row r="50" spans="1:1" s="469" customFormat="1" ht="14.25" x14ac:dyDescent="0.25">
      <c r="A50" s="1654" t="s">
        <v>1552</v>
      </c>
    </row>
    <row r="51" spans="1:1" s="1601" customFormat="1" ht="15" x14ac:dyDescent="0.25">
      <c r="A51" s="1655" t="s">
        <v>1553</v>
      </c>
    </row>
    <row r="52" spans="1:1" s="469" customFormat="1" ht="15.75" x14ac:dyDescent="0.25">
      <c r="A52" s="1601" t="s">
        <v>1554</v>
      </c>
    </row>
    <row r="53" spans="1:1" s="469" customFormat="1" ht="15.75" x14ac:dyDescent="0.25">
      <c r="A53" s="1601" t="s">
        <v>1555</v>
      </c>
    </row>
    <row r="54" spans="1:1" s="469" customFormat="1" ht="14.25" x14ac:dyDescent="0.25">
      <c r="A54" s="1601" t="s">
        <v>1556</v>
      </c>
    </row>
    <row r="55" spans="1:1" s="469" customFormat="1" ht="15.75" x14ac:dyDescent="0.25">
      <c r="A55" s="1601" t="s">
        <v>1557</v>
      </c>
    </row>
    <row r="56" spans="1:1" s="469" customFormat="1" ht="14.25" x14ac:dyDescent="0.25">
      <c r="A56" s="1654"/>
    </row>
    <row r="57" spans="1:1" s="469" customFormat="1" ht="18" customHeight="1" x14ac:dyDescent="0.25">
      <c r="A57" s="1603" t="s">
        <v>794</v>
      </c>
    </row>
    <row r="58" spans="1:1" ht="15" customHeight="1" x14ac:dyDescent="0.3">
      <c r="A58" s="469"/>
    </row>
    <row r="59" spans="1:1" x14ac:dyDescent="0.3">
      <c r="A59" s="469"/>
    </row>
  </sheetData>
  <hyperlinks>
    <hyperlink ref="A51" r:id="rId1" display="https://www.bom.mu/publications-statistics/statistics/monthly-statistical-bulletin/monthly-statistical-bulletin-february-2021"/>
  </hyperlinks>
  <pageMargins left="0.75" right="0.75" top="0.75" bottom="0.75" header="0.3" footer="0"/>
  <pageSetup paperSize="9" scale="50" orientation="landscape"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UT60"/>
  <sheetViews>
    <sheetView showGridLines="0" zoomScale="70" zoomScaleNormal="70" zoomScaleSheetLayoutView="70" workbookViewId="0">
      <pane xSplit="7" ySplit="4" topLeftCell="Y5" activePane="bottomRight" state="frozen"/>
      <selection activeCell="R21" sqref="R21"/>
      <selection pane="topRight" activeCell="R21" sqref="R21"/>
      <selection pane="bottomLeft" activeCell="R21" sqref="R21"/>
      <selection pane="bottomRight" activeCell="R21" sqref="R21"/>
    </sheetView>
  </sheetViews>
  <sheetFormatPr defaultRowHeight="17.25" x14ac:dyDescent="0.3"/>
  <cols>
    <col min="1" max="1" width="7.140625" style="1566" customWidth="1"/>
    <col min="2" max="2" width="60.7109375" style="465" bestFit="1" customWidth="1"/>
    <col min="3" max="6" width="16.140625" style="1566" hidden="1" customWidth="1"/>
    <col min="7" max="24" width="12.7109375" style="1566" hidden="1" customWidth="1"/>
    <col min="25" max="37" width="12.7109375" style="1566" customWidth="1"/>
    <col min="38" max="147" width="8.85546875" style="1566"/>
    <col min="148" max="148" width="5.85546875" style="1566" customWidth="1"/>
    <col min="149" max="149" width="55.42578125" style="1566" bestFit="1" customWidth="1"/>
    <col min="150" max="242" width="9.140625" style="1566" hidden="1" customWidth="1"/>
    <col min="243" max="253" width="10.7109375" style="1566" customWidth="1"/>
    <col min="254" max="254" width="10.85546875" style="1566" customWidth="1"/>
    <col min="255" max="255" width="10.7109375" style="1566" bestFit="1" customWidth="1"/>
    <col min="256" max="403" width="8.85546875" style="1566"/>
    <col min="404" max="404" width="5.85546875" style="1566" customWidth="1"/>
    <col min="405" max="405" width="55.42578125" style="1566" bestFit="1" customWidth="1"/>
    <col min="406" max="498" width="9.140625" style="1566" hidden="1" customWidth="1"/>
    <col min="499" max="509" width="10.7109375" style="1566" customWidth="1"/>
    <col min="510" max="510" width="10.85546875" style="1566" customWidth="1"/>
    <col min="511" max="511" width="10.7109375" style="1566" bestFit="1" customWidth="1"/>
    <col min="512" max="659" width="8.85546875" style="1566"/>
    <col min="660" max="660" width="5.85546875" style="1566" customWidth="1"/>
    <col min="661" max="661" width="55.42578125" style="1566" bestFit="1" customWidth="1"/>
    <col min="662" max="754" width="9.140625" style="1566" hidden="1" customWidth="1"/>
    <col min="755" max="765" width="10.7109375" style="1566" customWidth="1"/>
    <col min="766" max="766" width="10.85546875" style="1566" customWidth="1"/>
    <col min="767" max="767" width="10.7109375" style="1566" bestFit="1" customWidth="1"/>
    <col min="768" max="915" width="8.85546875" style="1566"/>
    <col min="916" max="916" width="5.85546875" style="1566" customWidth="1"/>
    <col min="917" max="917" width="55.42578125" style="1566" bestFit="1" customWidth="1"/>
    <col min="918" max="1010" width="9.140625" style="1566" hidden="1" customWidth="1"/>
    <col min="1011" max="1021" width="10.7109375" style="1566" customWidth="1"/>
    <col min="1022" max="1022" width="10.85546875" style="1566" customWidth="1"/>
    <col min="1023" max="1023" width="10.7109375" style="1566" bestFit="1" customWidth="1"/>
    <col min="1024" max="1171" width="8.85546875" style="1566"/>
    <col min="1172" max="1172" width="5.85546875" style="1566" customWidth="1"/>
    <col min="1173" max="1173" width="55.42578125" style="1566" bestFit="1" customWidth="1"/>
    <col min="1174" max="1266" width="9.140625" style="1566" hidden="1" customWidth="1"/>
    <col min="1267" max="1277" width="10.7109375" style="1566" customWidth="1"/>
    <col min="1278" max="1278" width="10.85546875" style="1566" customWidth="1"/>
    <col min="1279" max="1279" width="10.7109375" style="1566" bestFit="1" customWidth="1"/>
    <col min="1280" max="1427" width="8.85546875" style="1566"/>
    <col min="1428" max="1428" width="5.85546875" style="1566" customWidth="1"/>
    <col min="1429" max="1429" width="55.42578125" style="1566" bestFit="1" customWidth="1"/>
    <col min="1430" max="1522" width="9.140625" style="1566" hidden="1" customWidth="1"/>
    <col min="1523" max="1533" width="10.7109375" style="1566" customWidth="1"/>
    <col min="1534" max="1534" width="10.85546875" style="1566" customWidth="1"/>
    <col min="1535" max="1535" width="10.7109375" style="1566" bestFit="1" customWidth="1"/>
    <col min="1536" max="1683" width="8.85546875" style="1566"/>
    <col min="1684" max="1684" width="5.85546875" style="1566" customWidth="1"/>
    <col min="1685" max="1685" width="55.42578125" style="1566" bestFit="1" customWidth="1"/>
    <col min="1686" max="1778" width="9.140625" style="1566" hidden="1" customWidth="1"/>
    <col min="1779" max="1789" width="10.7109375" style="1566" customWidth="1"/>
    <col min="1790" max="1790" width="10.85546875" style="1566" customWidth="1"/>
    <col min="1791" max="1791" width="10.7109375" style="1566" bestFit="1" customWidth="1"/>
    <col min="1792" max="1939" width="8.85546875" style="1566"/>
    <col min="1940" max="1940" width="5.85546875" style="1566" customWidth="1"/>
    <col min="1941" max="1941" width="55.42578125" style="1566" bestFit="1" customWidth="1"/>
    <col min="1942" max="2034" width="9.140625" style="1566" hidden="1" customWidth="1"/>
    <col min="2035" max="2045" width="10.7109375" style="1566" customWidth="1"/>
    <col min="2046" max="2046" width="10.85546875" style="1566" customWidth="1"/>
    <col min="2047" max="2047" width="10.7109375" style="1566" bestFit="1" customWidth="1"/>
    <col min="2048" max="2195" width="8.85546875" style="1566"/>
    <col min="2196" max="2196" width="5.85546875" style="1566" customWidth="1"/>
    <col min="2197" max="2197" width="55.42578125" style="1566" bestFit="1" customWidth="1"/>
    <col min="2198" max="2290" width="9.140625" style="1566" hidden="1" customWidth="1"/>
    <col min="2291" max="2301" width="10.7109375" style="1566" customWidth="1"/>
    <col min="2302" max="2302" width="10.85546875" style="1566" customWidth="1"/>
    <col min="2303" max="2303" width="10.7109375" style="1566" bestFit="1" customWidth="1"/>
    <col min="2304" max="2451" width="8.85546875" style="1566"/>
    <col min="2452" max="2452" width="5.85546875" style="1566" customWidth="1"/>
    <col min="2453" max="2453" width="55.42578125" style="1566" bestFit="1" customWidth="1"/>
    <col min="2454" max="2546" width="9.140625" style="1566" hidden="1" customWidth="1"/>
    <col min="2547" max="2557" width="10.7109375" style="1566" customWidth="1"/>
    <col min="2558" max="2558" width="10.85546875" style="1566" customWidth="1"/>
    <col min="2559" max="2559" width="10.7109375" style="1566" bestFit="1" customWidth="1"/>
    <col min="2560" max="2707" width="8.85546875" style="1566"/>
    <col min="2708" max="2708" width="5.85546875" style="1566" customWidth="1"/>
    <col min="2709" max="2709" width="55.42578125" style="1566" bestFit="1" customWidth="1"/>
    <col min="2710" max="2802" width="9.140625" style="1566" hidden="1" customWidth="1"/>
    <col min="2803" max="2813" width="10.7109375" style="1566" customWidth="1"/>
    <col min="2814" max="2814" width="10.85546875" style="1566" customWidth="1"/>
    <col min="2815" max="2815" width="10.7109375" style="1566" bestFit="1" customWidth="1"/>
    <col min="2816" max="2963" width="8.85546875" style="1566"/>
    <col min="2964" max="2964" width="5.85546875" style="1566" customWidth="1"/>
    <col min="2965" max="2965" width="55.42578125" style="1566" bestFit="1" customWidth="1"/>
    <col min="2966" max="3058" width="9.140625" style="1566" hidden="1" customWidth="1"/>
    <col min="3059" max="3069" width="10.7109375" style="1566" customWidth="1"/>
    <col min="3070" max="3070" width="10.85546875" style="1566" customWidth="1"/>
    <col min="3071" max="3071" width="10.7109375" style="1566" bestFit="1" customWidth="1"/>
    <col min="3072" max="3219" width="8.85546875" style="1566"/>
    <col min="3220" max="3220" width="5.85546875" style="1566" customWidth="1"/>
    <col min="3221" max="3221" width="55.42578125" style="1566" bestFit="1" customWidth="1"/>
    <col min="3222" max="3314" width="9.140625" style="1566" hidden="1" customWidth="1"/>
    <col min="3315" max="3325" width="10.7109375" style="1566" customWidth="1"/>
    <col min="3326" max="3326" width="10.85546875" style="1566" customWidth="1"/>
    <col min="3327" max="3327" width="10.7109375" style="1566" bestFit="1" customWidth="1"/>
    <col min="3328" max="3475" width="8.85546875" style="1566"/>
    <col min="3476" max="3476" width="5.85546875" style="1566" customWidth="1"/>
    <col min="3477" max="3477" width="55.42578125" style="1566" bestFit="1" customWidth="1"/>
    <col min="3478" max="3570" width="9.140625" style="1566" hidden="1" customWidth="1"/>
    <col min="3571" max="3581" width="10.7109375" style="1566" customWidth="1"/>
    <col min="3582" max="3582" width="10.85546875" style="1566" customWidth="1"/>
    <col min="3583" max="3583" width="10.7109375" style="1566" bestFit="1" customWidth="1"/>
    <col min="3584" max="3731" width="8.85546875" style="1566"/>
    <col min="3732" max="3732" width="5.85546875" style="1566" customWidth="1"/>
    <col min="3733" max="3733" width="55.42578125" style="1566" bestFit="1" customWidth="1"/>
    <col min="3734" max="3826" width="9.140625" style="1566" hidden="1" customWidth="1"/>
    <col min="3827" max="3837" width="10.7109375" style="1566" customWidth="1"/>
    <col min="3838" max="3838" width="10.85546875" style="1566" customWidth="1"/>
    <col min="3839" max="3839" width="10.7109375" style="1566" bestFit="1" customWidth="1"/>
    <col min="3840" max="3987" width="8.85546875" style="1566"/>
    <col min="3988" max="3988" width="5.85546875" style="1566" customWidth="1"/>
    <col min="3989" max="3989" width="55.42578125" style="1566" bestFit="1" customWidth="1"/>
    <col min="3990" max="4082" width="9.140625" style="1566" hidden="1" customWidth="1"/>
    <col min="4083" max="4093" width="10.7109375" style="1566" customWidth="1"/>
    <col min="4094" max="4094" width="10.85546875" style="1566" customWidth="1"/>
    <col min="4095" max="4095" width="10.7109375" style="1566" bestFit="1" customWidth="1"/>
    <col min="4096" max="4243" width="8.85546875" style="1566"/>
    <col min="4244" max="4244" width="5.85546875" style="1566" customWidth="1"/>
    <col min="4245" max="4245" width="55.42578125" style="1566" bestFit="1" customWidth="1"/>
    <col min="4246" max="4338" width="9.140625" style="1566" hidden="1" customWidth="1"/>
    <col min="4339" max="4349" width="10.7109375" style="1566" customWidth="1"/>
    <col min="4350" max="4350" width="10.85546875" style="1566" customWidth="1"/>
    <col min="4351" max="4351" width="10.7109375" style="1566" bestFit="1" customWidth="1"/>
    <col min="4352" max="4499" width="8.85546875" style="1566"/>
    <col min="4500" max="4500" width="5.85546875" style="1566" customWidth="1"/>
    <col min="4501" max="4501" width="55.42578125" style="1566" bestFit="1" customWidth="1"/>
    <col min="4502" max="4594" width="9.140625" style="1566" hidden="1" customWidth="1"/>
    <col min="4595" max="4605" width="10.7109375" style="1566" customWidth="1"/>
    <col min="4606" max="4606" width="10.85546875" style="1566" customWidth="1"/>
    <col min="4607" max="4607" width="10.7109375" style="1566" bestFit="1" customWidth="1"/>
    <col min="4608" max="4755" width="8.85546875" style="1566"/>
    <col min="4756" max="4756" width="5.85546875" style="1566" customWidth="1"/>
    <col min="4757" max="4757" width="55.42578125" style="1566" bestFit="1" customWidth="1"/>
    <col min="4758" max="4850" width="9.140625" style="1566" hidden="1" customWidth="1"/>
    <col min="4851" max="4861" width="10.7109375" style="1566" customWidth="1"/>
    <col min="4862" max="4862" width="10.85546875" style="1566" customWidth="1"/>
    <col min="4863" max="4863" width="10.7109375" style="1566" bestFit="1" customWidth="1"/>
    <col min="4864" max="5011" width="8.85546875" style="1566"/>
    <col min="5012" max="5012" width="5.85546875" style="1566" customWidth="1"/>
    <col min="5013" max="5013" width="55.42578125" style="1566" bestFit="1" customWidth="1"/>
    <col min="5014" max="5106" width="9.140625" style="1566" hidden="1" customWidth="1"/>
    <col min="5107" max="5117" width="10.7109375" style="1566" customWidth="1"/>
    <col min="5118" max="5118" width="10.85546875" style="1566" customWidth="1"/>
    <col min="5119" max="5119" width="10.7109375" style="1566" bestFit="1" customWidth="1"/>
    <col min="5120" max="5267" width="8.85546875" style="1566"/>
    <col min="5268" max="5268" width="5.85546875" style="1566" customWidth="1"/>
    <col min="5269" max="5269" width="55.42578125" style="1566" bestFit="1" customWidth="1"/>
    <col min="5270" max="5362" width="9.140625" style="1566" hidden="1" customWidth="1"/>
    <col min="5363" max="5373" width="10.7109375" style="1566" customWidth="1"/>
    <col min="5374" max="5374" width="10.85546875" style="1566" customWidth="1"/>
    <col min="5375" max="5375" width="10.7109375" style="1566" bestFit="1" customWidth="1"/>
    <col min="5376" max="5523" width="8.85546875" style="1566"/>
    <col min="5524" max="5524" width="5.85546875" style="1566" customWidth="1"/>
    <col min="5525" max="5525" width="55.42578125" style="1566" bestFit="1" customWidth="1"/>
    <col min="5526" max="5618" width="9.140625" style="1566" hidden="1" customWidth="1"/>
    <col min="5619" max="5629" width="10.7109375" style="1566" customWidth="1"/>
    <col min="5630" max="5630" width="10.85546875" style="1566" customWidth="1"/>
    <col min="5631" max="5631" width="10.7109375" style="1566" bestFit="1" customWidth="1"/>
    <col min="5632" max="5779" width="8.85546875" style="1566"/>
    <col min="5780" max="5780" width="5.85546875" style="1566" customWidth="1"/>
    <col min="5781" max="5781" width="55.42578125" style="1566" bestFit="1" customWidth="1"/>
    <col min="5782" max="5874" width="9.140625" style="1566" hidden="1" customWidth="1"/>
    <col min="5875" max="5885" width="10.7109375" style="1566" customWidth="1"/>
    <col min="5886" max="5886" width="10.85546875" style="1566" customWidth="1"/>
    <col min="5887" max="5887" width="10.7109375" style="1566" bestFit="1" customWidth="1"/>
    <col min="5888" max="6035" width="8.85546875" style="1566"/>
    <col min="6036" max="6036" width="5.85546875" style="1566" customWidth="1"/>
    <col min="6037" max="6037" width="55.42578125" style="1566" bestFit="1" customWidth="1"/>
    <col min="6038" max="6130" width="9.140625" style="1566" hidden="1" customWidth="1"/>
    <col min="6131" max="6141" width="10.7109375" style="1566" customWidth="1"/>
    <col min="6142" max="6142" width="10.85546875" style="1566" customWidth="1"/>
    <col min="6143" max="6143" width="10.7109375" style="1566" bestFit="1" customWidth="1"/>
    <col min="6144" max="6291" width="8.85546875" style="1566"/>
    <col min="6292" max="6292" width="5.85546875" style="1566" customWidth="1"/>
    <col min="6293" max="6293" width="55.42578125" style="1566" bestFit="1" customWidth="1"/>
    <col min="6294" max="6386" width="9.140625" style="1566" hidden="1" customWidth="1"/>
    <col min="6387" max="6397" width="10.7109375" style="1566" customWidth="1"/>
    <col min="6398" max="6398" width="10.85546875" style="1566" customWidth="1"/>
    <col min="6399" max="6399" width="10.7109375" style="1566" bestFit="1" customWidth="1"/>
    <col min="6400" max="6547" width="8.85546875" style="1566"/>
    <col min="6548" max="6548" width="5.85546875" style="1566" customWidth="1"/>
    <col min="6549" max="6549" width="55.42578125" style="1566" bestFit="1" customWidth="1"/>
    <col min="6550" max="6642" width="9.140625" style="1566" hidden="1" customWidth="1"/>
    <col min="6643" max="6653" width="10.7109375" style="1566" customWidth="1"/>
    <col min="6654" max="6654" width="10.85546875" style="1566" customWidth="1"/>
    <col min="6655" max="6655" width="10.7109375" style="1566" bestFit="1" customWidth="1"/>
    <col min="6656" max="6803" width="8.85546875" style="1566"/>
    <col min="6804" max="6804" width="5.85546875" style="1566" customWidth="1"/>
    <col min="6805" max="6805" width="55.42578125" style="1566" bestFit="1" customWidth="1"/>
    <col min="6806" max="6898" width="9.140625" style="1566" hidden="1" customWidth="1"/>
    <col min="6899" max="6909" width="10.7109375" style="1566" customWidth="1"/>
    <col min="6910" max="6910" width="10.85546875" style="1566" customWidth="1"/>
    <col min="6911" max="6911" width="10.7109375" style="1566" bestFit="1" customWidth="1"/>
    <col min="6912" max="7059" width="8.85546875" style="1566"/>
    <col min="7060" max="7060" width="5.85546875" style="1566" customWidth="1"/>
    <col min="7061" max="7061" width="55.42578125" style="1566" bestFit="1" customWidth="1"/>
    <col min="7062" max="7154" width="9.140625" style="1566" hidden="1" customWidth="1"/>
    <col min="7155" max="7165" width="10.7109375" style="1566" customWidth="1"/>
    <col min="7166" max="7166" width="10.85546875" style="1566" customWidth="1"/>
    <col min="7167" max="7167" width="10.7109375" style="1566" bestFit="1" customWidth="1"/>
    <col min="7168" max="7315" width="8.85546875" style="1566"/>
    <col min="7316" max="7316" width="5.85546875" style="1566" customWidth="1"/>
    <col min="7317" max="7317" width="55.42578125" style="1566" bestFit="1" customWidth="1"/>
    <col min="7318" max="7410" width="9.140625" style="1566" hidden="1" customWidth="1"/>
    <col min="7411" max="7421" width="10.7109375" style="1566" customWidth="1"/>
    <col min="7422" max="7422" width="10.85546875" style="1566" customWidth="1"/>
    <col min="7423" max="7423" width="10.7109375" style="1566" bestFit="1" customWidth="1"/>
    <col min="7424" max="7571" width="8.85546875" style="1566"/>
    <col min="7572" max="7572" width="5.85546875" style="1566" customWidth="1"/>
    <col min="7573" max="7573" width="55.42578125" style="1566" bestFit="1" customWidth="1"/>
    <col min="7574" max="7666" width="9.140625" style="1566" hidden="1" customWidth="1"/>
    <col min="7667" max="7677" width="10.7109375" style="1566" customWidth="1"/>
    <col min="7678" max="7678" width="10.85546875" style="1566" customWidth="1"/>
    <col min="7679" max="7679" width="10.7109375" style="1566" bestFit="1" customWidth="1"/>
    <col min="7680" max="7827" width="8.85546875" style="1566"/>
    <col min="7828" max="7828" width="5.85546875" style="1566" customWidth="1"/>
    <col min="7829" max="7829" width="55.42578125" style="1566" bestFit="1" customWidth="1"/>
    <col min="7830" max="7922" width="9.140625" style="1566" hidden="1" customWidth="1"/>
    <col min="7923" max="7933" width="10.7109375" style="1566" customWidth="1"/>
    <col min="7934" max="7934" width="10.85546875" style="1566" customWidth="1"/>
    <col min="7935" max="7935" width="10.7109375" style="1566" bestFit="1" customWidth="1"/>
    <col min="7936" max="8083" width="8.85546875" style="1566"/>
    <col min="8084" max="8084" width="5.85546875" style="1566" customWidth="1"/>
    <col min="8085" max="8085" width="55.42578125" style="1566" bestFit="1" customWidth="1"/>
    <col min="8086" max="8178" width="9.140625" style="1566" hidden="1" customWidth="1"/>
    <col min="8179" max="8189" width="10.7109375" style="1566" customWidth="1"/>
    <col min="8190" max="8190" width="10.85546875" style="1566" customWidth="1"/>
    <col min="8191" max="8191" width="10.7109375" style="1566" bestFit="1" customWidth="1"/>
    <col min="8192" max="8339" width="8.85546875" style="1566"/>
    <col min="8340" max="8340" width="5.85546875" style="1566" customWidth="1"/>
    <col min="8341" max="8341" width="55.42578125" style="1566" bestFit="1" customWidth="1"/>
    <col min="8342" max="8434" width="9.140625" style="1566" hidden="1" customWidth="1"/>
    <col min="8435" max="8445" width="10.7109375" style="1566" customWidth="1"/>
    <col min="8446" max="8446" width="10.85546875" style="1566" customWidth="1"/>
    <col min="8447" max="8447" width="10.7109375" style="1566" bestFit="1" customWidth="1"/>
    <col min="8448" max="8595" width="8.85546875" style="1566"/>
    <col min="8596" max="8596" width="5.85546875" style="1566" customWidth="1"/>
    <col min="8597" max="8597" width="55.42578125" style="1566" bestFit="1" customWidth="1"/>
    <col min="8598" max="8690" width="9.140625" style="1566" hidden="1" customWidth="1"/>
    <col min="8691" max="8701" width="10.7109375" style="1566" customWidth="1"/>
    <col min="8702" max="8702" width="10.85546875" style="1566" customWidth="1"/>
    <col min="8703" max="8703" width="10.7109375" style="1566" bestFit="1" customWidth="1"/>
    <col min="8704" max="8851" width="8.85546875" style="1566"/>
    <col min="8852" max="8852" width="5.85546875" style="1566" customWidth="1"/>
    <col min="8853" max="8853" width="55.42578125" style="1566" bestFit="1" customWidth="1"/>
    <col min="8854" max="8946" width="9.140625" style="1566" hidden="1" customWidth="1"/>
    <col min="8947" max="8957" width="10.7109375" style="1566" customWidth="1"/>
    <col min="8958" max="8958" width="10.85546875" style="1566" customWidth="1"/>
    <col min="8959" max="8959" width="10.7109375" style="1566" bestFit="1" customWidth="1"/>
    <col min="8960" max="9107" width="8.85546875" style="1566"/>
    <col min="9108" max="9108" width="5.85546875" style="1566" customWidth="1"/>
    <col min="9109" max="9109" width="55.42578125" style="1566" bestFit="1" customWidth="1"/>
    <col min="9110" max="9202" width="9.140625" style="1566" hidden="1" customWidth="1"/>
    <col min="9203" max="9213" width="10.7109375" style="1566" customWidth="1"/>
    <col min="9214" max="9214" width="10.85546875" style="1566" customWidth="1"/>
    <col min="9215" max="9215" width="10.7109375" style="1566" bestFit="1" customWidth="1"/>
    <col min="9216" max="9363" width="8.85546875" style="1566"/>
    <col min="9364" max="9364" width="5.85546875" style="1566" customWidth="1"/>
    <col min="9365" max="9365" width="55.42578125" style="1566" bestFit="1" customWidth="1"/>
    <col min="9366" max="9458" width="9.140625" style="1566" hidden="1" customWidth="1"/>
    <col min="9459" max="9469" width="10.7109375" style="1566" customWidth="1"/>
    <col min="9470" max="9470" width="10.85546875" style="1566" customWidth="1"/>
    <col min="9471" max="9471" width="10.7109375" style="1566" bestFit="1" customWidth="1"/>
    <col min="9472" max="9619" width="8.85546875" style="1566"/>
    <col min="9620" max="9620" width="5.85546875" style="1566" customWidth="1"/>
    <col min="9621" max="9621" width="55.42578125" style="1566" bestFit="1" customWidth="1"/>
    <col min="9622" max="9714" width="9.140625" style="1566" hidden="1" customWidth="1"/>
    <col min="9715" max="9725" width="10.7109375" style="1566" customWidth="1"/>
    <col min="9726" max="9726" width="10.85546875" style="1566" customWidth="1"/>
    <col min="9727" max="9727" width="10.7109375" style="1566" bestFit="1" customWidth="1"/>
    <col min="9728" max="9875" width="8.85546875" style="1566"/>
    <col min="9876" max="9876" width="5.85546875" style="1566" customWidth="1"/>
    <col min="9877" max="9877" width="55.42578125" style="1566" bestFit="1" customWidth="1"/>
    <col min="9878" max="9970" width="9.140625" style="1566" hidden="1" customWidth="1"/>
    <col min="9971" max="9981" width="10.7109375" style="1566" customWidth="1"/>
    <col min="9982" max="9982" width="10.85546875" style="1566" customWidth="1"/>
    <col min="9983" max="9983" width="10.7109375" style="1566" bestFit="1" customWidth="1"/>
    <col min="9984" max="10131" width="8.85546875" style="1566"/>
    <col min="10132" max="10132" width="5.85546875" style="1566" customWidth="1"/>
    <col min="10133" max="10133" width="55.42578125" style="1566" bestFit="1" customWidth="1"/>
    <col min="10134" max="10226" width="9.140625" style="1566" hidden="1" customWidth="1"/>
    <col min="10227" max="10237" width="10.7109375" style="1566" customWidth="1"/>
    <col min="10238" max="10238" width="10.85546875" style="1566" customWidth="1"/>
    <col min="10239" max="10239" width="10.7109375" style="1566" bestFit="1" customWidth="1"/>
    <col min="10240" max="10387" width="8.85546875" style="1566"/>
    <col min="10388" max="10388" width="5.85546875" style="1566" customWidth="1"/>
    <col min="10389" max="10389" width="55.42578125" style="1566" bestFit="1" customWidth="1"/>
    <col min="10390" max="10482" width="9.140625" style="1566" hidden="1" customWidth="1"/>
    <col min="10483" max="10493" width="10.7109375" style="1566" customWidth="1"/>
    <col min="10494" max="10494" width="10.85546875" style="1566" customWidth="1"/>
    <col min="10495" max="10495" width="10.7109375" style="1566" bestFit="1" customWidth="1"/>
    <col min="10496" max="10643" width="8.85546875" style="1566"/>
    <col min="10644" max="10644" width="5.85546875" style="1566" customWidth="1"/>
    <col min="10645" max="10645" width="55.42578125" style="1566" bestFit="1" customWidth="1"/>
    <col min="10646" max="10738" width="9.140625" style="1566" hidden="1" customWidth="1"/>
    <col min="10739" max="10749" width="10.7109375" style="1566" customWidth="1"/>
    <col min="10750" max="10750" width="10.85546875" style="1566" customWidth="1"/>
    <col min="10751" max="10751" width="10.7109375" style="1566" bestFit="1" customWidth="1"/>
    <col min="10752" max="10899" width="8.85546875" style="1566"/>
    <col min="10900" max="10900" width="5.85546875" style="1566" customWidth="1"/>
    <col min="10901" max="10901" width="55.42578125" style="1566" bestFit="1" customWidth="1"/>
    <col min="10902" max="10994" width="9.140625" style="1566" hidden="1" customWidth="1"/>
    <col min="10995" max="11005" width="10.7109375" style="1566" customWidth="1"/>
    <col min="11006" max="11006" width="10.85546875" style="1566" customWidth="1"/>
    <col min="11007" max="11007" width="10.7109375" style="1566" bestFit="1" customWidth="1"/>
    <col min="11008" max="11155" width="8.85546875" style="1566"/>
    <col min="11156" max="11156" width="5.85546875" style="1566" customWidth="1"/>
    <col min="11157" max="11157" width="55.42578125" style="1566" bestFit="1" customWidth="1"/>
    <col min="11158" max="11250" width="9.140625" style="1566" hidden="1" customWidth="1"/>
    <col min="11251" max="11261" width="10.7109375" style="1566" customWidth="1"/>
    <col min="11262" max="11262" width="10.85546875" style="1566" customWidth="1"/>
    <col min="11263" max="11263" width="10.7109375" style="1566" bestFit="1" customWidth="1"/>
    <col min="11264" max="11411" width="8.85546875" style="1566"/>
    <col min="11412" max="11412" width="5.85546875" style="1566" customWidth="1"/>
    <col min="11413" max="11413" width="55.42578125" style="1566" bestFit="1" customWidth="1"/>
    <col min="11414" max="11506" width="9.140625" style="1566" hidden="1" customWidth="1"/>
    <col min="11507" max="11517" width="10.7109375" style="1566" customWidth="1"/>
    <col min="11518" max="11518" width="10.85546875" style="1566" customWidth="1"/>
    <col min="11519" max="11519" width="10.7109375" style="1566" bestFit="1" customWidth="1"/>
    <col min="11520" max="11667" width="8.85546875" style="1566"/>
    <col min="11668" max="11668" width="5.85546875" style="1566" customWidth="1"/>
    <col min="11669" max="11669" width="55.42578125" style="1566" bestFit="1" customWidth="1"/>
    <col min="11670" max="11762" width="9.140625" style="1566" hidden="1" customWidth="1"/>
    <col min="11763" max="11773" width="10.7109375" style="1566" customWidth="1"/>
    <col min="11774" max="11774" width="10.85546875" style="1566" customWidth="1"/>
    <col min="11775" max="11775" width="10.7109375" style="1566" bestFit="1" customWidth="1"/>
    <col min="11776" max="11923" width="8.85546875" style="1566"/>
    <col min="11924" max="11924" width="5.85546875" style="1566" customWidth="1"/>
    <col min="11925" max="11925" width="55.42578125" style="1566" bestFit="1" customWidth="1"/>
    <col min="11926" max="12018" width="9.140625" style="1566" hidden="1" customWidth="1"/>
    <col min="12019" max="12029" width="10.7109375" style="1566" customWidth="1"/>
    <col min="12030" max="12030" width="10.85546875" style="1566" customWidth="1"/>
    <col min="12031" max="12031" width="10.7109375" style="1566" bestFit="1" customWidth="1"/>
    <col min="12032" max="12179" width="8.85546875" style="1566"/>
    <col min="12180" max="12180" width="5.85546875" style="1566" customWidth="1"/>
    <col min="12181" max="12181" width="55.42578125" style="1566" bestFit="1" customWidth="1"/>
    <col min="12182" max="12274" width="9.140625" style="1566" hidden="1" customWidth="1"/>
    <col min="12275" max="12285" width="10.7109375" style="1566" customWidth="1"/>
    <col min="12286" max="12286" width="10.85546875" style="1566" customWidth="1"/>
    <col min="12287" max="12287" width="10.7109375" style="1566" bestFit="1" customWidth="1"/>
    <col min="12288" max="12435" width="8.85546875" style="1566"/>
    <col min="12436" max="12436" width="5.85546875" style="1566" customWidth="1"/>
    <col min="12437" max="12437" width="55.42578125" style="1566" bestFit="1" customWidth="1"/>
    <col min="12438" max="12530" width="9.140625" style="1566" hidden="1" customWidth="1"/>
    <col min="12531" max="12541" width="10.7109375" style="1566" customWidth="1"/>
    <col min="12542" max="12542" width="10.85546875" style="1566" customWidth="1"/>
    <col min="12543" max="12543" width="10.7109375" style="1566" bestFit="1" customWidth="1"/>
    <col min="12544" max="12691" width="8.85546875" style="1566"/>
    <col min="12692" max="12692" width="5.85546875" style="1566" customWidth="1"/>
    <col min="12693" max="12693" width="55.42578125" style="1566" bestFit="1" customWidth="1"/>
    <col min="12694" max="12786" width="9.140625" style="1566" hidden="1" customWidth="1"/>
    <col min="12787" max="12797" width="10.7109375" style="1566" customWidth="1"/>
    <col min="12798" max="12798" width="10.85546875" style="1566" customWidth="1"/>
    <col min="12799" max="12799" width="10.7109375" style="1566" bestFit="1" customWidth="1"/>
    <col min="12800" max="12947" width="8.85546875" style="1566"/>
    <col min="12948" max="12948" width="5.85546875" style="1566" customWidth="1"/>
    <col min="12949" max="12949" width="55.42578125" style="1566" bestFit="1" customWidth="1"/>
    <col min="12950" max="13042" width="9.140625" style="1566" hidden="1" customWidth="1"/>
    <col min="13043" max="13053" width="10.7109375" style="1566" customWidth="1"/>
    <col min="13054" max="13054" width="10.85546875" style="1566" customWidth="1"/>
    <col min="13055" max="13055" width="10.7109375" style="1566" bestFit="1" customWidth="1"/>
    <col min="13056" max="13203" width="8.85546875" style="1566"/>
    <col min="13204" max="13204" width="5.85546875" style="1566" customWidth="1"/>
    <col min="13205" max="13205" width="55.42578125" style="1566" bestFit="1" customWidth="1"/>
    <col min="13206" max="13298" width="9.140625" style="1566" hidden="1" customWidth="1"/>
    <col min="13299" max="13309" width="10.7109375" style="1566" customWidth="1"/>
    <col min="13310" max="13310" width="10.85546875" style="1566" customWidth="1"/>
    <col min="13311" max="13311" width="10.7109375" style="1566" bestFit="1" customWidth="1"/>
    <col min="13312" max="13459" width="8.85546875" style="1566"/>
    <col min="13460" max="13460" width="5.85546875" style="1566" customWidth="1"/>
    <col min="13461" max="13461" width="55.42578125" style="1566" bestFit="1" customWidth="1"/>
    <col min="13462" max="13554" width="9.140625" style="1566" hidden="1" customWidth="1"/>
    <col min="13555" max="13565" width="10.7109375" style="1566" customWidth="1"/>
    <col min="13566" max="13566" width="10.85546875" style="1566" customWidth="1"/>
    <col min="13567" max="13567" width="10.7109375" style="1566" bestFit="1" customWidth="1"/>
    <col min="13568" max="13715" width="8.85546875" style="1566"/>
    <col min="13716" max="13716" width="5.85546875" style="1566" customWidth="1"/>
    <col min="13717" max="13717" width="55.42578125" style="1566" bestFit="1" customWidth="1"/>
    <col min="13718" max="13810" width="9.140625" style="1566" hidden="1" customWidth="1"/>
    <col min="13811" max="13821" width="10.7109375" style="1566" customWidth="1"/>
    <col min="13822" max="13822" width="10.85546875" style="1566" customWidth="1"/>
    <col min="13823" max="13823" width="10.7109375" style="1566" bestFit="1" customWidth="1"/>
    <col min="13824" max="13971" width="8.85546875" style="1566"/>
    <col min="13972" max="13972" width="5.85546875" style="1566" customWidth="1"/>
    <col min="13973" max="13973" width="55.42578125" style="1566" bestFit="1" customWidth="1"/>
    <col min="13974" max="14066" width="9.140625" style="1566" hidden="1" customWidth="1"/>
    <col min="14067" max="14077" width="10.7109375" style="1566" customWidth="1"/>
    <col min="14078" max="14078" width="10.85546875" style="1566" customWidth="1"/>
    <col min="14079" max="14079" width="10.7109375" style="1566" bestFit="1" customWidth="1"/>
    <col min="14080" max="14227" width="8.85546875" style="1566"/>
    <col min="14228" max="14228" width="5.85546875" style="1566" customWidth="1"/>
    <col min="14229" max="14229" width="55.42578125" style="1566" bestFit="1" customWidth="1"/>
    <col min="14230" max="14322" width="9.140625" style="1566" hidden="1" customWidth="1"/>
    <col min="14323" max="14333" width="10.7109375" style="1566" customWidth="1"/>
    <col min="14334" max="14334" width="10.85546875" style="1566" customWidth="1"/>
    <col min="14335" max="14335" width="10.7109375" style="1566" bestFit="1" customWidth="1"/>
    <col min="14336" max="14483" width="8.85546875" style="1566"/>
    <col min="14484" max="14484" width="5.85546875" style="1566" customWidth="1"/>
    <col min="14485" max="14485" width="55.42578125" style="1566" bestFit="1" customWidth="1"/>
    <col min="14486" max="14578" width="9.140625" style="1566" hidden="1" customWidth="1"/>
    <col min="14579" max="14589" width="10.7109375" style="1566" customWidth="1"/>
    <col min="14590" max="14590" width="10.85546875" style="1566" customWidth="1"/>
    <col min="14591" max="14591" width="10.7109375" style="1566" bestFit="1" customWidth="1"/>
    <col min="14592" max="14739" width="8.85546875" style="1566"/>
    <col min="14740" max="14740" width="5.85546875" style="1566" customWidth="1"/>
    <col min="14741" max="14741" width="55.42578125" style="1566" bestFit="1" customWidth="1"/>
    <col min="14742" max="14834" width="9.140625" style="1566" hidden="1" customWidth="1"/>
    <col min="14835" max="14845" width="10.7109375" style="1566" customWidth="1"/>
    <col min="14846" max="14846" width="10.85546875" style="1566" customWidth="1"/>
    <col min="14847" max="14847" width="10.7109375" style="1566" bestFit="1" customWidth="1"/>
    <col min="14848" max="14995" width="8.85546875" style="1566"/>
    <col min="14996" max="14996" width="5.85546875" style="1566" customWidth="1"/>
    <col min="14997" max="14997" width="55.42578125" style="1566" bestFit="1" customWidth="1"/>
    <col min="14998" max="15090" width="9.140625" style="1566" hidden="1" customWidth="1"/>
    <col min="15091" max="15101" width="10.7109375" style="1566" customWidth="1"/>
    <col min="15102" max="15102" width="10.85546875" style="1566" customWidth="1"/>
    <col min="15103" max="15103" width="10.7109375" style="1566" bestFit="1" customWidth="1"/>
    <col min="15104" max="15251" width="8.85546875" style="1566"/>
    <col min="15252" max="15252" width="5.85546875" style="1566" customWidth="1"/>
    <col min="15253" max="15253" width="55.42578125" style="1566" bestFit="1" customWidth="1"/>
    <col min="15254" max="15346" width="9.140625" style="1566" hidden="1" customWidth="1"/>
    <col min="15347" max="15357" width="10.7109375" style="1566" customWidth="1"/>
    <col min="15358" max="15358" width="10.85546875" style="1566" customWidth="1"/>
    <col min="15359" max="15359" width="10.7109375" style="1566" bestFit="1" customWidth="1"/>
    <col min="15360" max="15507" width="8.85546875" style="1566"/>
    <col min="15508" max="15508" width="5.85546875" style="1566" customWidth="1"/>
    <col min="15509" max="15509" width="55.42578125" style="1566" bestFit="1" customWidth="1"/>
    <col min="15510" max="15602" width="9.140625" style="1566" hidden="1" customWidth="1"/>
    <col min="15603" max="15613" width="10.7109375" style="1566" customWidth="1"/>
    <col min="15614" max="15614" width="10.85546875" style="1566" customWidth="1"/>
    <col min="15615" max="15615" width="10.7109375" style="1566" bestFit="1" customWidth="1"/>
    <col min="15616" max="15763" width="8.85546875" style="1566"/>
    <col min="15764" max="15764" width="5.85546875" style="1566" customWidth="1"/>
    <col min="15765" max="15765" width="55.42578125" style="1566" bestFit="1" customWidth="1"/>
    <col min="15766" max="15858" width="9.140625" style="1566" hidden="1" customWidth="1"/>
    <col min="15859" max="15869" width="10.7109375" style="1566" customWidth="1"/>
    <col min="15870" max="15870" width="10.85546875" style="1566" customWidth="1"/>
    <col min="15871" max="15871" width="10.7109375" style="1566" bestFit="1" customWidth="1"/>
    <col min="15872" max="16019" width="8.85546875" style="1566"/>
    <col min="16020" max="16020" width="5.85546875" style="1566" customWidth="1"/>
    <col min="16021" max="16021" width="55.42578125" style="1566" bestFit="1" customWidth="1"/>
    <col min="16022" max="16114" width="9.140625" style="1566" hidden="1" customWidth="1"/>
    <col min="16115" max="16125" width="10.7109375" style="1566" customWidth="1"/>
    <col min="16126" max="16126" width="10.85546875" style="1566" customWidth="1"/>
    <col min="16127" max="16127" width="10.7109375" style="1566" bestFit="1" customWidth="1"/>
    <col min="16128" max="16384" width="8.85546875" style="1566"/>
  </cols>
  <sheetData>
    <row r="1" spans="1:37" ht="19.5" customHeight="1" x14ac:dyDescent="0.3">
      <c r="A1" s="1656" t="s">
        <v>1558</v>
      </c>
      <c r="B1" s="1657"/>
    </row>
    <row r="2" spans="1:37" hidden="1" x14ac:dyDescent="0.3">
      <c r="A2" s="1645"/>
      <c r="B2" s="1646"/>
    </row>
    <row r="3" spans="1:37" ht="18" thickBot="1" x14ac:dyDescent="0.35">
      <c r="A3" s="1564"/>
      <c r="B3" s="1650"/>
      <c r="D3" s="1568"/>
      <c r="E3" s="1568"/>
      <c r="F3" s="1568"/>
      <c r="H3" s="1568"/>
      <c r="S3" s="1568"/>
      <c r="X3" s="1568"/>
      <c r="AE3" s="1568"/>
      <c r="AK3" s="1568" t="s">
        <v>681</v>
      </c>
    </row>
    <row r="4" spans="1:37" ht="24" customHeight="1" thickTop="1" thickBot="1" x14ac:dyDescent="0.35">
      <c r="A4" s="1570" t="s">
        <v>1442</v>
      </c>
      <c r="B4" s="1570" t="s">
        <v>939</v>
      </c>
      <c r="C4" s="1571">
        <v>43374</v>
      </c>
      <c r="D4" s="1571">
        <v>43405</v>
      </c>
      <c r="E4" s="1571">
        <v>43435</v>
      </c>
      <c r="F4" s="1571">
        <v>43466</v>
      </c>
      <c r="G4" s="1571">
        <v>43497</v>
      </c>
      <c r="H4" s="1571">
        <v>43525</v>
      </c>
      <c r="I4" s="1571">
        <v>43556</v>
      </c>
      <c r="J4" s="1571">
        <v>43586</v>
      </c>
      <c r="K4" s="1571">
        <v>43617</v>
      </c>
      <c r="L4" s="1571">
        <v>43647</v>
      </c>
      <c r="M4" s="1571">
        <v>43678</v>
      </c>
      <c r="N4" s="1571">
        <v>43709</v>
      </c>
      <c r="O4" s="1571">
        <v>43739</v>
      </c>
      <c r="P4" s="1571">
        <v>43770</v>
      </c>
      <c r="Q4" s="1571">
        <v>43800</v>
      </c>
      <c r="R4" s="1571">
        <v>43831</v>
      </c>
      <c r="S4" s="1572" t="s">
        <v>1528</v>
      </c>
      <c r="T4" s="1572" t="s">
        <v>771</v>
      </c>
      <c r="U4" s="1572" t="s">
        <v>1529</v>
      </c>
      <c r="V4" s="1572" t="s">
        <v>1530</v>
      </c>
      <c r="W4" s="1572" t="s">
        <v>1559</v>
      </c>
      <c r="X4" s="1572" t="s">
        <v>1091</v>
      </c>
      <c r="Y4" s="1572" t="s">
        <v>1092</v>
      </c>
      <c r="Z4" s="1572" t="s">
        <v>1093</v>
      </c>
      <c r="AA4" s="1572" t="s">
        <v>778</v>
      </c>
      <c r="AB4" s="1572" t="s">
        <v>779</v>
      </c>
      <c r="AC4" s="1572" t="s">
        <v>1094</v>
      </c>
      <c r="AD4" s="1572" t="s">
        <v>781</v>
      </c>
      <c r="AE4" s="1572" t="s">
        <v>1531</v>
      </c>
      <c r="AF4" s="1572" t="s">
        <v>783</v>
      </c>
      <c r="AG4" s="1572" t="s">
        <v>1560</v>
      </c>
      <c r="AH4" s="1572" t="s">
        <v>785</v>
      </c>
      <c r="AI4" s="1572" t="s">
        <v>786</v>
      </c>
      <c r="AJ4" s="1572" t="s">
        <v>1561</v>
      </c>
      <c r="AK4" s="1572" t="s">
        <v>1562</v>
      </c>
    </row>
    <row r="5" spans="1:37" ht="18" customHeight="1" thickTop="1" x14ac:dyDescent="0.3">
      <c r="A5" s="1573"/>
      <c r="B5" s="1573"/>
      <c r="C5" s="1575"/>
      <c r="D5" s="1575"/>
      <c r="E5" s="1575"/>
      <c r="F5" s="1575"/>
      <c r="G5" s="1575"/>
      <c r="H5" s="1575"/>
      <c r="I5" s="1575"/>
      <c r="J5" s="1575"/>
      <c r="K5" s="1575"/>
      <c r="L5" s="1575"/>
      <c r="M5" s="1575"/>
      <c r="N5" s="1575"/>
      <c r="O5" s="1575"/>
      <c r="P5" s="1575"/>
      <c r="Q5" s="1575"/>
      <c r="R5" s="1575"/>
      <c r="S5" s="1575"/>
      <c r="T5" s="1575"/>
      <c r="U5" s="1575"/>
      <c r="V5" s="1575"/>
      <c r="W5" s="1575"/>
      <c r="X5" s="1575"/>
      <c r="Y5" s="1575"/>
      <c r="Z5" s="1575"/>
      <c r="AA5" s="1575"/>
      <c r="AB5" s="1575"/>
      <c r="AC5" s="1575"/>
      <c r="AD5" s="1575"/>
      <c r="AE5" s="1575"/>
      <c r="AF5" s="1575"/>
      <c r="AG5" s="1575"/>
      <c r="AH5" s="1575"/>
      <c r="AI5" s="1575"/>
      <c r="AJ5" s="1575"/>
      <c r="AK5" s="1575"/>
    </row>
    <row r="6" spans="1:37" ht="18" customHeight="1" x14ac:dyDescent="0.3">
      <c r="A6" s="1576" t="s">
        <v>1445</v>
      </c>
      <c r="B6" s="1576" t="s">
        <v>1448</v>
      </c>
      <c r="C6" s="1579">
        <v>6889.5157246000008</v>
      </c>
      <c r="D6" s="1579">
        <v>6860.1638053400002</v>
      </c>
      <c r="E6" s="1579">
        <v>7137.9533715400012</v>
      </c>
      <c r="F6" s="1579">
        <v>7065.0594082700009</v>
      </c>
      <c r="G6" s="1579">
        <v>6918.2987180299997</v>
      </c>
      <c r="H6" s="1579">
        <v>7130.6788687300004</v>
      </c>
      <c r="I6" s="1579">
        <v>9906.0073724700014</v>
      </c>
      <c r="J6" s="1579">
        <v>7890.4231340100005</v>
      </c>
      <c r="K6" s="1579">
        <v>8069.9081984799996</v>
      </c>
      <c r="L6" s="1579">
        <v>8213.1324725599989</v>
      </c>
      <c r="M6" s="1579">
        <v>8040.98475074</v>
      </c>
      <c r="N6" s="1579">
        <v>8143.8793263400003</v>
      </c>
      <c r="O6" s="1579">
        <v>8014.0373515900001</v>
      </c>
      <c r="P6" s="1579">
        <v>7670.1874028599996</v>
      </c>
      <c r="Q6" s="1579">
        <v>7972.3419708899992</v>
      </c>
      <c r="R6" s="1579">
        <v>8269.4315490999998</v>
      </c>
      <c r="S6" s="1579">
        <v>7376.8085596000001</v>
      </c>
      <c r="T6" s="1579">
        <v>8000.3086672099989</v>
      </c>
      <c r="U6" s="1579">
        <v>9306.8694179100003</v>
      </c>
      <c r="V6" s="1579">
        <v>9481.0869493899991</v>
      </c>
      <c r="W6" s="1579">
        <v>7778.6035591199989</v>
      </c>
      <c r="X6" s="1579">
        <v>7054.1898808799997</v>
      </c>
      <c r="Y6" s="1579">
        <v>6634.5639321799999</v>
      </c>
      <c r="Z6" s="1579">
        <v>6428.6312984300002</v>
      </c>
      <c r="AA6" s="1579">
        <v>6524.6855502199996</v>
      </c>
      <c r="AB6" s="1579">
        <v>7159.0727882600004</v>
      </c>
      <c r="AC6" s="1579">
        <v>7168.3112889499998</v>
      </c>
      <c r="AD6" s="1579">
        <v>7011.7270396000004</v>
      </c>
      <c r="AE6" s="1579">
        <v>6616.7358665399997</v>
      </c>
      <c r="AF6" s="1579">
        <v>6411.2204412499996</v>
      </c>
      <c r="AG6" s="1579">
        <v>7653.285775790001</v>
      </c>
      <c r="AH6" s="1579">
        <v>7383.2788158899994</v>
      </c>
      <c r="AI6" s="1579">
        <v>6575.0359640900006</v>
      </c>
      <c r="AJ6" s="1579">
        <v>5943.0858797800001</v>
      </c>
      <c r="AK6" s="1579">
        <v>6028.4690684300003</v>
      </c>
    </row>
    <row r="7" spans="1:37" ht="18" customHeight="1" x14ac:dyDescent="0.3">
      <c r="A7" s="1581" t="s">
        <v>1536</v>
      </c>
      <c r="B7" s="1589" t="s">
        <v>1537</v>
      </c>
      <c r="C7" s="1587">
        <v>2.1255316899999999</v>
      </c>
      <c r="D7" s="1587">
        <v>2.1192754300000001</v>
      </c>
      <c r="E7" s="1587">
        <v>2.2282869499999998</v>
      </c>
      <c r="F7" s="1587">
        <v>2.07141061</v>
      </c>
      <c r="G7" s="1587">
        <v>2.3350382800000005</v>
      </c>
      <c r="H7" s="1587">
        <v>2.0283251600000001</v>
      </c>
      <c r="I7" s="1587">
        <v>2.0672495999999998</v>
      </c>
      <c r="J7" s="1587">
        <v>2.3479572500000003</v>
      </c>
      <c r="K7" s="1587">
        <v>2.0449950299999999</v>
      </c>
      <c r="L7" s="1587">
        <v>1.8257430799999999</v>
      </c>
      <c r="M7" s="1587">
        <v>2.1015982600000003</v>
      </c>
      <c r="N7" s="1587">
        <v>2.2091104599999998</v>
      </c>
      <c r="O7" s="1587">
        <v>2.1396711399999999</v>
      </c>
      <c r="P7" s="1587">
        <v>3.2172066800000003</v>
      </c>
      <c r="Q7" s="1587">
        <v>3.66200766</v>
      </c>
      <c r="R7" s="1587">
        <v>3.6962569599999999</v>
      </c>
      <c r="S7" s="1587">
        <v>2.3838034100000001</v>
      </c>
      <c r="T7" s="1587">
        <v>2.1940803999999998</v>
      </c>
      <c r="U7" s="1587">
        <v>2.2731981700000001</v>
      </c>
      <c r="V7" s="1587">
        <v>3.6700169799999998</v>
      </c>
      <c r="W7" s="1587">
        <v>3.2185672599999999</v>
      </c>
      <c r="X7" s="1587">
        <v>3.3822865000000002</v>
      </c>
      <c r="Y7" s="1587">
        <v>4.00424281</v>
      </c>
      <c r="Z7" s="1587">
        <v>3.1150479199999999</v>
      </c>
      <c r="AA7" s="1587">
        <v>2.9779581800000003</v>
      </c>
      <c r="AB7" s="1587">
        <v>3.5097541899999998</v>
      </c>
      <c r="AC7" s="1587">
        <v>2.5970547199999996</v>
      </c>
      <c r="AD7" s="1587">
        <v>3.6482944899999996</v>
      </c>
      <c r="AE7" s="1587">
        <v>3.0722889599999998</v>
      </c>
      <c r="AF7" s="1587">
        <v>2.8867610899999998</v>
      </c>
      <c r="AG7" s="1587">
        <v>3.6579236600000002</v>
      </c>
      <c r="AH7" s="1587">
        <v>2.9862671399999998</v>
      </c>
      <c r="AI7" s="1587">
        <v>3.0295410199999999</v>
      </c>
      <c r="AJ7" s="1587">
        <v>3.1218672700000001</v>
      </c>
      <c r="AK7" s="1587">
        <v>3.0773278500000001</v>
      </c>
    </row>
    <row r="8" spans="1:37" ht="18" customHeight="1" x14ac:dyDescent="0.3">
      <c r="A8" s="1581" t="s">
        <v>1538</v>
      </c>
      <c r="B8" s="1589" t="s">
        <v>1539</v>
      </c>
      <c r="C8" s="1587">
        <v>2048.87684141</v>
      </c>
      <c r="D8" s="1587">
        <v>2162.4572991100003</v>
      </c>
      <c r="E8" s="1587">
        <v>2275.4390492500002</v>
      </c>
      <c r="F8" s="1587">
        <v>2187.2024636099995</v>
      </c>
      <c r="G8" s="1587">
        <v>2219.8812308899996</v>
      </c>
      <c r="H8" s="1587">
        <v>2309.3755411100001</v>
      </c>
      <c r="I8" s="1587">
        <v>5132.7693236200003</v>
      </c>
      <c r="J8" s="1587">
        <v>3126.86252698</v>
      </c>
      <c r="K8" s="1587">
        <v>2628.6096517300002</v>
      </c>
      <c r="L8" s="1587">
        <v>2659.6728767600002</v>
      </c>
      <c r="M8" s="1587">
        <v>3032.8858741099998</v>
      </c>
      <c r="N8" s="1587">
        <v>2885.2825593900002</v>
      </c>
      <c r="O8" s="1587">
        <v>2797.44118183</v>
      </c>
      <c r="P8" s="1587">
        <v>2687.3435359800001</v>
      </c>
      <c r="Q8" s="1587">
        <v>2781.1416306099995</v>
      </c>
      <c r="R8" s="1587">
        <v>2931.5468949199999</v>
      </c>
      <c r="S8" s="1587">
        <v>2136.66904952</v>
      </c>
      <c r="T8" s="1587">
        <v>2890.6835806599997</v>
      </c>
      <c r="U8" s="1587">
        <v>4226.8995218099999</v>
      </c>
      <c r="V8" s="1587">
        <v>4520.5710963199999</v>
      </c>
      <c r="W8" s="1587">
        <v>3053.2745326400004</v>
      </c>
      <c r="X8" s="1587">
        <v>2415.9259483999999</v>
      </c>
      <c r="Y8" s="1587">
        <v>1984.2086634099999</v>
      </c>
      <c r="Z8" s="1587">
        <v>1767.56107038</v>
      </c>
      <c r="AA8" s="1587">
        <v>1956.9192613600001</v>
      </c>
      <c r="AB8" s="1587">
        <v>2847.1646539200001</v>
      </c>
      <c r="AC8" s="1587">
        <v>2886.1040588999999</v>
      </c>
      <c r="AD8" s="1587">
        <v>2910.6211680599999</v>
      </c>
      <c r="AE8" s="1587">
        <v>1982.1728863199999</v>
      </c>
      <c r="AF8" s="1587">
        <v>1766.01011937</v>
      </c>
      <c r="AG8" s="1587">
        <v>3118.6426557899999</v>
      </c>
      <c r="AH8" s="1587">
        <v>2907.3211288800003</v>
      </c>
      <c r="AI8" s="1587">
        <v>2625.7242710400001</v>
      </c>
      <c r="AJ8" s="1587">
        <v>2010.6456430799999</v>
      </c>
      <c r="AK8" s="1587">
        <v>2188.0888789899996</v>
      </c>
    </row>
    <row r="9" spans="1:37" ht="18" customHeight="1" x14ac:dyDescent="0.3">
      <c r="A9" s="1581" t="s">
        <v>1540</v>
      </c>
      <c r="B9" s="1589" t="s">
        <v>1541</v>
      </c>
      <c r="C9" s="1587">
        <v>4838.5133514999998</v>
      </c>
      <c r="D9" s="1587">
        <v>4695.5872307999998</v>
      </c>
      <c r="E9" s="1587">
        <v>4860.2860353400001</v>
      </c>
      <c r="F9" s="1587">
        <v>4875.78553405</v>
      </c>
      <c r="G9" s="1587">
        <v>4696.0824488599992</v>
      </c>
      <c r="H9" s="1587">
        <v>4819.27500246</v>
      </c>
      <c r="I9" s="1587">
        <v>4771.1707992499996</v>
      </c>
      <c r="J9" s="1587">
        <v>4761.2126497800009</v>
      </c>
      <c r="K9" s="1587">
        <v>5439.2535517200004</v>
      </c>
      <c r="L9" s="1587">
        <v>5551.6338527200005</v>
      </c>
      <c r="M9" s="1587">
        <v>5005.9972783699995</v>
      </c>
      <c r="N9" s="1587">
        <v>5256.3876564900002</v>
      </c>
      <c r="O9" s="1587">
        <v>5214.4564986200003</v>
      </c>
      <c r="P9" s="1587">
        <v>4979.6266602000005</v>
      </c>
      <c r="Q9" s="1587">
        <v>5187.5383326199999</v>
      </c>
      <c r="R9" s="1587">
        <v>5334.1883972200003</v>
      </c>
      <c r="S9" s="1587">
        <v>5237.7557066700001</v>
      </c>
      <c r="T9" s="1587">
        <v>5107.43100615</v>
      </c>
      <c r="U9" s="1587">
        <v>5077.6966979300005</v>
      </c>
      <c r="V9" s="1587">
        <v>4956.8458360900004</v>
      </c>
      <c r="W9" s="1587">
        <v>4722.110459219999</v>
      </c>
      <c r="X9" s="1587">
        <v>4634.8816459799991</v>
      </c>
      <c r="Y9" s="1587">
        <v>4646.3510259599998</v>
      </c>
      <c r="Z9" s="1587">
        <v>4657.9551801300004</v>
      </c>
      <c r="AA9" s="1587">
        <v>4564.7883306800004</v>
      </c>
      <c r="AB9" s="1587">
        <v>4308.3983801499999</v>
      </c>
      <c r="AC9" s="1587">
        <v>4279.6101753299999</v>
      </c>
      <c r="AD9" s="1587">
        <v>4097.4575770500005</v>
      </c>
      <c r="AE9" s="1587">
        <v>4631.4906912599999</v>
      </c>
      <c r="AF9" s="1587">
        <v>4642.3235607899996</v>
      </c>
      <c r="AG9" s="1587">
        <v>4530.9851963400006</v>
      </c>
      <c r="AH9" s="1587">
        <v>4472.9714198700003</v>
      </c>
      <c r="AI9" s="1587">
        <v>3946.2821520299999</v>
      </c>
      <c r="AJ9" s="1587">
        <v>3929.3183694300005</v>
      </c>
      <c r="AK9" s="1587">
        <v>3837.3028615900002</v>
      </c>
    </row>
    <row r="10" spans="1:37" ht="18" customHeight="1" x14ac:dyDescent="0.3">
      <c r="A10" s="1581"/>
      <c r="B10" s="1581"/>
      <c r="C10" s="1647"/>
      <c r="D10" s="1647"/>
      <c r="E10" s="1647"/>
      <c r="F10" s="1647"/>
      <c r="G10" s="1647"/>
      <c r="H10" s="1647"/>
      <c r="I10" s="1647"/>
      <c r="J10" s="1647"/>
      <c r="K10" s="1647"/>
      <c r="L10" s="1647"/>
      <c r="M10" s="1647"/>
      <c r="N10" s="1647"/>
      <c r="O10" s="1647"/>
      <c r="P10" s="1647"/>
      <c r="Q10" s="1647"/>
      <c r="R10" s="1647"/>
      <c r="S10" s="1647"/>
      <c r="T10" s="1647"/>
      <c r="U10" s="1647"/>
      <c r="V10" s="1647"/>
      <c r="W10" s="1647"/>
      <c r="X10" s="1647"/>
      <c r="Y10" s="1647"/>
      <c r="Z10" s="1647"/>
      <c r="AA10" s="1647"/>
      <c r="AB10" s="1647"/>
      <c r="AC10" s="1647"/>
      <c r="AD10" s="1647"/>
      <c r="AE10" s="1647"/>
      <c r="AF10" s="1647"/>
      <c r="AG10" s="1647"/>
      <c r="AH10" s="1647"/>
      <c r="AI10" s="1647"/>
      <c r="AJ10" s="1647"/>
      <c r="AK10" s="1647"/>
    </row>
    <row r="11" spans="1:37" ht="18" customHeight="1" x14ac:dyDescent="0.3">
      <c r="A11" s="1576" t="s">
        <v>1447</v>
      </c>
      <c r="B11" s="1576" t="s">
        <v>1542</v>
      </c>
      <c r="C11" s="1579">
        <v>4221.6224623199996</v>
      </c>
      <c r="D11" s="1579">
        <v>4787.4185765900002</v>
      </c>
      <c r="E11" s="1579">
        <v>4565.2739098900001</v>
      </c>
      <c r="F11" s="1579">
        <v>4578.2717690099998</v>
      </c>
      <c r="G11" s="1579">
        <v>4886.4241171000003</v>
      </c>
      <c r="H11" s="1579">
        <v>4899.3148916600003</v>
      </c>
      <c r="I11" s="1579">
        <v>4611.5893382200002</v>
      </c>
      <c r="J11" s="1579">
        <v>4456.7396541799999</v>
      </c>
      <c r="K11" s="1579">
        <v>3906.0180231500008</v>
      </c>
      <c r="L11" s="1579">
        <v>3714.4465846499997</v>
      </c>
      <c r="M11" s="1579">
        <v>4191.2973830800001</v>
      </c>
      <c r="N11" s="1579">
        <v>4184.83437426</v>
      </c>
      <c r="O11" s="1579">
        <v>4135.7727037200002</v>
      </c>
      <c r="P11" s="1579">
        <v>4587.9014881700004</v>
      </c>
      <c r="Q11" s="1579">
        <v>4599.4966443100002</v>
      </c>
      <c r="R11" s="1579">
        <v>4223.5534941400001</v>
      </c>
      <c r="S11" s="1579">
        <v>4367.6754189700005</v>
      </c>
      <c r="T11" s="1579">
        <v>4093.1708770699997</v>
      </c>
      <c r="U11" s="1579">
        <v>2792.87933183</v>
      </c>
      <c r="V11" s="1579">
        <v>2794.3221522100002</v>
      </c>
      <c r="W11" s="1579">
        <v>4453.8647564700004</v>
      </c>
      <c r="X11" s="1579">
        <v>4557.4011225100003</v>
      </c>
      <c r="Y11" s="1579">
        <v>4564.7820450400004</v>
      </c>
      <c r="Z11" s="1579">
        <v>3962.81124043</v>
      </c>
      <c r="AA11" s="1579">
        <v>3581.1917449000002</v>
      </c>
      <c r="AB11" s="1579">
        <v>3581.4714010399998</v>
      </c>
      <c r="AC11" s="1579">
        <v>3031.8715136700002</v>
      </c>
      <c r="AD11" s="1579">
        <v>2227.1116753800002</v>
      </c>
      <c r="AE11" s="1579">
        <v>2732.3337587599999</v>
      </c>
      <c r="AF11" s="1579">
        <v>2784.8996033200001</v>
      </c>
      <c r="AG11" s="1579">
        <v>2089.2444395399998</v>
      </c>
      <c r="AH11" s="1579">
        <v>2790.02083416</v>
      </c>
      <c r="AI11" s="1579">
        <v>3316.1492837200003</v>
      </c>
      <c r="AJ11" s="1579">
        <v>3659.5634169099999</v>
      </c>
      <c r="AK11" s="1579">
        <v>3657.33060325</v>
      </c>
    </row>
    <row r="12" spans="1:37" ht="18" customHeight="1" x14ac:dyDescent="0.3">
      <c r="A12" s="1581"/>
      <c r="B12" s="1581"/>
      <c r="C12" s="1647"/>
      <c r="D12" s="1647"/>
      <c r="E12" s="1647"/>
      <c r="F12" s="1647"/>
      <c r="G12" s="1647"/>
      <c r="H12" s="1647"/>
      <c r="I12" s="1647"/>
      <c r="J12" s="1647"/>
      <c r="K12" s="1647"/>
      <c r="L12" s="1647"/>
      <c r="M12" s="1647"/>
      <c r="N12" s="1647"/>
      <c r="O12" s="1647"/>
      <c r="P12" s="1647"/>
      <c r="Q12" s="1647"/>
      <c r="R12" s="1647"/>
      <c r="S12" s="1647"/>
      <c r="T12" s="1647"/>
      <c r="U12" s="1647"/>
      <c r="V12" s="1647"/>
      <c r="W12" s="1647"/>
      <c r="X12" s="1647"/>
      <c r="Y12" s="1647"/>
      <c r="Z12" s="1647"/>
      <c r="AA12" s="1647"/>
      <c r="AB12" s="1647"/>
      <c r="AC12" s="1647"/>
      <c r="AD12" s="1647"/>
      <c r="AE12" s="1647"/>
      <c r="AF12" s="1647"/>
      <c r="AG12" s="1647"/>
      <c r="AH12" s="1647"/>
      <c r="AI12" s="1647"/>
      <c r="AJ12" s="1647"/>
      <c r="AK12" s="1647"/>
    </row>
    <row r="13" spans="1:37" ht="18" customHeight="1" x14ac:dyDescent="0.3">
      <c r="A13" s="1576" t="s">
        <v>1457</v>
      </c>
      <c r="B13" s="1576" t="s">
        <v>1460</v>
      </c>
      <c r="C13" s="1579">
        <v>61788.929204800006</v>
      </c>
      <c r="D13" s="1579">
        <v>62115.52870178</v>
      </c>
      <c r="E13" s="1579">
        <v>62937.957910020006</v>
      </c>
      <c r="F13" s="1579">
        <v>63092.996645710009</v>
      </c>
      <c r="G13" s="1579">
        <v>62952.402119680002</v>
      </c>
      <c r="H13" s="1579">
        <v>63005.937751399993</v>
      </c>
      <c r="I13" s="1579">
        <v>62983.697272609999</v>
      </c>
      <c r="J13" s="1579">
        <v>63435.106245609997</v>
      </c>
      <c r="K13" s="1579">
        <v>64015.280219679989</v>
      </c>
      <c r="L13" s="1579">
        <v>64116.820249290002</v>
      </c>
      <c r="M13" s="1579">
        <v>64251.763532329998</v>
      </c>
      <c r="N13" s="1579">
        <v>64167.612116440003</v>
      </c>
      <c r="O13" s="1579">
        <v>2.5</v>
      </c>
      <c r="P13" s="1579">
        <v>64803.658447130008</v>
      </c>
      <c r="Q13" s="1579">
        <v>65648.735160800003</v>
      </c>
      <c r="R13" s="1579">
        <v>65209.124655700005</v>
      </c>
      <c r="S13" s="1579">
        <v>51333.949112180002</v>
      </c>
      <c r="T13" s="1579">
        <v>51074.885613020007</v>
      </c>
      <c r="U13" s="1579">
        <v>50751.705236380003</v>
      </c>
      <c r="V13" s="1579">
        <v>50706.598559699996</v>
      </c>
      <c r="W13" s="1579">
        <v>50412.561809599996</v>
      </c>
      <c r="X13" s="1579">
        <v>50746.287517699995</v>
      </c>
      <c r="Y13" s="1579">
        <v>51093.548557940005</v>
      </c>
      <c r="Z13" s="1579">
        <v>51759.644969000001</v>
      </c>
      <c r="AA13" s="1579">
        <v>50820.866305980002</v>
      </c>
      <c r="AB13" s="1579">
        <v>51184.03943194</v>
      </c>
      <c r="AC13" s="1579">
        <v>51050.350472260005</v>
      </c>
      <c r="AD13" s="1579">
        <v>51920.221772149998</v>
      </c>
      <c r="AE13" s="1579">
        <v>52717.67142033</v>
      </c>
      <c r="AF13" s="1579">
        <v>52794.196230479996</v>
      </c>
      <c r="AG13" s="1579">
        <v>52534.484217500001</v>
      </c>
      <c r="AH13" s="1579">
        <v>52282.461529</v>
      </c>
      <c r="AI13" s="1579">
        <v>52666.75609178999</v>
      </c>
      <c r="AJ13" s="1579">
        <v>53004.517595620004</v>
      </c>
      <c r="AK13" s="1579">
        <v>53203.934188929998</v>
      </c>
    </row>
    <row r="14" spans="1:37" ht="18" customHeight="1" x14ac:dyDescent="0.3">
      <c r="A14" s="1581"/>
      <c r="B14" s="1581"/>
      <c r="C14" s="1647"/>
      <c r="D14" s="1647"/>
      <c r="E14" s="1647"/>
      <c r="F14" s="1647"/>
      <c r="G14" s="1647"/>
      <c r="H14" s="1647"/>
      <c r="I14" s="1647"/>
      <c r="J14" s="1647"/>
      <c r="K14" s="1647"/>
      <c r="L14" s="1647"/>
      <c r="M14" s="1647"/>
      <c r="N14" s="1647"/>
      <c r="O14" s="1647"/>
      <c r="P14" s="1647"/>
      <c r="Q14" s="1647"/>
      <c r="R14" s="1647"/>
      <c r="S14" s="1647"/>
      <c r="T14" s="1647"/>
      <c r="U14" s="1647"/>
      <c r="V14" s="1647"/>
      <c r="W14" s="1647"/>
      <c r="X14" s="1647"/>
      <c r="Y14" s="1647"/>
      <c r="Z14" s="1647"/>
      <c r="AA14" s="1647"/>
      <c r="AB14" s="1647"/>
      <c r="AC14" s="1647"/>
      <c r="AD14" s="1647"/>
      <c r="AE14" s="1647"/>
      <c r="AF14" s="1647"/>
      <c r="AG14" s="1647"/>
      <c r="AH14" s="1647"/>
      <c r="AI14" s="1647"/>
      <c r="AJ14" s="1647"/>
      <c r="AK14" s="1647"/>
    </row>
    <row r="15" spans="1:37" ht="18" customHeight="1" x14ac:dyDescent="0.3">
      <c r="A15" s="1576" t="s">
        <v>1459</v>
      </c>
      <c r="B15" s="1576" t="s">
        <v>1543</v>
      </c>
      <c r="C15" s="1579">
        <v>35.474803000000001</v>
      </c>
      <c r="D15" s="1579">
        <v>66.400627</v>
      </c>
      <c r="E15" s="1579">
        <v>512.40737300000001</v>
      </c>
      <c r="F15" s="1579">
        <v>513.118878</v>
      </c>
      <c r="G15" s="1579">
        <v>513.98527189999993</v>
      </c>
      <c r="H15" s="1579">
        <v>513.19316400000002</v>
      </c>
      <c r="I15" s="1579">
        <v>515.20972374999997</v>
      </c>
      <c r="J15" s="1579">
        <v>514.33098749999999</v>
      </c>
      <c r="K15" s="1579">
        <v>514.66546525000001</v>
      </c>
      <c r="L15" s="1579">
        <v>514.44156184999997</v>
      </c>
      <c r="M15" s="1579">
        <v>514.64231700000005</v>
      </c>
      <c r="N15" s="1579">
        <v>513.2903675</v>
      </c>
      <c r="O15" s="1579">
        <v>515.84672790000002</v>
      </c>
      <c r="P15" s="1579">
        <v>515.28500355000006</v>
      </c>
      <c r="Q15" s="1579">
        <v>516.99238500000001</v>
      </c>
      <c r="R15" s="1579">
        <v>519.25186514999996</v>
      </c>
      <c r="S15" s="1579">
        <v>520.38607315000002</v>
      </c>
      <c r="T15" s="1579">
        <v>499.77652914999999</v>
      </c>
      <c r="U15" s="1579">
        <v>501.45596499999999</v>
      </c>
      <c r="V15" s="1579">
        <v>505.12282419999997</v>
      </c>
      <c r="W15" s="1579">
        <v>510.57895100000002</v>
      </c>
      <c r="X15" s="1579">
        <v>561.854558</v>
      </c>
      <c r="Y15" s="1579">
        <v>567.74027935000004</v>
      </c>
      <c r="Z15" s="1579">
        <v>571.63318700000002</v>
      </c>
      <c r="AA15" s="1579">
        <v>623.82369300000005</v>
      </c>
      <c r="AB15" s="1579">
        <v>629.807547</v>
      </c>
      <c r="AC15" s="1579">
        <v>636.62834099999998</v>
      </c>
      <c r="AD15" s="1579">
        <v>639.45769399999995</v>
      </c>
      <c r="AE15" s="1579">
        <v>640.49127799999997</v>
      </c>
      <c r="AF15" s="1579">
        <v>640.56741650000004</v>
      </c>
      <c r="AG15" s="1579">
        <v>644.92066999999997</v>
      </c>
      <c r="AH15" s="1579">
        <v>648.15308100000004</v>
      </c>
      <c r="AI15" s="1579">
        <v>657.65561200000002</v>
      </c>
      <c r="AJ15" s="1579">
        <v>660.57465279999997</v>
      </c>
      <c r="AK15" s="1579">
        <v>661.48128399999996</v>
      </c>
    </row>
    <row r="16" spans="1:37" ht="18" customHeight="1" x14ac:dyDescent="0.3">
      <c r="A16" s="1581"/>
      <c r="B16" s="1589"/>
      <c r="C16" s="1647"/>
      <c r="D16" s="1647"/>
      <c r="E16" s="1647"/>
      <c r="F16" s="1647"/>
      <c r="G16" s="1647"/>
      <c r="H16" s="1647"/>
      <c r="I16" s="1647"/>
      <c r="J16" s="1647"/>
      <c r="K16" s="1647"/>
      <c r="L16" s="1647"/>
      <c r="M16" s="1647"/>
      <c r="N16" s="1647"/>
      <c r="O16" s="1647"/>
      <c r="P16" s="1647"/>
      <c r="Q16" s="1647"/>
      <c r="R16" s="1647"/>
      <c r="S16" s="1647"/>
      <c r="T16" s="1647"/>
      <c r="U16" s="1647"/>
      <c r="V16" s="1647"/>
      <c r="W16" s="1647"/>
      <c r="X16" s="1647"/>
      <c r="Y16" s="1647"/>
      <c r="Z16" s="1647"/>
      <c r="AA16" s="1647"/>
      <c r="AB16" s="1647"/>
      <c r="AC16" s="1647"/>
      <c r="AD16" s="1647"/>
      <c r="AE16" s="1647"/>
      <c r="AF16" s="1647"/>
      <c r="AG16" s="1647"/>
      <c r="AH16" s="1647"/>
      <c r="AI16" s="1647"/>
      <c r="AJ16" s="1647"/>
      <c r="AK16" s="1647"/>
    </row>
    <row r="17" spans="1:37" ht="18" customHeight="1" x14ac:dyDescent="0.3">
      <c r="A17" s="1576" t="s">
        <v>1461</v>
      </c>
      <c r="B17" s="1576" t="s">
        <v>1544</v>
      </c>
      <c r="C17" s="1579">
        <v>0</v>
      </c>
      <c r="D17" s="1579">
        <v>0</v>
      </c>
      <c r="E17" s="1579">
        <v>0</v>
      </c>
      <c r="F17" s="1579">
        <v>0</v>
      </c>
      <c r="G17" s="1579">
        <v>0</v>
      </c>
      <c r="H17" s="1579">
        <v>0</v>
      </c>
      <c r="I17" s="1579">
        <v>0</v>
      </c>
      <c r="J17" s="1579">
        <v>0</v>
      </c>
      <c r="K17" s="1579">
        <v>0</v>
      </c>
      <c r="L17" s="1579">
        <v>0</v>
      </c>
      <c r="M17" s="1579">
        <v>0</v>
      </c>
      <c r="N17" s="1579">
        <v>0</v>
      </c>
      <c r="O17" s="1579">
        <v>0</v>
      </c>
      <c r="P17" s="1579">
        <v>0</v>
      </c>
      <c r="Q17" s="1579">
        <v>0</v>
      </c>
      <c r="R17" s="1579">
        <v>0</v>
      </c>
      <c r="S17" s="1579">
        <v>0</v>
      </c>
      <c r="T17" s="1579">
        <v>0</v>
      </c>
      <c r="U17" s="1579">
        <v>0</v>
      </c>
      <c r="V17" s="1579">
        <v>0</v>
      </c>
      <c r="W17" s="1579">
        <v>0</v>
      </c>
      <c r="X17" s="1579">
        <v>0</v>
      </c>
      <c r="Y17" s="1579">
        <v>0</v>
      </c>
      <c r="Z17" s="1579">
        <v>0</v>
      </c>
      <c r="AA17" s="1579">
        <v>0</v>
      </c>
      <c r="AB17" s="1579">
        <v>0</v>
      </c>
      <c r="AC17" s="1579">
        <v>0</v>
      </c>
      <c r="AD17" s="1579">
        <v>0</v>
      </c>
      <c r="AE17" s="1579">
        <v>0</v>
      </c>
      <c r="AF17" s="1579">
        <v>0</v>
      </c>
      <c r="AG17" s="1579">
        <v>0</v>
      </c>
      <c r="AH17" s="1579">
        <v>0</v>
      </c>
      <c r="AI17" s="1579">
        <v>0</v>
      </c>
      <c r="AJ17" s="1579">
        <v>0</v>
      </c>
      <c r="AK17" s="1579">
        <v>0</v>
      </c>
    </row>
    <row r="18" spans="1:37" ht="18" customHeight="1" x14ac:dyDescent="0.3">
      <c r="A18" s="1581"/>
      <c r="B18" s="1581"/>
      <c r="C18" s="1647"/>
      <c r="D18" s="1647"/>
      <c r="E18" s="1647"/>
      <c r="F18" s="1647"/>
      <c r="G18" s="1647"/>
      <c r="H18" s="1647"/>
      <c r="I18" s="1647"/>
      <c r="J18" s="1647"/>
      <c r="K18" s="1647"/>
      <c r="L18" s="1647"/>
      <c r="M18" s="1647"/>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c r="AK18" s="1647"/>
    </row>
    <row r="19" spans="1:37" ht="18" customHeight="1" x14ac:dyDescent="0.3">
      <c r="A19" s="1576" t="s">
        <v>1463</v>
      </c>
      <c r="B19" s="1576" t="s">
        <v>1545</v>
      </c>
      <c r="C19" s="1579">
        <v>0</v>
      </c>
      <c r="D19" s="1579">
        <v>0</v>
      </c>
      <c r="E19" s="1579">
        <v>0</v>
      </c>
      <c r="F19" s="1579">
        <v>0</v>
      </c>
      <c r="G19" s="1579">
        <v>0</v>
      </c>
      <c r="H19" s="1579">
        <v>0</v>
      </c>
      <c r="I19" s="1579">
        <v>0</v>
      </c>
      <c r="J19" s="1579">
        <v>0</v>
      </c>
      <c r="K19" s="1579">
        <v>0</v>
      </c>
      <c r="L19" s="1579">
        <v>0</v>
      </c>
      <c r="M19" s="1579">
        <v>0</v>
      </c>
      <c r="N19" s="1579">
        <v>0</v>
      </c>
      <c r="O19" s="1579">
        <v>0</v>
      </c>
      <c r="P19" s="1579">
        <v>0</v>
      </c>
      <c r="Q19" s="1579">
        <v>0</v>
      </c>
      <c r="R19" s="1579">
        <v>0</v>
      </c>
      <c r="S19" s="1579">
        <v>0</v>
      </c>
      <c r="T19" s="1579">
        <v>0</v>
      </c>
      <c r="U19" s="1579">
        <v>0</v>
      </c>
      <c r="V19" s="1579">
        <v>0</v>
      </c>
      <c r="W19" s="1579">
        <v>0</v>
      </c>
      <c r="X19" s="1579">
        <v>0</v>
      </c>
      <c r="Y19" s="1579">
        <v>0</v>
      </c>
      <c r="Z19" s="1579">
        <v>0</v>
      </c>
      <c r="AA19" s="1579">
        <v>0</v>
      </c>
      <c r="AB19" s="1579">
        <v>0</v>
      </c>
      <c r="AC19" s="1579">
        <v>0</v>
      </c>
      <c r="AD19" s="1579">
        <v>0</v>
      </c>
      <c r="AE19" s="1579">
        <v>0</v>
      </c>
      <c r="AF19" s="1579">
        <v>0</v>
      </c>
      <c r="AG19" s="1579">
        <v>0</v>
      </c>
      <c r="AH19" s="1579">
        <v>0</v>
      </c>
      <c r="AI19" s="1579">
        <v>0</v>
      </c>
      <c r="AJ19" s="1579">
        <v>0</v>
      </c>
      <c r="AK19" s="1579">
        <v>0</v>
      </c>
    </row>
    <row r="20" spans="1:37" ht="18" customHeight="1" x14ac:dyDescent="0.3">
      <c r="A20" s="1581"/>
      <c r="B20" s="1581"/>
      <c r="C20" s="1647"/>
      <c r="D20" s="1647"/>
      <c r="E20" s="1647"/>
      <c r="F20" s="1647"/>
      <c r="G20" s="1647"/>
      <c r="H20" s="1647"/>
      <c r="I20" s="1647"/>
      <c r="J20" s="1647"/>
      <c r="K20" s="1647"/>
      <c r="L20" s="1647"/>
      <c r="M20" s="1647"/>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row>
    <row r="21" spans="1:37" ht="18" customHeight="1" x14ac:dyDescent="0.3">
      <c r="A21" s="1576" t="s">
        <v>1465</v>
      </c>
      <c r="B21" s="1576" t="s">
        <v>1468</v>
      </c>
      <c r="C21" s="1579">
        <v>1165.5842754800001</v>
      </c>
      <c r="D21" s="1579">
        <v>1144.3339894400001</v>
      </c>
      <c r="E21" s="1579">
        <v>1252.33697779</v>
      </c>
      <c r="F21" s="1579">
        <v>1158.7047769400001</v>
      </c>
      <c r="G21" s="1579">
        <v>1211.0408513799998</v>
      </c>
      <c r="H21" s="1579">
        <v>1379.6697941500001</v>
      </c>
      <c r="I21" s="1579">
        <v>1151.33994018</v>
      </c>
      <c r="J21" s="1579">
        <v>1216.2030727000001</v>
      </c>
      <c r="K21" s="1579">
        <v>1267.5159774499998</v>
      </c>
      <c r="L21" s="1579">
        <v>1237.7968273299998</v>
      </c>
      <c r="M21" s="1579">
        <v>957.69574081000007</v>
      </c>
      <c r="N21" s="1579">
        <v>946.51278145000003</v>
      </c>
      <c r="O21" s="1579">
        <v>978.26740600000016</v>
      </c>
      <c r="P21" s="1579">
        <v>935.78048269999988</v>
      </c>
      <c r="Q21" s="1579">
        <v>819.60248229999991</v>
      </c>
      <c r="R21" s="1579">
        <v>824.27017603000002</v>
      </c>
      <c r="S21" s="1579">
        <v>527.13489362999997</v>
      </c>
      <c r="T21" s="1579">
        <v>491.28439797999988</v>
      </c>
      <c r="U21" s="1579">
        <v>548.74033615999997</v>
      </c>
      <c r="V21" s="1579">
        <v>562.88839671000005</v>
      </c>
      <c r="W21" s="1579">
        <v>612.32924229999992</v>
      </c>
      <c r="X21" s="1579">
        <v>659.42193758000008</v>
      </c>
      <c r="Y21" s="1579">
        <v>683.09322334000001</v>
      </c>
      <c r="Z21" s="1579">
        <v>663.31553169999995</v>
      </c>
      <c r="AA21" s="1579">
        <v>1302.3887944200001</v>
      </c>
      <c r="AB21" s="1579">
        <v>1318.0694026400001</v>
      </c>
      <c r="AC21" s="1579">
        <v>1327.1109784799999</v>
      </c>
      <c r="AD21" s="1579">
        <v>1050.54140972</v>
      </c>
      <c r="AE21" s="1579">
        <v>681.51544925999997</v>
      </c>
      <c r="AF21" s="1579">
        <v>648.09088933999999</v>
      </c>
      <c r="AG21" s="1579">
        <v>716.89722680000011</v>
      </c>
      <c r="AH21" s="1579">
        <v>708.64908884999988</v>
      </c>
      <c r="AI21" s="1579">
        <v>706.71083261000001</v>
      </c>
      <c r="AJ21" s="1579">
        <v>639.58666497999991</v>
      </c>
      <c r="AK21" s="1579">
        <v>636.17696328</v>
      </c>
    </row>
    <row r="22" spans="1:37" ht="18" customHeight="1" x14ac:dyDescent="0.3">
      <c r="A22" s="1581"/>
      <c r="B22" s="1581"/>
      <c r="C22" s="1647"/>
      <c r="D22" s="1647"/>
      <c r="E22" s="1647"/>
      <c r="F22" s="1647"/>
      <c r="G22" s="1647"/>
      <c r="H22" s="1647"/>
      <c r="I22" s="1647"/>
      <c r="J22" s="1647"/>
      <c r="K22" s="1647"/>
      <c r="L22" s="1647"/>
      <c r="M22" s="1647"/>
      <c r="N22" s="1647"/>
      <c r="O22" s="1647"/>
      <c r="P22" s="1647"/>
      <c r="Q22" s="1647"/>
      <c r="R22" s="1647"/>
      <c r="S22" s="1647"/>
      <c r="T22" s="1647"/>
      <c r="U22" s="1647"/>
      <c r="V22" s="1647"/>
      <c r="W22" s="1647"/>
      <c r="X22" s="1647"/>
      <c r="Y22" s="1647"/>
      <c r="Z22" s="1647"/>
      <c r="AA22" s="1647"/>
      <c r="AB22" s="1647"/>
      <c r="AC22" s="1647"/>
      <c r="AD22" s="1647"/>
      <c r="AE22" s="1647"/>
      <c r="AF22" s="1647"/>
      <c r="AG22" s="1647"/>
      <c r="AH22" s="1647"/>
      <c r="AI22" s="1647"/>
      <c r="AJ22" s="1647"/>
      <c r="AK22" s="1647"/>
    </row>
    <row r="23" spans="1:37" ht="18" customHeight="1" x14ac:dyDescent="0.3">
      <c r="A23" s="1576" t="s">
        <v>1467</v>
      </c>
      <c r="B23" s="1576" t="s">
        <v>1470</v>
      </c>
      <c r="C23" s="1579">
        <v>3135.7740471799998</v>
      </c>
      <c r="D23" s="1579">
        <v>3130.7487091800003</v>
      </c>
      <c r="E23" s="1579">
        <v>2788.11250492</v>
      </c>
      <c r="F23" s="1579">
        <v>2893.4054980399997</v>
      </c>
      <c r="G23" s="1579">
        <v>2886.2862546699994</v>
      </c>
      <c r="H23" s="1579">
        <v>2915.3276858499994</v>
      </c>
      <c r="I23" s="1579">
        <v>2892.2268666600003</v>
      </c>
      <c r="J23" s="1579">
        <v>2926.1956566900008</v>
      </c>
      <c r="K23" s="1579">
        <v>3039.1836180400005</v>
      </c>
      <c r="L23" s="1579">
        <v>3042.5841576500002</v>
      </c>
      <c r="M23" s="1579">
        <v>3027.9828807100002</v>
      </c>
      <c r="N23" s="1579">
        <v>3033.2130022399997</v>
      </c>
      <c r="O23" s="1579">
        <v>3162.9474170500002</v>
      </c>
      <c r="P23" s="1579">
        <v>3145.97798883</v>
      </c>
      <c r="Q23" s="1579">
        <v>3130.6690823399995</v>
      </c>
      <c r="R23" s="1579">
        <v>3050.2464105699996</v>
      </c>
      <c r="S23" s="1579">
        <v>2466.9573183599996</v>
      </c>
      <c r="T23" s="1579">
        <v>2492.7728384800002</v>
      </c>
      <c r="U23" s="1579">
        <v>2477.3548169100004</v>
      </c>
      <c r="V23" s="1579">
        <v>2456.2756352000001</v>
      </c>
      <c r="W23" s="1579">
        <v>2428.09250729</v>
      </c>
      <c r="X23" s="1579">
        <v>2411.7953546499998</v>
      </c>
      <c r="Y23" s="1579">
        <v>2381.6292145699995</v>
      </c>
      <c r="Z23" s="1579">
        <v>2427.2441287400002</v>
      </c>
      <c r="AA23" s="1579">
        <v>2419.9539893900001</v>
      </c>
      <c r="AB23" s="1579">
        <v>2422.0065897999998</v>
      </c>
      <c r="AC23" s="1579">
        <v>2462.5170033900004</v>
      </c>
      <c r="AD23" s="1579">
        <v>2830.7603667199996</v>
      </c>
      <c r="AE23" s="1579">
        <v>2858.7945148799995</v>
      </c>
      <c r="AF23" s="1579">
        <v>2849.8941393499999</v>
      </c>
      <c r="AG23" s="1579">
        <v>2848.7142131299997</v>
      </c>
      <c r="AH23" s="1579">
        <v>2854.1509788600001</v>
      </c>
      <c r="AI23" s="1579">
        <v>2805.22917719</v>
      </c>
      <c r="AJ23" s="1579">
        <v>2777.59521408</v>
      </c>
      <c r="AK23" s="1579">
        <v>2777.6061054199999</v>
      </c>
    </row>
    <row r="24" spans="1:37" ht="18" customHeight="1" x14ac:dyDescent="0.3">
      <c r="A24" s="1581"/>
      <c r="B24" s="1581"/>
      <c r="C24" s="1587"/>
      <c r="D24" s="1587"/>
      <c r="E24" s="1587"/>
      <c r="F24" s="1587"/>
      <c r="G24" s="1587"/>
      <c r="H24" s="1587"/>
      <c r="I24" s="1587"/>
      <c r="J24" s="1587"/>
      <c r="K24" s="1587"/>
      <c r="L24" s="1587"/>
      <c r="M24" s="1587"/>
      <c r="N24" s="1587"/>
      <c r="O24" s="1587"/>
      <c r="P24" s="1587"/>
      <c r="Q24" s="1587"/>
      <c r="R24" s="1587"/>
      <c r="S24" s="1587"/>
      <c r="T24" s="1587"/>
      <c r="U24" s="1587"/>
      <c r="V24" s="1587"/>
      <c r="W24" s="1587"/>
      <c r="X24" s="1587"/>
      <c r="Y24" s="1587"/>
      <c r="Z24" s="1587"/>
      <c r="AA24" s="1587"/>
      <c r="AB24" s="1587"/>
      <c r="AC24" s="1587"/>
      <c r="AD24" s="1587"/>
      <c r="AE24" s="1587"/>
      <c r="AF24" s="1587"/>
      <c r="AG24" s="1587"/>
      <c r="AH24" s="1587"/>
      <c r="AI24" s="1587"/>
      <c r="AJ24" s="1587"/>
      <c r="AK24" s="1587"/>
    </row>
    <row r="25" spans="1:37" ht="18" customHeight="1" x14ac:dyDescent="0.3">
      <c r="A25" s="1576"/>
      <c r="B25" s="1576" t="s">
        <v>1424</v>
      </c>
      <c r="C25" s="1579">
        <v>77236.900517380011</v>
      </c>
      <c r="D25" s="1579">
        <v>78104.594409330006</v>
      </c>
      <c r="E25" s="1579">
        <v>79194.042047160008</v>
      </c>
      <c r="F25" s="1579">
        <v>79301.556975970001</v>
      </c>
      <c r="G25" s="1579">
        <v>79368.437332760004</v>
      </c>
      <c r="H25" s="1579">
        <v>79844.122155790013</v>
      </c>
      <c r="I25" s="1579">
        <v>82060.070513889994</v>
      </c>
      <c r="J25" s="1579">
        <v>80438.998750690007</v>
      </c>
      <c r="K25" s="1579">
        <v>80812.571502049992</v>
      </c>
      <c r="L25" s="1579">
        <v>80839.221853329989</v>
      </c>
      <c r="M25" s="1579">
        <v>80984.36660466998</v>
      </c>
      <c r="N25" s="1579">
        <v>80989.341968230001</v>
      </c>
      <c r="O25" s="1579">
        <v>81080.767267770003</v>
      </c>
      <c r="P25" s="1579">
        <v>81658.790813240004</v>
      </c>
      <c r="Q25" s="1579">
        <v>82687.837725639984</v>
      </c>
      <c r="R25" s="1579">
        <v>82095.878150689998</v>
      </c>
      <c r="S25" s="1579">
        <v>66592.911375890006</v>
      </c>
      <c r="T25" s="1579">
        <v>66652.19892291</v>
      </c>
      <c r="U25" s="1579">
        <v>66379.005104190001</v>
      </c>
      <c r="V25" s="1579">
        <v>66506.294517410002</v>
      </c>
      <c r="W25" s="1579">
        <v>66196.030825779992</v>
      </c>
      <c r="X25" s="1579">
        <v>65990.950371319996</v>
      </c>
      <c r="Y25" s="1579">
        <v>65925.357252419999</v>
      </c>
      <c r="Z25" s="1579">
        <v>65813.280355299998</v>
      </c>
      <c r="AA25" s="1579">
        <v>65272.910077909997</v>
      </c>
      <c r="AB25" s="1579">
        <v>66294.467160679997</v>
      </c>
      <c r="AC25" s="1579">
        <v>65676.789597750001</v>
      </c>
      <c r="AD25" s="1579">
        <v>65679.819957569998</v>
      </c>
      <c r="AE25" s="1579">
        <v>66247.542287770004</v>
      </c>
      <c r="AF25" s="1579">
        <v>66128.868720240003</v>
      </c>
      <c r="AG25" s="1579">
        <v>66487.546542759999</v>
      </c>
      <c r="AH25" s="1579">
        <v>66666.714327759997</v>
      </c>
      <c r="AI25" s="1579">
        <v>66727.536961400008</v>
      </c>
      <c r="AJ25" s="1579">
        <v>66684.923424170003</v>
      </c>
      <c r="AK25" s="1579">
        <v>66964.998213309998</v>
      </c>
    </row>
    <row r="26" spans="1:37" thickBot="1" x14ac:dyDescent="0.35">
      <c r="A26" s="1590"/>
      <c r="B26" s="1590"/>
      <c r="C26" s="1648"/>
      <c r="D26" s="1648"/>
      <c r="E26" s="1648"/>
      <c r="F26" s="1648"/>
      <c r="G26" s="1648"/>
      <c r="H26" s="1648"/>
      <c r="I26" s="1648"/>
      <c r="J26" s="1648"/>
      <c r="K26" s="1648"/>
      <c r="L26" s="1648"/>
      <c r="M26" s="1648"/>
      <c r="N26" s="1648"/>
      <c r="O26" s="1648"/>
      <c r="P26" s="1648"/>
      <c r="Q26" s="1648"/>
      <c r="R26" s="1648"/>
      <c r="S26" s="1648"/>
      <c r="T26" s="1648"/>
      <c r="U26" s="1648"/>
      <c r="V26" s="1648"/>
      <c r="W26" s="1648"/>
      <c r="X26" s="1648"/>
      <c r="Y26" s="1648"/>
      <c r="Z26" s="1648"/>
      <c r="AA26" s="1648"/>
      <c r="AB26" s="1648"/>
      <c r="AC26" s="1648"/>
      <c r="AD26" s="1648"/>
      <c r="AE26" s="1648"/>
      <c r="AF26" s="1648"/>
      <c r="AG26" s="1648"/>
      <c r="AH26" s="1648"/>
      <c r="AI26" s="1648"/>
      <c r="AJ26" s="1648"/>
      <c r="AK26" s="1648"/>
    </row>
    <row r="27" spans="1:37" ht="18" hidden="1" thickTop="1" x14ac:dyDescent="0.3">
      <c r="A27" s="1649"/>
      <c r="B27" s="1649"/>
      <c r="C27" s="1650"/>
      <c r="D27" s="1650"/>
      <c r="E27" s="1650"/>
      <c r="F27" s="1650"/>
      <c r="G27" s="1650"/>
      <c r="H27" s="1650"/>
      <c r="I27" s="1650"/>
      <c r="J27" s="1650"/>
      <c r="K27" s="1650"/>
      <c r="L27" s="1650"/>
      <c r="M27" s="1650"/>
      <c r="N27" s="1650"/>
      <c r="O27" s="1650"/>
      <c r="P27" s="1650"/>
      <c r="Q27" s="1650"/>
      <c r="R27" s="1650"/>
      <c r="S27" s="1650"/>
      <c r="T27" s="1650"/>
      <c r="U27" s="1650"/>
      <c r="V27" s="1650"/>
      <c r="W27" s="1650"/>
      <c r="X27" s="1650"/>
      <c r="Y27" s="1650"/>
      <c r="Z27" s="1650"/>
      <c r="AA27" s="1650"/>
      <c r="AB27" s="1650"/>
      <c r="AC27" s="1650"/>
      <c r="AD27" s="1650"/>
      <c r="AE27" s="1650"/>
      <c r="AF27" s="1650"/>
      <c r="AG27" s="1650"/>
      <c r="AH27" s="1650"/>
      <c r="AI27" s="1650"/>
      <c r="AJ27" s="1650"/>
      <c r="AK27" s="1650"/>
    </row>
    <row r="28" spans="1:37" ht="18" thickTop="1" x14ac:dyDescent="0.3">
      <c r="A28" s="1564"/>
      <c r="B28" s="1564"/>
      <c r="C28" s="1650"/>
      <c r="D28" s="1650"/>
      <c r="E28" s="1650"/>
      <c r="F28" s="1650"/>
      <c r="G28" s="1650"/>
      <c r="H28" s="1650"/>
      <c r="I28" s="1650"/>
      <c r="J28" s="1650"/>
      <c r="K28" s="1650"/>
      <c r="L28" s="1650"/>
      <c r="M28" s="1650"/>
      <c r="N28" s="1650"/>
      <c r="O28" s="1650"/>
      <c r="P28" s="1650"/>
      <c r="Q28" s="1650"/>
      <c r="R28" s="1650"/>
      <c r="S28" s="1650"/>
      <c r="T28" s="1650"/>
      <c r="U28" s="1650"/>
      <c r="V28" s="1650"/>
      <c r="W28" s="1650"/>
      <c r="X28" s="1650"/>
      <c r="Y28" s="1650"/>
      <c r="Z28" s="1650"/>
      <c r="AA28" s="1650"/>
      <c r="AB28" s="1650"/>
      <c r="AC28" s="1650"/>
      <c r="AD28" s="1650"/>
      <c r="AE28" s="1650"/>
      <c r="AF28" s="1650"/>
      <c r="AG28" s="1650"/>
      <c r="AH28" s="1650"/>
      <c r="AI28" s="1650"/>
      <c r="AJ28" s="1650"/>
      <c r="AK28" s="1650"/>
    </row>
    <row r="29" spans="1:37" ht="18" thickBot="1" x14ac:dyDescent="0.35">
      <c r="A29" s="1651"/>
      <c r="B29" s="1651"/>
      <c r="C29" s="1652"/>
      <c r="D29" s="1652"/>
      <c r="E29" s="1652"/>
      <c r="F29" s="1652"/>
      <c r="G29" s="1652"/>
      <c r="H29" s="1652"/>
      <c r="I29" s="1652"/>
      <c r="J29" s="1652"/>
      <c r="K29" s="1652"/>
      <c r="S29" s="1568"/>
      <c r="X29" s="1568"/>
      <c r="AE29" s="1568"/>
      <c r="AK29" s="1568" t="s">
        <v>681</v>
      </c>
    </row>
    <row r="30" spans="1:37" ht="24" customHeight="1" thickTop="1" thickBot="1" x14ac:dyDescent="0.35">
      <c r="A30" s="1570" t="s">
        <v>1442</v>
      </c>
      <c r="B30" s="1570" t="s">
        <v>971</v>
      </c>
      <c r="C30" s="1571">
        <v>43374</v>
      </c>
      <c r="D30" s="1571">
        <v>43405</v>
      </c>
      <c r="E30" s="1571">
        <v>43435</v>
      </c>
      <c r="F30" s="1571">
        <v>43466</v>
      </c>
      <c r="G30" s="1571">
        <v>43497</v>
      </c>
      <c r="H30" s="1571">
        <v>43525</v>
      </c>
      <c r="I30" s="1571">
        <v>43556</v>
      </c>
      <c r="J30" s="1571">
        <v>43586</v>
      </c>
      <c r="K30" s="1571">
        <v>43617</v>
      </c>
      <c r="L30" s="1571">
        <v>43647</v>
      </c>
      <c r="M30" s="1571">
        <v>43678</v>
      </c>
      <c r="N30" s="1571">
        <v>43709</v>
      </c>
      <c r="O30" s="1571">
        <v>43739</v>
      </c>
      <c r="P30" s="1571">
        <v>43770</v>
      </c>
      <c r="Q30" s="1571">
        <v>43800</v>
      </c>
      <c r="R30" s="1571">
        <v>43831</v>
      </c>
      <c r="S30" s="1572" t="s">
        <v>1528</v>
      </c>
      <c r="T30" s="1572" t="s">
        <v>771</v>
      </c>
      <c r="U30" s="1572" t="s">
        <v>1529</v>
      </c>
      <c r="V30" s="1572" t="s">
        <v>1530</v>
      </c>
      <c r="W30" s="1572" t="s">
        <v>1559</v>
      </c>
      <c r="X30" s="1572" t="s">
        <v>1091</v>
      </c>
      <c r="Y30" s="1572" t="s">
        <v>1092</v>
      </c>
      <c r="Z30" s="1572" t="s">
        <v>1093</v>
      </c>
      <c r="AA30" s="1572" t="s">
        <v>778</v>
      </c>
      <c r="AB30" s="1572" t="s">
        <v>779</v>
      </c>
      <c r="AC30" s="1572" t="s">
        <v>1094</v>
      </c>
      <c r="AD30" s="1572" t="s">
        <v>781</v>
      </c>
      <c r="AE30" s="1572" t="s">
        <v>1563</v>
      </c>
      <c r="AF30" s="1572" t="s">
        <v>783</v>
      </c>
      <c r="AG30" s="1572" t="s">
        <v>1560</v>
      </c>
      <c r="AH30" s="1572" t="s">
        <v>785</v>
      </c>
      <c r="AI30" s="1572" t="s">
        <v>1096</v>
      </c>
      <c r="AJ30" s="1572" t="s">
        <v>1561</v>
      </c>
      <c r="AK30" s="1572" t="s">
        <v>1562</v>
      </c>
    </row>
    <row r="31" spans="1:37" ht="18" customHeight="1" thickTop="1" x14ac:dyDescent="0.3">
      <c r="A31" s="1581"/>
      <c r="B31" s="1596"/>
      <c r="C31" s="1587"/>
      <c r="D31" s="1587"/>
      <c r="E31" s="1587"/>
      <c r="F31" s="1587"/>
      <c r="G31" s="1587"/>
      <c r="H31" s="1587"/>
      <c r="I31" s="1587"/>
      <c r="J31" s="1587"/>
      <c r="K31" s="1587"/>
      <c r="L31" s="1587"/>
      <c r="M31" s="1587"/>
      <c r="N31" s="1587"/>
      <c r="O31" s="1587"/>
      <c r="P31" s="1587"/>
      <c r="Q31" s="1587"/>
      <c r="R31" s="1587"/>
      <c r="S31" s="1587"/>
      <c r="T31" s="1587"/>
      <c r="U31" s="1587"/>
      <c r="V31" s="1587"/>
      <c r="W31" s="1587"/>
      <c r="X31" s="1587"/>
      <c r="Y31" s="1587"/>
      <c r="Z31" s="1587"/>
      <c r="AA31" s="1587"/>
      <c r="AB31" s="1587"/>
      <c r="AC31" s="1587"/>
      <c r="AD31" s="1587"/>
      <c r="AE31" s="1587"/>
      <c r="AF31" s="1587"/>
      <c r="AG31" s="1587"/>
      <c r="AH31" s="1587"/>
      <c r="AI31" s="1587"/>
      <c r="AJ31" s="1587"/>
      <c r="AK31" s="1587"/>
    </row>
    <row r="32" spans="1:37" ht="18" customHeight="1" x14ac:dyDescent="0.3">
      <c r="A32" s="1576" t="s">
        <v>1471</v>
      </c>
      <c r="B32" s="1576" t="s">
        <v>1546</v>
      </c>
      <c r="C32" s="1579">
        <v>47694.177166809997</v>
      </c>
      <c r="D32" s="1579">
        <v>47745.283479010002</v>
      </c>
      <c r="E32" s="1579">
        <v>47737.845197770002</v>
      </c>
      <c r="F32" s="1579">
        <v>47533.503202229993</v>
      </c>
      <c r="G32" s="1579">
        <v>47382.638370020002</v>
      </c>
      <c r="H32" s="1579">
        <v>47401.410157419996</v>
      </c>
      <c r="I32" s="1579">
        <v>47427.397743109999</v>
      </c>
      <c r="J32" s="1579">
        <v>44530.876024979996</v>
      </c>
      <c r="K32" s="1579">
        <v>44522.778753110004</v>
      </c>
      <c r="L32" s="1579">
        <v>44434.032098189993</v>
      </c>
      <c r="M32" s="1579">
        <v>44511.747251239998</v>
      </c>
      <c r="N32" s="1579">
        <v>44315.940731650007</v>
      </c>
      <c r="O32" s="1579">
        <v>44245.641496850003</v>
      </c>
      <c r="P32" s="1579">
        <v>44255.250134319998</v>
      </c>
      <c r="Q32" s="1579">
        <v>44277.996081609999</v>
      </c>
      <c r="R32" s="1579">
        <v>44222.000640229999</v>
      </c>
      <c r="S32" s="1579">
        <v>44210.372361330003</v>
      </c>
      <c r="T32" s="1579">
        <v>44280.088956700005</v>
      </c>
      <c r="U32" s="1579">
        <v>43930.418946800004</v>
      </c>
      <c r="V32" s="1579">
        <v>43827.40912086</v>
      </c>
      <c r="W32" s="1579">
        <v>43482.168871139998</v>
      </c>
      <c r="X32" s="1579">
        <v>43076.47440621</v>
      </c>
      <c r="Y32" s="1579">
        <v>42811.304690979996</v>
      </c>
      <c r="Z32" s="1579">
        <v>42626.153110209998</v>
      </c>
      <c r="AA32" s="1579">
        <v>42367.831198520005</v>
      </c>
      <c r="AB32" s="1579">
        <v>43182.478514529997</v>
      </c>
      <c r="AC32" s="1579">
        <v>42642.621432439999</v>
      </c>
      <c r="AD32" s="1579">
        <v>42279.742461139998</v>
      </c>
      <c r="AE32" s="1579">
        <v>42341.546560030001</v>
      </c>
      <c r="AF32" s="1579">
        <v>42162.317528939995</v>
      </c>
      <c r="AG32" s="1579">
        <v>42267.428383689999</v>
      </c>
      <c r="AH32" s="1579">
        <v>42473.18414954</v>
      </c>
      <c r="AI32" s="1579">
        <v>42382.252847019998</v>
      </c>
      <c r="AJ32" s="1579">
        <v>42351.705278480003</v>
      </c>
      <c r="AK32" s="1579">
        <v>42447.857508320005</v>
      </c>
    </row>
    <row r="33" spans="1:37" ht="18" customHeight="1" x14ac:dyDescent="0.3">
      <c r="A33" s="1581" t="s">
        <v>1547</v>
      </c>
      <c r="B33" s="1581" t="s">
        <v>1548</v>
      </c>
      <c r="C33" s="1587">
        <v>0</v>
      </c>
      <c r="D33" s="1587">
        <v>0</v>
      </c>
      <c r="E33" s="1587">
        <v>0</v>
      </c>
      <c r="F33" s="1587">
        <v>0</v>
      </c>
      <c r="G33" s="1587">
        <v>0</v>
      </c>
      <c r="H33" s="1587">
        <v>0</v>
      </c>
      <c r="I33" s="1587">
        <v>0</v>
      </c>
      <c r="J33" s="1587">
        <v>0</v>
      </c>
      <c r="K33" s="1587">
        <v>0</v>
      </c>
      <c r="L33" s="1587">
        <v>0</v>
      </c>
      <c r="M33" s="1587">
        <v>0</v>
      </c>
      <c r="N33" s="1587">
        <v>0</v>
      </c>
      <c r="O33" s="1587">
        <v>0</v>
      </c>
      <c r="P33" s="1587">
        <v>0</v>
      </c>
      <c r="Q33" s="1587">
        <v>0</v>
      </c>
      <c r="R33" s="1587">
        <v>0</v>
      </c>
      <c r="S33" s="1587">
        <v>0</v>
      </c>
      <c r="T33" s="1587">
        <v>0</v>
      </c>
      <c r="U33" s="1587">
        <v>0</v>
      </c>
      <c r="V33" s="1587">
        <v>0</v>
      </c>
      <c r="W33" s="1587">
        <v>0</v>
      </c>
      <c r="X33" s="1587">
        <v>0</v>
      </c>
      <c r="Y33" s="1587">
        <v>0</v>
      </c>
      <c r="Z33" s="1587">
        <v>0</v>
      </c>
      <c r="AA33" s="1587">
        <v>0</v>
      </c>
      <c r="AB33" s="1587">
        <v>0</v>
      </c>
      <c r="AC33" s="1587">
        <v>0</v>
      </c>
      <c r="AD33" s="1587">
        <v>0</v>
      </c>
      <c r="AE33" s="1587">
        <v>0</v>
      </c>
      <c r="AF33" s="1587">
        <v>0</v>
      </c>
      <c r="AG33" s="1587">
        <v>0</v>
      </c>
      <c r="AH33" s="1587">
        <v>0</v>
      </c>
      <c r="AI33" s="1587">
        <v>0</v>
      </c>
      <c r="AJ33" s="1587">
        <v>0</v>
      </c>
      <c r="AK33" s="1587">
        <v>0</v>
      </c>
    </row>
    <row r="34" spans="1:37" ht="18" customHeight="1" x14ac:dyDescent="0.3">
      <c r="A34" s="1581" t="s">
        <v>1549</v>
      </c>
      <c r="B34" s="1581" t="s">
        <v>1550</v>
      </c>
      <c r="C34" s="1587">
        <v>47694.177166810005</v>
      </c>
      <c r="D34" s="1587">
        <v>47745.283479009995</v>
      </c>
      <c r="E34" s="1587">
        <v>47737.845197770002</v>
      </c>
      <c r="F34" s="1587">
        <v>47533.50320223</v>
      </c>
      <c r="G34" s="1587">
        <v>47382.638370019995</v>
      </c>
      <c r="H34" s="1587">
        <v>47401.410157420003</v>
      </c>
      <c r="I34" s="1587">
        <v>47427.397743109999</v>
      </c>
      <c r="J34" s="1587">
        <v>44530.876024979996</v>
      </c>
      <c r="K34" s="1587">
        <v>44522.778753110004</v>
      </c>
      <c r="L34" s="1587">
        <v>44434.032098189993</v>
      </c>
      <c r="M34" s="1587">
        <v>44511.747251240013</v>
      </c>
      <c r="N34" s="1587">
        <v>44315.94073165</v>
      </c>
      <c r="O34" s="1587">
        <v>44245.641496850003</v>
      </c>
      <c r="P34" s="1587">
        <v>44255.250134319991</v>
      </c>
      <c r="Q34" s="1587">
        <v>44277.996081610007</v>
      </c>
      <c r="R34" s="1587">
        <v>44222.000640229999</v>
      </c>
      <c r="S34" s="1587">
        <v>44210.372361329995</v>
      </c>
      <c r="T34" s="1587">
        <v>44280.088956699998</v>
      </c>
      <c r="U34" s="1587">
        <v>43930.418946800004</v>
      </c>
      <c r="V34" s="1587">
        <v>43827.40912086</v>
      </c>
      <c r="W34" s="1587">
        <v>43482.168871139998</v>
      </c>
      <c r="X34" s="1587">
        <v>43076.47440621</v>
      </c>
      <c r="Y34" s="1587">
        <v>42811.304690979996</v>
      </c>
      <c r="Z34" s="1587">
        <v>42626.153110209998</v>
      </c>
      <c r="AA34" s="1587">
        <v>42367.831198519998</v>
      </c>
      <c r="AB34" s="1587">
        <v>43182.478514529997</v>
      </c>
      <c r="AC34" s="1587">
        <v>42642.621432439999</v>
      </c>
      <c r="AD34" s="1587">
        <v>42279.742461139998</v>
      </c>
      <c r="AE34" s="1587">
        <v>42341.546560030001</v>
      </c>
      <c r="AF34" s="1587">
        <v>42162.317528940002</v>
      </c>
      <c r="AG34" s="1587">
        <v>42267.428383689999</v>
      </c>
      <c r="AH34" s="1587">
        <v>42473.18414954</v>
      </c>
      <c r="AI34" s="1587">
        <v>42382.252847019998</v>
      </c>
      <c r="AJ34" s="1587">
        <v>42351.705278480003</v>
      </c>
      <c r="AK34" s="1587">
        <v>42447.857508319998</v>
      </c>
    </row>
    <row r="35" spans="1:37" ht="18" customHeight="1" x14ac:dyDescent="0.3">
      <c r="A35" s="1581"/>
      <c r="B35" s="1581"/>
      <c r="C35" s="1653"/>
      <c r="D35" s="1653"/>
      <c r="E35" s="1653"/>
      <c r="F35" s="1653"/>
      <c r="G35" s="1653"/>
      <c r="H35" s="1653"/>
      <c r="I35" s="1653"/>
      <c r="J35" s="1653"/>
      <c r="K35" s="1653"/>
      <c r="L35" s="1653"/>
      <c r="M35" s="1653"/>
      <c r="N35" s="1653"/>
      <c r="O35" s="1653"/>
      <c r="P35" s="1653"/>
      <c r="Q35" s="1653"/>
      <c r="R35" s="1653"/>
      <c r="S35" s="1653"/>
      <c r="T35" s="1653"/>
      <c r="U35" s="1653"/>
      <c r="V35" s="1653"/>
      <c r="W35" s="1653"/>
      <c r="X35" s="1653"/>
      <c r="Y35" s="1653"/>
      <c r="Z35" s="1653"/>
      <c r="AA35" s="1653"/>
      <c r="AB35" s="1653"/>
      <c r="AC35" s="1653"/>
      <c r="AD35" s="1653"/>
      <c r="AE35" s="1653"/>
      <c r="AF35" s="1653"/>
      <c r="AG35" s="1653"/>
      <c r="AH35" s="1653"/>
      <c r="AI35" s="1653"/>
      <c r="AJ35" s="1653"/>
      <c r="AK35" s="1653"/>
    </row>
    <row r="36" spans="1:37" ht="18" customHeight="1" x14ac:dyDescent="0.3">
      <c r="A36" s="1576" t="s">
        <v>1472</v>
      </c>
      <c r="B36" s="1576" t="s">
        <v>1542</v>
      </c>
      <c r="C36" s="1579">
        <v>0</v>
      </c>
      <c r="D36" s="1579">
        <v>0</v>
      </c>
      <c r="E36" s="1579">
        <v>0</v>
      </c>
      <c r="F36" s="1579">
        <v>0</v>
      </c>
      <c r="G36" s="1579">
        <v>0</v>
      </c>
      <c r="H36" s="1579">
        <v>1000</v>
      </c>
      <c r="I36" s="1579">
        <v>2500</v>
      </c>
      <c r="J36" s="1579">
        <v>2500</v>
      </c>
      <c r="K36" s="1579">
        <v>3500</v>
      </c>
      <c r="L36" s="1579">
        <v>3500</v>
      </c>
      <c r="M36" s="1579">
        <v>3500</v>
      </c>
      <c r="N36" s="1579">
        <v>3500</v>
      </c>
      <c r="O36" s="1579">
        <v>3500</v>
      </c>
      <c r="P36" s="1579">
        <v>3500</v>
      </c>
      <c r="Q36" s="1579">
        <v>3500</v>
      </c>
      <c r="R36" s="1579">
        <v>3500</v>
      </c>
      <c r="S36" s="1579">
        <v>0</v>
      </c>
      <c r="T36" s="1579">
        <v>0</v>
      </c>
      <c r="U36" s="1579">
        <v>0</v>
      </c>
      <c r="V36" s="1579">
        <v>0</v>
      </c>
      <c r="W36" s="1579">
        <v>0</v>
      </c>
      <c r="X36" s="1579">
        <v>0</v>
      </c>
      <c r="Y36" s="1579">
        <v>0</v>
      </c>
      <c r="Z36" s="1579">
        <v>0</v>
      </c>
      <c r="AA36" s="1579">
        <v>0</v>
      </c>
      <c r="AB36" s="1579">
        <v>0</v>
      </c>
      <c r="AC36" s="1579">
        <v>0</v>
      </c>
      <c r="AD36" s="1579">
        <v>0</v>
      </c>
      <c r="AE36" s="1579">
        <v>0</v>
      </c>
      <c r="AF36" s="1579">
        <v>0</v>
      </c>
      <c r="AG36" s="1579">
        <v>0</v>
      </c>
      <c r="AH36" s="1579">
        <v>0</v>
      </c>
      <c r="AI36" s="1579">
        <v>0</v>
      </c>
      <c r="AJ36" s="1579">
        <v>0</v>
      </c>
      <c r="AK36" s="1579">
        <v>0</v>
      </c>
    </row>
    <row r="37" spans="1:37" ht="18" customHeight="1" x14ac:dyDescent="0.3">
      <c r="A37" s="1581"/>
      <c r="B37" s="1581"/>
      <c r="C37" s="1653"/>
      <c r="D37" s="1653"/>
      <c r="E37" s="1653"/>
      <c r="F37" s="1653"/>
      <c r="G37" s="1653"/>
      <c r="H37" s="1653"/>
      <c r="I37" s="1653"/>
      <c r="J37" s="1653"/>
      <c r="K37" s="1653"/>
      <c r="L37" s="1653"/>
      <c r="M37" s="1653"/>
      <c r="N37" s="1653"/>
      <c r="O37" s="1653"/>
      <c r="P37" s="1653"/>
      <c r="Q37" s="1653"/>
      <c r="R37" s="1653"/>
      <c r="S37" s="1653"/>
      <c r="T37" s="1653"/>
      <c r="U37" s="1653"/>
      <c r="V37" s="1653"/>
      <c r="W37" s="1653"/>
      <c r="X37" s="1653"/>
      <c r="Y37" s="1653"/>
      <c r="Z37" s="1653"/>
      <c r="AA37" s="1653"/>
      <c r="AB37" s="1653"/>
      <c r="AC37" s="1653"/>
      <c r="AD37" s="1653"/>
      <c r="AE37" s="1653"/>
      <c r="AF37" s="1653"/>
      <c r="AG37" s="1653"/>
      <c r="AH37" s="1653"/>
      <c r="AI37" s="1653"/>
      <c r="AJ37" s="1653"/>
      <c r="AK37" s="1653"/>
    </row>
    <row r="38" spans="1:37" ht="18" customHeight="1" x14ac:dyDescent="0.3">
      <c r="A38" s="1576" t="s">
        <v>1480</v>
      </c>
      <c r="B38" s="1576" t="s">
        <v>1460</v>
      </c>
      <c r="C38" s="1579">
        <v>6737.2744701100009</v>
      </c>
      <c r="D38" s="1579">
        <v>7196.0808801700005</v>
      </c>
      <c r="E38" s="1579">
        <v>7568.8271590600007</v>
      </c>
      <c r="F38" s="1579">
        <v>8126.2390832200008</v>
      </c>
      <c r="G38" s="1579">
        <v>8243.5994757700009</v>
      </c>
      <c r="H38" s="1579">
        <v>7569.0138445899993</v>
      </c>
      <c r="I38" s="1579">
        <v>8000.0027897499976</v>
      </c>
      <c r="J38" s="1579">
        <v>8753.0440673700014</v>
      </c>
      <c r="K38" s="1579">
        <v>8185.6564800400001</v>
      </c>
      <c r="L38" s="1579">
        <v>8054.2517909899998</v>
      </c>
      <c r="M38" s="1579">
        <v>8103.3172242500004</v>
      </c>
      <c r="N38" s="1579">
        <v>8321.2882398300007</v>
      </c>
      <c r="O38" s="1579">
        <v>8104.4168467400004</v>
      </c>
      <c r="P38" s="1579">
        <v>8367.2974330099987</v>
      </c>
      <c r="Q38" s="1579">
        <v>8603.3838927800007</v>
      </c>
      <c r="R38" s="1579">
        <v>8426.8383009000008</v>
      </c>
      <c r="S38" s="1579">
        <v>783.62091100999999</v>
      </c>
      <c r="T38" s="1579">
        <v>780.2091568100002</v>
      </c>
      <c r="U38" s="1579">
        <v>782.30236002000004</v>
      </c>
      <c r="V38" s="1579">
        <v>747.65959606000001</v>
      </c>
      <c r="W38" s="1579">
        <v>675.78406803999997</v>
      </c>
      <c r="X38" s="1579">
        <v>689.16898163999997</v>
      </c>
      <c r="Y38" s="1579">
        <v>684.64534749999996</v>
      </c>
      <c r="Z38" s="1579">
        <v>681.53103354000007</v>
      </c>
      <c r="AA38" s="1579">
        <v>794.32048476</v>
      </c>
      <c r="AB38" s="1579">
        <v>756.13385965999987</v>
      </c>
      <c r="AC38" s="1579">
        <v>759.68859431999988</v>
      </c>
      <c r="AD38" s="1579">
        <v>775.20549093000011</v>
      </c>
      <c r="AE38" s="1579">
        <v>762.7514358200001</v>
      </c>
      <c r="AF38" s="1579">
        <v>761.62911378000001</v>
      </c>
      <c r="AG38" s="1579">
        <v>769.87665938999999</v>
      </c>
      <c r="AH38" s="1579">
        <v>606.44807977999994</v>
      </c>
      <c r="AI38" s="1579">
        <v>686.60128170000007</v>
      </c>
      <c r="AJ38" s="1579">
        <v>625.29962681000006</v>
      </c>
      <c r="AK38" s="1579">
        <v>620.69480098999998</v>
      </c>
    </row>
    <row r="39" spans="1:37" ht="18" customHeight="1" x14ac:dyDescent="0.3">
      <c r="A39" s="1581"/>
      <c r="B39" s="1597"/>
      <c r="C39" s="1653"/>
      <c r="D39" s="1653"/>
      <c r="E39" s="1653"/>
      <c r="F39" s="1653"/>
      <c r="G39" s="1653"/>
      <c r="H39" s="1653"/>
      <c r="I39" s="1653"/>
      <c r="J39" s="1653"/>
      <c r="K39" s="1653"/>
      <c r="L39" s="1653"/>
      <c r="M39" s="1653"/>
      <c r="N39" s="1653"/>
      <c r="O39" s="1653"/>
      <c r="P39" s="1653"/>
      <c r="Q39" s="1653"/>
      <c r="R39" s="1653"/>
      <c r="S39" s="1653"/>
      <c r="T39" s="1653"/>
      <c r="U39" s="1653"/>
      <c r="V39" s="1653"/>
      <c r="W39" s="1653"/>
      <c r="X39" s="1653"/>
      <c r="Y39" s="1653"/>
      <c r="Z39" s="1653"/>
      <c r="AA39" s="1653"/>
      <c r="AB39" s="1653"/>
      <c r="AC39" s="1653"/>
      <c r="AD39" s="1653"/>
      <c r="AE39" s="1653"/>
      <c r="AF39" s="1653"/>
      <c r="AG39" s="1653"/>
      <c r="AH39" s="1653"/>
      <c r="AI39" s="1653"/>
      <c r="AJ39" s="1653"/>
      <c r="AK39" s="1653"/>
    </row>
    <row r="40" spans="1:37" ht="18" customHeight="1" x14ac:dyDescent="0.3">
      <c r="A40" s="1576" t="s">
        <v>1485</v>
      </c>
      <c r="B40" s="1576" t="s">
        <v>1544</v>
      </c>
      <c r="C40" s="1579">
        <v>0</v>
      </c>
      <c r="D40" s="1579">
        <v>0</v>
      </c>
      <c r="E40" s="1579">
        <v>0</v>
      </c>
      <c r="F40" s="1579">
        <v>0</v>
      </c>
      <c r="G40" s="1579">
        <v>0</v>
      </c>
      <c r="H40" s="1579">
        <v>0</v>
      </c>
      <c r="I40" s="1579">
        <v>0</v>
      </c>
      <c r="J40" s="1579">
        <v>0</v>
      </c>
      <c r="K40" s="1579">
        <v>0</v>
      </c>
      <c r="L40" s="1579">
        <v>0</v>
      </c>
      <c r="M40" s="1579">
        <v>0</v>
      </c>
      <c r="N40" s="1579">
        <v>0</v>
      </c>
      <c r="O40" s="1579">
        <v>0</v>
      </c>
      <c r="P40" s="1579">
        <v>0</v>
      </c>
      <c r="Q40" s="1579">
        <v>0</v>
      </c>
      <c r="R40" s="1579">
        <v>0</v>
      </c>
      <c r="S40" s="1579">
        <v>0</v>
      </c>
      <c r="T40" s="1579">
        <v>0</v>
      </c>
      <c r="U40" s="1579">
        <v>0</v>
      </c>
      <c r="V40" s="1579">
        <v>0</v>
      </c>
      <c r="W40" s="1579">
        <v>0</v>
      </c>
      <c r="X40" s="1579">
        <v>0</v>
      </c>
      <c r="Y40" s="1579">
        <v>0</v>
      </c>
      <c r="Z40" s="1579">
        <v>0</v>
      </c>
      <c r="AA40" s="1579">
        <v>0</v>
      </c>
      <c r="AB40" s="1579">
        <v>0</v>
      </c>
      <c r="AC40" s="1579">
        <v>0</v>
      </c>
      <c r="AD40" s="1579">
        <v>0</v>
      </c>
      <c r="AE40" s="1579">
        <v>0</v>
      </c>
      <c r="AF40" s="1579">
        <v>0</v>
      </c>
      <c r="AG40" s="1579">
        <v>0</v>
      </c>
      <c r="AH40" s="1579">
        <v>0</v>
      </c>
      <c r="AI40" s="1579">
        <v>0</v>
      </c>
      <c r="AJ40" s="1579">
        <v>0</v>
      </c>
      <c r="AK40" s="1579">
        <v>0</v>
      </c>
    </row>
    <row r="41" spans="1:37" ht="18" customHeight="1" x14ac:dyDescent="0.3">
      <c r="A41" s="1581"/>
      <c r="B41" s="1581"/>
      <c r="C41" s="1653"/>
      <c r="D41" s="1653"/>
      <c r="E41" s="1653"/>
      <c r="F41" s="1653"/>
      <c r="G41" s="1653"/>
      <c r="H41" s="1653"/>
      <c r="I41" s="1653"/>
      <c r="J41" s="1653"/>
      <c r="K41" s="1653"/>
      <c r="L41" s="1653"/>
      <c r="M41" s="1653"/>
      <c r="N41" s="1653"/>
      <c r="O41" s="1653"/>
      <c r="P41" s="1653"/>
      <c r="Q41" s="1653"/>
      <c r="R41" s="1653"/>
      <c r="S41" s="1653"/>
      <c r="T41" s="1653"/>
      <c r="U41" s="1653"/>
      <c r="V41" s="1653"/>
      <c r="W41" s="1653"/>
      <c r="X41" s="1653"/>
      <c r="Y41" s="1653"/>
      <c r="Z41" s="1653"/>
      <c r="AA41" s="1653"/>
      <c r="AB41" s="1653"/>
      <c r="AC41" s="1653"/>
      <c r="AD41" s="1653"/>
      <c r="AE41" s="1653"/>
      <c r="AF41" s="1653"/>
      <c r="AG41" s="1653"/>
      <c r="AH41" s="1653"/>
      <c r="AI41" s="1653"/>
      <c r="AJ41" s="1653"/>
      <c r="AK41" s="1653"/>
    </row>
    <row r="42" spans="1:37" ht="18" customHeight="1" x14ac:dyDescent="0.3">
      <c r="A42" s="1576" t="s">
        <v>1487</v>
      </c>
      <c r="B42" s="1576" t="s">
        <v>1551</v>
      </c>
      <c r="C42" s="1579">
        <v>0</v>
      </c>
      <c r="D42" s="1579">
        <v>0</v>
      </c>
      <c r="E42" s="1579">
        <v>0</v>
      </c>
      <c r="F42" s="1579">
        <v>0</v>
      </c>
      <c r="G42" s="1579">
        <v>0</v>
      </c>
      <c r="H42" s="1579">
        <v>0</v>
      </c>
      <c r="I42" s="1579">
        <v>0</v>
      </c>
      <c r="J42" s="1579">
        <v>0</v>
      </c>
      <c r="K42" s="1579">
        <v>0</v>
      </c>
      <c r="L42" s="1579">
        <v>0</v>
      </c>
      <c r="M42" s="1579">
        <v>0</v>
      </c>
      <c r="N42" s="1579">
        <v>0</v>
      </c>
      <c r="O42" s="1579">
        <v>0</v>
      </c>
      <c r="P42" s="1579">
        <v>0</v>
      </c>
      <c r="Q42" s="1579">
        <v>0</v>
      </c>
      <c r="R42" s="1579">
        <v>0</v>
      </c>
      <c r="S42" s="1579">
        <v>0</v>
      </c>
      <c r="T42" s="1579">
        <v>0</v>
      </c>
      <c r="U42" s="1579">
        <v>0</v>
      </c>
      <c r="V42" s="1579">
        <v>0</v>
      </c>
      <c r="W42" s="1579">
        <v>0</v>
      </c>
      <c r="X42" s="1579">
        <v>0</v>
      </c>
      <c r="Y42" s="1579">
        <v>0</v>
      </c>
      <c r="Z42" s="1579">
        <v>0</v>
      </c>
      <c r="AA42" s="1579">
        <v>0</v>
      </c>
      <c r="AB42" s="1579">
        <v>0</v>
      </c>
      <c r="AC42" s="1579">
        <v>0</v>
      </c>
      <c r="AD42" s="1579">
        <v>0</v>
      </c>
      <c r="AE42" s="1579">
        <v>0</v>
      </c>
      <c r="AF42" s="1579">
        <v>0</v>
      </c>
      <c r="AG42" s="1579">
        <v>0</v>
      </c>
      <c r="AH42" s="1579">
        <v>0</v>
      </c>
      <c r="AI42" s="1579">
        <v>0</v>
      </c>
      <c r="AJ42" s="1579">
        <v>0</v>
      </c>
      <c r="AK42" s="1579">
        <v>0</v>
      </c>
    </row>
    <row r="43" spans="1:37" ht="18" customHeight="1" x14ac:dyDescent="0.3">
      <c r="A43" s="1581"/>
      <c r="B43" s="1581"/>
      <c r="C43" s="1653"/>
      <c r="D43" s="1653"/>
      <c r="E43" s="1653"/>
      <c r="F43" s="1653"/>
      <c r="G43" s="1653"/>
      <c r="H43" s="1653"/>
      <c r="I43" s="1653"/>
      <c r="J43" s="1653"/>
      <c r="K43" s="1653"/>
      <c r="L43" s="1653"/>
      <c r="M43" s="1653"/>
      <c r="N43" s="1653"/>
      <c r="O43" s="1653"/>
      <c r="P43" s="1653"/>
      <c r="Q43" s="1653"/>
      <c r="R43" s="1653"/>
      <c r="S43" s="1653"/>
      <c r="T43" s="1653"/>
      <c r="U43" s="1653"/>
      <c r="V43" s="1653"/>
      <c r="W43" s="1653"/>
      <c r="X43" s="1653"/>
      <c r="Y43" s="1653"/>
      <c r="Z43" s="1653"/>
      <c r="AA43" s="1653"/>
      <c r="AB43" s="1653"/>
      <c r="AC43" s="1653"/>
      <c r="AD43" s="1653"/>
      <c r="AE43" s="1653"/>
      <c r="AF43" s="1653"/>
      <c r="AG43" s="1653"/>
      <c r="AH43" s="1653"/>
      <c r="AI43" s="1653"/>
      <c r="AJ43" s="1653"/>
      <c r="AK43" s="1653"/>
    </row>
    <row r="44" spans="1:37" ht="18" customHeight="1" x14ac:dyDescent="0.3">
      <c r="A44" s="1576" t="s">
        <v>1489</v>
      </c>
      <c r="B44" s="1576" t="s">
        <v>1493</v>
      </c>
      <c r="C44" s="1579">
        <v>6314.8586488700012</v>
      </c>
      <c r="D44" s="1579">
        <v>6490.8241229300002</v>
      </c>
      <c r="E44" s="1579">
        <v>7060.6022900899989</v>
      </c>
      <c r="F44" s="1579">
        <v>6622.88513367</v>
      </c>
      <c r="G44" s="1579">
        <v>6563.53564955</v>
      </c>
      <c r="H44" s="1579">
        <v>6600.6007098899991</v>
      </c>
      <c r="I44" s="1579">
        <v>6765.2370936199995</v>
      </c>
      <c r="J44" s="1579">
        <v>7161.5383294800004</v>
      </c>
      <c r="K44" s="1579">
        <v>6905.9064424599992</v>
      </c>
      <c r="L44" s="1579">
        <v>6975.311365139999</v>
      </c>
      <c r="M44" s="1579">
        <v>6977.4743716700004</v>
      </c>
      <c r="N44" s="1579">
        <v>6555.624133450001</v>
      </c>
      <c r="O44" s="1579">
        <v>6666.5761637200003</v>
      </c>
      <c r="P44" s="1579">
        <v>6795.361598389999</v>
      </c>
      <c r="Q44" s="1579">
        <v>7403.5074112600005</v>
      </c>
      <c r="R44" s="1579">
        <v>7144.2468703500008</v>
      </c>
      <c r="S44" s="1579">
        <v>4582.5030572199994</v>
      </c>
      <c r="T44" s="1579">
        <v>4464.1036987200005</v>
      </c>
      <c r="U44" s="1579">
        <v>4411.2929158300003</v>
      </c>
      <c r="V44" s="1579">
        <v>4730.8340509800009</v>
      </c>
      <c r="W44" s="1579">
        <v>4690.5252794899998</v>
      </c>
      <c r="X44" s="1579">
        <v>4808.5696513899993</v>
      </c>
      <c r="Y44" s="1579">
        <v>4562.7797941899998</v>
      </c>
      <c r="Z44" s="1579">
        <v>4887.6153473899994</v>
      </c>
      <c r="AA44" s="1579">
        <v>4345.13922654</v>
      </c>
      <c r="AB44" s="1579">
        <v>4410.2773806499999</v>
      </c>
      <c r="AC44" s="1579">
        <v>4307.6419335399996</v>
      </c>
      <c r="AD44" s="1579">
        <v>4527.5351244699996</v>
      </c>
      <c r="AE44" s="1579">
        <v>4910.9876187199989</v>
      </c>
      <c r="AF44" s="1579">
        <v>5078.7027678199993</v>
      </c>
      <c r="AG44" s="1579">
        <v>5182.5940328699999</v>
      </c>
      <c r="AH44" s="1579">
        <v>5188.6480179999999</v>
      </c>
      <c r="AI44" s="1579">
        <v>5044.2319726399992</v>
      </c>
      <c r="AJ44" s="1579">
        <v>4849.9664679300004</v>
      </c>
      <c r="AK44" s="1579">
        <v>5136.6202076300006</v>
      </c>
    </row>
    <row r="45" spans="1:37" ht="18" customHeight="1" x14ac:dyDescent="0.3">
      <c r="A45" s="1581"/>
      <c r="B45" s="1581"/>
      <c r="C45" s="1653"/>
      <c r="D45" s="1653"/>
      <c r="E45" s="1653"/>
      <c r="F45" s="1653"/>
      <c r="G45" s="1653"/>
      <c r="H45" s="1653"/>
      <c r="I45" s="1653"/>
      <c r="J45" s="1653"/>
      <c r="K45" s="1653"/>
      <c r="L45" s="1653"/>
      <c r="M45" s="1653"/>
      <c r="N45" s="1653"/>
      <c r="O45" s="1653"/>
      <c r="P45" s="1653"/>
      <c r="Q45" s="1653"/>
      <c r="R45" s="1653"/>
      <c r="S45" s="1653"/>
      <c r="T45" s="1653"/>
      <c r="U45" s="1653"/>
      <c r="V45" s="1653"/>
      <c r="W45" s="1653"/>
      <c r="X45" s="1653"/>
      <c r="Y45" s="1653"/>
      <c r="Z45" s="1653"/>
      <c r="AA45" s="1653"/>
      <c r="AB45" s="1653"/>
      <c r="AC45" s="1653"/>
      <c r="AD45" s="1653"/>
      <c r="AE45" s="1653"/>
      <c r="AF45" s="1653"/>
      <c r="AG45" s="1653"/>
      <c r="AH45" s="1653"/>
      <c r="AI45" s="1653"/>
      <c r="AJ45" s="1653"/>
      <c r="AK45" s="1653"/>
    </row>
    <row r="46" spans="1:37" ht="18" customHeight="1" x14ac:dyDescent="0.3">
      <c r="A46" s="1576" t="s">
        <v>1490</v>
      </c>
      <c r="B46" s="1576" t="s">
        <v>1543</v>
      </c>
      <c r="C46" s="1579">
        <v>16490.590231589998</v>
      </c>
      <c r="D46" s="1579">
        <v>16672.405927219999</v>
      </c>
      <c r="E46" s="1579">
        <v>16826.767400239998</v>
      </c>
      <c r="F46" s="1579">
        <v>17018.929556850002</v>
      </c>
      <c r="G46" s="1579">
        <v>17178.663837420001</v>
      </c>
      <c r="H46" s="1579">
        <v>17273.097443890001</v>
      </c>
      <c r="I46" s="1579">
        <v>17367.432887409999</v>
      </c>
      <c r="J46" s="1579">
        <v>17493.540328859999</v>
      </c>
      <c r="K46" s="1579">
        <v>17698.229826440001</v>
      </c>
      <c r="L46" s="1579">
        <v>17875.62659901</v>
      </c>
      <c r="M46" s="1579">
        <v>17891.827757510004</v>
      </c>
      <c r="N46" s="1579">
        <v>18296.488863300001</v>
      </c>
      <c r="O46" s="1579">
        <v>18564.132760459997</v>
      </c>
      <c r="P46" s="1579">
        <v>18740.88164752</v>
      </c>
      <c r="Q46" s="1579">
        <v>18902.950339989999</v>
      </c>
      <c r="R46" s="1579">
        <v>18802.792339209998</v>
      </c>
      <c r="S46" s="1579">
        <v>17016.415046330003</v>
      </c>
      <c r="T46" s="1579">
        <v>17127.79711068</v>
      </c>
      <c r="U46" s="1579">
        <v>17254.990881540001</v>
      </c>
      <c r="V46" s="1579">
        <v>17200.391749509999</v>
      </c>
      <c r="W46" s="1579">
        <v>17347.552607109999</v>
      </c>
      <c r="X46" s="1579">
        <v>17416.737332080003</v>
      </c>
      <c r="Y46" s="1579">
        <v>17866.627419749999</v>
      </c>
      <c r="Z46" s="1579">
        <v>17617.980864159999</v>
      </c>
      <c r="AA46" s="1579">
        <v>17765.619168090001</v>
      </c>
      <c r="AB46" s="1579">
        <v>17945.577405840006</v>
      </c>
      <c r="AC46" s="1579">
        <v>17966.837637449997</v>
      </c>
      <c r="AD46" s="1579">
        <v>18097.336881029998</v>
      </c>
      <c r="AE46" s="1579">
        <v>18232.256673199998</v>
      </c>
      <c r="AF46" s="1579">
        <v>18126.219309699998</v>
      </c>
      <c r="AG46" s="1579">
        <v>18267.647466809998</v>
      </c>
      <c r="AH46" s="1579">
        <v>18398.434080440002</v>
      </c>
      <c r="AI46" s="1579">
        <v>18614.45086004</v>
      </c>
      <c r="AJ46" s="1579">
        <v>18857.952050949996</v>
      </c>
      <c r="AK46" s="1579">
        <v>18759.825696369997</v>
      </c>
    </row>
    <row r="47" spans="1:37" ht="16.5" x14ac:dyDescent="0.3">
      <c r="A47" s="1581"/>
      <c r="B47" s="1581"/>
      <c r="C47" s="1587"/>
      <c r="D47" s="1587"/>
      <c r="E47" s="1587"/>
      <c r="F47" s="1587"/>
      <c r="G47" s="1587"/>
      <c r="H47" s="1587"/>
      <c r="I47" s="1587"/>
      <c r="J47" s="1587"/>
      <c r="K47" s="1587"/>
      <c r="L47" s="1587"/>
      <c r="M47" s="1587"/>
      <c r="N47" s="1587"/>
      <c r="O47" s="1587"/>
      <c r="P47" s="1587"/>
      <c r="Q47" s="1587"/>
      <c r="R47" s="1587"/>
      <c r="S47" s="1587"/>
      <c r="T47" s="1587"/>
      <c r="U47" s="1587"/>
      <c r="V47" s="1587"/>
      <c r="W47" s="1587"/>
      <c r="X47" s="1587"/>
      <c r="Y47" s="1587"/>
      <c r="Z47" s="1587"/>
      <c r="AA47" s="1587"/>
      <c r="AB47" s="1587"/>
      <c r="AC47" s="1587"/>
      <c r="AD47" s="1587"/>
      <c r="AE47" s="1587"/>
      <c r="AF47" s="1587"/>
      <c r="AG47" s="1587"/>
      <c r="AH47" s="1587"/>
      <c r="AI47" s="1587"/>
      <c r="AJ47" s="1587"/>
      <c r="AK47" s="1587"/>
    </row>
    <row r="48" spans="1:37" ht="16.5" x14ac:dyDescent="0.3">
      <c r="A48" s="1576"/>
      <c r="B48" s="1576" t="s">
        <v>1434</v>
      </c>
      <c r="C48" s="1579">
        <v>77236.900517380011</v>
      </c>
      <c r="D48" s="1579">
        <v>78104.594409330006</v>
      </c>
      <c r="E48" s="1579">
        <v>79194.042047160008</v>
      </c>
      <c r="F48" s="1579">
        <v>79301.556975970001</v>
      </c>
      <c r="G48" s="1579">
        <v>79368.437332760004</v>
      </c>
      <c r="H48" s="1579">
        <v>79844.122155790013</v>
      </c>
      <c r="I48" s="1579">
        <v>82060.070513889994</v>
      </c>
      <c r="J48" s="1579">
        <v>80438.998750690007</v>
      </c>
      <c r="K48" s="1579">
        <v>80812.571502049992</v>
      </c>
      <c r="L48" s="1579">
        <v>80839.221853329989</v>
      </c>
      <c r="M48" s="1579">
        <v>80984.36660466998</v>
      </c>
      <c r="N48" s="1579">
        <v>80989.341968230001</v>
      </c>
      <c r="O48" s="1579">
        <v>81080.767267770003</v>
      </c>
      <c r="P48" s="1579">
        <v>81658.790813240004</v>
      </c>
      <c r="Q48" s="1579">
        <v>82687.837725639984</v>
      </c>
      <c r="R48" s="1579">
        <v>82095.878150689998</v>
      </c>
      <c r="S48" s="1579">
        <v>66592.911375890006</v>
      </c>
      <c r="T48" s="1579">
        <v>66652.19892291</v>
      </c>
      <c r="U48" s="1579">
        <v>66379.005104190001</v>
      </c>
      <c r="V48" s="1579">
        <v>66506.294517410002</v>
      </c>
      <c r="W48" s="1579">
        <v>66196.030825779992</v>
      </c>
      <c r="X48" s="1579">
        <v>65990.950371319996</v>
      </c>
      <c r="Y48" s="1579">
        <v>65925.357252419999</v>
      </c>
      <c r="Z48" s="1579">
        <v>65813.280355299998</v>
      </c>
      <c r="AA48" s="1579">
        <v>65272.910077909997</v>
      </c>
      <c r="AB48" s="1579">
        <v>66294.467160679997</v>
      </c>
      <c r="AC48" s="1579">
        <v>65676.789597750001</v>
      </c>
      <c r="AD48" s="1579">
        <v>65679.819957569998</v>
      </c>
      <c r="AE48" s="1579">
        <v>66247.542287770004</v>
      </c>
      <c r="AF48" s="1579">
        <v>66128.868720240003</v>
      </c>
      <c r="AG48" s="1579">
        <v>66487.546542759999</v>
      </c>
      <c r="AH48" s="1579">
        <v>66666.714327759997</v>
      </c>
      <c r="AI48" s="1579">
        <v>66727.536961400008</v>
      </c>
      <c r="AJ48" s="1579">
        <v>66684.923424170003</v>
      </c>
      <c r="AK48" s="1579">
        <v>66964.998213309998</v>
      </c>
    </row>
    <row r="49" spans="1:37" thickBot="1" x14ac:dyDescent="0.35">
      <c r="A49" s="1598"/>
      <c r="B49" s="1598"/>
      <c r="C49" s="1641"/>
      <c r="D49" s="1641"/>
      <c r="E49" s="1641"/>
      <c r="F49" s="1641"/>
      <c r="G49" s="1641"/>
      <c r="H49" s="1641"/>
      <c r="I49" s="1641"/>
      <c r="J49" s="1641"/>
      <c r="K49" s="1641"/>
      <c r="L49" s="1641"/>
      <c r="M49" s="1641"/>
      <c r="N49" s="1641"/>
      <c r="O49" s="1641"/>
      <c r="P49" s="1641"/>
      <c r="Q49" s="1641"/>
      <c r="R49" s="1641"/>
      <c r="S49" s="1641"/>
      <c r="T49" s="1641"/>
      <c r="U49" s="1641"/>
      <c r="V49" s="1641"/>
      <c r="W49" s="1641"/>
      <c r="X49" s="1641"/>
      <c r="Y49" s="1641"/>
      <c r="Z49" s="1641"/>
      <c r="AA49" s="1641"/>
      <c r="AB49" s="1641"/>
      <c r="AC49" s="1641"/>
      <c r="AD49" s="1641"/>
      <c r="AE49" s="1641"/>
      <c r="AF49" s="1641"/>
      <c r="AG49" s="1641"/>
      <c r="AH49" s="1641"/>
      <c r="AI49" s="1641"/>
      <c r="AJ49" s="1641"/>
      <c r="AK49" s="1641"/>
    </row>
    <row r="50" spans="1:37" s="469" customFormat="1" ht="15.75" customHeight="1" thickTop="1" x14ac:dyDescent="0.25">
      <c r="A50" s="1601" t="s">
        <v>598</v>
      </c>
    </row>
    <row r="51" spans="1:37" s="469" customFormat="1" ht="15.75" customHeight="1" x14ac:dyDescent="0.25">
      <c r="A51" s="1601" t="s">
        <v>1552</v>
      </c>
    </row>
    <row r="52" spans="1:37" s="1601" customFormat="1" ht="15" x14ac:dyDescent="0.25">
      <c r="A52" s="1655" t="s">
        <v>1553</v>
      </c>
    </row>
    <row r="53" spans="1:37" s="469" customFormat="1" ht="15.75" customHeight="1" x14ac:dyDescent="0.25">
      <c r="A53" s="1601" t="s">
        <v>1554</v>
      </c>
    </row>
    <row r="54" spans="1:37" s="469" customFormat="1" ht="15.75" customHeight="1" x14ac:dyDescent="0.25">
      <c r="A54" s="1601" t="s">
        <v>1555</v>
      </c>
    </row>
    <row r="55" spans="1:37" s="469" customFormat="1" ht="15.75" customHeight="1" x14ac:dyDescent="0.25">
      <c r="A55" s="1601" t="s">
        <v>1556</v>
      </c>
    </row>
    <row r="56" spans="1:37" s="469" customFormat="1" ht="15.75" customHeight="1" x14ac:dyDescent="0.25">
      <c r="A56" s="1601" t="s">
        <v>1557</v>
      </c>
    </row>
    <row r="57" spans="1:37" s="469" customFormat="1" ht="15.75" customHeight="1" x14ac:dyDescent="0.25">
      <c r="A57" s="1601"/>
    </row>
    <row r="58" spans="1:37" s="469" customFormat="1" ht="15.75" customHeight="1" x14ac:dyDescent="0.25">
      <c r="A58" s="1603" t="s">
        <v>794</v>
      </c>
    </row>
    <row r="59" spans="1:37" ht="15" customHeight="1" x14ac:dyDescent="0.3">
      <c r="A59" s="469"/>
    </row>
    <row r="60" spans="1:37" x14ac:dyDescent="0.3">
      <c r="A60" s="469"/>
    </row>
  </sheetData>
  <hyperlinks>
    <hyperlink ref="A52" r:id="rId1" display="https://www.bom.mu/publications-statistics/statistics/monthly-statistical-bulletin/monthly-statistical-bulletin-february-2021"/>
  </hyperlinks>
  <pageMargins left="0.75" right="0.75" top="0.75" bottom="0.75" header="0.3" footer="0"/>
  <pageSetup paperSize="9" scale="50" orientation="landscape"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59"/>
  <sheetViews>
    <sheetView showGridLines="0" zoomScale="70" zoomScaleNormal="70" zoomScaleSheetLayoutView="85" workbookViewId="0">
      <pane xSplit="2" ySplit="4" topLeftCell="Y8" activePane="bottomRight" state="frozen"/>
      <selection activeCell="R21" sqref="R21"/>
      <selection pane="topRight" activeCell="R21" sqref="R21"/>
      <selection pane="bottomLeft" activeCell="R21" sqref="R21"/>
      <selection pane="bottomRight" activeCell="R21" sqref="R21"/>
    </sheetView>
  </sheetViews>
  <sheetFormatPr defaultColWidth="9.140625" defaultRowHeight="17.25" x14ac:dyDescent="0.3"/>
  <cols>
    <col min="1" max="1" width="7.140625" style="1566" customWidth="1"/>
    <col min="2" max="2" width="71.42578125" style="465" customWidth="1"/>
    <col min="3" max="24" width="12.7109375" style="1566" hidden="1" customWidth="1"/>
    <col min="25" max="37" width="12.7109375" style="1566" customWidth="1"/>
    <col min="38" max="16384" width="9.140625" style="1566"/>
  </cols>
  <sheetData>
    <row r="1" spans="1:37" ht="19.5" customHeight="1" x14ac:dyDescent="0.3">
      <c r="A1" s="1656" t="s">
        <v>1564</v>
      </c>
      <c r="B1" s="1657"/>
    </row>
    <row r="2" spans="1:37" hidden="1" x14ac:dyDescent="0.3">
      <c r="A2" s="1645"/>
      <c r="B2" s="1646"/>
    </row>
    <row r="3" spans="1:37" ht="18" thickBot="1" x14ac:dyDescent="0.35">
      <c r="A3" s="1564"/>
      <c r="B3" s="1650"/>
      <c r="D3" s="1568"/>
      <c r="F3" s="1568"/>
      <c r="H3" s="1568"/>
      <c r="S3" s="1568"/>
      <c r="X3" s="1568"/>
      <c r="AE3" s="1568"/>
      <c r="AK3" s="1568" t="s">
        <v>681</v>
      </c>
    </row>
    <row r="4" spans="1:37" ht="24" customHeight="1" thickTop="1" thickBot="1" x14ac:dyDescent="0.35">
      <c r="A4" s="1570" t="s">
        <v>1442</v>
      </c>
      <c r="B4" s="1570" t="s">
        <v>939</v>
      </c>
      <c r="C4" s="1571">
        <v>43374</v>
      </c>
      <c r="D4" s="1571">
        <v>43405</v>
      </c>
      <c r="E4" s="1571">
        <v>43435</v>
      </c>
      <c r="F4" s="1571">
        <v>43466</v>
      </c>
      <c r="G4" s="1571">
        <v>43497</v>
      </c>
      <c r="H4" s="1571">
        <v>43525</v>
      </c>
      <c r="I4" s="1571">
        <v>43556</v>
      </c>
      <c r="J4" s="1571">
        <v>43586</v>
      </c>
      <c r="K4" s="1571">
        <v>43617</v>
      </c>
      <c r="L4" s="1571">
        <v>43647</v>
      </c>
      <c r="M4" s="1571">
        <v>43678</v>
      </c>
      <c r="N4" s="1571">
        <v>43709</v>
      </c>
      <c r="O4" s="1571">
        <v>43739</v>
      </c>
      <c r="P4" s="1571">
        <v>43770</v>
      </c>
      <c r="Q4" s="1571">
        <v>43800</v>
      </c>
      <c r="R4" s="1571">
        <v>43831</v>
      </c>
      <c r="S4" s="1572" t="s">
        <v>1528</v>
      </c>
      <c r="T4" s="1572" t="s">
        <v>771</v>
      </c>
      <c r="U4" s="1572" t="s">
        <v>1529</v>
      </c>
      <c r="V4" s="1572" t="s">
        <v>1530</v>
      </c>
      <c r="W4" s="1572" t="s">
        <v>1565</v>
      </c>
      <c r="X4" s="1572" t="s">
        <v>1091</v>
      </c>
      <c r="Y4" s="1572" t="s">
        <v>1092</v>
      </c>
      <c r="Z4" s="1572" t="s">
        <v>1093</v>
      </c>
      <c r="AA4" s="1572" t="s">
        <v>778</v>
      </c>
      <c r="AB4" s="1572">
        <v>44136</v>
      </c>
      <c r="AC4" s="1572">
        <v>44166</v>
      </c>
      <c r="AD4" s="1572">
        <v>44197</v>
      </c>
      <c r="AE4" s="1572" t="s">
        <v>1531</v>
      </c>
      <c r="AF4" s="1572" t="s">
        <v>1532</v>
      </c>
      <c r="AG4" s="1572" t="s">
        <v>1560</v>
      </c>
      <c r="AH4" s="1572" t="s">
        <v>785</v>
      </c>
      <c r="AI4" s="1572" t="s">
        <v>786</v>
      </c>
      <c r="AJ4" s="1572" t="s">
        <v>1534</v>
      </c>
      <c r="AK4" s="1572" t="s">
        <v>1535</v>
      </c>
    </row>
    <row r="5" spans="1:37" ht="18" customHeight="1" thickTop="1" x14ac:dyDescent="0.3">
      <c r="A5" s="1581"/>
      <c r="B5" s="1581"/>
      <c r="C5" s="1647"/>
      <c r="D5" s="1647"/>
      <c r="E5" s="1647"/>
      <c r="F5" s="1647"/>
      <c r="G5" s="1647"/>
      <c r="H5" s="1647"/>
      <c r="I5" s="1647"/>
      <c r="J5" s="1647"/>
      <c r="K5" s="1647"/>
      <c r="L5" s="1647"/>
      <c r="M5" s="1647"/>
      <c r="N5" s="1647"/>
      <c r="O5" s="1647"/>
      <c r="P5" s="1647"/>
      <c r="Q5" s="1647"/>
      <c r="R5" s="1647"/>
      <c r="S5" s="1647"/>
      <c r="T5" s="1647"/>
      <c r="U5" s="1647"/>
      <c r="V5" s="1647"/>
      <c r="W5" s="1647"/>
      <c r="X5" s="1647"/>
      <c r="Y5" s="1647"/>
      <c r="Z5" s="1647"/>
      <c r="AA5" s="1647"/>
      <c r="AB5" s="1647"/>
      <c r="AC5" s="1647"/>
      <c r="AD5" s="1647"/>
      <c r="AE5" s="1647"/>
      <c r="AF5" s="1647"/>
      <c r="AG5" s="1647"/>
      <c r="AH5" s="1647"/>
      <c r="AI5" s="1647"/>
      <c r="AJ5" s="1647"/>
      <c r="AK5" s="1647"/>
    </row>
    <row r="6" spans="1:37" ht="18" customHeight="1" x14ac:dyDescent="0.3">
      <c r="A6" s="1576" t="s">
        <v>1445</v>
      </c>
      <c r="B6" s="1576" t="s">
        <v>1448</v>
      </c>
      <c r="C6" s="1579">
        <v>352382.65874345228</v>
      </c>
      <c r="D6" s="1579">
        <v>327920.33516186185</v>
      </c>
      <c r="E6" s="1579">
        <v>316209.87737736892</v>
      </c>
      <c r="F6" s="1579">
        <v>319201.92619764269</v>
      </c>
      <c r="G6" s="1579">
        <v>380680.54327686707</v>
      </c>
      <c r="H6" s="1579">
        <v>324533.76780826127</v>
      </c>
      <c r="I6" s="1579">
        <v>346704.14379382069</v>
      </c>
      <c r="J6" s="1579">
        <v>316876.71704503114</v>
      </c>
      <c r="K6" s="1579">
        <v>309109.14536801691</v>
      </c>
      <c r="L6" s="1579">
        <v>361707.16808019171</v>
      </c>
      <c r="M6" s="1579">
        <v>328762.4441763162</v>
      </c>
      <c r="N6" s="1579">
        <v>323561.64893500909</v>
      </c>
      <c r="O6" s="1579">
        <v>360468.66513252858</v>
      </c>
      <c r="P6" s="1579">
        <v>407899.89230275352</v>
      </c>
      <c r="Q6" s="1579">
        <v>401959.12895732146</v>
      </c>
      <c r="R6" s="1579">
        <v>403255.54478148493</v>
      </c>
      <c r="S6" s="1579">
        <v>418956.87172310788</v>
      </c>
      <c r="T6" s="1579">
        <v>404153.32814372377</v>
      </c>
      <c r="U6" s="1579">
        <v>426493.0256736438</v>
      </c>
      <c r="V6" s="1579">
        <v>450696.90787833044</v>
      </c>
      <c r="W6" s="1579">
        <v>455100.66837098059</v>
      </c>
      <c r="X6" s="1579">
        <v>465308.54841139418</v>
      </c>
      <c r="Y6" s="1579">
        <v>518028.83294883283</v>
      </c>
      <c r="Z6" s="1579">
        <v>475010.77010921878</v>
      </c>
      <c r="AA6" s="1579">
        <v>446372.18701189163</v>
      </c>
      <c r="AB6" s="1579">
        <v>487656.46189793228</v>
      </c>
      <c r="AC6" s="1579">
        <v>454504.37840981764</v>
      </c>
      <c r="AD6" s="1579">
        <v>520819.10399072175</v>
      </c>
      <c r="AE6" s="1579">
        <v>552550.62849132053</v>
      </c>
      <c r="AF6" s="1579">
        <v>550728.72435631289</v>
      </c>
      <c r="AG6" s="1579">
        <v>504909.93328313879</v>
      </c>
      <c r="AH6" s="1579">
        <v>562114.50944732665</v>
      </c>
      <c r="AI6" s="1579">
        <v>530827.28627351485</v>
      </c>
      <c r="AJ6" s="1579">
        <v>482894.10775575758</v>
      </c>
      <c r="AK6" s="1579">
        <v>532388.949033943</v>
      </c>
    </row>
    <row r="7" spans="1:37" ht="18" customHeight="1" x14ac:dyDescent="0.3">
      <c r="A7" s="1581" t="s">
        <v>1536</v>
      </c>
      <c r="B7" s="1589" t="s">
        <v>1537</v>
      </c>
      <c r="C7" s="1587">
        <v>5828.702181240812</v>
      </c>
      <c r="D7" s="1587">
        <v>6054.3858939150368</v>
      </c>
      <c r="E7" s="1587">
        <v>8360.2894402560742</v>
      </c>
      <c r="F7" s="1587">
        <v>7759.9553550904993</v>
      </c>
      <c r="G7" s="1587">
        <v>6530.730579473915</v>
      </c>
      <c r="H7" s="1587">
        <v>6640.0305433026942</v>
      </c>
      <c r="I7" s="1587">
        <v>6902.9341032585908</v>
      </c>
      <c r="J7" s="1587">
        <v>6872.5555002081692</v>
      </c>
      <c r="K7" s="1587">
        <v>6177.9436973460779</v>
      </c>
      <c r="L7" s="1587">
        <v>6602.5604775961119</v>
      </c>
      <c r="M7" s="1587">
        <v>6348.6245271663302</v>
      </c>
      <c r="N7" s="1587">
        <v>5738.5111612363607</v>
      </c>
      <c r="O7" s="1587">
        <v>6697.7579109175322</v>
      </c>
      <c r="P7" s="1587">
        <v>6345.998426860222</v>
      </c>
      <c r="Q7" s="1587">
        <v>8324.0907585841396</v>
      </c>
      <c r="R7" s="1587">
        <v>6868.9554540669205</v>
      </c>
      <c r="S7" s="1587">
        <v>6257.8903958900755</v>
      </c>
      <c r="T7" s="1587">
        <v>7136.6265785968735</v>
      </c>
      <c r="U7" s="1587">
        <v>7601.3403745045689</v>
      </c>
      <c r="V7" s="1587">
        <v>6334.8505257107245</v>
      </c>
      <c r="W7" s="1587">
        <v>6455.8079960320565</v>
      </c>
      <c r="X7" s="1587">
        <v>6675.9658162889946</v>
      </c>
      <c r="Y7" s="1587">
        <v>5983.3729770705913</v>
      </c>
      <c r="Z7" s="1587">
        <v>6583.1101653207952</v>
      </c>
      <c r="AA7" s="1587">
        <v>6325.0031614402933</v>
      </c>
      <c r="AB7" s="1587">
        <v>6341.9746562151086</v>
      </c>
      <c r="AC7" s="1587">
        <v>7802.4237398683463</v>
      </c>
      <c r="AD7" s="1587">
        <v>6869.4784972203452</v>
      </c>
      <c r="AE7" s="1587">
        <v>6219.4256891969662</v>
      </c>
      <c r="AF7" s="1587">
        <v>6818.1020538496541</v>
      </c>
      <c r="AG7" s="1587">
        <v>6671.2476120757328</v>
      </c>
      <c r="AH7" s="1587">
        <v>6615.5460532370216</v>
      </c>
      <c r="AI7" s="1587">
        <v>6791.9779673893963</v>
      </c>
      <c r="AJ7" s="1587">
        <v>6664.6543928802357</v>
      </c>
      <c r="AK7" s="1587">
        <v>6858.5235188198876</v>
      </c>
    </row>
    <row r="8" spans="1:37" ht="18" customHeight="1" x14ac:dyDescent="0.3">
      <c r="A8" s="1581" t="s">
        <v>1538</v>
      </c>
      <c r="B8" s="1589" t="s">
        <v>1539</v>
      </c>
      <c r="C8" s="1587">
        <v>173381.3298458028</v>
      </c>
      <c r="D8" s="1587">
        <v>175766.72956203023</v>
      </c>
      <c r="E8" s="1587">
        <v>179861.51667529377</v>
      </c>
      <c r="F8" s="1587">
        <v>166656.2823980746</v>
      </c>
      <c r="G8" s="1587">
        <v>218741.93917047724</v>
      </c>
      <c r="H8" s="1587">
        <v>148784.65950281508</v>
      </c>
      <c r="I8" s="1587">
        <v>152363.91290428655</v>
      </c>
      <c r="J8" s="1587">
        <v>171171.26782187127</v>
      </c>
      <c r="K8" s="1587">
        <v>139446.11174069665</v>
      </c>
      <c r="L8" s="1587">
        <v>164503.46989044474</v>
      </c>
      <c r="M8" s="1587">
        <v>174360.0578024826</v>
      </c>
      <c r="N8" s="1587">
        <v>170599.00602792698</v>
      </c>
      <c r="O8" s="1587">
        <v>140552.65337958492</v>
      </c>
      <c r="P8" s="1587">
        <v>196988.65093711403</v>
      </c>
      <c r="Q8" s="1587">
        <v>195356.4574400392</v>
      </c>
      <c r="R8" s="1587">
        <v>168620.30609577609</v>
      </c>
      <c r="S8" s="1587">
        <v>184468.63515810797</v>
      </c>
      <c r="T8" s="1587">
        <v>244235.52559768956</v>
      </c>
      <c r="U8" s="1587">
        <v>237164.70714972774</v>
      </c>
      <c r="V8" s="1587">
        <v>266535.71108401776</v>
      </c>
      <c r="W8" s="1587">
        <v>270466.87606112094</v>
      </c>
      <c r="X8" s="1587">
        <v>266458.73841444019</v>
      </c>
      <c r="Y8" s="1587">
        <v>248838.06735341562</v>
      </c>
      <c r="Z8" s="1587">
        <v>226633.8149536335</v>
      </c>
      <c r="AA8" s="1587">
        <v>222200.87075696298</v>
      </c>
      <c r="AB8" s="1587">
        <v>266737.75133838831</v>
      </c>
      <c r="AC8" s="1587">
        <v>249640.6629259208</v>
      </c>
      <c r="AD8" s="1587">
        <v>298527.63465918199</v>
      </c>
      <c r="AE8" s="1587">
        <v>289683.53061357467</v>
      </c>
      <c r="AF8" s="1587">
        <v>299592.29728333338</v>
      </c>
      <c r="AG8" s="1587">
        <v>263544.86669306405</v>
      </c>
      <c r="AH8" s="1587">
        <v>310769.53553498362</v>
      </c>
      <c r="AI8" s="1587">
        <v>298370.44092436851</v>
      </c>
      <c r="AJ8" s="1587">
        <v>220751.81640156452</v>
      </c>
      <c r="AK8" s="1587">
        <v>288999.03348699259</v>
      </c>
    </row>
    <row r="9" spans="1:37" ht="18" customHeight="1" x14ac:dyDescent="0.3">
      <c r="A9" s="1581" t="s">
        <v>1540</v>
      </c>
      <c r="B9" s="1589" t="s">
        <v>1541</v>
      </c>
      <c r="C9" s="1587">
        <v>173172.62671640876</v>
      </c>
      <c r="D9" s="1587">
        <v>146099.21970591653</v>
      </c>
      <c r="E9" s="1587">
        <v>127988.0712618191</v>
      </c>
      <c r="F9" s="1587">
        <v>144785.68844447759</v>
      </c>
      <c r="G9" s="1587">
        <v>155407.87352691597</v>
      </c>
      <c r="H9" s="1587">
        <v>169109.07776214351</v>
      </c>
      <c r="I9" s="1587">
        <v>187437.29678627563</v>
      </c>
      <c r="J9" s="1587">
        <v>138832.89372295167</v>
      </c>
      <c r="K9" s="1587">
        <v>163485.08992997417</v>
      </c>
      <c r="L9" s="1587">
        <v>190601.13771215084</v>
      </c>
      <c r="M9" s="1587">
        <v>148053.7618466673</v>
      </c>
      <c r="N9" s="1587">
        <v>147224.13174584584</v>
      </c>
      <c r="O9" s="1587">
        <v>213218.25384202611</v>
      </c>
      <c r="P9" s="1587">
        <v>204565.24293877941</v>
      </c>
      <c r="Q9" s="1587">
        <v>198278.58075869814</v>
      </c>
      <c r="R9" s="1587">
        <v>227766.28323164184</v>
      </c>
      <c r="S9" s="1587">
        <v>228230.34616910992</v>
      </c>
      <c r="T9" s="1587">
        <v>152781.17596743727</v>
      </c>
      <c r="U9" s="1587">
        <v>181726.97814941159</v>
      </c>
      <c r="V9" s="1587">
        <v>177826.34626860201</v>
      </c>
      <c r="W9" s="1587">
        <v>178177.98431382765</v>
      </c>
      <c r="X9" s="1587">
        <v>192173.84418066501</v>
      </c>
      <c r="Y9" s="1587">
        <v>263207.39261834661</v>
      </c>
      <c r="Z9" s="1587">
        <v>241793.84499026436</v>
      </c>
      <c r="AA9" s="1587">
        <v>217846.31309348825</v>
      </c>
      <c r="AB9" s="1587">
        <v>214576.73590332895</v>
      </c>
      <c r="AC9" s="1587">
        <v>197061.29174402845</v>
      </c>
      <c r="AD9" s="1587">
        <v>215421.99083431941</v>
      </c>
      <c r="AE9" s="1587">
        <v>256647.67218854895</v>
      </c>
      <c r="AF9" s="1587">
        <v>244318.32501912984</v>
      </c>
      <c r="AG9" s="1587">
        <v>234693.81897799906</v>
      </c>
      <c r="AH9" s="1587">
        <v>244729.4278591059</v>
      </c>
      <c r="AI9" s="1587">
        <v>225664.86738175689</v>
      </c>
      <c r="AJ9" s="1587">
        <v>255477.63696131273</v>
      </c>
      <c r="AK9" s="1587">
        <v>236531.39202813068</v>
      </c>
    </row>
    <row r="10" spans="1:37" ht="18" customHeight="1" x14ac:dyDescent="0.3">
      <c r="A10" s="1581"/>
      <c r="B10" s="1581"/>
      <c r="C10" s="1647"/>
      <c r="D10" s="1647"/>
      <c r="E10" s="1647"/>
      <c r="F10" s="1647"/>
      <c r="G10" s="1647"/>
      <c r="H10" s="1647"/>
      <c r="I10" s="1647"/>
      <c r="J10" s="1647"/>
      <c r="K10" s="1647"/>
      <c r="L10" s="1647"/>
      <c r="M10" s="1647"/>
      <c r="N10" s="1647"/>
      <c r="O10" s="1647"/>
      <c r="P10" s="1647"/>
      <c r="Q10" s="1647"/>
      <c r="R10" s="1647"/>
      <c r="S10" s="1647"/>
      <c r="T10" s="1647"/>
      <c r="U10" s="1647"/>
      <c r="V10" s="1647"/>
      <c r="W10" s="1647"/>
      <c r="X10" s="1647"/>
      <c r="Y10" s="1647"/>
      <c r="Z10" s="1647"/>
      <c r="AA10" s="1647"/>
      <c r="AB10" s="1647"/>
      <c r="AC10" s="1647"/>
      <c r="AD10" s="1647"/>
      <c r="AE10" s="1647"/>
      <c r="AF10" s="1647"/>
      <c r="AG10" s="1647"/>
      <c r="AH10" s="1647"/>
      <c r="AI10" s="1647"/>
      <c r="AJ10" s="1647"/>
      <c r="AK10" s="1647"/>
    </row>
    <row r="11" spans="1:37" ht="18" customHeight="1" x14ac:dyDescent="0.3">
      <c r="A11" s="1576" t="s">
        <v>1447</v>
      </c>
      <c r="B11" s="1576" t="s">
        <v>1542</v>
      </c>
      <c r="C11" s="1579">
        <v>327630.77294823021</v>
      </c>
      <c r="D11" s="1579">
        <v>333470.95698926511</v>
      </c>
      <c r="E11" s="1579">
        <v>350968.38650447491</v>
      </c>
      <c r="F11" s="1579">
        <v>358001.3554269165</v>
      </c>
      <c r="G11" s="1579">
        <v>347437.77768638934</v>
      </c>
      <c r="H11" s="1579">
        <v>378416.79190307087</v>
      </c>
      <c r="I11" s="1579">
        <v>378558.75986836496</v>
      </c>
      <c r="J11" s="1579">
        <v>391934.62651550985</v>
      </c>
      <c r="K11" s="1579">
        <v>405081.47764100193</v>
      </c>
      <c r="L11" s="1579">
        <v>401782.16336970386</v>
      </c>
      <c r="M11" s="1579">
        <v>407728.68482421571</v>
      </c>
      <c r="N11" s="1579">
        <v>428954.61020773958</v>
      </c>
      <c r="O11" s="1579">
        <v>425591.38709617959</v>
      </c>
      <c r="P11" s="1579">
        <v>437209.7122741589</v>
      </c>
      <c r="Q11" s="1579">
        <v>428742.83614877128</v>
      </c>
      <c r="R11" s="1579">
        <v>429917.31513406034</v>
      </c>
      <c r="S11" s="1579">
        <v>439966.34829577862</v>
      </c>
      <c r="T11" s="1579">
        <v>457125.30249846954</v>
      </c>
      <c r="U11" s="1579">
        <v>451719.02531060879</v>
      </c>
      <c r="V11" s="1579">
        <v>436798.7349990005</v>
      </c>
      <c r="W11" s="1579">
        <v>475143.44724685518</v>
      </c>
      <c r="X11" s="1579">
        <v>443092.58729525917</v>
      </c>
      <c r="Y11" s="1579">
        <v>485011.091365517</v>
      </c>
      <c r="Z11" s="1579">
        <v>512902.96428020345</v>
      </c>
      <c r="AA11" s="1579">
        <v>477087.06073245301</v>
      </c>
      <c r="AB11" s="1579">
        <v>478622.81155718985</v>
      </c>
      <c r="AC11" s="1579">
        <v>517588.44899013394</v>
      </c>
      <c r="AD11" s="1579">
        <v>496594.69112318568</v>
      </c>
      <c r="AE11" s="1579">
        <v>516291.06396368064</v>
      </c>
      <c r="AF11" s="1579">
        <v>548018.8807805992</v>
      </c>
      <c r="AG11" s="1579">
        <v>547811.14806034858</v>
      </c>
      <c r="AH11" s="1579">
        <v>556496.38550455507</v>
      </c>
      <c r="AI11" s="1579">
        <v>610796.60265198827</v>
      </c>
      <c r="AJ11" s="1579">
        <v>637782.02522077668</v>
      </c>
      <c r="AK11" s="1579">
        <v>645698.58148050203</v>
      </c>
    </row>
    <row r="12" spans="1:37" ht="18" customHeight="1" x14ac:dyDescent="0.3">
      <c r="A12" s="1581"/>
      <c r="B12" s="1581"/>
      <c r="C12" s="1647"/>
      <c r="D12" s="1647"/>
      <c r="E12" s="1647"/>
      <c r="F12" s="1647"/>
      <c r="G12" s="1647"/>
      <c r="H12" s="1647"/>
      <c r="I12" s="1647"/>
      <c r="J12" s="1647"/>
      <c r="K12" s="1647"/>
      <c r="L12" s="1647"/>
      <c r="M12" s="1647"/>
      <c r="N12" s="1647"/>
      <c r="O12" s="1647"/>
      <c r="P12" s="1647"/>
      <c r="Q12" s="1647"/>
      <c r="R12" s="1647"/>
      <c r="S12" s="1647"/>
      <c r="T12" s="1647"/>
      <c r="U12" s="1647"/>
      <c r="V12" s="1647"/>
      <c r="W12" s="1647"/>
      <c r="X12" s="1647"/>
      <c r="Y12" s="1647"/>
      <c r="Z12" s="1647"/>
      <c r="AA12" s="1647"/>
      <c r="AB12" s="1647"/>
      <c r="AC12" s="1647"/>
      <c r="AD12" s="1647"/>
      <c r="AE12" s="1647"/>
      <c r="AF12" s="1647"/>
      <c r="AG12" s="1647"/>
      <c r="AH12" s="1647"/>
      <c r="AI12" s="1647"/>
      <c r="AJ12" s="1647"/>
      <c r="AK12" s="1647"/>
    </row>
    <row r="13" spans="1:37" ht="18" customHeight="1" x14ac:dyDescent="0.3">
      <c r="A13" s="1576" t="s">
        <v>1457</v>
      </c>
      <c r="B13" s="1576" t="s">
        <v>1460</v>
      </c>
      <c r="C13" s="1579">
        <v>708663.32216151489</v>
      </c>
      <c r="D13" s="1579">
        <v>714853.05679720815</v>
      </c>
      <c r="E13" s="1579">
        <v>708936.49842787953</v>
      </c>
      <c r="F13" s="1579">
        <v>695073.82051677885</v>
      </c>
      <c r="G13" s="1579">
        <v>706937.14946621063</v>
      </c>
      <c r="H13" s="1579">
        <v>704768.11334067048</v>
      </c>
      <c r="I13" s="1579">
        <v>703696.06040598499</v>
      </c>
      <c r="J13" s="1579">
        <v>707155.52268913737</v>
      </c>
      <c r="K13" s="1579">
        <v>726966.39755275915</v>
      </c>
      <c r="L13" s="1579">
        <v>713834.90551463258</v>
      </c>
      <c r="M13" s="1579">
        <v>720257.45068302006</v>
      </c>
      <c r="N13" s="1579">
        <v>723534.62623566575</v>
      </c>
      <c r="O13" s="1579">
        <v>2.5</v>
      </c>
      <c r="P13" s="1579">
        <v>737497.58049775031</v>
      </c>
      <c r="Q13" s="1579">
        <v>728938.52957856865</v>
      </c>
      <c r="R13" s="1579">
        <v>742084.61249075818</v>
      </c>
      <c r="S13" s="1579">
        <v>725572.46814879216</v>
      </c>
      <c r="T13" s="1579">
        <v>757163.5663965448</v>
      </c>
      <c r="U13" s="1579">
        <v>774314.2027293751</v>
      </c>
      <c r="V13" s="1579">
        <v>770110.41535220959</v>
      </c>
      <c r="W13" s="1579">
        <v>759541.87247999141</v>
      </c>
      <c r="X13" s="1579">
        <v>744589.45632046938</v>
      </c>
      <c r="Y13" s="1579">
        <v>738097.06445591967</v>
      </c>
      <c r="Z13" s="1579">
        <v>743072.73715021019</v>
      </c>
      <c r="AA13" s="1579">
        <v>738036.71336475888</v>
      </c>
      <c r="AB13" s="1579">
        <v>738953.76345726592</v>
      </c>
      <c r="AC13" s="1579">
        <v>743370.77964074153</v>
      </c>
      <c r="AD13" s="1579">
        <v>758998.60062403698</v>
      </c>
      <c r="AE13" s="1579">
        <v>751008.20181972231</v>
      </c>
      <c r="AF13" s="1579">
        <v>743331.90548098844</v>
      </c>
      <c r="AG13" s="1579">
        <v>746934.07475244184</v>
      </c>
      <c r="AH13" s="1579">
        <v>751283.01297508541</v>
      </c>
      <c r="AI13" s="1579">
        <v>770982.65160990669</v>
      </c>
      <c r="AJ13" s="1579">
        <v>779965.78535819519</v>
      </c>
      <c r="AK13" s="1579">
        <v>780834.02784882276</v>
      </c>
    </row>
    <row r="14" spans="1:37" ht="18" customHeight="1" x14ac:dyDescent="0.3">
      <c r="A14" s="1581"/>
      <c r="B14" s="1581"/>
      <c r="C14" s="1647"/>
      <c r="D14" s="1647"/>
      <c r="E14" s="1647"/>
      <c r="F14" s="1647"/>
      <c r="G14" s="1647"/>
      <c r="H14" s="1647"/>
      <c r="I14" s="1647"/>
      <c r="J14" s="1647"/>
      <c r="K14" s="1647"/>
      <c r="L14" s="1647"/>
      <c r="M14" s="1647"/>
      <c r="N14" s="1647"/>
      <c r="O14" s="1647"/>
      <c r="P14" s="1647"/>
      <c r="Q14" s="1647"/>
      <c r="R14" s="1647"/>
      <c r="S14" s="1647"/>
      <c r="T14" s="1647"/>
      <c r="U14" s="1647"/>
      <c r="V14" s="1647"/>
      <c r="W14" s="1647"/>
      <c r="X14" s="1647"/>
      <c r="Y14" s="1647"/>
      <c r="Z14" s="1647"/>
      <c r="AA14" s="1647"/>
      <c r="AB14" s="1647"/>
      <c r="AC14" s="1647"/>
      <c r="AD14" s="1647"/>
      <c r="AE14" s="1647"/>
      <c r="AF14" s="1647"/>
      <c r="AG14" s="1647"/>
      <c r="AH14" s="1647"/>
      <c r="AI14" s="1647"/>
      <c r="AJ14" s="1647"/>
      <c r="AK14" s="1647"/>
    </row>
    <row r="15" spans="1:37" ht="18" customHeight="1" x14ac:dyDescent="0.3">
      <c r="A15" s="1576" t="s">
        <v>1459</v>
      </c>
      <c r="B15" s="1576" t="s">
        <v>1543</v>
      </c>
      <c r="C15" s="1579">
        <v>12589.621973824433</v>
      </c>
      <c r="D15" s="1579">
        <v>13501.139163622658</v>
      </c>
      <c r="E15" s="1579">
        <v>9986.8857277853003</v>
      </c>
      <c r="F15" s="1579">
        <v>10095.495468557454</v>
      </c>
      <c r="G15" s="1579">
        <v>10157.444531889556</v>
      </c>
      <c r="H15" s="1579">
        <v>10317.174743903428</v>
      </c>
      <c r="I15" s="1579">
        <v>10442.953023997045</v>
      </c>
      <c r="J15" s="1579">
        <v>10595.980940939275</v>
      </c>
      <c r="K15" s="1579">
        <v>10682.249386270058</v>
      </c>
      <c r="L15" s="1579">
        <v>10815.073433513482</v>
      </c>
      <c r="M15" s="1579">
        <v>10814.863469248108</v>
      </c>
      <c r="N15" s="1579">
        <v>10762.003978477787</v>
      </c>
      <c r="O15" s="1579">
        <v>10887.902771479756</v>
      </c>
      <c r="P15" s="1579">
        <v>11259.358949235164</v>
      </c>
      <c r="Q15" s="1579">
        <v>10475.26327615134</v>
      </c>
      <c r="R15" s="1579">
        <v>11153.818530420192</v>
      </c>
      <c r="S15" s="1579">
        <v>11047.171624398048</v>
      </c>
      <c r="T15" s="1579">
        <v>10334.929529277169</v>
      </c>
      <c r="U15" s="1579">
        <v>10883.117502628947</v>
      </c>
      <c r="V15" s="1579">
        <v>11116.312514426576</v>
      </c>
      <c r="W15" s="1579">
        <v>10693.066549533531</v>
      </c>
      <c r="X15" s="1579">
        <v>10966.431334722036</v>
      </c>
      <c r="Y15" s="1579">
        <v>11215.085085814488</v>
      </c>
      <c r="Z15" s="1579">
        <v>11084.62098786256</v>
      </c>
      <c r="AA15" s="1579">
        <v>11312.96882757909</v>
      </c>
      <c r="AB15" s="1579">
        <v>12558.066975188196</v>
      </c>
      <c r="AC15" s="1579">
        <v>12661.78356089481</v>
      </c>
      <c r="AD15" s="1579">
        <v>12746.865146142296</v>
      </c>
      <c r="AE15" s="1579">
        <v>12955.693384601209</v>
      </c>
      <c r="AF15" s="1579">
        <v>13065.466101471604</v>
      </c>
      <c r="AG15" s="1579">
        <v>13341.914921079098</v>
      </c>
      <c r="AH15" s="1579">
        <v>13360.014021847001</v>
      </c>
      <c r="AI15" s="1579">
        <v>13680.732517827902</v>
      </c>
      <c r="AJ15" s="1579">
        <v>14083.642294371566</v>
      </c>
      <c r="AK15" s="1579">
        <v>13864.603340186473</v>
      </c>
    </row>
    <row r="16" spans="1:37" ht="18" customHeight="1" x14ac:dyDescent="0.3">
      <c r="A16" s="1581"/>
      <c r="B16" s="1589"/>
      <c r="C16" s="1647"/>
      <c r="D16" s="1647"/>
      <c r="E16" s="1647"/>
      <c r="F16" s="1647"/>
      <c r="G16" s="1647"/>
      <c r="H16" s="1647"/>
      <c r="I16" s="1647"/>
      <c r="J16" s="1647"/>
      <c r="K16" s="1647"/>
      <c r="L16" s="1647"/>
      <c r="M16" s="1647"/>
      <c r="N16" s="1647"/>
      <c r="O16" s="1647"/>
      <c r="P16" s="1647"/>
      <c r="Q16" s="1647"/>
      <c r="R16" s="1647"/>
      <c r="S16" s="1647"/>
      <c r="T16" s="1647"/>
      <c r="U16" s="1647"/>
      <c r="V16" s="1647"/>
      <c r="W16" s="1647"/>
      <c r="X16" s="1647"/>
      <c r="Y16" s="1647"/>
      <c r="Z16" s="1647"/>
      <c r="AA16" s="1647"/>
      <c r="AB16" s="1647"/>
      <c r="AC16" s="1647"/>
      <c r="AD16" s="1647"/>
      <c r="AE16" s="1647"/>
      <c r="AF16" s="1647"/>
      <c r="AG16" s="1647"/>
      <c r="AH16" s="1647"/>
      <c r="AI16" s="1647"/>
      <c r="AJ16" s="1647"/>
      <c r="AK16" s="1647"/>
    </row>
    <row r="17" spans="1:37" ht="18" customHeight="1" x14ac:dyDescent="0.3">
      <c r="A17" s="1576" t="s">
        <v>1461</v>
      </c>
      <c r="B17" s="1576" t="s">
        <v>1544</v>
      </c>
      <c r="C17" s="1579">
        <v>0.95513000000000003</v>
      </c>
      <c r="D17" s="1579">
        <v>0.51665499999999998</v>
      </c>
      <c r="E17" s="1579">
        <v>0.271646</v>
      </c>
      <c r="F17" s="1579">
        <v>0.45336859999999995</v>
      </c>
      <c r="G17" s="1579">
        <v>0.15168720000000002</v>
      </c>
      <c r="H17" s="1579">
        <v>3.7975800000000004E-2</v>
      </c>
      <c r="I17" s="1579">
        <v>0.11742039999999999</v>
      </c>
      <c r="J17" s="1579">
        <v>3.4548206399999994</v>
      </c>
      <c r="K17" s="1579">
        <v>3.0374739299999995</v>
      </c>
      <c r="L17" s="1579">
        <v>2.6577852200000001</v>
      </c>
      <c r="M17" s="1579">
        <v>2.2780965099999997</v>
      </c>
      <c r="N17" s="1579">
        <v>2.4612918000000001</v>
      </c>
      <c r="O17" s="1579">
        <v>2.2407580899999999</v>
      </c>
      <c r="P17" s="1579">
        <v>1.8249098000000001</v>
      </c>
      <c r="Q17" s="1579">
        <v>1.39630575</v>
      </c>
      <c r="R17" s="1579">
        <v>0.98153430000000008</v>
      </c>
      <c r="S17" s="1579">
        <v>0.98737425000000001</v>
      </c>
      <c r="T17" s="1579">
        <v>0.63828099999999999</v>
      </c>
      <c r="U17" s="1579">
        <v>0.72680915000000001</v>
      </c>
      <c r="V17" s="1579">
        <v>4.3673442900000001</v>
      </c>
      <c r="W17" s="1579">
        <v>3.85214386</v>
      </c>
      <c r="X17" s="1579">
        <v>3.9203265099999998</v>
      </c>
      <c r="Y17" s="1579">
        <v>3.4256261600000002</v>
      </c>
      <c r="Z17" s="1579">
        <v>2.93092481</v>
      </c>
      <c r="AA17" s="1579">
        <v>2.4362414599999997</v>
      </c>
      <c r="AB17" s="1579">
        <v>2.0018861999999999</v>
      </c>
      <c r="AC17" s="1579">
        <v>1.50716691</v>
      </c>
      <c r="AD17" s="1579">
        <v>1.1218504199999999</v>
      </c>
      <c r="AE17" s="1579">
        <v>1.19621793</v>
      </c>
      <c r="AF17" s="1579">
        <v>1.0154459299999998</v>
      </c>
      <c r="AG17" s="1579">
        <v>0.59486348999999994</v>
      </c>
      <c r="AH17" s="1579">
        <v>4.0912923000000001</v>
      </c>
      <c r="AI17" s="1579">
        <v>4.4509865899999994</v>
      </c>
      <c r="AJ17" s="1579">
        <v>4.4329801500000006</v>
      </c>
      <c r="AK17" s="1579">
        <v>3.85208971</v>
      </c>
    </row>
    <row r="18" spans="1:37" ht="18" customHeight="1" x14ac:dyDescent="0.3">
      <c r="A18" s="1581"/>
      <c r="B18" s="1581"/>
      <c r="C18" s="1647"/>
      <c r="D18" s="1647"/>
      <c r="E18" s="1647"/>
      <c r="F18" s="1647"/>
      <c r="G18" s="1647"/>
      <c r="H18" s="1647"/>
      <c r="I18" s="1647"/>
      <c r="J18" s="1647"/>
      <c r="K18" s="1647"/>
      <c r="L18" s="1647"/>
      <c r="M18" s="1647"/>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c r="AK18" s="1647"/>
    </row>
    <row r="19" spans="1:37" ht="18" customHeight="1" x14ac:dyDescent="0.3">
      <c r="A19" s="1576" t="s">
        <v>1463</v>
      </c>
      <c r="B19" s="1576" t="s">
        <v>1545</v>
      </c>
      <c r="C19" s="1579">
        <v>3378.8780669142157</v>
      </c>
      <c r="D19" s="1579">
        <v>2932.9963831550385</v>
      </c>
      <c r="E19" s="1579">
        <v>2650.1482004206027</v>
      </c>
      <c r="F19" s="1579">
        <v>2969.9703730723818</v>
      </c>
      <c r="G19" s="1579">
        <v>2891.4075156859453</v>
      </c>
      <c r="H19" s="1579">
        <v>3367.1146153100922</v>
      </c>
      <c r="I19" s="1579">
        <v>3135.2813071736273</v>
      </c>
      <c r="J19" s="1579">
        <v>3229.0768150738986</v>
      </c>
      <c r="K19" s="1579">
        <v>2677.9320068139214</v>
      </c>
      <c r="L19" s="1579">
        <v>3061.3047592178323</v>
      </c>
      <c r="M19" s="1579">
        <v>3375.4478817152722</v>
      </c>
      <c r="N19" s="1579">
        <v>4224.2087275010272</v>
      </c>
      <c r="O19" s="1579">
        <v>3575.6638802794705</v>
      </c>
      <c r="P19" s="1579">
        <v>3382.3977550478248</v>
      </c>
      <c r="Q19" s="1579">
        <v>2349.3868171397153</v>
      </c>
      <c r="R19" s="1579">
        <v>2099.6772200230771</v>
      </c>
      <c r="S19" s="1579">
        <v>2628.8716981202579</v>
      </c>
      <c r="T19" s="1579">
        <v>4930.0215133975844</v>
      </c>
      <c r="U19" s="1579">
        <v>4807.553876408836</v>
      </c>
      <c r="V19" s="1579">
        <v>4199.6506607678239</v>
      </c>
      <c r="W19" s="1579">
        <v>4112.7434605618328</v>
      </c>
      <c r="X19" s="1579">
        <v>4683.8504888224052</v>
      </c>
      <c r="Y19" s="1579">
        <v>4658.9992741215865</v>
      </c>
      <c r="Z19" s="1579">
        <v>4190.6287963194291</v>
      </c>
      <c r="AA19" s="1579">
        <v>3938.8512725084115</v>
      </c>
      <c r="AB19" s="1579">
        <v>2999.3717479872739</v>
      </c>
      <c r="AC19" s="1579">
        <v>2749.7532059051605</v>
      </c>
      <c r="AD19" s="1579">
        <v>2380.0018681140828</v>
      </c>
      <c r="AE19" s="1579">
        <v>3200.6897223084206</v>
      </c>
      <c r="AF19" s="1579">
        <v>4014.7991485580919</v>
      </c>
      <c r="AG19" s="1579">
        <v>3600.793245135902</v>
      </c>
      <c r="AH19" s="1579">
        <v>3473.5743224381781</v>
      </c>
      <c r="AI19" s="1579">
        <v>3578.4465937215859</v>
      </c>
      <c r="AJ19" s="1579">
        <v>2864.6504146204347</v>
      </c>
      <c r="AK19" s="1579">
        <v>2245.3185109850751</v>
      </c>
    </row>
    <row r="20" spans="1:37" ht="18" customHeight="1" x14ac:dyDescent="0.3">
      <c r="A20" s="1581"/>
      <c r="B20" s="1581"/>
      <c r="C20" s="1647"/>
      <c r="D20" s="1647"/>
      <c r="E20" s="1647"/>
      <c r="F20" s="1647"/>
      <c r="G20" s="1647"/>
      <c r="H20" s="1647"/>
      <c r="I20" s="1647"/>
      <c r="J20" s="1647"/>
      <c r="K20" s="1647"/>
      <c r="L20" s="1647"/>
      <c r="M20" s="1647"/>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row>
    <row r="21" spans="1:37" ht="18" customHeight="1" x14ac:dyDescent="0.3">
      <c r="A21" s="1576" t="s">
        <v>1465</v>
      </c>
      <c r="B21" s="1576" t="s">
        <v>1468</v>
      </c>
      <c r="C21" s="1579">
        <v>18289.7377199316</v>
      </c>
      <c r="D21" s="1579">
        <v>18531.338464533754</v>
      </c>
      <c r="E21" s="1579">
        <v>18732.710484892854</v>
      </c>
      <c r="F21" s="1579">
        <v>20039.300555723112</v>
      </c>
      <c r="G21" s="1579">
        <v>20983.391607779791</v>
      </c>
      <c r="H21" s="1579">
        <v>20755.545287421188</v>
      </c>
      <c r="I21" s="1579">
        <v>21360.917207643412</v>
      </c>
      <c r="J21" s="1579">
        <v>21323.566380670076</v>
      </c>
      <c r="K21" s="1579">
        <v>20894.190283456344</v>
      </c>
      <c r="L21" s="1579">
        <v>26862.800825862385</v>
      </c>
      <c r="M21" s="1579">
        <v>21187.486951186085</v>
      </c>
      <c r="N21" s="1579">
        <v>14639.014583998007</v>
      </c>
      <c r="O21" s="1579">
        <v>14145.547727686602</v>
      </c>
      <c r="P21" s="1579">
        <v>14212.696913129383</v>
      </c>
      <c r="Q21" s="1579">
        <v>16529.130292814971</v>
      </c>
      <c r="R21" s="1579">
        <v>19230.367793946702</v>
      </c>
      <c r="S21" s="1579">
        <v>17211.770114607003</v>
      </c>
      <c r="T21" s="1579">
        <v>18699.621971386547</v>
      </c>
      <c r="U21" s="1579">
        <v>22900.243540468615</v>
      </c>
      <c r="V21" s="1579">
        <v>23356.552178490336</v>
      </c>
      <c r="W21" s="1579">
        <v>27522.830986509831</v>
      </c>
      <c r="X21" s="1579">
        <v>27424.096393829073</v>
      </c>
      <c r="Y21" s="1579">
        <v>29718.811612509584</v>
      </c>
      <c r="Z21" s="1579">
        <v>31100.577334530215</v>
      </c>
      <c r="AA21" s="1579">
        <v>31516.621495166641</v>
      </c>
      <c r="AB21" s="1579">
        <v>33984.053832075377</v>
      </c>
      <c r="AC21" s="1579">
        <v>26184.934130451598</v>
      </c>
      <c r="AD21" s="1579">
        <v>28596.524654639939</v>
      </c>
      <c r="AE21" s="1579">
        <v>22759.069891967243</v>
      </c>
      <c r="AF21" s="1579">
        <v>26689.239121048708</v>
      </c>
      <c r="AG21" s="1579">
        <v>29029.647423100727</v>
      </c>
      <c r="AH21" s="1579">
        <v>34100.819920358503</v>
      </c>
      <c r="AI21" s="1579">
        <v>26690.577081480093</v>
      </c>
      <c r="AJ21" s="1579">
        <v>25686.749289914744</v>
      </c>
      <c r="AK21" s="1579">
        <v>26840.667104565342</v>
      </c>
    </row>
    <row r="22" spans="1:37" ht="18" customHeight="1" x14ac:dyDescent="0.3">
      <c r="A22" s="1581"/>
      <c r="B22" s="1581"/>
      <c r="C22" s="1647"/>
      <c r="D22" s="1647"/>
      <c r="E22" s="1647"/>
      <c r="F22" s="1647"/>
      <c r="G22" s="1647"/>
      <c r="H22" s="1647"/>
      <c r="I22" s="1647"/>
      <c r="J22" s="1647"/>
      <c r="K22" s="1647"/>
      <c r="L22" s="1647"/>
      <c r="M22" s="1647"/>
      <c r="N22" s="1647"/>
      <c r="O22" s="1647"/>
      <c r="P22" s="1647"/>
      <c r="Q22" s="1647"/>
      <c r="R22" s="1647"/>
      <c r="S22" s="1647"/>
      <c r="T22" s="1647"/>
      <c r="U22" s="1647"/>
      <c r="V22" s="1647"/>
      <c r="W22" s="1647"/>
      <c r="X22" s="1647"/>
      <c r="Y22" s="1647"/>
      <c r="Z22" s="1647"/>
      <c r="AA22" s="1647"/>
      <c r="AB22" s="1647"/>
      <c r="AC22" s="1647"/>
      <c r="AD22" s="1647"/>
      <c r="AE22" s="1647"/>
      <c r="AF22" s="1647"/>
      <c r="AG22" s="1647"/>
      <c r="AH22" s="1647"/>
      <c r="AI22" s="1647"/>
      <c r="AJ22" s="1647"/>
      <c r="AK22" s="1647"/>
    </row>
    <row r="23" spans="1:37" ht="18" customHeight="1" x14ac:dyDescent="0.3">
      <c r="A23" s="1576" t="s">
        <v>1467</v>
      </c>
      <c r="B23" s="1576" t="s">
        <v>1470</v>
      </c>
      <c r="C23" s="1579">
        <v>19918.84060933378</v>
      </c>
      <c r="D23" s="1579">
        <v>19793.738816110912</v>
      </c>
      <c r="E23" s="1579">
        <v>19502.920810957148</v>
      </c>
      <c r="F23" s="1579">
        <v>19826.797090898621</v>
      </c>
      <c r="G23" s="1579">
        <v>19851.66699253345</v>
      </c>
      <c r="H23" s="1579">
        <v>19809.586836777344</v>
      </c>
      <c r="I23" s="1579">
        <v>20136.779614027611</v>
      </c>
      <c r="J23" s="1579">
        <v>20102.263299321057</v>
      </c>
      <c r="K23" s="1579">
        <v>20754.093584223141</v>
      </c>
      <c r="L23" s="1579">
        <v>20821.943737714642</v>
      </c>
      <c r="M23" s="1579">
        <v>20757.411965260166</v>
      </c>
      <c r="N23" s="1579">
        <v>20630.005100791495</v>
      </c>
      <c r="O23" s="1579">
        <v>20665.145343683598</v>
      </c>
      <c r="P23" s="1579">
        <v>20692.466032615976</v>
      </c>
      <c r="Q23" s="1579">
        <v>20860.336030294729</v>
      </c>
      <c r="R23" s="1579">
        <v>21009.798673796155</v>
      </c>
      <c r="S23" s="1579">
        <v>20358.444687026633</v>
      </c>
      <c r="T23" s="1579">
        <v>20426.125178461436</v>
      </c>
      <c r="U23" s="1579">
        <v>20368.388080721408</v>
      </c>
      <c r="V23" s="1579">
        <v>20271.269841371017</v>
      </c>
      <c r="W23" s="1579">
        <v>20445.022383573232</v>
      </c>
      <c r="X23" s="1579">
        <v>20356.65256009224</v>
      </c>
      <c r="Y23" s="1579">
        <v>20211.16389614368</v>
      </c>
      <c r="Z23" s="1579">
        <v>20765.457407220048</v>
      </c>
      <c r="AA23" s="1579">
        <v>20612.723230758544</v>
      </c>
      <c r="AB23" s="1579">
        <v>20715.562516214693</v>
      </c>
      <c r="AC23" s="1579">
        <v>20713.876709667355</v>
      </c>
      <c r="AD23" s="1579">
        <v>20844.062111273764</v>
      </c>
      <c r="AE23" s="1579">
        <v>20791.0496230557</v>
      </c>
      <c r="AF23" s="1579">
        <v>20453.591110802179</v>
      </c>
      <c r="AG23" s="1579">
        <v>20433.232731025724</v>
      </c>
      <c r="AH23" s="1579">
        <v>20358.870805537379</v>
      </c>
      <c r="AI23" s="1579">
        <v>20768.30233559621</v>
      </c>
      <c r="AJ23" s="1579">
        <v>20831.599795186045</v>
      </c>
      <c r="AK23" s="1579">
        <v>20865.791671881285</v>
      </c>
    </row>
    <row r="24" spans="1:37" ht="18" customHeight="1" x14ac:dyDescent="0.3">
      <c r="A24" s="1581"/>
      <c r="B24" s="1581"/>
      <c r="C24" s="1587"/>
      <c r="D24" s="1587"/>
      <c r="E24" s="1587"/>
      <c r="F24" s="1587"/>
      <c r="G24" s="1587"/>
      <c r="H24" s="1587"/>
      <c r="I24" s="1587"/>
      <c r="J24" s="1587"/>
      <c r="K24" s="1587"/>
      <c r="L24" s="1587"/>
      <c r="M24" s="1587"/>
      <c r="N24" s="1587"/>
      <c r="O24" s="1587"/>
      <c r="P24" s="1587"/>
      <c r="Q24" s="1587"/>
      <c r="R24" s="1587"/>
      <c r="S24" s="1587"/>
      <c r="T24" s="1587"/>
      <c r="U24" s="1587"/>
      <c r="V24" s="1587"/>
      <c r="W24" s="1587"/>
      <c r="X24" s="1587"/>
      <c r="Y24" s="1587"/>
      <c r="Z24" s="1587"/>
      <c r="AA24" s="1587"/>
      <c r="AB24" s="1587"/>
      <c r="AC24" s="1587"/>
      <c r="AD24" s="1587"/>
      <c r="AE24" s="1587"/>
      <c r="AF24" s="1587"/>
      <c r="AG24" s="1587"/>
      <c r="AH24" s="1587"/>
      <c r="AI24" s="1587"/>
      <c r="AJ24" s="1587"/>
      <c r="AK24" s="1587"/>
    </row>
    <row r="25" spans="1:37" ht="18" customHeight="1" x14ac:dyDescent="0.3">
      <c r="A25" s="1576"/>
      <c r="B25" s="1576" t="s">
        <v>1424</v>
      </c>
      <c r="C25" s="1579">
        <v>1442854.7873532013</v>
      </c>
      <c r="D25" s="1579">
        <v>1431004.0784307574</v>
      </c>
      <c r="E25" s="1579">
        <v>1426987.6991797793</v>
      </c>
      <c r="F25" s="1579">
        <v>1425209.1189981895</v>
      </c>
      <c r="G25" s="1579">
        <v>1488939.5327645554</v>
      </c>
      <c r="H25" s="1579">
        <v>1461968.1325112148</v>
      </c>
      <c r="I25" s="1579">
        <v>1484035.0126414124</v>
      </c>
      <c r="J25" s="1579">
        <v>1471221.2085063227</v>
      </c>
      <c r="K25" s="1579">
        <v>1496168.5232964717</v>
      </c>
      <c r="L25" s="1579">
        <v>1538888.0175060567</v>
      </c>
      <c r="M25" s="1579">
        <v>1512886.0680474716</v>
      </c>
      <c r="N25" s="1579">
        <v>1526308.5790609831</v>
      </c>
      <c r="O25" s="1579">
        <v>1560046.1357815252</v>
      </c>
      <c r="P25" s="1579">
        <v>1632155.9296344912</v>
      </c>
      <c r="Q25" s="1579">
        <v>1609856.0074068117</v>
      </c>
      <c r="R25" s="1579">
        <v>1628752.1161587897</v>
      </c>
      <c r="S25" s="1579">
        <v>1635742.93366608</v>
      </c>
      <c r="T25" s="1579">
        <v>1672833.5335122608</v>
      </c>
      <c r="U25" s="1579">
        <v>1711486.2835230052</v>
      </c>
      <c r="V25" s="1579">
        <v>1716554.2107688864</v>
      </c>
      <c r="W25" s="1579">
        <v>1752563.5036218658</v>
      </c>
      <c r="X25" s="1579">
        <v>1716425.5431310988</v>
      </c>
      <c r="Y25" s="1579">
        <v>1806944.4742650189</v>
      </c>
      <c r="Z25" s="1579">
        <v>1798130.6869903747</v>
      </c>
      <c r="AA25" s="1579">
        <v>1728879.5621765761</v>
      </c>
      <c r="AB25" s="1579">
        <v>1775492.0938700542</v>
      </c>
      <c r="AC25" s="1579">
        <v>1777775.4618145225</v>
      </c>
      <c r="AD25" s="1579">
        <v>1840980.9713685343</v>
      </c>
      <c r="AE25" s="1579">
        <v>1879557.5931145863</v>
      </c>
      <c r="AF25" s="1579">
        <v>1906303.6215457108</v>
      </c>
      <c r="AG25" s="1579">
        <v>1866061.3392797611</v>
      </c>
      <c r="AH25" s="1579">
        <v>1941191.2782894478</v>
      </c>
      <c r="AI25" s="1579">
        <v>1977329.0500506256</v>
      </c>
      <c r="AJ25" s="1579">
        <v>1964112.9931089722</v>
      </c>
      <c r="AK25" s="1579">
        <v>2022741.7910805962</v>
      </c>
    </row>
    <row r="26" spans="1:37" thickBot="1" x14ac:dyDescent="0.35">
      <c r="A26" s="1590"/>
      <c r="B26" s="1590"/>
      <c r="C26" s="1648"/>
      <c r="D26" s="1648"/>
      <c r="E26" s="1648"/>
      <c r="F26" s="1648"/>
      <c r="G26" s="1648"/>
      <c r="H26" s="1648"/>
      <c r="I26" s="1648"/>
      <c r="J26" s="1648"/>
      <c r="K26" s="1648"/>
      <c r="L26" s="1648"/>
      <c r="M26" s="1648"/>
      <c r="N26" s="1648"/>
      <c r="O26" s="1648"/>
      <c r="P26" s="1648"/>
      <c r="Q26" s="1648"/>
      <c r="R26" s="1648"/>
      <c r="S26" s="1648"/>
      <c r="T26" s="1648"/>
      <c r="U26" s="1648"/>
      <c r="V26" s="1648"/>
      <c r="W26" s="1648"/>
      <c r="X26" s="1648"/>
      <c r="Y26" s="1648"/>
      <c r="Z26" s="1648"/>
      <c r="AA26" s="1648"/>
      <c r="AB26" s="1648"/>
      <c r="AC26" s="1648"/>
      <c r="AD26" s="1648"/>
      <c r="AE26" s="1648"/>
      <c r="AF26" s="1648"/>
      <c r="AG26" s="1648"/>
      <c r="AH26" s="1648"/>
      <c r="AI26" s="1648"/>
      <c r="AJ26" s="1648"/>
      <c r="AK26" s="1648"/>
    </row>
    <row r="27" spans="1:37" ht="18" hidden="1" thickTop="1" x14ac:dyDescent="0.3">
      <c r="A27" s="1649"/>
      <c r="B27" s="1649"/>
      <c r="C27" s="1650"/>
      <c r="D27" s="1650"/>
      <c r="E27" s="1650"/>
      <c r="F27" s="1650"/>
      <c r="G27" s="1650"/>
      <c r="H27" s="1650"/>
      <c r="I27" s="1650"/>
      <c r="J27" s="1650"/>
      <c r="K27" s="1650"/>
      <c r="L27" s="1650"/>
      <c r="M27" s="1650"/>
      <c r="N27" s="1650"/>
      <c r="O27" s="1650"/>
      <c r="P27" s="1650"/>
      <c r="Q27" s="1650"/>
      <c r="R27" s="1650"/>
      <c r="S27" s="1650"/>
      <c r="T27" s="1650"/>
      <c r="U27" s="1650"/>
      <c r="V27" s="1650"/>
      <c r="W27" s="1650"/>
      <c r="X27" s="1650"/>
      <c r="Y27" s="1650"/>
      <c r="Z27" s="1650"/>
      <c r="AA27" s="1650"/>
      <c r="AB27" s="1650"/>
      <c r="AC27" s="1650"/>
      <c r="AD27" s="1650"/>
      <c r="AE27" s="1650"/>
      <c r="AF27" s="1650"/>
      <c r="AG27" s="1650"/>
      <c r="AH27" s="1650"/>
      <c r="AI27" s="1650"/>
      <c r="AJ27" s="1650"/>
      <c r="AK27" s="1650"/>
    </row>
    <row r="28" spans="1:37" ht="18" thickTop="1" x14ac:dyDescent="0.3">
      <c r="A28" s="1564"/>
      <c r="B28" s="1564"/>
      <c r="C28" s="1650"/>
      <c r="D28" s="1650"/>
      <c r="E28" s="1650"/>
      <c r="F28" s="1650"/>
      <c r="G28" s="1650"/>
      <c r="H28" s="1650"/>
      <c r="I28" s="1650"/>
      <c r="J28" s="1650"/>
      <c r="K28" s="1650"/>
      <c r="L28" s="1650"/>
      <c r="M28" s="1650"/>
      <c r="N28" s="1650"/>
      <c r="O28" s="1650"/>
      <c r="P28" s="1650"/>
      <c r="Q28" s="1650"/>
      <c r="R28" s="1650"/>
      <c r="S28" s="1650"/>
      <c r="T28" s="1650"/>
      <c r="U28" s="1650"/>
      <c r="V28" s="1650"/>
      <c r="W28" s="1650"/>
      <c r="X28" s="1650"/>
      <c r="Y28" s="1650"/>
      <c r="Z28" s="1650"/>
      <c r="AA28" s="1650"/>
      <c r="AB28" s="1650"/>
      <c r="AC28" s="1650"/>
      <c r="AD28" s="1650"/>
      <c r="AE28" s="1650"/>
      <c r="AF28" s="1650"/>
      <c r="AG28" s="1650"/>
      <c r="AH28" s="1650"/>
      <c r="AI28" s="1650"/>
      <c r="AJ28" s="1650"/>
      <c r="AK28" s="1650"/>
    </row>
    <row r="29" spans="1:37" ht="18" thickBot="1" x14ac:dyDescent="0.35">
      <c r="A29" s="1651"/>
      <c r="B29" s="1651"/>
      <c r="C29" s="1652"/>
      <c r="D29" s="1652"/>
      <c r="E29" s="1652"/>
      <c r="F29" s="1652"/>
      <c r="G29" s="1652"/>
      <c r="H29" s="1652"/>
      <c r="I29" s="1652"/>
      <c r="J29" s="1652"/>
      <c r="K29" s="1652"/>
      <c r="S29" s="1568"/>
      <c r="X29" s="1568"/>
      <c r="AE29" s="1568"/>
      <c r="AK29" s="1568" t="s">
        <v>681</v>
      </c>
    </row>
    <row r="30" spans="1:37" ht="24" customHeight="1" thickTop="1" thickBot="1" x14ac:dyDescent="0.35">
      <c r="A30" s="1570" t="s">
        <v>1442</v>
      </c>
      <c r="B30" s="1570" t="s">
        <v>971</v>
      </c>
      <c r="C30" s="1571">
        <v>43374</v>
      </c>
      <c r="D30" s="1571">
        <v>43405</v>
      </c>
      <c r="E30" s="1571">
        <v>43435</v>
      </c>
      <c r="F30" s="1571">
        <v>43466</v>
      </c>
      <c r="G30" s="1571">
        <v>43497</v>
      </c>
      <c r="H30" s="1571">
        <v>43525</v>
      </c>
      <c r="I30" s="1571">
        <v>43556</v>
      </c>
      <c r="J30" s="1571">
        <v>43586</v>
      </c>
      <c r="K30" s="1571">
        <v>43617</v>
      </c>
      <c r="L30" s="1571">
        <v>43647</v>
      </c>
      <c r="M30" s="1571">
        <v>43678</v>
      </c>
      <c r="N30" s="1571">
        <v>43709</v>
      </c>
      <c r="O30" s="1571">
        <v>43739</v>
      </c>
      <c r="P30" s="1571">
        <v>43770</v>
      </c>
      <c r="Q30" s="1571">
        <v>43800</v>
      </c>
      <c r="R30" s="1571">
        <v>43831</v>
      </c>
      <c r="S30" s="1572" t="s">
        <v>1528</v>
      </c>
      <c r="T30" s="1572" t="s">
        <v>771</v>
      </c>
      <c r="U30" s="1572" t="s">
        <v>1529</v>
      </c>
      <c r="V30" s="1572" t="s">
        <v>1530</v>
      </c>
      <c r="W30" s="1572" t="s">
        <v>1566</v>
      </c>
      <c r="X30" s="1572" t="s">
        <v>1091</v>
      </c>
      <c r="Y30" s="1572" t="s">
        <v>1092</v>
      </c>
      <c r="Z30" s="1572" t="s">
        <v>1093</v>
      </c>
      <c r="AA30" s="1572" t="s">
        <v>778</v>
      </c>
      <c r="AB30" s="1572">
        <v>44136</v>
      </c>
      <c r="AC30" s="1572">
        <v>44166</v>
      </c>
      <c r="AD30" s="1572">
        <v>44197</v>
      </c>
      <c r="AE30" s="1572" t="s">
        <v>782</v>
      </c>
      <c r="AF30" s="1572" t="s">
        <v>1532</v>
      </c>
      <c r="AG30" s="1572" t="s">
        <v>1560</v>
      </c>
      <c r="AH30" s="1572" t="s">
        <v>785</v>
      </c>
      <c r="AI30" s="1572" t="s">
        <v>786</v>
      </c>
      <c r="AJ30" s="1572" t="s">
        <v>1534</v>
      </c>
      <c r="AK30" s="1572" t="s">
        <v>1535</v>
      </c>
    </row>
    <row r="31" spans="1:37" ht="18" customHeight="1" thickTop="1" x14ac:dyDescent="0.3">
      <c r="A31" s="1581"/>
      <c r="B31" s="1581"/>
      <c r="C31" s="1653"/>
      <c r="D31" s="1653"/>
      <c r="E31" s="1653"/>
      <c r="F31" s="1653"/>
      <c r="G31" s="1653"/>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3"/>
      <c r="AD31" s="1653"/>
      <c r="AE31" s="1653"/>
      <c r="AF31" s="1653"/>
      <c r="AG31" s="1653"/>
      <c r="AH31" s="1653"/>
      <c r="AI31" s="1653"/>
      <c r="AJ31" s="1653"/>
      <c r="AK31" s="1653"/>
    </row>
    <row r="32" spans="1:37" ht="18" customHeight="1" x14ac:dyDescent="0.3">
      <c r="A32" s="1576" t="s">
        <v>1471</v>
      </c>
      <c r="B32" s="1576" t="s">
        <v>1546</v>
      </c>
      <c r="C32" s="1579">
        <v>1051160.5352396581</v>
      </c>
      <c r="D32" s="1579">
        <v>1033570.7125977722</v>
      </c>
      <c r="E32" s="1579">
        <v>1041107.4834335888</v>
      </c>
      <c r="F32" s="1579">
        <v>1033098.8824459699</v>
      </c>
      <c r="G32" s="1579">
        <v>1100562.3472724084</v>
      </c>
      <c r="H32" s="1579">
        <v>1056512.3854441678</v>
      </c>
      <c r="I32" s="1579">
        <v>1082628.8585385482</v>
      </c>
      <c r="J32" s="1579">
        <v>1070652.4859890849</v>
      </c>
      <c r="K32" s="1579">
        <v>1074893.8616714706</v>
      </c>
      <c r="L32" s="1579">
        <v>1108506.4029164489</v>
      </c>
      <c r="M32" s="1579">
        <v>1088051.3559337589</v>
      </c>
      <c r="N32" s="1579">
        <v>1100129.5053014948</v>
      </c>
      <c r="O32" s="1579">
        <v>1144583.4055570974</v>
      </c>
      <c r="P32" s="1579">
        <v>1208883.7112167208</v>
      </c>
      <c r="Q32" s="1579">
        <v>1192704.0178021726</v>
      </c>
      <c r="R32" s="1579">
        <v>1208092.4380902678</v>
      </c>
      <c r="S32" s="1579">
        <v>1230751.3021474928</v>
      </c>
      <c r="T32" s="1579">
        <v>1242485.5107749403</v>
      </c>
      <c r="U32" s="1579">
        <v>1247736.837276577</v>
      </c>
      <c r="V32" s="1579">
        <v>1256779.4967781764</v>
      </c>
      <c r="W32" s="1579">
        <v>1282077.1290441372</v>
      </c>
      <c r="X32" s="1579">
        <v>1252911.7232373424</v>
      </c>
      <c r="Y32" s="1579">
        <v>1342410.3516278488</v>
      </c>
      <c r="Z32" s="1579">
        <v>1336185.3259706206</v>
      </c>
      <c r="AA32" s="1579">
        <v>1284367.0341368448</v>
      </c>
      <c r="AB32" s="1579">
        <v>1327797.436550712</v>
      </c>
      <c r="AC32" s="1579">
        <v>1340240.1016579561</v>
      </c>
      <c r="AD32" s="1579">
        <v>1392883.7455535845</v>
      </c>
      <c r="AE32" s="1579">
        <v>1419578.304316937</v>
      </c>
      <c r="AF32" s="1579">
        <v>1445583.3067657605</v>
      </c>
      <c r="AG32" s="1579">
        <v>1413517.2596441875</v>
      </c>
      <c r="AH32" s="1579">
        <v>1491267.0801790867</v>
      </c>
      <c r="AI32" s="1579">
        <v>1507792.5006075304</v>
      </c>
      <c r="AJ32" s="1579">
        <v>1500327.4383804877</v>
      </c>
      <c r="AK32" s="1579">
        <v>1547945.6038304402</v>
      </c>
    </row>
    <row r="33" spans="1:37" ht="18" customHeight="1" x14ac:dyDescent="0.3">
      <c r="A33" s="1581" t="s">
        <v>1547</v>
      </c>
      <c r="B33" s="1581" t="s">
        <v>1548</v>
      </c>
      <c r="C33" s="1587">
        <v>684016.11894296249</v>
      </c>
      <c r="D33" s="1587">
        <v>682378.04571106599</v>
      </c>
      <c r="E33" s="1587">
        <v>690891.10797815153</v>
      </c>
      <c r="F33" s="1587">
        <v>683455.39443433646</v>
      </c>
      <c r="G33" s="1587">
        <v>734607.71920019027</v>
      </c>
      <c r="H33" s="1587">
        <v>713130.30463240796</v>
      </c>
      <c r="I33" s="1587">
        <v>732804.11482553033</v>
      </c>
      <c r="J33" s="1587">
        <v>725006.83099447738</v>
      </c>
      <c r="K33" s="1587">
        <v>725875.24979446107</v>
      </c>
      <c r="L33" s="1587">
        <v>746384.07412294135</v>
      </c>
      <c r="M33" s="1587">
        <v>735631.1107674815</v>
      </c>
      <c r="N33" s="1587">
        <v>731605.02390251122</v>
      </c>
      <c r="O33" s="1587">
        <v>770243.14127152518</v>
      </c>
      <c r="P33" s="1587">
        <v>836476.11776609824</v>
      </c>
      <c r="Q33" s="1587">
        <v>815485.01336853555</v>
      </c>
      <c r="R33" s="1587">
        <v>822451.47965343355</v>
      </c>
      <c r="S33" s="1587">
        <v>841107.24794872652</v>
      </c>
      <c r="T33" s="1587">
        <v>870101.32714155549</v>
      </c>
      <c r="U33" s="1587">
        <v>885748.23622033582</v>
      </c>
      <c r="V33" s="1587">
        <v>887641.56076104497</v>
      </c>
      <c r="W33" s="1587">
        <v>909407.36061140278</v>
      </c>
      <c r="X33" s="1587">
        <v>883729.07255011238</v>
      </c>
      <c r="Y33" s="1587">
        <v>980849.72483544645</v>
      </c>
      <c r="Z33" s="1587">
        <v>946543.53277816495</v>
      </c>
      <c r="AA33" s="1587">
        <v>921364.93943594652</v>
      </c>
      <c r="AB33" s="1587">
        <v>954684.68506130739</v>
      </c>
      <c r="AC33" s="1587">
        <v>950398.87402759143</v>
      </c>
      <c r="AD33" s="1587">
        <v>1007112.6728638929</v>
      </c>
      <c r="AE33" s="1587">
        <v>1015434.695668649</v>
      </c>
      <c r="AF33" s="1587">
        <v>1044998.1454919098</v>
      </c>
      <c r="AG33" s="1587">
        <v>1014626.5152618177</v>
      </c>
      <c r="AH33" s="1587">
        <v>1077278.9773685916</v>
      </c>
      <c r="AI33" s="1587">
        <v>1097509.3418378225</v>
      </c>
      <c r="AJ33" s="1587">
        <v>1090209.9288943661</v>
      </c>
      <c r="AK33" s="1587">
        <v>1121843.497728613</v>
      </c>
    </row>
    <row r="34" spans="1:37" ht="18" customHeight="1" x14ac:dyDescent="0.3">
      <c r="A34" s="1581" t="s">
        <v>1549</v>
      </c>
      <c r="B34" s="1581" t="s">
        <v>1550</v>
      </c>
      <c r="C34" s="1587">
        <v>367144.41629669559</v>
      </c>
      <c r="D34" s="1587">
        <v>351192.66688670591</v>
      </c>
      <c r="E34" s="1587">
        <v>350216.37545543717</v>
      </c>
      <c r="F34" s="1587">
        <v>349643.48801163351</v>
      </c>
      <c r="G34" s="1587">
        <v>365954.62807221804</v>
      </c>
      <c r="H34" s="1587">
        <v>343382.08081175981</v>
      </c>
      <c r="I34" s="1587">
        <v>349824.74371301755</v>
      </c>
      <c r="J34" s="1587">
        <v>345645.65499460738</v>
      </c>
      <c r="K34" s="1587">
        <v>349018.61187700985</v>
      </c>
      <c r="L34" s="1587">
        <v>362122.32879350748</v>
      </c>
      <c r="M34" s="1587">
        <v>352420.24516627751</v>
      </c>
      <c r="N34" s="1587">
        <v>368524.48139898363</v>
      </c>
      <c r="O34" s="1587">
        <v>374340.26428557228</v>
      </c>
      <c r="P34" s="1587">
        <v>372407.5934506224</v>
      </c>
      <c r="Q34" s="1587">
        <v>377219.0044336369</v>
      </c>
      <c r="R34" s="1587">
        <v>385640.95843683422</v>
      </c>
      <c r="S34" s="1587">
        <v>389644.05419876624</v>
      </c>
      <c r="T34" s="1587">
        <v>372384.18363338447</v>
      </c>
      <c r="U34" s="1587">
        <v>361988.60105624102</v>
      </c>
      <c r="V34" s="1587">
        <v>369137.93601713137</v>
      </c>
      <c r="W34" s="1587">
        <v>372669.76843273448</v>
      </c>
      <c r="X34" s="1587">
        <v>369182.65068722982</v>
      </c>
      <c r="Y34" s="1587">
        <v>361560.62679240271</v>
      </c>
      <c r="Z34" s="1587">
        <v>389641.79319245537</v>
      </c>
      <c r="AA34" s="1587">
        <v>363002.09470089845</v>
      </c>
      <c r="AB34" s="1587">
        <v>373112.75148940471</v>
      </c>
      <c r="AC34" s="1587">
        <v>389841.22763036448</v>
      </c>
      <c r="AD34" s="1587">
        <v>385771.07268969185</v>
      </c>
      <c r="AE34" s="1587">
        <v>404143.60864828806</v>
      </c>
      <c r="AF34" s="1587">
        <v>400585.16127385129</v>
      </c>
      <c r="AG34" s="1587">
        <v>398890.74438236974</v>
      </c>
      <c r="AH34" s="1587">
        <v>413988.10281049518</v>
      </c>
      <c r="AI34" s="1587">
        <v>410283.15876970784</v>
      </c>
      <c r="AJ34" s="1587">
        <v>410117.50948612159</v>
      </c>
      <c r="AK34" s="1587">
        <v>426102.10610182723</v>
      </c>
    </row>
    <row r="35" spans="1:37" ht="18" customHeight="1" x14ac:dyDescent="0.3">
      <c r="A35" s="1581"/>
      <c r="B35" s="1581"/>
      <c r="C35" s="1653"/>
      <c r="D35" s="1653"/>
      <c r="E35" s="1653"/>
      <c r="F35" s="1653"/>
      <c r="G35" s="1653"/>
      <c r="H35" s="1653"/>
      <c r="I35" s="1653"/>
      <c r="J35" s="1653"/>
      <c r="K35" s="1653"/>
      <c r="L35" s="1653"/>
      <c r="M35" s="1653"/>
      <c r="N35" s="1653"/>
      <c r="O35" s="1653"/>
      <c r="P35" s="1653"/>
      <c r="Q35" s="1653"/>
      <c r="R35" s="1653"/>
      <c r="S35" s="1653"/>
      <c r="T35" s="1653"/>
      <c r="U35" s="1653"/>
      <c r="V35" s="1653"/>
      <c r="W35" s="1653"/>
      <c r="X35" s="1653"/>
      <c r="Y35" s="1653"/>
      <c r="Z35" s="1653"/>
      <c r="AA35" s="1653"/>
      <c r="AB35" s="1653"/>
      <c r="AC35" s="1653"/>
      <c r="AD35" s="1653"/>
      <c r="AE35" s="1653"/>
      <c r="AF35" s="1653"/>
      <c r="AG35" s="1653"/>
      <c r="AH35" s="1653"/>
      <c r="AI35" s="1653"/>
      <c r="AJ35" s="1653"/>
      <c r="AK35" s="1653"/>
    </row>
    <row r="36" spans="1:37" ht="18" customHeight="1" x14ac:dyDescent="0.3">
      <c r="A36" s="1576" t="s">
        <v>1472</v>
      </c>
      <c r="B36" s="1576" t="s">
        <v>1542</v>
      </c>
      <c r="C36" s="1579">
        <v>10396.875698402895</v>
      </c>
      <c r="D36" s="1579">
        <v>10472.513971288818</v>
      </c>
      <c r="E36" s="1579">
        <v>9552.8629273608403</v>
      </c>
      <c r="F36" s="1579">
        <v>13987.50867411193</v>
      </c>
      <c r="G36" s="1579">
        <v>13862.469159942078</v>
      </c>
      <c r="H36" s="1579">
        <v>15163.428913594504</v>
      </c>
      <c r="I36" s="1579">
        <v>17208.97741461172</v>
      </c>
      <c r="J36" s="1579">
        <v>17442.457680679901</v>
      </c>
      <c r="K36" s="1579">
        <v>18562.803368544977</v>
      </c>
      <c r="L36" s="1579">
        <v>18526.021519396279</v>
      </c>
      <c r="M36" s="1579">
        <v>18459.982031542393</v>
      </c>
      <c r="N36" s="1579">
        <v>18620.636000181923</v>
      </c>
      <c r="O36" s="1579">
        <v>18780.012605387969</v>
      </c>
      <c r="P36" s="1579">
        <v>18947.164900141179</v>
      </c>
      <c r="Q36" s="1579">
        <v>20515.682745620466</v>
      </c>
      <c r="R36" s="1579">
        <v>20569.105568815176</v>
      </c>
      <c r="S36" s="1579">
        <v>17096.525482945803</v>
      </c>
      <c r="T36" s="1579">
        <v>16124.172714863298</v>
      </c>
      <c r="U36" s="1579">
        <v>16212.858535886307</v>
      </c>
      <c r="V36" s="1579">
        <v>16100.745294959024</v>
      </c>
      <c r="W36" s="1579">
        <v>16874.40861594228</v>
      </c>
      <c r="X36" s="1579">
        <v>17056.301030099683</v>
      </c>
      <c r="Y36" s="1579">
        <v>17100.396193503762</v>
      </c>
      <c r="Z36" s="1579">
        <v>16913.578328091779</v>
      </c>
      <c r="AA36" s="1579">
        <v>16903.670228602685</v>
      </c>
      <c r="AB36" s="1579">
        <v>16654.533657206321</v>
      </c>
      <c r="AC36" s="1579">
        <v>16264.041633131037</v>
      </c>
      <c r="AD36" s="1579">
        <v>16408.554026230264</v>
      </c>
      <c r="AE36" s="1579">
        <v>16221.468650547791</v>
      </c>
      <c r="AF36" s="1579">
        <v>16503.915965674823</v>
      </c>
      <c r="AG36" s="1579">
        <v>16455.038241147897</v>
      </c>
      <c r="AH36" s="1579">
        <v>16482.822912366399</v>
      </c>
      <c r="AI36" s="1579">
        <v>17087.44599870186</v>
      </c>
      <c r="AJ36" s="1579">
        <v>17042.038238085748</v>
      </c>
      <c r="AK36" s="1579">
        <v>16938.245741903298</v>
      </c>
    </row>
    <row r="37" spans="1:37" ht="18" customHeight="1" x14ac:dyDescent="0.3">
      <c r="A37" s="1581"/>
      <c r="B37" s="1581"/>
      <c r="C37" s="1653"/>
      <c r="D37" s="1653"/>
      <c r="E37" s="1653"/>
      <c r="F37" s="1653"/>
      <c r="G37" s="1653"/>
      <c r="H37" s="1653"/>
      <c r="I37" s="1653"/>
      <c r="J37" s="1653"/>
      <c r="K37" s="1653"/>
      <c r="L37" s="1653"/>
      <c r="M37" s="1653"/>
      <c r="N37" s="1653"/>
      <c r="O37" s="1653"/>
      <c r="P37" s="1653"/>
      <c r="Q37" s="1653"/>
      <c r="R37" s="1653"/>
      <c r="S37" s="1653"/>
      <c r="T37" s="1653"/>
      <c r="U37" s="1653"/>
      <c r="V37" s="1653"/>
      <c r="W37" s="1653"/>
      <c r="X37" s="1653"/>
      <c r="Y37" s="1653"/>
      <c r="Z37" s="1653"/>
      <c r="AA37" s="1653"/>
      <c r="AB37" s="1653"/>
      <c r="AC37" s="1653"/>
      <c r="AD37" s="1653"/>
      <c r="AE37" s="1653"/>
      <c r="AF37" s="1653"/>
      <c r="AG37" s="1653"/>
      <c r="AH37" s="1653"/>
      <c r="AI37" s="1653"/>
      <c r="AJ37" s="1653"/>
      <c r="AK37" s="1653"/>
    </row>
    <row r="38" spans="1:37" ht="18" customHeight="1" x14ac:dyDescent="0.3">
      <c r="A38" s="1576" t="s">
        <v>1480</v>
      </c>
      <c r="B38" s="1576" t="s">
        <v>1460</v>
      </c>
      <c r="C38" s="1579">
        <v>145423.68581630205</v>
      </c>
      <c r="D38" s="1579">
        <v>147135.84373923199</v>
      </c>
      <c r="E38" s="1579">
        <v>145783.96419345352</v>
      </c>
      <c r="F38" s="1579">
        <v>146965.49442527004</v>
      </c>
      <c r="G38" s="1579">
        <v>141207.52759389891</v>
      </c>
      <c r="H38" s="1579">
        <v>148947.94684390596</v>
      </c>
      <c r="I38" s="1579">
        <v>142742.84595067851</v>
      </c>
      <c r="J38" s="1579">
        <v>137237.34276525557</v>
      </c>
      <c r="K38" s="1579">
        <v>157788.62189630701</v>
      </c>
      <c r="L38" s="1579">
        <v>154606.88964647276</v>
      </c>
      <c r="M38" s="1579">
        <v>158196.34249646362</v>
      </c>
      <c r="N38" s="1579">
        <v>160953.38993339837</v>
      </c>
      <c r="O38" s="1579">
        <v>153547.61588920112</v>
      </c>
      <c r="P38" s="1579">
        <v>156303.84566719126</v>
      </c>
      <c r="Q38" s="1579">
        <v>154646.59245208112</v>
      </c>
      <c r="R38" s="1579">
        <v>155436.281625095</v>
      </c>
      <c r="S38" s="1579">
        <v>144189.10854255137</v>
      </c>
      <c r="T38" s="1579">
        <v>161144.52796024826</v>
      </c>
      <c r="U38" s="1579">
        <v>186203.96753851173</v>
      </c>
      <c r="V38" s="1579">
        <v>180165.10741298783</v>
      </c>
      <c r="W38" s="1579">
        <v>183191.42879328228</v>
      </c>
      <c r="X38" s="1579">
        <v>177878.97699377962</v>
      </c>
      <c r="Y38" s="1579">
        <v>173952.92162323924</v>
      </c>
      <c r="Z38" s="1579">
        <v>160235.36385933115</v>
      </c>
      <c r="AA38" s="1579">
        <v>152000.76066651769</v>
      </c>
      <c r="AB38" s="1579">
        <v>146336.15807760006</v>
      </c>
      <c r="AC38" s="1579">
        <v>145186.7076951722</v>
      </c>
      <c r="AD38" s="1579">
        <v>153110.0028246585</v>
      </c>
      <c r="AE38" s="1579">
        <v>160781.09933319647</v>
      </c>
      <c r="AF38" s="1579">
        <v>158446.09686026847</v>
      </c>
      <c r="AG38" s="1579">
        <v>151846.67579580005</v>
      </c>
      <c r="AH38" s="1579">
        <v>142481.88693176981</v>
      </c>
      <c r="AI38" s="1579">
        <v>158572.49704844534</v>
      </c>
      <c r="AJ38" s="1579">
        <v>154810.04393519918</v>
      </c>
      <c r="AK38" s="1579">
        <v>164318.64138579319</v>
      </c>
    </row>
    <row r="39" spans="1:37" ht="18" customHeight="1" x14ac:dyDescent="0.3">
      <c r="A39" s="1581"/>
      <c r="B39" s="1597"/>
      <c r="C39" s="1653"/>
      <c r="D39" s="1653"/>
      <c r="E39" s="1653"/>
      <c r="F39" s="1653"/>
      <c r="G39" s="1653"/>
      <c r="H39" s="1653"/>
      <c r="I39" s="1653"/>
      <c r="J39" s="1653"/>
      <c r="K39" s="1653"/>
      <c r="L39" s="1653"/>
      <c r="M39" s="1653"/>
      <c r="N39" s="1653"/>
      <c r="O39" s="1653"/>
      <c r="P39" s="1653"/>
      <c r="Q39" s="1653"/>
      <c r="R39" s="1653"/>
      <c r="S39" s="1653"/>
      <c r="T39" s="1653"/>
      <c r="U39" s="1653"/>
      <c r="V39" s="1653"/>
      <c r="W39" s="1653"/>
      <c r="X39" s="1653"/>
      <c r="Y39" s="1653"/>
      <c r="Z39" s="1653"/>
      <c r="AA39" s="1653"/>
      <c r="AB39" s="1653"/>
      <c r="AC39" s="1653"/>
      <c r="AD39" s="1653"/>
      <c r="AE39" s="1653"/>
      <c r="AF39" s="1653"/>
      <c r="AG39" s="1653"/>
      <c r="AH39" s="1653"/>
      <c r="AI39" s="1653"/>
      <c r="AJ39" s="1653"/>
      <c r="AK39" s="1653"/>
    </row>
    <row r="40" spans="1:37" ht="18" customHeight="1" x14ac:dyDescent="0.3">
      <c r="A40" s="1576" t="s">
        <v>1485</v>
      </c>
      <c r="B40" s="1576" t="s">
        <v>1544</v>
      </c>
      <c r="C40" s="1579">
        <v>0</v>
      </c>
      <c r="D40" s="1579">
        <v>0</v>
      </c>
      <c r="E40" s="1579">
        <v>0</v>
      </c>
      <c r="F40" s="1579">
        <v>0</v>
      </c>
      <c r="G40" s="1579">
        <v>0</v>
      </c>
      <c r="H40" s="1579">
        <v>0</v>
      </c>
      <c r="I40" s="1579">
        <v>0</v>
      </c>
      <c r="J40" s="1579">
        <v>0</v>
      </c>
      <c r="K40" s="1579">
        <v>0</v>
      </c>
      <c r="L40" s="1579">
        <v>0</v>
      </c>
      <c r="M40" s="1579">
        <v>0</v>
      </c>
      <c r="N40" s="1579">
        <v>0</v>
      </c>
      <c r="O40" s="1579">
        <v>0</v>
      </c>
      <c r="P40" s="1579">
        <v>0</v>
      </c>
      <c r="Q40" s="1579">
        <v>0</v>
      </c>
      <c r="R40" s="1579">
        <v>0</v>
      </c>
      <c r="S40" s="1579">
        <v>0</v>
      </c>
      <c r="T40" s="1579">
        <v>0</v>
      </c>
      <c r="U40" s="1579">
        <v>0</v>
      </c>
      <c r="V40" s="1579">
        <v>0</v>
      </c>
      <c r="W40" s="1579">
        <v>0</v>
      </c>
      <c r="X40" s="1579">
        <v>0</v>
      </c>
      <c r="Y40" s="1579">
        <v>0</v>
      </c>
      <c r="Z40" s="1579">
        <v>0</v>
      </c>
      <c r="AA40" s="1579">
        <v>0</v>
      </c>
      <c r="AB40" s="1579">
        <v>0</v>
      </c>
      <c r="AC40" s="1579">
        <v>0</v>
      </c>
      <c r="AD40" s="1579">
        <v>0</v>
      </c>
      <c r="AE40" s="1579">
        <v>0</v>
      </c>
      <c r="AF40" s="1579">
        <v>0</v>
      </c>
      <c r="AG40" s="1579">
        <v>0</v>
      </c>
      <c r="AH40" s="1579">
        <v>0</v>
      </c>
      <c r="AI40" s="1579">
        <v>0</v>
      </c>
      <c r="AJ40" s="1579">
        <v>0</v>
      </c>
      <c r="AK40" s="1579">
        <v>0</v>
      </c>
    </row>
    <row r="41" spans="1:37" ht="18" customHeight="1" x14ac:dyDescent="0.3">
      <c r="A41" s="1581"/>
      <c r="B41" s="1581"/>
      <c r="C41" s="1653"/>
      <c r="D41" s="1653"/>
      <c r="E41" s="1653"/>
      <c r="F41" s="1653"/>
      <c r="G41" s="1653"/>
      <c r="H41" s="1653"/>
      <c r="I41" s="1653"/>
      <c r="J41" s="1653"/>
      <c r="K41" s="1653"/>
      <c r="L41" s="1653"/>
      <c r="M41" s="1653"/>
      <c r="N41" s="1653"/>
      <c r="O41" s="1653"/>
      <c r="P41" s="1653"/>
      <c r="Q41" s="1653"/>
      <c r="R41" s="1653"/>
      <c r="S41" s="1653"/>
      <c r="T41" s="1653"/>
      <c r="U41" s="1653"/>
      <c r="V41" s="1653"/>
      <c r="W41" s="1653"/>
      <c r="X41" s="1653"/>
      <c r="Y41" s="1653"/>
      <c r="Z41" s="1653"/>
      <c r="AA41" s="1653"/>
      <c r="AB41" s="1653"/>
      <c r="AC41" s="1653"/>
      <c r="AD41" s="1653"/>
      <c r="AE41" s="1653"/>
      <c r="AF41" s="1653"/>
      <c r="AG41" s="1653"/>
      <c r="AH41" s="1653"/>
      <c r="AI41" s="1653"/>
      <c r="AJ41" s="1653"/>
      <c r="AK41" s="1653"/>
    </row>
    <row r="42" spans="1:37" ht="18" customHeight="1" x14ac:dyDescent="0.3">
      <c r="A42" s="1576" t="s">
        <v>1487</v>
      </c>
      <c r="B42" s="1576" t="s">
        <v>1551</v>
      </c>
      <c r="C42" s="1579">
        <v>2220.5587516851147</v>
      </c>
      <c r="D42" s="1579">
        <v>2973.7746983604889</v>
      </c>
      <c r="E42" s="1579">
        <v>2793.4057543746385</v>
      </c>
      <c r="F42" s="1579">
        <v>2837.0982304102877</v>
      </c>
      <c r="G42" s="1579">
        <v>2889.4763727661752</v>
      </c>
      <c r="H42" s="1579">
        <v>3485.0313894252599</v>
      </c>
      <c r="I42" s="1579">
        <v>3357.6639987524809</v>
      </c>
      <c r="J42" s="1579">
        <v>3611.6788113440039</v>
      </c>
      <c r="K42" s="1579">
        <v>3354.7952141702235</v>
      </c>
      <c r="L42" s="1579">
        <v>3600.691496904597</v>
      </c>
      <c r="M42" s="1579">
        <v>3299.4268873645624</v>
      </c>
      <c r="N42" s="1579">
        <v>4163.4008869055833</v>
      </c>
      <c r="O42" s="1579">
        <v>3781.3165850788259</v>
      </c>
      <c r="P42" s="1579">
        <v>3338.9534975578613</v>
      </c>
      <c r="Q42" s="1579">
        <v>3241.382092907515</v>
      </c>
      <c r="R42" s="1579">
        <v>2200.8045698953802</v>
      </c>
      <c r="S42" s="1579">
        <v>3011.1787886331404</v>
      </c>
      <c r="T42" s="1579">
        <v>5000.7986755779766</v>
      </c>
      <c r="U42" s="1579">
        <v>5930.5633522589069</v>
      </c>
      <c r="V42" s="1579">
        <v>4586.5524504908981</v>
      </c>
      <c r="W42" s="1579">
        <v>3759.541357141497</v>
      </c>
      <c r="X42" s="1579">
        <v>4915.516998261668</v>
      </c>
      <c r="Y42" s="1579">
        <v>4783.2831960829226</v>
      </c>
      <c r="Z42" s="1579">
        <v>4440.7225172802082</v>
      </c>
      <c r="AA42" s="1579">
        <v>4091.4658880716315</v>
      </c>
      <c r="AB42" s="1579">
        <v>3936.6845371689215</v>
      </c>
      <c r="AC42" s="1579">
        <v>4012.1740674445377</v>
      </c>
      <c r="AD42" s="1579">
        <v>3200.807848833183</v>
      </c>
      <c r="AE42" s="1579">
        <v>3628.0198578387317</v>
      </c>
      <c r="AF42" s="1579">
        <v>4769.8301387371348</v>
      </c>
      <c r="AG42" s="1579">
        <v>3774.7033963075228</v>
      </c>
      <c r="AH42" s="1579">
        <v>3923.5526932379253</v>
      </c>
      <c r="AI42" s="1579">
        <v>4393.4741044475459</v>
      </c>
      <c r="AJ42" s="1579">
        <v>3543.792363564628</v>
      </c>
      <c r="AK42" s="1579">
        <v>3072.4814990240889</v>
      </c>
    </row>
    <row r="43" spans="1:37" ht="18" customHeight="1" x14ac:dyDescent="0.3">
      <c r="A43" s="1581"/>
      <c r="B43" s="1581"/>
      <c r="C43" s="1653"/>
      <c r="D43" s="1653"/>
      <c r="E43" s="1653"/>
      <c r="F43" s="1653"/>
      <c r="G43" s="1653"/>
      <c r="H43" s="1653"/>
      <c r="I43" s="1653"/>
      <c r="J43" s="1653"/>
      <c r="K43" s="1653"/>
      <c r="L43" s="1653"/>
      <c r="M43" s="1653"/>
      <c r="N43" s="1653"/>
      <c r="O43" s="1653"/>
      <c r="P43" s="1653"/>
      <c r="Q43" s="1653"/>
      <c r="R43" s="1653"/>
      <c r="S43" s="1653"/>
      <c r="T43" s="1653"/>
      <c r="U43" s="1653"/>
      <c r="V43" s="1653"/>
      <c r="W43" s="1653"/>
      <c r="X43" s="1653"/>
      <c r="Y43" s="1653"/>
      <c r="Z43" s="1653"/>
      <c r="AA43" s="1653"/>
      <c r="AB43" s="1653"/>
      <c r="AC43" s="1653"/>
      <c r="AD43" s="1653"/>
      <c r="AE43" s="1653"/>
      <c r="AF43" s="1653"/>
      <c r="AG43" s="1653"/>
      <c r="AH43" s="1653"/>
      <c r="AI43" s="1653"/>
      <c r="AJ43" s="1653"/>
      <c r="AK43" s="1653"/>
    </row>
    <row r="44" spans="1:37" ht="18" customHeight="1" x14ac:dyDescent="0.3">
      <c r="A44" s="1576" t="s">
        <v>1489</v>
      </c>
      <c r="B44" s="1576" t="s">
        <v>1493</v>
      </c>
      <c r="C44" s="1579">
        <v>66328.821537924014</v>
      </c>
      <c r="D44" s="1579">
        <v>67264.698941036433</v>
      </c>
      <c r="E44" s="1579">
        <v>64755.086667264979</v>
      </c>
      <c r="F44" s="1579">
        <v>62923.557672523144</v>
      </c>
      <c r="G44" s="1579">
        <v>63355.191239765998</v>
      </c>
      <c r="H44" s="1579">
        <v>67405.60554257319</v>
      </c>
      <c r="I44" s="1579">
        <v>65026.096382233642</v>
      </c>
      <c r="J44" s="1579">
        <v>66103.863189825235</v>
      </c>
      <c r="K44" s="1579">
        <v>65424.550329402067</v>
      </c>
      <c r="L44" s="1579">
        <v>77268.305478600189</v>
      </c>
      <c r="M44" s="1579">
        <v>65611.639426381356</v>
      </c>
      <c r="N44" s="1579">
        <v>64737.854534373721</v>
      </c>
      <c r="O44" s="1579">
        <v>61274.493218562609</v>
      </c>
      <c r="P44" s="1579">
        <v>64099.593592532918</v>
      </c>
      <c r="Q44" s="1579">
        <v>58262.040548071964</v>
      </c>
      <c r="R44" s="1579">
        <v>59948.807033666322</v>
      </c>
      <c r="S44" s="1579">
        <v>57218.200418973254</v>
      </c>
      <c r="T44" s="1579">
        <v>61943.055441734024</v>
      </c>
      <c r="U44" s="1579">
        <v>67156.122843432124</v>
      </c>
      <c r="V44" s="1579">
        <v>69036.246855654244</v>
      </c>
      <c r="W44" s="1579">
        <v>75106.198086427918</v>
      </c>
      <c r="X44" s="1579">
        <v>76164.712908369314</v>
      </c>
      <c r="Y44" s="1579">
        <v>80669.469137379987</v>
      </c>
      <c r="Z44" s="1579">
        <v>92356.888118761286</v>
      </c>
      <c r="AA44" s="1579">
        <v>82547.45327990182</v>
      </c>
      <c r="AB44" s="1579">
        <v>92165.092985199881</v>
      </c>
      <c r="AC44" s="1579">
        <v>83110.794612301281</v>
      </c>
      <c r="AD44" s="1579">
        <v>86241.634504758767</v>
      </c>
      <c r="AE44" s="1579">
        <v>88759.370567401085</v>
      </c>
      <c r="AF44" s="1579">
        <v>88848.595044027796</v>
      </c>
      <c r="AG44" s="1579">
        <v>85930.183663869742</v>
      </c>
      <c r="AH44" s="1579">
        <v>90639.014277405557</v>
      </c>
      <c r="AI44" s="1579">
        <v>89144.677062141476</v>
      </c>
      <c r="AJ44" s="1579">
        <v>85681.718645319299</v>
      </c>
      <c r="AK44" s="1579">
        <v>84465.738001051199</v>
      </c>
    </row>
    <row r="45" spans="1:37" ht="18" customHeight="1" x14ac:dyDescent="0.3">
      <c r="A45" s="1581"/>
      <c r="B45" s="1581"/>
      <c r="C45" s="1653"/>
      <c r="D45" s="1653"/>
      <c r="E45" s="1653"/>
      <c r="F45" s="1653"/>
      <c r="G45" s="1653"/>
      <c r="H45" s="1653"/>
      <c r="I45" s="1653"/>
      <c r="J45" s="1653"/>
      <c r="K45" s="1653"/>
      <c r="L45" s="1653"/>
      <c r="M45" s="1653"/>
      <c r="N45" s="1653"/>
      <c r="O45" s="1653"/>
      <c r="P45" s="1653"/>
      <c r="Q45" s="1653"/>
      <c r="R45" s="1653"/>
      <c r="S45" s="1653"/>
      <c r="T45" s="1653"/>
      <c r="U45" s="1653"/>
      <c r="V45" s="1653"/>
      <c r="W45" s="1653"/>
      <c r="X45" s="1653"/>
      <c r="Y45" s="1653"/>
      <c r="Z45" s="1653"/>
      <c r="AA45" s="1653"/>
      <c r="AB45" s="1653"/>
      <c r="AC45" s="1653"/>
      <c r="AD45" s="1653"/>
      <c r="AE45" s="1653"/>
      <c r="AF45" s="1653"/>
      <c r="AG45" s="1653"/>
      <c r="AH45" s="1653"/>
      <c r="AI45" s="1653"/>
      <c r="AJ45" s="1653"/>
      <c r="AK45" s="1653"/>
    </row>
    <row r="46" spans="1:37" ht="18" customHeight="1" x14ac:dyDescent="0.3">
      <c r="A46" s="1576" t="s">
        <v>1490</v>
      </c>
      <c r="B46" s="1576" t="s">
        <v>1543</v>
      </c>
      <c r="C46" s="1579">
        <v>167324.31030922924</v>
      </c>
      <c r="D46" s="1579">
        <v>169586.53448306781</v>
      </c>
      <c r="E46" s="1579">
        <v>162994.89620373666</v>
      </c>
      <c r="F46" s="1579">
        <v>165396.57754990438</v>
      </c>
      <c r="G46" s="1579">
        <v>167062.52112577407</v>
      </c>
      <c r="H46" s="1579">
        <v>170453.73437754804</v>
      </c>
      <c r="I46" s="1579">
        <v>173070.57035658811</v>
      </c>
      <c r="J46" s="1579">
        <v>176173.38007013311</v>
      </c>
      <c r="K46" s="1579">
        <v>176143.89081657637</v>
      </c>
      <c r="L46" s="1579">
        <v>176379.70644823366</v>
      </c>
      <c r="M46" s="1579">
        <v>179267.32127196083</v>
      </c>
      <c r="N46" s="1579">
        <v>177703.79240462868</v>
      </c>
      <c r="O46" s="1579">
        <v>178079.29192619724</v>
      </c>
      <c r="P46" s="1579">
        <v>180582.66076034721</v>
      </c>
      <c r="Q46" s="1579">
        <v>180486.29176595857</v>
      </c>
      <c r="R46" s="1579">
        <v>182504.67927104991</v>
      </c>
      <c r="S46" s="1579">
        <v>183476.6182854842</v>
      </c>
      <c r="T46" s="1579">
        <v>186135.46794489713</v>
      </c>
      <c r="U46" s="1579">
        <v>188245.93397633953</v>
      </c>
      <c r="V46" s="1579">
        <v>189886.06197661802</v>
      </c>
      <c r="W46" s="1579">
        <v>191554.79772493438</v>
      </c>
      <c r="X46" s="1579">
        <v>187498.31196324585</v>
      </c>
      <c r="Y46" s="1579">
        <v>188028.0524869638</v>
      </c>
      <c r="Z46" s="1579">
        <v>187998.80819628993</v>
      </c>
      <c r="AA46" s="1579">
        <v>188969.17797663747</v>
      </c>
      <c r="AB46" s="1579">
        <v>188602.18806216668</v>
      </c>
      <c r="AC46" s="1579">
        <v>188961.64214851728</v>
      </c>
      <c r="AD46" s="1579">
        <v>189136.22661046914</v>
      </c>
      <c r="AE46" s="1579">
        <v>190589.33038866497</v>
      </c>
      <c r="AF46" s="1579">
        <v>192151.87677124201</v>
      </c>
      <c r="AG46" s="1579">
        <v>194537.47853844825</v>
      </c>
      <c r="AH46" s="1579">
        <v>196396.92129558168</v>
      </c>
      <c r="AI46" s="1579">
        <v>200338.45522935895</v>
      </c>
      <c r="AJ46" s="1579">
        <v>202707.96154631561</v>
      </c>
      <c r="AK46" s="1579">
        <v>206001.08062238412</v>
      </c>
    </row>
    <row r="47" spans="1:37" ht="16.5" x14ac:dyDescent="0.3">
      <c r="A47" s="1581"/>
      <c r="B47" s="1581"/>
      <c r="C47" s="1587"/>
      <c r="D47" s="1587"/>
      <c r="E47" s="1587"/>
      <c r="F47" s="1587"/>
      <c r="G47" s="1587"/>
      <c r="H47" s="1587"/>
      <c r="I47" s="1587"/>
      <c r="J47" s="1587"/>
      <c r="K47" s="1587"/>
      <c r="L47" s="1587"/>
      <c r="M47" s="1587"/>
      <c r="N47" s="1587"/>
      <c r="O47" s="1587"/>
      <c r="P47" s="1587"/>
      <c r="Q47" s="1587"/>
      <c r="R47" s="1587"/>
      <c r="S47" s="1587"/>
      <c r="T47" s="1587"/>
      <c r="U47" s="1587"/>
      <c r="V47" s="1587"/>
      <c r="W47" s="1587"/>
      <c r="X47" s="1587"/>
      <c r="Y47" s="1587"/>
      <c r="Z47" s="1587"/>
      <c r="AA47" s="1587"/>
      <c r="AB47" s="1587"/>
      <c r="AC47" s="1587"/>
      <c r="AD47" s="1587"/>
      <c r="AE47" s="1587"/>
      <c r="AF47" s="1587"/>
      <c r="AG47" s="1587"/>
      <c r="AH47" s="1587"/>
      <c r="AI47" s="1587"/>
      <c r="AJ47" s="1587"/>
      <c r="AK47" s="1587"/>
    </row>
    <row r="48" spans="1:37" ht="16.5" x14ac:dyDescent="0.3">
      <c r="A48" s="1576"/>
      <c r="B48" s="1576" t="s">
        <v>1434</v>
      </c>
      <c r="C48" s="1579">
        <v>1442854.7873532013</v>
      </c>
      <c r="D48" s="1579">
        <v>1431004.0784307574</v>
      </c>
      <c r="E48" s="1579">
        <v>1426987.6991797793</v>
      </c>
      <c r="F48" s="1579">
        <v>1425209.1189981895</v>
      </c>
      <c r="G48" s="1579">
        <v>1488939.5327645554</v>
      </c>
      <c r="H48" s="1579">
        <v>1461968.1325112148</v>
      </c>
      <c r="I48" s="1579">
        <v>1484035.0126414124</v>
      </c>
      <c r="J48" s="1579">
        <v>1471221.2085063227</v>
      </c>
      <c r="K48" s="1579">
        <v>1496168.5232964717</v>
      </c>
      <c r="L48" s="1579">
        <v>1538888.0175060567</v>
      </c>
      <c r="M48" s="1579">
        <v>1512886.0680474716</v>
      </c>
      <c r="N48" s="1579">
        <v>1526308.5790609831</v>
      </c>
      <c r="O48" s="1579">
        <v>1560046.1357815252</v>
      </c>
      <c r="P48" s="1579">
        <v>1632155.9296344912</v>
      </c>
      <c r="Q48" s="1579">
        <v>1609856.0074068117</v>
      </c>
      <c r="R48" s="1579">
        <v>1628752.1161587897</v>
      </c>
      <c r="S48" s="1579">
        <v>1635742.93366608</v>
      </c>
      <c r="T48" s="1579">
        <v>1672833.5335122608</v>
      </c>
      <c r="U48" s="1579">
        <v>1711486.2835230052</v>
      </c>
      <c r="V48" s="1579">
        <v>1716554.2107688864</v>
      </c>
      <c r="W48" s="1579">
        <v>1752563.5036218658</v>
      </c>
      <c r="X48" s="1579">
        <v>1716425.5431310988</v>
      </c>
      <c r="Y48" s="1579">
        <v>1806944.4742650189</v>
      </c>
      <c r="Z48" s="1579">
        <v>1798130.6869903747</v>
      </c>
      <c r="AA48" s="1579">
        <v>1728879.5621765761</v>
      </c>
      <c r="AB48" s="1579">
        <v>1775492.0938700542</v>
      </c>
      <c r="AC48" s="1579">
        <v>1777775.4618145225</v>
      </c>
      <c r="AD48" s="1579">
        <v>1840980.9713685343</v>
      </c>
      <c r="AE48" s="1579">
        <v>1879557.5931145863</v>
      </c>
      <c r="AF48" s="1579">
        <v>1906303.6215457108</v>
      </c>
      <c r="AG48" s="1579">
        <v>1866061.3392797611</v>
      </c>
      <c r="AH48" s="1579">
        <v>1941191.2782894478</v>
      </c>
      <c r="AI48" s="1579">
        <v>1977329.0500506256</v>
      </c>
      <c r="AJ48" s="1579">
        <v>1964112.9931089722</v>
      </c>
      <c r="AK48" s="1579">
        <v>2022741.7910805962</v>
      </c>
    </row>
    <row r="49" spans="1:37" thickBot="1" x14ac:dyDescent="0.35">
      <c r="A49" s="1598"/>
      <c r="B49" s="1598"/>
      <c r="C49" s="1641"/>
      <c r="D49" s="1641"/>
      <c r="E49" s="1641"/>
      <c r="F49" s="1641"/>
      <c r="G49" s="1641"/>
      <c r="H49" s="1641"/>
      <c r="I49" s="1641"/>
      <c r="J49" s="1641"/>
      <c r="K49" s="1641"/>
      <c r="L49" s="1641"/>
      <c r="M49" s="1641"/>
      <c r="N49" s="1641"/>
      <c r="O49" s="1641"/>
      <c r="P49" s="1641"/>
      <c r="Q49" s="1641"/>
      <c r="R49" s="1641"/>
      <c r="S49" s="1641"/>
      <c r="T49" s="1641"/>
      <c r="U49" s="1641"/>
      <c r="V49" s="1641"/>
      <c r="W49" s="1641"/>
      <c r="X49" s="1641"/>
      <c r="Y49" s="1641"/>
      <c r="Z49" s="1641"/>
      <c r="AA49" s="1641"/>
      <c r="AB49" s="1641"/>
      <c r="AC49" s="1641"/>
      <c r="AD49" s="1641"/>
      <c r="AE49" s="1641"/>
      <c r="AF49" s="1641"/>
      <c r="AG49" s="1641"/>
      <c r="AH49" s="1641"/>
      <c r="AI49" s="1641"/>
      <c r="AJ49" s="1641"/>
      <c r="AK49" s="1641"/>
    </row>
    <row r="50" spans="1:37" s="469" customFormat="1" ht="15.75" customHeight="1" thickTop="1" x14ac:dyDescent="0.25">
      <c r="A50" s="1601" t="s">
        <v>598</v>
      </c>
    </row>
    <row r="51" spans="1:37" s="469" customFormat="1" ht="15.75" customHeight="1" x14ac:dyDescent="0.25">
      <c r="A51" s="1654" t="s">
        <v>1552</v>
      </c>
    </row>
    <row r="52" spans="1:37" s="1601" customFormat="1" ht="15" x14ac:dyDescent="0.25">
      <c r="A52" s="1655" t="s">
        <v>1553</v>
      </c>
    </row>
    <row r="53" spans="1:37" s="469" customFormat="1" ht="15.75" customHeight="1" x14ac:dyDescent="0.25">
      <c r="A53" s="3320" t="s">
        <v>1554</v>
      </c>
      <c r="B53" s="3320"/>
      <c r="C53" s="3320"/>
      <c r="D53" s="3320"/>
      <c r="E53" s="3320"/>
      <c r="F53" s="3320"/>
      <c r="G53" s="3320"/>
      <c r="H53" s="3320"/>
      <c r="I53" s="3320"/>
      <c r="J53" s="3320"/>
      <c r="K53" s="3320"/>
      <c r="L53" s="3320"/>
      <c r="M53" s="3320"/>
      <c r="N53" s="3320"/>
      <c r="O53" s="3320"/>
      <c r="P53" s="3320"/>
      <c r="Q53" s="3320"/>
      <c r="R53" s="3320"/>
      <c r="S53" s="3320"/>
      <c r="T53" s="3320"/>
      <c r="U53" s="3320"/>
      <c r="V53" s="3320"/>
      <c r="W53" s="3320"/>
      <c r="X53" s="3320"/>
      <c r="Y53" s="3320"/>
      <c r="Z53" s="3320"/>
      <c r="AA53" s="3320"/>
      <c r="AB53" s="3320"/>
      <c r="AC53" s="3320"/>
      <c r="AD53" s="3320"/>
      <c r="AE53" s="3320"/>
      <c r="AF53" s="3320"/>
      <c r="AG53" s="3320"/>
    </row>
    <row r="54" spans="1:37" s="1659" customFormat="1" ht="28.5" customHeight="1" x14ac:dyDescent="0.25">
      <c r="A54" s="3321" t="s">
        <v>1567</v>
      </c>
      <c r="B54" s="3321"/>
      <c r="C54" s="3321"/>
      <c r="D54" s="3321"/>
      <c r="E54" s="3321"/>
      <c r="F54" s="3321"/>
      <c r="G54" s="3321"/>
      <c r="H54" s="3321"/>
      <c r="I54" s="3321"/>
      <c r="J54" s="3321"/>
      <c r="K54" s="3321"/>
      <c r="L54" s="3321"/>
      <c r="M54" s="3321"/>
      <c r="N54" s="3321"/>
      <c r="O54" s="3321"/>
      <c r="P54" s="3321"/>
      <c r="Q54" s="3321"/>
      <c r="R54" s="3321"/>
      <c r="S54" s="3321"/>
      <c r="T54" s="3321"/>
      <c r="U54" s="3321"/>
      <c r="V54" s="3321"/>
      <c r="W54" s="3321"/>
      <c r="X54" s="3321"/>
      <c r="Y54" s="3321"/>
      <c r="Z54" s="3321"/>
      <c r="AA54" s="3321"/>
      <c r="AB54" s="3321"/>
      <c r="AC54" s="3321"/>
      <c r="AD54" s="3321"/>
      <c r="AE54" s="1658"/>
      <c r="AF54" s="1658"/>
      <c r="AG54" s="1658"/>
      <c r="AH54" s="1658"/>
      <c r="AI54" s="1658"/>
      <c r="AJ54" s="1658"/>
      <c r="AK54" s="1658"/>
    </row>
    <row r="55" spans="1:37" s="469" customFormat="1" ht="15.75" customHeight="1" x14ac:dyDescent="0.25">
      <c r="A55" s="1601" t="s">
        <v>1557</v>
      </c>
    </row>
    <row r="56" spans="1:37" s="469" customFormat="1" ht="15.75" customHeight="1" x14ac:dyDescent="0.25">
      <c r="A56" s="1654"/>
    </row>
    <row r="57" spans="1:37" s="469" customFormat="1" ht="15.75" customHeight="1" x14ac:dyDescent="0.25">
      <c r="A57" s="1603" t="s">
        <v>794</v>
      </c>
    </row>
    <row r="58" spans="1:37" ht="15" customHeight="1" x14ac:dyDescent="0.3">
      <c r="A58" s="469"/>
    </row>
    <row r="59" spans="1:37" x14ac:dyDescent="0.3">
      <c r="A59" s="469"/>
    </row>
  </sheetData>
  <mergeCells count="2">
    <mergeCell ref="A53:AG53"/>
    <mergeCell ref="A54:AD54"/>
  </mergeCells>
  <hyperlinks>
    <hyperlink ref="A52" r:id="rId1" display="https://www.bom.mu/publications-statistics/statistics/monthly-statistical-bulletin/monthly-statistical-bulletin-february-2021"/>
  </hyperlinks>
  <pageMargins left="0.75" right="0.75" top="0.75" bottom="0.75" header="0.3" footer="0"/>
  <pageSetup paperSize="9" scale="50" orientation="landscape"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0"/>
  <sheetViews>
    <sheetView zoomScale="70" zoomScaleNormal="70" zoomScaleSheetLayoutView="70" workbookViewId="0">
      <pane xSplit="6" ySplit="3" topLeftCell="X4" activePane="bottomRight" state="frozen"/>
      <selection activeCell="R21" sqref="R21"/>
      <selection pane="topRight" activeCell="R21" sqref="R21"/>
      <selection pane="bottomLeft" activeCell="R21" sqref="R21"/>
      <selection pane="bottomRight" activeCell="R21" sqref="R21"/>
    </sheetView>
  </sheetViews>
  <sheetFormatPr defaultColWidth="9.140625" defaultRowHeight="15" customHeight="1" x14ac:dyDescent="0.25"/>
  <cols>
    <col min="1" max="1" width="63" style="1669" customWidth="1"/>
    <col min="2" max="23" width="12.7109375" style="1669" hidden="1" customWidth="1"/>
    <col min="24" max="36" width="12.7109375" style="1669" customWidth="1"/>
    <col min="37" max="16384" width="9.140625" style="1669"/>
  </cols>
  <sheetData>
    <row r="1" spans="1:36" s="1661" customFormat="1" ht="24.75" customHeight="1" x14ac:dyDescent="0.25">
      <c r="A1" s="1660" t="s">
        <v>1568</v>
      </c>
    </row>
    <row r="2" spans="1:36" s="1661" customFormat="1" ht="11.45" customHeight="1" thickBot="1" x14ac:dyDescent="0.3">
      <c r="A2" s="1660"/>
      <c r="R2" s="1662"/>
      <c r="W2" s="1662"/>
      <c r="AD2" s="1662"/>
      <c r="AJ2" s="1662" t="s">
        <v>681</v>
      </c>
    </row>
    <row r="3" spans="1:36" s="1666" customFormat="1" ht="26.25" customHeight="1" thickTop="1" thickBot="1" x14ac:dyDescent="0.35">
      <c r="A3" s="1663"/>
      <c r="B3" s="1664">
        <v>43374</v>
      </c>
      <c r="C3" s="1664">
        <v>43405</v>
      </c>
      <c r="D3" s="1664">
        <v>43435</v>
      </c>
      <c r="E3" s="1664">
        <v>43466</v>
      </c>
      <c r="F3" s="1664">
        <v>43497</v>
      </c>
      <c r="G3" s="1664">
        <v>43525</v>
      </c>
      <c r="H3" s="1664">
        <v>43556</v>
      </c>
      <c r="I3" s="1664">
        <v>43586</v>
      </c>
      <c r="J3" s="1664">
        <v>43617</v>
      </c>
      <c r="K3" s="1664">
        <v>43647</v>
      </c>
      <c r="L3" s="1664">
        <v>43678</v>
      </c>
      <c r="M3" s="1664">
        <v>43709</v>
      </c>
      <c r="N3" s="1664">
        <v>43739</v>
      </c>
      <c r="O3" s="1664">
        <v>43770</v>
      </c>
      <c r="P3" s="1664">
        <v>43800</v>
      </c>
      <c r="Q3" s="1664">
        <v>43831</v>
      </c>
      <c r="R3" s="1665" t="s">
        <v>1528</v>
      </c>
      <c r="S3" s="1665" t="s">
        <v>771</v>
      </c>
      <c r="T3" s="1572" t="s">
        <v>1529</v>
      </c>
      <c r="U3" s="1572" t="s">
        <v>1530</v>
      </c>
      <c r="V3" s="1572" t="s">
        <v>1559</v>
      </c>
      <c r="W3" s="1572" t="s">
        <v>1091</v>
      </c>
      <c r="X3" s="1572" t="s">
        <v>1092</v>
      </c>
      <c r="Y3" s="1572" t="s">
        <v>1093</v>
      </c>
      <c r="Z3" s="1572" t="s">
        <v>778</v>
      </c>
      <c r="AA3" s="1572">
        <v>44136</v>
      </c>
      <c r="AB3" s="1572">
        <v>44166</v>
      </c>
      <c r="AC3" s="1572">
        <v>44197</v>
      </c>
      <c r="AD3" s="1572" t="s">
        <v>1531</v>
      </c>
      <c r="AE3" s="1572" t="s">
        <v>1532</v>
      </c>
      <c r="AF3" s="1572" t="s">
        <v>1560</v>
      </c>
      <c r="AG3" s="1572" t="s">
        <v>785</v>
      </c>
      <c r="AH3" s="1572" t="s">
        <v>786</v>
      </c>
      <c r="AI3" s="1572" t="s">
        <v>1534</v>
      </c>
      <c r="AJ3" s="1572" t="s">
        <v>1535</v>
      </c>
    </row>
    <row r="4" spans="1:36" ht="12.6" customHeight="1" thickTop="1" x14ac:dyDescent="0.25">
      <c r="A4" s="1667"/>
      <c r="B4" s="1668"/>
      <c r="C4" s="1668"/>
      <c r="D4" s="1668"/>
      <c r="E4" s="1668"/>
      <c r="F4" s="1668"/>
      <c r="G4" s="1668"/>
      <c r="H4" s="1668"/>
      <c r="I4" s="1668"/>
      <c r="J4" s="1668"/>
      <c r="K4" s="1668"/>
      <c r="L4" s="1668"/>
      <c r="M4" s="1668"/>
      <c r="N4" s="1668"/>
      <c r="O4" s="1668"/>
      <c r="P4" s="1668"/>
      <c r="Q4" s="1668"/>
      <c r="R4" s="1668"/>
      <c r="S4" s="1668"/>
      <c r="T4" s="1668"/>
      <c r="U4" s="1668"/>
      <c r="V4" s="1668"/>
      <c r="W4" s="1668"/>
      <c r="X4" s="1668"/>
      <c r="Y4" s="1668"/>
      <c r="Z4" s="1668"/>
      <c r="AA4" s="1668"/>
      <c r="AB4" s="1668"/>
      <c r="AC4" s="1668"/>
      <c r="AD4" s="1668"/>
      <c r="AE4" s="1668"/>
      <c r="AF4" s="1668"/>
      <c r="AG4" s="1668"/>
      <c r="AH4" s="1668"/>
      <c r="AI4" s="1668"/>
      <c r="AJ4" s="1668"/>
    </row>
    <row r="5" spans="1:36" ht="22.5" customHeight="1" x14ac:dyDescent="0.25">
      <c r="A5" s="1670" t="s">
        <v>1569</v>
      </c>
      <c r="B5" s="1635">
        <v>385649.40622922993</v>
      </c>
      <c r="C5" s="1635">
        <v>363279.79565297958</v>
      </c>
      <c r="D5" s="1635">
        <v>353672.22692313755</v>
      </c>
      <c r="E5" s="1635">
        <v>336891.62640916527</v>
      </c>
      <c r="F5" s="1635">
        <v>392202.11374761362</v>
      </c>
      <c r="G5" s="1635">
        <v>354145.52008613723</v>
      </c>
      <c r="H5" s="1635">
        <v>372566.96164006862</v>
      </c>
      <c r="I5" s="1635">
        <v>346889.67271337175</v>
      </c>
      <c r="J5" s="1635">
        <v>339080.05635992333</v>
      </c>
      <c r="K5" s="1635">
        <v>372547.20632164081</v>
      </c>
      <c r="L5" s="1635">
        <v>345020.34132282884</v>
      </c>
      <c r="M5" s="1635">
        <v>352026.16984591458</v>
      </c>
      <c r="N5" s="1635">
        <v>372869.15477806696</v>
      </c>
      <c r="O5" s="1635">
        <v>425430.81849484541</v>
      </c>
      <c r="P5" s="1635">
        <v>378325.0342431232</v>
      </c>
      <c r="Q5" s="1635">
        <v>378124.14407719782</v>
      </c>
      <c r="R5" s="1635">
        <v>389345.73745258374</v>
      </c>
      <c r="S5" s="1635">
        <v>393152.78312206076</v>
      </c>
      <c r="T5" s="1635">
        <v>393799.49649500381</v>
      </c>
      <c r="U5" s="1635">
        <v>399158.47932819545</v>
      </c>
      <c r="V5" s="1635">
        <v>431125.96424864652</v>
      </c>
      <c r="W5" s="1635">
        <v>397686.15572789341</v>
      </c>
      <c r="X5" s="1635">
        <v>491444.3765313914</v>
      </c>
      <c r="Y5" s="1635">
        <v>505283.20364732033</v>
      </c>
      <c r="Z5" s="1635">
        <v>461673.38126699225</v>
      </c>
      <c r="AA5" s="1635">
        <v>477535.98417066422</v>
      </c>
      <c r="AB5" s="1635">
        <v>468677.71510817122</v>
      </c>
      <c r="AC5" s="1635">
        <v>452951.25845440623</v>
      </c>
      <c r="AD5" s="1635">
        <v>524636.90653630672</v>
      </c>
      <c r="AE5" s="1635">
        <v>551733.46787802991</v>
      </c>
      <c r="AF5" s="1635">
        <v>480913.714471235</v>
      </c>
      <c r="AG5" s="1635">
        <v>523729.98302754969</v>
      </c>
      <c r="AH5" s="1635">
        <v>517201.64438044082</v>
      </c>
      <c r="AI5" s="1635">
        <v>499924.38252289861</v>
      </c>
      <c r="AJ5" s="1635">
        <v>552015.49425927445</v>
      </c>
    </row>
    <row r="6" spans="1:36" ht="19.899999999999999" customHeight="1" x14ac:dyDescent="0.25">
      <c r="A6" s="1671" t="s">
        <v>1570</v>
      </c>
      <c r="B6" s="1672">
        <v>678116.00874646718</v>
      </c>
      <c r="C6" s="1672">
        <v>661319.61851377657</v>
      </c>
      <c r="D6" s="1672">
        <v>663158.79373686097</v>
      </c>
      <c r="E6" s="1672">
        <v>647990.19809867325</v>
      </c>
      <c r="F6" s="1672">
        <v>703553.30534787918</v>
      </c>
      <c r="G6" s="1672">
        <v>675194.62987425947</v>
      </c>
      <c r="H6" s="1672">
        <v>684160.43367899</v>
      </c>
      <c r="I6" s="1672">
        <v>668329.45538384817</v>
      </c>
      <c r="J6" s="1672">
        <v>673345.51050488092</v>
      </c>
      <c r="K6" s="1672">
        <v>711383.89268833294</v>
      </c>
      <c r="L6" s="1672">
        <v>688087.10238610615</v>
      </c>
      <c r="M6" s="1672">
        <v>701251.50397485052</v>
      </c>
      <c r="N6" s="1672">
        <v>726116.50519541709</v>
      </c>
      <c r="O6" s="1672">
        <v>787087.88260076311</v>
      </c>
      <c r="P6" s="1672">
        <v>754966.84731831658</v>
      </c>
      <c r="Q6" s="1672">
        <v>756348.23036135093</v>
      </c>
      <c r="R6" s="1672">
        <v>777464.69550262822</v>
      </c>
      <c r="S6" s="1672">
        <v>785681.97074679343</v>
      </c>
      <c r="T6" s="1672">
        <v>807365.04549238144</v>
      </c>
      <c r="U6" s="1672">
        <v>803679.92756011896</v>
      </c>
      <c r="V6" s="1672">
        <v>832593.46048708796</v>
      </c>
      <c r="W6" s="1672">
        <v>793383.35183111648</v>
      </c>
      <c r="X6" s="1672">
        <v>895454.73890974268</v>
      </c>
      <c r="Y6" s="1672">
        <v>885191.04906106566</v>
      </c>
      <c r="Z6" s="1672">
        <v>828386.98563737061</v>
      </c>
      <c r="AA6" s="1672">
        <v>867378.62936680508</v>
      </c>
      <c r="AB6" s="1672">
        <v>851966.97411224968</v>
      </c>
      <c r="AC6" s="1672">
        <v>876296.81615577568</v>
      </c>
      <c r="AD6" s="1672">
        <v>935790.86435820011</v>
      </c>
      <c r="AE6" s="1672">
        <v>968885.73663730244</v>
      </c>
      <c r="AF6" s="1672">
        <v>904209.60070943646</v>
      </c>
      <c r="AG6" s="1672">
        <v>961762.98252830526</v>
      </c>
      <c r="AH6" s="1672">
        <v>984472.99076271045</v>
      </c>
      <c r="AI6" s="1672">
        <v>955049.21523653902</v>
      </c>
      <c r="AJ6" s="1672">
        <v>1014108.1840873405</v>
      </c>
    </row>
    <row r="7" spans="1:36" ht="16.149999999999999" customHeight="1" x14ac:dyDescent="0.25">
      <c r="A7" s="1671" t="s">
        <v>1571</v>
      </c>
      <c r="B7" s="1672">
        <v>-292466.60251723725</v>
      </c>
      <c r="C7" s="1672">
        <v>-298039.82286079699</v>
      </c>
      <c r="D7" s="1672">
        <v>-309486.56681372342</v>
      </c>
      <c r="E7" s="1672">
        <v>-311098.57168950798</v>
      </c>
      <c r="F7" s="1672">
        <v>-311351.19160026556</v>
      </c>
      <c r="G7" s="1672">
        <v>-321049.10978812224</v>
      </c>
      <c r="H7" s="1672">
        <v>-311593.47203892138</v>
      </c>
      <c r="I7" s="1672">
        <v>-321439.78267047642</v>
      </c>
      <c r="J7" s="1672">
        <v>-334265.45414495759</v>
      </c>
      <c r="K7" s="1672">
        <v>-338836.68636669213</v>
      </c>
      <c r="L7" s="1672">
        <v>-343066.76106327731</v>
      </c>
      <c r="M7" s="1672">
        <v>-349225.33412893594</v>
      </c>
      <c r="N7" s="1672">
        <v>-353247.35041735013</v>
      </c>
      <c r="O7" s="1672">
        <v>-361657.0641059177</v>
      </c>
      <c r="P7" s="1672">
        <v>-376641.81307519338</v>
      </c>
      <c r="Q7" s="1672">
        <v>-378224.08628415311</v>
      </c>
      <c r="R7" s="1672">
        <v>-388118.95805004449</v>
      </c>
      <c r="S7" s="1672">
        <v>-392529.18762473267</v>
      </c>
      <c r="T7" s="1672">
        <v>-413565.54899737763</v>
      </c>
      <c r="U7" s="1672">
        <v>-404521.44823192351</v>
      </c>
      <c r="V7" s="1672">
        <v>-401467.49623844144</v>
      </c>
      <c r="W7" s="1672">
        <v>-395697.19610322308</v>
      </c>
      <c r="X7" s="1672">
        <v>-404010.36237835127</v>
      </c>
      <c r="Y7" s="1672">
        <v>-379907.84541374532</v>
      </c>
      <c r="Z7" s="1672">
        <v>-366713.60437037837</v>
      </c>
      <c r="AA7" s="1672">
        <v>-389842.64519614086</v>
      </c>
      <c r="AB7" s="1672">
        <v>-383289.25900407846</v>
      </c>
      <c r="AC7" s="1672">
        <v>-423345.55770136946</v>
      </c>
      <c r="AD7" s="1672">
        <v>-411153.95782189345</v>
      </c>
      <c r="AE7" s="1672">
        <v>-417152.26875927259</v>
      </c>
      <c r="AF7" s="1672">
        <v>-423295.88623820146</v>
      </c>
      <c r="AG7" s="1672">
        <v>-438032.99950075557</v>
      </c>
      <c r="AH7" s="1672">
        <v>-467271.34638226964</v>
      </c>
      <c r="AI7" s="1672">
        <v>-455124.83271364041</v>
      </c>
      <c r="AJ7" s="1672">
        <v>-462092.68982806604</v>
      </c>
    </row>
    <row r="8" spans="1:36" ht="14.25" customHeight="1" x14ac:dyDescent="0.25">
      <c r="A8" s="1671"/>
      <c r="B8" s="1672"/>
      <c r="C8" s="1672"/>
      <c r="D8" s="1672"/>
      <c r="E8" s="1672"/>
      <c r="F8" s="1672"/>
      <c r="G8" s="1672"/>
      <c r="H8" s="1672"/>
      <c r="I8" s="1672"/>
      <c r="J8" s="1672"/>
      <c r="K8" s="1672"/>
      <c r="L8" s="1672"/>
      <c r="M8" s="1672"/>
      <c r="N8" s="1672"/>
      <c r="O8" s="1672"/>
      <c r="P8" s="1672"/>
      <c r="Q8" s="1672"/>
      <c r="R8" s="1672"/>
      <c r="S8" s="1672"/>
      <c r="T8" s="1672"/>
      <c r="U8" s="1672"/>
      <c r="V8" s="1672"/>
      <c r="W8" s="1672"/>
      <c r="X8" s="1672"/>
      <c r="Y8" s="1672"/>
      <c r="Z8" s="1672"/>
      <c r="AA8" s="1672"/>
      <c r="AB8" s="1672"/>
      <c r="AC8" s="1672"/>
      <c r="AD8" s="1672"/>
      <c r="AE8" s="1672"/>
      <c r="AF8" s="1672"/>
      <c r="AG8" s="1672"/>
      <c r="AH8" s="1672"/>
      <c r="AI8" s="1672"/>
      <c r="AJ8" s="1672"/>
    </row>
    <row r="9" spans="1:36" ht="22.5" customHeight="1" x14ac:dyDescent="0.25">
      <c r="A9" s="1670" t="s">
        <v>1572</v>
      </c>
      <c r="B9" s="1635">
        <v>132582.19629137509</v>
      </c>
      <c r="C9" s="1635">
        <v>135312.77791247051</v>
      </c>
      <c r="D9" s="1635">
        <v>132372.44885152235</v>
      </c>
      <c r="E9" s="1635">
        <v>134947.45689269016</v>
      </c>
      <c r="F9" s="1635">
        <v>135234.18626352379</v>
      </c>
      <c r="G9" s="1635">
        <v>134998.85710492329</v>
      </c>
      <c r="H9" s="1635">
        <v>137618.88812548789</v>
      </c>
      <c r="I9" s="1635">
        <v>143328.28211254504</v>
      </c>
      <c r="J9" s="1635">
        <v>151952.28731442726</v>
      </c>
      <c r="K9" s="1635">
        <v>154739.02827337652</v>
      </c>
      <c r="L9" s="1635">
        <v>149034.35477402413</v>
      </c>
      <c r="M9" s="1635">
        <v>153434.97414880735</v>
      </c>
      <c r="N9" s="1635">
        <v>154371.74485310129</v>
      </c>
      <c r="O9" s="1635">
        <v>156427.96770249953</v>
      </c>
      <c r="P9" s="1635">
        <v>164461.29444468091</v>
      </c>
      <c r="Q9" s="1635">
        <v>173109.62377702535</v>
      </c>
      <c r="R9" s="1635">
        <v>176675.21250976957</v>
      </c>
      <c r="S9" s="1635">
        <v>177248.7694930635</v>
      </c>
      <c r="T9" s="1635">
        <v>172276.68957304404</v>
      </c>
      <c r="U9" s="1635">
        <v>180782.39108579364</v>
      </c>
      <c r="V9" s="1635">
        <v>171197.6469577543</v>
      </c>
      <c r="W9" s="1635">
        <v>181323.72398935939</v>
      </c>
      <c r="X9" s="1635">
        <v>176731.37385215604</v>
      </c>
      <c r="Y9" s="1635">
        <v>195048.36213158641</v>
      </c>
      <c r="Z9" s="1635">
        <v>191636.4330704801</v>
      </c>
      <c r="AA9" s="1635">
        <v>195960.85227549582</v>
      </c>
      <c r="AB9" s="1635">
        <v>210879.5022295207</v>
      </c>
      <c r="AC9" s="1635">
        <v>229393.72252891655</v>
      </c>
      <c r="AD9" s="1635">
        <v>210793.90180145408</v>
      </c>
      <c r="AE9" s="1635">
        <v>208702.69722161506</v>
      </c>
      <c r="AF9" s="1635">
        <v>215582.58239761149</v>
      </c>
      <c r="AG9" s="1635">
        <v>222481.33633273543</v>
      </c>
      <c r="AH9" s="1635">
        <v>215438.81936172582</v>
      </c>
      <c r="AI9" s="1635">
        <v>223680.25717790908</v>
      </c>
      <c r="AJ9" s="1635">
        <v>219394.55466715456</v>
      </c>
    </row>
    <row r="10" spans="1:36" ht="16.899999999999999" customHeight="1" x14ac:dyDescent="0.25">
      <c r="A10" s="1671" t="s">
        <v>1573</v>
      </c>
      <c r="B10" s="1672">
        <v>5441.6693809101835</v>
      </c>
      <c r="C10" s="1672">
        <v>5638.6729159237802</v>
      </c>
      <c r="D10" s="1672">
        <v>7704.4489917341543</v>
      </c>
      <c r="E10" s="1672">
        <v>7354.9369597161085</v>
      </c>
      <c r="F10" s="1672">
        <v>6057.7412150413129</v>
      </c>
      <c r="G10" s="1672">
        <v>6188.3169892272736</v>
      </c>
      <c r="H10" s="1672">
        <v>6526.4704679423421</v>
      </c>
      <c r="I10" s="1672">
        <v>6456.2028305483882</v>
      </c>
      <c r="J10" s="1672">
        <v>5837.0643281894327</v>
      </c>
      <c r="K10" s="1672">
        <v>6124.8075236438253</v>
      </c>
      <c r="L10" s="1672">
        <v>5972.4088819290218</v>
      </c>
      <c r="M10" s="1672">
        <v>5242.610979963948</v>
      </c>
      <c r="N10" s="1672">
        <v>6250.6338458380906</v>
      </c>
      <c r="O10" s="1672">
        <v>5814.1562041309053</v>
      </c>
      <c r="P10" s="1672">
        <v>7543.713894688377</v>
      </c>
      <c r="Q10" s="1672">
        <v>6263.8035133059066</v>
      </c>
      <c r="R10" s="1672">
        <v>5655.1840796482666</v>
      </c>
      <c r="S10" s="1672">
        <v>6490.3051716908449</v>
      </c>
      <c r="T10" s="1672">
        <v>6930.7378024656709</v>
      </c>
      <c r="U10" s="1672">
        <v>5586.7797979408087</v>
      </c>
      <c r="V10" s="1672">
        <v>5722.302474896841</v>
      </c>
      <c r="W10" s="1672">
        <v>5767.0276340122928</v>
      </c>
      <c r="X10" s="1672">
        <v>5098.575338673737</v>
      </c>
      <c r="Y10" s="1672">
        <v>5599.5383830129713</v>
      </c>
      <c r="Z10" s="1672">
        <v>5477.2437161352191</v>
      </c>
      <c r="AA10" s="1672">
        <v>5394.0144405774463</v>
      </c>
      <c r="AB10" s="1672">
        <v>6950.9651418888052</v>
      </c>
      <c r="AC10" s="1672">
        <v>6011.4850225429063</v>
      </c>
      <c r="AD10" s="1672">
        <v>5340.56838381337</v>
      </c>
      <c r="AE10" s="1672">
        <v>5928.2086155700936</v>
      </c>
      <c r="AF10" s="1672">
        <v>5770.0358313166835</v>
      </c>
      <c r="AG10" s="1672">
        <v>5691.350409953624</v>
      </c>
      <c r="AH10" s="1672">
        <v>5827.0871118054465</v>
      </c>
      <c r="AI10" s="1672">
        <v>5701.5120236500361</v>
      </c>
      <c r="AJ10" s="1672">
        <v>5898.6733748374745</v>
      </c>
    </row>
    <row r="11" spans="1:36" ht="18" customHeight="1" x14ac:dyDescent="0.25">
      <c r="A11" s="1671" t="s">
        <v>1574</v>
      </c>
      <c r="B11" s="1672">
        <v>82563.59234208928</v>
      </c>
      <c r="C11" s="1672">
        <v>87384.928497697823</v>
      </c>
      <c r="D11" s="1672">
        <v>79538.672407307458</v>
      </c>
      <c r="E11" s="1672">
        <v>83333.376206196423</v>
      </c>
      <c r="F11" s="1672">
        <v>82695.745708529226</v>
      </c>
      <c r="G11" s="1672">
        <v>78909.555408014174</v>
      </c>
      <c r="H11" s="1672">
        <v>78765.13547548691</v>
      </c>
      <c r="I11" s="1672">
        <v>79256.70218141214</v>
      </c>
      <c r="J11" s="1672">
        <v>82850.505690479287</v>
      </c>
      <c r="K11" s="1672">
        <v>87436.502564791313</v>
      </c>
      <c r="L11" s="1672">
        <v>82086.954213231613</v>
      </c>
      <c r="M11" s="1672">
        <v>83675.527711102128</v>
      </c>
      <c r="N11" s="1672">
        <v>81087.619998718204</v>
      </c>
      <c r="O11" s="1672">
        <v>86933.210777206274</v>
      </c>
      <c r="P11" s="1672">
        <v>93476.41056536464</v>
      </c>
      <c r="Q11" s="1672">
        <v>90915.576182441</v>
      </c>
      <c r="R11" s="1672">
        <v>94764.483631942116</v>
      </c>
      <c r="S11" s="1672">
        <v>101628.99271691046</v>
      </c>
      <c r="T11" s="1672">
        <v>105771.52741119532</v>
      </c>
      <c r="U11" s="1672">
        <v>129614.41687471696</v>
      </c>
      <c r="V11" s="1672">
        <v>118702.32704485014</v>
      </c>
      <c r="W11" s="1672">
        <v>121061.68863668956</v>
      </c>
      <c r="X11" s="1672">
        <v>104970.81586813295</v>
      </c>
      <c r="Y11" s="1672">
        <v>103196.24441352117</v>
      </c>
      <c r="Z11" s="1672">
        <v>111265.96529821929</v>
      </c>
      <c r="AA11" s="1672">
        <v>116844.16643911877</v>
      </c>
      <c r="AB11" s="1672">
        <v>124183.61474854042</v>
      </c>
      <c r="AC11" s="1672">
        <v>145633.34386328957</v>
      </c>
      <c r="AD11" s="1672">
        <v>128075.85248768893</v>
      </c>
      <c r="AE11" s="1672">
        <v>126821.47929322447</v>
      </c>
      <c r="AF11" s="1672">
        <v>117314.12185414774</v>
      </c>
      <c r="AG11" s="1672">
        <v>122935.38863166633</v>
      </c>
      <c r="AH11" s="1672">
        <v>123526.92849112111</v>
      </c>
      <c r="AI11" s="1672">
        <v>127671.8330999685</v>
      </c>
      <c r="AJ11" s="1672">
        <v>127217.28707167719</v>
      </c>
    </row>
    <row r="12" spans="1:36" ht="19.5" customHeight="1" x14ac:dyDescent="0.25">
      <c r="A12" s="1671" t="s">
        <v>1575</v>
      </c>
      <c r="B12" s="1672">
        <v>44576.934568375611</v>
      </c>
      <c r="C12" s="1672">
        <v>42289.176498848909</v>
      </c>
      <c r="D12" s="1672">
        <v>45129.327452480735</v>
      </c>
      <c r="E12" s="1672">
        <v>44259.143726777613</v>
      </c>
      <c r="F12" s="1672">
        <v>46480.699339953251</v>
      </c>
      <c r="G12" s="1672">
        <v>49900.984707681826</v>
      </c>
      <c r="H12" s="1672">
        <v>52327.28218205864</v>
      </c>
      <c r="I12" s="1672">
        <v>57615.377100584534</v>
      </c>
      <c r="J12" s="1672">
        <v>63264.717295758535</v>
      </c>
      <c r="K12" s="1672">
        <v>61177.71818494139</v>
      </c>
      <c r="L12" s="1672">
        <v>60974.991678863509</v>
      </c>
      <c r="M12" s="1672">
        <v>64516.835457741283</v>
      </c>
      <c r="N12" s="1672">
        <v>67033.491008544996</v>
      </c>
      <c r="O12" s="1672">
        <v>63680.600721162351</v>
      </c>
      <c r="P12" s="1672">
        <v>63441.169984627886</v>
      </c>
      <c r="Q12" s="1672">
        <v>75930.244081278448</v>
      </c>
      <c r="R12" s="1672">
        <v>76255.54479817918</v>
      </c>
      <c r="S12" s="1672">
        <v>69129.471604462175</v>
      </c>
      <c r="T12" s="1672">
        <v>59574.424359383054</v>
      </c>
      <c r="U12" s="1672">
        <v>45581.194413135876</v>
      </c>
      <c r="V12" s="1672">
        <v>46773.017438007322</v>
      </c>
      <c r="W12" s="1672">
        <v>54495.007718657536</v>
      </c>
      <c r="X12" s="1672">
        <v>66661.982645349344</v>
      </c>
      <c r="Y12" s="1672">
        <v>86252.579335052287</v>
      </c>
      <c r="Z12" s="1672">
        <v>74893.224056125589</v>
      </c>
      <c r="AA12" s="1672">
        <v>73722.671395799611</v>
      </c>
      <c r="AB12" s="1672">
        <v>79744.922339091499</v>
      </c>
      <c r="AC12" s="1672">
        <v>77748.893643084084</v>
      </c>
      <c r="AD12" s="1672">
        <v>77377.480929951766</v>
      </c>
      <c r="AE12" s="1672">
        <v>75953.009312820519</v>
      </c>
      <c r="AF12" s="1672">
        <v>92498.424712147069</v>
      </c>
      <c r="AG12" s="1672">
        <v>93854.597291115482</v>
      </c>
      <c r="AH12" s="1672">
        <v>86084.803758799244</v>
      </c>
      <c r="AI12" s="1672">
        <v>90306.912054290558</v>
      </c>
      <c r="AJ12" s="1672">
        <v>86278.59422063989</v>
      </c>
    </row>
    <row r="13" spans="1:36" ht="11.25" customHeight="1" x14ac:dyDescent="0.25">
      <c r="A13" s="1671"/>
      <c r="B13" s="1672"/>
      <c r="C13" s="1672"/>
      <c r="D13" s="1672"/>
      <c r="E13" s="1672"/>
      <c r="F13" s="1672"/>
      <c r="G13" s="1672"/>
      <c r="H13" s="1672"/>
      <c r="I13" s="1672"/>
      <c r="J13" s="1672"/>
      <c r="K13" s="1672"/>
      <c r="L13" s="1672"/>
      <c r="M13" s="1672"/>
      <c r="N13" s="1672"/>
      <c r="O13" s="1672">
        <v>2.5</v>
      </c>
      <c r="P13" s="1672"/>
      <c r="Q13" s="1672"/>
      <c r="R13" s="1672"/>
      <c r="S13" s="1672"/>
      <c r="T13" s="1672"/>
      <c r="U13" s="1672"/>
      <c r="V13" s="1672"/>
      <c r="W13" s="1672"/>
      <c r="X13" s="1672"/>
      <c r="Y13" s="1672"/>
      <c r="Z13" s="1672"/>
      <c r="AA13" s="1672"/>
      <c r="AB13" s="1672"/>
      <c r="AC13" s="1672"/>
      <c r="AD13" s="1672"/>
      <c r="AE13" s="1672"/>
      <c r="AF13" s="1672"/>
      <c r="AG13" s="1672"/>
      <c r="AH13" s="1672"/>
      <c r="AI13" s="1672"/>
      <c r="AJ13" s="1672"/>
    </row>
    <row r="14" spans="1:36" ht="22.5" customHeight="1" x14ac:dyDescent="0.25">
      <c r="A14" s="1670" t="s">
        <v>1576</v>
      </c>
      <c r="B14" s="1635">
        <v>95912.159010256728</v>
      </c>
      <c r="C14" s="1635">
        <v>96358.448604507867</v>
      </c>
      <c r="D14" s="1635">
        <v>94606.461094577156</v>
      </c>
      <c r="E14" s="1635">
        <v>98513.136882358493</v>
      </c>
      <c r="F14" s="1635">
        <v>98419.089581583234</v>
      </c>
      <c r="G14" s="1635">
        <v>102100.8388480961</v>
      </c>
      <c r="H14" s="1635">
        <v>100429.58168204807</v>
      </c>
      <c r="I14" s="1635">
        <v>104956.51997646724</v>
      </c>
      <c r="J14" s="1635">
        <v>99603.390430154977</v>
      </c>
      <c r="K14" s="1635">
        <v>99147.19424265236</v>
      </c>
      <c r="L14" s="1635">
        <v>104710.76653035931</v>
      </c>
      <c r="M14" s="1635">
        <v>101090.81024325041</v>
      </c>
      <c r="N14" s="1635">
        <v>102614.10500011046</v>
      </c>
      <c r="O14" s="1635">
        <v>109799.84181547757</v>
      </c>
      <c r="P14" s="1635">
        <v>96370.221954894601</v>
      </c>
      <c r="Q14" s="1635">
        <v>104792.89405483412</v>
      </c>
      <c r="R14" s="1635">
        <v>100235.90780331341</v>
      </c>
      <c r="S14" s="1635">
        <v>107522.06243744137</v>
      </c>
      <c r="T14" s="1635">
        <v>115117.06355502739</v>
      </c>
      <c r="U14" s="1635">
        <v>113663.82334381409</v>
      </c>
      <c r="V14" s="1635">
        <v>130985.36750735366</v>
      </c>
      <c r="W14" s="1635">
        <v>123870.57175727657</v>
      </c>
      <c r="X14" s="1635">
        <v>117658.22214513682</v>
      </c>
      <c r="Y14" s="1635">
        <v>115101.32136797829</v>
      </c>
      <c r="Z14" s="1635">
        <v>110071.78765070974</v>
      </c>
      <c r="AA14" s="1635">
        <v>108053.66679872123</v>
      </c>
      <c r="AB14" s="1635">
        <v>105924.61550965313</v>
      </c>
      <c r="AC14" s="1635">
        <v>113219.15246678972</v>
      </c>
      <c r="AD14" s="1635">
        <v>119083.44453456254</v>
      </c>
      <c r="AE14" s="1635">
        <v>124465.12446889046</v>
      </c>
      <c r="AF14" s="1635">
        <v>128275.82180672989</v>
      </c>
      <c r="AG14" s="1635">
        <v>131361.07199122367</v>
      </c>
      <c r="AH14" s="1635">
        <v>144133.0072075119</v>
      </c>
      <c r="AI14" s="1635">
        <v>144263.12580057493</v>
      </c>
      <c r="AJ14" s="1635">
        <v>146910.60919368154</v>
      </c>
    </row>
    <row r="15" spans="1:36" ht="13.9" customHeight="1" x14ac:dyDescent="0.25">
      <c r="A15" s="1671" t="s">
        <v>1577</v>
      </c>
      <c r="B15" s="1672">
        <v>108217.11890005319</v>
      </c>
      <c r="C15" s="1672">
        <v>108579.23208321015</v>
      </c>
      <c r="D15" s="1672">
        <v>106178.93122812911</v>
      </c>
      <c r="E15" s="1672">
        <v>110549.0315719678</v>
      </c>
      <c r="F15" s="1672">
        <v>108574.7629698135</v>
      </c>
      <c r="G15" s="1672">
        <v>111766.4702303556</v>
      </c>
      <c r="H15" s="1672">
        <v>112862.75934543875</v>
      </c>
      <c r="I15" s="1672">
        <v>115551.63246242593</v>
      </c>
      <c r="J15" s="1672">
        <v>110970.08129169466</v>
      </c>
      <c r="K15" s="1672">
        <v>110078.73144454572</v>
      </c>
      <c r="L15" s="1672">
        <v>115273.40085948257</v>
      </c>
      <c r="M15" s="1672">
        <v>112146.14209126255</v>
      </c>
      <c r="N15" s="1672">
        <v>114600.09017981113</v>
      </c>
      <c r="O15" s="1672">
        <v>121045.56187016412</v>
      </c>
      <c r="P15" s="1672">
        <v>120246.625444812</v>
      </c>
      <c r="Q15" s="1672">
        <v>121462.67168724733</v>
      </c>
      <c r="R15" s="1672">
        <v>121946.85739869358</v>
      </c>
      <c r="S15" s="1672">
        <v>129309.58465342212</v>
      </c>
      <c r="T15" s="1672">
        <v>138351.73114569145</v>
      </c>
      <c r="U15" s="1672">
        <v>138328.15159699001</v>
      </c>
      <c r="V15" s="1672">
        <v>152923.42619524119</v>
      </c>
      <c r="W15" s="1672">
        <v>142978.58982017741</v>
      </c>
      <c r="X15" s="1672">
        <v>134498.01065773799</v>
      </c>
      <c r="Y15" s="1672">
        <v>131560.56328186748</v>
      </c>
      <c r="Z15" s="1672">
        <v>124840.14199082051</v>
      </c>
      <c r="AA15" s="1672">
        <v>126668.97558227062</v>
      </c>
      <c r="AB15" s="1672">
        <v>131312.31108673761</v>
      </c>
      <c r="AC15" s="1672">
        <v>135720.47854898963</v>
      </c>
      <c r="AD15" s="1672">
        <v>143416.61068777461</v>
      </c>
      <c r="AE15" s="1672">
        <v>147599.41475486901</v>
      </c>
      <c r="AF15" s="1672">
        <v>150472.33490783055</v>
      </c>
      <c r="AG15" s="1672">
        <v>157416.41771673187</v>
      </c>
      <c r="AH15" s="1672">
        <v>173783.68504441847</v>
      </c>
      <c r="AI15" s="1672">
        <v>175601.70856190039</v>
      </c>
      <c r="AJ15" s="1672">
        <v>178048.36496004724</v>
      </c>
    </row>
    <row r="16" spans="1:36" ht="22.5" customHeight="1" x14ac:dyDescent="0.25">
      <c r="A16" s="1671" t="s">
        <v>1578</v>
      </c>
      <c r="B16" s="1672">
        <v>-12304.959889796466</v>
      </c>
      <c r="C16" s="1672">
        <v>-12220.783478702284</v>
      </c>
      <c r="D16" s="1672">
        <v>-11572.470133551949</v>
      </c>
      <c r="E16" s="1672">
        <v>-12035.894689609304</v>
      </c>
      <c r="F16" s="1672">
        <v>-10155.673388230263</v>
      </c>
      <c r="G16" s="1672">
        <v>-9665.6313822594966</v>
      </c>
      <c r="H16" s="1672">
        <v>-12433.177663390679</v>
      </c>
      <c r="I16" s="1672">
        <v>-10595.112485958683</v>
      </c>
      <c r="J16" s="1672">
        <v>-11366.690861539679</v>
      </c>
      <c r="K16" s="1672">
        <v>-10931.537201893361</v>
      </c>
      <c r="L16" s="1672">
        <v>-10562.634329123266</v>
      </c>
      <c r="M16" s="1672">
        <v>-11055.331848012143</v>
      </c>
      <c r="N16" s="1672">
        <v>-11985.98517970067</v>
      </c>
      <c r="O16" s="1672">
        <v>-11245.720054686546</v>
      </c>
      <c r="P16" s="1672">
        <v>-23876.403489917404</v>
      </c>
      <c r="Q16" s="1672">
        <v>-16669.77763241321</v>
      </c>
      <c r="R16" s="1672">
        <v>-21710.949595380163</v>
      </c>
      <c r="S16" s="1672">
        <v>-21787.522215980738</v>
      </c>
      <c r="T16" s="1672">
        <v>-23234.667590664052</v>
      </c>
      <c r="U16" s="1672">
        <v>-24664.328253175914</v>
      </c>
      <c r="V16" s="1672">
        <v>-21938.05868788754</v>
      </c>
      <c r="W16" s="1672">
        <v>-19108.018062900832</v>
      </c>
      <c r="X16" s="1672">
        <v>-16839.788512601172</v>
      </c>
      <c r="Y16" s="1672">
        <v>-16459.241913889193</v>
      </c>
      <c r="Z16" s="1672">
        <v>-14768.35434011078</v>
      </c>
      <c r="AA16" s="1672">
        <v>-18615.30878354939</v>
      </c>
      <c r="AB16" s="1672">
        <v>-25387.695577084476</v>
      </c>
      <c r="AC16" s="1672">
        <v>-22501.32608219991</v>
      </c>
      <c r="AD16" s="1672">
        <v>-24333.166153212067</v>
      </c>
      <c r="AE16" s="1672">
        <v>-23134.290285978554</v>
      </c>
      <c r="AF16" s="1672">
        <v>-22196.51310110066</v>
      </c>
      <c r="AG16" s="1672">
        <v>-26055.345725508207</v>
      </c>
      <c r="AH16" s="1672">
        <v>-29650.677836906576</v>
      </c>
      <c r="AI16" s="1672">
        <v>-31338.582761325462</v>
      </c>
      <c r="AJ16" s="1672">
        <v>-31137.755766365713</v>
      </c>
    </row>
    <row r="17" spans="1:36" ht="17.25" customHeight="1" x14ac:dyDescent="0.25">
      <c r="A17" s="1670"/>
      <c r="B17" s="1635"/>
      <c r="C17" s="1635"/>
      <c r="D17" s="1635"/>
      <c r="E17" s="1635"/>
      <c r="F17" s="1635"/>
      <c r="G17" s="1635"/>
      <c r="H17" s="1635"/>
      <c r="I17" s="1635"/>
      <c r="J17" s="1635"/>
      <c r="K17" s="1635"/>
      <c r="L17" s="1635"/>
      <c r="M17" s="1635"/>
      <c r="N17" s="1635"/>
      <c r="O17" s="1635"/>
      <c r="P17" s="1635"/>
      <c r="Q17" s="1635"/>
      <c r="R17" s="1635"/>
      <c r="S17" s="1635"/>
      <c r="T17" s="1635"/>
      <c r="U17" s="1635"/>
      <c r="V17" s="1635"/>
      <c r="W17" s="1635"/>
      <c r="X17" s="1635"/>
      <c r="Y17" s="1635"/>
      <c r="Z17" s="1635"/>
      <c r="AA17" s="1635"/>
      <c r="AB17" s="1635"/>
      <c r="AC17" s="1635"/>
      <c r="AD17" s="1635"/>
      <c r="AE17" s="1635"/>
      <c r="AF17" s="1635"/>
      <c r="AG17" s="1635"/>
      <c r="AH17" s="1635"/>
      <c r="AI17" s="1635"/>
      <c r="AJ17" s="1635"/>
    </row>
    <row r="18" spans="1:36" ht="22.5" customHeight="1" x14ac:dyDescent="0.25">
      <c r="A18" s="1670" t="s">
        <v>1579</v>
      </c>
      <c r="B18" s="1635">
        <v>451073.7371483951</v>
      </c>
      <c r="C18" s="1635">
        <v>451878.05634321668</v>
      </c>
      <c r="D18" s="1635">
        <v>456334.86147293949</v>
      </c>
      <c r="E18" s="1635">
        <v>455941.45380823663</v>
      </c>
      <c r="F18" s="1635">
        <v>461357.69229075871</v>
      </c>
      <c r="G18" s="1635">
        <v>461200.64549646678</v>
      </c>
      <c r="H18" s="1635">
        <v>466015.88957993238</v>
      </c>
      <c r="I18" s="1635">
        <v>468822.28168550559</v>
      </c>
      <c r="J18" s="1635">
        <v>474117.6138447515</v>
      </c>
      <c r="K18" s="1635">
        <v>475524.32201576926</v>
      </c>
      <c r="L18" s="1635">
        <v>479207.38735999202</v>
      </c>
      <c r="M18" s="1635">
        <v>483866.50208134501</v>
      </c>
      <c r="N18" s="1635">
        <v>484379.95621825446</v>
      </c>
      <c r="O18" s="1635">
        <v>486395.38783103629</v>
      </c>
      <c r="P18" s="1635">
        <v>491691.96661388484</v>
      </c>
      <c r="Q18" s="1635">
        <v>492867.89942938258</v>
      </c>
      <c r="R18" s="1635">
        <v>488865.79346722353</v>
      </c>
      <c r="S18" s="1635">
        <v>493090.07736421895</v>
      </c>
      <c r="T18" s="1635">
        <v>500206.62997035653</v>
      </c>
      <c r="U18" s="1635">
        <v>499767.30424507416</v>
      </c>
      <c r="V18" s="1635">
        <v>502641.43176622962</v>
      </c>
      <c r="W18" s="1635">
        <v>503880.49019510503</v>
      </c>
      <c r="X18" s="1635">
        <v>501601.1696651699</v>
      </c>
      <c r="Y18" s="1635">
        <v>496108.67695145996</v>
      </c>
      <c r="Z18" s="1635">
        <v>494915.82835421042</v>
      </c>
      <c r="AA18" s="1635">
        <v>494144.66428709624</v>
      </c>
      <c r="AB18" s="1635">
        <v>493910.45560742536</v>
      </c>
      <c r="AC18" s="1635">
        <v>505527.66557847703</v>
      </c>
      <c r="AD18" s="1635">
        <v>496239.7346823978</v>
      </c>
      <c r="AE18" s="1635">
        <v>489644.77953211672</v>
      </c>
      <c r="AF18" s="1635">
        <v>499166.25881950383</v>
      </c>
      <c r="AG18" s="1635">
        <v>504042.44450547587</v>
      </c>
      <c r="AH18" s="1635">
        <v>505319.42920309445</v>
      </c>
      <c r="AI18" s="1635">
        <v>514845.82064394082</v>
      </c>
      <c r="AJ18" s="1635">
        <v>513063.20684336533</v>
      </c>
    </row>
    <row r="19" spans="1:36" ht="10.5" customHeight="1" x14ac:dyDescent="0.25">
      <c r="A19" s="1673"/>
      <c r="B19" s="1672"/>
      <c r="C19" s="1672"/>
      <c r="D19" s="1672"/>
      <c r="E19" s="1672"/>
      <c r="F19" s="1672"/>
      <c r="G19" s="1672"/>
      <c r="H19" s="1672"/>
      <c r="I19" s="1672"/>
      <c r="J19" s="1672"/>
      <c r="K19" s="1672"/>
      <c r="L19" s="1672"/>
      <c r="M19" s="1672"/>
      <c r="N19" s="1672"/>
      <c r="O19" s="1672"/>
      <c r="P19" s="1672"/>
      <c r="Q19" s="1672"/>
      <c r="R19" s="1672"/>
      <c r="S19" s="1672"/>
      <c r="T19" s="1672"/>
      <c r="U19" s="1672"/>
      <c r="V19" s="1672"/>
      <c r="W19" s="1672"/>
      <c r="X19" s="1672"/>
      <c r="Y19" s="1672"/>
      <c r="Z19" s="1672"/>
      <c r="AA19" s="1672"/>
      <c r="AB19" s="1672"/>
      <c r="AC19" s="1672"/>
      <c r="AD19" s="1672"/>
      <c r="AE19" s="1672"/>
      <c r="AF19" s="1672"/>
      <c r="AG19" s="1672"/>
      <c r="AH19" s="1672"/>
      <c r="AI19" s="1672"/>
      <c r="AJ19" s="1672"/>
    </row>
    <row r="20" spans="1:36" ht="17.45" customHeight="1" x14ac:dyDescent="0.25">
      <c r="A20" s="1670" t="s">
        <v>1580</v>
      </c>
      <c r="B20" s="1635">
        <v>522.57621659999995</v>
      </c>
      <c r="C20" s="1635">
        <v>530.43674090999991</v>
      </c>
      <c r="D20" s="1635">
        <v>451.85899688000006</v>
      </c>
      <c r="E20" s="1635">
        <v>449.49498455999998</v>
      </c>
      <c r="F20" s="1635">
        <v>460.36892423999996</v>
      </c>
      <c r="G20" s="1635">
        <v>495.24021552999994</v>
      </c>
      <c r="H20" s="1635">
        <v>452.14654894</v>
      </c>
      <c r="I20" s="1635">
        <v>456.44429422000002</v>
      </c>
      <c r="J20" s="1635">
        <v>311.48910302000002</v>
      </c>
      <c r="K20" s="1635">
        <v>311.82640702999998</v>
      </c>
      <c r="L20" s="1635">
        <v>308.17392470999994</v>
      </c>
      <c r="M20" s="1635">
        <v>256.47710615</v>
      </c>
      <c r="N20" s="1635">
        <v>146.41670360000001</v>
      </c>
      <c r="O20" s="1635">
        <v>154.76987269999998</v>
      </c>
      <c r="P20" s="1635">
        <v>78.109223049999997</v>
      </c>
      <c r="Q20" s="1635">
        <v>73.199827839999998</v>
      </c>
      <c r="R20" s="1635">
        <v>159.13884273999997</v>
      </c>
      <c r="S20" s="1635">
        <v>90.191372209999997</v>
      </c>
      <c r="T20" s="1635">
        <v>95.977676840000015</v>
      </c>
      <c r="U20" s="1635">
        <v>100.59973837999999</v>
      </c>
      <c r="V20" s="1635">
        <v>12138.693073389999</v>
      </c>
      <c r="W20" s="1635">
        <v>12016.07055699</v>
      </c>
      <c r="X20" s="1635">
        <v>12031.780456820001</v>
      </c>
      <c r="Y20" s="1635">
        <v>10246.224443559999</v>
      </c>
      <c r="Z20" s="1635">
        <v>10311.653699110002</v>
      </c>
      <c r="AA20" s="1635">
        <v>10417.145987380001</v>
      </c>
      <c r="AB20" s="1635">
        <v>2047.99303992</v>
      </c>
      <c r="AC20" s="1635">
        <v>2066.7607259299998</v>
      </c>
      <c r="AD20" s="1635">
        <v>2079.2860818499998</v>
      </c>
      <c r="AE20" s="1635">
        <v>66.589581159999994</v>
      </c>
      <c r="AF20" s="1635">
        <v>79.972528219999987</v>
      </c>
      <c r="AG20" s="1635">
        <v>64.184046659999993</v>
      </c>
      <c r="AH20" s="1635">
        <v>59.933134109999997</v>
      </c>
      <c r="AI20" s="1635">
        <v>61.903596100000009</v>
      </c>
      <c r="AJ20" s="1635">
        <v>55.75456071</v>
      </c>
    </row>
    <row r="21" spans="1:36" ht="9.75" customHeight="1" x14ac:dyDescent="0.25">
      <c r="A21" s="1670"/>
      <c r="B21" s="1672"/>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row>
    <row r="22" spans="1:36" ht="22.5" customHeight="1" x14ac:dyDescent="0.25">
      <c r="A22" s="1670" t="s">
        <v>1581</v>
      </c>
      <c r="B22" s="1635">
        <v>349789.39643925882</v>
      </c>
      <c r="C22" s="1635">
        <v>354170.3034660893</v>
      </c>
      <c r="D22" s="1635">
        <v>357735.22139157733</v>
      </c>
      <c r="E22" s="1635">
        <v>357962.47704415396</v>
      </c>
      <c r="F22" s="1635">
        <v>360581.78950197063</v>
      </c>
      <c r="G22" s="1635">
        <v>363085.37267747527</v>
      </c>
      <c r="H22" s="1635">
        <v>364932.49857265683</v>
      </c>
      <c r="I22" s="1635">
        <v>366847.34362554888</v>
      </c>
      <c r="J22" s="1635">
        <v>372438.94038680987</v>
      </c>
      <c r="K22" s="1635">
        <v>371917.46975703631</v>
      </c>
      <c r="L22" s="1635">
        <v>370888.18591016589</v>
      </c>
      <c r="M22" s="1635">
        <v>372574.82047093648</v>
      </c>
      <c r="N22" s="1635">
        <v>379078.89212929457</v>
      </c>
      <c r="O22" s="1635">
        <v>385351.11206594779</v>
      </c>
      <c r="P22" s="1635">
        <v>393440.09602186747</v>
      </c>
      <c r="Q22" s="1635">
        <v>393991.29553756956</v>
      </c>
      <c r="R22" s="1635">
        <v>404976.78114451043</v>
      </c>
      <c r="S22" s="1635">
        <v>417170.38737767446</v>
      </c>
      <c r="T22" s="1635">
        <v>431839.58590218471</v>
      </c>
      <c r="U22" s="1635">
        <v>439171.12592656486</v>
      </c>
      <c r="V22" s="1635">
        <v>442961.82572781673</v>
      </c>
      <c r="W22" s="1635">
        <v>440860.03805052245</v>
      </c>
      <c r="X22" s="1635">
        <v>441254.28449667618</v>
      </c>
      <c r="Y22" s="1635">
        <v>450949.35300080496</v>
      </c>
      <c r="Z22" s="1635">
        <v>452880.19470378384</v>
      </c>
      <c r="AA22" s="1635">
        <v>451506.00409469916</v>
      </c>
      <c r="AB22" s="1635">
        <v>460594.77236869972</v>
      </c>
      <c r="AC22" s="1635">
        <v>466335.37205285276</v>
      </c>
      <c r="AD22" s="1635">
        <v>471158.83303180221</v>
      </c>
      <c r="AE22" s="1635">
        <v>480063.96320307633</v>
      </c>
      <c r="AF22" s="1635">
        <v>489982.67451628548</v>
      </c>
      <c r="AG22" s="1635">
        <v>492690.02785586292</v>
      </c>
      <c r="AH22" s="1635">
        <v>497613.61870424671</v>
      </c>
      <c r="AI22" s="1635">
        <v>506686.67131947889</v>
      </c>
      <c r="AJ22" s="1635">
        <v>502593.89032367163</v>
      </c>
    </row>
    <row r="23" spans="1:36" ht="10.5" customHeight="1" x14ac:dyDescent="0.25">
      <c r="A23" s="1670"/>
      <c r="B23" s="1635"/>
      <c r="C23" s="1635"/>
      <c r="D23" s="1635"/>
      <c r="E23" s="1635"/>
      <c r="F23" s="1635"/>
      <c r="G23" s="1635"/>
      <c r="H23" s="1635"/>
      <c r="I23" s="1635"/>
      <c r="J23" s="1635"/>
      <c r="K23" s="1635"/>
      <c r="L23" s="1635"/>
      <c r="M23" s="1635"/>
      <c r="N23" s="1635"/>
      <c r="O23" s="1635"/>
      <c r="P23" s="1635"/>
      <c r="Q23" s="1635"/>
      <c r="R23" s="1635"/>
      <c r="S23" s="1635"/>
      <c r="T23" s="1635"/>
      <c r="U23" s="1635"/>
      <c r="V23" s="1635"/>
      <c r="W23" s="1635"/>
      <c r="X23" s="1635"/>
      <c r="Y23" s="1635"/>
      <c r="Z23" s="1635"/>
      <c r="AA23" s="1635"/>
      <c r="AB23" s="1635"/>
      <c r="AC23" s="1635"/>
      <c r="AD23" s="1635"/>
      <c r="AE23" s="1635"/>
      <c r="AF23" s="1635"/>
      <c r="AG23" s="1635"/>
      <c r="AH23" s="1635"/>
      <c r="AI23" s="1635"/>
      <c r="AJ23" s="1635"/>
    </row>
    <row r="24" spans="1:36" ht="22.5" customHeight="1" x14ac:dyDescent="0.25">
      <c r="A24" s="1670" t="s">
        <v>1582</v>
      </c>
      <c r="B24" s="1635">
        <v>144883.38886078529</v>
      </c>
      <c r="C24" s="1635">
        <v>143439.12745355885</v>
      </c>
      <c r="D24" s="1635">
        <v>143496.29122423049</v>
      </c>
      <c r="E24" s="1635">
        <v>145106.94909269409</v>
      </c>
      <c r="F24" s="1635">
        <v>146097.19155949244</v>
      </c>
      <c r="G24" s="1635">
        <v>144905.64824180829</v>
      </c>
      <c r="H24" s="1635">
        <v>145337.20193105954</v>
      </c>
      <c r="I24" s="1635">
        <v>142617.13254103361</v>
      </c>
      <c r="J24" s="1635">
        <v>142168.91231730412</v>
      </c>
      <c r="K24" s="1635">
        <v>145175.64693089874</v>
      </c>
      <c r="L24" s="1635">
        <v>145009.12880182205</v>
      </c>
      <c r="M24" s="1635">
        <v>146886.99544390262</v>
      </c>
      <c r="N24" s="1635">
        <v>148587.50168630731</v>
      </c>
      <c r="O24" s="1635">
        <v>148924.06911314867</v>
      </c>
      <c r="P24" s="1635">
        <v>146135.72684683496</v>
      </c>
      <c r="Q24" s="1635">
        <v>149654.89173177833</v>
      </c>
      <c r="R24" s="1635">
        <v>149489.65466258017</v>
      </c>
      <c r="S24" s="1635">
        <v>148721.92179424886</v>
      </c>
      <c r="T24" s="1635">
        <v>145212.12223979147</v>
      </c>
      <c r="U24" s="1635">
        <v>145121.90364971879</v>
      </c>
      <c r="V24" s="1635">
        <v>146233.60011356845</v>
      </c>
      <c r="W24" s="1635">
        <v>147731.5166022795</v>
      </c>
      <c r="X24" s="1635">
        <v>148643.92693014941</v>
      </c>
      <c r="Y24" s="1635">
        <v>148733.96141695153</v>
      </c>
      <c r="Z24" s="1635">
        <v>148776.37339146185</v>
      </c>
      <c r="AA24" s="1635">
        <v>150773.99329671604</v>
      </c>
      <c r="AB24" s="1635">
        <v>150023.86640949865</v>
      </c>
      <c r="AC24" s="1635">
        <v>149489.95006325806</v>
      </c>
      <c r="AD24" s="1635">
        <v>148159.36137781234</v>
      </c>
      <c r="AE24" s="1635">
        <v>143922.01373360475</v>
      </c>
      <c r="AF24" s="1635">
        <v>141332.03858743189</v>
      </c>
      <c r="AG24" s="1635">
        <v>142611.96901376377</v>
      </c>
      <c r="AH24" s="1635">
        <v>143737.48427063884</v>
      </c>
      <c r="AI24" s="1635">
        <v>144411.78692895081</v>
      </c>
      <c r="AJ24" s="1635">
        <v>144572.51039488416</v>
      </c>
    </row>
    <row r="25" spans="1:36" ht="8.25" customHeight="1" x14ac:dyDescent="0.25">
      <c r="A25" s="1674"/>
      <c r="B25" s="1672"/>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672"/>
      <c r="AF25" s="1672"/>
      <c r="AG25" s="1672"/>
      <c r="AH25" s="1672"/>
      <c r="AI25" s="1672"/>
      <c r="AJ25" s="1672"/>
    </row>
    <row r="26" spans="1:36" ht="22.5" customHeight="1" x14ac:dyDescent="0.25">
      <c r="A26" s="1670" t="s">
        <v>1583</v>
      </c>
      <c r="B26" s="1635">
        <v>0</v>
      </c>
      <c r="C26" s="1635">
        <v>0</v>
      </c>
      <c r="D26" s="1635">
        <v>0</v>
      </c>
      <c r="E26" s="1635">
        <v>0</v>
      </c>
      <c r="F26" s="1635">
        <v>0</v>
      </c>
      <c r="G26" s="1635">
        <v>0</v>
      </c>
      <c r="H26" s="1635">
        <v>0</v>
      </c>
      <c r="I26" s="1635">
        <v>0</v>
      </c>
      <c r="J26" s="1635">
        <v>0</v>
      </c>
      <c r="K26" s="1635">
        <v>0</v>
      </c>
      <c r="L26" s="1635">
        <v>0</v>
      </c>
      <c r="M26" s="1635">
        <v>0</v>
      </c>
      <c r="N26" s="1635">
        <v>0</v>
      </c>
      <c r="O26" s="1635">
        <v>0</v>
      </c>
      <c r="P26" s="1635">
        <v>0</v>
      </c>
      <c r="Q26" s="1635">
        <v>0</v>
      </c>
      <c r="R26" s="1635">
        <v>0</v>
      </c>
      <c r="S26" s="1635">
        <v>0</v>
      </c>
      <c r="T26" s="1635">
        <v>0</v>
      </c>
      <c r="U26" s="1635">
        <v>0</v>
      </c>
      <c r="V26" s="1635">
        <v>0</v>
      </c>
      <c r="W26" s="1635">
        <v>0</v>
      </c>
      <c r="X26" s="1635">
        <v>0</v>
      </c>
      <c r="Y26" s="1635">
        <v>0</v>
      </c>
      <c r="Z26" s="1635">
        <v>0</v>
      </c>
      <c r="AA26" s="1635">
        <v>0</v>
      </c>
      <c r="AB26" s="1635">
        <v>0</v>
      </c>
      <c r="AC26" s="1635">
        <v>0</v>
      </c>
      <c r="AD26" s="1635">
        <v>0</v>
      </c>
      <c r="AE26" s="1635">
        <v>0</v>
      </c>
      <c r="AF26" s="1635">
        <v>0</v>
      </c>
      <c r="AG26" s="1635">
        <v>0</v>
      </c>
      <c r="AH26" s="1635">
        <v>0</v>
      </c>
      <c r="AI26" s="1635">
        <v>0</v>
      </c>
      <c r="AJ26" s="1635">
        <v>0</v>
      </c>
    </row>
    <row r="27" spans="1:36" ht="10.5" customHeight="1" x14ac:dyDescent="0.25">
      <c r="A27" s="1671"/>
      <c r="B27" s="1672"/>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72"/>
      <c r="AH27" s="1672"/>
      <c r="AI27" s="1672"/>
      <c r="AJ27" s="1672"/>
    </row>
    <row r="28" spans="1:36" ht="22.5" customHeight="1" x14ac:dyDescent="0.25">
      <c r="A28" s="1670" t="s">
        <v>1584</v>
      </c>
      <c r="B28" s="1635"/>
      <c r="C28" s="1635"/>
      <c r="D28" s="1635"/>
      <c r="E28" s="1635"/>
      <c r="F28" s="1635"/>
      <c r="G28" s="1635"/>
      <c r="H28" s="1635"/>
      <c r="I28" s="1635"/>
      <c r="J28" s="1635"/>
      <c r="K28" s="1635"/>
      <c r="L28" s="1635"/>
      <c r="M28" s="1635"/>
      <c r="N28" s="1635"/>
      <c r="O28" s="1635"/>
      <c r="P28" s="1635"/>
      <c r="Q28" s="1635"/>
      <c r="R28" s="1635"/>
      <c r="S28" s="1635"/>
      <c r="T28" s="1635"/>
      <c r="U28" s="1635"/>
      <c r="V28" s="1635"/>
      <c r="W28" s="1635"/>
      <c r="X28" s="1635"/>
      <c r="Y28" s="1635"/>
      <c r="Z28" s="1635"/>
      <c r="AA28" s="1635"/>
      <c r="AB28" s="1635"/>
      <c r="AC28" s="1635"/>
      <c r="AD28" s="1635"/>
      <c r="AE28" s="1635"/>
      <c r="AF28" s="1635"/>
      <c r="AG28" s="1635"/>
      <c r="AH28" s="1635"/>
      <c r="AI28" s="1635"/>
      <c r="AJ28" s="1635"/>
    </row>
    <row r="29" spans="1:36" ht="18.600000000000001" customHeight="1" x14ac:dyDescent="0.25">
      <c r="A29" s="1667" t="s">
        <v>1585</v>
      </c>
      <c r="B29" s="1635">
        <v>371820.41246335511</v>
      </c>
      <c r="C29" s="1635">
        <v>345978.12591905287</v>
      </c>
      <c r="D29" s="1635">
        <v>344592.93580855796</v>
      </c>
      <c r="E29" s="1635">
        <v>330296.29170795</v>
      </c>
      <c r="F29" s="1635">
        <v>385448.02944673214</v>
      </c>
      <c r="G29" s="1635">
        <v>345639.7747620907</v>
      </c>
      <c r="H29" s="1635">
        <v>365706.06015358894</v>
      </c>
      <c r="I29" s="1635">
        <v>348318.70683307596</v>
      </c>
      <c r="J29" s="1635">
        <v>345759.14137831796</v>
      </c>
      <c r="K29" s="1635">
        <v>374528.30897165101</v>
      </c>
      <c r="L29" s="1635">
        <v>354951.43150542554</v>
      </c>
      <c r="M29" s="1635">
        <v>360949.47712199442</v>
      </c>
      <c r="N29" s="1635">
        <v>378549.76280583034</v>
      </c>
      <c r="O29" s="1635">
        <v>429442.59929208434</v>
      </c>
      <c r="P29" s="1635">
        <v>385057.17265573645</v>
      </c>
      <c r="Q29" s="1635">
        <v>395984.38072670449</v>
      </c>
      <c r="R29" s="1635">
        <v>395609.24065458408</v>
      </c>
      <c r="S29" s="1635">
        <v>392116.27284580446</v>
      </c>
      <c r="T29" s="1635">
        <v>388056.22939926386</v>
      </c>
      <c r="U29" s="1635">
        <v>390645.14163770003</v>
      </c>
      <c r="V29" s="1635">
        <v>410080.53944106522</v>
      </c>
      <c r="W29" s="1635">
        <v>388542.33471318497</v>
      </c>
      <c r="X29" s="1635">
        <v>464110.86675237794</v>
      </c>
      <c r="Y29" s="1635">
        <v>473879.77038058394</v>
      </c>
      <c r="Z29" s="1635">
        <v>420020.78837752168</v>
      </c>
      <c r="AA29" s="1635">
        <v>432221.76154978963</v>
      </c>
      <c r="AB29" s="1635">
        <v>439047.8970075947</v>
      </c>
      <c r="AC29" s="1635">
        <v>454257.41830865305</v>
      </c>
      <c r="AD29" s="1635">
        <v>493140.21808222844</v>
      </c>
      <c r="AE29" s="1635">
        <v>516704.15221673512</v>
      </c>
      <c r="AF29" s="1635">
        <v>457242.30943425174</v>
      </c>
      <c r="AG29" s="1635">
        <v>510814.96322751959</v>
      </c>
      <c r="AH29" s="1635">
        <v>498674.1029262282</v>
      </c>
      <c r="AI29" s="1635">
        <v>489056.04360221996</v>
      </c>
      <c r="AJ29" s="1635">
        <v>540419.34684097394</v>
      </c>
    </row>
    <row r="30" spans="1:36" ht="12" customHeight="1" x14ac:dyDescent="0.25">
      <c r="A30" s="1675"/>
      <c r="B30" s="1672"/>
      <c r="C30" s="1672"/>
      <c r="D30" s="1672"/>
      <c r="E30" s="1672"/>
      <c r="F30" s="1672"/>
      <c r="G30" s="1672"/>
      <c r="H30" s="1672"/>
      <c r="I30" s="1672"/>
      <c r="J30" s="1672"/>
      <c r="K30" s="1672"/>
      <c r="L30" s="1672"/>
      <c r="M30" s="1672"/>
      <c r="N30" s="1672"/>
      <c r="O30" s="1672"/>
      <c r="P30" s="1672"/>
      <c r="Q30" s="1672"/>
      <c r="R30" s="1672"/>
      <c r="S30" s="1672"/>
      <c r="T30" s="1672"/>
      <c r="U30" s="1672"/>
      <c r="V30" s="1672"/>
      <c r="W30" s="1672"/>
      <c r="X30" s="1672"/>
      <c r="Y30" s="1672"/>
      <c r="Z30" s="1672"/>
      <c r="AA30" s="1672"/>
      <c r="AB30" s="1672"/>
      <c r="AC30" s="1672"/>
      <c r="AD30" s="1672"/>
      <c r="AE30" s="1672"/>
      <c r="AF30" s="1672"/>
      <c r="AG30" s="1672"/>
      <c r="AH30" s="1672"/>
      <c r="AI30" s="1672"/>
      <c r="AJ30" s="1672"/>
    </row>
    <row r="31" spans="1:36" ht="22.5" customHeight="1" x14ac:dyDescent="0.25">
      <c r="A31" s="1670" t="s">
        <v>1586</v>
      </c>
      <c r="B31" s="1635">
        <v>1623.27390423</v>
      </c>
      <c r="C31" s="1635">
        <v>1548.5679364100001</v>
      </c>
      <c r="D31" s="1635">
        <v>855.12510182999995</v>
      </c>
      <c r="E31" s="1635">
        <v>1275.4246460999998</v>
      </c>
      <c r="F31" s="1635">
        <v>1296.6051401700001</v>
      </c>
      <c r="G31" s="1635">
        <v>1322.7311870499998</v>
      </c>
      <c r="H31" s="1635">
        <v>1664.4127358000001</v>
      </c>
      <c r="I31" s="1635">
        <v>1730.7663387500002</v>
      </c>
      <c r="J31" s="1635">
        <v>1744.1606250000002</v>
      </c>
      <c r="K31" s="1635">
        <v>1269.4877059999999</v>
      </c>
      <c r="L31" s="1635">
        <v>1336.3206773700001</v>
      </c>
      <c r="M31" s="1635">
        <v>1431.07576062</v>
      </c>
      <c r="N31" s="1635">
        <v>1613.53974404</v>
      </c>
      <c r="O31" s="1635">
        <v>1697.4800377300003</v>
      </c>
      <c r="P31" s="1635">
        <v>1644.9191077999999</v>
      </c>
      <c r="Q31" s="1635">
        <v>1569.9684395700001</v>
      </c>
      <c r="R31" s="1635">
        <v>1514.3693039699997</v>
      </c>
      <c r="S31" s="1635">
        <v>1589.9343460800001</v>
      </c>
      <c r="T31" s="1635">
        <v>1389.7755594499999</v>
      </c>
      <c r="U31" s="1635">
        <v>1248.1248768700002</v>
      </c>
      <c r="V31" s="1635">
        <v>1545.2350535099999</v>
      </c>
      <c r="W31" s="1635">
        <v>1659.15287908</v>
      </c>
      <c r="X31" s="1635">
        <v>1893.0338647900003</v>
      </c>
      <c r="Y31" s="1635">
        <v>1791.4027259099998</v>
      </c>
      <c r="Z31" s="1635">
        <v>1726.3617396699999</v>
      </c>
      <c r="AA31" s="1635">
        <v>1796.3770332900001</v>
      </c>
      <c r="AB31" s="1635">
        <v>1653.1243997000001</v>
      </c>
      <c r="AC31" s="1635">
        <v>1735.5649875700001</v>
      </c>
      <c r="AD31" s="1635">
        <v>1632.2116555099999</v>
      </c>
      <c r="AE31" s="1635">
        <v>1836.78979452</v>
      </c>
      <c r="AF31" s="1635">
        <v>1747.5416362799999</v>
      </c>
      <c r="AG31" s="1635">
        <v>1636.2422863100001</v>
      </c>
      <c r="AH31" s="1635">
        <v>1775.39708838</v>
      </c>
      <c r="AI31" s="1635">
        <v>1732.4463909999999</v>
      </c>
      <c r="AJ31" s="1635">
        <v>1792.55095682</v>
      </c>
    </row>
    <row r="32" spans="1:36" ht="6.75" customHeight="1" x14ac:dyDescent="0.25">
      <c r="A32" s="1675"/>
      <c r="B32" s="1672"/>
      <c r="C32" s="1672"/>
      <c r="D32" s="1672"/>
      <c r="E32" s="1672"/>
      <c r="F32" s="1672"/>
      <c r="G32" s="1672"/>
      <c r="H32" s="1672"/>
      <c r="I32" s="1672"/>
      <c r="J32" s="1672"/>
      <c r="K32" s="1672"/>
      <c r="L32" s="1672"/>
      <c r="M32" s="1672"/>
      <c r="N32" s="1672"/>
      <c r="O32" s="1672"/>
      <c r="P32" s="1672"/>
      <c r="Q32" s="1672"/>
      <c r="R32" s="1672"/>
      <c r="S32" s="1672"/>
      <c r="T32" s="1672"/>
      <c r="U32" s="1672"/>
      <c r="V32" s="1672"/>
      <c r="W32" s="1672"/>
      <c r="X32" s="1672"/>
      <c r="Y32" s="1672"/>
      <c r="Z32" s="1672"/>
      <c r="AA32" s="1672"/>
      <c r="AB32" s="1672"/>
      <c r="AC32" s="1672"/>
      <c r="AD32" s="1672"/>
      <c r="AE32" s="1672"/>
      <c r="AF32" s="1672"/>
      <c r="AG32" s="1672"/>
      <c r="AH32" s="1672"/>
      <c r="AI32" s="1672"/>
      <c r="AJ32" s="1672"/>
    </row>
    <row r="33" spans="1:36" ht="18" customHeight="1" x14ac:dyDescent="0.25">
      <c r="A33" s="1670" t="s">
        <v>1460</v>
      </c>
      <c r="B33" s="1635">
        <v>1632.4893438899999</v>
      </c>
      <c r="C33" s="1635">
        <v>1792.6862675599998</v>
      </c>
      <c r="D33" s="1635">
        <v>2003.9572564100004</v>
      </c>
      <c r="E33" s="1635">
        <v>2552.4010111900002</v>
      </c>
      <c r="F33" s="1635">
        <v>2499.3138635099999</v>
      </c>
      <c r="G33" s="1635">
        <v>2038.20702794</v>
      </c>
      <c r="H33" s="1635">
        <v>2539.0902784499999</v>
      </c>
      <c r="I33" s="1635">
        <v>3039.9506260800003</v>
      </c>
      <c r="J33" s="1635">
        <v>2805.1478813600002</v>
      </c>
      <c r="K33" s="1635">
        <v>2330.8089022000004</v>
      </c>
      <c r="L33" s="1635">
        <v>2798.3830364800001</v>
      </c>
      <c r="M33" s="1635">
        <v>3012.69729035</v>
      </c>
      <c r="N33" s="1635">
        <v>3265.6251120099996</v>
      </c>
      <c r="O33" s="1635">
        <v>3925.75648331</v>
      </c>
      <c r="P33" s="1635">
        <v>4599.7472379300016</v>
      </c>
      <c r="Q33" s="1635">
        <v>4238.9144227299994</v>
      </c>
      <c r="R33" s="1635">
        <v>57.091407879999998</v>
      </c>
      <c r="S33" s="1635">
        <v>55.851357880000002</v>
      </c>
      <c r="T33" s="1635">
        <v>55.869201259999997</v>
      </c>
      <c r="U33" s="1635">
        <v>54.111268260000003</v>
      </c>
      <c r="V33" s="1635">
        <v>54.130567880000001</v>
      </c>
      <c r="W33" s="1635">
        <v>67.366464649999998</v>
      </c>
      <c r="X33" s="1635">
        <v>91.748766759999995</v>
      </c>
      <c r="Y33" s="1635">
        <v>91.150441400000005</v>
      </c>
      <c r="Z33" s="1635">
        <v>104.49683879999999</v>
      </c>
      <c r="AA33" s="1635">
        <v>117.42358992</v>
      </c>
      <c r="AB33" s="1635">
        <v>123.24530838</v>
      </c>
      <c r="AC33" s="1635">
        <v>147.75145222</v>
      </c>
      <c r="AD33" s="1635">
        <v>151.36129400999999</v>
      </c>
      <c r="AE33" s="1635">
        <v>147.90856485</v>
      </c>
      <c r="AF33" s="1635">
        <v>150.14729041000001</v>
      </c>
      <c r="AG33" s="1635">
        <v>151.25828595999999</v>
      </c>
      <c r="AH33" s="1635">
        <v>159.86479464000001</v>
      </c>
      <c r="AI33" s="1635">
        <v>160.39223551000001</v>
      </c>
      <c r="AJ33" s="1635">
        <v>183.93797853999999</v>
      </c>
    </row>
    <row r="34" spans="1:36" ht="8.25" customHeight="1" x14ac:dyDescent="0.25">
      <c r="A34" s="1675"/>
      <c r="B34" s="1672"/>
      <c r="C34" s="1672"/>
      <c r="D34" s="1672"/>
      <c r="E34" s="1672"/>
      <c r="F34" s="1672"/>
      <c r="G34" s="1672"/>
      <c r="H34" s="1672"/>
      <c r="I34" s="1672"/>
      <c r="J34" s="1672"/>
      <c r="K34" s="1672"/>
      <c r="L34" s="1672"/>
      <c r="M34" s="1672"/>
      <c r="N34" s="1672"/>
      <c r="O34" s="1672"/>
      <c r="P34" s="1672"/>
      <c r="Q34" s="1672"/>
      <c r="R34" s="1672"/>
      <c r="S34" s="1672"/>
      <c r="T34" s="1672"/>
      <c r="U34" s="1672"/>
      <c r="V34" s="1672"/>
      <c r="W34" s="1672"/>
      <c r="X34" s="1672"/>
      <c r="Y34" s="1672"/>
      <c r="Z34" s="1672"/>
      <c r="AA34" s="1672"/>
      <c r="AB34" s="1672"/>
      <c r="AC34" s="1672"/>
      <c r="AD34" s="1672"/>
      <c r="AE34" s="1672"/>
      <c r="AF34" s="1672"/>
      <c r="AG34" s="1672"/>
      <c r="AH34" s="1672"/>
      <c r="AI34" s="1672"/>
      <c r="AJ34" s="1672"/>
    </row>
    <row r="35" spans="1:36" ht="17.25" customHeight="1" x14ac:dyDescent="0.25">
      <c r="A35" s="1670" t="s">
        <v>1551</v>
      </c>
      <c r="B35" s="1635">
        <v>725.5638831950298</v>
      </c>
      <c r="C35" s="1635">
        <v>682.56711189350335</v>
      </c>
      <c r="D35" s="1635">
        <v>721.26581348887601</v>
      </c>
      <c r="E35" s="1635">
        <v>793.48505532829211</v>
      </c>
      <c r="F35" s="1635">
        <v>845.2363743790977</v>
      </c>
      <c r="G35" s="1635">
        <v>973.05045557940718</v>
      </c>
      <c r="H35" s="1635">
        <v>883.02524867605166</v>
      </c>
      <c r="I35" s="1635">
        <v>855.93827996839514</v>
      </c>
      <c r="J35" s="1635">
        <v>682.47721434085372</v>
      </c>
      <c r="K35" s="1635">
        <v>1224.048572871633</v>
      </c>
      <c r="L35" s="1635">
        <v>1246.6045671305631</v>
      </c>
      <c r="M35" s="1635">
        <v>1494.9483908614461</v>
      </c>
      <c r="N35" s="1635">
        <v>1200.4160331051226</v>
      </c>
      <c r="O35" s="1635">
        <v>955.76363592580117</v>
      </c>
      <c r="P35" s="1635">
        <v>386.53557206151777</v>
      </c>
      <c r="Q35" s="1635">
        <v>517.60928102836704</v>
      </c>
      <c r="R35" s="1635">
        <v>807.8960421569227</v>
      </c>
      <c r="S35" s="1635">
        <v>1451.7716805643795</v>
      </c>
      <c r="T35" s="1635">
        <v>1616.2441390656709</v>
      </c>
      <c r="U35" s="1635">
        <v>1300.3614356249816</v>
      </c>
      <c r="V35" s="1635">
        <v>1000.7588714996272</v>
      </c>
      <c r="W35" s="1635">
        <v>907.81543222046503</v>
      </c>
      <c r="X35" s="1635">
        <v>1014.533581349178</v>
      </c>
      <c r="Y35" s="1635">
        <v>1467.2900490025236</v>
      </c>
      <c r="Z35" s="1635">
        <v>1443.3517260527958</v>
      </c>
      <c r="AA35" s="1635">
        <v>1146.3648273212923</v>
      </c>
      <c r="AB35" s="1635">
        <v>789.5229444521342</v>
      </c>
      <c r="AC35" s="1635">
        <v>607.31263338088661</v>
      </c>
      <c r="AD35" s="1635">
        <v>848.79643543092561</v>
      </c>
      <c r="AE35" s="1635">
        <v>1113.7266825691863</v>
      </c>
      <c r="AF35" s="1635">
        <v>874.73302784515079</v>
      </c>
      <c r="AG35" s="1635">
        <v>886.9074433463129</v>
      </c>
      <c r="AH35" s="1635">
        <v>1286.2339281879279</v>
      </c>
      <c r="AI35" s="1635">
        <v>1339.8417888524009</v>
      </c>
      <c r="AJ35" s="1635">
        <v>1048.0993338681974</v>
      </c>
    </row>
    <row r="36" spans="1:36" ht="10.5" customHeight="1" x14ac:dyDescent="0.25">
      <c r="A36" s="1670"/>
      <c r="B36" s="1635"/>
      <c r="C36" s="1635"/>
      <c r="D36" s="1635"/>
      <c r="E36" s="1635"/>
      <c r="F36" s="1635"/>
      <c r="G36" s="1635"/>
      <c r="H36" s="1635"/>
      <c r="I36" s="1635"/>
      <c r="J36" s="1635"/>
      <c r="K36" s="1635"/>
      <c r="L36" s="1635"/>
      <c r="M36" s="1635"/>
      <c r="N36" s="1635"/>
      <c r="O36" s="1635"/>
      <c r="P36" s="1635"/>
      <c r="Q36" s="1635"/>
      <c r="R36" s="1635"/>
      <c r="S36" s="1635"/>
      <c r="T36" s="1635"/>
      <c r="U36" s="1635"/>
      <c r="V36" s="1635"/>
      <c r="W36" s="1635"/>
      <c r="X36" s="1635"/>
      <c r="Y36" s="1635"/>
      <c r="Z36" s="1635"/>
      <c r="AA36" s="1635"/>
      <c r="AB36" s="1635"/>
      <c r="AC36" s="1635"/>
      <c r="AD36" s="1635"/>
      <c r="AE36" s="1635"/>
      <c r="AF36" s="1635"/>
      <c r="AG36" s="1635"/>
      <c r="AH36" s="1635"/>
      <c r="AI36" s="1635"/>
      <c r="AJ36" s="1635"/>
    </row>
    <row r="37" spans="1:36" ht="17.25" customHeight="1" x14ac:dyDescent="0.25">
      <c r="A37" s="1670" t="s">
        <v>1544</v>
      </c>
      <c r="B37" s="1636">
        <v>0</v>
      </c>
      <c r="C37" s="1636">
        <v>0</v>
      </c>
      <c r="D37" s="1636">
        <v>0</v>
      </c>
      <c r="E37" s="1636">
        <v>0</v>
      </c>
      <c r="F37" s="1636">
        <v>0</v>
      </c>
      <c r="G37" s="1636">
        <v>0</v>
      </c>
      <c r="H37" s="1636">
        <v>0</v>
      </c>
      <c r="I37" s="1636">
        <v>0</v>
      </c>
      <c r="J37" s="1636">
        <v>0</v>
      </c>
      <c r="K37" s="1636">
        <v>0</v>
      </c>
      <c r="L37" s="1636">
        <v>0</v>
      </c>
      <c r="M37" s="1636">
        <v>0</v>
      </c>
      <c r="N37" s="1636">
        <v>0</v>
      </c>
      <c r="O37" s="1636">
        <v>0</v>
      </c>
      <c r="P37" s="1636">
        <v>0</v>
      </c>
      <c r="Q37" s="1636">
        <v>0</v>
      </c>
      <c r="R37" s="1636">
        <v>0</v>
      </c>
      <c r="S37" s="1636">
        <v>0</v>
      </c>
      <c r="T37" s="1636">
        <v>0</v>
      </c>
      <c r="U37" s="1636">
        <v>0</v>
      </c>
      <c r="V37" s="1636">
        <v>0</v>
      </c>
      <c r="W37" s="1636">
        <v>0</v>
      </c>
      <c r="X37" s="1636">
        <v>0</v>
      </c>
      <c r="Y37" s="1636">
        <v>0</v>
      </c>
      <c r="Z37" s="1636">
        <v>0</v>
      </c>
      <c r="AA37" s="1636">
        <v>0</v>
      </c>
      <c r="AB37" s="1636">
        <v>0</v>
      </c>
      <c r="AC37" s="1636">
        <v>0</v>
      </c>
      <c r="AD37" s="1636">
        <v>0</v>
      </c>
      <c r="AE37" s="1636">
        <v>0</v>
      </c>
      <c r="AF37" s="1636">
        <v>0</v>
      </c>
      <c r="AG37" s="1636">
        <v>0</v>
      </c>
      <c r="AH37" s="1636">
        <v>0</v>
      </c>
      <c r="AI37" s="1636">
        <v>0</v>
      </c>
      <c r="AJ37" s="1636">
        <v>0</v>
      </c>
    </row>
    <row r="38" spans="1:36" ht="13.5" customHeight="1" x14ac:dyDescent="0.25">
      <c r="A38" s="1675"/>
      <c r="B38" s="1672"/>
      <c r="C38" s="1672"/>
      <c r="D38" s="1672"/>
      <c r="E38" s="1672"/>
      <c r="F38" s="1672"/>
      <c r="G38" s="1672"/>
      <c r="H38" s="1672"/>
      <c r="I38" s="1672"/>
      <c r="J38" s="1672"/>
      <c r="K38" s="1672"/>
      <c r="L38" s="1672"/>
      <c r="M38" s="1672"/>
      <c r="N38" s="1672"/>
      <c r="O38" s="1672"/>
      <c r="P38" s="1672"/>
      <c r="Q38" s="1672"/>
      <c r="R38" s="1672"/>
      <c r="S38" s="1672"/>
      <c r="T38" s="1672"/>
      <c r="U38" s="1672"/>
      <c r="V38" s="1672"/>
      <c r="W38" s="1672"/>
      <c r="X38" s="1672"/>
      <c r="Y38" s="1672"/>
      <c r="Z38" s="1672"/>
      <c r="AA38" s="1672"/>
      <c r="AB38" s="1672"/>
      <c r="AC38" s="1672"/>
      <c r="AD38" s="1672"/>
      <c r="AE38" s="1672"/>
      <c r="AF38" s="1672"/>
      <c r="AG38" s="1672"/>
      <c r="AH38" s="1672"/>
      <c r="AI38" s="1672"/>
      <c r="AJ38" s="1672"/>
    </row>
    <row r="39" spans="1:36" ht="11.25" customHeight="1" x14ac:dyDescent="0.25">
      <c r="A39" s="1670" t="s">
        <v>1543</v>
      </c>
      <c r="B39" s="1635">
        <v>167324.31030922927</v>
      </c>
      <c r="C39" s="1635">
        <v>169586.53448306775</v>
      </c>
      <c r="D39" s="1635">
        <v>162994.89620373669</v>
      </c>
      <c r="E39" s="1635">
        <v>165396.57754990438</v>
      </c>
      <c r="F39" s="1635">
        <v>167062.52112577404</v>
      </c>
      <c r="G39" s="1635">
        <v>170453.73437754804</v>
      </c>
      <c r="H39" s="1635">
        <v>173070.57035658814</v>
      </c>
      <c r="I39" s="1635">
        <v>176173.38007013311</v>
      </c>
      <c r="J39" s="1635">
        <v>176143.8908165764</v>
      </c>
      <c r="K39" s="1635">
        <v>176379.70644823369</v>
      </c>
      <c r="L39" s="1635">
        <v>179267.32127196083</v>
      </c>
      <c r="M39" s="1635">
        <v>177703.79240462868</v>
      </c>
      <c r="N39" s="1635">
        <v>178079.29192619727</v>
      </c>
      <c r="O39" s="1635">
        <v>180582.66076034718</v>
      </c>
      <c r="P39" s="1635">
        <v>180486.29176595857</v>
      </c>
      <c r="Q39" s="1635">
        <v>182504.67927104994</v>
      </c>
      <c r="R39" s="1635">
        <v>183476.61828548415</v>
      </c>
      <c r="S39" s="1635">
        <v>186135.4679448971</v>
      </c>
      <c r="T39" s="1635">
        <v>188245.9339763395</v>
      </c>
      <c r="U39" s="1635">
        <v>189886.06197661796</v>
      </c>
      <c r="V39" s="1635">
        <v>191554.79772493441</v>
      </c>
      <c r="W39" s="1635">
        <v>187498.31196324585</v>
      </c>
      <c r="X39" s="1635">
        <v>188028.0524869638</v>
      </c>
      <c r="Y39" s="1635">
        <v>187998.80819628984</v>
      </c>
      <c r="Z39" s="1635">
        <v>188969.1779766375</v>
      </c>
      <c r="AA39" s="1635">
        <v>188602.18806216671</v>
      </c>
      <c r="AB39" s="1635">
        <v>188961.64214851733</v>
      </c>
      <c r="AC39" s="1635">
        <v>189136.22661046914</v>
      </c>
      <c r="AD39" s="1635">
        <v>190589.330388665</v>
      </c>
      <c r="AE39" s="1635">
        <v>192151.87677124201</v>
      </c>
      <c r="AF39" s="1635">
        <v>194537.47853844825</v>
      </c>
      <c r="AG39" s="1635">
        <v>196396.92129558162</v>
      </c>
      <c r="AH39" s="1635">
        <v>200338.45522935892</v>
      </c>
      <c r="AI39" s="1635">
        <v>202707.96154631564</v>
      </c>
      <c r="AJ39" s="1635">
        <v>206001.08062238412</v>
      </c>
    </row>
    <row r="40" spans="1:36" ht="10.5" customHeight="1" x14ac:dyDescent="0.25">
      <c r="A40" s="1671"/>
      <c r="B40" s="1672"/>
      <c r="C40" s="1672"/>
      <c r="D40" s="1672"/>
      <c r="E40" s="1672"/>
      <c r="F40" s="1672"/>
      <c r="G40" s="1672"/>
      <c r="H40" s="1672"/>
      <c r="I40" s="1672"/>
      <c r="J40" s="1672"/>
      <c r="K40" s="1672"/>
      <c r="L40" s="1672"/>
      <c r="M40" s="1672"/>
      <c r="N40" s="1672"/>
      <c r="O40" s="1672"/>
      <c r="P40" s="1672"/>
      <c r="Q40" s="1672"/>
      <c r="R40" s="1672"/>
      <c r="S40" s="1672"/>
      <c r="T40" s="1672"/>
      <c r="U40" s="1672"/>
      <c r="V40" s="1672"/>
      <c r="W40" s="1672"/>
      <c r="X40" s="1672"/>
      <c r="Y40" s="1672"/>
      <c r="Z40" s="1672"/>
      <c r="AA40" s="1672"/>
      <c r="AB40" s="1672"/>
      <c r="AC40" s="1672"/>
      <c r="AD40" s="1672"/>
      <c r="AE40" s="1672"/>
      <c r="AF40" s="1672"/>
      <c r="AG40" s="1672"/>
      <c r="AH40" s="1672"/>
      <c r="AI40" s="1672"/>
      <c r="AJ40" s="1672"/>
    </row>
    <row r="41" spans="1:36" ht="18" customHeight="1" x14ac:dyDescent="0.25">
      <c r="A41" s="1670" t="s">
        <v>1522</v>
      </c>
      <c r="B41" s="1635">
        <v>26896.087258713422</v>
      </c>
      <c r="C41" s="1635">
        <v>29100.729134632551</v>
      </c>
      <c r="D41" s="1635">
        <v>24134.446545465074</v>
      </c>
      <c r="E41" s="1635">
        <v>22460.572900569918</v>
      </c>
      <c r="F41" s="1635">
        <v>22922.025947210619</v>
      </c>
      <c r="G41" s="1635">
        <v>23532.102590601666</v>
      </c>
      <c r="H41" s="1635">
        <v>22046.315201777368</v>
      </c>
      <c r="I41" s="1635">
        <v>23957.09387907989</v>
      </c>
      <c r="J41" s="1635">
        <v>22699.188226527789</v>
      </c>
      <c r="K41" s="1635">
        <v>28820.447157517687</v>
      </c>
      <c r="L41" s="1635">
        <v>22167.300292139458</v>
      </c>
      <c r="M41" s="1635">
        <v>26108.172329873574</v>
      </c>
      <c r="N41" s="1635">
        <v>23713.51470914856</v>
      </c>
      <c r="O41" s="1635">
        <v>27019.804582665161</v>
      </c>
      <c r="P41" s="1635">
        <v>19019.918825344452</v>
      </c>
      <c r="Q41" s="1635">
        <v>20359.622100169196</v>
      </c>
      <c r="R41" s="1635">
        <v>19031.86088898444</v>
      </c>
      <c r="S41" s="1635">
        <v>23681.893697425519</v>
      </c>
      <c r="T41" s="1635">
        <v>24888.141499236568</v>
      </c>
      <c r="U41" s="1635">
        <v>25844.567493140414</v>
      </c>
      <c r="V41" s="1635">
        <v>30380.829906319705</v>
      </c>
      <c r="W41" s="1635">
        <v>27478.335007460904</v>
      </c>
      <c r="X41" s="1635">
        <v>30366.914857967749</v>
      </c>
      <c r="Y41" s="1635">
        <v>36383.603443842294</v>
      </c>
      <c r="Z41" s="1635">
        <v>34065.031889354956</v>
      </c>
      <c r="AA41" s="1635">
        <v>39113.909090694455</v>
      </c>
      <c r="AB41" s="1635">
        <v>36150.224828007966</v>
      </c>
      <c r="AC41" s="1635">
        <v>37315.442194255513</v>
      </c>
      <c r="AD41" s="1635">
        <v>42994.589207411875</v>
      </c>
      <c r="AE41" s="1635">
        <v>38539.048552894761</v>
      </c>
      <c r="AF41" s="1635">
        <v>37991.481935907781</v>
      </c>
      <c r="AG41" s="1635">
        <v>36362.362401980514</v>
      </c>
      <c r="AH41" s="1635">
        <v>38447.810076982285</v>
      </c>
      <c r="AI41" s="1635">
        <v>36556.538736895629</v>
      </c>
      <c r="AJ41" s="1635">
        <v>34716.693951623682</v>
      </c>
    </row>
    <row r="42" spans="1:36" ht="12.75" customHeight="1" thickBot="1" x14ac:dyDescent="0.3">
      <c r="A42" s="1676"/>
      <c r="B42" s="1677"/>
      <c r="C42" s="1677"/>
      <c r="D42" s="1677"/>
      <c r="E42" s="1677"/>
      <c r="F42" s="1677"/>
      <c r="G42" s="1677"/>
      <c r="H42" s="1677"/>
      <c r="I42" s="1677"/>
      <c r="J42" s="1677"/>
      <c r="K42" s="1677"/>
      <c r="L42" s="1677"/>
      <c r="M42" s="1677"/>
      <c r="N42" s="1677"/>
      <c r="O42" s="1677"/>
      <c r="P42" s="1677"/>
      <c r="Q42" s="1677"/>
      <c r="R42" s="1677"/>
      <c r="S42" s="1677"/>
      <c r="T42" s="1677"/>
      <c r="U42" s="1677"/>
      <c r="V42" s="1677"/>
      <c r="W42" s="1677"/>
      <c r="X42" s="1677"/>
      <c r="Y42" s="1677"/>
      <c r="Z42" s="1677"/>
      <c r="AA42" s="1677"/>
      <c r="AB42" s="1677"/>
      <c r="AC42" s="1677"/>
      <c r="AD42" s="1677"/>
      <c r="AE42" s="1677"/>
      <c r="AF42" s="1677"/>
      <c r="AG42" s="1677"/>
      <c r="AH42" s="1677"/>
      <c r="AI42" s="1677"/>
      <c r="AJ42" s="1677"/>
    </row>
    <row r="43" spans="1:36" s="1679" customFormat="1" ht="15.75" customHeight="1" thickTop="1" x14ac:dyDescent="0.25">
      <c r="A43" s="1601" t="s">
        <v>598</v>
      </c>
      <c r="B43" s="1678"/>
      <c r="C43" s="1678"/>
      <c r="D43" s="1678"/>
      <c r="E43" s="1678"/>
      <c r="F43" s="1678"/>
      <c r="G43" s="1678"/>
      <c r="H43" s="1678"/>
      <c r="I43" s="1678"/>
      <c r="J43" s="1678"/>
      <c r="K43" s="1678"/>
      <c r="L43" s="1678"/>
      <c r="M43" s="1678"/>
      <c r="N43" s="1678"/>
      <c r="O43" s="1678"/>
      <c r="P43" s="1678"/>
      <c r="Q43" s="1678"/>
      <c r="R43" s="1678"/>
      <c r="S43" s="1678"/>
      <c r="T43" s="1678"/>
      <c r="U43" s="1678"/>
      <c r="V43" s="1678"/>
      <c r="W43" s="1678"/>
      <c r="X43" s="1678"/>
      <c r="Y43" s="1678"/>
      <c r="Z43" s="1678"/>
      <c r="AA43" s="1678"/>
      <c r="AB43" s="1678"/>
      <c r="AC43" s="1678"/>
      <c r="AD43" s="1678"/>
      <c r="AE43" s="1678"/>
      <c r="AF43" s="1678"/>
      <c r="AG43" s="1678"/>
      <c r="AH43" s="1678"/>
      <c r="AI43" s="1678"/>
      <c r="AJ43" s="1678"/>
    </row>
    <row r="44" spans="1:36" s="469" customFormat="1" ht="15.75" customHeight="1" x14ac:dyDescent="0.25">
      <c r="A44" s="1654" t="s">
        <v>1552</v>
      </c>
    </row>
    <row r="45" spans="1:36" s="1601" customFormat="1" x14ac:dyDescent="0.25">
      <c r="A45" s="1655" t="s">
        <v>1553</v>
      </c>
    </row>
    <row r="46" spans="1:36" s="469" customFormat="1" ht="15.75" customHeight="1" x14ac:dyDescent="0.25">
      <c r="A46" s="3320" t="s">
        <v>1587</v>
      </c>
      <c r="B46" s="3320"/>
      <c r="C46" s="3320"/>
      <c r="D46" s="3320"/>
      <c r="E46" s="3320"/>
      <c r="F46" s="3320"/>
      <c r="G46" s="3320"/>
      <c r="H46" s="3320"/>
      <c r="I46" s="3320"/>
      <c r="J46" s="3320"/>
      <c r="K46" s="3320"/>
      <c r="L46" s="3320"/>
      <c r="M46" s="3320"/>
      <c r="N46" s="3320"/>
      <c r="O46" s="3320"/>
      <c r="P46" s="3320"/>
      <c r="Q46" s="3320"/>
      <c r="R46" s="3320"/>
      <c r="S46" s="3320"/>
      <c r="T46" s="3320"/>
      <c r="U46" s="3320"/>
      <c r="V46" s="3320"/>
      <c r="W46" s="3320"/>
      <c r="X46" s="3320"/>
      <c r="Y46" s="3320"/>
      <c r="Z46" s="3320"/>
      <c r="AA46" s="3320"/>
      <c r="AB46" s="3320"/>
      <c r="AC46" s="3320"/>
      <c r="AD46" s="3320"/>
      <c r="AE46" s="3320"/>
      <c r="AF46" s="3320"/>
      <c r="AG46" s="1680"/>
      <c r="AH46" s="1680"/>
      <c r="AI46" s="1680"/>
      <c r="AJ46" s="1680"/>
    </row>
    <row r="47" spans="1:36" s="469" customFormat="1" ht="34.5" customHeight="1" x14ac:dyDescent="0.25">
      <c r="A47" s="3320" t="s">
        <v>1588</v>
      </c>
      <c r="B47" s="3320"/>
      <c r="C47" s="3320"/>
      <c r="D47" s="3320"/>
      <c r="E47" s="3320"/>
      <c r="F47" s="3320"/>
      <c r="G47" s="3320"/>
      <c r="H47" s="3320"/>
      <c r="I47" s="3320"/>
      <c r="J47" s="3320"/>
      <c r="K47" s="3320"/>
      <c r="L47" s="3320"/>
      <c r="M47" s="3320"/>
      <c r="N47" s="3320"/>
      <c r="O47" s="3320"/>
      <c r="P47" s="3320"/>
      <c r="Q47" s="3320"/>
      <c r="R47" s="3320"/>
      <c r="S47" s="3320"/>
      <c r="T47" s="3320"/>
      <c r="U47" s="3320"/>
      <c r="V47" s="3320"/>
      <c r="W47" s="3320"/>
      <c r="X47" s="3320"/>
      <c r="Y47" s="3320"/>
      <c r="Z47" s="3320"/>
      <c r="AA47" s="3320"/>
      <c r="AB47" s="3320"/>
      <c r="AC47" s="3320"/>
      <c r="AD47" s="3320"/>
      <c r="AE47" s="3320"/>
      <c r="AF47" s="3320"/>
      <c r="AG47" s="1680"/>
      <c r="AH47" s="1680"/>
      <c r="AI47" s="1680"/>
      <c r="AJ47" s="1680"/>
    </row>
    <row r="48" spans="1:36" s="469" customFormat="1" ht="15.75" customHeight="1" x14ac:dyDescent="0.25">
      <c r="A48" s="3320" t="s">
        <v>1557</v>
      </c>
      <c r="B48" s="3320"/>
      <c r="C48" s="3320"/>
      <c r="D48" s="3320"/>
      <c r="E48" s="3320"/>
      <c r="F48" s="3320"/>
      <c r="G48" s="3320"/>
      <c r="H48" s="3320"/>
      <c r="I48" s="3320"/>
      <c r="J48" s="3320"/>
      <c r="K48" s="3320"/>
      <c r="L48" s="3320"/>
      <c r="M48" s="3320"/>
      <c r="N48" s="3320"/>
      <c r="O48" s="3320"/>
      <c r="P48" s="3320"/>
      <c r="Q48" s="3320"/>
      <c r="R48" s="3320"/>
      <c r="S48" s="3320"/>
      <c r="T48" s="3320"/>
      <c r="U48" s="3320"/>
      <c r="V48" s="3320"/>
      <c r="W48" s="3320"/>
      <c r="X48" s="3320"/>
      <c r="Y48" s="3320"/>
      <c r="Z48" s="3320"/>
      <c r="AA48" s="3320"/>
      <c r="AB48" s="3320"/>
      <c r="AC48" s="3320"/>
      <c r="AD48" s="3320"/>
      <c r="AE48" s="3320"/>
      <c r="AF48" s="3320"/>
      <c r="AG48" s="1680"/>
      <c r="AH48" s="1680"/>
      <c r="AI48" s="1680"/>
      <c r="AJ48" s="1680"/>
    </row>
    <row r="49" spans="1:36" s="469" customFormat="1" ht="15.75" customHeight="1" x14ac:dyDescent="0.25">
      <c r="A49" s="3320"/>
      <c r="B49" s="3320"/>
      <c r="C49" s="3320"/>
      <c r="D49" s="3320"/>
      <c r="E49" s="3320"/>
      <c r="F49" s="3320"/>
      <c r="G49" s="3320"/>
      <c r="H49" s="3320"/>
      <c r="I49" s="3320"/>
      <c r="J49" s="3320"/>
      <c r="K49" s="3320"/>
      <c r="L49" s="3320"/>
      <c r="M49" s="3320"/>
      <c r="N49" s="3320"/>
      <c r="O49" s="1680"/>
      <c r="P49" s="1680"/>
      <c r="Q49" s="1680"/>
      <c r="R49" s="1680"/>
      <c r="S49" s="1680"/>
      <c r="T49" s="1680"/>
      <c r="U49" s="1680"/>
      <c r="V49" s="1680"/>
      <c r="W49" s="1680"/>
      <c r="X49" s="1680"/>
      <c r="Y49" s="1680"/>
      <c r="Z49" s="1680"/>
      <c r="AA49" s="1680"/>
      <c r="AB49" s="1680"/>
      <c r="AC49" s="1680"/>
      <c r="AD49" s="1680"/>
      <c r="AE49" s="1680"/>
      <c r="AF49" s="1680"/>
      <c r="AG49" s="1680"/>
      <c r="AH49" s="1680"/>
      <c r="AI49" s="1680"/>
      <c r="AJ49" s="1680"/>
    </row>
    <row r="50" spans="1:36" s="1679" customFormat="1" ht="15.75" customHeight="1" x14ac:dyDescent="0.25">
      <c r="A50" s="1601" t="s">
        <v>794</v>
      </c>
      <c r="B50" s="1678"/>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c r="AH50" s="1678"/>
      <c r="AI50" s="1678"/>
      <c r="AJ50" s="1678"/>
    </row>
  </sheetData>
  <mergeCells count="4">
    <mergeCell ref="A46:AF46"/>
    <mergeCell ref="A47:AF47"/>
    <mergeCell ref="A48:AF48"/>
    <mergeCell ref="A49:N49"/>
  </mergeCells>
  <hyperlinks>
    <hyperlink ref="A45" r:id="rId1" display="https://www.bom.mu/publications-statistics/statistics/monthly-statistical-bulletin/monthly-statistical-bulletin-february-2021"/>
  </hyperlinks>
  <pageMargins left="0.75" right="0.75" top="0.75" bottom="0.75" header="0.3" footer="0"/>
  <pageSetup paperSize="9" scale="56" fitToHeight="0" orientation="landscape" r:id="rId2"/>
  <headerFooter alignWithMargins="0"/>
  <rowBreaks count="1" manualBreakCount="1">
    <brk id="52" max="16383"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45"/>
  <sheetViews>
    <sheetView zoomScale="55" zoomScaleNormal="55" zoomScaleSheetLayoutView="70" workbookViewId="0">
      <pane xSplit="6" ySplit="3" topLeftCell="X11" activePane="bottomRight" state="frozen"/>
      <selection activeCell="R21" sqref="R21"/>
      <selection pane="topRight" activeCell="R21" sqref="R21"/>
      <selection pane="bottomLeft" activeCell="R21" sqref="R21"/>
      <selection pane="bottomRight" activeCell="R21" sqref="R21"/>
    </sheetView>
  </sheetViews>
  <sheetFormatPr defaultColWidth="9.140625" defaultRowHeight="15.75" customHeight="1" x14ac:dyDescent="0.25"/>
  <cols>
    <col min="1" max="1" width="59" style="474" customWidth="1"/>
    <col min="2" max="23" width="12.7109375" style="474" hidden="1" customWidth="1"/>
    <col min="24" max="36" width="12.7109375" style="474" customWidth="1"/>
    <col min="37" max="16384" width="9.140625" style="474"/>
  </cols>
  <sheetData>
    <row r="1" spans="1:36" s="465" customFormat="1" ht="24" customHeight="1" x14ac:dyDescent="0.3">
      <c r="A1" s="1604" t="s">
        <v>1589</v>
      </c>
    </row>
    <row r="2" spans="1:36" ht="13.5" customHeight="1" thickBot="1" x14ac:dyDescent="0.3">
      <c r="A2" s="1681"/>
      <c r="C2" s="1662"/>
      <c r="G2" s="1662"/>
      <c r="R2" s="1662"/>
      <c r="W2" s="1662"/>
      <c r="AB2" s="1662"/>
      <c r="AD2" s="1662"/>
      <c r="AJ2" s="1662" t="s">
        <v>681</v>
      </c>
    </row>
    <row r="3" spans="1:36" s="1683" customFormat="1" ht="21" customHeight="1" thickTop="1" thickBot="1" x14ac:dyDescent="0.35">
      <c r="A3" s="1682"/>
      <c r="B3" s="1664">
        <v>43374</v>
      </c>
      <c r="C3" s="1664">
        <v>43405</v>
      </c>
      <c r="D3" s="1664">
        <v>43435</v>
      </c>
      <c r="E3" s="1664">
        <v>43466</v>
      </c>
      <c r="F3" s="1664">
        <v>43497</v>
      </c>
      <c r="G3" s="1664">
        <v>43525</v>
      </c>
      <c r="H3" s="1664">
        <v>43556</v>
      </c>
      <c r="I3" s="1664">
        <v>43586</v>
      </c>
      <c r="J3" s="1664">
        <v>43617</v>
      </c>
      <c r="K3" s="1664">
        <v>43647</v>
      </c>
      <c r="L3" s="1664">
        <v>43678</v>
      </c>
      <c r="M3" s="1664">
        <v>43709</v>
      </c>
      <c r="N3" s="1664">
        <v>43739</v>
      </c>
      <c r="O3" s="1664">
        <v>43770</v>
      </c>
      <c r="P3" s="1664">
        <v>43800</v>
      </c>
      <c r="Q3" s="1664">
        <v>43831</v>
      </c>
      <c r="R3" s="1665" t="s">
        <v>1528</v>
      </c>
      <c r="S3" s="1665" t="s">
        <v>771</v>
      </c>
      <c r="T3" s="1572" t="s">
        <v>1529</v>
      </c>
      <c r="U3" s="1572" t="s">
        <v>1530</v>
      </c>
      <c r="V3" s="1572" t="s">
        <v>1559</v>
      </c>
      <c r="W3" s="1572" t="s">
        <v>1091</v>
      </c>
      <c r="X3" s="1572" t="s">
        <v>1092</v>
      </c>
      <c r="Y3" s="1572" t="s">
        <v>1093</v>
      </c>
      <c r="Z3" s="1572" t="s">
        <v>778</v>
      </c>
      <c r="AA3" s="1572">
        <v>44136</v>
      </c>
      <c r="AB3" s="1572">
        <v>44166</v>
      </c>
      <c r="AC3" s="1572">
        <v>44197</v>
      </c>
      <c r="AD3" s="1572" t="s">
        <v>1531</v>
      </c>
      <c r="AE3" s="1572" t="s">
        <v>1532</v>
      </c>
      <c r="AF3" s="1572" t="s">
        <v>1560</v>
      </c>
      <c r="AG3" s="1572" t="s">
        <v>785</v>
      </c>
      <c r="AH3" s="1572" t="s">
        <v>786</v>
      </c>
      <c r="AI3" s="1572" t="s">
        <v>1534</v>
      </c>
      <c r="AJ3" s="1572" t="s">
        <v>1535</v>
      </c>
    </row>
    <row r="4" spans="1:36" ht="15" customHeight="1" thickTop="1" x14ac:dyDescent="0.25">
      <c r="A4" s="1671"/>
      <c r="B4" s="1684"/>
      <c r="C4" s="1684"/>
      <c r="D4" s="1684"/>
      <c r="E4" s="1684"/>
      <c r="F4" s="1684"/>
      <c r="G4" s="1684"/>
      <c r="H4" s="1684"/>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row>
    <row r="5" spans="1:36" ht="22.5" customHeight="1" x14ac:dyDescent="0.25">
      <c r="A5" s="1670" t="s">
        <v>1504</v>
      </c>
      <c r="B5" s="1635">
        <v>603245.70985475881</v>
      </c>
      <c r="C5" s="1635">
        <v>578095.53196456493</v>
      </c>
      <c r="D5" s="1635">
        <v>570676.64685810125</v>
      </c>
      <c r="E5" s="1635">
        <v>555738.52165962593</v>
      </c>
      <c r="F5" s="1635">
        <v>612169.07425153302</v>
      </c>
      <c r="G5" s="1635">
        <v>580722.23639972229</v>
      </c>
      <c r="H5" s="1635">
        <v>601793.3831605739</v>
      </c>
      <c r="I5" s="1635">
        <v>587297.76118893118</v>
      </c>
      <c r="J5" s="1635">
        <v>592037.74036985345</v>
      </c>
      <c r="K5" s="1635">
        <v>631511.75170988846</v>
      </c>
      <c r="L5" s="1635">
        <v>604448.16456935892</v>
      </c>
      <c r="M5" s="1635">
        <v>614788.03581099678</v>
      </c>
      <c r="N5" s="1635">
        <v>636312.00008742744</v>
      </c>
      <c r="O5" s="1635">
        <v>694122.06739733275</v>
      </c>
      <c r="P5" s="1635">
        <v>647472.0633556376</v>
      </c>
      <c r="Q5" s="1635">
        <v>656936.82186131133</v>
      </c>
      <c r="R5" s="1635">
        <v>663250.26434066286</v>
      </c>
      <c r="S5" s="1635">
        <v>669451.75571228086</v>
      </c>
      <c r="T5" s="1635">
        <v>674018.17257455934</v>
      </c>
      <c r="U5" s="1635">
        <v>674698.84540283575</v>
      </c>
      <c r="V5" s="1635">
        <v>710010.22029280965</v>
      </c>
      <c r="W5" s="1635">
        <v>693282.2088749262</v>
      </c>
      <c r="X5" s="1635">
        <v>770270.23610633228</v>
      </c>
      <c r="Y5" s="1635">
        <v>783278.32101354213</v>
      </c>
      <c r="Z5" s="1635">
        <v>730816.51683918678</v>
      </c>
      <c r="AA5" s="1635">
        <v>745880.10079184012</v>
      </c>
      <c r="AB5" s="1635">
        <v>753659.20792943332</v>
      </c>
      <c r="AC5" s="1635">
        <v>758357.98090497137</v>
      </c>
      <c r="AD5" s="1635">
        <v>811243.01065622596</v>
      </c>
      <c r="AE5" s="1635">
        <v>844502.63762076199</v>
      </c>
      <c r="AF5" s="1635">
        <v>777736.63392093568</v>
      </c>
      <c r="AG5" s="1635">
        <v>828016.68544027291</v>
      </c>
      <c r="AH5" s="1635">
        <v>821955.15877083782</v>
      </c>
      <c r="AI5" s="1635">
        <v>806245.32175628049</v>
      </c>
      <c r="AJ5" s="1635">
        <v>863070.59250512987</v>
      </c>
    </row>
    <row r="6" spans="1:36" ht="22.5" customHeight="1" x14ac:dyDescent="0.25">
      <c r="A6" s="1671" t="s">
        <v>1590</v>
      </c>
      <c r="B6" s="1672">
        <v>896191.11415082228</v>
      </c>
      <c r="C6" s="1672">
        <v>876588.10035106866</v>
      </c>
      <c r="D6" s="1672">
        <v>880669.4843989436</v>
      </c>
      <c r="E6" s="1672">
        <v>867388.41003377514</v>
      </c>
      <c r="F6" s="1672">
        <v>923993.0794532852</v>
      </c>
      <c r="G6" s="1672">
        <v>902296.71547221811</v>
      </c>
      <c r="H6" s="1672">
        <v>913921.65625984012</v>
      </c>
      <c r="I6" s="1672">
        <v>909355.8619534215</v>
      </c>
      <c r="J6" s="1672">
        <v>926623.10344077705</v>
      </c>
      <c r="K6" s="1672">
        <v>970603.58319878997</v>
      </c>
      <c r="L6" s="1672">
        <v>947835.72570016305</v>
      </c>
      <c r="M6" s="1672">
        <v>964327.463522451</v>
      </c>
      <c r="N6" s="1672">
        <v>989884.53617529338</v>
      </c>
      <c r="O6" s="1672">
        <v>1056196.2182027367</v>
      </c>
      <c r="P6" s="1672">
        <v>1024420.1348020786</v>
      </c>
      <c r="Q6" s="1672">
        <v>1035432.7387717043</v>
      </c>
      <c r="R6" s="1672">
        <v>1051669.5278650182</v>
      </c>
      <c r="S6" s="1672">
        <v>1062328.6973418109</v>
      </c>
      <c r="T6" s="1672">
        <v>1087943.5535600239</v>
      </c>
      <c r="U6" s="1672">
        <v>1079551.4158543271</v>
      </c>
      <c r="V6" s="1672">
        <v>1121475.9017184153</v>
      </c>
      <c r="W6" s="1672">
        <v>1098950.6150285406</v>
      </c>
      <c r="X6" s="1672">
        <v>1184344.438216028</v>
      </c>
      <c r="Y6" s="1672">
        <v>1173343.7042032997</v>
      </c>
      <c r="Z6" s="1672">
        <v>1107728.9327450846</v>
      </c>
      <c r="AA6" s="1672">
        <v>1145991.8670518862</v>
      </c>
      <c r="AB6" s="1672">
        <v>1139657.3932159878</v>
      </c>
      <c r="AC6" s="1672">
        <v>1184473.452374368</v>
      </c>
      <c r="AD6" s="1672">
        <v>1229037.7751683218</v>
      </c>
      <c r="AE6" s="1672">
        <v>1266433.8128693639</v>
      </c>
      <c r="AF6" s="1672">
        <v>1205915.6741799323</v>
      </c>
      <c r="AG6" s="1672">
        <v>1270383.1437136787</v>
      </c>
      <c r="AH6" s="1672">
        <v>1298132.4789859958</v>
      </c>
      <c r="AI6" s="1672">
        <v>1274510.3748985457</v>
      </c>
      <c r="AJ6" s="1672">
        <v>1342598.8817183147</v>
      </c>
    </row>
    <row r="7" spans="1:36" ht="22.5" customHeight="1" x14ac:dyDescent="0.25">
      <c r="A7" s="1671" t="s">
        <v>1591</v>
      </c>
      <c r="B7" s="1672">
        <v>-292945.40429606347</v>
      </c>
      <c r="C7" s="1672">
        <v>-298492.56838650367</v>
      </c>
      <c r="D7" s="1672">
        <v>-309992.83754084236</v>
      </c>
      <c r="E7" s="1672">
        <v>-311649.88837414928</v>
      </c>
      <c r="F7" s="1672">
        <v>-311824.00520175224</v>
      </c>
      <c r="G7" s="1672">
        <v>-321574.47907249589</v>
      </c>
      <c r="H7" s="1672">
        <v>-312128.27309926628</v>
      </c>
      <c r="I7" s="1672">
        <v>-322058.10076449031</v>
      </c>
      <c r="J7" s="1672">
        <v>-334585.3630709236</v>
      </c>
      <c r="K7" s="1672">
        <v>-339091.83148890157</v>
      </c>
      <c r="L7" s="1672">
        <v>-343387.56113080413</v>
      </c>
      <c r="M7" s="1672">
        <v>-349539.42771145422</v>
      </c>
      <c r="N7" s="1672">
        <v>-353572.53608786588</v>
      </c>
      <c r="O7" s="1672">
        <v>-362074.15080540394</v>
      </c>
      <c r="P7" s="1672">
        <v>-376948.071446441</v>
      </c>
      <c r="Q7" s="1672">
        <v>-378495.91691039287</v>
      </c>
      <c r="R7" s="1672">
        <v>-388419.26352435537</v>
      </c>
      <c r="S7" s="1672">
        <v>-392876.94162953005</v>
      </c>
      <c r="T7" s="1672">
        <v>-413925.38098546455</v>
      </c>
      <c r="U7" s="1672">
        <v>-404852.5704514914</v>
      </c>
      <c r="V7" s="1672">
        <v>-411465.68142560567</v>
      </c>
      <c r="W7" s="1672">
        <v>-405668.40615361446</v>
      </c>
      <c r="X7" s="1672">
        <v>-414074.20210969576</v>
      </c>
      <c r="Y7" s="1672">
        <v>-390065.38318975759</v>
      </c>
      <c r="Z7" s="1672">
        <v>-376912.41590589785</v>
      </c>
      <c r="AA7" s="1672">
        <v>-400111.7662600461</v>
      </c>
      <c r="AB7" s="1672">
        <v>-385998.18528655457</v>
      </c>
      <c r="AC7" s="1672">
        <v>-426115.47146939661</v>
      </c>
      <c r="AD7" s="1672">
        <v>-417794.76451209589</v>
      </c>
      <c r="AE7" s="1672">
        <v>-421931.17524860188</v>
      </c>
      <c r="AF7" s="1672">
        <v>-428179.04025899665</v>
      </c>
      <c r="AG7" s="1672">
        <v>-442366.45827340579</v>
      </c>
      <c r="AH7" s="1672">
        <v>-476177.32021515799</v>
      </c>
      <c r="AI7" s="1672">
        <v>-468265.05314226518</v>
      </c>
      <c r="AJ7" s="1672">
        <v>-479528.28921318485</v>
      </c>
    </row>
    <row r="8" spans="1:36" ht="13.5" customHeight="1" x14ac:dyDescent="0.25">
      <c r="A8" s="1671"/>
      <c r="B8" s="1672"/>
      <c r="C8" s="1672"/>
      <c r="D8" s="1672"/>
      <c r="E8" s="1672"/>
      <c r="F8" s="1672"/>
      <c r="G8" s="1672"/>
      <c r="H8" s="1672"/>
      <c r="I8" s="1672"/>
      <c r="J8" s="1672"/>
      <c r="K8" s="1672"/>
      <c r="L8" s="1672"/>
      <c r="M8" s="1672"/>
      <c r="N8" s="1672"/>
      <c r="O8" s="1672"/>
      <c r="P8" s="1672"/>
      <c r="Q8" s="1672"/>
      <c r="R8" s="1672"/>
      <c r="S8" s="1672"/>
      <c r="T8" s="1672"/>
      <c r="U8" s="1672"/>
      <c r="V8" s="1672"/>
      <c r="W8" s="1672"/>
      <c r="X8" s="1672"/>
      <c r="Y8" s="1672"/>
      <c r="Z8" s="1672"/>
      <c r="AA8" s="1672"/>
      <c r="AB8" s="1672"/>
      <c r="AC8" s="1672"/>
      <c r="AD8" s="1672"/>
      <c r="AE8" s="1672"/>
      <c r="AF8" s="1672"/>
      <c r="AG8" s="1672"/>
      <c r="AH8" s="1672"/>
      <c r="AI8" s="1672"/>
      <c r="AJ8" s="1672"/>
    </row>
    <row r="9" spans="1:36" ht="22.5" customHeight="1" x14ac:dyDescent="0.25">
      <c r="A9" s="1670" t="s">
        <v>1592</v>
      </c>
      <c r="B9" s="1635">
        <v>528507.15049697482</v>
      </c>
      <c r="C9" s="1635">
        <v>532504.71843454451</v>
      </c>
      <c r="D9" s="1635">
        <v>535595.34332503879</v>
      </c>
      <c r="E9" s="1635">
        <v>537435.03660130629</v>
      </c>
      <c r="F9" s="1635">
        <v>544408.05608472717</v>
      </c>
      <c r="G9" s="1635">
        <v>546452.15534119459</v>
      </c>
      <c r="H9" s="1635">
        <v>551405.17527963209</v>
      </c>
      <c r="I9" s="1635">
        <v>556514.24032124854</v>
      </c>
      <c r="J9" s="1635">
        <v>559315.16579802462</v>
      </c>
      <c r="K9" s="1635">
        <v>560316.61627336999</v>
      </c>
      <c r="L9" s="1635">
        <v>566314.99988263834</v>
      </c>
      <c r="M9" s="1635">
        <v>569585.84295182757</v>
      </c>
      <c r="N9" s="1635">
        <v>572947.61443394527</v>
      </c>
      <c r="O9" s="1635">
        <v>580946.77017233381</v>
      </c>
      <c r="P9" s="1635">
        <v>568231.20749208983</v>
      </c>
      <c r="Q9" s="1635">
        <v>577470.58963284642</v>
      </c>
      <c r="R9" s="1635">
        <v>579449.06567024486</v>
      </c>
      <c r="S9" s="1635">
        <v>590893.29062382143</v>
      </c>
      <c r="T9" s="1635">
        <v>606617.82903432159</v>
      </c>
      <c r="U9" s="1635">
        <v>618478.67383789143</v>
      </c>
      <c r="V9" s="1635">
        <v>615619.1752611004</v>
      </c>
      <c r="W9" s="1635">
        <v>612042.03886945278</v>
      </c>
      <c r="X9" s="1635">
        <v>575645.00194022548</v>
      </c>
      <c r="Y9" s="1635">
        <v>565342.6026336879</v>
      </c>
      <c r="Z9" s="1635">
        <v>601140.60929480777</v>
      </c>
      <c r="AA9" s="1635">
        <v>606637.00377823273</v>
      </c>
      <c r="AB9" s="1635">
        <v>612902.89043286897</v>
      </c>
      <c r="AC9" s="1635">
        <v>629590.50231638446</v>
      </c>
      <c r="AD9" s="1635">
        <v>624614.1777794204</v>
      </c>
      <c r="AE9" s="1635">
        <v>614101.8384886795</v>
      </c>
      <c r="AF9" s="1635">
        <v>678156.26882610796</v>
      </c>
      <c r="AG9" s="1635">
        <v>689030.49952952284</v>
      </c>
      <c r="AH9" s="1635">
        <v>697522.58294174669</v>
      </c>
      <c r="AI9" s="1635">
        <v>715773.64484589803</v>
      </c>
      <c r="AJ9" s="1635">
        <v>706260.48931452539</v>
      </c>
    </row>
    <row r="10" spans="1:36" ht="22.5" customHeight="1" x14ac:dyDescent="0.25">
      <c r="A10" s="1670" t="s">
        <v>1593</v>
      </c>
      <c r="B10" s="1635">
        <v>73521.73544106973</v>
      </c>
      <c r="C10" s="1635">
        <v>76710.534558027837</v>
      </c>
      <c r="D10" s="1635">
        <v>75333.36498810933</v>
      </c>
      <c r="E10" s="1635">
        <v>77577.83028939963</v>
      </c>
      <c r="F10" s="1635">
        <v>79130.052553158428</v>
      </c>
      <c r="G10" s="1635">
        <v>81328.105320117786</v>
      </c>
      <c r="H10" s="1635">
        <v>81462.347226139711</v>
      </c>
      <c r="I10" s="1635">
        <v>83756.258916353021</v>
      </c>
      <c r="J10" s="1635">
        <v>81157.434213993198</v>
      </c>
      <c r="K10" s="1635">
        <v>80769.930632950753</v>
      </c>
      <c r="L10" s="1635">
        <v>83083.676186016295</v>
      </c>
      <c r="M10" s="1635">
        <v>81688.577415032501</v>
      </c>
      <c r="N10" s="1635">
        <v>84532.691022840867</v>
      </c>
      <c r="O10" s="1635">
        <v>90520.634915157571</v>
      </c>
      <c r="P10" s="1635">
        <v>72506.872336634973</v>
      </c>
      <c r="Q10" s="1635">
        <v>80581.332171483809</v>
      </c>
      <c r="R10" s="1635">
        <v>86551.353297311303</v>
      </c>
      <c r="S10" s="1635">
        <v>93766.65130088247</v>
      </c>
      <c r="T10" s="1635">
        <v>102389.82691172507</v>
      </c>
      <c r="U10" s="1635">
        <v>114689.53232434727</v>
      </c>
      <c r="V10" s="1635">
        <v>108858.03239432072</v>
      </c>
      <c r="W10" s="1635">
        <v>102781.82188343778</v>
      </c>
      <c r="X10" s="1635">
        <v>68553.84791210563</v>
      </c>
      <c r="Y10" s="1635">
        <v>63587.994259148021</v>
      </c>
      <c r="Z10" s="1635">
        <v>67640.188858857393</v>
      </c>
      <c r="AA10" s="1635">
        <v>73793.763753036474</v>
      </c>
      <c r="AB10" s="1635">
        <v>78891.757295663585</v>
      </c>
      <c r="AC10" s="1635">
        <v>83951.434636307575</v>
      </c>
      <c r="AD10" s="1635">
        <v>88117.980086452633</v>
      </c>
      <c r="AE10" s="1635">
        <v>84218.039875542745</v>
      </c>
      <c r="AF10" s="1635">
        <v>91392.850719704235</v>
      </c>
      <c r="AG10" s="1635">
        <v>97199.326574077029</v>
      </c>
      <c r="AH10" s="1635">
        <v>104148.84429318221</v>
      </c>
      <c r="AI10" s="1635">
        <v>112870.52682081732</v>
      </c>
      <c r="AJ10" s="1635">
        <v>105115.47504876007</v>
      </c>
    </row>
    <row r="11" spans="1:36" ht="22.5" customHeight="1" x14ac:dyDescent="0.25">
      <c r="A11" s="1671" t="s">
        <v>1594</v>
      </c>
      <c r="B11" s="1672">
        <v>108562.61593662319</v>
      </c>
      <c r="C11" s="1672">
        <v>108923.96045578015</v>
      </c>
      <c r="D11" s="1672">
        <v>106522.54550469911</v>
      </c>
      <c r="E11" s="1672">
        <v>110891.83050453781</v>
      </c>
      <c r="F11" s="1672">
        <v>108916.8087983835</v>
      </c>
      <c r="G11" s="1672">
        <v>112107.7442829256</v>
      </c>
      <c r="H11" s="1672">
        <v>113203.19004600875</v>
      </c>
      <c r="I11" s="1672">
        <v>115890.98669991593</v>
      </c>
      <c r="J11" s="1672">
        <v>111312.03404918466</v>
      </c>
      <c r="K11" s="1672">
        <v>110419.95805792572</v>
      </c>
      <c r="L11" s="1672">
        <v>115601.73085135258</v>
      </c>
      <c r="M11" s="1672">
        <v>112474.58672580255</v>
      </c>
      <c r="N11" s="1672">
        <v>114928.57344395113</v>
      </c>
      <c r="O11" s="1672">
        <v>121374.08251778412</v>
      </c>
      <c r="P11" s="1672">
        <v>120575.18472203201</v>
      </c>
      <c r="Q11" s="1672">
        <v>121791.26959406733</v>
      </c>
      <c r="R11" s="1672">
        <v>122275.49144287358</v>
      </c>
      <c r="S11" s="1672">
        <v>129638.25732720213</v>
      </c>
      <c r="T11" s="1672">
        <v>153690.12734889146</v>
      </c>
      <c r="U11" s="1672">
        <v>153678.35557526001</v>
      </c>
      <c r="V11" s="1672">
        <v>168287.1343339812</v>
      </c>
      <c r="W11" s="1672">
        <v>158018.09263549742</v>
      </c>
      <c r="X11" s="1672">
        <v>149556.62306209799</v>
      </c>
      <c r="Y11" s="1672">
        <v>146628.42226156747</v>
      </c>
      <c r="Z11" s="1672">
        <v>139917.55576504051</v>
      </c>
      <c r="AA11" s="1672">
        <v>141755.63593183062</v>
      </c>
      <c r="AB11" s="1672">
        <v>146408.5262308176</v>
      </c>
      <c r="AC11" s="1672">
        <v>150826.24848758962</v>
      </c>
      <c r="AD11" s="1672">
        <v>158531.01076336461</v>
      </c>
      <c r="AE11" s="1672">
        <v>162723.36962497901</v>
      </c>
      <c r="AF11" s="1672">
        <v>165605.53635328053</v>
      </c>
      <c r="AG11" s="1672">
        <v>172559.18995670188</v>
      </c>
      <c r="AH11" s="1672">
        <v>188936.92518337848</v>
      </c>
      <c r="AI11" s="1672">
        <v>190764.5034953804</v>
      </c>
      <c r="AJ11" s="1672">
        <v>193220.71468804724</v>
      </c>
    </row>
    <row r="12" spans="1:36" ht="22.5" customHeight="1" x14ac:dyDescent="0.25">
      <c r="A12" s="1671" t="s">
        <v>1595</v>
      </c>
      <c r="B12" s="1672">
        <v>-35040.880495553465</v>
      </c>
      <c r="C12" s="1672">
        <v>-32213.425897752317</v>
      </c>
      <c r="D12" s="1672">
        <v>-31189.180516589779</v>
      </c>
      <c r="E12" s="1672">
        <v>-33314.000215138185</v>
      </c>
      <c r="F12" s="1672">
        <v>-29786.756245225064</v>
      </c>
      <c r="G12" s="1672">
        <v>-30779.63896280781</v>
      </c>
      <c r="H12" s="1672">
        <v>-31740.842819869038</v>
      </c>
      <c r="I12" s="1672">
        <v>-32134.727783562914</v>
      </c>
      <c r="J12" s="1672">
        <v>-30154.59983519146</v>
      </c>
      <c r="K12" s="1672">
        <v>-29650.027424974964</v>
      </c>
      <c r="L12" s="1672">
        <v>-32518.054665336287</v>
      </c>
      <c r="M12" s="1672">
        <v>-30786.009310770052</v>
      </c>
      <c r="N12" s="1672">
        <v>-30395.882421110262</v>
      </c>
      <c r="O12" s="1672">
        <v>-30853.447602626547</v>
      </c>
      <c r="P12" s="1672">
        <v>-48068.312385397032</v>
      </c>
      <c r="Q12" s="1672">
        <v>-41209.93742258352</v>
      </c>
      <c r="R12" s="1672">
        <v>-35724.138145562276</v>
      </c>
      <c r="S12" s="1672">
        <v>-35871.606026319656</v>
      </c>
      <c r="T12" s="1672">
        <v>-51300.300437166385</v>
      </c>
      <c r="U12" s="1672">
        <v>-38988.823250912741</v>
      </c>
      <c r="V12" s="1672">
        <v>-59429.101939660482</v>
      </c>
      <c r="W12" s="1672">
        <v>-55236.270752059645</v>
      </c>
      <c r="X12" s="1672">
        <v>-81002.775149992362</v>
      </c>
      <c r="Y12" s="1672">
        <v>-83040.428002419445</v>
      </c>
      <c r="Z12" s="1672">
        <v>-72277.366906183117</v>
      </c>
      <c r="AA12" s="1672">
        <v>-67961.872178794147</v>
      </c>
      <c r="AB12" s="1672">
        <v>-67516.768935154018</v>
      </c>
      <c r="AC12" s="1672">
        <v>-66874.813851282044</v>
      </c>
      <c r="AD12" s="1672">
        <v>-70413.030676911978</v>
      </c>
      <c r="AE12" s="1672">
        <v>-78505.329749436263</v>
      </c>
      <c r="AF12" s="1672">
        <v>-74212.6856335763</v>
      </c>
      <c r="AG12" s="1672">
        <v>-75359.863382624855</v>
      </c>
      <c r="AH12" s="1672">
        <v>-84788.080890196274</v>
      </c>
      <c r="AI12" s="1672">
        <v>-77893.976674563077</v>
      </c>
      <c r="AJ12" s="1672">
        <v>-88105.239639287174</v>
      </c>
    </row>
    <row r="13" spans="1:36" ht="22.5" customHeight="1" x14ac:dyDescent="0.25">
      <c r="A13" s="1670" t="s">
        <v>1596</v>
      </c>
      <c r="B13" s="1635">
        <v>454985.41505590512</v>
      </c>
      <c r="C13" s="1635">
        <v>455794.18387651665</v>
      </c>
      <c r="D13" s="1635">
        <v>460261.97833692946</v>
      </c>
      <c r="E13" s="1635">
        <v>459857.20631190663</v>
      </c>
      <c r="F13" s="1635">
        <v>465278.00353156874</v>
      </c>
      <c r="G13" s="1635">
        <v>465124.05002107681</v>
      </c>
      <c r="H13" s="1635">
        <v>469942.82805349235</v>
      </c>
      <c r="I13" s="1635">
        <v>472757.98140489554</v>
      </c>
      <c r="J13" s="1635">
        <v>478157.73158403143</v>
      </c>
      <c r="K13" s="1635">
        <v>479546.68564041925</v>
      </c>
      <c r="L13" s="1635">
        <v>483231.32369662204</v>
      </c>
      <c r="M13" s="1635">
        <v>487897.26553679502</v>
      </c>
      <c r="N13" s="1635">
        <v>488414.92341110442</v>
      </c>
      <c r="O13" s="1635">
        <v>2.5</v>
      </c>
      <c r="P13" s="1635">
        <v>495724.33515545487</v>
      </c>
      <c r="Q13" s="1635">
        <v>496889.25746136258</v>
      </c>
      <c r="R13" s="1635">
        <v>492897.71237293351</v>
      </c>
      <c r="S13" s="1635">
        <v>497126.63932293892</v>
      </c>
      <c r="T13" s="1635">
        <v>504228.00212259649</v>
      </c>
      <c r="U13" s="1635">
        <v>503789.14151354413</v>
      </c>
      <c r="V13" s="1635">
        <v>506761.14286677964</v>
      </c>
      <c r="W13" s="1635">
        <v>509260.21698601497</v>
      </c>
      <c r="X13" s="1635">
        <v>507091.15402811987</v>
      </c>
      <c r="Y13" s="1635">
        <v>501754.60837453988</v>
      </c>
      <c r="Z13" s="1635">
        <v>533500.42043595039</v>
      </c>
      <c r="AA13" s="1635">
        <v>532843.24002519622</v>
      </c>
      <c r="AB13" s="1635">
        <v>534011.13313720538</v>
      </c>
      <c r="AC13" s="1635">
        <v>545639.06768007693</v>
      </c>
      <c r="AD13" s="1635">
        <v>536496.19769296772</v>
      </c>
      <c r="AE13" s="1635">
        <v>529883.79861313675</v>
      </c>
      <c r="AF13" s="1635">
        <v>586763.41810640378</v>
      </c>
      <c r="AG13" s="1635">
        <v>591831.17295544583</v>
      </c>
      <c r="AH13" s="1635">
        <v>593373.73864856444</v>
      </c>
      <c r="AI13" s="1635">
        <v>602903.11802508077</v>
      </c>
      <c r="AJ13" s="1635">
        <v>601145.01426576532</v>
      </c>
    </row>
    <row r="14" spans="1:36" ht="13.5" customHeight="1" x14ac:dyDescent="0.25">
      <c r="A14" s="1671"/>
      <c r="B14" s="1672"/>
      <c r="C14" s="1672"/>
      <c r="D14" s="1672"/>
      <c r="E14" s="1672"/>
      <c r="F14" s="1672"/>
      <c r="G14" s="1672"/>
      <c r="H14" s="1672"/>
      <c r="I14" s="1672"/>
      <c r="J14" s="1672"/>
      <c r="K14" s="1672"/>
      <c r="L14" s="1672"/>
      <c r="M14" s="1672"/>
      <c r="N14" s="1672"/>
      <c r="O14" s="1672"/>
      <c r="P14" s="1672"/>
      <c r="Q14" s="1672"/>
      <c r="R14" s="1672"/>
      <c r="S14" s="1672"/>
      <c r="T14" s="1672"/>
      <c r="U14" s="1672"/>
      <c r="V14" s="1672"/>
      <c r="W14" s="1672"/>
      <c r="X14" s="1672"/>
      <c r="Y14" s="1672"/>
      <c r="Z14" s="1672"/>
      <c r="AA14" s="1672"/>
      <c r="AB14" s="1672"/>
      <c r="AC14" s="1672"/>
      <c r="AD14" s="1672"/>
      <c r="AE14" s="1672"/>
      <c r="AF14" s="1672"/>
      <c r="AG14" s="1672"/>
      <c r="AH14" s="1672"/>
      <c r="AI14" s="1672"/>
      <c r="AJ14" s="1672"/>
    </row>
    <row r="15" spans="1:36" ht="22.5" customHeight="1" x14ac:dyDescent="0.25">
      <c r="A15" s="1670" t="s">
        <v>1597</v>
      </c>
      <c r="B15" s="1635">
        <v>544713.22111905226</v>
      </c>
      <c r="C15" s="1635">
        <v>547078.01010348124</v>
      </c>
      <c r="D15" s="1635">
        <v>554892.69632883591</v>
      </c>
      <c r="E15" s="1635">
        <v>554908.23577923037</v>
      </c>
      <c r="F15" s="1635">
        <v>559637.26738361537</v>
      </c>
      <c r="G15" s="1635">
        <v>562978.93241245963</v>
      </c>
      <c r="H15" s="1635">
        <v>565338.49062105222</v>
      </c>
      <c r="I15" s="1635">
        <v>564329.58136491175</v>
      </c>
      <c r="J15" s="1635">
        <v>571821.25441540603</v>
      </c>
      <c r="K15" s="1635">
        <v>574711.70473376976</v>
      </c>
      <c r="L15" s="1635">
        <v>573609.46124614414</v>
      </c>
      <c r="M15" s="1635">
        <v>576579.80937112006</v>
      </c>
      <c r="N15" s="1635">
        <v>586220.9455710582</v>
      </c>
      <c r="O15" s="1635">
        <v>592579.06939322897</v>
      </c>
      <c r="P15" s="1635">
        <v>601973.23458341032</v>
      </c>
      <c r="Q15" s="1635">
        <v>604264.38169844472</v>
      </c>
      <c r="R15" s="1635">
        <v>612966.7983084236</v>
      </c>
      <c r="S15" s="1635">
        <v>623487.74252911494</v>
      </c>
      <c r="T15" s="1635">
        <v>634874.85028223693</v>
      </c>
      <c r="U15" s="1635">
        <v>640638.5183000121</v>
      </c>
      <c r="V15" s="1635">
        <v>644329.59710239817</v>
      </c>
      <c r="W15" s="1635">
        <v>645173.52177810203</v>
      </c>
      <c r="X15" s="1635">
        <v>646149.29340344621</v>
      </c>
      <c r="Y15" s="1635">
        <v>655899.11789156613</v>
      </c>
      <c r="Z15" s="1635">
        <v>693565.16370723839</v>
      </c>
      <c r="AA15" s="1635">
        <v>694772.90107514313</v>
      </c>
      <c r="AB15" s="1635">
        <v>703592.72573349939</v>
      </c>
      <c r="AC15" s="1635">
        <v>708184.36570888828</v>
      </c>
      <c r="AD15" s="1635">
        <v>710613.30748368672</v>
      </c>
      <c r="AE15" s="1635">
        <v>710709.83976267208</v>
      </c>
      <c r="AF15" s="1635">
        <v>763284.38256650825</v>
      </c>
      <c r="AG15" s="1635">
        <v>765919.0235516103</v>
      </c>
      <c r="AH15" s="1635">
        <v>765365.56867240334</v>
      </c>
      <c r="AI15" s="1635">
        <v>773835.90685053158</v>
      </c>
      <c r="AJ15" s="1635">
        <v>769296.78973335284</v>
      </c>
    </row>
    <row r="16" spans="1:36" ht="22.5" customHeight="1" x14ac:dyDescent="0.25">
      <c r="A16" s="1671" t="s">
        <v>1598</v>
      </c>
      <c r="B16" s="1672">
        <v>29071.941947559819</v>
      </c>
      <c r="C16" s="1672">
        <v>29111.019947766225</v>
      </c>
      <c r="D16" s="1672">
        <v>31636.023138115845</v>
      </c>
      <c r="E16" s="1672">
        <v>29893.550483353891</v>
      </c>
      <c r="F16" s="1672">
        <v>29612.111529268681</v>
      </c>
      <c r="G16" s="1672">
        <v>29987.258875632728</v>
      </c>
      <c r="H16" s="1672">
        <v>29808.532092407655</v>
      </c>
      <c r="I16" s="1672">
        <v>29873.778942881614</v>
      </c>
      <c r="J16" s="1672">
        <v>30056.327956020566</v>
      </c>
      <c r="K16" s="1672">
        <v>30327.714046756177</v>
      </c>
      <c r="L16" s="1672">
        <v>30499.597336790979</v>
      </c>
      <c r="M16" s="1672">
        <v>30620.709542476052</v>
      </c>
      <c r="N16" s="1672">
        <v>31634.880380811912</v>
      </c>
      <c r="O16" s="1672">
        <v>31672.719324559101</v>
      </c>
      <c r="P16" s="1672">
        <v>35365.44116659162</v>
      </c>
      <c r="Q16" s="1672">
        <v>33646.968742174089</v>
      </c>
      <c r="R16" s="1672">
        <v>33729.331543131731</v>
      </c>
      <c r="S16" s="1672">
        <v>34041.210177219153</v>
      </c>
      <c r="T16" s="1672">
        <v>35441.178040064326</v>
      </c>
      <c r="U16" s="1672">
        <v>36965.41341447919</v>
      </c>
      <c r="V16" s="1672">
        <v>36133.21804392316</v>
      </c>
      <c r="W16" s="1672">
        <v>36349.4683146877</v>
      </c>
      <c r="X16" s="1672">
        <v>36481.794617266271</v>
      </c>
      <c r="Y16" s="1672">
        <v>36167.186899197026</v>
      </c>
      <c r="Z16" s="1672">
        <v>36623.820447114776</v>
      </c>
      <c r="AA16" s="1672">
        <v>36907.671134592551</v>
      </c>
      <c r="AB16" s="1672">
        <v>39610.504011841193</v>
      </c>
      <c r="AC16" s="1672">
        <v>38497.754583117094</v>
      </c>
      <c r="AD16" s="1672">
        <v>38230.063502696634</v>
      </c>
      <c r="AE16" s="1672">
        <v>38930.812688919905</v>
      </c>
      <c r="AF16" s="1672">
        <v>39704.961290793319</v>
      </c>
      <c r="AG16" s="1672">
        <v>39960.940228936379</v>
      </c>
      <c r="AH16" s="1672">
        <v>39426.331250734554</v>
      </c>
      <c r="AI16" s="1672">
        <v>39694.546839719958</v>
      </c>
      <c r="AJ16" s="1672">
        <v>39586.95230685253</v>
      </c>
    </row>
    <row r="17" spans="1:36" ht="22.5" customHeight="1" x14ac:dyDescent="0.25">
      <c r="A17" s="1671" t="s">
        <v>1599</v>
      </c>
      <c r="B17" s="1672">
        <v>349817.3692072588</v>
      </c>
      <c r="C17" s="1672">
        <v>354201.30768308928</v>
      </c>
      <c r="D17" s="1672">
        <v>357765.07698057732</v>
      </c>
      <c r="E17" s="1672">
        <v>357996.54613215395</v>
      </c>
      <c r="F17" s="1672">
        <v>360616.08258897066</v>
      </c>
      <c r="G17" s="1672">
        <v>363121.49049247528</v>
      </c>
      <c r="H17" s="1672">
        <v>364963.17042565683</v>
      </c>
      <c r="I17" s="1672">
        <v>366876.16172554885</v>
      </c>
      <c r="J17" s="1672">
        <v>372476.17302280985</v>
      </c>
      <c r="K17" s="1672">
        <v>371956.17727903632</v>
      </c>
      <c r="L17" s="1672">
        <v>370917.33419416589</v>
      </c>
      <c r="M17" s="1672">
        <v>372604.91621793649</v>
      </c>
      <c r="N17" s="1672">
        <v>379112.62310929457</v>
      </c>
      <c r="O17" s="1672">
        <v>385379.45376494777</v>
      </c>
      <c r="P17" s="1672">
        <v>393472.95413386746</v>
      </c>
      <c r="Q17" s="1672">
        <v>394025.78620856954</v>
      </c>
      <c r="R17" s="1672">
        <v>405010.9204585104</v>
      </c>
      <c r="S17" s="1672">
        <v>417207.36841667444</v>
      </c>
      <c r="T17" s="1672">
        <v>431884.0214971847</v>
      </c>
      <c r="U17" s="1672">
        <v>439214.34439756483</v>
      </c>
      <c r="V17" s="1672">
        <v>442993.63756981672</v>
      </c>
      <c r="W17" s="1672">
        <v>441891.34842852247</v>
      </c>
      <c r="X17" s="1672">
        <v>442286.64786667615</v>
      </c>
      <c r="Y17" s="1672">
        <v>451981.33376380499</v>
      </c>
      <c r="Z17" s="1672">
        <v>486714.30772278382</v>
      </c>
      <c r="AA17" s="1672">
        <v>485340.02046269918</v>
      </c>
      <c r="AB17" s="1672">
        <v>493926.79344369972</v>
      </c>
      <c r="AC17" s="1672">
        <v>499582.36185885279</v>
      </c>
      <c r="AD17" s="1672">
        <v>504343.96406380221</v>
      </c>
      <c r="AE17" s="1672">
        <v>511973.02573807631</v>
      </c>
      <c r="AF17" s="1672">
        <v>568689.48635028547</v>
      </c>
      <c r="AG17" s="1672">
        <v>570517.19365886296</v>
      </c>
      <c r="AH17" s="1672">
        <v>569547.83374324674</v>
      </c>
      <c r="AI17" s="1672">
        <v>577483.52843947883</v>
      </c>
      <c r="AJ17" s="1672">
        <v>572763.6313606716</v>
      </c>
    </row>
    <row r="18" spans="1:36" ht="22.5" customHeight="1" x14ac:dyDescent="0.25">
      <c r="A18" s="1671" t="s">
        <v>1600</v>
      </c>
      <c r="B18" s="1672">
        <v>144948.09209820529</v>
      </c>
      <c r="C18" s="1672">
        <v>143502.54002618886</v>
      </c>
      <c r="D18" s="1672">
        <v>143591.75394556049</v>
      </c>
      <c r="E18" s="1672">
        <v>145167.76914755409</v>
      </c>
      <c r="F18" s="1672">
        <v>146160.50104224373</v>
      </c>
      <c r="G18" s="1672">
        <v>145041.4055475583</v>
      </c>
      <c r="H18" s="1672">
        <v>145419.72368479954</v>
      </c>
      <c r="I18" s="1672">
        <v>142675.43303174363</v>
      </c>
      <c r="J18" s="1672">
        <v>142305.97178097413</v>
      </c>
      <c r="K18" s="1672">
        <v>145276.86816338875</v>
      </c>
      <c r="L18" s="1672">
        <v>145133.04978730206</v>
      </c>
      <c r="M18" s="1672">
        <v>147008.39646150314</v>
      </c>
      <c r="N18" s="1672">
        <v>148678.14615921731</v>
      </c>
      <c r="O18" s="1672">
        <v>149076.11817971867</v>
      </c>
      <c r="P18" s="1672">
        <v>146311.98532118497</v>
      </c>
      <c r="Q18" s="1672">
        <v>149732.40711379156</v>
      </c>
      <c r="R18" s="1672">
        <v>149590.31547323018</v>
      </c>
      <c r="S18" s="1672">
        <v>148814.45449413886</v>
      </c>
      <c r="T18" s="1672">
        <v>145371.78443962146</v>
      </c>
      <c r="U18" s="1672">
        <v>145231.1709535988</v>
      </c>
      <c r="V18" s="1672">
        <v>146359.36920270845</v>
      </c>
      <c r="W18" s="1672">
        <v>147731.5166022795</v>
      </c>
      <c r="X18" s="1672">
        <v>148643.92693014941</v>
      </c>
      <c r="Y18" s="1672">
        <v>148733.96141695153</v>
      </c>
      <c r="Z18" s="1672">
        <v>148776.37339146185</v>
      </c>
      <c r="AA18" s="1672">
        <v>150773.99329671604</v>
      </c>
      <c r="AB18" s="1672">
        <v>150023.86640949865</v>
      </c>
      <c r="AC18" s="1672">
        <v>149489.95006325806</v>
      </c>
      <c r="AD18" s="1672">
        <v>148159.36137781234</v>
      </c>
      <c r="AE18" s="1672">
        <v>143922.01373360475</v>
      </c>
      <c r="AF18" s="1672">
        <v>141332.03858743189</v>
      </c>
      <c r="AG18" s="1672">
        <v>142611.96901376377</v>
      </c>
      <c r="AH18" s="1672">
        <v>143737.48427063884</v>
      </c>
      <c r="AI18" s="1672">
        <v>144411.78692895081</v>
      </c>
      <c r="AJ18" s="1672">
        <v>144572.51039488416</v>
      </c>
    </row>
    <row r="19" spans="1:36" ht="22.5" customHeight="1" x14ac:dyDescent="0.25">
      <c r="A19" s="1671" t="s">
        <v>1601</v>
      </c>
      <c r="B19" s="1672">
        <v>20875.81786602833</v>
      </c>
      <c r="C19" s="1672">
        <v>20263.142446436872</v>
      </c>
      <c r="D19" s="1672">
        <v>21899.842264582279</v>
      </c>
      <c r="E19" s="1672">
        <v>21850.370016168483</v>
      </c>
      <c r="F19" s="1672">
        <v>23248.572223132323</v>
      </c>
      <c r="G19" s="1672">
        <v>24828.777496793307</v>
      </c>
      <c r="H19" s="1672">
        <v>25147.064418188154</v>
      </c>
      <c r="I19" s="1672">
        <v>24904.207664737729</v>
      </c>
      <c r="J19" s="1672">
        <v>26982.781655601539</v>
      </c>
      <c r="K19" s="1672">
        <v>27150.945244588522</v>
      </c>
      <c r="L19" s="1672">
        <v>27059.47992788527</v>
      </c>
      <c r="M19" s="1672">
        <v>26345.787149204461</v>
      </c>
      <c r="N19" s="1672">
        <v>26795.295921734403</v>
      </c>
      <c r="O19" s="1672">
        <v>26450.778124003409</v>
      </c>
      <c r="P19" s="1672">
        <v>26822.853961766399</v>
      </c>
      <c r="Q19" s="1672">
        <v>26859.219633909466</v>
      </c>
      <c r="R19" s="1672">
        <v>24636.230833551264</v>
      </c>
      <c r="S19" s="1672">
        <v>23424.709441082585</v>
      </c>
      <c r="T19" s="1672">
        <v>22177.866305366384</v>
      </c>
      <c r="U19" s="1672">
        <v>19227.589534369341</v>
      </c>
      <c r="V19" s="1672">
        <v>18843.372285949888</v>
      </c>
      <c r="W19" s="1672">
        <v>19201.188432612289</v>
      </c>
      <c r="X19" s="1672">
        <v>18736.923989354444</v>
      </c>
      <c r="Y19" s="1672">
        <v>19016.635811612556</v>
      </c>
      <c r="Z19" s="1672">
        <v>21450.662145877915</v>
      </c>
      <c r="AA19" s="1672">
        <v>21751.216181135442</v>
      </c>
      <c r="AB19" s="1672">
        <v>20031.561868459889</v>
      </c>
      <c r="AC19" s="1672">
        <v>20614.299203660394</v>
      </c>
      <c r="AD19" s="1672">
        <v>19879.918539375511</v>
      </c>
      <c r="AE19" s="1672">
        <v>15883.987602071098</v>
      </c>
      <c r="AF19" s="1672">
        <v>13557.896337997492</v>
      </c>
      <c r="AG19" s="1672">
        <v>12828.920650047221</v>
      </c>
      <c r="AH19" s="1672">
        <v>12653.919407783216</v>
      </c>
      <c r="AI19" s="1672">
        <v>12246.044642381974</v>
      </c>
      <c r="AJ19" s="1672">
        <v>12373.695670944551</v>
      </c>
    </row>
    <row r="20" spans="1:36" ht="13.5" customHeight="1" x14ac:dyDescent="0.25">
      <c r="A20" s="1671"/>
      <c r="B20" s="1672"/>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row>
    <row r="21" spans="1:36" ht="22.5" customHeight="1" x14ac:dyDescent="0.25">
      <c r="A21" s="1670" t="s">
        <v>1602</v>
      </c>
      <c r="B21" s="1635">
        <v>371878.45595635509</v>
      </c>
      <c r="C21" s="1635">
        <v>346036.16941205284</v>
      </c>
      <c r="D21" s="1635">
        <v>344650.97930155793</v>
      </c>
      <c r="E21" s="1635">
        <v>330354.33520094998</v>
      </c>
      <c r="F21" s="1635">
        <v>385506.07293973211</v>
      </c>
      <c r="G21" s="1635">
        <v>345697.81825509068</v>
      </c>
      <c r="H21" s="1635">
        <v>365764.10364658892</v>
      </c>
      <c r="I21" s="1635">
        <v>348376.75032607594</v>
      </c>
      <c r="J21" s="1635">
        <v>345817.18487131794</v>
      </c>
      <c r="K21" s="1635">
        <v>374586.35246465099</v>
      </c>
      <c r="L21" s="1635">
        <v>355009.47499842552</v>
      </c>
      <c r="M21" s="1635">
        <v>361007.5206149944</v>
      </c>
      <c r="N21" s="1635">
        <v>378607.80629883031</v>
      </c>
      <c r="O21" s="1635">
        <v>429500.64278508432</v>
      </c>
      <c r="P21" s="1635">
        <v>385115.21614873642</v>
      </c>
      <c r="Q21" s="1635">
        <v>396042.42421970447</v>
      </c>
      <c r="R21" s="1635">
        <v>395667.28414758405</v>
      </c>
      <c r="S21" s="1635">
        <v>392174.31633880443</v>
      </c>
      <c r="T21" s="1635">
        <v>388114.27289226383</v>
      </c>
      <c r="U21" s="1635">
        <v>390703.1851307</v>
      </c>
      <c r="V21" s="1635">
        <v>410138.5829340652</v>
      </c>
      <c r="W21" s="1635">
        <v>388600.37820618495</v>
      </c>
      <c r="X21" s="1635">
        <v>464168.91024537792</v>
      </c>
      <c r="Y21" s="1635">
        <v>473937.81387358392</v>
      </c>
      <c r="Z21" s="1635">
        <v>420078.83187052165</v>
      </c>
      <c r="AA21" s="1635">
        <v>432279.80504278961</v>
      </c>
      <c r="AB21" s="1635">
        <v>439105.94050059468</v>
      </c>
      <c r="AC21" s="1635">
        <v>454315.46180165303</v>
      </c>
      <c r="AD21" s="1635">
        <v>493198.26157522842</v>
      </c>
      <c r="AE21" s="1635">
        <v>516762.1957097351</v>
      </c>
      <c r="AF21" s="1635">
        <v>457300.35292725172</v>
      </c>
      <c r="AG21" s="1635">
        <v>510873.00672051957</v>
      </c>
      <c r="AH21" s="1635">
        <v>498732.14641922817</v>
      </c>
      <c r="AI21" s="1635">
        <v>489114.08709521993</v>
      </c>
      <c r="AJ21" s="1635">
        <v>540477.39033397392</v>
      </c>
    </row>
    <row r="22" spans="1:36" ht="13.5" customHeight="1" x14ac:dyDescent="0.25">
      <c r="A22" s="1671"/>
      <c r="B22" s="1672"/>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72"/>
      <c r="AH22" s="1672"/>
      <c r="AI22" s="1672"/>
      <c r="AJ22" s="1672"/>
    </row>
    <row r="23" spans="1:36" ht="22.5" customHeight="1" x14ac:dyDescent="0.25">
      <c r="A23" s="1670" t="s">
        <v>1586</v>
      </c>
      <c r="B23" s="1635">
        <v>1624.2148832299999</v>
      </c>
      <c r="C23" s="1635">
        <v>1549.5089154100001</v>
      </c>
      <c r="D23" s="1635">
        <v>856.06608082999992</v>
      </c>
      <c r="E23" s="1635">
        <v>1276.3656250999998</v>
      </c>
      <c r="F23" s="1635">
        <v>1297.5461191700001</v>
      </c>
      <c r="G23" s="1635">
        <v>1323.6721660499998</v>
      </c>
      <c r="H23" s="1635">
        <v>1665.3537148</v>
      </c>
      <c r="I23" s="1635">
        <v>1731.7073177500001</v>
      </c>
      <c r="J23" s="1635">
        <v>1745.1016040000002</v>
      </c>
      <c r="K23" s="1635">
        <v>1270.4286849999999</v>
      </c>
      <c r="L23" s="1635">
        <v>1337.2616563700001</v>
      </c>
      <c r="M23" s="1635">
        <v>1432.01673962</v>
      </c>
      <c r="N23" s="1635">
        <v>1614.4807230399999</v>
      </c>
      <c r="O23" s="1635">
        <v>1698.3874377300003</v>
      </c>
      <c r="P23" s="1635">
        <v>1645.8600867999999</v>
      </c>
      <c r="Q23" s="1635">
        <v>1571.04019756</v>
      </c>
      <c r="R23" s="1635">
        <v>1515.4410619599996</v>
      </c>
      <c r="S23" s="1635">
        <v>1591.00610407</v>
      </c>
      <c r="T23" s="1635">
        <v>1402.85396128</v>
      </c>
      <c r="U23" s="1635">
        <v>1291.2186228800001</v>
      </c>
      <c r="V23" s="1635">
        <v>2054.9898269199998</v>
      </c>
      <c r="W23" s="1635">
        <v>2561.1279846699999</v>
      </c>
      <c r="X23" s="1635">
        <v>3037.2003470899999</v>
      </c>
      <c r="Y23" s="1635">
        <v>3242.8194992999997</v>
      </c>
      <c r="Z23" s="1635">
        <v>3321.13749422</v>
      </c>
      <c r="AA23" s="1635">
        <v>3509.1284145600002</v>
      </c>
      <c r="AB23" s="1635">
        <v>3573.3840891999998</v>
      </c>
      <c r="AC23" s="1635">
        <v>3781.9343671400002</v>
      </c>
      <c r="AD23" s="1635">
        <v>3801.0068398799995</v>
      </c>
      <c r="AE23" s="1635">
        <v>4048.8971004699997</v>
      </c>
      <c r="AF23" s="1635">
        <v>4047.7999850399992</v>
      </c>
      <c r="AG23" s="1635">
        <v>4266.4755032100002</v>
      </c>
      <c r="AH23" s="1635">
        <v>4917.7199097399998</v>
      </c>
      <c r="AI23" s="1635">
        <v>4850.8731661099991</v>
      </c>
      <c r="AJ23" s="1635">
        <v>4910.2085846399996</v>
      </c>
    </row>
    <row r="24" spans="1:36" ht="13.5" customHeight="1" x14ac:dyDescent="0.25">
      <c r="A24" s="1671"/>
      <c r="B24" s="1672"/>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row>
    <row r="25" spans="1:36" ht="22.5" customHeight="1" x14ac:dyDescent="0.25">
      <c r="A25" s="1670" t="s">
        <v>1460</v>
      </c>
      <c r="B25" s="1635">
        <v>1632.4893438899999</v>
      </c>
      <c r="C25" s="1635">
        <v>1792.6862675599998</v>
      </c>
      <c r="D25" s="1635">
        <v>2003.9572564100004</v>
      </c>
      <c r="E25" s="1635">
        <v>2552.4010111900002</v>
      </c>
      <c r="F25" s="1635">
        <v>2499.3138635099999</v>
      </c>
      <c r="G25" s="1635">
        <v>2038.20702794</v>
      </c>
      <c r="H25" s="1635">
        <v>2539.0902784499999</v>
      </c>
      <c r="I25" s="1635">
        <v>3039.9506260800003</v>
      </c>
      <c r="J25" s="1635">
        <v>2805.1478813600002</v>
      </c>
      <c r="K25" s="1635">
        <v>2330.8089022000004</v>
      </c>
      <c r="L25" s="1635">
        <v>2798.3830364800001</v>
      </c>
      <c r="M25" s="1635">
        <v>3012.69729035</v>
      </c>
      <c r="N25" s="1635">
        <v>3265.6251120099996</v>
      </c>
      <c r="O25" s="1635">
        <v>3925.75648331</v>
      </c>
      <c r="P25" s="1635">
        <v>4599.7472379300016</v>
      </c>
      <c r="Q25" s="1635">
        <v>4238.9144227299994</v>
      </c>
      <c r="R25" s="1635">
        <v>57.091407879999998</v>
      </c>
      <c r="S25" s="1635">
        <v>55.851357880000002</v>
      </c>
      <c r="T25" s="1635">
        <v>55.869201259999997</v>
      </c>
      <c r="U25" s="1635">
        <v>54.111268260000003</v>
      </c>
      <c r="V25" s="1635">
        <v>54.130567880000001</v>
      </c>
      <c r="W25" s="1635">
        <v>67.366464649999998</v>
      </c>
      <c r="X25" s="1635">
        <v>91.748766759999995</v>
      </c>
      <c r="Y25" s="1635">
        <v>91.150441400000005</v>
      </c>
      <c r="Z25" s="1635">
        <v>104.49683879999999</v>
      </c>
      <c r="AA25" s="1635">
        <v>117.42358992</v>
      </c>
      <c r="AB25" s="1635">
        <v>123.24530838</v>
      </c>
      <c r="AC25" s="1635">
        <v>147.75145222</v>
      </c>
      <c r="AD25" s="1635">
        <v>151.36129400999999</v>
      </c>
      <c r="AE25" s="1635">
        <v>147.90856485</v>
      </c>
      <c r="AF25" s="1635">
        <v>150.14729041000001</v>
      </c>
      <c r="AG25" s="1635">
        <v>151.25828595999999</v>
      </c>
      <c r="AH25" s="1635">
        <v>159.86479464000001</v>
      </c>
      <c r="AI25" s="1635">
        <v>160.39223551000001</v>
      </c>
      <c r="AJ25" s="1635">
        <v>183.93797853999999</v>
      </c>
    </row>
    <row r="26" spans="1:36" ht="13.5" customHeight="1" x14ac:dyDescent="0.25">
      <c r="A26" s="1671"/>
      <c r="B26" s="1672"/>
      <c r="C26" s="1672"/>
      <c r="D26" s="1672"/>
      <c r="E26" s="1672"/>
      <c r="F26" s="1672"/>
      <c r="G26" s="1672"/>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72"/>
      <c r="AH26" s="1672"/>
      <c r="AI26" s="1672"/>
      <c r="AJ26" s="1672"/>
    </row>
    <row r="27" spans="1:36" ht="22.5" customHeight="1" x14ac:dyDescent="0.25">
      <c r="A27" s="1670" t="s">
        <v>1551</v>
      </c>
      <c r="B27" s="1635">
        <v>725.5638831950298</v>
      </c>
      <c r="C27" s="1635">
        <v>682.56711189350335</v>
      </c>
      <c r="D27" s="1635">
        <v>721.26581348887601</v>
      </c>
      <c r="E27" s="1635">
        <v>793.48505532829211</v>
      </c>
      <c r="F27" s="1635">
        <v>845.2363743790977</v>
      </c>
      <c r="G27" s="1635">
        <v>973.05045557940718</v>
      </c>
      <c r="H27" s="1635">
        <v>883.02524867605166</v>
      </c>
      <c r="I27" s="1635">
        <v>855.93827996839514</v>
      </c>
      <c r="J27" s="1635">
        <v>682.47721434085372</v>
      </c>
      <c r="K27" s="1635">
        <v>1224.048572871633</v>
      </c>
      <c r="L27" s="1635">
        <v>1246.6045671305631</v>
      </c>
      <c r="M27" s="1635">
        <v>1494.9483908614461</v>
      </c>
      <c r="N27" s="1635">
        <v>1200.4160331051226</v>
      </c>
      <c r="O27" s="1635">
        <v>955.76363592580117</v>
      </c>
      <c r="P27" s="1635">
        <v>386.53557206151777</v>
      </c>
      <c r="Q27" s="1635">
        <v>517.60928102836704</v>
      </c>
      <c r="R27" s="1635">
        <v>807.8960421569227</v>
      </c>
      <c r="S27" s="1635">
        <v>1451.7716805643795</v>
      </c>
      <c r="T27" s="1635">
        <v>1616.2441390656709</v>
      </c>
      <c r="U27" s="1635">
        <v>1300.3614356249816</v>
      </c>
      <c r="V27" s="1635">
        <v>1000.7588714996272</v>
      </c>
      <c r="W27" s="1635">
        <v>907.81543222046503</v>
      </c>
      <c r="X27" s="1635">
        <v>1014.533581349178</v>
      </c>
      <c r="Y27" s="1635">
        <v>1467.2900490025236</v>
      </c>
      <c r="Z27" s="1635">
        <v>1443.3517260527958</v>
      </c>
      <c r="AA27" s="1635">
        <v>1146.3648273212923</v>
      </c>
      <c r="AB27" s="1635">
        <v>789.5229444521342</v>
      </c>
      <c r="AC27" s="1635">
        <v>607.31263338088661</v>
      </c>
      <c r="AD27" s="1635">
        <v>848.79643543092561</v>
      </c>
      <c r="AE27" s="1635">
        <v>1113.7266825691863</v>
      </c>
      <c r="AF27" s="1635">
        <v>874.73302784515079</v>
      </c>
      <c r="AG27" s="1635">
        <v>886.9074433463129</v>
      </c>
      <c r="AH27" s="1635">
        <v>1286.2339281879279</v>
      </c>
      <c r="AI27" s="1635">
        <v>1339.8417888524009</v>
      </c>
      <c r="AJ27" s="1635">
        <v>1048.0993338681974</v>
      </c>
    </row>
    <row r="28" spans="1:36" ht="13.5" customHeight="1" x14ac:dyDescent="0.25">
      <c r="A28" s="1671"/>
      <c r="B28" s="1672"/>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row>
    <row r="29" spans="1:36" ht="22.5" customHeight="1" x14ac:dyDescent="0.25">
      <c r="A29" s="1670" t="s">
        <v>1544</v>
      </c>
      <c r="B29" s="1636">
        <v>0</v>
      </c>
      <c r="C29" s="1636">
        <v>0</v>
      </c>
      <c r="D29" s="1636">
        <v>0</v>
      </c>
      <c r="E29" s="1636">
        <v>0</v>
      </c>
      <c r="F29" s="1636">
        <v>0</v>
      </c>
      <c r="G29" s="1636">
        <v>0</v>
      </c>
      <c r="H29" s="1636">
        <v>0</v>
      </c>
      <c r="I29" s="1636">
        <v>0</v>
      </c>
      <c r="J29" s="1636">
        <v>0</v>
      </c>
      <c r="K29" s="1636">
        <v>0</v>
      </c>
      <c r="L29" s="1636">
        <v>0</v>
      </c>
      <c r="M29" s="1636">
        <v>0</v>
      </c>
      <c r="N29" s="1636">
        <v>0</v>
      </c>
      <c r="O29" s="1636">
        <v>0</v>
      </c>
      <c r="P29" s="1636">
        <v>0</v>
      </c>
      <c r="Q29" s="1636">
        <v>0</v>
      </c>
      <c r="R29" s="1636">
        <v>0</v>
      </c>
      <c r="S29" s="1636">
        <v>0</v>
      </c>
      <c r="T29" s="1636">
        <v>0</v>
      </c>
      <c r="U29" s="1636">
        <v>0</v>
      </c>
      <c r="V29" s="1636">
        <v>0</v>
      </c>
      <c r="W29" s="1636">
        <v>0</v>
      </c>
      <c r="X29" s="1636">
        <v>0</v>
      </c>
      <c r="Y29" s="1636">
        <v>0</v>
      </c>
      <c r="Z29" s="1636">
        <v>0</v>
      </c>
      <c r="AA29" s="1636">
        <v>0</v>
      </c>
      <c r="AB29" s="1636">
        <v>0</v>
      </c>
      <c r="AC29" s="1636">
        <v>0</v>
      </c>
      <c r="AD29" s="1636">
        <v>0</v>
      </c>
      <c r="AE29" s="1636">
        <v>0</v>
      </c>
      <c r="AF29" s="1636">
        <v>0</v>
      </c>
      <c r="AG29" s="1636">
        <v>0</v>
      </c>
      <c r="AH29" s="1636">
        <v>0</v>
      </c>
      <c r="AI29" s="1636">
        <v>0</v>
      </c>
      <c r="AJ29" s="1636">
        <v>0</v>
      </c>
    </row>
    <row r="30" spans="1:36" ht="13.5" customHeight="1" x14ac:dyDescent="0.25">
      <c r="A30" s="1670"/>
      <c r="B30" s="1672"/>
      <c r="C30" s="1672"/>
      <c r="D30" s="1672"/>
      <c r="E30" s="1672"/>
      <c r="F30" s="1672"/>
      <c r="G30" s="1672"/>
      <c r="H30" s="1672"/>
      <c r="I30" s="1672"/>
      <c r="J30" s="1672"/>
      <c r="K30" s="1672"/>
      <c r="L30" s="1672"/>
      <c r="M30" s="1672"/>
      <c r="N30" s="1672"/>
      <c r="O30" s="1672"/>
      <c r="P30" s="1672"/>
      <c r="Q30" s="1672"/>
      <c r="R30" s="1672"/>
      <c r="S30" s="1672"/>
      <c r="T30" s="1672"/>
      <c r="U30" s="1672"/>
      <c r="V30" s="1672"/>
      <c r="W30" s="1672"/>
      <c r="X30" s="1672"/>
      <c r="Y30" s="1672"/>
      <c r="Z30" s="1672"/>
      <c r="AA30" s="1672"/>
      <c r="AB30" s="1672"/>
      <c r="AC30" s="1672"/>
      <c r="AD30" s="1672"/>
      <c r="AE30" s="1672"/>
      <c r="AF30" s="1672"/>
      <c r="AG30" s="1672"/>
      <c r="AH30" s="1672"/>
      <c r="AI30" s="1672"/>
      <c r="AJ30" s="1672"/>
    </row>
    <row r="31" spans="1:36" ht="22.5" customHeight="1" x14ac:dyDescent="0.25">
      <c r="A31" s="1670" t="s">
        <v>1543</v>
      </c>
      <c r="B31" s="1635">
        <v>184560.96970361937</v>
      </c>
      <c r="C31" s="1635">
        <v>185634.10930544781</v>
      </c>
      <c r="D31" s="1635">
        <v>179789.45059458673</v>
      </c>
      <c r="E31" s="1635">
        <v>181584.39022957438</v>
      </c>
      <c r="F31" s="1635">
        <v>184348.49805244402</v>
      </c>
      <c r="G31" s="1635">
        <v>191580.51658052808</v>
      </c>
      <c r="H31" s="1635">
        <v>196348.37790652827</v>
      </c>
      <c r="I31" s="1635">
        <v>203059.44546283313</v>
      </c>
      <c r="J31" s="1635">
        <v>206939.94366730633</v>
      </c>
      <c r="K31" s="1635">
        <v>208628.49552108371</v>
      </c>
      <c r="L31" s="1635">
        <v>213530.47211507088</v>
      </c>
      <c r="M31" s="1635">
        <v>214015.83826313863</v>
      </c>
      <c r="N31" s="1635">
        <v>214897.29406523731</v>
      </c>
      <c r="O31" s="1635">
        <v>219063.34317591711</v>
      </c>
      <c r="P31" s="1635">
        <v>202909.76263088861</v>
      </c>
      <c r="Q31" s="1635">
        <v>207851.93480854982</v>
      </c>
      <c r="R31" s="1635">
        <v>213391.78002219409</v>
      </c>
      <c r="S31" s="1635">
        <v>219402.21658233705</v>
      </c>
      <c r="T31" s="1635">
        <v>231561.45596144948</v>
      </c>
      <c r="U31" s="1635">
        <v>235244.80914070798</v>
      </c>
      <c r="V31" s="1635">
        <v>240168.8175008744</v>
      </c>
      <c r="W31" s="1635">
        <v>239442.65778811579</v>
      </c>
      <c r="X31" s="1635">
        <v>239734.94097950388</v>
      </c>
      <c r="Y31" s="1635">
        <v>239173.75834845979</v>
      </c>
      <c r="Z31" s="1635">
        <v>240117.00027631735</v>
      </c>
      <c r="AA31" s="1635">
        <v>242333.71534306684</v>
      </c>
      <c r="AB31" s="1635">
        <v>243801.96936709742</v>
      </c>
      <c r="AC31" s="1635">
        <v>243961.5728057294</v>
      </c>
      <c r="AD31" s="1635">
        <v>245252.98143415523</v>
      </c>
      <c r="AE31" s="1635">
        <v>248521.26146194196</v>
      </c>
      <c r="AF31" s="1635">
        <v>221671.66760576807</v>
      </c>
      <c r="AG31" s="1635">
        <v>228165.70157461139</v>
      </c>
      <c r="AH31" s="1635">
        <v>240532.87219494893</v>
      </c>
      <c r="AI31" s="1635">
        <v>242891.17530799535</v>
      </c>
      <c r="AJ31" s="1635">
        <v>245868.45162969414</v>
      </c>
    </row>
    <row r="32" spans="1:36" ht="13.5" customHeight="1" x14ac:dyDescent="0.25">
      <c r="A32" s="1671"/>
      <c r="B32" s="1672"/>
      <c r="C32" s="1672"/>
      <c r="D32" s="1672"/>
      <c r="E32" s="1672"/>
      <c r="F32" s="1672"/>
      <c r="G32" s="1672"/>
      <c r="H32" s="1672"/>
      <c r="I32" s="1672"/>
      <c r="J32" s="1672"/>
      <c r="K32" s="1672"/>
      <c r="L32" s="1672"/>
      <c r="M32" s="1672"/>
      <c r="N32" s="1672"/>
      <c r="O32" s="1672"/>
      <c r="P32" s="1672"/>
      <c r="Q32" s="1672"/>
      <c r="R32" s="1672"/>
      <c r="S32" s="1672"/>
      <c r="T32" s="1672"/>
      <c r="U32" s="1672"/>
      <c r="V32" s="1672"/>
      <c r="W32" s="1672"/>
      <c r="X32" s="1672"/>
      <c r="Y32" s="1672"/>
      <c r="Z32" s="1672"/>
      <c r="AA32" s="1672"/>
      <c r="AB32" s="1672"/>
      <c r="AC32" s="1672"/>
      <c r="AD32" s="1672"/>
      <c r="AE32" s="1672"/>
      <c r="AF32" s="1672"/>
      <c r="AG32" s="1672"/>
      <c r="AH32" s="1672"/>
      <c r="AI32" s="1672"/>
      <c r="AJ32" s="1672"/>
    </row>
    <row r="33" spans="1:36" ht="22.5" customHeight="1" x14ac:dyDescent="0.25">
      <c r="A33" s="1670" t="s">
        <v>1522</v>
      </c>
      <c r="B33" s="1636">
        <v>26617.945462391956</v>
      </c>
      <c r="C33" s="1636">
        <v>27827.199283264174</v>
      </c>
      <c r="D33" s="1636">
        <v>23357.574807430465</v>
      </c>
      <c r="E33" s="1636">
        <v>21704.345359559138</v>
      </c>
      <c r="F33" s="1636">
        <v>22443.195603409276</v>
      </c>
      <c r="G33" s="1636">
        <v>22582.194843269004</v>
      </c>
      <c r="H33" s="1636">
        <v>20660.117024110368</v>
      </c>
      <c r="I33" s="1636">
        <v>22418.628132560669</v>
      </c>
      <c r="J33" s="1636">
        <v>21541.796514146852</v>
      </c>
      <c r="K33" s="1636">
        <v>29076.529103682446</v>
      </c>
      <c r="L33" s="1636">
        <v>23231.506832375955</v>
      </c>
      <c r="M33" s="1636">
        <v>26831.048092739558</v>
      </c>
      <c r="N33" s="1636">
        <v>23453.046718091926</v>
      </c>
      <c r="O33" s="1636">
        <v>27345.874658470031</v>
      </c>
      <c r="P33" s="1636">
        <v>19072.914587900203</v>
      </c>
      <c r="Q33" s="1636">
        <v>19921.106866140493</v>
      </c>
      <c r="R33" s="1636">
        <v>18293.039020708904</v>
      </c>
      <c r="S33" s="1636">
        <v>22182.141743331649</v>
      </c>
      <c r="T33" s="1636">
        <v>23010.455171324906</v>
      </c>
      <c r="U33" s="1636">
        <v>23945.315342544403</v>
      </c>
      <c r="V33" s="1636">
        <v>27882.518750275995</v>
      </c>
      <c r="W33" s="1636">
        <v>28571.380090245635</v>
      </c>
      <c r="X33" s="1636">
        <v>-8281.389277159411</v>
      </c>
      <c r="Y33" s="1636">
        <v>-25191.026456272048</v>
      </c>
      <c r="Z33" s="1636">
        <v>-26672.855779345526</v>
      </c>
      <c r="AA33" s="1636">
        <v>-21642.233722918427</v>
      </c>
      <c r="AB33" s="1636">
        <v>-24424.689581111343</v>
      </c>
      <c r="AC33" s="1636">
        <v>-23049.915547845856</v>
      </c>
      <c r="AD33" s="1636">
        <v>-18008.526626935411</v>
      </c>
      <c r="AE33" s="1636">
        <v>-22699.353172986783</v>
      </c>
      <c r="AF33" s="1636">
        <v>8563.8193440307041</v>
      </c>
      <c r="AG33" s="1636">
        <v>6784.811890348421</v>
      </c>
      <c r="AH33" s="1636">
        <v>8483.335793245762</v>
      </c>
      <c r="AI33" s="1636">
        <v>9826.6901577690769</v>
      </c>
      <c r="AJ33" s="1636">
        <v>7546.2042253959553</v>
      </c>
    </row>
    <row r="34" spans="1:36" ht="13.5" customHeight="1" thickBot="1" x14ac:dyDescent="0.3">
      <c r="A34" s="1676"/>
      <c r="B34" s="1677"/>
      <c r="C34" s="1677"/>
      <c r="D34" s="1677"/>
      <c r="E34" s="1677"/>
      <c r="F34" s="1677"/>
      <c r="G34" s="1677"/>
      <c r="H34" s="1677"/>
      <c r="I34" s="1677"/>
      <c r="J34" s="1677"/>
      <c r="K34" s="1677"/>
      <c r="L34" s="1677"/>
      <c r="M34" s="1677"/>
      <c r="N34" s="1677"/>
      <c r="O34" s="1677"/>
      <c r="P34" s="1677"/>
      <c r="Q34" s="1677"/>
      <c r="R34" s="1677"/>
      <c r="S34" s="1677"/>
      <c r="T34" s="1677"/>
      <c r="U34" s="1677"/>
      <c r="V34" s="1677"/>
      <c r="W34" s="1677"/>
      <c r="X34" s="1677"/>
      <c r="Y34" s="1677"/>
      <c r="Z34" s="1677"/>
      <c r="AA34" s="1677"/>
      <c r="AB34" s="1677"/>
      <c r="AC34" s="1677"/>
      <c r="AD34" s="1677"/>
      <c r="AE34" s="1677"/>
      <c r="AF34" s="1677"/>
      <c r="AG34" s="1677"/>
      <c r="AH34" s="1677"/>
      <c r="AI34" s="1677"/>
      <c r="AJ34" s="1677"/>
    </row>
    <row r="35" spans="1:36" s="1679" customFormat="1" ht="15.75" customHeight="1" thickTop="1" x14ac:dyDescent="0.25">
      <c r="A35" s="1601" t="s">
        <v>598</v>
      </c>
      <c r="B35" s="1678"/>
      <c r="C35" s="1678"/>
      <c r="D35" s="1678"/>
      <c r="E35" s="1678"/>
      <c r="F35" s="1678"/>
      <c r="G35" s="1678"/>
      <c r="H35" s="1678"/>
      <c r="I35" s="1678"/>
      <c r="J35" s="1678"/>
      <c r="K35" s="1678"/>
      <c r="L35" s="1678"/>
      <c r="M35" s="1678"/>
      <c r="N35" s="1678"/>
      <c r="O35" s="1678"/>
      <c r="P35" s="1678"/>
      <c r="Q35" s="1678"/>
      <c r="R35" s="1678"/>
      <c r="S35" s="1678"/>
      <c r="T35" s="1678"/>
      <c r="U35" s="1678"/>
      <c r="V35" s="1678"/>
      <c r="W35" s="1678"/>
      <c r="X35" s="1678"/>
      <c r="Y35" s="1678"/>
      <c r="Z35" s="1678"/>
      <c r="AA35" s="1678"/>
      <c r="AB35" s="1678"/>
      <c r="AC35" s="1678"/>
      <c r="AD35" s="1678"/>
      <c r="AE35" s="1678"/>
      <c r="AF35" s="1678"/>
      <c r="AG35" s="1678"/>
      <c r="AH35" s="1678"/>
      <c r="AI35" s="1678"/>
      <c r="AJ35" s="1678"/>
    </row>
    <row r="36" spans="1:36" s="469" customFormat="1" ht="15.75" customHeight="1" x14ac:dyDescent="0.25">
      <c r="A36" s="1654" t="s">
        <v>1552</v>
      </c>
    </row>
    <row r="37" spans="1:36" s="1601" customFormat="1" ht="15" x14ac:dyDescent="0.25">
      <c r="A37" s="1655" t="s">
        <v>1553</v>
      </c>
    </row>
    <row r="38" spans="1:36" ht="15.75" customHeight="1" x14ac:dyDescent="0.25">
      <c r="A38" s="1685" t="s">
        <v>1603</v>
      </c>
    </row>
    <row r="39" spans="1:36" ht="15.75" customHeight="1" x14ac:dyDescent="0.25">
      <c r="A39" s="1686" t="s">
        <v>1604</v>
      </c>
      <c r="B39" s="1687"/>
      <c r="C39" s="1687"/>
      <c r="D39" s="1687"/>
      <c r="E39" s="1687"/>
      <c r="F39" s="1687"/>
      <c r="G39" s="1687"/>
      <c r="H39" s="1687"/>
      <c r="I39" s="1687"/>
      <c r="J39" s="1687"/>
      <c r="K39" s="1687"/>
      <c r="L39" s="1687"/>
      <c r="M39" s="1687"/>
      <c r="N39" s="1687"/>
      <c r="O39" s="1687"/>
      <c r="P39" s="1687"/>
      <c r="Q39" s="1687"/>
      <c r="R39" s="1687"/>
      <c r="S39" s="1687"/>
      <c r="T39" s="1687"/>
      <c r="U39" s="1687"/>
      <c r="V39" s="1687"/>
      <c r="W39" s="1687"/>
      <c r="X39" s="1687"/>
      <c r="Y39" s="1687"/>
      <c r="Z39" s="1687"/>
      <c r="AA39" s="1687"/>
      <c r="AB39" s="1687"/>
      <c r="AC39" s="1687"/>
      <c r="AD39" s="1687"/>
      <c r="AE39" s="1687"/>
      <c r="AF39" s="1687"/>
      <c r="AG39" s="1687"/>
      <c r="AH39" s="1687"/>
      <c r="AI39" s="1687"/>
      <c r="AJ39" s="1687"/>
    </row>
    <row r="40" spans="1:36" ht="15.75" customHeight="1" x14ac:dyDescent="0.25">
      <c r="A40" s="1686" t="s">
        <v>1605</v>
      </c>
      <c r="B40" s="1687"/>
      <c r="C40" s="1687"/>
      <c r="D40" s="1687"/>
      <c r="E40" s="1687"/>
      <c r="F40" s="1687"/>
      <c r="G40" s="1687"/>
      <c r="H40" s="1687"/>
      <c r="I40" s="1687"/>
      <c r="J40" s="1687"/>
      <c r="K40" s="1687"/>
      <c r="L40" s="1687"/>
      <c r="M40" s="1687"/>
      <c r="N40" s="1687"/>
      <c r="O40" s="1687"/>
      <c r="P40" s="1687"/>
      <c r="Q40" s="1687"/>
      <c r="R40" s="1687"/>
      <c r="S40" s="1687"/>
      <c r="T40" s="1687"/>
      <c r="U40" s="1687"/>
      <c r="V40" s="1687"/>
      <c r="W40" s="1687"/>
      <c r="X40" s="1687"/>
      <c r="Y40" s="1687"/>
      <c r="Z40" s="1687"/>
      <c r="AA40" s="1687"/>
      <c r="AB40" s="1687"/>
      <c r="AC40" s="1687"/>
      <c r="AD40" s="1687"/>
      <c r="AE40" s="1687"/>
      <c r="AF40" s="1687"/>
      <c r="AG40" s="1687"/>
      <c r="AH40" s="1687"/>
      <c r="AI40" s="1687"/>
      <c r="AJ40" s="1687"/>
    </row>
    <row r="41" spans="1:36" ht="15.75" customHeight="1" x14ac:dyDescent="0.25">
      <c r="A41" s="1686" t="s">
        <v>1557</v>
      </c>
      <c r="B41" s="1687"/>
      <c r="C41" s="1687"/>
      <c r="D41" s="1687"/>
      <c r="E41" s="1687"/>
      <c r="F41" s="1687"/>
      <c r="G41" s="1687"/>
      <c r="H41" s="1687"/>
      <c r="I41" s="1687"/>
      <c r="J41" s="1687"/>
      <c r="K41" s="1687"/>
      <c r="L41" s="1687"/>
      <c r="M41" s="1687"/>
      <c r="N41" s="1687"/>
      <c r="O41" s="1687"/>
      <c r="P41" s="1687"/>
      <c r="Q41" s="1687"/>
      <c r="R41" s="1687"/>
      <c r="S41" s="1687"/>
      <c r="T41" s="1687"/>
      <c r="U41" s="1687"/>
      <c r="V41" s="1687"/>
      <c r="W41" s="1687"/>
      <c r="X41" s="1687"/>
      <c r="Y41" s="1687"/>
      <c r="Z41" s="1687"/>
      <c r="AA41" s="1687"/>
      <c r="AB41" s="1687"/>
      <c r="AC41" s="1687"/>
      <c r="AD41" s="1687"/>
      <c r="AE41" s="1687"/>
      <c r="AF41" s="1687"/>
      <c r="AG41" s="1687"/>
      <c r="AH41" s="1687"/>
      <c r="AI41" s="1687"/>
      <c r="AJ41" s="1687"/>
    </row>
    <row r="42" spans="1:36" ht="15.75" customHeight="1" x14ac:dyDescent="0.25">
      <c r="A42" s="1654"/>
      <c r="B42" s="1687"/>
      <c r="C42" s="1687"/>
      <c r="D42" s="1687"/>
      <c r="E42" s="1687"/>
      <c r="F42" s="1687"/>
      <c r="G42" s="1687"/>
      <c r="H42" s="1687"/>
      <c r="I42" s="1687"/>
      <c r="J42" s="1687"/>
      <c r="K42" s="1687"/>
      <c r="L42" s="1687"/>
      <c r="M42" s="1687"/>
      <c r="N42" s="1687"/>
      <c r="O42" s="1687"/>
      <c r="P42" s="1687"/>
      <c r="Q42" s="1687"/>
      <c r="R42" s="1687"/>
      <c r="S42" s="1687"/>
      <c r="T42" s="1687"/>
      <c r="U42" s="1687"/>
      <c r="V42" s="1687"/>
      <c r="W42" s="1687"/>
      <c r="X42" s="1687"/>
      <c r="Y42" s="1687"/>
      <c r="Z42" s="1687"/>
      <c r="AA42" s="1687"/>
      <c r="AB42" s="1687"/>
      <c r="AC42" s="1687"/>
      <c r="AD42" s="1687"/>
      <c r="AE42" s="1687"/>
      <c r="AF42" s="1687"/>
      <c r="AG42" s="1687"/>
      <c r="AH42" s="1687"/>
      <c r="AI42" s="1687"/>
      <c r="AJ42" s="1687"/>
    </row>
    <row r="43" spans="1:36" ht="15.75" customHeight="1" x14ac:dyDescent="0.25">
      <c r="A43" s="1601" t="s">
        <v>794</v>
      </c>
    </row>
    <row r="44" spans="1:36" ht="12.75" customHeight="1" x14ac:dyDescent="0.25"/>
    <row r="45" spans="1:36" ht="12.75" customHeight="1" x14ac:dyDescent="0.25"/>
  </sheetData>
  <hyperlinks>
    <hyperlink ref="A37" r:id="rId1" display="https://www.bom.mu/publications-statistics/statistics/monthly-statistical-bulletin/monthly-statistical-bulletin-february-2021"/>
  </hyperlinks>
  <pageMargins left="0.75" right="0.75" top="0.75" bottom="0.75" header="0.3" footer="0"/>
  <pageSetup paperSize="9" scale="57" fitToHeight="0" orientation="landscape" r:id="rId2"/>
  <headerFooter scaleWithDoc="0"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YW65"/>
  <sheetViews>
    <sheetView showGridLines="0" zoomScale="70" zoomScaleNormal="70" zoomScaleSheetLayoutView="70" workbookViewId="0">
      <pane xSplit="1" ySplit="3" topLeftCell="DY19" activePane="bottomRight" state="frozen"/>
      <selection activeCell="R21" sqref="R21"/>
      <selection pane="topRight" activeCell="R21" sqref="R21"/>
      <selection pane="bottomLeft" activeCell="R21" sqref="R21"/>
      <selection pane="bottomRight" activeCell="R21" sqref="R21"/>
    </sheetView>
  </sheetViews>
  <sheetFormatPr defaultRowHeight="14.25" x14ac:dyDescent="0.25"/>
  <cols>
    <col min="1" max="1" width="60.28515625" style="1697" customWidth="1"/>
    <col min="2" max="128" width="12.7109375" style="1697" hidden="1" customWidth="1"/>
    <col min="129" max="141" width="12.7109375" style="1697" customWidth="1"/>
    <col min="142" max="310" width="8.85546875" style="1697"/>
    <col min="311" max="311" width="54.140625" style="1697" customWidth="1"/>
    <col min="312" max="349" width="9.140625" style="1697" hidden="1" customWidth="1"/>
    <col min="350" max="362" width="8.7109375" style="1697" customWidth="1"/>
    <col min="363" max="566" width="8.85546875" style="1697"/>
    <col min="567" max="567" width="54.140625" style="1697" customWidth="1"/>
    <col min="568" max="605" width="9.140625" style="1697" hidden="1" customWidth="1"/>
    <col min="606" max="618" width="8.7109375" style="1697" customWidth="1"/>
    <col min="619" max="822" width="8.85546875" style="1697"/>
    <col min="823" max="823" width="54.140625" style="1697" customWidth="1"/>
    <col min="824" max="861" width="9.140625" style="1697" hidden="1" customWidth="1"/>
    <col min="862" max="874" width="8.7109375" style="1697" customWidth="1"/>
    <col min="875" max="1078" width="8.85546875" style="1697"/>
    <col min="1079" max="1079" width="54.140625" style="1697" customWidth="1"/>
    <col min="1080" max="1117" width="9.140625" style="1697" hidden="1" customWidth="1"/>
    <col min="1118" max="1130" width="8.7109375" style="1697" customWidth="1"/>
    <col min="1131" max="1334" width="8.85546875" style="1697"/>
    <col min="1335" max="1335" width="54.140625" style="1697" customWidth="1"/>
    <col min="1336" max="1373" width="9.140625" style="1697" hidden="1" customWidth="1"/>
    <col min="1374" max="1386" width="8.7109375" style="1697" customWidth="1"/>
    <col min="1387" max="1590" width="8.85546875" style="1697"/>
    <col min="1591" max="1591" width="54.140625" style="1697" customWidth="1"/>
    <col min="1592" max="1629" width="9.140625" style="1697" hidden="1" customWidth="1"/>
    <col min="1630" max="1642" width="8.7109375" style="1697" customWidth="1"/>
    <col min="1643" max="1846" width="8.85546875" style="1697"/>
    <col min="1847" max="1847" width="54.140625" style="1697" customWidth="1"/>
    <col min="1848" max="1885" width="9.140625" style="1697" hidden="1" customWidth="1"/>
    <col min="1886" max="1898" width="8.7109375" style="1697" customWidth="1"/>
    <col min="1899" max="2102" width="8.85546875" style="1697"/>
    <col min="2103" max="2103" width="54.140625" style="1697" customWidth="1"/>
    <col min="2104" max="2141" width="9.140625" style="1697" hidden="1" customWidth="1"/>
    <col min="2142" max="2154" width="8.7109375" style="1697" customWidth="1"/>
    <col min="2155" max="2358" width="8.85546875" style="1697"/>
    <col min="2359" max="2359" width="54.140625" style="1697" customWidth="1"/>
    <col min="2360" max="2397" width="9.140625" style="1697" hidden="1" customWidth="1"/>
    <col min="2398" max="2410" width="8.7109375" style="1697" customWidth="1"/>
    <col min="2411" max="2614" width="8.85546875" style="1697"/>
    <col min="2615" max="2615" width="54.140625" style="1697" customWidth="1"/>
    <col min="2616" max="2653" width="9.140625" style="1697" hidden="1" customWidth="1"/>
    <col min="2654" max="2666" width="8.7109375" style="1697" customWidth="1"/>
    <col min="2667" max="2870" width="8.85546875" style="1697"/>
    <col min="2871" max="2871" width="54.140625" style="1697" customWidth="1"/>
    <col min="2872" max="2909" width="9.140625" style="1697" hidden="1" customWidth="1"/>
    <col min="2910" max="2922" width="8.7109375" style="1697" customWidth="1"/>
    <col min="2923" max="3126" width="8.85546875" style="1697"/>
    <col min="3127" max="3127" width="54.140625" style="1697" customWidth="1"/>
    <col min="3128" max="3165" width="9.140625" style="1697" hidden="1" customWidth="1"/>
    <col min="3166" max="3178" width="8.7109375" style="1697" customWidth="1"/>
    <col min="3179" max="3382" width="8.85546875" style="1697"/>
    <col min="3383" max="3383" width="54.140625" style="1697" customWidth="1"/>
    <col min="3384" max="3421" width="9.140625" style="1697" hidden="1" customWidth="1"/>
    <col min="3422" max="3434" width="8.7109375" style="1697" customWidth="1"/>
    <col min="3435" max="3638" width="8.85546875" style="1697"/>
    <col min="3639" max="3639" width="54.140625" style="1697" customWidth="1"/>
    <col min="3640" max="3677" width="9.140625" style="1697" hidden="1" customWidth="1"/>
    <col min="3678" max="3690" width="8.7109375" style="1697" customWidth="1"/>
    <col min="3691" max="3894" width="8.85546875" style="1697"/>
    <col min="3895" max="3895" width="54.140625" style="1697" customWidth="1"/>
    <col min="3896" max="3933" width="9.140625" style="1697" hidden="1" customWidth="1"/>
    <col min="3934" max="3946" width="8.7109375" style="1697" customWidth="1"/>
    <col min="3947" max="4150" width="8.85546875" style="1697"/>
    <col min="4151" max="4151" width="54.140625" style="1697" customWidth="1"/>
    <col min="4152" max="4189" width="9.140625" style="1697" hidden="1" customWidth="1"/>
    <col min="4190" max="4202" width="8.7109375" style="1697" customWidth="1"/>
    <col min="4203" max="4406" width="8.85546875" style="1697"/>
    <col min="4407" max="4407" width="54.140625" style="1697" customWidth="1"/>
    <col min="4408" max="4445" width="9.140625" style="1697" hidden="1" customWidth="1"/>
    <col min="4446" max="4458" width="8.7109375" style="1697" customWidth="1"/>
    <col min="4459" max="4662" width="8.85546875" style="1697"/>
    <col min="4663" max="4663" width="54.140625" style="1697" customWidth="1"/>
    <col min="4664" max="4701" width="9.140625" style="1697" hidden="1" customWidth="1"/>
    <col min="4702" max="4714" width="8.7109375" style="1697" customWidth="1"/>
    <col min="4715" max="4918" width="8.85546875" style="1697"/>
    <col min="4919" max="4919" width="54.140625" style="1697" customWidth="1"/>
    <col min="4920" max="4957" width="9.140625" style="1697" hidden="1" customWidth="1"/>
    <col min="4958" max="4970" width="8.7109375" style="1697" customWidth="1"/>
    <col min="4971" max="5174" width="8.85546875" style="1697"/>
    <col min="5175" max="5175" width="54.140625" style="1697" customWidth="1"/>
    <col min="5176" max="5213" width="9.140625" style="1697" hidden="1" customWidth="1"/>
    <col min="5214" max="5226" width="8.7109375" style="1697" customWidth="1"/>
    <col min="5227" max="5430" width="8.85546875" style="1697"/>
    <col min="5431" max="5431" width="54.140625" style="1697" customWidth="1"/>
    <col min="5432" max="5469" width="9.140625" style="1697" hidden="1" customWidth="1"/>
    <col min="5470" max="5482" width="8.7109375" style="1697" customWidth="1"/>
    <col min="5483" max="5686" width="8.85546875" style="1697"/>
    <col min="5687" max="5687" width="54.140625" style="1697" customWidth="1"/>
    <col min="5688" max="5725" width="9.140625" style="1697" hidden="1" customWidth="1"/>
    <col min="5726" max="5738" width="8.7109375" style="1697" customWidth="1"/>
    <col min="5739" max="5942" width="8.85546875" style="1697"/>
    <col min="5943" max="5943" width="54.140625" style="1697" customWidth="1"/>
    <col min="5944" max="5981" width="9.140625" style="1697" hidden="1" customWidth="1"/>
    <col min="5982" max="5994" width="8.7109375" style="1697" customWidth="1"/>
    <col min="5995" max="6198" width="8.85546875" style="1697"/>
    <col min="6199" max="6199" width="54.140625" style="1697" customWidth="1"/>
    <col min="6200" max="6237" width="9.140625" style="1697" hidden="1" customWidth="1"/>
    <col min="6238" max="6250" width="8.7109375" style="1697" customWidth="1"/>
    <col min="6251" max="6454" width="8.85546875" style="1697"/>
    <col min="6455" max="6455" width="54.140625" style="1697" customWidth="1"/>
    <col min="6456" max="6493" width="9.140625" style="1697" hidden="1" customWidth="1"/>
    <col min="6494" max="6506" width="8.7109375" style="1697" customWidth="1"/>
    <col min="6507" max="6710" width="8.85546875" style="1697"/>
    <col min="6711" max="6711" width="54.140625" style="1697" customWidth="1"/>
    <col min="6712" max="6749" width="9.140625" style="1697" hidden="1" customWidth="1"/>
    <col min="6750" max="6762" width="8.7109375" style="1697" customWidth="1"/>
    <col min="6763" max="6966" width="8.85546875" style="1697"/>
    <col min="6967" max="6967" width="54.140625" style="1697" customWidth="1"/>
    <col min="6968" max="7005" width="9.140625" style="1697" hidden="1" customWidth="1"/>
    <col min="7006" max="7018" width="8.7109375" style="1697" customWidth="1"/>
    <col min="7019" max="7222" width="8.85546875" style="1697"/>
    <col min="7223" max="7223" width="54.140625" style="1697" customWidth="1"/>
    <col min="7224" max="7261" width="9.140625" style="1697" hidden="1" customWidth="1"/>
    <col min="7262" max="7274" width="8.7109375" style="1697" customWidth="1"/>
    <col min="7275" max="7478" width="8.85546875" style="1697"/>
    <col min="7479" max="7479" width="54.140625" style="1697" customWidth="1"/>
    <col min="7480" max="7517" width="9.140625" style="1697" hidden="1" customWidth="1"/>
    <col min="7518" max="7530" width="8.7109375" style="1697" customWidth="1"/>
    <col min="7531" max="7734" width="8.85546875" style="1697"/>
    <col min="7735" max="7735" width="54.140625" style="1697" customWidth="1"/>
    <col min="7736" max="7773" width="9.140625" style="1697" hidden="1" customWidth="1"/>
    <col min="7774" max="7786" width="8.7109375" style="1697" customWidth="1"/>
    <col min="7787" max="7990" width="8.85546875" style="1697"/>
    <col min="7991" max="7991" width="54.140625" style="1697" customWidth="1"/>
    <col min="7992" max="8029" width="9.140625" style="1697" hidden="1" customWidth="1"/>
    <col min="8030" max="8042" width="8.7109375" style="1697" customWidth="1"/>
    <col min="8043" max="8246" width="8.85546875" style="1697"/>
    <col min="8247" max="8247" width="54.140625" style="1697" customWidth="1"/>
    <col min="8248" max="8285" width="9.140625" style="1697" hidden="1" customWidth="1"/>
    <col min="8286" max="8298" width="8.7109375" style="1697" customWidth="1"/>
    <col min="8299" max="8502" width="8.85546875" style="1697"/>
    <col min="8503" max="8503" width="54.140625" style="1697" customWidth="1"/>
    <col min="8504" max="8541" width="9.140625" style="1697" hidden="1" customWidth="1"/>
    <col min="8542" max="8554" width="8.7109375" style="1697" customWidth="1"/>
    <col min="8555" max="8758" width="8.85546875" style="1697"/>
    <col min="8759" max="8759" width="54.140625" style="1697" customWidth="1"/>
    <col min="8760" max="8797" width="9.140625" style="1697" hidden="1" customWidth="1"/>
    <col min="8798" max="8810" width="8.7109375" style="1697" customWidth="1"/>
    <col min="8811" max="9014" width="8.85546875" style="1697"/>
    <col min="9015" max="9015" width="54.140625" style="1697" customWidth="1"/>
    <col min="9016" max="9053" width="9.140625" style="1697" hidden="1" customWidth="1"/>
    <col min="9054" max="9066" width="8.7109375" style="1697" customWidth="1"/>
    <col min="9067" max="9270" width="8.85546875" style="1697"/>
    <col min="9271" max="9271" width="54.140625" style="1697" customWidth="1"/>
    <col min="9272" max="9309" width="9.140625" style="1697" hidden="1" customWidth="1"/>
    <col min="9310" max="9322" width="8.7109375" style="1697" customWidth="1"/>
    <col min="9323" max="9526" width="8.85546875" style="1697"/>
    <col min="9527" max="9527" width="54.140625" style="1697" customWidth="1"/>
    <col min="9528" max="9565" width="9.140625" style="1697" hidden="1" customWidth="1"/>
    <col min="9566" max="9578" width="8.7109375" style="1697" customWidth="1"/>
    <col min="9579" max="9782" width="8.85546875" style="1697"/>
    <col min="9783" max="9783" width="54.140625" style="1697" customWidth="1"/>
    <col min="9784" max="9821" width="9.140625" style="1697" hidden="1" customWidth="1"/>
    <col min="9822" max="9834" width="8.7109375" style="1697" customWidth="1"/>
    <col min="9835" max="10038" width="8.85546875" style="1697"/>
    <col min="10039" max="10039" width="54.140625" style="1697" customWidth="1"/>
    <col min="10040" max="10077" width="9.140625" style="1697" hidden="1" customWidth="1"/>
    <col min="10078" max="10090" width="8.7109375" style="1697" customWidth="1"/>
    <col min="10091" max="10294" width="8.85546875" style="1697"/>
    <col min="10295" max="10295" width="54.140625" style="1697" customWidth="1"/>
    <col min="10296" max="10333" width="9.140625" style="1697" hidden="1" customWidth="1"/>
    <col min="10334" max="10346" width="8.7109375" style="1697" customWidth="1"/>
    <col min="10347" max="10550" width="8.85546875" style="1697"/>
    <col min="10551" max="10551" width="54.140625" style="1697" customWidth="1"/>
    <col min="10552" max="10589" width="9.140625" style="1697" hidden="1" customWidth="1"/>
    <col min="10590" max="10602" width="8.7109375" style="1697" customWidth="1"/>
    <col min="10603" max="10806" width="8.85546875" style="1697"/>
    <col min="10807" max="10807" width="54.140625" style="1697" customWidth="1"/>
    <col min="10808" max="10845" width="9.140625" style="1697" hidden="1" customWidth="1"/>
    <col min="10846" max="10858" width="8.7109375" style="1697" customWidth="1"/>
    <col min="10859" max="11062" width="8.85546875" style="1697"/>
    <col min="11063" max="11063" width="54.140625" style="1697" customWidth="1"/>
    <col min="11064" max="11101" width="9.140625" style="1697" hidden="1" customWidth="1"/>
    <col min="11102" max="11114" width="8.7109375" style="1697" customWidth="1"/>
    <col min="11115" max="11318" width="8.85546875" style="1697"/>
    <col min="11319" max="11319" width="54.140625" style="1697" customWidth="1"/>
    <col min="11320" max="11357" width="9.140625" style="1697" hidden="1" customWidth="1"/>
    <col min="11358" max="11370" width="8.7109375" style="1697" customWidth="1"/>
    <col min="11371" max="11574" width="8.85546875" style="1697"/>
    <col min="11575" max="11575" width="54.140625" style="1697" customWidth="1"/>
    <col min="11576" max="11613" width="9.140625" style="1697" hidden="1" customWidth="1"/>
    <col min="11614" max="11626" width="8.7109375" style="1697" customWidth="1"/>
    <col min="11627" max="11830" width="8.85546875" style="1697"/>
    <col min="11831" max="11831" width="54.140625" style="1697" customWidth="1"/>
    <col min="11832" max="11869" width="9.140625" style="1697" hidden="1" customWidth="1"/>
    <col min="11870" max="11882" width="8.7109375" style="1697" customWidth="1"/>
    <col min="11883" max="12086" width="8.85546875" style="1697"/>
    <col min="12087" max="12087" width="54.140625" style="1697" customWidth="1"/>
    <col min="12088" max="12125" width="9.140625" style="1697" hidden="1" customWidth="1"/>
    <col min="12126" max="12138" width="8.7109375" style="1697" customWidth="1"/>
    <col min="12139" max="12342" width="8.85546875" style="1697"/>
    <col min="12343" max="12343" width="54.140625" style="1697" customWidth="1"/>
    <col min="12344" max="12381" width="9.140625" style="1697" hidden="1" customWidth="1"/>
    <col min="12382" max="12394" width="8.7109375" style="1697" customWidth="1"/>
    <col min="12395" max="12598" width="8.85546875" style="1697"/>
    <col min="12599" max="12599" width="54.140625" style="1697" customWidth="1"/>
    <col min="12600" max="12637" width="9.140625" style="1697" hidden="1" customWidth="1"/>
    <col min="12638" max="12650" width="8.7109375" style="1697" customWidth="1"/>
    <col min="12651" max="12854" width="8.85546875" style="1697"/>
    <col min="12855" max="12855" width="54.140625" style="1697" customWidth="1"/>
    <col min="12856" max="12893" width="9.140625" style="1697" hidden="1" customWidth="1"/>
    <col min="12894" max="12906" width="8.7109375" style="1697" customWidth="1"/>
    <col min="12907" max="13110" width="8.85546875" style="1697"/>
    <col min="13111" max="13111" width="54.140625" style="1697" customWidth="1"/>
    <col min="13112" max="13149" width="9.140625" style="1697" hidden="1" customWidth="1"/>
    <col min="13150" max="13162" width="8.7109375" style="1697" customWidth="1"/>
    <col min="13163" max="13366" width="8.85546875" style="1697"/>
    <col min="13367" max="13367" width="54.140625" style="1697" customWidth="1"/>
    <col min="13368" max="13405" width="9.140625" style="1697" hidden="1" customWidth="1"/>
    <col min="13406" max="13418" width="8.7109375" style="1697" customWidth="1"/>
    <col min="13419" max="13622" width="8.85546875" style="1697"/>
    <col min="13623" max="13623" width="54.140625" style="1697" customWidth="1"/>
    <col min="13624" max="13661" width="9.140625" style="1697" hidden="1" customWidth="1"/>
    <col min="13662" max="13674" width="8.7109375" style="1697" customWidth="1"/>
    <col min="13675" max="13878" width="8.85546875" style="1697"/>
    <col min="13879" max="13879" width="54.140625" style="1697" customWidth="1"/>
    <col min="13880" max="13917" width="9.140625" style="1697" hidden="1" customWidth="1"/>
    <col min="13918" max="13930" width="8.7109375" style="1697" customWidth="1"/>
    <col min="13931" max="14134" width="8.85546875" style="1697"/>
    <col min="14135" max="14135" width="54.140625" style="1697" customWidth="1"/>
    <col min="14136" max="14173" width="9.140625" style="1697" hidden="1" customWidth="1"/>
    <col min="14174" max="14186" width="8.7109375" style="1697" customWidth="1"/>
    <col min="14187" max="14390" width="8.85546875" style="1697"/>
    <col min="14391" max="14391" width="54.140625" style="1697" customWidth="1"/>
    <col min="14392" max="14429" width="9.140625" style="1697" hidden="1" customWidth="1"/>
    <col min="14430" max="14442" width="8.7109375" style="1697" customWidth="1"/>
    <col min="14443" max="14646" width="8.85546875" style="1697"/>
    <col min="14647" max="14647" width="54.140625" style="1697" customWidth="1"/>
    <col min="14648" max="14685" width="9.140625" style="1697" hidden="1" customWidth="1"/>
    <col min="14686" max="14698" width="8.7109375" style="1697" customWidth="1"/>
    <col min="14699" max="14902" width="8.85546875" style="1697"/>
    <col min="14903" max="14903" width="54.140625" style="1697" customWidth="1"/>
    <col min="14904" max="14941" width="9.140625" style="1697" hidden="1" customWidth="1"/>
    <col min="14942" max="14954" width="8.7109375" style="1697" customWidth="1"/>
    <col min="14955" max="15158" width="8.85546875" style="1697"/>
    <col min="15159" max="15159" width="54.140625" style="1697" customWidth="1"/>
    <col min="15160" max="15197" width="9.140625" style="1697" hidden="1" customWidth="1"/>
    <col min="15198" max="15210" width="8.7109375" style="1697" customWidth="1"/>
    <col min="15211" max="15414" width="8.85546875" style="1697"/>
    <col min="15415" max="15415" width="54.140625" style="1697" customWidth="1"/>
    <col min="15416" max="15453" width="9.140625" style="1697" hidden="1" customWidth="1"/>
    <col min="15454" max="15466" width="8.7109375" style="1697" customWidth="1"/>
    <col min="15467" max="15670" width="8.85546875" style="1697"/>
    <col min="15671" max="15671" width="54.140625" style="1697" customWidth="1"/>
    <col min="15672" max="15709" width="9.140625" style="1697" hidden="1" customWidth="1"/>
    <col min="15710" max="15722" width="8.7109375" style="1697" customWidth="1"/>
    <col min="15723" max="15926" width="8.85546875" style="1697"/>
    <col min="15927" max="15927" width="54.140625" style="1697" customWidth="1"/>
    <col min="15928" max="15965" width="9.140625" style="1697" hidden="1" customWidth="1"/>
    <col min="15966" max="15978" width="8.7109375" style="1697" customWidth="1"/>
    <col min="15979" max="16182" width="8.85546875" style="1697"/>
    <col min="16183" max="16183" width="54.140625" style="1697" customWidth="1"/>
    <col min="16184" max="16221" width="9.140625" style="1697" hidden="1" customWidth="1"/>
    <col min="16222" max="16234" width="8.7109375" style="1697" customWidth="1"/>
    <col min="16235" max="16384" width="8.85546875" style="1697"/>
  </cols>
  <sheetData>
    <row r="1" spans="1:141" s="1689" customFormat="1" ht="22.5" customHeight="1" x14ac:dyDescent="0.25">
      <c r="A1" s="1688" t="s">
        <v>1606</v>
      </c>
    </row>
    <row r="2" spans="1:141" s="1691" customFormat="1" ht="18.75" customHeight="1" thickBot="1" x14ac:dyDescent="0.3">
      <c r="A2" s="1690"/>
      <c r="DS2" s="1692"/>
      <c r="DX2" s="1692"/>
      <c r="EC2" s="1692"/>
      <c r="EE2" s="1692"/>
      <c r="EK2" s="1692" t="s">
        <v>681</v>
      </c>
    </row>
    <row r="3" spans="1:141" ht="21" customHeight="1" thickTop="1" thickBot="1" x14ac:dyDescent="0.35">
      <c r="A3" s="1693" t="s">
        <v>1607</v>
      </c>
      <c r="B3" s="1694">
        <v>40208</v>
      </c>
      <c r="C3" s="1695">
        <v>40237</v>
      </c>
      <c r="D3" s="1695">
        <v>40239</v>
      </c>
      <c r="E3" s="1695">
        <v>40270</v>
      </c>
      <c r="F3" s="1695">
        <v>40301</v>
      </c>
      <c r="G3" s="1695">
        <v>40332</v>
      </c>
      <c r="H3" s="1695">
        <v>40363</v>
      </c>
      <c r="I3" s="1695">
        <v>40394</v>
      </c>
      <c r="J3" s="1695">
        <v>40425</v>
      </c>
      <c r="K3" s="1695">
        <v>40456</v>
      </c>
      <c r="L3" s="1695">
        <v>40487</v>
      </c>
      <c r="M3" s="1695">
        <v>40518</v>
      </c>
      <c r="N3" s="1695">
        <v>40549</v>
      </c>
      <c r="O3" s="1695">
        <v>40580</v>
      </c>
      <c r="P3" s="1695">
        <v>40611</v>
      </c>
      <c r="Q3" s="1695">
        <v>40642</v>
      </c>
      <c r="R3" s="1695">
        <v>40673</v>
      </c>
      <c r="S3" s="1695">
        <v>40704</v>
      </c>
      <c r="T3" s="1695">
        <v>40735</v>
      </c>
      <c r="U3" s="1695">
        <v>40766</v>
      </c>
      <c r="V3" s="1695">
        <v>40797</v>
      </c>
      <c r="W3" s="1695">
        <v>40828</v>
      </c>
      <c r="X3" s="1695">
        <v>40859</v>
      </c>
      <c r="Y3" s="1695">
        <v>40890</v>
      </c>
      <c r="Z3" s="1695">
        <v>40921</v>
      </c>
      <c r="AA3" s="1695">
        <v>40952</v>
      </c>
      <c r="AB3" s="1695">
        <v>40983</v>
      </c>
      <c r="AC3" s="1695">
        <v>41014</v>
      </c>
      <c r="AD3" s="1695">
        <v>41045</v>
      </c>
      <c r="AE3" s="1695">
        <v>41076</v>
      </c>
      <c r="AF3" s="1695">
        <v>41107</v>
      </c>
      <c r="AG3" s="1695">
        <v>41138</v>
      </c>
      <c r="AH3" s="1695">
        <v>41169</v>
      </c>
      <c r="AI3" s="1695">
        <v>41200</v>
      </c>
      <c r="AJ3" s="1695">
        <v>41231</v>
      </c>
      <c r="AK3" s="1695">
        <v>41262</v>
      </c>
      <c r="AL3" s="1695">
        <v>41293</v>
      </c>
      <c r="AM3" s="1695">
        <v>41324</v>
      </c>
      <c r="AN3" s="1695">
        <v>41355</v>
      </c>
      <c r="AO3" s="1695">
        <v>41386</v>
      </c>
      <c r="AP3" s="1695">
        <v>41417</v>
      </c>
      <c r="AQ3" s="1695">
        <v>41448</v>
      </c>
      <c r="AR3" s="1695">
        <v>41479</v>
      </c>
      <c r="AS3" s="1695">
        <v>41510</v>
      </c>
      <c r="AT3" s="1695">
        <v>41541</v>
      </c>
      <c r="AU3" s="1695">
        <v>41572</v>
      </c>
      <c r="AV3" s="1695">
        <v>41603</v>
      </c>
      <c r="AW3" s="1695">
        <v>41634</v>
      </c>
      <c r="AX3" s="1695">
        <v>41665</v>
      </c>
      <c r="AY3" s="1695">
        <v>41696</v>
      </c>
      <c r="AZ3" s="1695">
        <v>41727</v>
      </c>
      <c r="BA3" s="1695">
        <v>41758</v>
      </c>
      <c r="BB3" s="1695">
        <v>41789</v>
      </c>
      <c r="BC3" s="1695">
        <v>41820</v>
      </c>
      <c r="BD3" s="1695">
        <v>41851</v>
      </c>
      <c r="BE3" s="1695">
        <v>41882</v>
      </c>
      <c r="BF3" s="1695">
        <v>41912</v>
      </c>
      <c r="BG3" s="1695">
        <v>41913</v>
      </c>
      <c r="BH3" s="1695">
        <v>41944</v>
      </c>
      <c r="BI3" s="1695">
        <v>41975</v>
      </c>
      <c r="BJ3" s="1695">
        <v>42006</v>
      </c>
      <c r="BK3" s="1695">
        <v>42037</v>
      </c>
      <c r="BL3" s="1695">
        <v>42068</v>
      </c>
      <c r="BM3" s="1695">
        <v>42099</v>
      </c>
      <c r="BN3" s="1695">
        <v>42130</v>
      </c>
      <c r="BO3" s="1695">
        <v>42161</v>
      </c>
      <c r="BP3" s="1695">
        <v>42192</v>
      </c>
      <c r="BQ3" s="1695">
        <v>42223</v>
      </c>
      <c r="BR3" s="1695">
        <v>42254</v>
      </c>
      <c r="BS3" s="1695">
        <v>42285</v>
      </c>
      <c r="BT3" s="1695">
        <v>42316</v>
      </c>
      <c r="BU3" s="1695">
        <v>42347</v>
      </c>
      <c r="BV3" s="1695">
        <v>42378</v>
      </c>
      <c r="BW3" s="1695">
        <v>42409</v>
      </c>
      <c r="BX3" s="1695">
        <v>42440</v>
      </c>
      <c r="BY3" s="1695">
        <v>42471</v>
      </c>
      <c r="BZ3" s="1695">
        <v>42502</v>
      </c>
      <c r="CA3" s="1695">
        <v>42533</v>
      </c>
      <c r="CB3" s="1695">
        <v>42564</v>
      </c>
      <c r="CC3" s="1695">
        <v>42595</v>
      </c>
      <c r="CD3" s="1695">
        <v>42626</v>
      </c>
      <c r="CE3" s="1695">
        <v>42657</v>
      </c>
      <c r="CF3" s="1695">
        <v>42688</v>
      </c>
      <c r="CG3" s="1695">
        <v>42719</v>
      </c>
      <c r="CH3" s="1695">
        <v>42750</v>
      </c>
      <c r="CI3" s="1695">
        <v>42781</v>
      </c>
      <c r="CJ3" s="1695">
        <v>42812</v>
      </c>
      <c r="CK3" s="1695">
        <v>42843</v>
      </c>
      <c r="CL3" s="1695">
        <v>42874</v>
      </c>
      <c r="CM3" s="1695">
        <v>42905</v>
      </c>
      <c r="CN3" s="1695">
        <v>42936</v>
      </c>
      <c r="CO3" s="1695">
        <v>42967</v>
      </c>
      <c r="CP3" s="1695">
        <v>42998</v>
      </c>
      <c r="CQ3" s="1695">
        <v>43029</v>
      </c>
      <c r="CR3" s="1695">
        <v>43060</v>
      </c>
      <c r="CS3" s="1695">
        <v>43091</v>
      </c>
      <c r="CT3" s="1695">
        <v>43122</v>
      </c>
      <c r="CU3" s="1695">
        <v>43153</v>
      </c>
      <c r="CV3" s="1695">
        <v>43184</v>
      </c>
      <c r="CW3" s="1695">
        <v>43215</v>
      </c>
      <c r="CX3" s="1695">
        <v>43246</v>
      </c>
      <c r="CY3" s="1695">
        <v>43277</v>
      </c>
      <c r="CZ3" s="1695">
        <v>43308</v>
      </c>
      <c r="DA3" s="1695">
        <v>43339</v>
      </c>
      <c r="DB3" s="1695">
        <v>43370</v>
      </c>
      <c r="DC3" s="1695">
        <v>43401</v>
      </c>
      <c r="DD3" s="1695">
        <v>43432</v>
      </c>
      <c r="DE3" s="1695">
        <v>43462</v>
      </c>
      <c r="DF3" s="1695">
        <v>43493</v>
      </c>
      <c r="DG3" s="1695">
        <v>43524</v>
      </c>
      <c r="DH3" s="1695">
        <v>43552</v>
      </c>
      <c r="DI3" s="1695">
        <v>43583</v>
      </c>
      <c r="DJ3" s="1695">
        <v>43613</v>
      </c>
      <c r="DK3" s="1695">
        <v>43644</v>
      </c>
      <c r="DL3" s="1695">
        <v>43674</v>
      </c>
      <c r="DM3" s="1695">
        <v>43705</v>
      </c>
      <c r="DN3" s="1695">
        <v>43736</v>
      </c>
      <c r="DO3" s="1695">
        <v>43766</v>
      </c>
      <c r="DP3" s="1695">
        <v>43797</v>
      </c>
      <c r="DQ3" s="1695">
        <v>43827</v>
      </c>
      <c r="DR3" s="1695">
        <v>43858</v>
      </c>
      <c r="DS3" s="1696" t="s">
        <v>1528</v>
      </c>
      <c r="DT3" s="1696" t="s">
        <v>771</v>
      </c>
      <c r="DU3" s="1572" t="s">
        <v>1529</v>
      </c>
      <c r="DV3" s="1572" t="s">
        <v>1444</v>
      </c>
      <c r="DW3" s="1572" t="s">
        <v>1090</v>
      </c>
      <c r="DX3" s="1572" t="s">
        <v>1091</v>
      </c>
      <c r="DY3" s="1572" t="s">
        <v>1092</v>
      </c>
      <c r="DZ3" s="1572" t="s">
        <v>1093</v>
      </c>
      <c r="EA3" s="1572" t="s">
        <v>778</v>
      </c>
      <c r="EB3" s="1572">
        <v>44136</v>
      </c>
      <c r="EC3" s="1572">
        <v>44166</v>
      </c>
      <c r="ED3" s="1572">
        <v>44197</v>
      </c>
      <c r="EE3" s="1572" t="s">
        <v>1531</v>
      </c>
      <c r="EF3" s="1572" t="s">
        <v>1532</v>
      </c>
      <c r="EG3" s="1572" t="s">
        <v>1560</v>
      </c>
      <c r="EH3" s="1572" t="s">
        <v>785</v>
      </c>
      <c r="EI3" s="1572" t="s">
        <v>786</v>
      </c>
      <c r="EJ3" s="1572" t="s">
        <v>1534</v>
      </c>
      <c r="EK3" s="1572" t="s">
        <v>1535</v>
      </c>
    </row>
    <row r="4" spans="1:141" ht="17.100000000000001" customHeight="1" thickTop="1" x14ac:dyDescent="0.25">
      <c r="A4" s="1698"/>
      <c r="B4" s="1699"/>
      <c r="C4" s="1699"/>
      <c r="D4" s="1699"/>
      <c r="E4" s="1699"/>
      <c r="F4" s="1699"/>
      <c r="G4" s="1699"/>
      <c r="H4" s="1699"/>
      <c r="I4" s="1699"/>
      <c r="J4" s="1699"/>
      <c r="K4" s="1699"/>
      <c r="L4" s="1699"/>
      <c r="M4" s="1699"/>
      <c r="N4" s="1699"/>
      <c r="O4" s="1699"/>
      <c r="P4" s="1699"/>
      <c r="Q4" s="1699"/>
      <c r="R4" s="1699"/>
      <c r="S4" s="1699"/>
      <c r="T4" s="1699"/>
      <c r="U4" s="1699"/>
      <c r="V4" s="1699"/>
      <c r="W4" s="1699"/>
      <c r="X4" s="1699"/>
      <c r="Y4" s="1699"/>
      <c r="Z4" s="1699"/>
      <c r="AA4" s="1699"/>
      <c r="AB4" s="1699"/>
      <c r="AC4" s="1699"/>
      <c r="AD4" s="1699"/>
      <c r="AE4" s="1699"/>
      <c r="AF4" s="1699"/>
      <c r="AG4" s="1699"/>
      <c r="AH4" s="1699"/>
      <c r="AI4" s="1699"/>
      <c r="AJ4" s="1699"/>
      <c r="AK4" s="1699"/>
      <c r="AL4" s="1699"/>
      <c r="AM4" s="1699"/>
      <c r="AN4" s="1699"/>
      <c r="AO4" s="1699"/>
      <c r="AP4" s="1699"/>
      <c r="AQ4" s="1699"/>
      <c r="AR4" s="1699"/>
      <c r="AS4" s="1699"/>
      <c r="AT4" s="1699"/>
      <c r="AU4" s="1699"/>
      <c r="AV4" s="1699"/>
      <c r="AW4" s="1699"/>
      <c r="AX4" s="1699"/>
      <c r="AY4" s="1699"/>
      <c r="AZ4" s="1699"/>
      <c r="BA4" s="1699"/>
      <c r="BB4" s="1699"/>
      <c r="BC4" s="1699"/>
      <c r="BD4" s="1699"/>
      <c r="BE4" s="1699"/>
      <c r="BF4" s="1699"/>
      <c r="BG4" s="1699"/>
      <c r="BH4" s="1699"/>
      <c r="BI4" s="1699"/>
      <c r="BJ4" s="1699"/>
      <c r="BK4" s="1699"/>
      <c r="BL4" s="1699"/>
      <c r="BM4" s="1699"/>
      <c r="BN4" s="1699"/>
      <c r="BO4" s="1699"/>
      <c r="BP4" s="1699"/>
      <c r="BQ4" s="1699"/>
      <c r="BR4" s="1699"/>
      <c r="BS4" s="1699"/>
      <c r="BT4" s="1699"/>
      <c r="BU4" s="1699"/>
      <c r="BV4" s="1699"/>
      <c r="BW4" s="1699"/>
      <c r="BX4" s="1699"/>
      <c r="BY4" s="1699"/>
      <c r="BZ4" s="1699"/>
      <c r="CA4" s="1699"/>
      <c r="CB4" s="1699"/>
      <c r="CC4" s="1699"/>
      <c r="CD4" s="1699"/>
      <c r="CE4" s="1699"/>
      <c r="CF4" s="1699"/>
      <c r="CG4" s="1699"/>
      <c r="CH4" s="1699"/>
      <c r="CI4" s="1699"/>
      <c r="CJ4" s="1699"/>
      <c r="CK4" s="1699"/>
      <c r="CL4" s="1699"/>
      <c r="CM4" s="1699"/>
      <c r="CN4" s="1699"/>
      <c r="CO4" s="1699"/>
      <c r="CP4" s="1699"/>
      <c r="CQ4" s="1699"/>
      <c r="CR4" s="1699"/>
      <c r="CS4" s="1699"/>
      <c r="CT4" s="1699"/>
      <c r="CU4" s="1699"/>
      <c r="CV4" s="1699"/>
      <c r="CW4" s="1699"/>
      <c r="CX4" s="1699"/>
      <c r="CY4" s="1699"/>
      <c r="CZ4" s="1699"/>
      <c r="DA4" s="1699"/>
      <c r="DB4" s="1699"/>
      <c r="DC4" s="1699"/>
      <c r="DD4" s="1699"/>
      <c r="DE4" s="1699"/>
      <c r="DF4" s="1699"/>
      <c r="DG4" s="1699"/>
      <c r="DH4" s="1699"/>
      <c r="DI4" s="1699"/>
      <c r="DJ4" s="1699"/>
      <c r="DK4" s="1699"/>
      <c r="DL4" s="1699"/>
      <c r="DM4" s="1699"/>
      <c r="DN4" s="1699"/>
      <c r="DO4" s="1699"/>
      <c r="DP4" s="1699"/>
      <c r="DQ4" s="1699"/>
      <c r="DR4" s="1699"/>
      <c r="DS4" s="1699"/>
      <c r="DT4" s="1699"/>
      <c r="DU4" s="1699"/>
      <c r="DV4" s="1699"/>
      <c r="DW4" s="1699"/>
      <c r="DX4" s="1699"/>
      <c r="DY4" s="1699"/>
      <c r="DZ4" s="1699"/>
      <c r="EA4" s="1699"/>
      <c r="EB4" s="1699"/>
      <c r="EC4" s="1699"/>
      <c r="ED4" s="1699"/>
      <c r="EE4" s="1699"/>
      <c r="EF4" s="1699"/>
      <c r="EG4" s="1699"/>
      <c r="EH4" s="1699"/>
      <c r="EI4" s="1699"/>
      <c r="EJ4" s="1699"/>
      <c r="EK4" s="1699"/>
    </row>
    <row r="5" spans="1:141" ht="17.100000000000001" customHeight="1" x14ac:dyDescent="0.25">
      <c r="A5" s="1698" t="s">
        <v>1608</v>
      </c>
      <c r="B5" s="1700">
        <v>16171.960026841443</v>
      </c>
      <c r="C5" s="1700">
        <v>15979.918504390556</v>
      </c>
      <c r="D5" s="1700">
        <v>15845.174678718537</v>
      </c>
      <c r="E5" s="1700">
        <v>16036.327574022573</v>
      </c>
      <c r="F5" s="1700">
        <v>16227.254416493004</v>
      </c>
      <c r="G5" s="1700">
        <v>15904.557043885216</v>
      </c>
      <c r="H5" s="1700">
        <v>16369.721227265134</v>
      </c>
      <c r="I5" s="1700">
        <v>16281.24484228429</v>
      </c>
      <c r="J5" s="1700">
        <v>16241.980758452173</v>
      </c>
      <c r="K5" s="1700">
        <v>16473.996105313156</v>
      </c>
      <c r="L5" s="1700">
        <v>16722.43897559122</v>
      </c>
      <c r="M5" s="1700">
        <v>18975.006270668913</v>
      </c>
      <c r="N5" s="1700">
        <v>18010.593082900665</v>
      </c>
      <c r="O5" s="1700">
        <v>17749.329653375997</v>
      </c>
      <c r="P5" s="1700">
        <v>17492.407133231845</v>
      </c>
      <c r="Q5" s="1700">
        <v>17646.497592686108</v>
      </c>
      <c r="R5" s="1700">
        <v>17594.772439179418</v>
      </c>
      <c r="S5" s="1700">
        <v>17516.570954198032</v>
      </c>
      <c r="T5" s="1700">
        <v>18045.280669068587</v>
      </c>
      <c r="U5" s="1700">
        <v>18269.489570318754</v>
      </c>
      <c r="V5" s="1700">
        <v>17957.873646394448</v>
      </c>
      <c r="W5" s="1700">
        <v>18294.304306683174</v>
      </c>
      <c r="X5" s="1700">
        <v>17891.407119467123</v>
      </c>
      <c r="Y5" s="1700">
        <v>20307.786446312803</v>
      </c>
      <c r="Z5" s="1700">
        <v>19209.573208944614</v>
      </c>
      <c r="AA5" s="1700">
        <v>18923.022119759324</v>
      </c>
      <c r="AB5" s="1700">
        <v>18978.695497382185</v>
      </c>
      <c r="AC5" s="1700">
        <v>18961.549992068223</v>
      </c>
      <c r="AD5" s="1700">
        <v>18678.032246711129</v>
      </c>
      <c r="AE5" s="1700">
        <v>19013.633662171222</v>
      </c>
      <c r="AF5" s="1700">
        <v>19228.031835841684</v>
      </c>
      <c r="AG5" s="1700">
        <v>19287.1599017013</v>
      </c>
      <c r="AH5" s="1700">
        <v>19233.798105900336</v>
      </c>
      <c r="AI5" s="1700">
        <v>19257.554559318654</v>
      </c>
      <c r="AJ5" s="1700">
        <v>19629.552590686864</v>
      </c>
      <c r="AK5" s="1700">
        <v>22169.717386902448</v>
      </c>
      <c r="AL5" s="1700">
        <v>20964.304899561892</v>
      </c>
      <c r="AM5" s="1700">
        <v>20780.286985424955</v>
      </c>
      <c r="AN5" s="1700">
        <v>20987.016268127656</v>
      </c>
      <c r="AO5" s="1700">
        <v>20656.089712851328</v>
      </c>
      <c r="AP5" s="1700">
        <v>20557.306859228109</v>
      </c>
      <c r="AQ5" s="1700">
        <v>20523.48661882988</v>
      </c>
      <c r="AR5" s="1700">
        <v>20820.159883091204</v>
      </c>
      <c r="AS5" s="1700">
        <v>20987.512445111654</v>
      </c>
      <c r="AT5" s="1700">
        <v>20664.185177378316</v>
      </c>
      <c r="AU5" s="1700">
        <v>20702.891560809614</v>
      </c>
      <c r="AV5" s="1700">
        <v>20888.105552438185</v>
      </c>
      <c r="AW5" s="1700">
        <v>23316.684992015878</v>
      </c>
      <c r="AX5" s="1700">
        <v>22265.883860057205</v>
      </c>
      <c r="AY5" s="1700">
        <v>22077.566872167037</v>
      </c>
      <c r="AZ5" s="1700">
        <v>22090.400144122301</v>
      </c>
      <c r="BA5" s="1700">
        <v>21718.536421617555</v>
      </c>
      <c r="BB5" s="1700">
        <v>21737.2264592838</v>
      </c>
      <c r="BC5" s="1700">
        <v>21684.992832060678</v>
      </c>
      <c r="BD5" s="1700">
        <v>22175.789473345048</v>
      </c>
      <c r="BE5" s="1700">
        <v>22196.112731025903</v>
      </c>
      <c r="BF5" s="1700">
        <v>21848.23998536943</v>
      </c>
      <c r="BG5" s="1700">
        <v>22102.50724703589</v>
      </c>
      <c r="BH5" s="1700">
        <v>22503.624769895934</v>
      </c>
      <c r="BI5" s="1700">
        <v>25391.16857677501</v>
      </c>
      <c r="BJ5" s="1700">
        <v>24029.803890028252</v>
      </c>
      <c r="BK5" s="1700">
        <v>24013.562842210038</v>
      </c>
      <c r="BL5" s="1700">
        <v>23784.870318967191</v>
      </c>
      <c r="BM5" s="1700">
        <v>23912.218911613985</v>
      </c>
      <c r="BN5" s="1700">
        <v>24220.596316528303</v>
      </c>
      <c r="BO5" s="1700">
        <v>24017.50101763201</v>
      </c>
      <c r="BP5" s="1700">
        <v>24588.241511306522</v>
      </c>
      <c r="BQ5" s="1700">
        <v>24794.334919669374</v>
      </c>
      <c r="BR5" s="1700">
        <v>24354.580198828076</v>
      </c>
      <c r="BS5" s="1700">
        <v>24815.527936131883</v>
      </c>
      <c r="BT5" s="1700">
        <v>25002.24008601328</v>
      </c>
      <c r="BU5" s="1700">
        <v>27638</v>
      </c>
      <c r="BV5" s="1700">
        <v>26531.097152112925</v>
      </c>
      <c r="BW5" s="1700">
        <v>26526.899703812975</v>
      </c>
      <c r="BX5" s="1700">
        <v>26183.738862633141</v>
      </c>
      <c r="BY5" s="1700">
        <v>26254.514732054799</v>
      </c>
      <c r="BZ5" s="1700">
        <v>26173.261525868962</v>
      </c>
      <c r="CA5" s="1700">
        <v>26253.964140184591</v>
      </c>
      <c r="CB5" s="1700">
        <v>26762.160082529066</v>
      </c>
      <c r="CC5" s="1700">
        <v>26565.777695196768</v>
      </c>
      <c r="CD5" s="1700">
        <v>26679.574401556256</v>
      </c>
      <c r="CE5" s="1700">
        <v>27085.920970584004</v>
      </c>
      <c r="CF5" s="1700">
        <v>26977.870846605641</v>
      </c>
      <c r="CG5" s="1700">
        <v>29731.251114000625</v>
      </c>
      <c r="CH5" s="1700">
        <v>28503.782930543362</v>
      </c>
      <c r="CI5" s="1700">
        <v>28353.789284723396</v>
      </c>
      <c r="CJ5" s="1700">
        <v>28226.794639748969</v>
      </c>
      <c r="CK5" s="1700">
        <v>28264.118735730339</v>
      </c>
      <c r="CL5" s="1700">
        <v>28038.109877324951</v>
      </c>
      <c r="CM5" s="1700">
        <v>28460.470012456764</v>
      </c>
      <c r="CN5" s="1700">
        <v>28732.075101738672</v>
      </c>
      <c r="CO5" s="1700">
        <v>28547.538359344486</v>
      </c>
      <c r="CP5" s="1700">
        <v>28558.473586083212</v>
      </c>
      <c r="CQ5" s="1700">
        <v>28844.392046574456</v>
      </c>
      <c r="CR5" s="1700">
        <v>29119.574478804388</v>
      </c>
      <c r="CS5" s="1700">
        <v>32218.438809848714</v>
      </c>
      <c r="CT5" s="1700">
        <v>30902.666062600962</v>
      </c>
      <c r="CU5" s="1700">
        <v>30604.554093916278</v>
      </c>
      <c r="CV5" s="1700">
        <v>29949.46705897844</v>
      </c>
      <c r="CW5" s="1700">
        <v>29305.442108130697</v>
      </c>
      <c r="CX5" s="1700">
        <v>28891.577411526578</v>
      </c>
      <c r="CY5" s="1700">
        <v>29087.652257059555</v>
      </c>
      <c r="CZ5" s="1700">
        <v>29217.356379832076</v>
      </c>
      <c r="DA5" s="1700">
        <v>29104.323065575794</v>
      </c>
      <c r="DB5" s="1700">
        <v>29000.117582687668</v>
      </c>
      <c r="DC5" s="1700">
        <v>29071.941947559819</v>
      </c>
      <c r="DD5" s="1700">
        <v>29111.019947766225</v>
      </c>
      <c r="DE5" s="1700">
        <v>31636.023138115845</v>
      </c>
      <c r="DF5" s="1700">
        <v>29893.550483353891</v>
      </c>
      <c r="DG5" s="1700">
        <v>29612.111529268681</v>
      </c>
      <c r="DH5" s="1700">
        <v>29987.258875632728</v>
      </c>
      <c r="DI5" s="1700">
        <v>29808.532092407655</v>
      </c>
      <c r="DJ5" s="1700">
        <v>29873.778942881614</v>
      </c>
      <c r="DK5" s="1700">
        <v>30056.327956020566</v>
      </c>
      <c r="DL5" s="1700">
        <v>30327.714046756177</v>
      </c>
      <c r="DM5" s="1700">
        <v>30499.597336790979</v>
      </c>
      <c r="DN5" s="1700">
        <v>30620.709542476052</v>
      </c>
      <c r="DO5" s="1700">
        <v>31634.880380811912</v>
      </c>
      <c r="DP5" s="1700">
        <v>31672.719324559101</v>
      </c>
      <c r="DQ5" s="1700">
        <v>35365.44116659162</v>
      </c>
      <c r="DR5" s="1700">
        <v>33646.968742174089</v>
      </c>
      <c r="DS5" s="1700">
        <v>33729.331543131731</v>
      </c>
      <c r="DT5" s="1700">
        <v>34041.210177219153</v>
      </c>
      <c r="DU5" s="1700">
        <v>35441.178040064326</v>
      </c>
      <c r="DV5" s="1700">
        <v>36965.41341447919</v>
      </c>
      <c r="DW5" s="1700">
        <v>36133.21804392316</v>
      </c>
      <c r="DX5" s="1700">
        <v>36349.4683146877</v>
      </c>
      <c r="DY5" s="1700">
        <v>36481.794617266271</v>
      </c>
      <c r="DZ5" s="1700">
        <v>36167.186899197026</v>
      </c>
      <c r="EA5" s="1700">
        <v>36623.820447114776</v>
      </c>
      <c r="EB5" s="1700">
        <v>36907.671134592551</v>
      </c>
      <c r="EC5" s="1700">
        <v>39610.504011841193</v>
      </c>
      <c r="ED5" s="1700">
        <v>38497.754583117094</v>
      </c>
      <c r="EE5" s="1700">
        <v>38230.063502696634</v>
      </c>
      <c r="EF5" s="1700">
        <v>38930.812688919905</v>
      </c>
      <c r="EG5" s="1700">
        <v>39704.961290793319</v>
      </c>
      <c r="EH5" s="1700">
        <v>39960.940228936379</v>
      </c>
      <c r="EI5" s="1700">
        <v>39426.331250734554</v>
      </c>
      <c r="EJ5" s="1700">
        <v>39694.546839719958</v>
      </c>
      <c r="EK5" s="1700">
        <v>39586.95230685253</v>
      </c>
    </row>
    <row r="6" spans="1:141" ht="17.100000000000001" customHeight="1" x14ac:dyDescent="0.25">
      <c r="A6" s="1698" t="s">
        <v>1609</v>
      </c>
      <c r="B6" s="1700">
        <v>2780.4818602185578</v>
      </c>
      <c r="C6" s="1700">
        <v>2661.1428895894414</v>
      </c>
      <c r="D6" s="1700">
        <v>2898.1288821314602</v>
      </c>
      <c r="E6" s="1700">
        <v>2715.3582111474238</v>
      </c>
      <c r="F6" s="1700">
        <v>2684.0971327969955</v>
      </c>
      <c r="G6" s="1700">
        <v>2744.9043118847831</v>
      </c>
      <c r="H6" s="1700">
        <v>2589.750992474867</v>
      </c>
      <c r="I6" s="1700">
        <v>2818.4901145357067</v>
      </c>
      <c r="J6" s="1700">
        <v>2854.1944993078255</v>
      </c>
      <c r="K6" s="1700">
        <v>2652.7364417868403</v>
      </c>
      <c r="L6" s="1700">
        <v>2792.7197988087805</v>
      </c>
      <c r="M6" s="1700">
        <v>3616.7552011710859</v>
      </c>
      <c r="N6" s="1700">
        <v>3226.065290569335</v>
      </c>
      <c r="O6" s="1700">
        <v>2789.5613597740057</v>
      </c>
      <c r="P6" s="1700">
        <v>3064.4438332881532</v>
      </c>
      <c r="Q6" s="1700">
        <v>2706.3366797338899</v>
      </c>
      <c r="R6" s="1700">
        <v>3000.4766235805801</v>
      </c>
      <c r="S6" s="1700">
        <v>2937.2266495119648</v>
      </c>
      <c r="T6" s="1700">
        <v>2860.3833820514105</v>
      </c>
      <c r="U6" s="1700">
        <v>3375.9320411612475</v>
      </c>
      <c r="V6" s="1700">
        <v>3198.9278438555507</v>
      </c>
      <c r="W6" s="1700">
        <v>3543.8328578868231</v>
      </c>
      <c r="X6" s="1700">
        <v>3523.5380632228726</v>
      </c>
      <c r="Y6" s="1700">
        <v>4161.9693968671954</v>
      </c>
      <c r="Z6" s="1700">
        <v>3378.484805855383</v>
      </c>
      <c r="AA6" s="1700">
        <v>3248.2380390606745</v>
      </c>
      <c r="AB6" s="1700">
        <v>2883.3512458578157</v>
      </c>
      <c r="AC6" s="1700">
        <v>2977.8079643617739</v>
      </c>
      <c r="AD6" s="1700">
        <v>3403.9576576288719</v>
      </c>
      <c r="AE6" s="1700">
        <v>2731.8580123987772</v>
      </c>
      <c r="AF6" s="1700">
        <v>2921.5951604483175</v>
      </c>
      <c r="AG6" s="1700">
        <v>3285.2655863486962</v>
      </c>
      <c r="AH6" s="1700">
        <v>3218.9780038196668</v>
      </c>
      <c r="AI6" s="1700">
        <v>3775.3428060113479</v>
      </c>
      <c r="AJ6" s="1700">
        <v>3586.6000795631339</v>
      </c>
      <c r="AK6" s="1700">
        <v>4791.5966149175529</v>
      </c>
      <c r="AL6" s="1700">
        <v>4198.8004375281098</v>
      </c>
      <c r="AM6" s="1700">
        <v>3718.4681231650479</v>
      </c>
      <c r="AN6" s="1700">
        <v>3968.0071440123438</v>
      </c>
      <c r="AO6" s="1700">
        <v>4263.4817446186689</v>
      </c>
      <c r="AP6" s="1700">
        <v>4030.7237780018918</v>
      </c>
      <c r="AQ6" s="1700">
        <v>3881.5519780801178</v>
      </c>
      <c r="AR6" s="1700">
        <v>4400.6176584587956</v>
      </c>
      <c r="AS6" s="1700">
        <v>4329.7500811983455</v>
      </c>
      <c r="AT6" s="1700">
        <v>4242.0866869116808</v>
      </c>
      <c r="AU6" s="1700">
        <v>4812.0552422003866</v>
      </c>
      <c r="AV6" s="1700">
        <v>4467.8940639118146</v>
      </c>
      <c r="AW6" s="1700">
        <v>6810.9656838341225</v>
      </c>
      <c r="AX6" s="1700">
        <v>5069.9095430427915</v>
      </c>
      <c r="AY6" s="1700">
        <v>4859.8693030329596</v>
      </c>
      <c r="AZ6" s="1700">
        <v>4678.5999159676958</v>
      </c>
      <c r="BA6" s="1700">
        <v>5002.6420686924439</v>
      </c>
      <c r="BB6" s="1700">
        <v>4285.1118852461977</v>
      </c>
      <c r="BC6" s="1700">
        <v>4659.9065244093199</v>
      </c>
      <c r="BD6" s="1700">
        <v>5162.9735006449473</v>
      </c>
      <c r="BE6" s="1700">
        <v>4784.119899514094</v>
      </c>
      <c r="BF6" s="1700">
        <v>4722.670419430573</v>
      </c>
      <c r="BG6" s="1700">
        <v>4493.5170977541047</v>
      </c>
      <c r="BH6" s="1700">
        <v>4728.3325385640619</v>
      </c>
      <c r="BI6" s="1700">
        <v>7139.7543311749869</v>
      </c>
      <c r="BJ6" s="1700">
        <v>4663.7387838217473</v>
      </c>
      <c r="BK6" s="1700">
        <v>4523.7478623699599</v>
      </c>
      <c r="BL6" s="1700">
        <v>4450.9223558028089</v>
      </c>
      <c r="BM6" s="1700">
        <v>4979.4203134760128</v>
      </c>
      <c r="BN6" s="1700">
        <v>4161.0018502116955</v>
      </c>
      <c r="BO6" s="1700">
        <v>4383.6580079079868</v>
      </c>
      <c r="BP6" s="1700">
        <v>4496.3473000134763</v>
      </c>
      <c r="BQ6" s="1700">
        <v>3994.4044263306255</v>
      </c>
      <c r="BR6" s="1700">
        <v>4461.7785986819208</v>
      </c>
      <c r="BS6" s="1700">
        <v>4318.628638748115</v>
      </c>
      <c r="BT6" s="1700">
        <v>4136.1890971867178</v>
      </c>
      <c r="BU6" s="1700">
        <v>5700</v>
      </c>
      <c r="BV6" s="1700">
        <v>4639.9123097070715</v>
      </c>
      <c r="BW6" s="1700">
        <v>4120.3852649670216</v>
      </c>
      <c r="BX6" s="1700">
        <v>4559.5574301768565</v>
      </c>
      <c r="BY6" s="1700">
        <v>4193.0783909652037</v>
      </c>
      <c r="BZ6" s="1700">
        <v>4398.2989610010391</v>
      </c>
      <c r="CA6" s="1700">
        <v>4326.8833435254101</v>
      </c>
      <c r="CB6" s="1700">
        <v>4260.7877591309334</v>
      </c>
      <c r="CC6" s="1700">
        <v>4589.0046524532281</v>
      </c>
      <c r="CD6" s="1700">
        <v>4732.6255099037444</v>
      </c>
      <c r="CE6" s="1700">
        <v>4727.9586299159955</v>
      </c>
      <c r="CF6" s="1700">
        <v>5014.1771895143556</v>
      </c>
      <c r="CG6" s="1700">
        <v>6187.1460565193684</v>
      </c>
      <c r="CH6" s="1700">
        <v>5518.0582707766389</v>
      </c>
      <c r="CI6" s="1700">
        <v>5086.7802471466075</v>
      </c>
      <c r="CJ6" s="1700">
        <v>5413.5634866610299</v>
      </c>
      <c r="CK6" s="1700">
        <v>4919.5590877596596</v>
      </c>
      <c r="CL6" s="1700">
        <v>4519.4033162250489</v>
      </c>
      <c r="CM6" s="1700">
        <v>5103.3417168232363</v>
      </c>
      <c r="CN6" s="1700">
        <v>4617.9956123513275</v>
      </c>
      <c r="CO6" s="1700">
        <v>4377.7882468055095</v>
      </c>
      <c r="CP6" s="1700">
        <v>4636.5514420067884</v>
      </c>
      <c r="CQ6" s="1700">
        <v>5956.1293232755443</v>
      </c>
      <c r="CR6" s="1700">
        <v>5488.725887875612</v>
      </c>
      <c r="CS6" s="1700">
        <v>6493.0487123812809</v>
      </c>
      <c r="CT6" s="1700">
        <v>6233.4020422090307</v>
      </c>
      <c r="CU6" s="1700">
        <v>5547.9557401637248</v>
      </c>
      <c r="CV6" s="1700">
        <v>5202.3559418015602</v>
      </c>
      <c r="CW6" s="1700">
        <v>5160.4314191792973</v>
      </c>
      <c r="CX6" s="1700">
        <v>5317.7048001934272</v>
      </c>
      <c r="CY6" s="1700">
        <v>4753.28732685045</v>
      </c>
      <c r="CZ6" s="1700">
        <v>5137.0804043879234</v>
      </c>
      <c r="DA6" s="1700">
        <v>4877.3073580142081</v>
      </c>
      <c r="DB6" s="1700">
        <v>4489.8915086023289</v>
      </c>
      <c r="DC6" s="1700">
        <v>5441.6693809101835</v>
      </c>
      <c r="DD6" s="1700">
        <v>5638.6729159237802</v>
      </c>
      <c r="DE6" s="1700">
        <v>7704.4489917341543</v>
      </c>
      <c r="DF6" s="1700">
        <v>7354.9369597161085</v>
      </c>
      <c r="DG6" s="1700">
        <v>6057.7412150413129</v>
      </c>
      <c r="DH6" s="1700">
        <v>6188.3169892272736</v>
      </c>
      <c r="DI6" s="1700">
        <v>6526.4704679423421</v>
      </c>
      <c r="DJ6" s="1700">
        <v>6456.2028305483882</v>
      </c>
      <c r="DK6" s="1700">
        <v>5837.0643281894327</v>
      </c>
      <c r="DL6" s="1700">
        <v>6124.8075236438253</v>
      </c>
      <c r="DM6" s="1700">
        <v>5972.4088819290218</v>
      </c>
      <c r="DN6" s="1700">
        <v>5242.610979963948</v>
      </c>
      <c r="DO6" s="1700">
        <v>6250.6338458380906</v>
      </c>
      <c r="DP6" s="1700">
        <v>5814.1562041309053</v>
      </c>
      <c r="DQ6" s="1700">
        <v>7543.713894688377</v>
      </c>
      <c r="DR6" s="1700">
        <v>6263.8035133059066</v>
      </c>
      <c r="DS6" s="1700">
        <v>5655.1840796482666</v>
      </c>
      <c r="DT6" s="1700">
        <v>6490.3051716908449</v>
      </c>
      <c r="DU6" s="1700">
        <v>6930.7378024656709</v>
      </c>
      <c r="DV6" s="1700">
        <v>5586.7797979408087</v>
      </c>
      <c r="DW6" s="1700">
        <v>5722.302474896841</v>
      </c>
      <c r="DX6" s="1700">
        <v>5767.0276340122928</v>
      </c>
      <c r="DY6" s="1700">
        <v>5098.575338673737</v>
      </c>
      <c r="DZ6" s="1700">
        <v>5599.5383830129713</v>
      </c>
      <c r="EA6" s="1700">
        <v>5477.2437161352191</v>
      </c>
      <c r="EB6" s="1700">
        <v>5394.0144405774463</v>
      </c>
      <c r="EC6" s="1700">
        <v>6950.9651418888052</v>
      </c>
      <c r="ED6" s="1700">
        <v>6011.4850225429063</v>
      </c>
      <c r="EE6" s="1700">
        <v>5340.56838381337</v>
      </c>
      <c r="EF6" s="1700">
        <v>5928.2086155700936</v>
      </c>
      <c r="EG6" s="1700">
        <v>5770.0358313166835</v>
      </c>
      <c r="EH6" s="1700">
        <v>5691.350409953624</v>
      </c>
      <c r="EI6" s="1700">
        <v>5827.0871118054465</v>
      </c>
      <c r="EJ6" s="1700">
        <v>5701.5120236500361</v>
      </c>
      <c r="EK6" s="1700">
        <v>5898.6733748374745</v>
      </c>
    </row>
    <row r="7" spans="1:141" ht="17.100000000000001" customHeight="1" x14ac:dyDescent="0.25">
      <c r="A7" s="1698" t="s">
        <v>1610</v>
      </c>
      <c r="B7" s="1700">
        <v>13354.1369304</v>
      </c>
      <c r="C7" s="1700">
        <v>15547.269751184082</v>
      </c>
      <c r="D7" s="1700">
        <v>16275.622386438796</v>
      </c>
      <c r="E7" s="1700">
        <v>15221.23032284</v>
      </c>
      <c r="F7" s="1700">
        <v>16093.601333399249</v>
      </c>
      <c r="G7" s="1700">
        <v>16999.361531195795</v>
      </c>
      <c r="H7" s="1700">
        <v>19152.045058170501</v>
      </c>
      <c r="I7" s="1700">
        <v>17322.563515917751</v>
      </c>
      <c r="J7" s="1700">
        <v>17348.093718887878</v>
      </c>
      <c r="K7" s="1700">
        <v>19741.48304675605</v>
      </c>
      <c r="L7" s="1700">
        <v>20508.300298751532</v>
      </c>
      <c r="M7" s="1700">
        <v>22343.765787940167</v>
      </c>
      <c r="N7" s="1700">
        <v>22984.200542913426</v>
      </c>
      <c r="O7" s="1700">
        <v>22919.075251580765</v>
      </c>
      <c r="P7" s="1700">
        <v>22059.179417132509</v>
      </c>
      <c r="Q7" s="1700">
        <v>23166.702863040875</v>
      </c>
      <c r="R7" s="1700">
        <v>20938.908755252636</v>
      </c>
      <c r="S7" s="1700">
        <v>21782.913917106107</v>
      </c>
      <c r="T7" s="1700">
        <v>21168.268613999975</v>
      </c>
      <c r="U7" s="1700">
        <v>22548.75644605832</v>
      </c>
      <c r="V7" s="1700">
        <v>21135.314750968126</v>
      </c>
      <c r="W7" s="1700">
        <v>20621.053342979791</v>
      </c>
      <c r="X7" s="1700">
        <v>20552.26384958261</v>
      </c>
      <c r="Y7" s="1700">
        <v>23811.115484457412</v>
      </c>
      <c r="Z7" s="1700">
        <v>21262.747211979215</v>
      </c>
      <c r="AA7" s="1700">
        <v>22729.78389618911</v>
      </c>
      <c r="AB7" s="1700">
        <v>22777.196732427616</v>
      </c>
      <c r="AC7" s="1700">
        <v>22587.705621703659</v>
      </c>
      <c r="AD7" s="1700">
        <v>22581.00185845033</v>
      </c>
      <c r="AE7" s="1700">
        <v>24165.476965627764</v>
      </c>
      <c r="AF7" s="1700">
        <v>23900.002767059999</v>
      </c>
      <c r="AG7" s="1700">
        <v>23612.924114190002</v>
      </c>
      <c r="AH7" s="1700">
        <v>24815.184473119996</v>
      </c>
      <c r="AI7" s="1700">
        <v>23406.22358813</v>
      </c>
      <c r="AJ7" s="1700">
        <v>22282.956181639998</v>
      </c>
      <c r="AK7" s="1700">
        <v>25661.61601234</v>
      </c>
      <c r="AL7" s="1700">
        <v>24923.575304820002</v>
      </c>
      <c r="AM7" s="1700">
        <v>27863.721685230001</v>
      </c>
      <c r="AN7" s="1700">
        <v>27008.273728829998</v>
      </c>
      <c r="AO7" s="1700">
        <v>23896.042957950001</v>
      </c>
      <c r="AP7" s="1700">
        <v>28157.483017939998</v>
      </c>
      <c r="AQ7" s="1700">
        <v>28688.974320559999</v>
      </c>
      <c r="AR7" s="1700">
        <v>28935.587960119999</v>
      </c>
      <c r="AS7" s="1700">
        <v>26134.653011400002</v>
      </c>
      <c r="AT7" s="1700">
        <v>25278.962214350006</v>
      </c>
      <c r="AU7" s="1700">
        <v>26462.917852329996</v>
      </c>
      <c r="AV7" s="1700">
        <v>28401.248003600002</v>
      </c>
      <c r="AW7" s="1700">
        <v>32222.361538929999</v>
      </c>
      <c r="AX7" s="1700">
        <v>31332.858156099996</v>
      </c>
      <c r="AY7" s="1700">
        <v>37154.273890489996</v>
      </c>
      <c r="AZ7" s="1700">
        <v>35714.452707160002</v>
      </c>
      <c r="BA7" s="1700">
        <v>35349.192402590001</v>
      </c>
      <c r="BB7" s="1700">
        <v>36559.695734500005</v>
      </c>
      <c r="BC7" s="1700">
        <v>35792.13994986</v>
      </c>
      <c r="BD7" s="1700">
        <v>37463.480514460003</v>
      </c>
      <c r="BE7" s="1700">
        <v>39541.545096289999</v>
      </c>
      <c r="BF7" s="1700">
        <v>37218.004232480009</v>
      </c>
      <c r="BG7" s="1700">
        <v>38604.992392180007</v>
      </c>
      <c r="BH7" s="1700">
        <v>36126.117609040004</v>
      </c>
      <c r="BI7" s="1700">
        <v>35402.665723730002</v>
      </c>
      <c r="BJ7" s="1700">
        <v>40194.553121159995</v>
      </c>
      <c r="BK7" s="1700">
        <v>41903.326050510004</v>
      </c>
      <c r="BL7" s="1700">
        <v>45342.041259387093</v>
      </c>
      <c r="BM7" s="1700">
        <v>46268.043769730008</v>
      </c>
      <c r="BN7" s="1700">
        <v>42422.148787660008</v>
      </c>
      <c r="BO7" s="1700">
        <v>43192.988507800001</v>
      </c>
      <c r="BP7" s="1700">
        <v>39688.594744379996</v>
      </c>
      <c r="BQ7" s="1700">
        <v>37781.122630039994</v>
      </c>
      <c r="BR7" s="1700">
        <v>38130.92308647</v>
      </c>
      <c r="BS7" s="1700">
        <v>42033.614138259996</v>
      </c>
      <c r="BT7" s="1700">
        <v>41357.989154869996</v>
      </c>
      <c r="BU7" s="1700">
        <v>40232</v>
      </c>
      <c r="BV7" s="1700">
        <v>43327.37065099</v>
      </c>
      <c r="BW7" s="1700">
        <v>42270.242217110004</v>
      </c>
      <c r="BX7" s="1700">
        <v>38702.747159840001</v>
      </c>
      <c r="BY7" s="1700">
        <v>36966.402783769998</v>
      </c>
      <c r="BZ7" s="1700">
        <v>45500.998912250005</v>
      </c>
      <c r="CA7" s="1700">
        <v>39838.989369879993</v>
      </c>
      <c r="CB7" s="1700">
        <v>40788.16046508</v>
      </c>
      <c r="CC7" s="1700">
        <v>41119.640720480005</v>
      </c>
      <c r="CD7" s="1700">
        <v>41671.594240912294</v>
      </c>
      <c r="CE7" s="1700">
        <v>39342.389224932289</v>
      </c>
      <c r="CF7" s="1700">
        <v>43057.980335112297</v>
      </c>
      <c r="CG7" s="1700">
        <v>46144.057143852289</v>
      </c>
      <c r="CH7" s="1700">
        <v>49052.035099962297</v>
      </c>
      <c r="CI7" s="1700">
        <v>46447.503736152299</v>
      </c>
      <c r="CJ7" s="1700">
        <v>42630.130434432293</v>
      </c>
      <c r="CK7" s="1700">
        <v>50649.058355552283</v>
      </c>
      <c r="CL7" s="1700">
        <v>51387.394905092289</v>
      </c>
      <c r="CM7" s="1700">
        <v>47138.658829172295</v>
      </c>
      <c r="CN7" s="1700">
        <v>48911.241085272297</v>
      </c>
      <c r="CO7" s="1700">
        <v>46142.886787152289</v>
      </c>
      <c r="CP7" s="1700">
        <v>52734.662568232292</v>
      </c>
      <c r="CQ7" s="1700">
        <v>47975.549305722285</v>
      </c>
      <c r="CR7" s="1700">
        <v>55447.42017634229</v>
      </c>
      <c r="CS7" s="1700">
        <v>63436.593504842291</v>
      </c>
      <c r="CT7" s="1700">
        <v>64010.385101322288</v>
      </c>
      <c r="CU7" s="1700">
        <v>64691.880049190004</v>
      </c>
      <c r="CV7" s="1700">
        <v>61775.648335420003</v>
      </c>
      <c r="CW7" s="1700">
        <v>62298.683299819997</v>
      </c>
      <c r="CX7" s="1700">
        <v>65146.519412010006</v>
      </c>
      <c r="CY7" s="1700">
        <v>75207.92356529001</v>
      </c>
      <c r="CZ7" s="1700">
        <v>66305.61094092</v>
      </c>
      <c r="DA7" s="1700">
        <v>78975.213065695003</v>
      </c>
      <c r="DB7" s="1700">
        <v>66270.398734379996</v>
      </c>
      <c r="DC7" s="1700">
        <v>63583.843827479999</v>
      </c>
      <c r="DD7" s="1700">
        <v>68343.119430899998</v>
      </c>
      <c r="DE7" s="1700">
        <v>61526.639409400006</v>
      </c>
      <c r="DF7" s="1700">
        <v>65569.821188270012</v>
      </c>
      <c r="DG7" s="1700">
        <v>67814.736733609985</v>
      </c>
      <c r="DH7" s="1700">
        <v>65703.469429789999</v>
      </c>
      <c r="DI7" s="1700">
        <v>67220.293253249998</v>
      </c>
      <c r="DJ7" s="1700">
        <v>72201.11818676001</v>
      </c>
      <c r="DK7" s="1700">
        <v>69836.564613819995</v>
      </c>
      <c r="DL7" s="1700">
        <v>73400.208292349998</v>
      </c>
      <c r="DM7" s="1700">
        <v>68249.798498079996</v>
      </c>
      <c r="DN7" s="1700">
        <v>69874.510723400002</v>
      </c>
      <c r="DO7" s="1700">
        <v>66725.449632139993</v>
      </c>
      <c r="DP7" s="1700">
        <v>73298.830747629996</v>
      </c>
      <c r="DQ7" s="1700">
        <v>80442.341112480019</v>
      </c>
      <c r="DR7" s="1700">
        <v>77776.282186179989</v>
      </c>
      <c r="DS7" s="1700">
        <v>82662.719124980009</v>
      </c>
      <c r="DT7" s="1700">
        <v>85871.212860280008</v>
      </c>
      <c r="DU7" s="1700">
        <v>90023.860949669994</v>
      </c>
      <c r="DV7" s="1700">
        <v>114298.81100968999</v>
      </c>
      <c r="DW7" s="1700">
        <v>106491.25758024</v>
      </c>
      <c r="DX7" s="1700">
        <v>111756.76418896001</v>
      </c>
      <c r="DY7" s="1700">
        <v>95879.586515479998</v>
      </c>
      <c r="DZ7" s="1700">
        <v>94156.614546609999</v>
      </c>
      <c r="EA7" s="1700">
        <v>135936.18902791</v>
      </c>
      <c r="EB7" s="1700">
        <v>141911.90418340999</v>
      </c>
      <c r="EC7" s="1700">
        <v>148154.26381224999</v>
      </c>
      <c r="ED7" s="1700">
        <v>169642.08276880998</v>
      </c>
      <c r="EE7" s="1700">
        <v>152420.99205742002</v>
      </c>
      <c r="EF7" s="1700">
        <v>151391.00562089001</v>
      </c>
      <c r="EG7" s="1700">
        <v>189957.66987225</v>
      </c>
      <c r="EH7" s="1700">
        <v>196874.81280272</v>
      </c>
      <c r="EI7" s="1700">
        <v>193686.90778528</v>
      </c>
      <c r="EJ7" s="1700">
        <v>197714.66126118999</v>
      </c>
      <c r="EK7" s="1700">
        <v>196203.01546696998</v>
      </c>
    </row>
    <row r="8" spans="1:141" ht="17.100000000000001" customHeight="1" x14ac:dyDescent="0.25">
      <c r="A8" s="1698" t="s">
        <v>1611</v>
      </c>
      <c r="B8" s="1700"/>
      <c r="C8" s="1700"/>
      <c r="D8" s="1700"/>
      <c r="E8" s="1700"/>
      <c r="F8" s="1700"/>
      <c r="G8" s="1700"/>
      <c r="H8" s="1700"/>
      <c r="I8" s="1700"/>
      <c r="J8" s="1700"/>
      <c r="K8" s="1700"/>
      <c r="L8" s="1700"/>
      <c r="M8" s="1700"/>
      <c r="N8" s="1700"/>
      <c r="O8" s="1700"/>
      <c r="P8" s="1700"/>
      <c r="Q8" s="1700"/>
      <c r="R8" s="1700"/>
      <c r="S8" s="1700"/>
      <c r="T8" s="1700"/>
      <c r="U8" s="1700"/>
      <c r="V8" s="1700"/>
      <c r="W8" s="1700"/>
      <c r="X8" s="1700"/>
      <c r="Y8" s="1700"/>
      <c r="Z8" s="1700"/>
      <c r="AA8" s="1700"/>
      <c r="AB8" s="1700"/>
      <c r="AC8" s="1700"/>
      <c r="AD8" s="1700"/>
      <c r="AE8" s="1700"/>
      <c r="AF8" s="1700"/>
      <c r="AG8" s="1700"/>
      <c r="AH8" s="1700"/>
      <c r="AI8" s="1700"/>
      <c r="AJ8" s="1700"/>
      <c r="AK8" s="1700"/>
      <c r="AL8" s="1700"/>
      <c r="AM8" s="1700"/>
      <c r="AN8" s="1700"/>
      <c r="AO8" s="1700"/>
      <c r="AP8" s="1700"/>
      <c r="AQ8" s="1700"/>
      <c r="AR8" s="1700"/>
      <c r="AS8" s="1700"/>
      <c r="AT8" s="1700"/>
      <c r="AU8" s="1700"/>
      <c r="AV8" s="1700"/>
      <c r="AW8" s="1700"/>
      <c r="AX8" s="1700"/>
      <c r="AY8" s="1700"/>
      <c r="AZ8" s="1700"/>
      <c r="BA8" s="1700"/>
      <c r="BB8" s="1700"/>
      <c r="BC8" s="1700"/>
      <c r="BD8" s="1700"/>
      <c r="BE8" s="1700"/>
      <c r="BF8" s="1700"/>
      <c r="BG8" s="1700"/>
      <c r="BH8" s="1700"/>
      <c r="BI8" s="1700"/>
      <c r="BJ8" s="1700"/>
      <c r="BK8" s="1700"/>
      <c r="BL8" s="1700"/>
      <c r="BM8" s="1700"/>
      <c r="BN8" s="1700"/>
      <c r="BO8" s="1700"/>
      <c r="BP8" s="1700"/>
      <c r="BQ8" s="1700"/>
      <c r="BR8" s="1700"/>
      <c r="BS8" s="1700"/>
      <c r="BT8" s="1700"/>
      <c r="BU8" s="1700"/>
      <c r="BV8" s="1700"/>
      <c r="BW8" s="1700"/>
      <c r="BX8" s="1700"/>
      <c r="BY8" s="1700"/>
      <c r="BZ8" s="1700"/>
      <c r="CA8" s="1700"/>
      <c r="CB8" s="1700"/>
      <c r="CC8" s="1700"/>
      <c r="CD8" s="1700"/>
      <c r="CE8" s="1700"/>
      <c r="CF8" s="1700"/>
      <c r="CG8" s="1700"/>
      <c r="CH8" s="1700"/>
      <c r="CI8" s="1700"/>
      <c r="CJ8" s="1700"/>
      <c r="CK8" s="1700"/>
      <c r="CL8" s="1700"/>
      <c r="CM8" s="1700"/>
      <c r="CN8" s="1700"/>
      <c r="CO8" s="1700"/>
      <c r="CP8" s="1700"/>
      <c r="CQ8" s="1700"/>
      <c r="CR8" s="1700"/>
      <c r="CS8" s="1700"/>
      <c r="CT8" s="1700"/>
      <c r="CU8" s="1700"/>
      <c r="CV8" s="1700"/>
      <c r="CW8" s="1700"/>
      <c r="CX8" s="1700"/>
      <c r="CY8" s="1700"/>
      <c r="CZ8" s="1700"/>
      <c r="DA8" s="1700"/>
      <c r="DB8" s="1700"/>
      <c r="DC8" s="1700"/>
      <c r="DD8" s="1700"/>
      <c r="DE8" s="1700"/>
      <c r="DF8" s="1700"/>
      <c r="DG8" s="1700"/>
      <c r="DH8" s="1700"/>
      <c r="DI8" s="1700"/>
      <c r="DJ8" s="1700"/>
      <c r="DK8" s="1700"/>
      <c r="DL8" s="1700"/>
      <c r="DM8" s="1700"/>
      <c r="DN8" s="1700"/>
      <c r="DO8" s="1700"/>
      <c r="DP8" s="1700"/>
      <c r="DQ8" s="1700"/>
      <c r="DR8" s="1700"/>
      <c r="DS8" s="1700"/>
      <c r="DT8" s="1700"/>
      <c r="DU8" s="1700"/>
      <c r="DV8" s="1700"/>
      <c r="DW8" s="1700"/>
      <c r="DX8" s="1700"/>
      <c r="DY8" s="1700"/>
      <c r="DZ8" s="1700"/>
      <c r="EA8" s="1700"/>
      <c r="EB8" s="1700"/>
      <c r="EC8" s="1700"/>
      <c r="ED8" s="1700"/>
      <c r="EE8" s="1700"/>
      <c r="EF8" s="1700"/>
      <c r="EG8" s="1700"/>
      <c r="EH8" s="1700"/>
      <c r="EI8" s="1700"/>
      <c r="EJ8" s="1700"/>
      <c r="EK8" s="1700"/>
    </row>
    <row r="9" spans="1:141" s="1703" customFormat="1" ht="17.100000000000001" customHeight="1" x14ac:dyDescent="0.25">
      <c r="A9" s="1701" t="s">
        <v>1612</v>
      </c>
      <c r="B9" s="1702">
        <v>13180.361091909999</v>
      </c>
      <c r="C9" s="1702">
        <v>15445.119449369999</v>
      </c>
      <c r="D9" s="1702">
        <v>16168.046902009999</v>
      </c>
      <c r="E9" s="1702">
        <v>15124.25977701</v>
      </c>
      <c r="F9" s="1702">
        <v>16001.144004809998</v>
      </c>
      <c r="G9" s="1702">
        <v>16558.544007380002</v>
      </c>
      <c r="H9" s="1702">
        <v>19007.349950509997</v>
      </c>
      <c r="I9" s="1702">
        <v>17182.945034510001</v>
      </c>
      <c r="J9" s="1702">
        <v>17080.954378169998</v>
      </c>
      <c r="K9" s="1702">
        <v>19601.086913409999</v>
      </c>
      <c r="L9" s="1702">
        <v>20360.644917080001</v>
      </c>
      <c r="M9" s="1702">
        <v>22187.582204819999</v>
      </c>
      <c r="N9" s="1702">
        <v>22842.828379009999</v>
      </c>
      <c r="O9" s="1702">
        <v>22753.930035100002</v>
      </c>
      <c r="P9" s="1702">
        <v>21902.896262459999</v>
      </c>
      <c r="Q9" s="1702">
        <v>22996.164349359999</v>
      </c>
      <c r="R9" s="1702">
        <v>20819.986171249999</v>
      </c>
      <c r="S9" s="1702">
        <v>21555.850004669999</v>
      </c>
      <c r="T9" s="1702">
        <v>21020.661866890001</v>
      </c>
      <c r="U9" s="1702">
        <v>22403.703741509999</v>
      </c>
      <c r="V9" s="1702">
        <v>20956.707757559998</v>
      </c>
      <c r="W9" s="1702">
        <v>20392.186258429996</v>
      </c>
      <c r="X9" s="1702">
        <v>20406.316159820002</v>
      </c>
      <c r="Y9" s="1702">
        <v>23666.373667289998</v>
      </c>
      <c r="Z9" s="1702">
        <v>21128.55688815</v>
      </c>
      <c r="AA9" s="1702">
        <v>22606.986195919999</v>
      </c>
      <c r="AB9" s="1702">
        <v>22648.888231509998</v>
      </c>
      <c r="AC9" s="1702">
        <v>22462.387835019999</v>
      </c>
      <c r="AD9" s="1702">
        <v>22476.149191739998</v>
      </c>
      <c r="AE9" s="1702">
        <v>23977.369481069996</v>
      </c>
      <c r="AF9" s="1702">
        <v>23701.931139239998</v>
      </c>
      <c r="AG9" s="1702">
        <v>23541.113787940001</v>
      </c>
      <c r="AH9" s="1702">
        <v>24591.544820159997</v>
      </c>
      <c r="AI9" s="1702">
        <v>23167.60481945</v>
      </c>
      <c r="AJ9" s="1702">
        <v>22131.482146099999</v>
      </c>
      <c r="AK9" s="1702">
        <v>25515.138641540001</v>
      </c>
      <c r="AL9" s="1702">
        <v>24854.226564650002</v>
      </c>
      <c r="AM9" s="1702">
        <v>27797.761466790002</v>
      </c>
      <c r="AN9" s="1702">
        <v>26943.295328619999</v>
      </c>
      <c r="AO9" s="1702">
        <v>23830.458748830002</v>
      </c>
      <c r="AP9" s="1702">
        <v>28088.96964996</v>
      </c>
      <c r="AQ9" s="1702">
        <v>28377.491470929999</v>
      </c>
      <c r="AR9" s="1702">
        <v>28845.220740209999</v>
      </c>
      <c r="AS9" s="1702">
        <v>26045.912519270001</v>
      </c>
      <c r="AT9" s="1702">
        <v>25113.663529400004</v>
      </c>
      <c r="AU9" s="1702">
        <v>26366.097784619997</v>
      </c>
      <c r="AV9" s="1702">
        <v>28225.168882770002</v>
      </c>
      <c r="AW9" s="1702">
        <v>31894.798558349998</v>
      </c>
      <c r="AX9" s="1702">
        <v>31263.989790459997</v>
      </c>
      <c r="AY9" s="1702">
        <v>37062.201626349997</v>
      </c>
      <c r="AZ9" s="1702">
        <v>35626.74721275</v>
      </c>
      <c r="BA9" s="1702">
        <v>35263.900715039999</v>
      </c>
      <c r="BB9" s="1702">
        <v>36480.672927440006</v>
      </c>
      <c r="BC9" s="1702">
        <v>35505.536266570001</v>
      </c>
      <c r="BD9" s="1702">
        <v>37346.30601778</v>
      </c>
      <c r="BE9" s="1702">
        <v>39447.964838309999</v>
      </c>
      <c r="BF9" s="1702">
        <v>37043.045730330006</v>
      </c>
      <c r="BG9" s="1702">
        <v>38406.794046370007</v>
      </c>
      <c r="BH9" s="1702">
        <v>36009.536248050004</v>
      </c>
      <c r="BI9" s="1702">
        <v>35269.696321449999</v>
      </c>
      <c r="BJ9" s="1702">
        <v>40104.413002199995</v>
      </c>
      <c r="BK9" s="1702">
        <v>41805.112039910004</v>
      </c>
      <c r="BL9" s="1702">
        <v>45054.548004237091</v>
      </c>
      <c r="BM9" s="1702">
        <v>46161.870899910005</v>
      </c>
      <c r="BN9" s="1702">
        <v>42302.540231880004</v>
      </c>
      <c r="BO9" s="1702">
        <v>42987.27696255</v>
      </c>
      <c r="BP9" s="1702">
        <v>39385.219822699997</v>
      </c>
      <c r="BQ9" s="1702">
        <v>36807.436373129996</v>
      </c>
      <c r="BR9" s="1702">
        <v>37970.221436699998</v>
      </c>
      <c r="BS9" s="1702">
        <v>41922.34927662</v>
      </c>
      <c r="BT9" s="1702">
        <v>41263.81340811</v>
      </c>
      <c r="BU9" s="1702">
        <v>39962</v>
      </c>
      <c r="BV9" s="1702">
        <v>43239.512165820001</v>
      </c>
      <c r="BW9" s="1702">
        <v>42176.046251020001</v>
      </c>
      <c r="BX9" s="1702">
        <v>38608.694038940004</v>
      </c>
      <c r="BY9" s="1702">
        <v>36805.113869389999</v>
      </c>
      <c r="BZ9" s="1702">
        <v>45411.241120620005</v>
      </c>
      <c r="CA9" s="1702">
        <v>39659.050252699992</v>
      </c>
      <c r="CB9" s="1702">
        <v>40641.943913030002</v>
      </c>
      <c r="CC9" s="1702">
        <v>40847.126320720003</v>
      </c>
      <c r="CD9" s="1702">
        <v>41470.56727</v>
      </c>
      <c r="CE9" s="1702">
        <v>39234.331478</v>
      </c>
      <c r="CF9" s="1702">
        <v>42934.689576000004</v>
      </c>
      <c r="CG9" s="1702">
        <v>45642.115197769999</v>
      </c>
      <c r="CH9" s="1702">
        <v>48951.913890610005</v>
      </c>
      <c r="CI9" s="1702">
        <v>46324.269419410004</v>
      </c>
      <c r="CJ9" s="1702">
        <v>42441.435363860001</v>
      </c>
      <c r="CK9" s="1702">
        <v>50524.902447699991</v>
      </c>
      <c r="CL9" s="1702">
        <v>51270.683553429997</v>
      </c>
      <c r="CM9" s="1702">
        <v>46984.148916220001</v>
      </c>
      <c r="CN9" s="1702">
        <v>48775.635459120007</v>
      </c>
      <c r="CO9" s="1702">
        <v>46023.509124389995</v>
      </c>
      <c r="CP9" s="1702">
        <v>52573.411807529999</v>
      </c>
      <c r="CQ9" s="1702">
        <v>47851.757256239995</v>
      </c>
      <c r="CR9" s="1702">
        <v>55350.635036970001</v>
      </c>
      <c r="CS9" s="1702">
        <v>63319.442593779997</v>
      </c>
      <c r="CT9" s="1702">
        <v>63907.960726270678</v>
      </c>
      <c r="CU9" s="1702">
        <v>64589.194299900002</v>
      </c>
      <c r="CV9" s="1702">
        <v>61684.655452080005</v>
      </c>
      <c r="CW9" s="1702">
        <v>62161.711645019997</v>
      </c>
      <c r="CX9" s="1702">
        <v>65056.358257800006</v>
      </c>
      <c r="CY9" s="1702">
        <v>75026.109037970004</v>
      </c>
      <c r="CZ9" s="1702">
        <v>66061.261849009999</v>
      </c>
      <c r="DA9" s="1702">
        <v>78886.824107995009</v>
      </c>
      <c r="DB9" s="1702">
        <v>66111.966410969995</v>
      </c>
      <c r="DC9" s="1702">
        <v>63491.167822060001</v>
      </c>
      <c r="DD9" s="1702">
        <v>68248.702641269992</v>
      </c>
      <c r="DE9" s="1702">
        <v>61401.321099070003</v>
      </c>
      <c r="DF9" s="1702">
        <v>65474.932045410009</v>
      </c>
      <c r="DG9" s="1702">
        <v>67717.134163858689</v>
      </c>
      <c r="DH9" s="1702">
        <v>65531.594309039996</v>
      </c>
      <c r="DI9" s="1702">
        <v>67107.099646510003</v>
      </c>
      <c r="DJ9" s="1702">
        <v>72113.999596050009</v>
      </c>
      <c r="DK9" s="1702">
        <v>69662.272514149998</v>
      </c>
      <c r="DL9" s="1702">
        <v>73260.279537859999</v>
      </c>
      <c r="DM9" s="1702">
        <v>68096.729228600001</v>
      </c>
      <c r="DN9" s="1702">
        <v>69723.013958799478</v>
      </c>
      <c r="DO9" s="1702">
        <v>66601.074179229996</v>
      </c>
      <c r="DP9" s="1702">
        <v>73118.439982059994</v>
      </c>
      <c r="DQ9" s="1702">
        <v>80233.224526130012</v>
      </c>
      <c r="DR9" s="1702">
        <v>77664.276133166772</v>
      </c>
      <c r="DS9" s="1702">
        <v>82527.919000330003</v>
      </c>
      <c r="DT9" s="1702">
        <v>85741.699121390004</v>
      </c>
      <c r="DU9" s="1702">
        <v>89819.763154839995</v>
      </c>
      <c r="DV9" s="1702">
        <v>114146.32523480999</v>
      </c>
      <c r="DW9" s="1702">
        <v>106333.6766491</v>
      </c>
      <c r="DX9" s="1702">
        <v>110725.45381096001</v>
      </c>
      <c r="DY9" s="1702">
        <v>94847.223145479991</v>
      </c>
      <c r="DZ9" s="1702">
        <v>93124.633783609999</v>
      </c>
      <c r="EA9" s="1702">
        <v>102102.07600891001</v>
      </c>
      <c r="EB9" s="1702">
        <v>108077.88781541001</v>
      </c>
      <c r="EC9" s="1702">
        <v>114822.24273725</v>
      </c>
      <c r="ED9" s="1702">
        <v>136395.09296280998</v>
      </c>
      <c r="EE9" s="1702">
        <v>119235.86102542</v>
      </c>
      <c r="EF9" s="1702">
        <v>119481.94308589</v>
      </c>
      <c r="EG9" s="1702">
        <v>111250.85803824999</v>
      </c>
      <c r="EH9" s="1702">
        <v>119047.64699972</v>
      </c>
      <c r="EI9" s="1702">
        <v>121752.69274627999</v>
      </c>
      <c r="EJ9" s="1702">
        <v>126917.80414119</v>
      </c>
      <c r="EK9" s="1702">
        <v>126033.27442997</v>
      </c>
    </row>
    <row r="10" spans="1:141" s="1703" customFormat="1" ht="17.100000000000001" customHeight="1" x14ac:dyDescent="0.25">
      <c r="A10" s="1701" t="s">
        <v>1613</v>
      </c>
      <c r="B10" s="1702">
        <v>173.77583848999998</v>
      </c>
      <c r="C10" s="1702">
        <v>102.15030181408299</v>
      </c>
      <c r="D10" s="1702">
        <v>107.57548442879599</v>
      </c>
      <c r="E10" s="1702">
        <v>96.970545829999992</v>
      </c>
      <c r="F10" s="1702">
        <v>92.457328589252</v>
      </c>
      <c r="G10" s="1702">
        <v>440.817523815794</v>
      </c>
      <c r="H10" s="1702">
        <v>144.695107660503</v>
      </c>
      <c r="I10" s="1702">
        <v>139.61848140775101</v>
      </c>
      <c r="J10" s="1702">
        <v>267.13934071788196</v>
      </c>
      <c r="K10" s="1702">
        <v>140.39613334605099</v>
      </c>
      <c r="L10" s="1702">
        <v>147.65538167153198</v>
      </c>
      <c r="M10" s="1702">
        <v>156.18358312016798</v>
      </c>
      <c r="N10" s="1702">
        <v>141.37216390342701</v>
      </c>
      <c r="O10" s="1702">
        <v>165.14521648076197</v>
      </c>
      <c r="P10" s="1702">
        <v>156.283154672509</v>
      </c>
      <c r="Q10" s="1702">
        <v>170.538513680878</v>
      </c>
      <c r="R10" s="1702">
        <v>118.92258400263799</v>
      </c>
      <c r="S10" s="1702">
        <v>227.06391243610898</v>
      </c>
      <c r="T10" s="1702">
        <v>147.606747109975</v>
      </c>
      <c r="U10" s="1702">
        <v>145.05270454831998</v>
      </c>
      <c r="V10" s="1702">
        <v>178.60699340812801</v>
      </c>
      <c r="W10" s="1702">
        <v>228.86708454979401</v>
      </c>
      <c r="X10" s="1702">
        <v>145.94768976260698</v>
      </c>
      <c r="Y10" s="1702">
        <v>144.74181716741302</v>
      </c>
      <c r="Z10" s="1702">
        <v>134.190323829216</v>
      </c>
      <c r="AA10" s="1702">
        <v>122.79770026911299</v>
      </c>
      <c r="AB10" s="1702">
        <v>128.30850091761698</v>
      </c>
      <c r="AC10" s="1702">
        <v>125.31778668365899</v>
      </c>
      <c r="AD10" s="1702">
        <v>104.85266671033099</v>
      </c>
      <c r="AE10" s="1702">
        <v>188.10748455776599</v>
      </c>
      <c r="AF10" s="1702">
        <v>198.07162782</v>
      </c>
      <c r="AG10" s="1702">
        <v>71.810326250000003</v>
      </c>
      <c r="AH10" s="1702">
        <v>223.63965296000001</v>
      </c>
      <c r="AI10" s="1702">
        <v>238.61876867999996</v>
      </c>
      <c r="AJ10" s="1702">
        <v>151.47403553999999</v>
      </c>
      <c r="AK10" s="1702">
        <v>146.47737080000002</v>
      </c>
      <c r="AL10" s="1702">
        <v>69.348740169999985</v>
      </c>
      <c r="AM10" s="1702">
        <v>65.960218440000006</v>
      </c>
      <c r="AN10" s="1702">
        <v>64.97840020999999</v>
      </c>
      <c r="AO10" s="1702">
        <v>65.584209119999997</v>
      </c>
      <c r="AP10" s="1702">
        <v>68.513367979999998</v>
      </c>
      <c r="AQ10" s="1702">
        <v>311.48284962999998</v>
      </c>
      <c r="AR10" s="1702">
        <v>90.367219909999989</v>
      </c>
      <c r="AS10" s="1702">
        <v>88.740492129999993</v>
      </c>
      <c r="AT10" s="1702">
        <v>165.29868494999999</v>
      </c>
      <c r="AU10" s="1702">
        <v>96.820067709999989</v>
      </c>
      <c r="AV10" s="1702">
        <v>176.07912083000002</v>
      </c>
      <c r="AW10" s="1702">
        <v>327.56298057999999</v>
      </c>
      <c r="AX10" s="1702">
        <v>68.868365640000007</v>
      </c>
      <c r="AY10" s="1702">
        <v>92.072264139999987</v>
      </c>
      <c r="AZ10" s="1702">
        <v>87.70549441</v>
      </c>
      <c r="BA10" s="1702">
        <v>85.291687549999992</v>
      </c>
      <c r="BB10" s="1702">
        <v>79.022807060000005</v>
      </c>
      <c r="BC10" s="1702">
        <v>286.60368328999999</v>
      </c>
      <c r="BD10" s="1702">
        <v>117.17449668</v>
      </c>
      <c r="BE10" s="1702">
        <v>93.580257980000013</v>
      </c>
      <c r="BF10" s="1702">
        <v>174.95850214999999</v>
      </c>
      <c r="BG10" s="1702">
        <v>198.19834580999998</v>
      </c>
      <c r="BH10" s="1702">
        <v>116.58136098999999</v>
      </c>
      <c r="BI10" s="1702">
        <v>132.96940228</v>
      </c>
      <c r="BJ10" s="1702">
        <v>90.140118959999995</v>
      </c>
      <c r="BK10" s="1702">
        <v>98.214010599999995</v>
      </c>
      <c r="BL10" s="1702">
        <v>287.49325514999998</v>
      </c>
      <c r="BM10" s="1702">
        <v>106.17286981999999</v>
      </c>
      <c r="BN10" s="1702">
        <v>119.60855578000002</v>
      </c>
      <c r="BO10" s="1702">
        <v>205.71154525</v>
      </c>
      <c r="BP10" s="1702">
        <v>303.37492168</v>
      </c>
      <c r="BQ10" s="1702">
        <v>973.68625691</v>
      </c>
      <c r="BR10" s="1702">
        <v>160.70164977000002</v>
      </c>
      <c r="BS10" s="1702">
        <v>111.26486164000001</v>
      </c>
      <c r="BT10" s="1702">
        <v>94.175746759999996</v>
      </c>
      <c r="BU10" s="1702">
        <v>269</v>
      </c>
      <c r="BV10" s="1702">
        <v>87.858485169999994</v>
      </c>
      <c r="BW10" s="1702">
        <v>94.195966089999999</v>
      </c>
      <c r="BX10" s="1702">
        <v>94.053120899999996</v>
      </c>
      <c r="BY10" s="1702">
        <v>161.28891437999999</v>
      </c>
      <c r="BZ10" s="1702">
        <v>89.757791629999986</v>
      </c>
      <c r="CA10" s="1702">
        <v>179.93911718000001</v>
      </c>
      <c r="CB10" s="1702">
        <v>146.21655204999999</v>
      </c>
      <c r="CC10" s="1702">
        <v>272.51439976</v>
      </c>
      <c r="CD10" s="1702">
        <v>201.026970912292</v>
      </c>
      <c r="CE10" s="1702">
        <v>108.05774693229202</v>
      </c>
      <c r="CF10" s="1702">
        <v>123.29075911229199</v>
      </c>
      <c r="CG10" s="1702">
        <v>501.94194608229202</v>
      </c>
      <c r="CH10" s="1702">
        <v>100.121209352292</v>
      </c>
      <c r="CI10" s="1702">
        <v>123.23431674229201</v>
      </c>
      <c r="CJ10" s="1702">
        <v>188.695070572292</v>
      </c>
      <c r="CK10" s="1702">
        <v>124.155907852292</v>
      </c>
      <c r="CL10" s="1702">
        <v>116.71135166229199</v>
      </c>
      <c r="CM10" s="1702">
        <v>154.50991295229201</v>
      </c>
      <c r="CN10" s="1702">
        <v>135.60562615229202</v>
      </c>
      <c r="CO10" s="1702">
        <v>119.37766276229199</v>
      </c>
      <c r="CP10" s="1702">
        <v>161.25076070229198</v>
      </c>
      <c r="CQ10" s="1702">
        <v>123.792049482292</v>
      </c>
      <c r="CR10" s="1702">
        <v>96.785139372292008</v>
      </c>
      <c r="CS10" s="1702">
        <v>117.1509110622919</v>
      </c>
      <c r="CT10" s="1702">
        <v>102.42437505161277</v>
      </c>
      <c r="CU10" s="1702">
        <v>102.68574928999996</v>
      </c>
      <c r="CV10" s="1702">
        <v>90.992883340000006</v>
      </c>
      <c r="CW10" s="1702">
        <v>136.97165480000001</v>
      </c>
      <c r="CX10" s="1702">
        <v>90.161154210000007</v>
      </c>
      <c r="CY10" s="1702">
        <v>181.81452732</v>
      </c>
      <c r="CZ10" s="1702">
        <v>244.34909191</v>
      </c>
      <c r="DA10" s="1702">
        <v>88.388957700000006</v>
      </c>
      <c r="DB10" s="1702">
        <v>158.43232340999998</v>
      </c>
      <c r="DC10" s="1702">
        <v>92.67600542000001</v>
      </c>
      <c r="DD10" s="1702">
        <v>94.416789629999997</v>
      </c>
      <c r="DE10" s="1702">
        <v>125.31831032999997</v>
      </c>
      <c r="DF10" s="1702">
        <v>94.889142859999993</v>
      </c>
      <c r="DG10" s="1702">
        <v>97.602569751300095</v>
      </c>
      <c r="DH10" s="1702">
        <v>171.87512075000001</v>
      </c>
      <c r="DI10" s="1702">
        <v>113.19360673999999</v>
      </c>
      <c r="DJ10" s="1702">
        <v>87.118590710000007</v>
      </c>
      <c r="DK10" s="1702">
        <v>174.29209967000003</v>
      </c>
      <c r="DL10" s="1702">
        <v>139.92875448999999</v>
      </c>
      <c r="DM10" s="1702">
        <v>153.06926948</v>
      </c>
      <c r="DN10" s="1702">
        <v>151.49676460052194</v>
      </c>
      <c r="DO10" s="1702">
        <v>124.37545290999998</v>
      </c>
      <c r="DP10" s="1702">
        <v>180.39076556999999</v>
      </c>
      <c r="DQ10" s="1702">
        <v>209.11658635000001</v>
      </c>
      <c r="DR10" s="1702">
        <v>112.00605301321792</v>
      </c>
      <c r="DS10" s="1702">
        <v>134.80012464999999</v>
      </c>
      <c r="DT10" s="1702">
        <v>129.51373888999998</v>
      </c>
      <c r="DU10" s="1702">
        <v>204.09779483000003</v>
      </c>
      <c r="DV10" s="1702">
        <v>152.48577488000001</v>
      </c>
      <c r="DW10" s="1702">
        <v>157.5809311400001</v>
      </c>
      <c r="DX10" s="1702">
        <v>1031.3103779999999</v>
      </c>
      <c r="DY10" s="1702">
        <v>1032.36337</v>
      </c>
      <c r="DZ10" s="1702">
        <v>1031.980763</v>
      </c>
      <c r="EA10" s="1702">
        <v>33834.113019000004</v>
      </c>
      <c r="EB10" s="1702">
        <v>33834.016367999997</v>
      </c>
      <c r="EC10" s="1702">
        <v>33332.021075000004</v>
      </c>
      <c r="ED10" s="1702">
        <v>33246.989805999998</v>
      </c>
      <c r="EE10" s="1702">
        <v>33185.131032000005</v>
      </c>
      <c r="EF10" s="1702">
        <v>31909.062534999997</v>
      </c>
      <c r="EG10" s="1702">
        <v>78706.811833999993</v>
      </c>
      <c r="EH10" s="1702">
        <v>77827.165803000011</v>
      </c>
      <c r="EI10" s="1702">
        <v>71934.215039000002</v>
      </c>
      <c r="EJ10" s="1702">
        <v>70796.857119999986</v>
      </c>
      <c r="EK10" s="1702">
        <v>70169.741037</v>
      </c>
    </row>
    <row r="11" spans="1:141" ht="17.100000000000001" customHeight="1" x14ac:dyDescent="0.25">
      <c r="A11" s="1698"/>
      <c r="B11" s="1700"/>
      <c r="C11" s="1700"/>
      <c r="D11" s="1700"/>
      <c r="E11" s="1700"/>
      <c r="F11" s="1700"/>
      <c r="G11" s="1700"/>
      <c r="H11" s="1700"/>
      <c r="I11" s="1700"/>
      <c r="J11" s="1700"/>
      <c r="K11" s="1700"/>
      <c r="L11" s="1700"/>
      <c r="M11" s="1700"/>
      <c r="N11" s="1700"/>
      <c r="O11" s="1700"/>
      <c r="P11" s="1700"/>
      <c r="Q11" s="1700"/>
      <c r="R11" s="1700"/>
      <c r="S11" s="1700"/>
      <c r="T11" s="1700"/>
      <c r="U11" s="1700"/>
      <c r="V11" s="1700"/>
      <c r="W11" s="1700"/>
      <c r="X11" s="1700"/>
      <c r="Y11" s="1700"/>
      <c r="Z11" s="1700"/>
      <c r="AA11" s="1700"/>
      <c r="AB11" s="1700"/>
      <c r="AC11" s="1700"/>
      <c r="AD11" s="1700"/>
      <c r="AE11" s="1700"/>
      <c r="AF11" s="1700"/>
      <c r="AG11" s="1700"/>
      <c r="AH11" s="1700"/>
      <c r="AI11" s="1700"/>
      <c r="AJ11" s="1700"/>
      <c r="AK11" s="1700"/>
      <c r="AL11" s="1700"/>
      <c r="AM11" s="1700"/>
      <c r="AN11" s="1700"/>
      <c r="AO11" s="1700"/>
      <c r="AP11" s="1700"/>
      <c r="AQ11" s="1700"/>
      <c r="AR11" s="1700"/>
      <c r="AS11" s="1700"/>
      <c r="AT11" s="1700"/>
      <c r="AU11" s="1700"/>
      <c r="AV11" s="1700"/>
      <c r="AW11" s="1700"/>
      <c r="AX11" s="1700"/>
      <c r="AY11" s="1700"/>
      <c r="AZ11" s="1700"/>
      <c r="BA11" s="1700"/>
      <c r="BB11" s="1700"/>
      <c r="BC11" s="1700"/>
      <c r="BD11" s="1700"/>
      <c r="BE11" s="1700"/>
      <c r="BF11" s="1700"/>
      <c r="BG11" s="1700"/>
      <c r="BH11" s="1700"/>
      <c r="BI11" s="1700"/>
      <c r="BJ11" s="1700"/>
      <c r="BK11" s="1700"/>
      <c r="BL11" s="1700"/>
      <c r="BM11" s="1700"/>
      <c r="BN11" s="1700"/>
      <c r="BO11" s="1700"/>
      <c r="BP11" s="1700"/>
      <c r="BQ11" s="1700"/>
      <c r="BR11" s="1700"/>
      <c r="BS11" s="1700"/>
      <c r="BT11" s="1700"/>
      <c r="BU11" s="1700"/>
      <c r="BV11" s="1700"/>
      <c r="BW11" s="1700"/>
      <c r="BX11" s="1700"/>
      <c r="BY11" s="1700"/>
      <c r="BZ11" s="1700"/>
      <c r="CA11" s="1700"/>
      <c r="CB11" s="1700"/>
      <c r="CC11" s="1700"/>
      <c r="CD11" s="1700"/>
      <c r="CE11" s="1700"/>
      <c r="CF11" s="1700"/>
      <c r="CG11" s="1700"/>
      <c r="CH11" s="1700"/>
      <c r="CI11" s="1700"/>
      <c r="CJ11" s="1700"/>
      <c r="CK11" s="1700"/>
      <c r="CL11" s="1700"/>
      <c r="CM11" s="1700"/>
      <c r="CN11" s="1700"/>
      <c r="CO11" s="1700"/>
      <c r="CP11" s="1700"/>
      <c r="CQ11" s="1700"/>
      <c r="CR11" s="1700"/>
      <c r="CS11" s="1700"/>
      <c r="CT11" s="1700"/>
      <c r="CU11" s="1700"/>
      <c r="CV11" s="1700"/>
      <c r="CW11" s="1700"/>
      <c r="CX11" s="1700"/>
      <c r="CY11" s="1700"/>
      <c r="CZ11" s="1700"/>
      <c r="DA11" s="1700"/>
      <c r="DB11" s="1700"/>
      <c r="DC11" s="1700"/>
      <c r="DD11" s="1700"/>
      <c r="DE11" s="1700"/>
      <c r="DF11" s="1700"/>
      <c r="DG11" s="1700"/>
      <c r="DH11" s="1700"/>
      <c r="DI11" s="1700"/>
      <c r="DJ11" s="1700"/>
      <c r="DK11" s="1700"/>
      <c r="DL11" s="1700"/>
      <c r="DM11" s="1700"/>
      <c r="DN11" s="1700"/>
      <c r="DO11" s="1700"/>
      <c r="DP11" s="1700"/>
      <c r="DQ11" s="1700"/>
      <c r="DR11" s="1700"/>
      <c r="DS11" s="1700"/>
      <c r="DT11" s="1700"/>
      <c r="DU11" s="1700"/>
      <c r="DV11" s="1700"/>
      <c r="DW11" s="1700"/>
      <c r="DX11" s="1700"/>
      <c r="DY11" s="1700"/>
      <c r="DZ11" s="1700"/>
      <c r="EA11" s="1700"/>
      <c r="EB11" s="1700"/>
      <c r="EC11" s="1700"/>
      <c r="ED11" s="1700"/>
      <c r="EE11" s="1700"/>
      <c r="EF11" s="1700"/>
      <c r="EG11" s="1700"/>
      <c r="EH11" s="1700"/>
      <c r="EI11" s="1700"/>
      <c r="EJ11" s="1700"/>
      <c r="EK11" s="1700"/>
    </row>
    <row r="12" spans="1:141" s="1706" customFormat="1" ht="17.100000000000001" customHeight="1" x14ac:dyDescent="0.25">
      <c r="A12" s="1704" t="s">
        <v>1614</v>
      </c>
      <c r="B12" s="1705">
        <v>32306.578817460002</v>
      </c>
      <c r="C12" s="1705">
        <v>34188.331145164077</v>
      </c>
      <c r="D12" s="1705">
        <v>35018.925947288793</v>
      </c>
      <c r="E12" s="1705">
        <v>33972.916108009995</v>
      </c>
      <c r="F12" s="1705">
        <v>35004.952882689249</v>
      </c>
      <c r="G12" s="1705">
        <v>35648.822886965791</v>
      </c>
      <c r="H12" s="1705">
        <v>38111.517277910505</v>
      </c>
      <c r="I12" s="1705">
        <v>36422.298472737748</v>
      </c>
      <c r="J12" s="1705">
        <v>36444.268976647872</v>
      </c>
      <c r="K12" s="1705">
        <v>38868.215593856046</v>
      </c>
      <c r="L12" s="1705">
        <v>40023.459073151535</v>
      </c>
      <c r="M12" s="1705">
        <v>44935.527259780167</v>
      </c>
      <c r="N12" s="1705">
        <v>44220.858916383426</v>
      </c>
      <c r="O12" s="1705">
        <v>43457.96626473077</v>
      </c>
      <c r="P12" s="1705">
        <v>42616.030383652513</v>
      </c>
      <c r="Q12" s="1705">
        <v>43519.537135460872</v>
      </c>
      <c r="R12" s="1705">
        <v>41534.157818012638</v>
      </c>
      <c r="S12" s="1705">
        <v>42236.711520816105</v>
      </c>
      <c r="T12" s="1705">
        <v>42073.932665119974</v>
      </c>
      <c r="U12" s="1705">
        <v>44194.178057538316</v>
      </c>
      <c r="V12" s="1705">
        <v>42292.116241218129</v>
      </c>
      <c r="W12" s="1705">
        <v>42459.190507549793</v>
      </c>
      <c r="X12" s="1705">
        <v>41967.209032272607</v>
      </c>
      <c r="Y12" s="1705">
        <v>48280.871327637411</v>
      </c>
      <c r="Z12" s="1705">
        <v>43850.805226779208</v>
      </c>
      <c r="AA12" s="1705">
        <v>44901.044055009108</v>
      </c>
      <c r="AB12" s="1705">
        <v>44639.243475667616</v>
      </c>
      <c r="AC12" s="1705">
        <v>44527.06357813366</v>
      </c>
      <c r="AD12" s="1705">
        <v>44662.991762790334</v>
      </c>
      <c r="AE12" s="1705">
        <v>45910.968640197767</v>
      </c>
      <c r="AF12" s="1705">
        <v>46049.62976335</v>
      </c>
      <c r="AG12" s="1705">
        <v>46185.349602239992</v>
      </c>
      <c r="AH12" s="1705">
        <v>47267.960582839994</v>
      </c>
      <c r="AI12" s="1705">
        <v>46439.120953460006</v>
      </c>
      <c r="AJ12" s="1705">
        <v>45499.108851889992</v>
      </c>
      <c r="AK12" s="1705">
        <v>52622.930014159996</v>
      </c>
      <c r="AL12" s="1705">
        <v>50086.680641910003</v>
      </c>
      <c r="AM12" s="1705">
        <v>52362.476793820002</v>
      </c>
      <c r="AN12" s="1705">
        <v>51963.297140969997</v>
      </c>
      <c r="AO12" s="1705">
        <v>48815.614415420001</v>
      </c>
      <c r="AP12" s="1705">
        <v>52745.513655169998</v>
      </c>
      <c r="AQ12" s="1705">
        <v>53094.012917469998</v>
      </c>
      <c r="AR12" s="1705">
        <v>54156.36550167</v>
      </c>
      <c r="AS12" s="1705">
        <v>51451.915537709996</v>
      </c>
      <c r="AT12" s="1705">
        <v>50185.234078640002</v>
      </c>
      <c r="AU12" s="1705">
        <v>51977.864655339996</v>
      </c>
      <c r="AV12" s="1705">
        <v>53757.247619950002</v>
      </c>
      <c r="AW12" s="1705">
        <v>62350.012214779999</v>
      </c>
      <c r="AX12" s="1705">
        <v>58668.651559199992</v>
      </c>
      <c r="AY12" s="1705">
        <v>64091.710065689993</v>
      </c>
      <c r="AZ12" s="1705">
        <v>62483.452767249997</v>
      </c>
      <c r="BA12" s="1705">
        <v>62070.370892899999</v>
      </c>
      <c r="BB12" s="1705">
        <v>62582.034079030003</v>
      </c>
      <c r="BC12" s="1705">
        <v>62137.03930633</v>
      </c>
      <c r="BD12" s="1705">
        <v>64802.243488449996</v>
      </c>
      <c r="BE12" s="1705">
        <v>66521.777726829998</v>
      </c>
      <c r="BF12" s="1705">
        <v>63788.91463728001</v>
      </c>
      <c r="BG12" s="1705">
        <v>65201.016736970007</v>
      </c>
      <c r="BH12" s="1705">
        <v>63358.074917500002</v>
      </c>
      <c r="BI12" s="1705">
        <v>67933.588631680002</v>
      </c>
      <c r="BJ12" s="1705">
        <v>68888.095795009998</v>
      </c>
      <c r="BK12" s="1705">
        <v>70440.636755090003</v>
      </c>
      <c r="BL12" s="1705">
        <v>73577.833934157097</v>
      </c>
      <c r="BM12" s="1705">
        <v>75159.682994820003</v>
      </c>
      <c r="BN12" s="1705">
        <v>70803.746954400005</v>
      </c>
      <c r="BO12" s="1705">
        <v>71594.147533340001</v>
      </c>
      <c r="BP12" s="1705">
        <v>68773.183555700001</v>
      </c>
      <c r="BQ12" s="1705">
        <v>66569.861976039989</v>
      </c>
      <c r="BR12" s="1705">
        <v>66947.281883980002</v>
      </c>
      <c r="BS12" s="1705">
        <v>71167.770713139995</v>
      </c>
      <c r="BT12" s="1705">
        <v>70496.418338069998</v>
      </c>
      <c r="BU12" s="1705">
        <v>73569</v>
      </c>
      <c r="BV12" s="1705">
        <v>74498.380112810002</v>
      </c>
      <c r="BW12" s="1705">
        <v>72917.527185890009</v>
      </c>
      <c r="BX12" s="1705">
        <v>69446.043452650003</v>
      </c>
      <c r="BY12" s="1705">
        <v>67413.995906789991</v>
      </c>
      <c r="BZ12" s="1705">
        <v>76072.559399120015</v>
      </c>
      <c r="CA12" s="1705">
        <v>70419.836853589994</v>
      </c>
      <c r="CB12" s="1705">
        <v>71811.108306740003</v>
      </c>
      <c r="CC12" s="1705">
        <v>72274.423068130011</v>
      </c>
      <c r="CD12" s="1705">
        <v>73083.794152372298</v>
      </c>
      <c r="CE12" s="1705">
        <v>71156.268825432286</v>
      </c>
      <c r="CF12" s="1705">
        <v>75050.0283712323</v>
      </c>
      <c r="CG12" s="1705">
        <v>82062.454314372284</v>
      </c>
      <c r="CH12" s="1705">
        <v>83073.876301282289</v>
      </c>
      <c r="CI12" s="1705">
        <v>79888.073268022301</v>
      </c>
      <c r="CJ12" s="1705">
        <v>76270.488560842292</v>
      </c>
      <c r="CK12" s="1705">
        <v>83832.736179042287</v>
      </c>
      <c r="CL12" s="1705">
        <v>83944.908098642292</v>
      </c>
      <c r="CM12" s="1705">
        <v>80702.470558452304</v>
      </c>
      <c r="CN12" s="1705">
        <v>82261.311799362302</v>
      </c>
      <c r="CO12" s="1705">
        <v>79068.213393302285</v>
      </c>
      <c r="CP12" s="1705">
        <v>85929.687596322299</v>
      </c>
      <c r="CQ12" s="1705">
        <v>82776.070675572293</v>
      </c>
      <c r="CR12" s="1705">
        <v>90055.720543022297</v>
      </c>
      <c r="CS12" s="1705">
        <v>102148.08102707229</v>
      </c>
      <c r="CT12" s="1705">
        <v>101146.45320613228</v>
      </c>
      <c r="CU12" s="1705">
        <v>100844.38988327001</v>
      </c>
      <c r="CV12" s="1705">
        <v>96927.471336200004</v>
      </c>
      <c r="CW12" s="1705">
        <v>96764.55682713</v>
      </c>
      <c r="CX12" s="1705">
        <v>99355.801623730018</v>
      </c>
      <c r="CY12" s="1705">
        <v>109048.86314920001</v>
      </c>
      <c r="CZ12" s="1705">
        <v>100660.04772514</v>
      </c>
      <c r="DA12" s="1705">
        <v>112956.84348928501</v>
      </c>
      <c r="DB12" s="1705">
        <v>99760.407825670001</v>
      </c>
      <c r="DC12" s="1705">
        <v>98097.455155950011</v>
      </c>
      <c r="DD12" s="1705">
        <v>103092.81229459</v>
      </c>
      <c r="DE12" s="1705">
        <v>100867.11153925001</v>
      </c>
      <c r="DF12" s="1705">
        <v>102818.30863134001</v>
      </c>
      <c r="DG12" s="1705">
        <v>103484.58947791997</v>
      </c>
      <c r="DH12" s="1705">
        <v>101879.04529465</v>
      </c>
      <c r="DI12" s="1705">
        <v>103555.29581359999</v>
      </c>
      <c r="DJ12" s="1705">
        <v>108531.09996019001</v>
      </c>
      <c r="DK12" s="1705">
        <v>105729.95689803</v>
      </c>
      <c r="DL12" s="1705">
        <v>109852.72986275</v>
      </c>
      <c r="DM12" s="1705">
        <v>104721.80471679999</v>
      </c>
      <c r="DN12" s="1705">
        <v>105737.83124584</v>
      </c>
      <c r="DO12" s="1705">
        <v>104610.96385879</v>
      </c>
      <c r="DP12" s="1705">
        <v>110785.70627632001</v>
      </c>
      <c r="DQ12" s="1705">
        <v>123351.49617376001</v>
      </c>
      <c r="DR12" s="1705">
        <v>117687.05444165999</v>
      </c>
      <c r="DS12" s="1705">
        <v>122047.23474776</v>
      </c>
      <c r="DT12" s="1705">
        <v>126402.72820919001</v>
      </c>
      <c r="DU12" s="1705">
        <v>132395.77679219999</v>
      </c>
      <c r="DV12" s="1705">
        <v>156851.00422210997</v>
      </c>
      <c r="DW12" s="1705">
        <v>148346.77809906</v>
      </c>
      <c r="DX12" s="1705">
        <v>153873.26013765999</v>
      </c>
      <c r="DY12" s="1705">
        <v>137459.95647142001</v>
      </c>
      <c r="DZ12" s="1705">
        <v>135923.33982882</v>
      </c>
      <c r="EA12" s="1705">
        <v>178037.25319116001</v>
      </c>
      <c r="EB12" s="1705">
        <v>184213.58975858</v>
      </c>
      <c r="EC12" s="1705">
        <v>194715.73296597999</v>
      </c>
      <c r="ED12" s="1705">
        <v>214151.32237446998</v>
      </c>
      <c r="EE12" s="1705">
        <v>195991.62394393003</v>
      </c>
      <c r="EF12" s="1705">
        <v>196250.02692537999</v>
      </c>
      <c r="EG12" s="1705">
        <v>235432.66699435998</v>
      </c>
      <c r="EH12" s="1705">
        <v>242527.10344161</v>
      </c>
      <c r="EI12" s="1705">
        <v>238940.32614781999</v>
      </c>
      <c r="EJ12" s="1705">
        <v>243110.72012456</v>
      </c>
      <c r="EK12" s="1705">
        <v>241688.64114865998</v>
      </c>
    </row>
    <row r="13" spans="1:141" ht="17.100000000000001" customHeight="1" thickBot="1" x14ac:dyDescent="0.3">
      <c r="A13" s="1698"/>
      <c r="B13" s="1700"/>
      <c r="C13" s="1700"/>
      <c r="D13" s="1700"/>
      <c r="E13" s="1700"/>
      <c r="F13" s="1700"/>
      <c r="G13" s="1700"/>
      <c r="H13" s="1700"/>
      <c r="I13" s="1700"/>
      <c r="J13" s="1700"/>
      <c r="K13" s="1700"/>
      <c r="L13" s="1700"/>
      <c r="M13" s="1700"/>
      <c r="N13" s="1700"/>
      <c r="O13" s="1700">
        <v>2.5</v>
      </c>
      <c r="P13" s="1700"/>
      <c r="Q13" s="1700"/>
      <c r="R13" s="1700"/>
      <c r="S13" s="1700"/>
      <c r="T13" s="1700"/>
      <c r="U13" s="1700"/>
      <c r="V13" s="1700"/>
      <c r="W13" s="1700"/>
      <c r="X13" s="1700"/>
      <c r="Y13" s="1700"/>
      <c r="Z13" s="1700"/>
      <c r="AA13" s="1700"/>
      <c r="AB13" s="1700"/>
      <c r="AC13" s="1700"/>
      <c r="AD13" s="1700"/>
      <c r="AE13" s="1700"/>
      <c r="AF13" s="1700"/>
      <c r="AG13" s="1700"/>
      <c r="AH13" s="1700"/>
      <c r="AI13" s="1700"/>
      <c r="AJ13" s="1700"/>
      <c r="AK13" s="1700"/>
      <c r="AL13" s="1700"/>
      <c r="AM13" s="1700"/>
      <c r="AN13" s="1700"/>
      <c r="AO13" s="1700"/>
      <c r="AP13" s="1700"/>
      <c r="AQ13" s="1700"/>
      <c r="AR13" s="1700"/>
      <c r="AS13" s="1700"/>
      <c r="AT13" s="1700"/>
      <c r="AU13" s="1700"/>
      <c r="AV13" s="1700"/>
      <c r="AW13" s="1700"/>
      <c r="AX13" s="1700"/>
      <c r="AY13" s="1700"/>
      <c r="AZ13" s="1700"/>
      <c r="BA13" s="1700"/>
      <c r="BB13" s="1700"/>
      <c r="BC13" s="1700"/>
      <c r="BD13" s="1700"/>
      <c r="BE13" s="1700"/>
      <c r="BF13" s="1700"/>
      <c r="BG13" s="1700"/>
      <c r="BH13" s="1700"/>
      <c r="BI13" s="1700"/>
      <c r="BJ13" s="1700"/>
      <c r="BK13" s="1700"/>
      <c r="BL13" s="1700"/>
      <c r="BM13" s="1700"/>
      <c r="BN13" s="1700"/>
      <c r="BO13" s="1700"/>
      <c r="BP13" s="1700"/>
      <c r="BQ13" s="1700"/>
      <c r="BR13" s="1700"/>
      <c r="BS13" s="1700"/>
      <c r="BT13" s="1700"/>
      <c r="BU13" s="1700"/>
      <c r="BV13" s="1700"/>
      <c r="BW13" s="1700"/>
      <c r="BX13" s="1700"/>
      <c r="BY13" s="1700"/>
      <c r="BZ13" s="1700"/>
      <c r="CA13" s="1700"/>
      <c r="CB13" s="1700"/>
      <c r="CC13" s="1700"/>
      <c r="CD13" s="1700"/>
      <c r="CE13" s="1700"/>
      <c r="CF13" s="1700"/>
      <c r="CG13" s="1700"/>
      <c r="CH13" s="1700"/>
      <c r="CI13" s="1700"/>
      <c r="CJ13" s="1700"/>
      <c r="CK13" s="1700"/>
      <c r="CL13" s="1700"/>
      <c r="CM13" s="1700"/>
      <c r="CN13" s="1700"/>
      <c r="CO13" s="1700"/>
      <c r="CP13" s="1700"/>
      <c r="CQ13" s="1700"/>
      <c r="CR13" s="1700"/>
      <c r="CS13" s="1700"/>
      <c r="CT13" s="1700"/>
      <c r="CU13" s="1700"/>
      <c r="CV13" s="1700"/>
      <c r="CW13" s="1700"/>
      <c r="CX13" s="1700"/>
      <c r="CY13" s="1700"/>
      <c r="CZ13" s="1700"/>
      <c r="DA13" s="1700"/>
      <c r="DB13" s="1700"/>
      <c r="DC13" s="1700"/>
      <c r="DD13" s="1700"/>
      <c r="DE13" s="1700"/>
      <c r="DF13" s="1700"/>
      <c r="DG13" s="1700"/>
      <c r="DH13" s="1700"/>
      <c r="DI13" s="1700"/>
      <c r="DJ13" s="1700"/>
      <c r="DK13" s="1700"/>
      <c r="DL13" s="1700"/>
      <c r="DM13" s="1700"/>
      <c r="DN13" s="1700"/>
      <c r="DO13" s="1700"/>
      <c r="DP13" s="1700"/>
      <c r="DQ13" s="1700"/>
      <c r="DR13" s="1700"/>
      <c r="DS13" s="1700"/>
      <c r="DT13" s="1700"/>
      <c r="DU13" s="1700"/>
      <c r="DV13" s="1700"/>
      <c r="DW13" s="1700"/>
      <c r="DX13" s="1700"/>
      <c r="DY13" s="1700"/>
      <c r="DZ13" s="1700"/>
      <c r="EA13" s="1700"/>
      <c r="EB13" s="1700"/>
      <c r="EC13" s="1700"/>
      <c r="ED13" s="1700"/>
      <c r="EE13" s="1700"/>
      <c r="EF13" s="1700"/>
      <c r="EG13" s="1700"/>
      <c r="EH13" s="1700"/>
      <c r="EI13" s="1700"/>
      <c r="EJ13" s="1700"/>
      <c r="EK13" s="1700"/>
    </row>
    <row r="14" spans="1:141" ht="17.100000000000001" customHeight="1" thickTop="1" thickBot="1" x14ac:dyDescent="0.3">
      <c r="A14" s="1707" t="s">
        <v>1615</v>
      </c>
      <c r="B14" s="1708"/>
      <c r="C14" s="1708"/>
      <c r="D14" s="1708"/>
      <c r="E14" s="1708"/>
      <c r="F14" s="1708"/>
      <c r="G14" s="1708"/>
      <c r="H14" s="1708"/>
      <c r="I14" s="1708"/>
      <c r="J14" s="1708"/>
      <c r="K14" s="1708"/>
      <c r="L14" s="1708"/>
      <c r="M14" s="1708"/>
      <c r="N14" s="1708"/>
      <c r="O14" s="1708"/>
      <c r="P14" s="1708"/>
      <c r="Q14" s="1708"/>
      <c r="R14" s="1708"/>
      <c r="S14" s="1708"/>
      <c r="T14" s="1708"/>
      <c r="U14" s="1708"/>
      <c r="V14" s="1708"/>
      <c r="W14" s="1708"/>
      <c r="X14" s="1708"/>
      <c r="Y14" s="1708"/>
      <c r="Z14" s="1708"/>
      <c r="AA14" s="1708"/>
      <c r="AB14" s="1708"/>
      <c r="AC14" s="1708"/>
      <c r="AD14" s="1708"/>
      <c r="AE14" s="1708"/>
      <c r="AF14" s="1708"/>
      <c r="AG14" s="1708"/>
      <c r="AH14" s="1708"/>
      <c r="AI14" s="1708"/>
      <c r="AJ14" s="1708"/>
      <c r="AK14" s="1708"/>
      <c r="AL14" s="1708"/>
      <c r="AM14" s="1708"/>
      <c r="AN14" s="1708"/>
      <c r="AO14" s="1708"/>
      <c r="AP14" s="1708"/>
      <c r="AQ14" s="1708"/>
      <c r="AR14" s="1708"/>
      <c r="AS14" s="1708"/>
      <c r="AT14" s="1708"/>
      <c r="AU14" s="1708"/>
      <c r="AV14" s="1708"/>
      <c r="AW14" s="1708"/>
      <c r="AX14" s="1708"/>
      <c r="AY14" s="1708"/>
      <c r="AZ14" s="1708"/>
      <c r="BA14" s="1708"/>
      <c r="BB14" s="1708"/>
      <c r="BC14" s="1708"/>
      <c r="BD14" s="1708"/>
      <c r="BE14" s="1708"/>
      <c r="BF14" s="1708"/>
      <c r="BG14" s="1708"/>
      <c r="BH14" s="1708"/>
      <c r="BI14" s="1708"/>
      <c r="BJ14" s="1708"/>
      <c r="BK14" s="1708"/>
      <c r="BL14" s="1708"/>
      <c r="BM14" s="1708"/>
      <c r="BN14" s="1708"/>
      <c r="BO14" s="1708"/>
      <c r="BP14" s="1708"/>
      <c r="BQ14" s="1708"/>
      <c r="BR14" s="1708"/>
      <c r="BS14" s="1708"/>
      <c r="BT14" s="1708"/>
      <c r="BU14" s="1708"/>
      <c r="BV14" s="1708"/>
      <c r="BW14" s="1708"/>
      <c r="BX14" s="1708"/>
      <c r="BY14" s="1708"/>
      <c r="BZ14" s="1708"/>
      <c r="CA14" s="1708"/>
      <c r="CB14" s="1708"/>
      <c r="CC14" s="1708"/>
      <c r="CD14" s="1708"/>
      <c r="CE14" s="1708"/>
      <c r="CF14" s="1708"/>
      <c r="CG14" s="1708"/>
      <c r="CH14" s="1708"/>
      <c r="CI14" s="1708"/>
      <c r="CJ14" s="1708"/>
      <c r="CK14" s="1708"/>
      <c r="CL14" s="1708"/>
      <c r="CM14" s="1708"/>
      <c r="CN14" s="1708"/>
      <c r="CO14" s="1708"/>
      <c r="CP14" s="1708"/>
      <c r="CQ14" s="1708"/>
      <c r="CR14" s="1708"/>
      <c r="CS14" s="1708"/>
      <c r="CT14" s="1708"/>
      <c r="CU14" s="1708"/>
      <c r="CV14" s="1708"/>
      <c r="CW14" s="1708"/>
      <c r="CX14" s="1708"/>
      <c r="CY14" s="1708"/>
      <c r="CZ14" s="1708"/>
      <c r="DA14" s="1708"/>
      <c r="DB14" s="1708"/>
      <c r="DC14" s="1708"/>
      <c r="DD14" s="1708"/>
      <c r="DE14" s="1708"/>
      <c r="DF14" s="1708"/>
      <c r="DG14" s="1708"/>
      <c r="DH14" s="1708"/>
      <c r="DI14" s="1708"/>
      <c r="DJ14" s="1708"/>
      <c r="DK14" s="1708"/>
      <c r="DL14" s="1708"/>
      <c r="DM14" s="1708"/>
      <c r="DN14" s="1708"/>
      <c r="DO14" s="1708"/>
      <c r="DP14" s="1708"/>
      <c r="DQ14" s="1708"/>
      <c r="DR14" s="1708"/>
      <c r="DS14" s="1708"/>
      <c r="DT14" s="1708"/>
      <c r="DU14" s="1708"/>
      <c r="DV14" s="1708"/>
      <c r="DW14" s="1708"/>
      <c r="DX14" s="1708"/>
      <c r="DY14" s="1708"/>
      <c r="DZ14" s="1708"/>
      <c r="EA14" s="1708"/>
      <c r="EB14" s="1708"/>
      <c r="EC14" s="1708"/>
      <c r="ED14" s="1708"/>
      <c r="EE14" s="1708"/>
      <c r="EF14" s="1708"/>
      <c r="EG14" s="1708"/>
      <c r="EH14" s="1708"/>
      <c r="EI14" s="1708"/>
      <c r="EJ14" s="1708"/>
      <c r="EK14" s="1708"/>
    </row>
    <row r="15" spans="1:141" ht="17.100000000000001" customHeight="1" thickTop="1" x14ac:dyDescent="0.25">
      <c r="A15" s="1698"/>
      <c r="B15" s="1700"/>
      <c r="C15" s="1700"/>
      <c r="D15" s="1700"/>
      <c r="E15" s="1700"/>
      <c r="F15" s="1700"/>
      <c r="G15" s="1700"/>
      <c r="H15" s="1700"/>
      <c r="I15" s="1700"/>
      <c r="J15" s="1700"/>
      <c r="K15" s="1700"/>
      <c r="L15" s="1700"/>
      <c r="M15" s="1700"/>
      <c r="N15" s="1700"/>
      <c r="O15" s="1700"/>
      <c r="P15" s="1700"/>
      <c r="Q15" s="1700"/>
      <c r="R15" s="1700"/>
      <c r="S15" s="1700"/>
      <c r="T15" s="1700"/>
      <c r="U15" s="1700"/>
      <c r="V15" s="1700"/>
      <c r="W15" s="1700"/>
      <c r="X15" s="1700"/>
      <c r="Y15" s="1700"/>
      <c r="Z15" s="1700"/>
      <c r="AA15" s="1700"/>
      <c r="AB15" s="1700"/>
      <c r="AC15" s="1700"/>
      <c r="AD15" s="1700"/>
      <c r="AE15" s="1700"/>
      <c r="AF15" s="1700"/>
      <c r="AG15" s="1700"/>
      <c r="AH15" s="1700"/>
      <c r="AI15" s="1700"/>
      <c r="AJ15" s="1700"/>
      <c r="AK15" s="1700"/>
      <c r="AL15" s="1700"/>
      <c r="AM15" s="1700"/>
      <c r="AN15" s="1700"/>
      <c r="AO15" s="1700"/>
      <c r="AP15" s="1700"/>
      <c r="AQ15" s="1700"/>
      <c r="AR15" s="1700"/>
      <c r="AS15" s="1700"/>
      <c r="AT15" s="1700"/>
      <c r="AU15" s="1700"/>
      <c r="AV15" s="1700"/>
      <c r="AW15" s="1700"/>
      <c r="AX15" s="1700"/>
      <c r="AY15" s="1700"/>
      <c r="AZ15" s="1700"/>
      <c r="BA15" s="1700"/>
      <c r="BB15" s="1700"/>
      <c r="BC15" s="1700"/>
      <c r="BD15" s="1700"/>
      <c r="BE15" s="1700"/>
      <c r="BF15" s="1700"/>
      <c r="BG15" s="1700"/>
      <c r="BH15" s="1700"/>
      <c r="BI15" s="1700"/>
      <c r="BJ15" s="1700"/>
      <c r="BK15" s="1700"/>
      <c r="BL15" s="1700"/>
      <c r="BM15" s="1700"/>
      <c r="BN15" s="1700"/>
      <c r="BO15" s="1700"/>
      <c r="BP15" s="1700"/>
      <c r="BQ15" s="1700"/>
      <c r="BR15" s="1700"/>
      <c r="BS15" s="1700"/>
      <c r="BT15" s="1700"/>
      <c r="BU15" s="1700"/>
      <c r="BV15" s="1700"/>
      <c r="BW15" s="1700"/>
      <c r="BX15" s="1700"/>
      <c r="BY15" s="1700"/>
      <c r="BZ15" s="1700"/>
      <c r="CA15" s="1700"/>
      <c r="CB15" s="1700"/>
      <c r="CC15" s="1700"/>
      <c r="CD15" s="1700"/>
      <c r="CE15" s="1700"/>
      <c r="CF15" s="1700"/>
      <c r="CG15" s="1700"/>
      <c r="CH15" s="1700"/>
      <c r="CI15" s="1700"/>
      <c r="CJ15" s="1700"/>
      <c r="CK15" s="1700"/>
      <c r="CL15" s="1700"/>
      <c r="CM15" s="1700"/>
      <c r="CN15" s="1700"/>
      <c r="CO15" s="1700"/>
      <c r="CP15" s="1700"/>
      <c r="CQ15" s="1700"/>
      <c r="CR15" s="1700"/>
      <c r="CS15" s="1700"/>
      <c r="CT15" s="1700"/>
      <c r="CU15" s="1700"/>
      <c r="CV15" s="1700"/>
      <c r="CW15" s="1700"/>
      <c r="CX15" s="1700"/>
      <c r="CY15" s="1700"/>
      <c r="CZ15" s="1700"/>
      <c r="DA15" s="1700"/>
      <c r="DB15" s="1700"/>
      <c r="DC15" s="1700"/>
      <c r="DD15" s="1700"/>
      <c r="DE15" s="1700"/>
      <c r="DF15" s="1700"/>
      <c r="DG15" s="1700"/>
      <c r="DH15" s="1700"/>
      <c r="DI15" s="1700"/>
      <c r="DJ15" s="1700"/>
      <c r="DK15" s="1700"/>
      <c r="DL15" s="1700"/>
      <c r="DM15" s="1700"/>
      <c r="DN15" s="1700"/>
      <c r="DO15" s="1700"/>
      <c r="DP15" s="1700"/>
      <c r="DQ15" s="1700"/>
      <c r="DR15" s="1700"/>
      <c r="DS15" s="1700"/>
      <c r="DT15" s="1700"/>
      <c r="DU15" s="1700"/>
      <c r="DV15" s="1700"/>
      <c r="DW15" s="1700"/>
      <c r="DX15" s="1700"/>
      <c r="DY15" s="1700"/>
      <c r="DZ15" s="1700"/>
      <c r="EA15" s="1700"/>
      <c r="EB15" s="1700"/>
      <c r="EC15" s="1700"/>
      <c r="ED15" s="1700"/>
      <c r="EE15" s="1700"/>
      <c r="EF15" s="1700"/>
      <c r="EG15" s="1700"/>
      <c r="EH15" s="1700"/>
      <c r="EI15" s="1700"/>
      <c r="EJ15" s="1700"/>
      <c r="EK15" s="1700"/>
    </row>
    <row r="16" spans="1:141" ht="17.100000000000001" customHeight="1" x14ac:dyDescent="0.25">
      <c r="A16" s="1698" t="s">
        <v>1616</v>
      </c>
      <c r="B16" s="1700">
        <v>66426.303235972882</v>
      </c>
      <c r="C16" s="1700">
        <v>67813.347178623269</v>
      </c>
      <c r="D16" s="1700">
        <v>67350.55298928589</v>
      </c>
      <c r="E16" s="1700">
        <v>67898.424276395206</v>
      </c>
      <c r="F16" s="1700">
        <v>70563.533940011592</v>
      </c>
      <c r="G16" s="1700">
        <v>69029.206086238628</v>
      </c>
      <c r="H16" s="1700">
        <v>69173.827566074178</v>
      </c>
      <c r="I16" s="1700">
        <v>70109.753901685341</v>
      </c>
      <c r="J16" s="1700">
        <v>73222.669057128718</v>
      </c>
      <c r="K16" s="1700">
        <v>72628.910586909114</v>
      </c>
      <c r="L16" s="1700">
        <v>74948.541309052278</v>
      </c>
      <c r="M16" s="1700">
        <v>77907.26620021234</v>
      </c>
      <c r="N16" s="1700">
        <v>74640.649942564065</v>
      </c>
      <c r="O16" s="1700">
        <v>74618.615312754191</v>
      </c>
      <c r="P16" s="1700">
        <v>76376.735414886105</v>
      </c>
      <c r="Q16" s="1700">
        <v>75700.789623743025</v>
      </c>
      <c r="R16" s="1700">
        <v>77269.692369705648</v>
      </c>
      <c r="S16" s="1700">
        <v>79953.017943437662</v>
      </c>
      <c r="T16" s="1700">
        <v>79074.75525046949</v>
      </c>
      <c r="U16" s="1700">
        <v>79520.667822633579</v>
      </c>
      <c r="V16" s="1700">
        <v>78671.260029511788</v>
      </c>
      <c r="W16" s="1700">
        <v>81199.667306703283</v>
      </c>
      <c r="X16" s="1700">
        <v>77556.049942866448</v>
      </c>
      <c r="Y16" s="1700">
        <v>80100.875885288551</v>
      </c>
      <c r="Z16" s="1700">
        <v>80040.746933815622</v>
      </c>
      <c r="AA16" s="1700">
        <v>79939.581236785903</v>
      </c>
      <c r="AB16" s="1700">
        <v>79411.668224062698</v>
      </c>
      <c r="AC16" s="1700">
        <v>79032.748513622151</v>
      </c>
      <c r="AD16" s="1700">
        <v>78098.527743300889</v>
      </c>
      <c r="AE16" s="1700">
        <v>85159.248901662751</v>
      </c>
      <c r="AF16" s="1700">
        <v>86394.874568552084</v>
      </c>
      <c r="AG16" s="1700">
        <v>86880.112743733043</v>
      </c>
      <c r="AH16" s="1700">
        <v>87928.224802783152</v>
      </c>
      <c r="AI16" s="1700">
        <v>88106.871545446251</v>
      </c>
      <c r="AJ16" s="1700">
        <v>90488.3945909303</v>
      </c>
      <c r="AK16" s="1700">
        <v>91559.825805914632</v>
      </c>
      <c r="AL16" s="1700">
        <v>94098.106945505308</v>
      </c>
      <c r="AM16" s="1700">
        <v>93549.31388682939</v>
      </c>
      <c r="AN16" s="1700">
        <v>96754.802980609718</v>
      </c>
      <c r="AO16" s="1700">
        <v>95870.007278678371</v>
      </c>
      <c r="AP16" s="1700">
        <v>104072.51915873688</v>
      </c>
      <c r="AQ16" s="1700">
        <v>103579.9323233067</v>
      </c>
      <c r="AR16" s="1700">
        <v>100694.20800170788</v>
      </c>
      <c r="AS16" s="1700">
        <v>99291.769986535714</v>
      </c>
      <c r="AT16" s="1700">
        <v>100933.44968334469</v>
      </c>
      <c r="AU16" s="1700">
        <v>100229.18125081969</v>
      </c>
      <c r="AV16" s="1700">
        <v>99261.274187500021</v>
      </c>
      <c r="AW16" s="1700">
        <v>103497.94482550361</v>
      </c>
      <c r="AX16" s="1700">
        <v>102921.43799632388</v>
      </c>
      <c r="AY16" s="1700">
        <v>108544.33997084292</v>
      </c>
      <c r="AZ16" s="1700">
        <v>110343.08859754098</v>
      </c>
      <c r="BA16" s="1700">
        <v>114721.20755311572</v>
      </c>
      <c r="BB16" s="1700">
        <v>117055.21513527753</v>
      </c>
      <c r="BC16" s="1700">
        <v>119619.60702976644</v>
      </c>
      <c r="BD16" s="1700">
        <v>121075.74227892855</v>
      </c>
      <c r="BE16" s="1700">
        <v>123260.36938210644</v>
      </c>
      <c r="BF16" s="1700">
        <v>120752.98616916555</v>
      </c>
      <c r="BG16" s="1700">
        <v>119694.92564294937</v>
      </c>
      <c r="BH16" s="1700">
        <v>117838.97237219621</v>
      </c>
      <c r="BI16" s="1700">
        <v>122735.45625949455</v>
      </c>
      <c r="BJ16" s="1700">
        <v>120049.19112513392</v>
      </c>
      <c r="BK16" s="1700">
        <v>126047.57279302411</v>
      </c>
      <c r="BL16" s="1700">
        <v>139062.48919025276</v>
      </c>
      <c r="BM16" s="1700">
        <v>137586.09214340354</v>
      </c>
      <c r="BN16" s="1700">
        <v>138175.21268258648</v>
      </c>
      <c r="BO16" s="1700">
        <v>138628.47666558527</v>
      </c>
      <c r="BP16" s="1700">
        <v>142104.72795610214</v>
      </c>
      <c r="BQ16" s="1700">
        <v>142278.28919419972</v>
      </c>
      <c r="BR16" s="1700">
        <v>144450.61180768846</v>
      </c>
      <c r="BS16" s="1700">
        <v>148534.72719634642</v>
      </c>
      <c r="BT16" s="1700">
        <v>150438.85095480151</v>
      </c>
      <c r="BU16" s="1700">
        <v>151519.5</v>
      </c>
      <c r="BV16" s="1700">
        <v>153595.05761268668</v>
      </c>
      <c r="BW16" s="1700">
        <v>156324.69065769573</v>
      </c>
      <c r="BX16" s="1700">
        <v>157406.6914241621</v>
      </c>
      <c r="BY16" s="1700">
        <v>156600.80811839449</v>
      </c>
      <c r="BZ16" s="1700">
        <v>159897.71195550862</v>
      </c>
      <c r="CA16" s="1700">
        <v>166725.92581236121</v>
      </c>
      <c r="CB16" s="1700">
        <v>166910.92624923383</v>
      </c>
      <c r="CC16" s="1700">
        <v>166395.73053723547</v>
      </c>
      <c r="CD16" s="1700">
        <v>169580.80563689113</v>
      </c>
      <c r="CE16" s="1700">
        <v>171298.85641524161</v>
      </c>
      <c r="CF16" s="1700">
        <v>173801.30735711419</v>
      </c>
      <c r="CG16" s="1700">
        <v>177668.55562032614</v>
      </c>
      <c r="CH16" s="1700">
        <v>174394.86292201749</v>
      </c>
      <c r="CI16" s="1700">
        <v>174924.25180757011</v>
      </c>
      <c r="CJ16" s="1700">
        <v>175637.22381427392</v>
      </c>
      <c r="CK16" s="1700">
        <v>179152.63008492597</v>
      </c>
      <c r="CL16" s="1700">
        <v>178461.27118693173</v>
      </c>
      <c r="CM16" s="1700">
        <v>180437.56616006474</v>
      </c>
      <c r="CN16" s="1700">
        <v>176191.51600309185</v>
      </c>
      <c r="CO16" s="1700">
        <v>175785.32195359335</v>
      </c>
      <c r="CP16" s="1700">
        <v>185058.20583007197</v>
      </c>
      <c r="CQ16" s="1700">
        <v>188375.48139406703</v>
      </c>
      <c r="CR16" s="1700">
        <v>191339.81988459302</v>
      </c>
      <c r="CS16" s="1700">
        <v>200039.4517179582</v>
      </c>
      <c r="CT16" s="1700">
        <v>196835.78700488887</v>
      </c>
      <c r="CU16" s="1700">
        <v>202954.33186410007</v>
      </c>
      <c r="CV16" s="1700">
        <v>207215.69517574867</v>
      </c>
      <c r="CW16" s="1700">
        <v>214373.48147916992</v>
      </c>
      <c r="CX16" s="1700">
        <v>221942.12390585776</v>
      </c>
      <c r="CY16" s="1700">
        <v>230238.77583979841</v>
      </c>
      <c r="CZ16" s="1700">
        <v>221922.20800793669</v>
      </c>
      <c r="DA16" s="1700">
        <v>225940.38191798772</v>
      </c>
      <c r="DB16" s="1700">
        <v>218871.25093894106</v>
      </c>
      <c r="DC16" s="1700">
        <v>217596.3036255289</v>
      </c>
      <c r="DD16" s="1700">
        <v>214815.73631158541</v>
      </c>
      <c r="DE16" s="1700">
        <v>217004.41993496372</v>
      </c>
      <c r="DF16" s="1700">
        <v>218846.8952504606</v>
      </c>
      <c r="DG16" s="1700">
        <v>219966.96050391931</v>
      </c>
      <c r="DH16" s="1700">
        <v>226576.71631358506</v>
      </c>
      <c r="DI16" s="1700">
        <v>229226.42152050519</v>
      </c>
      <c r="DJ16" s="1700">
        <v>240408.08847555952</v>
      </c>
      <c r="DK16" s="1700">
        <v>252957.68400993009</v>
      </c>
      <c r="DL16" s="1700">
        <v>258964.54538824756</v>
      </c>
      <c r="DM16" s="1700">
        <v>259427.82324653002</v>
      </c>
      <c r="DN16" s="1700">
        <v>262761.86596508219</v>
      </c>
      <c r="DO16" s="1700">
        <v>263442.84530936059</v>
      </c>
      <c r="DP16" s="1700">
        <v>268691.24890248722</v>
      </c>
      <c r="DQ16" s="1700">
        <v>269147.02911251434</v>
      </c>
      <c r="DR16" s="1700">
        <v>278812.67778411362</v>
      </c>
      <c r="DS16" s="1700">
        <v>273904.52688807907</v>
      </c>
      <c r="DT16" s="1700">
        <v>276298.97259022022</v>
      </c>
      <c r="DU16" s="1700">
        <v>280218.67607955547</v>
      </c>
      <c r="DV16" s="1700">
        <v>275540.36607464025</v>
      </c>
      <c r="DW16" s="1700">
        <v>278884.25604416308</v>
      </c>
      <c r="DX16" s="1700">
        <v>295596.05314703286</v>
      </c>
      <c r="DY16" s="1700">
        <v>278825.85957494081</v>
      </c>
      <c r="DZ16" s="1700">
        <v>277995.11736622191</v>
      </c>
      <c r="EA16" s="1700">
        <v>269143.13557219441</v>
      </c>
      <c r="EB16" s="1700">
        <v>268344.11662117584</v>
      </c>
      <c r="EC16" s="1700">
        <v>284981.4928212621</v>
      </c>
      <c r="ED16" s="1700">
        <v>305406.72245056508</v>
      </c>
      <c r="EE16" s="1700">
        <v>286606.10411991918</v>
      </c>
      <c r="EF16" s="1700">
        <v>292769.16974273225</v>
      </c>
      <c r="EG16" s="1700">
        <v>296822.91944970074</v>
      </c>
      <c r="EH16" s="1700">
        <v>304286.70241272327</v>
      </c>
      <c r="EI16" s="1700">
        <v>304753.51439039694</v>
      </c>
      <c r="EJ16" s="1700">
        <v>306320.93923338183</v>
      </c>
      <c r="EK16" s="1700">
        <v>311055.09824585548</v>
      </c>
    </row>
    <row r="17" spans="1:141" ht="17.100000000000001" customHeight="1" x14ac:dyDescent="0.25">
      <c r="A17" s="1698" t="s">
        <v>1617</v>
      </c>
      <c r="B17" s="1700">
        <v>-16094.591653099998</v>
      </c>
      <c r="C17" s="1700">
        <v>-15133.990915980001</v>
      </c>
      <c r="D17" s="1700">
        <v>-10574.257390679999</v>
      </c>
      <c r="E17" s="1700">
        <v>-13160.13132181</v>
      </c>
      <c r="F17" s="1700">
        <v>-13184.197336680001</v>
      </c>
      <c r="G17" s="1700">
        <v>-12603.214470860001</v>
      </c>
      <c r="H17" s="1700">
        <v>-12649.402737140001</v>
      </c>
      <c r="I17" s="1700">
        <v>-13999.36386032</v>
      </c>
      <c r="J17" s="1700">
        <v>-12309.791425859999</v>
      </c>
      <c r="K17" s="1700">
        <v>-9506.4930552200003</v>
      </c>
      <c r="L17" s="1700">
        <v>-11316.247423609999</v>
      </c>
      <c r="M17" s="1700">
        <v>-9687.6799926800013</v>
      </c>
      <c r="N17" s="1700">
        <v>-8384.2803368000004</v>
      </c>
      <c r="O17" s="1700">
        <v>-7735.6408573600002</v>
      </c>
      <c r="P17" s="1700">
        <v>-11176.693028849997</v>
      </c>
      <c r="Q17" s="1700">
        <v>-9606.6951597400002</v>
      </c>
      <c r="R17" s="1700">
        <v>-11320.184787369999</v>
      </c>
      <c r="S17" s="1700">
        <v>-10168.74607549</v>
      </c>
      <c r="T17" s="1700">
        <v>-11201.799995440004</v>
      </c>
      <c r="U17" s="1700">
        <v>-8361.1217992800011</v>
      </c>
      <c r="V17" s="1700">
        <v>-10561.849022570001</v>
      </c>
      <c r="W17" s="1700">
        <v>-11253.339342660001</v>
      </c>
      <c r="X17" s="1700">
        <v>-9436.6171233200002</v>
      </c>
      <c r="Y17" s="1700">
        <v>-7837.3001372700001</v>
      </c>
      <c r="Z17" s="1700">
        <v>-10079.960773000003</v>
      </c>
      <c r="AA17" s="1700">
        <v>-8692.3302772299994</v>
      </c>
      <c r="AB17" s="1700">
        <v>-9372.881900270002</v>
      </c>
      <c r="AC17" s="1700">
        <v>-8880.1699302400029</v>
      </c>
      <c r="AD17" s="1700">
        <v>-8780.1530179400033</v>
      </c>
      <c r="AE17" s="1700">
        <v>-11179.910112040001</v>
      </c>
      <c r="AF17" s="1700">
        <v>-11456.030725809998</v>
      </c>
      <c r="AG17" s="1700">
        <v>-13179.341982179998</v>
      </c>
      <c r="AH17" s="1700">
        <v>-11879.09227354</v>
      </c>
      <c r="AI17" s="1700">
        <v>-13350.546611650003</v>
      </c>
      <c r="AJ17" s="1700">
        <v>-16898.939951499997</v>
      </c>
      <c r="AK17" s="1700">
        <v>-11466.967172649998</v>
      </c>
      <c r="AL17" s="1700">
        <v>-13650.276193949998</v>
      </c>
      <c r="AM17" s="1700">
        <v>-12018.874950829999</v>
      </c>
      <c r="AN17" s="1700">
        <v>-12476.195903029999</v>
      </c>
      <c r="AO17" s="1700">
        <v>-14313.36957282</v>
      </c>
      <c r="AP17" s="1700">
        <v>-17374.062681929754</v>
      </c>
      <c r="AQ17" s="1700">
        <v>-18112.053482993684</v>
      </c>
      <c r="AR17" s="1700">
        <v>-14044.60487612374</v>
      </c>
      <c r="AS17" s="1700">
        <v>-13816.06028582856</v>
      </c>
      <c r="AT17" s="1700">
        <v>-17341.511666418828</v>
      </c>
      <c r="AU17" s="1700">
        <v>-15217.901120033093</v>
      </c>
      <c r="AV17" s="1700">
        <v>-13552.266238281474</v>
      </c>
      <c r="AW17" s="1700">
        <v>-10932.694839660657</v>
      </c>
      <c r="AX17" s="1700">
        <v>-13197.887711877294</v>
      </c>
      <c r="AY17" s="1700">
        <v>-12463.583303451964</v>
      </c>
      <c r="AZ17" s="1700">
        <v>-13387.690245879574</v>
      </c>
      <c r="BA17" s="1700">
        <v>-17897.114501728862</v>
      </c>
      <c r="BB17" s="1700">
        <v>-16472.475734490621</v>
      </c>
      <c r="BC17" s="1700">
        <v>-18912.303265928196</v>
      </c>
      <c r="BD17" s="1700">
        <v>-19181.228839505362</v>
      </c>
      <c r="BE17" s="1700">
        <v>-20865.026249724659</v>
      </c>
      <c r="BF17" s="1700">
        <v>-24581.233548614022</v>
      </c>
      <c r="BG17" s="1700">
        <v>-22626.159615587952</v>
      </c>
      <c r="BH17" s="1700">
        <v>-19870.683686191223</v>
      </c>
      <c r="BI17" s="1700">
        <v>-20743.429970004472</v>
      </c>
      <c r="BJ17" s="1700">
        <v>-19352.681883520723</v>
      </c>
      <c r="BK17" s="1700">
        <v>-22349.474304150681</v>
      </c>
      <c r="BL17" s="1700">
        <v>-23502.995871067244</v>
      </c>
      <c r="BM17" s="1700">
        <v>-22661.474497705807</v>
      </c>
      <c r="BN17" s="1700">
        <v>-22878.465939326445</v>
      </c>
      <c r="BO17" s="1700">
        <v>-21714.827886328236</v>
      </c>
      <c r="BP17" s="1700">
        <v>-26328.382232080454</v>
      </c>
      <c r="BQ17" s="1700">
        <v>-25956.873075779848</v>
      </c>
      <c r="BR17" s="1700">
        <v>-26828.959248950447</v>
      </c>
      <c r="BS17" s="1700">
        <v>-25650.317494534476</v>
      </c>
      <c r="BT17" s="1700">
        <v>-29430.173450514856</v>
      </c>
      <c r="BU17" s="1700">
        <v>-28634.9</v>
      </c>
      <c r="BV17" s="1700">
        <v>-26971.136303966399</v>
      </c>
      <c r="BW17" s="1700">
        <v>-29312.760556908066</v>
      </c>
      <c r="BX17" s="1700">
        <v>-31958.729724419147</v>
      </c>
      <c r="BY17" s="1700">
        <v>-34518.630189887648</v>
      </c>
      <c r="BZ17" s="1700">
        <v>-29765.040157252177</v>
      </c>
      <c r="CA17" s="1700">
        <v>-35913.45428410665</v>
      </c>
      <c r="CB17" s="1700">
        <v>-35783.323356305329</v>
      </c>
      <c r="CC17" s="1700">
        <v>-37224.626337385162</v>
      </c>
      <c r="CD17" s="1700">
        <v>-37942.026526596077</v>
      </c>
      <c r="CE17" s="1700">
        <v>-41152.21912881577</v>
      </c>
      <c r="CF17" s="1700">
        <v>-41550.868337346699</v>
      </c>
      <c r="CG17" s="1700">
        <v>-38386.59096716639</v>
      </c>
      <c r="CH17" s="1700">
        <v>-32405.033911957518</v>
      </c>
      <c r="CI17" s="1700">
        <v>-35191.526846515859</v>
      </c>
      <c r="CJ17" s="1700">
        <v>-40506.141151634103</v>
      </c>
      <c r="CK17" s="1700">
        <v>-39546.197622725238</v>
      </c>
      <c r="CL17" s="1700">
        <v>-35351.569054948355</v>
      </c>
      <c r="CM17" s="1700">
        <v>-34907.183384128431</v>
      </c>
      <c r="CN17" s="1700">
        <v>-27481.992926843894</v>
      </c>
      <c r="CO17" s="1700">
        <v>-28939.114406344157</v>
      </c>
      <c r="CP17" s="1700">
        <v>-26135.339736256545</v>
      </c>
      <c r="CQ17" s="1700">
        <v>-29274.277120821997</v>
      </c>
      <c r="CR17" s="1700">
        <v>-29484.768431556058</v>
      </c>
      <c r="CS17" s="1700">
        <v>-24932.121414385856</v>
      </c>
      <c r="CT17" s="1700">
        <v>-23701.260518967501</v>
      </c>
      <c r="CU17" s="1700">
        <v>-19829.780191346192</v>
      </c>
      <c r="CV17" s="1700">
        <v>-18394.546459666919</v>
      </c>
      <c r="CW17" s="1700">
        <v>-17571.779205522427</v>
      </c>
      <c r="CX17" s="1700">
        <v>-18573.606077410073</v>
      </c>
      <c r="CY17" s="1700">
        <v>-22246.375063844021</v>
      </c>
      <c r="CZ17" s="1700">
        <v>-25283.029247717244</v>
      </c>
      <c r="DA17" s="1700">
        <v>-21010.18099120606</v>
      </c>
      <c r="DB17" s="1700">
        <v>-22958.469095949196</v>
      </c>
      <c r="DC17" s="1700">
        <v>-22390.423569186998</v>
      </c>
      <c r="DD17" s="1700">
        <v>-19647.914046480033</v>
      </c>
      <c r="DE17" s="1700">
        <v>-19273.09610646783</v>
      </c>
      <c r="DF17" s="1700">
        <v>-20935.306592958881</v>
      </c>
      <c r="DG17" s="1700">
        <v>-19289.037028424798</v>
      </c>
      <c r="DH17" s="1700">
        <v>-20772.733527978315</v>
      </c>
      <c r="DI17" s="1700">
        <v>-18967.234455908358</v>
      </c>
      <c r="DJ17" s="1700">
        <v>-21200.26106011423</v>
      </c>
      <c r="DK17" s="1700">
        <v>-18445.956216161783</v>
      </c>
      <c r="DL17" s="1700">
        <v>-18377.2636097016</v>
      </c>
      <c r="DM17" s="1700">
        <v>-21627.090344343022</v>
      </c>
      <c r="DN17" s="1700">
        <v>-19402.232828217911</v>
      </c>
      <c r="DO17" s="1700">
        <v>-18081.413977269593</v>
      </c>
      <c r="DP17" s="1700">
        <v>-19279.206900320001</v>
      </c>
      <c r="DQ17" s="1700">
        <v>-23863.349618259625</v>
      </c>
      <c r="DR17" s="1700">
        <v>-24211.561883350314</v>
      </c>
      <c r="DS17" s="1700">
        <v>-13684.554506002109</v>
      </c>
      <c r="DT17" s="1700">
        <v>-13755.411136558921</v>
      </c>
      <c r="DU17" s="1700">
        <v>-12727.236643302333</v>
      </c>
      <c r="DV17" s="1700">
        <v>1025.7089805331761</v>
      </c>
      <c r="DW17" s="1700">
        <v>-22127.335113032943</v>
      </c>
      <c r="DX17" s="1700">
        <v>-21088.749873838813</v>
      </c>
      <c r="DY17" s="1700">
        <v>-49104.374233031187</v>
      </c>
      <c r="DZ17" s="1700">
        <v>-51513.327108830243</v>
      </c>
      <c r="EA17" s="1700">
        <v>-42431.598791852331</v>
      </c>
      <c r="EB17" s="1700">
        <v>-34259.903045684754</v>
      </c>
      <c r="EC17" s="1700">
        <v>-27032.858213989537</v>
      </c>
      <c r="ED17" s="1700">
        <v>-29267.717830482128</v>
      </c>
      <c r="EE17" s="1700">
        <v>-30965.464448109906</v>
      </c>
      <c r="EF17" s="1700">
        <v>-40247.084593347718</v>
      </c>
      <c r="EG17" s="1700">
        <v>-36882.971087025631</v>
      </c>
      <c r="EH17" s="1700">
        <v>-34161.745417146652</v>
      </c>
      <c r="EI17" s="1700">
        <v>-39984.162914329703</v>
      </c>
      <c r="EJ17" s="1700">
        <v>-31392.598979757619</v>
      </c>
      <c r="EK17" s="1700">
        <v>-41795.13414492146</v>
      </c>
    </row>
    <row r="18" spans="1:141" ht="17.100000000000001" customHeight="1" x14ac:dyDescent="0.25">
      <c r="A18" s="1698" t="s">
        <v>1618</v>
      </c>
      <c r="B18" s="1700">
        <v>416.39877228</v>
      </c>
      <c r="C18" s="1700">
        <v>398.98351687999997</v>
      </c>
      <c r="D18" s="1700">
        <v>464.59303090000003</v>
      </c>
      <c r="E18" s="1700">
        <v>369.60301450999998</v>
      </c>
      <c r="F18" s="1700">
        <v>408.48481404999995</v>
      </c>
      <c r="G18" s="1700">
        <v>451.59551101999995</v>
      </c>
      <c r="H18" s="1700">
        <v>445.53247376000002</v>
      </c>
      <c r="I18" s="1700">
        <v>375.32156171000003</v>
      </c>
      <c r="J18" s="1700">
        <v>729.0334312199999</v>
      </c>
      <c r="K18" s="1700">
        <v>725.01450312999987</v>
      </c>
      <c r="L18" s="1700">
        <v>1098.9094759899999</v>
      </c>
      <c r="M18" s="1700">
        <v>992.11887309000008</v>
      </c>
      <c r="N18" s="1700">
        <v>1201.4398751599999</v>
      </c>
      <c r="O18" s="1700">
        <v>986.17518556999994</v>
      </c>
      <c r="P18" s="1700">
        <v>242.02596110999997</v>
      </c>
      <c r="Q18" s="1700">
        <v>265.07175250999995</v>
      </c>
      <c r="R18" s="1700">
        <v>629.2786777099999</v>
      </c>
      <c r="S18" s="1700">
        <v>246.32987396999999</v>
      </c>
      <c r="T18" s="1700">
        <v>1772.48621953</v>
      </c>
      <c r="U18" s="1700">
        <v>1112.8485640200001</v>
      </c>
      <c r="V18" s="1700">
        <v>719.99327042000004</v>
      </c>
      <c r="W18" s="1700">
        <v>955.00277437</v>
      </c>
      <c r="X18" s="1700">
        <v>1127.9270470100003</v>
      </c>
      <c r="Y18" s="1700">
        <v>1138.7372729100002</v>
      </c>
      <c r="Z18" s="1700">
        <v>1211.1530704200002</v>
      </c>
      <c r="AA18" s="1700">
        <v>1131.4411226499999</v>
      </c>
      <c r="AB18" s="1700">
        <v>1179.4819348599999</v>
      </c>
      <c r="AC18" s="1700">
        <v>1157.8965479799999</v>
      </c>
      <c r="AD18" s="1700">
        <v>218.86825797</v>
      </c>
      <c r="AE18" s="1700">
        <v>450.09873363999998</v>
      </c>
      <c r="AF18" s="1700">
        <v>152.5676181</v>
      </c>
      <c r="AG18" s="1700">
        <v>445.32254952000005</v>
      </c>
      <c r="AH18" s="1700">
        <v>763.68187892000003</v>
      </c>
      <c r="AI18" s="1700">
        <v>1163.6323081500002</v>
      </c>
      <c r="AJ18" s="1700">
        <v>1325.8463739199999</v>
      </c>
      <c r="AK18" s="1700">
        <v>1804.5649623700001</v>
      </c>
      <c r="AL18" s="1700">
        <v>2146.9082228399998</v>
      </c>
      <c r="AM18" s="1700">
        <v>2114.7532336799995</v>
      </c>
      <c r="AN18" s="1700">
        <v>2108.0848065299997</v>
      </c>
      <c r="AO18" s="1700">
        <v>2342.2126538799998</v>
      </c>
      <c r="AP18" s="1700">
        <v>1233.3859579699999</v>
      </c>
      <c r="AQ18" s="1700">
        <v>1546.1322582800001</v>
      </c>
      <c r="AR18" s="1700">
        <v>1729.84466681</v>
      </c>
      <c r="AS18" s="1700">
        <v>2100.3866184399999</v>
      </c>
      <c r="AT18" s="1700">
        <v>2973.8737531799998</v>
      </c>
      <c r="AU18" s="1700">
        <v>2466.6333634100001</v>
      </c>
      <c r="AV18" s="1700">
        <v>2627.7498871299995</v>
      </c>
      <c r="AW18" s="1700">
        <v>2715.6635386299995</v>
      </c>
      <c r="AX18" s="1700">
        <v>3505.64319918</v>
      </c>
      <c r="AY18" s="1700">
        <v>3459.2269215600004</v>
      </c>
      <c r="AZ18" s="1700">
        <v>3529.4347085599993</v>
      </c>
      <c r="BA18" s="1700">
        <v>3453.8968748400002</v>
      </c>
      <c r="BB18" s="1700">
        <v>2412.4059201499999</v>
      </c>
      <c r="BC18" s="1700">
        <v>2414.3403686699999</v>
      </c>
      <c r="BD18" s="1700">
        <v>1784.51822917</v>
      </c>
      <c r="BE18" s="1700">
        <v>2049.3917820399997</v>
      </c>
      <c r="BF18" s="1700">
        <v>2089.3361430999998</v>
      </c>
      <c r="BG18" s="1700">
        <v>2102.1365570700004</v>
      </c>
      <c r="BH18" s="1700">
        <v>2294.0404291999994</v>
      </c>
      <c r="BI18" s="1700">
        <v>2467.8894129999999</v>
      </c>
      <c r="BJ18" s="1700">
        <v>2207.8287976499996</v>
      </c>
      <c r="BK18" s="1700">
        <v>2382.2947444899996</v>
      </c>
      <c r="BL18" s="1700">
        <v>2443.1738772899998</v>
      </c>
      <c r="BM18" s="1700">
        <v>2611.5448260100006</v>
      </c>
      <c r="BN18" s="1700">
        <v>2007.7485255200002</v>
      </c>
      <c r="BO18" s="1700">
        <v>2027.59553033</v>
      </c>
      <c r="BP18" s="1700">
        <v>1574.8875632300001</v>
      </c>
      <c r="BQ18" s="1700">
        <v>1242.43514559</v>
      </c>
      <c r="BR18" s="1700">
        <v>1307.1408722699998</v>
      </c>
      <c r="BS18" s="1700">
        <v>1065.56092048</v>
      </c>
      <c r="BT18" s="1700">
        <v>1057.6542133000003</v>
      </c>
      <c r="BU18" s="1700">
        <v>1056.7</v>
      </c>
      <c r="BV18" s="1700">
        <v>996.92193865999991</v>
      </c>
      <c r="BW18" s="1700">
        <v>1008.8143971</v>
      </c>
      <c r="BX18" s="1700">
        <v>1011.9442757100001</v>
      </c>
      <c r="BY18" s="1700">
        <v>1066.7009175000001</v>
      </c>
      <c r="BZ18" s="1700">
        <v>1016.77921311</v>
      </c>
      <c r="CA18" s="1700">
        <v>866.98502473000008</v>
      </c>
      <c r="CB18" s="1700">
        <v>1356.7076687000001</v>
      </c>
      <c r="CC18" s="1700">
        <v>876.30193002999999</v>
      </c>
      <c r="CD18" s="1700">
        <v>902.85366694000004</v>
      </c>
      <c r="CE18" s="1700">
        <v>874.22326047999991</v>
      </c>
      <c r="CF18" s="1700">
        <v>871.67880075999994</v>
      </c>
      <c r="CG18" s="1700">
        <v>884.54086482000002</v>
      </c>
      <c r="CH18" s="1700">
        <v>764.88943096000003</v>
      </c>
      <c r="CI18" s="1700">
        <v>759.47528250999994</v>
      </c>
      <c r="CJ18" s="1700">
        <v>783.26216117999991</v>
      </c>
      <c r="CK18" s="1700">
        <v>777.68830327000012</v>
      </c>
      <c r="CL18" s="1700">
        <v>780.34392504000004</v>
      </c>
      <c r="CM18" s="1700">
        <v>666.0651149900001</v>
      </c>
      <c r="CN18" s="1700">
        <v>663.17858106999995</v>
      </c>
      <c r="CO18" s="1700">
        <v>662.97412502999987</v>
      </c>
      <c r="CP18" s="1700">
        <v>679.88341018999995</v>
      </c>
      <c r="CQ18" s="1700">
        <v>680.51631947999999</v>
      </c>
      <c r="CR18" s="1700">
        <v>686.30011655999999</v>
      </c>
      <c r="CS18" s="1700">
        <v>675.2423620400001</v>
      </c>
      <c r="CT18" s="1700">
        <v>728.38201835000007</v>
      </c>
      <c r="CU18" s="1700">
        <v>618.91564277000009</v>
      </c>
      <c r="CV18" s="1700">
        <v>647.7223449899999</v>
      </c>
      <c r="CW18" s="1700">
        <v>619.35890265</v>
      </c>
      <c r="CX18" s="1700">
        <v>615.95369096000013</v>
      </c>
      <c r="CY18" s="1700">
        <v>532.94062998999993</v>
      </c>
      <c r="CZ18" s="1700">
        <v>486.13695540999993</v>
      </c>
      <c r="DA18" s="1700">
        <v>504.09098372999995</v>
      </c>
      <c r="DB18" s="1700">
        <v>490.31621081999998</v>
      </c>
      <c r="DC18" s="1700">
        <v>486.93154324999995</v>
      </c>
      <c r="DD18" s="1700">
        <v>505.02529141000002</v>
      </c>
      <c r="DE18" s="1700">
        <v>448.45071628999995</v>
      </c>
      <c r="DF18" s="1700">
        <v>424.32515734000003</v>
      </c>
      <c r="DG18" s="1700">
        <v>415.21715676999997</v>
      </c>
      <c r="DH18" s="1700">
        <v>425.40114375000002</v>
      </c>
      <c r="DI18" s="1700">
        <v>408.29458506000003</v>
      </c>
      <c r="DJ18" s="1700">
        <v>436.04864189999995</v>
      </c>
      <c r="DK18" s="1700">
        <v>290.27401915000002</v>
      </c>
      <c r="DL18" s="1700">
        <v>262.41021176999999</v>
      </c>
      <c r="DM18" s="1700">
        <v>270.84950722999997</v>
      </c>
      <c r="DN18" s="1700">
        <v>162.27015924</v>
      </c>
      <c r="DO18" s="1700">
        <v>117.93738719999999</v>
      </c>
      <c r="DP18" s="1700">
        <v>136.1017042</v>
      </c>
      <c r="DQ18" s="1700">
        <v>22.977313389999999</v>
      </c>
      <c r="DR18" s="1700">
        <v>55.86070909</v>
      </c>
      <c r="DS18" s="1700">
        <v>37.523696020000003</v>
      </c>
      <c r="DT18" s="1700">
        <v>581.83854550000001</v>
      </c>
      <c r="DU18" s="1700">
        <v>588.79924046999997</v>
      </c>
      <c r="DV18" s="1700">
        <v>595.43215739000004</v>
      </c>
      <c r="DW18" s="1700">
        <v>12103.041259670001</v>
      </c>
      <c r="DX18" s="1700">
        <v>12052.1134747</v>
      </c>
      <c r="DY18" s="1700">
        <v>12003.757200059999</v>
      </c>
      <c r="DZ18" s="1700">
        <v>10233.65064851</v>
      </c>
      <c r="EA18" s="1700">
        <v>10266.188454180001</v>
      </c>
      <c r="EB18" s="1700">
        <v>10257.780566359997</v>
      </c>
      <c r="EC18" s="1700">
        <v>2052.56562381</v>
      </c>
      <c r="ED18" s="1700">
        <v>2039.6351765099998</v>
      </c>
      <c r="EE18" s="1700">
        <v>2037.7262019</v>
      </c>
      <c r="EF18" s="1700">
        <v>14.186722280000001</v>
      </c>
      <c r="EG18" s="1700">
        <v>29.864407589999999</v>
      </c>
      <c r="EH18" s="1700">
        <v>44.455103069999993</v>
      </c>
      <c r="EI18" s="1700">
        <v>39.964073280000001</v>
      </c>
      <c r="EJ18" s="1700">
        <v>29.675978439999998</v>
      </c>
      <c r="EK18" s="1700">
        <v>29.392868370000002</v>
      </c>
    </row>
    <row r="19" spans="1:141" ht="17.100000000000001" customHeight="1" x14ac:dyDescent="0.25">
      <c r="A19" s="1698" t="s">
        <v>1619</v>
      </c>
      <c r="B19" s="1700">
        <v>153.19780331999999</v>
      </c>
      <c r="C19" s="1700">
        <v>154.31596911</v>
      </c>
      <c r="D19" s="1700">
        <v>138.70587049999997</v>
      </c>
      <c r="E19" s="1700">
        <v>145.20146566999998</v>
      </c>
      <c r="F19" s="1700">
        <v>139.64907062999998</v>
      </c>
      <c r="G19" s="1700">
        <v>144.54348844999998</v>
      </c>
      <c r="H19" s="1700">
        <v>136.46690247999999</v>
      </c>
      <c r="I19" s="1700">
        <v>137.70103456999999</v>
      </c>
      <c r="J19" s="1700">
        <v>166.28222216</v>
      </c>
      <c r="K19" s="1700">
        <v>164.10271523999998</v>
      </c>
      <c r="L19" s="1700">
        <v>188.36966712999998</v>
      </c>
      <c r="M19" s="1700">
        <v>289.10614802999993</v>
      </c>
      <c r="N19" s="1700">
        <v>325.25928297999997</v>
      </c>
      <c r="O19" s="1700">
        <v>266.26099159999995</v>
      </c>
      <c r="P19" s="1700">
        <v>282.16233682000001</v>
      </c>
      <c r="Q19" s="1700">
        <v>326.19289162000001</v>
      </c>
      <c r="R19" s="1700">
        <v>355.96613649</v>
      </c>
      <c r="S19" s="1700">
        <v>144.95301177000002</v>
      </c>
      <c r="T19" s="1700">
        <v>145.04960496999999</v>
      </c>
      <c r="U19" s="1700">
        <v>146.18456738</v>
      </c>
      <c r="V19" s="1700">
        <v>147.98835771</v>
      </c>
      <c r="W19" s="1700">
        <v>189.87692557</v>
      </c>
      <c r="X19" s="1700">
        <v>188.68572480999998</v>
      </c>
      <c r="Y19" s="1700">
        <v>187.66180904000001</v>
      </c>
      <c r="Z19" s="1700">
        <v>184.76241243000001</v>
      </c>
      <c r="AA19" s="1700">
        <v>235.96431477000002</v>
      </c>
      <c r="AB19" s="1700">
        <v>228.80128807000003</v>
      </c>
      <c r="AC19" s="1700">
        <v>202.30284356000001</v>
      </c>
      <c r="AD19" s="1700">
        <v>207.31680611000002</v>
      </c>
      <c r="AE19" s="1700">
        <v>142.31707372000002</v>
      </c>
      <c r="AF19" s="1700">
        <v>246.29880878</v>
      </c>
      <c r="AG19" s="1700">
        <v>157.61338316000001</v>
      </c>
      <c r="AH19" s="1700">
        <v>186.53756657</v>
      </c>
      <c r="AI19" s="1700">
        <v>186.00266166</v>
      </c>
      <c r="AJ19" s="1700">
        <v>148.20166657000001</v>
      </c>
      <c r="AK19" s="1700">
        <v>184.47326498999999</v>
      </c>
      <c r="AL19" s="1700">
        <v>158.50110899000001</v>
      </c>
      <c r="AM19" s="1700">
        <v>151.81138362999999</v>
      </c>
      <c r="AN19" s="1700">
        <v>144.74117856000001</v>
      </c>
      <c r="AO19" s="1700">
        <v>154.39851223000002</v>
      </c>
      <c r="AP19" s="1700">
        <v>135.40763834000001</v>
      </c>
      <c r="AQ19" s="1700">
        <v>198.07188681</v>
      </c>
      <c r="AR19" s="1700">
        <v>126.59522910000001</v>
      </c>
      <c r="AS19" s="1700">
        <v>150.84449430999999</v>
      </c>
      <c r="AT19" s="1700">
        <v>162.74188365000003</v>
      </c>
      <c r="AU19" s="1700">
        <v>164.49673319999999</v>
      </c>
      <c r="AV19" s="1700">
        <v>163.62766462999997</v>
      </c>
      <c r="AW19" s="1700">
        <v>172.66457023999999</v>
      </c>
      <c r="AX19" s="1700">
        <v>134.78201322999996</v>
      </c>
      <c r="AY19" s="1700">
        <v>146.16603488000001</v>
      </c>
      <c r="AZ19" s="1700">
        <v>154.80724961999994</v>
      </c>
      <c r="BA19" s="1700">
        <v>158.50427366000002</v>
      </c>
      <c r="BB19" s="1700">
        <v>161.91662781999997</v>
      </c>
      <c r="BC19" s="1700">
        <v>159.59387422</v>
      </c>
      <c r="BD19" s="1700">
        <v>117.25199542000001</v>
      </c>
      <c r="BE19" s="1700">
        <v>129.45984655000001</v>
      </c>
      <c r="BF19" s="1700">
        <v>134.73078520999996</v>
      </c>
      <c r="BG19" s="1700">
        <v>140.02408560999999</v>
      </c>
      <c r="BH19" s="1700">
        <v>139.35857369000001</v>
      </c>
      <c r="BI19" s="1700">
        <v>152.22108252999999</v>
      </c>
      <c r="BJ19" s="1700">
        <v>115.15130846999999</v>
      </c>
      <c r="BK19" s="1700">
        <v>126.01319054</v>
      </c>
      <c r="BL19" s="1700">
        <v>127.1554088</v>
      </c>
      <c r="BM19" s="1700">
        <v>371.52363643000001</v>
      </c>
      <c r="BN19" s="1700">
        <v>379.96656151999991</v>
      </c>
      <c r="BO19" s="1700">
        <v>3704.0103747000003</v>
      </c>
      <c r="BP19" s="1700">
        <v>3664.27348949</v>
      </c>
      <c r="BQ19" s="1700">
        <v>3670.1731644900001</v>
      </c>
      <c r="BR19" s="1700">
        <v>3675.21057273</v>
      </c>
      <c r="BS19" s="1700">
        <v>3683.2173269999998</v>
      </c>
      <c r="BT19" s="1700">
        <v>3657.3844738899998</v>
      </c>
      <c r="BU19" s="1700">
        <v>3668.5</v>
      </c>
      <c r="BV19" s="1700">
        <v>3617.0592188099999</v>
      </c>
      <c r="BW19" s="1700">
        <v>3626.6453938499999</v>
      </c>
      <c r="BX19" s="1700">
        <v>3623.0380289999998</v>
      </c>
      <c r="BY19" s="1700">
        <v>3622.9704508099999</v>
      </c>
      <c r="BZ19" s="1700">
        <v>3621.55255085</v>
      </c>
      <c r="CA19" s="1700">
        <v>3760.6580941399998</v>
      </c>
      <c r="CB19" s="1700">
        <v>3749.1737147999997</v>
      </c>
      <c r="CC19" s="1700">
        <v>3761.8094959199998</v>
      </c>
      <c r="CD19" s="1700">
        <v>3762.2770625399999</v>
      </c>
      <c r="CE19" s="1700">
        <v>3758.5232117199998</v>
      </c>
      <c r="CF19" s="1700">
        <v>3767.8315939099998</v>
      </c>
      <c r="CG19" s="1700">
        <v>3786.0611617799996</v>
      </c>
      <c r="CH19" s="1700">
        <v>3776.0857908899998</v>
      </c>
      <c r="CI19" s="1700">
        <v>3765.93455279</v>
      </c>
      <c r="CJ19" s="1700">
        <v>3765.1976652000003</v>
      </c>
      <c r="CK19" s="1700">
        <v>3761.3297814900002</v>
      </c>
      <c r="CL19" s="1700">
        <v>3766.3030819800001</v>
      </c>
      <c r="CM19" s="1700">
        <v>3851.56925434</v>
      </c>
      <c r="CN19" s="1700">
        <v>3838.2095615300004</v>
      </c>
      <c r="CO19" s="1700">
        <v>3841.6459451600003</v>
      </c>
      <c r="CP19" s="1700">
        <v>3854.8684223200003</v>
      </c>
      <c r="CQ19" s="1700">
        <v>3851.2765629800001</v>
      </c>
      <c r="CR19" s="1700">
        <v>3841.4149903800003</v>
      </c>
      <c r="CS19" s="1700">
        <v>3843.0021967400003</v>
      </c>
      <c r="CT19" s="1700">
        <v>3829.80791262</v>
      </c>
      <c r="CU19" s="1700">
        <v>3850.1254325200002</v>
      </c>
      <c r="CV19" s="1700">
        <v>3837.4422250600001</v>
      </c>
      <c r="CW19" s="1700">
        <v>3832.0039649100004</v>
      </c>
      <c r="CX19" s="1700">
        <v>3838.5214351200002</v>
      </c>
      <c r="CY19" s="1700">
        <v>3939.3595319200003</v>
      </c>
      <c r="CZ19" s="1700">
        <v>3924.4904188699998</v>
      </c>
      <c r="DA19" s="1700">
        <v>3928.2821452100002</v>
      </c>
      <c r="DB19" s="1700">
        <v>3940.63574281</v>
      </c>
      <c r="DC19" s="1700">
        <v>3911.6779075099998</v>
      </c>
      <c r="DD19" s="1700">
        <v>3916.1275332999999</v>
      </c>
      <c r="DE19" s="1700">
        <v>3927.1168639899997</v>
      </c>
      <c r="DF19" s="1700">
        <v>3915.7525036699999</v>
      </c>
      <c r="DG19" s="1700">
        <v>3920.3112408100001</v>
      </c>
      <c r="DH19" s="1700">
        <v>3923.40452461</v>
      </c>
      <c r="DI19" s="1700">
        <v>3926.9384735599997</v>
      </c>
      <c r="DJ19" s="1700">
        <v>3935.6997193899997</v>
      </c>
      <c r="DK19" s="1700">
        <v>4040.11773928</v>
      </c>
      <c r="DL19" s="1700">
        <v>4022.36362465</v>
      </c>
      <c r="DM19" s="1700">
        <v>4023.9363366299999</v>
      </c>
      <c r="DN19" s="1700">
        <v>4030.76345545</v>
      </c>
      <c r="DO19" s="1700">
        <v>4034.9671928500002</v>
      </c>
      <c r="DP19" s="1700">
        <v>4030.7474261400002</v>
      </c>
      <c r="DQ19" s="1700">
        <v>4032.3685415700002</v>
      </c>
      <c r="DR19" s="1700">
        <v>4021.3580319799999</v>
      </c>
      <c r="DS19" s="1700">
        <v>4031.9189057100002</v>
      </c>
      <c r="DT19" s="1700">
        <v>4036.5619587200003</v>
      </c>
      <c r="DU19" s="1700">
        <v>4021.3721522400001</v>
      </c>
      <c r="DV19" s="1700">
        <v>4021.8372684700003</v>
      </c>
      <c r="DW19" s="1700">
        <v>4119.7111005500001</v>
      </c>
      <c r="DX19" s="1700">
        <v>5379.726790910001</v>
      </c>
      <c r="DY19" s="1700">
        <v>5489.9843629499983</v>
      </c>
      <c r="DZ19" s="1700">
        <v>5645.9314230800037</v>
      </c>
      <c r="EA19" s="1700">
        <v>38584.592081740004</v>
      </c>
      <c r="EB19" s="1700">
        <v>38698.5757381</v>
      </c>
      <c r="EC19" s="1700">
        <v>40100.677529779998</v>
      </c>
      <c r="ED19" s="1700">
        <v>40111.402101599997</v>
      </c>
      <c r="EE19" s="1700">
        <v>40256.463010569998</v>
      </c>
      <c r="EF19" s="1700">
        <v>40239.019081019993</v>
      </c>
      <c r="EG19" s="1700">
        <v>87597.159286900001</v>
      </c>
      <c r="EH19" s="1700">
        <v>87788.728449970004</v>
      </c>
      <c r="EI19" s="1700">
        <v>88054.309445469989</v>
      </c>
      <c r="EJ19" s="1700">
        <v>88057.297381139986</v>
      </c>
      <c r="EK19" s="1700">
        <v>88081.807422400001</v>
      </c>
    </row>
    <row r="20" spans="1:141" ht="17.100000000000001" customHeight="1" x14ac:dyDescent="0.25">
      <c r="A20" s="1698" t="s">
        <v>1620</v>
      </c>
      <c r="B20" s="1700">
        <v>18594.729341072874</v>
      </c>
      <c r="C20" s="1700">
        <v>19044.324603401274</v>
      </c>
      <c r="D20" s="1700">
        <v>22360.668552649873</v>
      </c>
      <c r="E20" s="1700">
        <v>21280.181327235212</v>
      </c>
      <c r="F20" s="1700">
        <v>22922.517605351597</v>
      </c>
      <c r="G20" s="1700">
        <v>21373.307422236627</v>
      </c>
      <c r="H20" s="1700">
        <v>18994.907343880179</v>
      </c>
      <c r="I20" s="1700">
        <v>20201.11458074515</v>
      </c>
      <c r="J20" s="1700">
        <v>25363.924309142734</v>
      </c>
      <c r="K20" s="1700">
        <v>25143.319156730104</v>
      </c>
      <c r="L20" s="1700">
        <v>24896.11395498427</v>
      </c>
      <c r="M20" s="1700">
        <v>24565.283968943342</v>
      </c>
      <c r="N20" s="1700">
        <v>23562.209847259786</v>
      </c>
      <c r="O20" s="1700">
        <v>24677.444186577806</v>
      </c>
      <c r="P20" s="1700">
        <v>23108.200299823584</v>
      </c>
      <c r="Q20" s="1700">
        <v>23165.82197285549</v>
      </c>
      <c r="R20" s="1700">
        <v>25400.594578360418</v>
      </c>
      <c r="S20" s="1700">
        <v>27938.843234947642</v>
      </c>
      <c r="T20" s="1700">
        <v>27716.558216280049</v>
      </c>
      <c r="U20" s="1700">
        <v>28224.401098000351</v>
      </c>
      <c r="V20" s="1700">
        <v>26685.276395961795</v>
      </c>
      <c r="W20" s="1700">
        <v>28632.017156241829</v>
      </c>
      <c r="X20" s="1700">
        <v>27468.836560251591</v>
      </c>
      <c r="Y20" s="1700">
        <v>25309.103500960551</v>
      </c>
      <c r="Z20" s="1700">
        <v>27505.896416856463</v>
      </c>
      <c r="AA20" s="1700">
        <v>27713.612342122353</v>
      </c>
      <c r="AB20" s="1700">
        <v>26807.826071009738</v>
      </c>
      <c r="AC20" s="1700">
        <v>26985.714396542317</v>
      </c>
      <c r="AD20" s="1700">
        <v>25081.56802680812</v>
      </c>
      <c r="AE20" s="1700">
        <v>28660.785956678155</v>
      </c>
      <c r="AF20" s="1700">
        <v>29288.080506300139</v>
      </c>
      <c r="AG20" s="1700">
        <v>28118.357092553313</v>
      </c>
      <c r="AH20" s="1700">
        <v>29731.391392921221</v>
      </c>
      <c r="AI20" s="1700">
        <v>29666.838950144462</v>
      </c>
      <c r="AJ20" s="1700">
        <v>29564.39343112606</v>
      </c>
      <c r="AK20" s="1700">
        <v>29458.966505068092</v>
      </c>
      <c r="AL20" s="1700">
        <v>32666.559441311121</v>
      </c>
      <c r="AM20" s="1700">
        <v>31434.526478312724</v>
      </c>
      <c r="AN20" s="1700">
        <v>34568.136052714675</v>
      </c>
      <c r="AO20" s="1700">
        <v>35237.634672762681</v>
      </c>
      <c r="AP20" s="1700">
        <v>35321.736417755252</v>
      </c>
      <c r="AQ20" s="1700">
        <v>34118.070068315443</v>
      </c>
      <c r="AR20" s="1700">
        <v>34349.677520039455</v>
      </c>
      <c r="AS20" s="1700">
        <v>36275.025275776556</v>
      </c>
      <c r="AT20" s="1700">
        <v>36543.319575843278</v>
      </c>
      <c r="AU20" s="1700">
        <v>35664.545571807263</v>
      </c>
      <c r="AV20" s="1700">
        <v>34743.13788053047</v>
      </c>
      <c r="AW20" s="1700">
        <v>33103.565879656737</v>
      </c>
      <c r="AX20" s="1700">
        <v>34695.323937723748</v>
      </c>
      <c r="AY20" s="1700">
        <v>35594.439558382459</v>
      </c>
      <c r="AZ20" s="1700">
        <v>38156.187542883796</v>
      </c>
      <c r="BA20" s="1700">
        <v>38366.123306714959</v>
      </c>
      <c r="BB20" s="1700">
        <v>40575.027869459576</v>
      </c>
      <c r="BC20" s="1700">
        <v>41144.198700293819</v>
      </c>
      <c r="BD20" s="1700">
        <v>38994.040175877031</v>
      </c>
      <c r="BE20" s="1700">
        <v>38052.417033983897</v>
      </c>
      <c r="BF20" s="1700">
        <v>34606.904911888341</v>
      </c>
      <c r="BG20" s="1700">
        <v>34109.909932740469</v>
      </c>
      <c r="BH20" s="1700">
        <v>37043.612771806722</v>
      </c>
      <c r="BI20" s="1700">
        <v>36678.548153023294</v>
      </c>
      <c r="BJ20" s="1700">
        <v>34131.393553218462</v>
      </c>
      <c r="BK20" s="1700">
        <v>35765.769668424458</v>
      </c>
      <c r="BL20" s="1700">
        <v>44551.988671439511</v>
      </c>
      <c r="BM20" s="1700">
        <v>42748.003113312807</v>
      </c>
      <c r="BN20" s="1700">
        <v>46880.714875900085</v>
      </c>
      <c r="BO20" s="1700">
        <v>51051.107150947049</v>
      </c>
      <c r="BP20" s="1700">
        <v>52242.323221041683</v>
      </c>
      <c r="BQ20" s="1700">
        <v>54664.162452459925</v>
      </c>
      <c r="BR20" s="1700">
        <v>55656.722119757993</v>
      </c>
      <c r="BS20" s="1700">
        <v>56465.417236151901</v>
      </c>
      <c r="BT20" s="1700">
        <v>55227.297853406679</v>
      </c>
      <c r="BU20" s="1700">
        <v>54040.800000000003</v>
      </c>
      <c r="BV20" s="1700">
        <v>56739.522353380264</v>
      </c>
      <c r="BW20" s="1700">
        <v>58729.86270584767</v>
      </c>
      <c r="BX20" s="1700">
        <v>60636.900551802959</v>
      </c>
      <c r="BY20" s="1700">
        <v>59357.853390026838</v>
      </c>
      <c r="BZ20" s="1700">
        <v>58698.444163096399</v>
      </c>
      <c r="CA20" s="1700">
        <v>65020.277793534573</v>
      </c>
      <c r="CB20" s="1700">
        <v>64422.375969688524</v>
      </c>
      <c r="CC20" s="1700">
        <v>61534.792557670284</v>
      </c>
      <c r="CD20" s="1700">
        <v>63220.115687402707</v>
      </c>
      <c r="CE20" s="1700">
        <v>63623.114933193639</v>
      </c>
      <c r="CF20" s="1700">
        <v>61839.921043205184</v>
      </c>
      <c r="CG20" s="1700">
        <v>61890.112365387526</v>
      </c>
      <c r="CH20" s="1700">
        <v>63456.927930627688</v>
      </c>
      <c r="CI20" s="1700">
        <v>64370.061528331978</v>
      </c>
      <c r="CJ20" s="1700">
        <v>63409.053928177484</v>
      </c>
      <c r="CK20" s="1700">
        <v>60312.714367918365</v>
      </c>
      <c r="CL20" s="1700">
        <v>63711.441040361075</v>
      </c>
      <c r="CM20" s="1700">
        <v>69345.546586814031</v>
      </c>
      <c r="CN20" s="1700">
        <v>70949.599419485647</v>
      </c>
      <c r="CO20" s="1700">
        <v>72282.614224136923</v>
      </c>
      <c r="CP20" s="1700">
        <v>77527.930330003146</v>
      </c>
      <c r="CQ20" s="1700">
        <v>80856.926480132723</v>
      </c>
      <c r="CR20" s="1700">
        <v>76327.046016954657</v>
      </c>
      <c r="CS20" s="1700">
        <v>77477.493835279631</v>
      </c>
      <c r="CT20" s="1700">
        <v>76546.263210759076</v>
      </c>
      <c r="CU20" s="1700">
        <v>86749.20286477395</v>
      </c>
      <c r="CV20" s="1700">
        <v>96378.841949931724</v>
      </c>
      <c r="CW20" s="1700">
        <v>104488.50831407748</v>
      </c>
      <c r="CX20" s="1700">
        <v>108467.19133079766</v>
      </c>
      <c r="CY20" s="1700">
        <v>103415.83778866437</v>
      </c>
      <c r="CZ20" s="1700">
        <v>100389.75840935941</v>
      </c>
      <c r="DA20" s="1700">
        <v>96405.730566441547</v>
      </c>
      <c r="DB20" s="1700">
        <v>100583.32597095185</v>
      </c>
      <c r="DC20" s="1700">
        <v>101507.03435115184</v>
      </c>
      <c r="DD20" s="1700">
        <v>96496.162795225304</v>
      </c>
      <c r="DE20" s="1700">
        <v>101239.7798695259</v>
      </c>
      <c r="DF20" s="1700">
        <v>99433.357687171723</v>
      </c>
      <c r="DG20" s="1700">
        <v>101528.86239515475</v>
      </c>
      <c r="DH20" s="1700">
        <v>108273.74315931668</v>
      </c>
      <c r="DI20" s="1700">
        <v>111039.12430961682</v>
      </c>
      <c r="DJ20" s="1700">
        <v>115048.47581654516</v>
      </c>
      <c r="DK20" s="1700">
        <v>133112.16265416832</v>
      </c>
      <c r="DL20" s="1700">
        <v>135019.32575221598</v>
      </c>
      <c r="DM20" s="1700">
        <v>137373.71402924694</v>
      </c>
      <c r="DN20" s="1700">
        <v>141814.83550571432</v>
      </c>
      <c r="DO20" s="1700">
        <v>144903.37205335102</v>
      </c>
      <c r="DP20" s="1700">
        <v>142793.18485618688</v>
      </c>
      <c r="DQ20" s="1700">
        <v>125987.52917545472</v>
      </c>
      <c r="DR20" s="1700">
        <v>140991.28020017332</v>
      </c>
      <c r="DS20" s="1700">
        <v>142242.18023604696</v>
      </c>
      <c r="DT20" s="1700">
        <v>140759.2337486913</v>
      </c>
      <c r="DU20" s="1700">
        <v>139705.83403676309</v>
      </c>
      <c r="DV20" s="1700">
        <v>124332.3402589262</v>
      </c>
      <c r="DW20" s="1700">
        <v>124632.89519229365</v>
      </c>
      <c r="DX20" s="1700">
        <v>138065.88340095407</v>
      </c>
      <c r="DY20" s="1700">
        <v>109755.27043330966</v>
      </c>
      <c r="DZ20" s="1700">
        <v>106438.03249997162</v>
      </c>
      <c r="EA20" s="1700">
        <v>97525.064124912169</v>
      </c>
      <c r="EB20" s="1700">
        <v>98826.98012118107</v>
      </c>
      <c r="EC20" s="1700">
        <v>105386.14479469259</v>
      </c>
      <c r="ED20" s="1700">
        <v>104138.71952353296</v>
      </c>
      <c r="EE20" s="1700">
        <v>101943.20494015915</v>
      </c>
      <c r="EF20" s="1700">
        <v>96525.264027114521</v>
      </c>
      <c r="EG20" s="1700">
        <v>112134.30506261507</v>
      </c>
      <c r="EH20" s="1700">
        <v>115431.03710681672</v>
      </c>
      <c r="EI20" s="1700">
        <v>113923.29884680705</v>
      </c>
      <c r="EJ20" s="1700">
        <v>119904.59348845421</v>
      </c>
      <c r="EK20" s="1700">
        <v>115682.52324285393</v>
      </c>
    </row>
    <row r="21" spans="1:141" ht="17.100000000000001" customHeight="1" x14ac:dyDescent="0.25">
      <c r="A21" s="1698"/>
      <c r="B21" s="1700"/>
      <c r="C21" s="1700"/>
      <c r="D21" s="1700"/>
      <c r="E21" s="1700"/>
      <c r="F21" s="1700"/>
      <c r="G21" s="1700"/>
      <c r="H21" s="1700"/>
      <c r="I21" s="1700"/>
      <c r="J21" s="1700"/>
      <c r="K21" s="1700"/>
      <c r="L21" s="1700"/>
      <c r="M21" s="1700"/>
      <c r="N21" s="1700"/>
      <c r="O21" s="1700"/>
      <c r="P21" s="1700"/>
      <c r="Q21" s="1700"/>
      <c r="R21" s="1700"/>
      <c r="S21" s="1700"/>
      <c r="T21" s="1700"/>
      <c r="U21" s="1700"/>
      <c r="V21" s="1700"/>
      <c r="W21" s="1700"/>
      <c r="X21" s="1700"/>
      <c r="Y21" s="1700"/>
      <c r="Z21" s="1700"/>
      <c r="AA21" s="1700"/>
      <c r="AB21" s="1700"/>
      <c r="AC21" s="1700"/>
      <c r="AD21" s="1700"/>
      <c r="AE21" s="1700"/>
      <c r="AF21" s="1700"/>
      <c r="AG21" s="1700"/>
      <c r="AH21" s="1700"/>
      <c r="AI21" s="1700"/>
      <c r="AJ21" s="1700"/>
      <c r="AK21" s="1700"/>
      <c r="AL21" s="1700"/>
      <c r="AM21" s="1700"/>
      <c r="AN21" s="1700"/>
      <c r="AO21" s="1700"/>
      <c r="AP21" s="1700"/>
      <c r="AQ21" s="1700"/>
      <c r="AR21" s="1700"/>
      <c r="AS21" s="1700"/>
      <c r="AT21" s="1700"/>
      <c r="AU21" s="1700"/>
      <c r="AV21" s="1700"/>
      <c r="AW21" s="1700"/>
      <c r="AX21" s="1700"/>
      <c r="AY21" s="1700"/>
      <c r="AZ21" s="1700"/>
      <c r="BA21" s="1700"/>
      <c r="BB21" s="1700"/>
      <c r="BC21" s="1700"/>
      <c r="BD21" s="1700"/>
      <c r="BE21" s="1700"/>
      <c r="BF21" s="1700"/>
      <c r="BG21" s="1700"/>
      <c r="BH21" s="1700"/>
      <c r="BI21" s="1700"/>
      <c r="BJ21" s="1700"/>
      <c r="BK21" s="1700"/>
      <c r="BL21" s="1700"/>
      <c r="BM21" s="1700"/>
      <c r="BN21" s="1700"/>
      <c r="BO21" s="1700"/>
      <c r="BP21" s="1700"/>
      <c r="BQ21" s="1700"/>
      <c r="BR21" s="1700"/>
      <c r="BS21" s="1700"/>
      <c r="BT21" s="1700"/>
      <c r="BU21" s="1700"/>
      <c r="BV21" s="1700"/>
      <c r="BW21" s="1700"/>
      <c r="BX21" s="1700"/>
      <c r="BY21" s="1700"/>
      <c r="BZ21" s="1700"/>
      <c r="CA21" s="1700"/>
      <c r="CB21" s="1700"/>
      <c r="CC21" s="1700"/>
      <c r="CD21" s="1700"/>
      <c r="CE21" s="1700"/>
      <c r="CF21" s="1700"/>
      <c r="CG21" s="1700"/>
      <c r="CH21" s="1700"/>
      <c r="CI21" s="1700"/>
      <c r="CJ21" s="1700"/>
      <c r="CK21" s="1700"/>
      <c r="CL21" s="1700"/>
      <c r="CM21" s="1700"/>
      <c r="CN21" s="1700"/>
      <c r="CO21" s="1700"/>
      <c r="CP21" s="1700"/>
      <c r="CQ21" s="1700"/>
      <c r="CR21" s="1700"/>
      <c r="CS21" s="1700"/>
      <c r="CT21" s="1700"/>
      <c r="CU21" s="1700"/>
      <c r="CV21" s="1700"/>
      <c r="CW21" s="1700"/>
      <c r="CX21" s="1700"/>
      <c r="CY21" s="1700"/>
      <c r="CZ21" s="1700"/>
      <c r="DA21" s="1700"/>
      <c r="DB21" s="1700"/>
      <c r="DC21" s="1700"/>
      <c r="DD21" s="1700"/>
      <c r="DE21" s="1700"/>
      <c r="DF21" s="1700"/>
      <c r="DG21" s="1700"/>
      <c r="DH21" s="1700"/>
      <c r="DI21" s="1700"/>
      <c r="DJ21" s="1700"/>
      <c r="DK21" s="1700"/>
      <c r="DL21" s="1700"/>
      <c r="DM21" s="1700"/>
      <c r="DN21" s="1700"/>
      <c r="DO21" s="1700"/>
      <c r="DP21" s="1700"/>
      <c r="DQ21" s="1700"/>
      <c r="DR21" s="1700"/>
      <c r="DS21" s="1700"/>
      <c r="DT21" s="1700"/>
      <c r="DU21" s="1700"/>
      <c r="DV21" s="1700"/>
      <c r="DW21" s="1700"/>
      <c r="DX21" s="1700"/>
      <c r="DY21" s="1700"/>
      <c r="DZ21" s="1700"/>
      <c r="EA21" s="1700"/>
      <c r="EB21" s="1700"/>
      <c r="EC21" s="1700"/>
      <c r="ED21" s="1700"/>
      <c r="EE21" s="1700"/>
      <c r="EF21" s="1700"/>
      <c r="EG21" s="1700"/>
      <c r="EH21" s="1700"/>
      <c r="EI21" s="1700"/>
      <c r="EJ21" s="1700"/>
      <c r="EK21" s="1700"/>
    </row>
    <row r="22" spans="1:141" s="1706" customFormat="1" ht="17.100000000000001" customHeight="1" x14ac:dyDescent="0.25">
      <c r="A22" s="1704" t="s">
        <v>1621</v>
      </c>
      <c r="B22" s="1705">
        <v>32306.578817400012</v>
      </c>
      <c r="C22" s="1705">
        <v>34188.33114523199</v>
      </c>
      <c r="D22" s="1705">
        <v>35018.925947356023</v>
      </c>
      <c r="E22" s="1705">
        <v>33972.916107529993</v>
      </c>
      <c r="F22" s="1705">
        <v>35004.95288266</v>
      </c>
      <c r="G22" s="1705">
        <v>35648.823192611999</v>
      </c>
      <c r="H22" s="1705">
        <v>38111.516861294003</v>
      </c>
      <c r="I22" s="1705">
        <v>36422.298056900181</v>
      </c>
      <c r="J22" s="1705">
        <v>36444.268975505984</v>
      </c>
      <c r="K22" s="1705">
        <v>38868.215593329005</v>
      </c>
      <c r="L22" s="1705">
        <v>40023.459073578015</v>
      </c>
      <c r="M22" s="1705">
        <v>44935.527259708993</v>
      </c>
      <c r="N22" s="1705">
        <v>44220.858916644269</v>
      </c>
      <c r="O22" s="1705">
        <v>43457.966445986371</v>
      </c>
      <c r="P22" s="1705">
        <v>42616.030384142519</v>
      </c>
      <c r="Q22" s="1705">
        <v>43519.537135277533</v>
      </c>
      <c r="R22" s="1705">
        <v>41534.157818175219</v>
      </c>
      <c r="S22" s="1705">
        <v>42236.711518740027</v>
      </c>
      <c r="T22" s="1705">
        <v>42073.932863249436</v>
      </c>
      <c r="U22" s="1705">
        <v>44194.178056753226</v>
      </c>
      <c r="V22" s="1705">
        <v>42292.116239109986</v>
      </c>
      <c r="W22" s="1705">
        <v>42459.190507741456</v>
      </c>
      <c r="X22" s="1705">
        <v>41967.209031114857</v>
      </c>
      <c r="Y22" s="1705">
        <v>48280.871329008005</v>
      </c>
      <c r="Z22" s="1705">
        <v>43850.805226809163</v>
      </c>
      <c r="AA22" s="1705">
        <v>44901.044054853548</v>
      </c>
      <c r="AB22" s="1705">
        <v>44639.243475712952</v>
      </c>
      <c r="AC22" s="1705">
        <v>44527.063578379821</v>
      </c>
      <c r="AD22" s="1705">
        <v>44662.991762632766</v>
      </c>
      <c r="AE22" s="1705">
        <v>45910.968640304593</v>
      </c>
      <c r="AF22" s="1705">
        <v>46049.629763321958</v>
      </c>
      <c r="AG22" s="1705">
        <v>46185.349601679744</v>
      </c>
      <c r="AH22" s="1705">
        <v>47267.960581811938</v>
      </c>
      <c r="AI22" s="1705">
        <v>46439.120953461781</v>
      </c>
      <c r="AJ22" s="1705">
        <v>45499.109248794244</v>
      </c>
      <c r="AK22" s="1705">
        <v>52622.930355556542</v>
      </c>
      <c r="AL22" s="1705">
        <v>50086.680642074178</v>
      </c>
      <c r="AM22" s="1705">
        <v>52362.47707499667</v>
      </c>
      <c r="AN22" s="1705">
        <v>51963.297009955029</v>
      </c>
      <c r="AO22" s="1705">
        <v>48815.61419920568</v>
      </c>
      <c r="AP22" s="1705">
        <v>52745.513655361865</v>
      </c>
      <c r="AQ22" s="1705">
        <v>53094.012917087573</v>
      </c>
      <c r="AR22" s="1705">
        <v>54156.365501454675</v>
      </c>
      <c r="AS22" s="1705">
        <v>51451.915537680601</v>
      </c>
      <c r="AT22" s="1705">
        <v>50185.234077912588</v>
      </c>
      <c r="AU22" s="1705">
        <v>51977.864655589321</v>
      </c>
      <c r="AV22" s="1705">
        <v>53757.247620448077</v>
      </c>
      <c r="AW22" s="1705">
        <v>62350.012215056217</v>
      </c>
      <c r="AX22" s="1705">
        <v>58668.651559132835</v>
      </c>
      <c r="AY22" s="1705">
        <v>64091.710065448504</v>
      </c>
      <c r="AZ22" s="1705">
        <v>62483.452766957605</v>
      </c>
      <c r="BA22" s="1705">
        <v>62070.370893171887</v>
      </c>
      <c r="BB22" s="1705">
        <v>62582.034079297329</v>
      </c>
      <c r="BC22" s="1705">
        <v>62137.039306434432</v>
      </c>
      <c r="BD22" s="1705">
        <v>64802.243488136155</v>
      </c>
      <c r="BE22" s="1705">
        <v>66521.777726987872</v>
      </c>
      <c r="BF22" s="1705">
        <v>63788.91463697319</v>
      </c>
      <c r="BG22" s="1705">
        <v>65201.016737300946</v>
      </c>
      <c r="BH22" s="1705">
        <v>63358.07491708827</v>
      </c>
      <c r="BI22" s="1705">
        <v>67933.588631996783</v>
      </c>
      <c r="BJ22" s="1705">
        <v>68888.095794514724</v>
      </c>
      <c r="BK22" s="1705">
        <v>70440.636755478976</v>
      </c>
      <c r="BL22" s="1705">
        <v>73577.833933835995</v>
      </c>
      <c r="BM22" s="1705">
        <v>75159.682994824921</v>
      </c>
      <c r="BN22" s="1705">
        <v>70803.746954399961</v>
      </c>
      <c r="BO22" s="1705">
        <v>71594.147533339987</v>
      </c>
      <c r="BP22" s="1705">
        <v>68773.18355570003</v>
      </c>
      <c r="BQ22" s="1705">
        <v>66569.861976039945</v>
      </c>
      <c r="BR22" s="1705">
        <v>66947.281883980017</v>
      </c>
      <c r="BS22" s="1705">
        <v>71167.770713140038</v>
      </c>
      <c r="BT22" s="1705">
        <v>70496.418338069983</v>
      </c>
      <c r="BU22" s="1705">
        <v>73569</v>
      </c>
      <c r="BV22" s="1705">
        <v>74498.380112810017</v>
      </c>
      <c r="BW22" s="1705">
        <v>72917.527185889994</v>
      </c>
      <c r="BX22" s="1705">
        <v>69446.043452650003</v>
      </c>
      <c r="BY22" s="1705">
        <v>67413.995906789991</v>
      </c>
      <c r="BZ22" s="1705">
        <v>76072.559399120044</v>
      </c>
      <c r="CA22" s="1705">
        <v>70419.836853590008</v>
      </c>
      <c r="CB22" s="1705">
        <v>71811.108306739974</v>
      </c>
      <c r="CC22" s="1705">
        <v>72274.423068130025</v>
      </c>
      <c r="CD22" s="1705">
        <v>73083.794152372357</v>
      </c>
      <c r="CE22" s="1705">
        <v>71156.268825432198</v>
      </c>
      <c r="CF22" s="1705">
        <v>75050.0283712323</v>
      </c>
      <c r="CG22" s="1705">
        <v>82062.45431437224</v>
      </c>
      <c r="CH22" s="1705">
        <v>83073.876301282289</v>
      </c>
      <c r="CI22" s="1705">
        <v>79888.073268022243</v>
      </c>
      <c r="CJ22" s="1705">
        <v>76270.488560842321</v>
      </c>
      <c r="CK22" s="1705">
        <v>83832.73617904236</v>
      </c>
      <c r="CL22" s="1705">
        <v>83944.908098642307</v>
      </c>
      <c r="CM22" s="1705">
        <v>80702.47055845226</v>
      </c>
      <c r="CN22" s="1705">
        <v>82261.311799362316</v>
      </c>
      <c r="CO22" s="1705">
        <v>79068.213393302285</v>
      </c>
      <c r="CP22" s="1705">
        <v>85929.68759632227</v>
      </c>
      <c r="CQ22" s="1705">
        <v>82776.070675572308</v>
      </c>
      <c r="CR22" s="1705">
        <v>90055.720543022311</v>
      </c>
      <c r="CS22" s="1705">
        <v>102148.08102707274</v>
      </c>
      <c r="CT22" s="1705">
        <v>101146.4532061323</v>
      </c>
      <c r="CU22" s="1705">
        <v>100844.38988326993</v>
      </c>
      <c r="CV22" s="1705">
        <v>96927.471336200018</v>
      </c>
      <c r="CW22" s="1705">
        <v>96764.55682713</v>
      </c>
      <c r="CX22" s="1705">
        <v>99355.801623730033</v>
      </c>
      <c r="CY22" s="1705">
        <v>109048.8631492</v>
      </c>
      <c r="CZ22" s="1705">
        <v>100660.04772514006</v>
      </c>
      <c r="DA22" s="1705">
        <v>112956.84348928012</v>
      </c>
      <c r="DB22" s="1705">
        <v>99760.407825670001</v>
      </c>
      <c r="DC22" s="1705">
        <v>98097.45515595004</v>
      </c>
      <c r="DD22" s="1705">
        <v>103092.81229459008</v>
      </c>
      <c r="DE22" s="1705">
        <v>100867.11153925001</v>
      </c>
      <c r="DF22" s="1705">
        <v>102818.30863133998</v>
      </c>
      <c r="DG22" s="1705">
        <v>103484.58947791977</v>
      </c>
      <c r="DH22" s="1705">
        <v>101879.04529465007</v>
      </c>
      <c r="DI22" s="1705">
        <v>103555.29581360002</v>
      </c>
      <c r="DJ22" s="1705">
        <v>108531.09996019013</v>
      </c>
      <c r="DK22" s="1705">
        <v>105729.95689802998</v>
      </c>
      <c r="DL22" s="1705">
        <v>109852.72986274998</v>
      </c>
      <c r="DM22" s="1705">
        <v>104721.80471680008</v>
      </c>
      <c r="DN22" s="1705">
        <v>105737.83124583997</v>
      </c>
      <c r="DO22" s="1705">
        <v>104610.96385878997</v>
      </c>
      <c r="DP22" s="1705">
        <v>110785.70627632033</v>
      </c>
      <c r="DQ22" s="1705">
        <v>123351.49617376001</v>
      </c>
      <c r="DR22" s="1705">
        <v>117687.05444165997</v>
      </c>
      <c r="DS22" s="1705">
        <v>122047.23474776</v>
      </c>
      <c r="DT22" s="1705">
        <v>126402.72820918998</v>
      </c>
      <c r="DU22" s="1705">
        <v>132395.77679220008</v>
      </c>
      <c r="DV22" s="1705">
        <v>156851.00422210718</v>
      </c>
      <c r="DW22" s="1705">
        <v>148346.77809905648</v>
      </c>
      <c r="DX22" s="1705">
        <v>153873.26013785001</v>
      </c>
      <c r="DY22" s="1705">
        <v>137459.95647160997</v>
      </c>
      <c r="DZ22" s="1705">
        <v>135923.33982901004</v>
      </c>
      <c r="EA22" s="1705">
        <v>178037.25319134988</v>
      </c>
      <c r="EB22" s="1705">
        <v>184213.58975877002</v>
      </c>
      <c r="EC22" s="1705">
        <v>194715.73296617001</v>
      </c>
      <c r="ED22" s="1705">
        <v>214151.32237466006</v>
      </c>
      <c r="EE22" s="1705">
        <v>195991.62394412007</v>
      </c>
      <c r="EF22" s="1705">
        <v>196250.02692557001</v>
      </c>
      <c r="EG22" s="1705">
        <v>235432.66699455003</v>
      </c>
      <c r="EH22" s="1705">
        <v>242527.10344179993</v>
      </c>
      <c r="EI22" s="1705">
        <v>238940.32614801015</v>
      </c>
      <c r="EJ22" s="1705">
        <v>243110.72012474996</v>
      </c>
      <c r="EK22" s="1705">
        <v>241688.64114885009</v>
      </c>
    </row>
    <row r="23" spans="1:141" ht="15.6" customHeight="1" thickBot="1" x14ac:dyDescent="0.3">
      <c r="A23" s="1709"/>
      <c r="B23" s="1710"/>
      <c r="C23" s="1710"/>
      <c r="D23" s="1710"/>
      <c r="E23" s="1710"/>
      <c r="F23" s="1710"/>
      <c r="G23" s="1710"/>
      <c r="H23" s="1710"/>
      <c r="I23" s="1710"/>
      <c r="J23" s="1710"/>
      <c r="K23" s="1710"/>
      <c r="L23" s="1710"/>
      <c r="M23" s="1710"/>
      <c r="N23" s="1710"/>
      <c r="O23" s="1710"/>
      <c r="P23" s="1710"/>
      <c r="Q23" s="1710"/>
      <c r="R23" s="1710"/>
      <c r="S23" s="1710"/>
      <c r="T23" s="1710"/>
      <c r="U23" s="1710"/>
      <c r="V23" s="1710"/>
      <c r="W23" s="1710"/>
      <c r="X23" s="1710"/>
      <c r="Y23" s="1710"/>
      <c r="Z23" s="1710"/>
      <c r="AA23" s="1710"/>
      <c r="AB23" s="1710"/>
      <c r="AC23" s="1710"/>
      <c r="AD23" s="1710"/>
      <c r="AE23" s="1710"/>
      <c r="AF23" s="1710"/>
      <c r="AG23" s="1710"/>
      <c r="AH23" s="1710"/>
      <c r="AI23" s="1710"/>
      <c r="AJ23" s="1710"/>
      <c r="AK23" s="1710"/>
      <c r="AL23" s="1710"/>
      <c r="AM23" s="1710"/>
      <c r="AN23" s="1710"/>
      <c r="AO23" s="1710"/>
      <c r="AP23" s="1710"/>
      <c r="AQ23" s="1710"/>
      <c r="AR23" s="1710"/>
      <c r="AS23" s="1710"/>
      <c r="AT23" s="1710"/>
      <c r="AU23" s="1710"/>
      <c r="AV23" s="1710"/>
      <c r="AW23" s="1710"/>
      <c r="AX23" s="1710"/>
      <c r="AY23" s="1710"/>
      <c r="AZ23" s="1710"/>
      <c r="BA23" s="1710"/>
      <c r="BB23" s="1710"/>
      <c r="BC23" s="1710"/>
      <c r="BD23" s="1710"/>
      <c r="BE23" s="1710"/>
      <c r="BF23" s="1710"/>
      <c r="BG23" s="1710"/>
      <c r="BH23" s="1710"/>
      <c r="BI23" s="1710"/>
      <c r="BJ23" s="1710"/>
      <c r="BK23" s="1710"/>
      <c r="BL23" s="1710"/>
      <c r="BM23" s="1710"/>
      <c r="BN23" s="1710"/>
      <c r="BO23" s="1710"/>
      <c r="BP23" s="1710"/>
      <c r="BQ23" s="1710"/>
      <c r="BR23" s="1710"/>
      <c r="BS23" s="1710"/>
      <c r="BT23" s="1710"/>
      <c r="BU23" s="1710"/>
      <c r="BV23" s="1710"/>
      <c r="BW23" s="1710"/>
      <c r="BX23" s="1710"/>
      <c r="BY23" s="1710"/>
      <c r="BZ23" s="1710"/>
      <c r="CA23" s="1710"/>
      <c r="CB23" s="1710"/>
      <c r="CC23" s="1710"/>
      <c r="CD23" s="1710"/>
      <c r="CE23" s="1710"/>
      <c r="CF23" s="1710"/>
      <c r="CG23" s="1710"/>
      <c r="CH23" s="1710"/>
      <c r="CI23" s="1710"/>
      <c r="CJ23" s="1710"/>
      <c r="CK23" s="1710"/>
      <c r="CL23" s="1710"/>
      <c r="CM23" s="1710"/>
      <c r="CN23" s="1710"/>
      <c r="CO23" s="1710"/>
      <c r="CP23" s="1710"/>
      <c r="CQ23" s="1710"/>
      <c r="CR23" s="1710"/>
      <c r="CS23" s="1710"/>
      <c r="CT23" s="1710"/>
      <c r="CU23" s="1710"/>
      <c r="CV23" s="1710"/>
      <c r="CW23" s="1710"/>
      <c r="CX23" s="1710"/>
      <c r="CY23" s="1710"/>
      <c r="CZ23" s="1710"/>
      <c r="DA23" s="1710"/>
      <c r="DB23" s="1710"/>
      <c r="DC23" s="1710"/>
      <c r="DD23" s="1710"/>
      <c r="DE23" s="1710"/>
      <c r="DF23" s="1710"/>
      <c r="DG23" s="1710"/>
      <c r="DH23" s="1710"/>
      <c r="DI23" s="1710"/>
      <c r="DJ23" s="1710"/>
      <c r="DK23" s="1710"/>
      <c r="DL23" s="1710"/>
      <c r="DM23" s="1710"/>
      <c r="DN23" s="1710"/>
      <c r="DO23" s="1710"/>
      <c r="DP23" s="1710"/>
      <c r="DQ23" s="1710"/>
      <c r="DR23" s="1710"/>
      <c r="DS23" s="1710"/>
      <c r="DT23" s="1710"/>
      <c r="DU23" s="1710"/>
      <c r="DV23" s="1710"/>
      <c r="DW23" s="1710"/>
      <c r="DX23" s="1710"/>
      <c r="DY23" s="1710"/>
      <c r="DZ23" s="1710"/>
      <c r="EA23" s="1710"/>
      <c r="EB23" s="1710"/>
      <c r="EC23" s="1710"/>
      <c r="ED23" s="1710"/>
      <c r="EE23" s="1710"/>
      <c r="EF23" s="1710"/>
      <c r="EG23" s="1710"/>
      <c r="EH23" s="1710"/>
      <c r="EI23" s="1710"/>
      <c r="EJ23" s="1710"/>
      <c r="EK23" s="1710"/>
    </row>
    <row r="24" spans="1:141" ht="15" thickTop="1" x14ac:dyDescent="0.25">
      <c r="A24" s="1703" t="s">
        <v>598</v>
      </c>
    </row>
    <row r="26" spans="1:141" ht="25.5" customHeight="1" x14ac:dyDescent="0.25">
      <c r="A26" s="1688" t="s">
        <v>1622</v>
      </c>
    </row>
    <row r="27" spans="1:141" s="691" customFormat="1" ht="18.75" customHeight="1" thickBot="1" x14ac:dyDescent="0.3">
      <c r="A27" s="1691"/>
      <c r="DS27" s="1692"/>
      <c r="DX27" s="1692"/>
      <c r="EE27" s="1692"/>
      <c r="EK27" s="1692" t="s">
        <v>681</v>
      </c>
    </row>
    <row r="28" spans="1:141" ht="18.75" thickTop="1" thickBot="1" x14ac:dyDescent="0.35">
      <c r="A28" s="1693" t="s">
        <v>1623</v>
      </c>
      <c r="B28" s="1695">
        <f t="shared" ref="B28:BM28" si="0">B3</f>
        <v>40208</v>
      </c>
      <c r="C28" s="1695">
        <f t="shared" si="0"/>
        <v>40237</v>
      </c>
      <c r="D28" s="1695">
        <f t="shared" si="0"/>
        <v>40239</v>
      </c>
      <c r="E28" s="1695">
        <f t="shared" si="0"/>
        <v>40270</v>
      </c>
      <c r="F28" s="1695">
        <f t="shared" si="0"/>
        <v>40301</v>
      </c>
      <c r="G28" s="1695">
        <f t="shared" si="0"/>
        <v>40332</v>
      </c>
      <c r="H28" s="1695">
        <f t="shared" si="0"/>
        <v>40363</v>
      </c>
      <c r="I28" s="1695">
        <f t="shared" si="0"/>
        <v>40394</v>
      </c>
      <c r="J28" s="1695">
        <f t="shared" si="0"/>
        <v>40425</v>
      </c>
      <c r="K28" s="1695">
        <f t="shared" si="0"/>
        <v>40456</v>
      </c>
      <c r="L28" s="1695">
        <f t="shared" si="0"/>
        <v>40487</v>
      </c>
      <c r="M28" s="1695">
        <f t="shared" si="0"/>
        <v>40518</v>
      </c>
      <c r="N28" s="1695">
        <f t="shared" si="0"/>
        <v>40549</v>
      </c>
      <c r="O28" s="1695">
        <f t="shared" si="0"/>
        <v>40580</v>
      </c>
      <c r="P28" s="1695">
        <f t="shared" si="0"/>
        <v>40611</v>
      </c>
      <c r="Q28" s="1695">
        <f t="shared" si="0"/>
        <v>40642</v>
      </c>
      <c r="R28" s="1695">
        <f t="shared" si="0"/>
        <v>40673</v>
      </c>
      <c r="S28" s="1695">
        <f t="shared" si="0"/>
        <v>40704</v>
      </c>
      <c r="T28" s="1695">
        <f t="shared" si="0"/>
        <v>40735</v>
      </c>
      <c r="U28" s="1695">
        <f t="shared" si="0"/>
        <v>40766</v>
      </c>
      <c r="V28" s="1695">
        <f t="shared" si="0"/>
        <v>40797</v>
      </c>
      <c r="W28" s="1695">
        <f t="shared" si="0"/>
        <v>40828</v>
      </c>
      <c r="X28" s="1695">
        <f t="shared" si="0"/>
        <v>40859</v>
      </c>
      <c r="Y28" s="1695">
        <f t="shared" si="0"/>
        <v>40890</v>
      </c>
      <c r="Z28" s="1695">
        <f t="shared" si="0"/>
        <v>40921</v>
      </c>
      <c r="AA28" s="1695">
        <f t="shared" si="0"/>
        <v>40952</v>
      </c>
      <c r="AB28" s="1695">
        <f t="shared" si="0"/>
        <v>40983</v>
      </c>
      <c r="AC28" s="1695">
        <f t="shared" si="0"/>
        <v>41014</v>
      </c>
      <c r="AD28" s="1695">
        <f t="shared" si="0"/>
        <v>41045</v>
      </c>
      <c r="AE28" s="1695">
        <f t="shared" si="0"/>
        <v>41076</v>
      </c>
      <c r="AF28" s="1695">
        <f t="shared" si="0"/>
        <v>41107</v>
      </c>
      <c r="AG28" s="1695">
        <f t="shared" si="0"/>
        <v>41138</v>
      </c>
      <c r="AH28" s="1695">
        <f t="shared" si="0"/>
        <v>41169</v>
      </c>
      <c r="AI28" s="1695">
        <f t="shared" si="0"/>
        <v>41200</v>
      </c>
      <c r="AJ28" s="1695">
        <f t="shared" si="0"/>
        <v>41231</v>
      </c>
      <c r="AK28" s="1695">
        <f t="shared" si="0"/>
        <v>41262</v>
      </c>
      <c r="AL28" s="1695">
        <f t="shared" si="0"/>
        <v>41293</v>
      </c>
      <c r="AM28" s="1695">
        <f t="shared" si="0"/>
        <v>41324</v>
      </c>
      <c r="AN28" s="1695">
        <f t="shared" si="0"/>
        <v>41355</v>
      </c>
      <c r="AO28" s="1695">
        <f t="shared" si="0"/>
        <v>41386</v>
      </c>
      <c r="AP28" s="1695">
        <f t="shared" si="0"/>
        <v>41417</v>
      </c>
      <c r="AQ28" s="1695">
        <f t="shared" si="0"/>
        <v>41448</v>
      </c>
      <c r="AR28" s="1695">
        <f t="shared" si="0"/>
        <v>41479</v>
      </c>
      <c r="AS28" s="1695">
        <f t="shared" si="0"/>
        <v>41510</v>
      </c>
      <c r="AT28" s="1695">
        <f t="shared" si="0"/>
        <v>41541</v>
      </c>
      <c r="AU28" s="1695">
        <f t="shared" si="0"/>
        <v>41572</v>
      </c>
      <c r="AV28" s="1695">
        <f t="shared" si="0"/>
        <v>41603</v>
      </c>
      <c r="AW28" s="1695">
        <f t="shared" si="0"/>
        <v>41634</v>
      </c>
      <c r="AX28" s="1695">
        <f t="shared" si="0"/>
        <v>41665</v>
      </c>
      <c r="AY28" s="1695">
        <f t="shared" si="0"/>
        <v>41696</v>
      </c>
      <c r="AZ28" s="1695">
        <f t="shared" si="0"/>
        <v>41727</v>
      </c>
      <c r="BA28" s="1695">
        <f t="shared" si="0"/>
        <v>41758</v>
      </c>
      <c r="BB28" s="1695">
        <f t="shared" si="0"/>
        <v>41789</v>
      </c>
      <c r="BC28" s="1695">
        <f t="shared" si="0"/>
        <v>41820</v>
      </c>
      <c r="BD28" s="1695">
        <f t="shared" si="0"/>
        <v>41851</v>
      </c>
      <c r="BE28" s="1695">
        <f t="shared" si="0"/>
        <v>41882</v>
      </c>
      <c r="BF28" s="1695">
        <f t="shared" si="0"/>
        <v>41912</v>
      </c>
      <c r="BG28" s="1695">
        <f t="shared" si="0"/>
        <v>41913</v>
      </c>
      <c r="BH28" s="1695">
        <f t="shared" si="0"/>
        <v>41944</v>
      </c>
      <c r="BI28" s="1695">
        <f t="shared" si="0"/>
        <v>41975</v>
      </c>
      <c r="BJ28" s="1695">
        <f t="shared" si="0"/>
        <v>42006</v>
      </c>
      <c r="BK28" s="1695">
        <f t="shared" si="0"/>
        <v>42037</v>
      </c>
      <c r="BL28" s="1695">
        <f t="shared" si="0"/>
        <v>42068</v>
      </c>
      <c r="BM28" s="1695">
        <f t="shared" si="0"/>
        <v>42099</v>
      </c>
      <c r="BN28" s="1695">
        <f t="shared" ref="BN28:DR28" si="1">BN3</f>
        <v>42130</v>
      </c>
      <c r="BO28" s="1695">
        <f t="shared" si="1"/>
        <v>42161</v>
      </c>
      <c r="BP28" s="1695">
        <f t="shared" si="1"/>
        <v>42192</v>
      </c>
      <c r="BQ28" s="1695">
        <f t="shared" si="1"/>
        <v>42223</v>
      </c>
      <c r="BR28" s="1695">
        <f t="shared" si="1"/>
        <v>42254</v>
      </c>
      <c r="BS28" s="1695">
        <f t="shared" si="1"/>
        <v>42285</v>
      </c>
      <c r="BT28" s="1695">
        <f t="shared" si="1"/>
        <v>42316</v>
      </c>
      <c r="BU28" s="1695">
        <f t="shared" si="1"/>
        <v>42347</v>
      </c>
      <c r="BV28" s="1695">
        <f t="shared" si="1"/>
        <v>42378</v>
      </c>
      <c r="BW28" s="1695">
        <f t="shared" si="1"/>
        <v>42409</v>
      </c>
      <c r="BX28" s="1695">
        <f t="shared" si="1"/>
        <v>42440</v>
      </c>
      <c r="BY28" s="1695">
        <f t="shared" si="1"/>
        <v>42471</v>
      </c>
      <c r="BZ28" s="1695">
        <f t="shared" si="1"/>
        <v>42502</v>
      </c>
      <c r="CA28" s="1695">
        <f t="shared" si="1"/>
        <v>42533</v>
      </c>
      <c r="CB28" s="1695">
        <f t="shared" si="1"/>
        <v>42564</v>
      </c>
      <c r="CC28" s="1695">
        <f t="shared" si="1"/>
        <v>42595</v>
      </c>
      <c r="CD28" s="1695">
        <f t="shared" si="1"/>
        <v>42626</v>
      </c>
      <c r="CE28" s="1695">
        <f t="shared" si="1"/>
        <v>42657</v>
      </c>
      <c r="CF28" s="1695">
        <f t="shared" si="1"/>
        <v>42688</v>
      </c>
      <c r="CG28" s="1695">
        <f t="shared" si="1"/>
        <v>42719</v>
      </c>
      <c r="CH28" s="1695">
        <f t="shared" si="1"/>
        <v>42750</v>
      </c>
      <c r="CI28" s="1695">
        <f t="shared" si="1"/>
        <v>42781</v>
      </c>
      <c r="CJ28" s="1695">
        <f t="shared" si="1"/>
        <v>42812</v>
      </c>
      <c r="CK28" s="1695">
        <f t="shared" si="1"/>
        <v>42843</v>
      </c>
      <c r="CL28" s="1695">
        <f t="shared" si="1"/>
        <v>42874</v>
      </c>
      <c r="CM28" s="1695">
        <f t="shared" si="1"/>
        <v>42905</v>
      </c>
      <c r="CN28" s="1695">
        <f t="shared" si="1"/>
        <v>42936</v>
      </c>
      <c r="CO28" s="1695">
        <f t="shared" si="1"/>
        <v>42967</v>
      </c>
      <c r="CP28" s="1695">
        <f t="shared" si="1"/>
        <v>42998</v>
      </c>
      <c r="CQ28" s="1695">
        <f t="shared" si="1"/>
        <v>43029</v>
      </c>
      <c r="CR28" s="1695">
        <f t="shared" si="1"/>
        <v>43060</v>
      </c>
      <c r="CS28" s="1695">
        <f t="shared" si="1"/>
        <v>43091</v>
      </c>
      <c r="CT28" s="1695">
        <f t="shared" si="1"/>
        <v>43122</v>
      </c>
      <c r="CU28" s="1695">
        <f t="shared" si="1"/>
        <v>43153</v>
      </c>
      <c r="CV28" s="1695">
        <f t="shared" si="1"/>
        <v>43184</v>
      </c>
      <c r="CW28" s="1695">
        <f t="shared" si="1"/>
        <v>43215</v>
      </c>
      <c r="CX28" s="1695">
        <f t="shared" si="1"/>
        <v>43246</v>
      </c>
      <c r="CY28" s="1695">
        <f t="shared" si="1"/>
        <v>43277</v>
      </c>
      <c r="CZ28" s="1695">
        <f t="shared" si="1"/>
        <v>43308</v>
      </c>
      <c r="DA28" s="1695">
        <f t="shared" si="1"/>
        <v>43339</v>
      </c>
      <c r="DB28" s="1695">
        <f t="shared" si="1"/>
        <v>43370</v>
      </c>
      <c r="DC28" s="1695">
        <f t="shared" si="1"/>
        <v>43401</v>
      </c>
      <c r="DD28" s="1695">
        <f t="shared" si="1"/>
        <v>43432</v>
      </c>
      <c r="DE28" s="1695">
        <f t="shared" si="1"/>
        <v>43462</v>
      </c>
      <c r="DF28" s="1695">
        <f t="shared" si="1"/>
        <v>43493</v>
      </c>
      <c r="DG28" s="1695">
        <f t="shared" si="1"/>
        <v>43524</v>
      </c>
      <c r="DH28" s="1695">
        <f t="shared" si="1"/>
        <v>43552</v>
      </c>
      <c r="DI28" s="1695">
        <f t="shared" si="1"/>
        <v>43583</v>
      </c>
      <c r="DJ28" s="1695">
        <f t="shared" si="1"/>
        <v>43613</v>
      </c>
      <c r="DK28" s="1695">
        <f t="shared" si="1"/>
        <v>43644</v>
      </c>
      <c r="DL28" s="1695">
        <f t="shared" si="1"/>
        <v>43674</v>
      </c>
      <c r="DM28" s="1695">
        <f t="shared" si="1"/>
        <v>43705</v>
      </c>
      <c r="DN28" s="1695">
        <f t="shared" si="1"/>
        <v>43736</v>
      </c>
      <c r="DO28" s="1695">
        <f t="shared" si="1"/>
        <v>43766</v>
      </c>
      <c r="DP28" s="1695">
        <f t="shared" si="1"/>
        <v>43797</v>
      </c>
      <c r="DQ28" s="1695">
        <f t="shared" si="1"/>
        <v>43827</v>
      </c>
      <c r="DR28" s="1695">
        <f t="shared" si="1"/>
        <v>43858</v>
      </c>
      <c r="DS28" s="1696" t="s">
        <v>1528</v>
      </c>
      <c r="DT28" s="1696" t="s">
        <v>771</v>
      </c>
      <c r="DU28" s="1572" t="s">
        <v>1529</v>
      </c>
      <c r="DV28" s="1572" t="s">
        <v>1444</v>
      </c>
      <c r="DW28" s="1572" t="s">
        <v>1090</v>
      </c>
      <c r="DX28" s="1572" t="s">
        <v>1091</v>
      </c>
      <c r="DY28" s="1572" t="s">
        <v>1092</v>
      </c>
      <c r="DZ28" s="1572" t="s">
        <v>1093</v>
      </c>
      <c r="EA28" s="1572" t="s">
        <v>778</v>
      </c>
      <c r="EB28" s="1572">
        <v>44136</v>
      </c>
      <c r="EC28" s="1572">
        <v>44166</v>
      </c>
      <c r="ED28" s="1572">
        <v>44197</v>
      </c>
      <c r="EE28" s="1572" t="s">
        <v>1531</v>
      </c>
      <c r="EF28" s="1572" t="s">
        <v>1532</v>
      </c>
      <c r="EG28" s="1572" t="s">
        <v>1560</v>
      </c>
      <c r="EH28" s="1572" t="s">
        <v>785</v>
      </c>
      <c r="EI28" s="1572" t="s">
        <v>786</v>
      </c>
      <c r="EJ28" s="1572" t="s">
        <v>1534</v>
      </c>
      <c r="EK28" s="1572" t="s">
        <v>1535</v>
      </c>
    </row>
    <row r="29" spans="1:141" ht="17.100000000000001" customHeight="1" thickTop="1" x14ac:dyDescent="0.25">
      <c r="A29" s="1698"/>
      <c r="B29" s="1699"/>
      <c r="C29" s="1699"/>
      <c r="D29" s="1699"/>
      <c r="E29" s="1699"/>
      <c r="F29" s="1699"/>
      <c r="G29" s="1699"/>
      <c r="H29" s="1699"/>
      <c r="I29" s="1699"/>
      <c r="J29" s="1699"/>
      <c r="K29" s="1699"/>
      <c r="L29" s="1699"/>
      <c r="M29" s="1699"/>
      <c r="N29" s="1699"/>
      <c r="O29" s="1699"/>
      <c r="P29" s="1699"/>
      <c r="Q29" s="1699"/>
      <c r="R29" s="1699"/>
      <c r="S29" s="1699"/>
      <c r="T29" s="1699"/>
      <c r="U29" s="1699"/>
      <c r="V29" s="1699"/>
      <c r="W29" s="1699"/>
      <c r="X29" s="1699"/>
      <c r="Y29" s="1699"/>
      <c r="Z29" s="1699"/>
      <c r="AA29" s="1699"/>
      <c r="AB29" s="1699"/>
      <c r="AC29" s="1699"/>
      <c r="AD29" s="1699"/>
      <c r="AE29" s="1699"/>
      <c r="AF29" s="1699"/>
      <c r="AG29" s="1699"/>
      <c r="AH29" s="1699"/>
      <c r="AI29" s="1699"/>
      <c r="AJ29" s="1699"/>
      <c r="AK29" s="1699"/>
      <c r="AL29" s="1699"/>
      <c r="AM29" s="1699"/>
      <c r="AN29" s="1699"/>
      <c r="AO29" s="1699"/>
      <c r="AP29" s="1699"/>
      <c r="AQ29" s="1699"/>
      <c r="AR29" s="1699"/>
      <c r="AS29" s="1699"/>
      <c r="AT29" s="1699"/>
      <c r="AU29" s="1699"/>
      <c r="AV29" s="1699"/>
      <c r="AW29" s="1699"/>
      <c r="AX29" s="1699"/>
      <c r="AY29" s="1699"/>
      <c r="AZ29" s="1699"/>
      <c r="BA29" s="1699"/>
      <c r="BB29" s="1699"/>
      <c r="BC29" s="1699"/>
      <c r="BD29" s="1699"/>
      <c r="BE29" s="1699"/>
      <c r="BF29" s="1699"/>
      <c r="BG29" s="1699"/>
      <c r="BH29" s="1699"/>
      <c r="BI29" s="1699"/>
      <c r="BJ29" s="1699"/>
      <c r="BK29" s="1699"/>
      <c r="BL29" s="1699"/>
      <c r="BM29" s="1699"/>
      <c r="BN29" s="1699"/>
      <c r="BO29" s="1699"/>
      <c r="BP29" s="1699"/>
      <c r="BQ29" s="1699"/>
      <c r="BR29" s="1699"/>
      <c r="BS29" s="1699"/>
      <c r="BT29" s="1699"/>
      <c r="BU29" s="1699"/>
      <c r="BV29" s="1699"/>
      <c r="BW29" s="1699"/>
      <c r="BX29" s="1699"/>
      <c r="BY29" s="1699"/>
      <c r="BZ29" s="1699"/>
      <c r="CA29" s="1699"/>
      <c r="CB29" s="1699"/>
      <c r="CC29" s="1699"/>
      <c r="CD29" s="1699"/>
      <c r="CE29" s="1699"/>
      <c r="CF29" s="1699"/>
      <c r="CG29" s="1699"/>
      <c r="CH29" s="1699"/>
      <c r="CI29" s="1699"/>
      <c r="CJ29" s="1699"/>
      <c r="CK29" s="1699"/>
      <c r="CL29" s="1699"/>
      <c r="CM29" s="1699"/>
      <c r="CN29" s="1699"/>
      <c r="CO29" s="1699"/>
      <c r="CP29" s="1699"/>
      <c r="CQ29" s="1699"/>
      <c r="CR29" s="1699"/>
      <c r="CS29" s="1699"/>
      <c r="CT29" s="1699"/>
      <c r="CU29" s="1699"/>
      <c r="CV29" s="1699"/>
      <c r="CW29" s="1699"/>
      <c r="CX29" s="1699"/>
      <c r="CY29" s="1699"/>
      <c r="CZ29" s="1699"/>
      <c r="DA29" s="1699"/>
      <c r="DB29" s="1699"/>
      <c r="DC29" s="1699"/>
      <c r="DD29" s="1699"/>
      <c r="DE29" s="1699"/>
      <c r="DF29" s="1699"/>
      <c r="DG29" s="1699"/>
      <c r="DH29" s="1699"/>
      <c r="DI29" s="1699"/>
      <c r="DJ29" s="1699"/>
      <c r="DK29" s="1699"/>
      <c r="DL29" s="1699"/>
      <c r="DM29" s="1699"/>
      <c r="DN29" s="1699"/>
      <c r="DO29" s="1699"/>
      <c r="DP29" s="1699"/>
      <c r="DQ29" s="1699"/>
      <c r="DR29" s="1699"/>
      <c r="DS29" s="1699"/>
      <c r="DT29" s="1699"/>
      <c r="DU29" s="1699"/>
      <c r="DV29" s="1699"/>
      <c r="DW29" s="1699"/>
      <c r="DX29" s="1699"/>
      <c r="DY29" s="1699"/>
      <c r="DZ29" s="1699"/>
      <c r="EA29" s="1699"/>
      <c r="EB29" s="1699"/>
      <c r="EC29" s="1699"/>
      <c r="ED29" s="1699"/>
      <c r="EE29" s="1699"/>
      <c r="EF29" s="1699"/>
      <c r="EG29" s="1699"/>
      <c r="EH29" s="1699"/>
      <c r="EI29" s="1699"/>
      <c r="EJ29" s="1699"/>
      <c r="EK29" s="1699"/>
    </row>
    <row r="30" spans="1:141" ht="17.100000000000001" customHeight="1" x14ac:dyDescent="0.25">
      <c r="A30" s="1704" t="s">
        <v>1624</v>
      </c>
      <c r="B30" s="1705">
        <v>16171.960026841443</v>
      </c>
      <c r="C30" s="1705">
        <v>15979.918504390556</v>
      </c>
      <c r="D30" s="1705">
        <v>15845.174678718537</v>
      </c>
      <c r="E30" s="1705">
        <v>16036.327574022573</v>
      </c>
      <c r="F30" s="1705">
        <v>16227.254416493004</v>
      </c>
      <c r="G30" s="1705">
        <v>15904.557043885216</v>
      </c>
      <c r="H30" s="1705">
        <v>16369.721227265134</v>
      </c>
      <c r="I30" s="1705">
        <v>16281.24484228429</v>
      </c>
      <c r="J30" s="1705">
        <v>16241.980758452173</v>
      </c>
      <c r="K30" s="1705">
        <v>16473.996105313156</v>
      </c>
      <c r="L30" s="1705">
        <v>16722.43897559122</v>
      </c>
      <c r="M30" s="1705">
        <v>18975.006270668913</v>
      </c>
      <c r="N30" s="1705">
        <v>18010.593082900665</v>
      </c>
      <c r="O30" s="1705">
        <v>17749.329653375997</v>
      </c>
      <c r="P30" s="1705">
        <v>17492.407133231845</v>
      </c>
      <c r="Q30" s="1705">
        <v>17646.497592686108</v>
      </c>
      <c r="R30" s="1705">
        <v>17594.772439179418</v>
      </c>
      <c r="S30" s="1705">
        <v>17516.570954198032</v>
      </c>
      <c r="T30" s="1705">
        <v>18045.280669068587</v>
      </c>
      <c r="U30" s="1705">
        <v>18269.489570318754</v>
      </c>
      <c r="V30" s="1705">
        <v>17957.873646394448</v>
      </c>
      <c r="W30" s="1705">
        <v>18294.304306683174</v>
      </c>
      <c r="X30" s="1705">
        <v>17891.407119467123</v>
      </c>
      <c r="Y30" s="1705">
        <v>20307.786446312803</v>
      </c>
      <c r="Z30" s="1705">
        <v>19209.573208944614</v>
      </c>
      <c r="AA30" s="1705">
        <v>18923.022119759324</v>
      </c>
      <c r="AB30" s="1705">
        <v>18978.695497382185</v>
      </c>
      <c r="AC30" s="1705">
        <v>18961.549992068223</v>
      </c>
      <c r="AD30" s="1705">
        <v>18678.032246711129</v>
      </c>
      <c r="AE30" s="1705">
        <v>19013.633662171222</v>
      </c>
      <c r="AF30" s="1705">
        <v>19228.031835841684</v>
      </c>
      <c r="AG30" s="1705">
        <v>19287.1599017013</v>
      </c>
      <c r="AH30" s="1705">
        <v>19233.798105900336</v>
      </c>
      <c r="AI30" s="1705">
        <v>19257.554559318654</v>
      </c>
      <c r="AJ30" s="1705">
        <v>19629.552590686864</v>
      </c>
      <c r="AK30" s="1705">
        <v>22169.717386902448</v>
      </c>
      <c r="AL30" s="1705">
        <v>20964.304899561892</v>
      </c>
      <c r="AM30" s="1705">
        <v>20780.286985424955</v>
      </c>
      <c r="AN30" s="1705">
        <v>20987.016268127656</v>
      </c>
      <c r="AO30" s="1705">
        <v>20656.089712851328</v>
      </c>
      <c r="AP30" s="1705">
        <v>20557.306859228109</v>
      </c>
      <c r="AQ30" s="1705">
        <v>20523.48661882988</v>
      </c>
      <c r="AR30" s="1705">
        <v>20820.159883091204</v>
      </c>
      <c r="AS30" s="1705">
        <v>20987.512445111654</v>
      </c>
      <c r="AT30" s="1705">
        <v>20664.185177378316</v>
      </c>
      <c r="AU30" s="1705">
        <v>20702.891560809614</v>
      </c>
      <c r="AV30" s="1705">
        <v>20888.105552438185</v>
      </c>
      <c r="AW30" s="1705">
        <v>23316.684992015878</v>
      </c>
      <c r="AX30" s="1705">
        <v>22265.883860057205</v>
      </c>
      <c r="AY30" s="1705">
        <v>22077.566872167037</v>
      </c>
      <c r="AZ30" s="1705">
        <v>22090.400144122301</v>
      </c>
      <c r="BA30" s="1705">
        <v>21718.536421617555</v>
      </c>
      <c r="BB30" s="1705">
        <v>21737.2264592838</v>
      </c>
      <c r="BC30" s="1705">
        <v>21684.992832060678</v>
      </c>
      <c r="BD30" s="1705">
        <v>22175.789473345048</v>
      </c>
      <c r="BE30" s="1705">
        <v>22196.112731025903</v>
      </c>
      <c r="BF30" s="1705">
        <v>21848.23998536943</v>
      </c>
      <c r="BG30" s="1705">
        <v>22102.50724703589</v>
      </c>
      <c r="BH30" s="1705">
        <v>22503.624769895934</v>
      </c>
      <c r="BI30" s="1705">
        <v>25391.16857677501</v>
      </c>
      <c r="BJ30" s="1705">
        <v>24029.803890028252</v>
      </c>
      <c r="BK30" s="1705">
        <v>24013.562842210038</v>
      </c>
      <c r="BL30" s="1705">
        <v>23784.870318967191</v>
      </c>
      <c r="BM30" s="1705">
        <v>23912.218911613985</v>
      </c>
      <c r="BN30" s="1705">
        <v>24220.596316528303</v>
      </c>
      <c r="BO30" s="1705">
        <v>24017.50101763201</v>
      </c>
      <c r="BP30" s="1705">
        <v>24588.241511306522</v>
      </c>
      <c r="BQ30" s="1705">
        <v>24794.334919669374</v>
      </c>
      <c r="BR30" s="1705">
        <v>24354.580198828076</v>
      </c>
      <c r="BS30" s="1705">
        <v>24815.527936131883</v>
      </c>
      <c r="BT30" s="1705">
        <v>25002.24008601328</v>
      </c>
      <c r="BU30" s="1705">
        <v>27638</v>
      </c>
      <c r="BV30" s="1705">
        <v>26531.097152112925</v>
      </c>
      <c r="BW30" s="1705">
        <v>26526.899703812975</v>
      </c>
      <c r="BX30" s="1705">
        <v>26183.738862633141</v>
      </c>
      <c r="BY30" s="1705">
        <v>26254.514732054799</v>
      </c>
      <c r="BZ30" s="1705">
        <v>26173.261525868962</v>
      </c>
      <c r="CA30" s="1705">
        <v>26253.964140184591</v>
      </c>
      <c r="CB30" s="1705">
        <v>26762.160082529066</v>
      </c>
      <c r="CC30" s="1705">
        <v>26565.777695196768</v>
      </c>
      <c r="CD30" s="1705">
        <v>26679.574401556256</v>
      </c>
      <c r="CE30" s="1705">
        <v>27085.920970584004</v>
      </c>
      <c r="CF30" s="1705">
        <v>26977.870846605641</v>
      </c>
      <c r="CG30" s="1705">
        <v>29731.251114000625</v>
      </c>
      <c r="CH30" s="1705">
        <v>28503.782930543362</v>
      </c>
      <c r="CI30" s="1705">
        <v>28353.789284723396</v>
      </c>
      <c r="CJ30" s="1705">
        <v>28226.794639748969</v>
      </c>
      <c r="CK30" s="1705">
        <v>28264.118735730339</v>
      </c>
      <c r="CL30" s="1705">
        <v>28038.109877324951</v>
      </c>
      <c r="CM30" s="1705">
        <v>28460.470012456764</v>
      </c>
      <c r="CN30" s="1705">
        <v>28732.075101738672</v>
      </c>
      <c r="CO30" s="1705">
        <v>28547.538359344486</v>
      </c>
      <c r="CP30" s="1705">
        <v>28558.473586083212</v>
      </c>
      <c r="CQ30" s="1705">
        <v>28844.392046574456</v>
      </c>
      <c r="CR30" s="1705">
        <v>29119.574478804388</v>
      </c>
      <c r="CS30" s="1705">
        <v>32218.438809848714</v>
      </c>
      <c r="CT30" s="1705">
        <v>30902.666062600962</v>
      </c>
      <c r="CU30" s="1705">
        <v>30604.554093916278</v>
      </c>
      <c r="CV30" s="1705">
        <v>29949.46705897844</v>
      </c>
      <c r="CW30" s="1705">
        <v>29305.442108130697</v>
      </c>
      <c r="CX30" s="1705">
        <v>28891.577411526578</v>
      </c>
      <c r="CY30" s="1705">
        <v>29087.652257059555</v>
      </c>
      <c r="CZ30" s="1705">
        <v>29217.356379832076</v>
      </c>
      <c r="DA30" s="1705">
        <v>29104.323065575794</v>
      </c>
      <c r="DB30" s="1705">
        <v>29000.117582687668</v>
      </c>
      <c r="DC30" s="1705">
        <v>29071.941947559819</v>
      </c>
      <c r="DD30" s="1705">
        <v>29111.019947766225</v>
      </c>
      <c r="DE30" s="1705">
        <v>31636.023138115845</v>
      </c>
      <c r="DF30" s="1705">
        <v>29893.550483353891</v>
      </c>
      <c r="DG30" s="1705">
        <v>29612.111529268681</v>
      </c>
      <c r="DH30" s="1705">
        <v>29987.258875632728</v>
      </c>
      <c r="DI30" s="1705">
        <v>29808.532092407655</v>
      </c>
      <c r="DJ30" s="1705">
        <v>29873.778942881614</v>
      </c>
      <c r="DK30" s="1705">
        <v>30056.327956020566</v>
      </c>
      <c r="DL30" s="1705">
        <v>30327.714046756177</v>
      </c>
      <c r="DM30" s="1705">
        <v>30499.597336790979</v>
      </c>
      <c r="DN30" s="1705">
        <v>30620.709542476052</v>
      </c>
      <c r="DO30" s="1705">
        <v>31634.880380811912</v>
      </c>
      <c r="DP30" s="1705">
        <v>31672.719324559101</v>
      </c>
      <c r="DQ30" s="1705">
        <v>35365.44116659162</v>
      </c>
      <c r="DR30" s="1705">
        <v>33646.968742174089</v>
      </c>
      <c r="DS30" s="1705">
        <v>33729.331543131731</v>
      </c>
      <c r="DT30" s="1705">
        <v>34041.210177219153</v>
      </c>
      <c r="DU30" s="1705">
        <v>35441.178040064326</v>
      </c>
      <c r="DV30" s="1705">
        <v>36965.41341447919</v>
      </c>
      <c r="DW30" s="1705">
        <v>36133.21804392316</v>
      </c>
      <c r="DX30" s="1705">
        <v>36349.4683146877</v>
      </c>
      <c r="DY30" s="1705">
        <v>36481.794617266271</v>
      </c>
      <c r="DZ30" s="1705">
        <v>36167.186899197026</v>
      </c>
      <c r="EA30" s="1705">
        <v>36623.820447114776</v>
      </c>
      <c r="EB30" s="1705">
        <v>36907.671134592551</v>
      </c>
      <c r="EC30" s="1705">
        <v>39610.504011841193</v>
      </c>
      <c r="ED30" s="1705">
        <v>38497.754583117094</v>
      </c>
      <c r="EE30" s="1705">
        <v>38230.063502696634</v>
      </c>
      <c r="EF30" s="1705">
        <v>38930.812688919905</v>
      </c>
      <c r="EG30" s="1705">
        <v>39704.961290793319</v>
      </c>
      <c r="EH30" s="1705">
        <v>39960.940228936379</v>
      </c>
      <c r="EI30" s="1705">
        <v>39426.331250734554</v>
      </c>
      <c r="EJ30" s="1705">
        <v>39694.546839719958</v>
      </c>
      <c r="EK30" s="1705">
        <v>39586.95230685253</v>
      </c>
    </row>
    <row r="31" spans="1:141" ht="17.100000000000001" customHeight="1" x14ac:dyDescent="0.25">
      <c r="A31" s="1698"/>
      <c r="B31" s="1700"/>
      <c r="C31" s="1700"/>
      <c r="D31" s="1700"/>
      <c r="E31" s="1700"/>
      <c r="F31" s="1700"/>
      <c r="G31" s="1700"/>
      <c r="H31" s="1700"/>
      <c r="I31" s="1700"/>
      <c r="J31" s="1700"/>
      <c r="K31" s="1700"/>
      <c r="L31" s="1700"/>
      <c r="M31" s="1700"/>
      <c r="N31" s="1700"/>
      <c r="O31" s="1700"/>
      <c r="P31" s="1700"/>
      <c r="Q31" s="1700"/>
      <c r="R31" s="1700"/>
      <c r="S31" s="1700"/>
      <c r="T31" s="1700"/>
      <c r="U31" s="1700"/>
      <c r="V31" s="1700"/>
      <c r="W31" s="1700"/>
      <c r="X31" s="1700"/>
      <c r="Y31" s="1700"/>
      <c r="Z31" s="1700"/>
      <c r="AA31" s="1700"/>
      <c r="AB31" s="1700"/>
      <c r="AC31" s="1700"/>
      <c r="AD31" s="1700"/>
      <c r="AE31" s="1700"/>
      <c r="AF31" s="1700"/>
      <c r="AG31" s="1700"/>
      <c r="AH31" s="1700"/>
      <c r="AI31" s="1700"/>
      <c r="AJ31" s="1700"/>
      <c r="AK31" s="1700"/>
      <c r="AL31" s="1700"/>
      <c r="AM31" s="1700"/>
      <c r="AN31" s="1700"/>
      <c r="AO31" s="1700"/>
      <c r="AP31" s="1700"/>
      <c r="AQ31" s="1700"/>
      <c r="AR31" s="1700"/>
      <c r="AS31" s="1700"/>
      <c r="AT31" s="1700"/>
      <c r="AU31" s="1700"/>
      <c r="AV31" s="1700"/>
      <c r="AW31" s="1700"/>
      <c r="AX31" s="1700"/>
      <c r="AY31" s="1700"/>
      <c r="AZ31" s="1700"/>
      <c r="BA31" s="1700"/>
      <c r="BB31" s="1700"/>
      <c r="BC31" s="1700"/>
      <c r="BD31" s="1700"/>
      <c r="BE31" s="1700"/>
      <c r="BF31" s="1700"/>
      <c r="BG31" s="1700"/>
      <c r="BH31" s="1700"/>
      <c r="BI31" s="1700"/>
      <c r="BJ31" s="1700"/>
      <c r="BK31" s="1700"/>
      <c r="BL31" s="1700"/>
      <c r="BM31" s="1700"/>
      <c r="BN31" s="1700"/>
      <c r="BO31" s="1700"/>
      <c r="BP31" s="1700"/>
      <c r="BQ31" s="1700"/>
      <c r="BR31" s="1700"/>
      <c r="BS31" s="1700"/>
      <c r="BT31" s="1700"/>
      <c r="BU31" s="1700"/>
      <c r="BV31" s="1700"/>
      <c r="BW31" s="1700"/>
      <c r="BX31" s="1700"/>
      <c r="BY31" s="1700"/>
      <c r="BZ31" s="1700"/>
      <c r="CA31" s="1700"/>
      <c r="CB31" s="1700"/>
      <c r="CC31" s="1700"/>
      <c r="CD31" s="1700"/>
      <c r="CE31" s="1700"/>
      <c r="CF31" s="1700"/>
      <c r="CG31" s="1700"/>
      <c r="CH31" s="1700"/>
      <c r="CI31" s="1700"/>
      <c r="CJ31" s="1700"/>
      <c r="CK31" s="1700"/>
      <c r="CL31" s="1700"/>
      <c r="CM31" s="1700"/>
      <c r="CN31" s="1700"/>
      <c r="CO31" s="1700"/>
      <c r="CP31" s="1700"/>
      <c r="CQ31" s="1700"/>
      <c r="CR31" s="1700"/>
      <c r="CS31" s="1700"/>
      <c r="CT31" s="1700"/>
      <c r="CU31" s="1700"/>
      <c r="CV31" s="1700"/>
      <c r="CW31" s="1700"/>
      <c r="CX31" s="1700"/>
      <c r="CY31" s="1700"/>
      <c r="CZ31" s="1700"/>
      <c r="DA31" s="1700"/>
      <c r="DB31" s="1700"/>
      <c r="DC31" s="1700"/>
      <c r="DD31" s="1700"/>
      <c r="DE31" s="1700"/>
      <c r="DF31" s="1700"/>
      <c r="DG31" s="1700"/>
      <c r="DH31" s="1700"/>
      <c r="DI31" s="1700"/>
      <c r="DJ31" s="1700"/>
      <c r="DK31" s="1700"/>
      <c r="DL31" s="1700"/>
      <c r="DM31" s="1700"/>
      <c r="DN31" s="1700"/>
      <c r="DO31" s="1700"/>
      <c r="DP31" s="1700"/>
      <c r="DQ31" s="1700"/>
      <c r="DR31" s="1700"/>
      <c r="DS31" s="1700"/>
      <c r="DT31" s="1700"/>
      <c r="DU31" s="1700"/>
      <c r="DV31" s="1700"/>
      <c r="DW31" s="1700"/>
      <c r="DX31" s="1700"/>
      <c r="DY31" s="1700"/>
      <c r="DZ31" s="1700"/>
      <c r="EA31" s="1700"/>
      <c r="EB31" s="1700"/>
      <c r="EC31" s="1700"/>
      <c r="ED31" s="1700"/>
      <c r="EE31" s="1700"/>
      <c r="EF31" s="1700"/>
      <c r="EG31" s="1700"/>
      <c r="EH31" s="1700"/>
      <c r="EI31" s="1700"/>
      <c r="EJ31" s="1700"/>
      <c r="EK31" s="1700"/>
    </row>
    <row r="32" spans="1:141" s="1712" customFormat="1" ht="17.100000000000001" customHeight="1" x14ac:dyDescent="0.25">
      <c r="A32" s="1704" t="s">
        <v>1625</v>
      </c>
      <c r="B32" s="1711">
        <v>262779.5015632147</v>
      </c>
      <c r="C32" s="1711">
        <v>264057.76339828677</v>
      </c>
      <c r="D32" s="1711">
        <v>264776.04770116782</v>
      </c>
      <c r="E32" s="1711">
        <v>265200.44039999519</v>
      </c>
      <c r="F32" s="1711">
        <v>269104.80540743779</v>
      </c>
      <c r="G32" s="1711">
        <v>270106.42494520359</v>
      </c>
      <c r="H32" s="1711">
        <v>264769.68598999013</v>
      </c>
      <c r="I32" s="1711">
        <v>264669.62046290125</v>
      </c>
      <c r="J32" s="1711">
        <v>265976.39699568599</v>
      </c>
      <c r="K32" s="1711">
        <v>269571.33023849851</v>
      </c>
      <c r="L32" s="1711">
        <v>270029.13039542979</v>
      </c>
      <c r="M32" s="1711">
        <v>279886.99483961938</v>
      </c>
      <c r="N32" s="1711">
        <v>279119.75838825299</v>
      </c>
      <c r="O32" s="1711">
        <v>279143.96090258844</v>
      </c>
      <c r="P32" s="1711">
        <v>279033.05188559968</v>
      </c>
      <c r="Q32" s="1711">
        <v>279723.28703053849</v>
      </c>
      <c r="R32" s="1711">
        <v>280000.01104516501</v>
      </c>
      <c r="S32" s="1711">
        <v>286647.83603887563</v>
      </c>
      <c r="T32" s="1711">
        <v>284975.68760065449</v>
      </c>
      <c r="U32" s="1711">
        <v>288194.10910637275</v>
      </c>
      <c r="V32" s="1711">
        <v>289106.27921217348</v>
      </c>
      <c r="W32" s="1711">
        <v>289175.53447019449</v>
      </c>
      <c r="X32" s="1711">
        <v>292816.04205141065</v>
      </c>
      <c r="Y32" s="1711">
        <v>297267.0356254995</v>
      </c>
      <c r="Z32" s="1711">
        <v>296980.53648144862</v>
      </c>
      <c r="AA32" s="1711">
        <v>297392.54275508103</v>
      </c>
      <c r="AB32" s="1711">
        <v>300043.49338473415</v>
      </c>
      <c r="AC32" s="1711">
        <v>300289.76140986924</v>
      </c>
      <c r="AD32" s="1711">
        <v>303466.85046386882</v>
      </c>
      <c r="AE32" s="1711">
        <v>306962.05544932105</v>
      </c>
      <c r="AF32" s="1711">
        <v>307708.81543507014</v>
      </c>
      <c r="AG32" s="1711">
        <v>308071.75529019051</v>
      </c>
      <c r="AH32" s="1711">
        <v>310215.23095012933</v>
      </c>
      <c r="AI32" s="1711">
        <v>313379.31191915669</v>
      </c>
      <c r="AJ32" s="1711">
        <v>315137.22430656629</v>
      </c>
      <c r="AK32" s="1711">
        <v>321473.1614820658</v>
      </c>
      <c r="AL32" s="1711">
        <v>317682.17211174121</v>
      </c>
      <c r="AM32" s="1711">
        <v>321694.93921399117</v>
      </c>
      <c r="AN32" s="1711">
        <v>323809.9441676701</v>
      </c>
      <c r="AO32" s="1711">
        <v>322165.43226985569</v>
      </c>
      <c r="AP32" s="1711">
        <v>322155.49817562092</v>
      </c>
      <c r="AQ32" s="1711">
        <v>326886.59317617537</v>
      </c>
      <c r="AR32" s="1711">
        <v>328319.31068521115</v>
      </c>
      <c r="AS32" s="1711">
        <v>326233.81419469474</v>
      </c>
      <c r="AT32" s="1711">
        <v>325961.08539955295</v>
      </c>
      <c r="AU32" s="1711">
        <v>325273.5265156586</v>
      </c>
      <c r="AV32" s="1711">
        <v>329997.05301319313</v>
      </c>
      <c r="AW32" s="1711">
        <v>339223.05653291399</v>
      </c>
      <c r="AX32" s="1711">
        <v>339885.00907691423</v>
      </c>
      <c r="AY32" s="1711">
        <v>344194.73731778259</v>
      </c>
      <c r="AZ32" s="1711">
        <v>346774.53440549463</v>
      </c>
      <c r="BA32" s="1711">
        <v>348117.7985624203</v>
      </c>
      <c r="BB32" s="1711">
        <v>349455.69587364286</v>
      </c>
      <c r="BC32" s="1711">
        <v>353543.85195621575</v>
      </c>
      <c r="BD32" s="1711">
        <v>352288.15233182034</v>
      </c>
      <c r="BE32" s="1711">
        <v>353822.35197988013</v>
      </c>
      <c r="BF32" s="1711"/>
      <c r="BG32" s="1711">
        <v>360738.60955280316</v>
      </c>
      <c r="BH32" s="1711">
        <v>363488.5939377285</v>
      </c>
      <c r="BI32" s="1711">
        <v>368807.39966870245</v>
      </c>
      <c r="BJ32" s="1711">
        <v>371339.34610959678</v>
      </c>
      <c r="BK32" s="1711">
        <v>375903.78862909717</v>
      </c>
      <c r="BL32" s="1711">
        <v>382688.10021914449</v>
      </c>
      <c r="BM32" s="1711">
        <v>382541.94092201203</v>
      </c>
      <c r="BN32" s="1711">
        <v>384214.44659292855</v>
      </c>
      <c r="BO32" s="1711">
        <v>390950.69252831343</v>
      </c>
      <c r="BP32" s="1711">
        <v>391937.41968210641</v>
      </c>
      <c r="BQ32" s="1711">
        <v>396664.11114246375</v>
      </c>
      <c r="BR32" s="1711">
        <v>395207.15163287392</v>
      </c>
      <c r="BS32" s="1711">
        <v>399456.09791243402</v>
      </c>
      <c r="BT32" s="1711">
        <v>402314.58556001104</v>
      </c>
      <c r="BU32" s="1711">
        <v>405833.20807412814</v>
      </c>
      <c r="BV32" s="1711">
        <v>410894.74005079851</v>
      </c>
      <c r="BW32" s="1711">
        <v>411062.4337523788</v>
      </c>
      <c r="BX32" s="1711">
        <v>411003.53531777876</v>
      </c>
      <c r="BY32" s="1711">
        <v>415303.89044441318</v>
      </c>
      <c r="BZ32" s="1711">
        <v>418219.55332661653</v>
      </c>
      <c r="CA32" s="1711">
        <v>423303.51975117775</v>
      </c>
      <c r="CB32" s="1711">
        <v>428864.33145541447</v>
      </c>
      <c r="CC32" s="1711">
        <v>429428.36075120146</v>
      </c>
      <c r="CD32" s="1711">
        <v>429496.01749830076</v>
      </c>
      <c r="CE32" s="1711">
        <v>434988.71208623721</v>
      </c>
      <c r="CF32" s="1711">
        <v>433639.22775976022</v>
      </c>
      <c r="CG32" s="1711">
        <v>442364.44616217952</v>
      </c>
      <c r="CH32" s="1711">
        <v>448499.33825286059</v>
      </c>
      <c r="CI32" s="1711">
        <v>450716.43873719231</v>
      </c>
      <c r="CJ32" s="1711">
        <v>450990.02541797649</v>
      </c>
      <c r="CK32" s="1711">
        <v>452343.40161049931</v>
      </c>
      <c r="CL32" s="1711">
        <v>459250.08892718429</v>
      </c>
      <c r="CM32" s="1711">
        <v>456427.19202104118</v>
      </c>
      <c r="CN32" s="1711">
        <v>459067.44018989836</v>
      </c>
      <c r="CO32" s="1711">
        <v>461030.86411248631</v>
      </c>
      <c r="CP32" s="1711">
        <v>479119.89097030851</v>
      </c>
      <c r="CQ32" s="1711">
        <v>472736.14482511242</v>
      </c>
      <c r="CR32" s="1711">
        <v>472409.0927920519</v>
      </c>
      <c r="CS32" s="1711">
        <v>482667.74237499374</v>
      </c>
      <c r="CT32" s="1711">
        <v>479564.60623322381</v>
      </c>
      <c r="CU32" s="1711">
        <v>485263.4403891979</v>
      </c>
      <c r="CV32" s="1711">
        <v>484935.02354812616</v>
      </c>
      <c r="CW32" s="1711">
        <v>486766.53321843152</v>
      </c>
      <c r="CX32" s="1711">
        <v>484396.28383912839</v>
      </c>
      <c r="CY32" s="1711">
        <v>488646.41254468495</v>
      </c>
      <c r="CZ32" s="1711">
        <v>482974.75570640434</v>
      </c>
      <c r="DA32" s="1711">
        <v>486271.87387543957</v>
      </c>
      <c r="DB32" s="1711">
        <v>486063.92147704825</v>
      </c>
      <c r="DC32" s="1711">
        <v>494765.46130546415</v>
      </c>
      <c r="DD32" s="1711">
        <v>497703.84770927817</v>
      </c>
      <c r="DE32" s="1711">
        <v>501356.83092613786</v>
      </c>
      <c r="DF32" s="1711">
        <v>503164.31527970801</v>
      </c>
      <c r="DG32" s="1711">
        <v>506776.58363121439</v>
      </c>
      <c r="DH32" s="1711">
        <v>508162.89604003355</v>
      </c>
      <c r="DI32" s="1711">
        <v>510382.89411045646</v>
      </c>
      <c r="DJ32" s="1711">
        <v>509551.59475729236</v>
      </c>
      <c r="DK32" s="1711">
        <v>514782.14480378397</v>
      </c>
      <c r="DL32" s="1711">
        <v>517233.04544242506</v>
      </c>
      <c r="DM32" s="1711">
        <v>516050.38398146792</v>
      </c>
      <c r="DN32" s="1711">
        <v>519613.31267943967</v>
      </c>
      <c r="DO32" s="1711">
        <v>527790.76926851191</v>
      </c>
      <c r="DP32" s="1711">
        <v>534455.57194466633</v>
      </c>
      <c r="DQ32" s="1711">
        <v>539784.93945505237</v>
      </c>
      <c r="DR32" s="1711">
        <v>543758.1933223611</v>
      </c>
      <c r="DS32" s="1711">
        <v>554601.23593174061</v>
      </c>
      <c r="DT32" s="1711">
        <v>566021.82291081338</v>
      </c>
      <c r="DU32" s="1711">
        <v>577255.80593680614</v>
      </c>
      <c r="DV32" s="1711">
        <v>584445.51535116357</v>
      </c>
      <c r="DW32" s="1711">
        <v>589353.00677252514</v>
      </c>
      <c r="DX32" s="1711">
        <v>589622.86503080209</v>
      </c>
      <c r="DY32" s="1711">
        <v>590930.57479682565</v>
      </c>
      <c r="DZ32" s="1711">
        <v>600715.29518075648</v>
      </c>
      <c r="EA32" s="1711">
        <v>635490.68111424567</v>
      </c>
      <c r="EB32" s="1711">
        <v>636114.01375941525</v>
      </c>
      <c r="EC32" s="1711">
        <v>643950.65985319833</v>
      </c>
      <c r="ED32" s="1711">
        <v>649072.31192211073</v>
      </c>
      <c r="EE32" s="1711">
        <v>652503.32544161461</v>
      </c>
      <c r="EF32" s="1711">
        <v>655895.039471681</v>
      </c>
      <c r="EG32" s="1711">
        <v>710021.52493771736</v>
      </c>
      <c r="EH32" s="1711">
        <v>713129.16267262667</v>
      </c>
      <c r="EI32" s="1711">
        <v>713285.31801388564</v>
      </c>
      <c r="EJ32" s="1711">
        <v>721895.31536842976</v>
      </c>
      <c r="EK32" s="1711">
        <v>717336.14175555576</v>
      </c>
    </row>
    <row r="33" spans="1:141" ht="17.100000000000001" customHeight="1" x14ac:dyDescent="0.25">
      <c r="A33" s="1698" t="s">
        <v>1626</v>
      </c>
      <c r="B33" s="1700">
        <v>213521.08369421167</v>
      </c>
      <c r="C33" s="1700">
        <v>214152.52219590041</v>
      </c>
      <c r="D33" s="1700">
        <v>214996.89740597483</v>
      </c>
      <c r="E33" s="1700">
        <v>216068.66031839768</v>
      </c>
      <c r="F33" s="1700">
        <v>218565.43243162055</v>
      </c>
      <c r="G33" s="1700">
        <v>219744.42829505008</v>
      </c>
      <c r="H33" s="1700">
        <v>220026.54403680007</v>
      </c>
      <c r="I33" s="1700">
        <v>219522.36123575034</v>
      </c>
      <c r="J33" s="1700">
        <v>223006.83569222022</v>
      </c>
      <c r="K33" s="1700">
        <v>224565.69035535166</v>
      </c>
      <c r="L33" s="1700">
        <v>227322.56248384828</v>
      </c>
      <c r="M33" s="1700">
        <v>233793.48419983912</v>
      </c>
      <c r="N33" s="1700">
        <v>232896.93570251323</v>
      </c>
      <c r="O33" s="1700">
        <v>233587.29308369145</v>
      </c>
      <c r="P33" s="1700">
        <v>233430.08036890274</v>
      </c>
      <c r="Q33" s="1700">
        <v>235733.74221987731</v>
      </c>
      <c r="R33" s="1700">
        <v>235292.93225596426</v>
      </c>
      <c r="S33" s="1700">
        <v>239285.97167290945</v>
      </c>
      <c r="T33" s="1700">
        <v>239686.7516539924</v>
      </c>
      <c r="U33" s="1700">
        <v>241762.08585902042</v>
      </c>
      <c r="V33" s="1700">
        <v>243785.04594335333</v>
      </c>
      <c r="W33" s="1700">
        <v>244785.86623858049</v>
      </c>
      <c r="X33" s="1700">
        <v>246774.50444475445</v>
      </c>
      <c r="Y33" s="1700">
        <v>252351.37967126927</v>
      </c>
      <c r="Z33" s="1700">
        <v>251074.05522328083</v>
      </c>
      <c r="AA33" s="1700">
        <v>251274.87608042461</v>
      </c>
      <c r="AB33" s="1700">
        <v>254185.33444486526</v>
      </c>
      <c r="AC33" s="1700">
        <v>253833.36365588987</v>
      </c>
      <c r="AD33" s="1700">
        <v>255425.76570462392</v>
      </c>
      <c r="AE33" s="1700">
        <v>257808.53456294621</v>
      </c>
      <c r="AF33" s="1700">
        <v>259251.55818388495</v>
      </c>
      <c r="AG33" s="1700">
        <v>260172.38056515891</v>
      </c>
      <c r="AH33" s="1700">
        <v>262817.61866149365</v>
      </c>
      <c r="AI33" s="1700">
        <v>265685.06515032356</v>
      </c>
      <c r="AJ33" s="1700">
        <v>266845.83043018705</v>
      </c>
      <c r="AK33" s="1700">
        <v>273700.65408594679</v>
      </c>
      <c r="AL33" s="1700">
        <v>272175.75214871624</v>
      </c>
      <c r="AM33" s="1700">
        <v>275407.04238395503</v>
      </c>
      <c r="AN33" s="1700">
        <v>277346.35851650289</v>
      </c>
      <c r="AO33" s="1700">
        <v>275625.55968584697</v>
      </c>
      <c r="AP33" s="1700">
        <v>275817.62297859474</v>
      </c>
      <c r="AQ33" s="1700">
        <v>279725.38262216351</v>
      </c>
      <c r="AR33" s="1700">
        <v>281168.70816883206</v>
      </c>
      <c r="AS33" s="1700">
        <v>279220.67769182712</v>
      </c>
      <c r="AT33" s="1700">
        <v>278938.85514650441</v>
      </c>
      <c r="AU33" s="1700">
        <v>281126.22713029268</v>
      </c>
      <c r="AV33" s="1700">
        <v>284577.17221535498</v>
      </c>
      <c r="AW33" s="1700">
        <v>292239.93514942372</v>
      </c>
      <c r="AX33" s="1700">
        <v>293301.91346407199</v>
      </c>
      <c r="AY33" s="1700">
        <v>296922.706717967</v>
      </c>
      <c r="AZ33" s="1700">
        <v>297774.71599538618</v>
      </c>
      <c r="BA33" s="1700">
        <v>299610.84284902748</v>
      </c>
      <c r="BB33" s="1700">
        <v>300842.119230679</v>
      </c>
      <c r="BC33" s="1700">
        <v>304026.26109071745</v>
      </c>
      <c r="BD33" s="1700">
        <v>303694.53967249679</v>
      </c>
      <c r="BE33" s="1700">
        <v>304959.77667235408</v>
      </c>
      <c r="BF33" s="1700">
        <v>304788.46004529129</v>
      </c>
      <c r="BG33" s="1700">
        <v>309195.26034288359</v>
      </c>
      <c r="BH33" s="1700">
        <v>312595.0378667335</v>
      </c>
      <c r="BI33" s="1700">
        <v>315928.37547089229</v>
      </c>
      <c r="BJ33" s="1700">
        <v>317313.51560598653</v>
      </c>
      <c r="BK33" s="1700">
        <v>319149.10425981949</v>
      </c>
      <c r="BL33" s="1700">
        <v>321415.93491189805</v>
      </c>
      <c r="BM33" s="1700">
        <v>323925.42465895909</v>
      </c>
      <c r="BN33" s="1700">
        <v>327291.49538695271</v>
      </c>
      <c r="BO33" s="1700">
        <v>331546.6572541935</v>
      </c>
      <c r="BP33" s="1700">
        <v>331888.50616126024</v>
      </c>
      <c r="BQ33" s="1700">
        <v>333104.72531767166</v>
      </c>
      <c r="BR33" s="1700">
        <v>333950.8097552968</v>
      </c>
      <c r="BS33" s="1700">
        <v>336355.88035406766</v>
      </c>
      <c r="BT33" s="1700">
        <v>334947.85481433308</v>
      </c>
      <c r="BU33" s="1700">
        <v>340382.34104877291</v>
      </c>
      <c r="BV33" s="1700">
        <v>344561.44557284965</v>
      </c>
      <c r="BW33" s="1700">
        <v>344333.73861898226</v>
      </c>
      <c r="BX33" s="1700">
        <v>345155.05724248721</v>
      </c>
      <c r="BY33" s="1700">
        <v>348137.16686652356</v>
      </c>
      <c r="BZ33" s="1700">
        <v>349003.384800356</v>
      </c>
      <c r="CA33" s="1700">
        <v>354277.1888720229</v>
      </c>
      <c r="CB33" s="1700">
        <v>359250.40112428821</v>
      </c>
      <c r="CC33" s="1700">
        <v>358254.62756738212</v>
      </c>
      <c r="CD33" s="1700">
        <v>360409.1292259834</v>
      </c>
      <c r="CE33" s="1700">
        <v>362058.77726732404</v>
      </c>
      <c r="CF33" s="1700">
        <v>363418.64994330367</v>
      </c>
      <c r="CG33" s="1700">
        <v>370421.8685497737</v>
      </c>
      <c r="CH33" s="1700">
        <v>371795.26211189845</v>
      </c>
      <c r="CI33" s="1700">
        <v>375430.56392913277</v>
      </c>
      <c r="CJ33" s="1700">
        <v>374828.36321020662</v>
      </c>
      <c r="CK33" s="1700">
        <v>374963.7468177625</v>
      </c>
      <c r="CL33" s="1700">
        <v>376820.62604355684</v>
      </c>
      <c r="CM33" s="1700">
        <v>378235.04925993888</v>
      </c>
      <c r="CN33" s="1700">
        <v>381727.34615589271</v>
      </c>
      <c r="CO33" s="1700">
        <v>383297.05028324784</v>
      </c>
      <c r="CP33" s="1700">
        <v>393274.2198047163</v>
      </c>
      <c r="CQ33" s="1700">
        <v>392801.23869676382</v>
      </c>
      <c r="CR33" s="1700">
        <v>392498.83864456031</v>
      </c>
      <c r="CS33" s="1700">
        <v>402595.47519923234</v>
      </c>
      <c r="CT33" s="1700">
        <v>402068.72158102668</v>
      </c>
      <c r="CU33" s="1700">
        <v>404902.86070235434</v>
      </c>
      <c r="CV33" s="1700">
        <v>403892.89173214865</v>
      </c>
      <c r="CW33" s="1700">
        <v>403198.88798027206</v>
      </c>
      <c r="CX33" s="1700">
        <v>400170.78264582035</v>
      </c>
      <c r="CY33" s="1700">
        <v>402559.80232859822</v>
      </c>
      <c r="CZ33" s="1700">
        <v>398545.98182793421</v>
      </c>
      <c r="DA33" s="1700">
        <v>399885.37566679617</v>
      </c>
      <c r="DB33" s="1700">
        <v>401129.99403478671</v>
      </c>
      <c r="DC33" s="1700">
        <v>405909.8991193031</v>
      </c>
      <c r="DD33" s="1700">
        <v>409157.41910667333</v>
      </c>
      <c r="DE33" s="1700">
        <v>412277.16296210728</v>
      </c>
      <c r="DF33" s="1700">
        <v>413954.62327104452</v>
      </c>
      <c r="DG33" s="1700">
        <v>415347.72805608716</v>
      </c>
      <c r="DH33" s="1700">
        <v>416746.47042478342</v>
      </c>
      <c r="DI33" s="1700">
        <v>416905.59199882706</v>
      </c>
      <c r="DJ33" s="1700">
        <v>417016.23017847474</v>
      </c>
      <c r="DK33" s="1700">
        <v>421675.57124950312</v>
      </c>
      <c r="DL33" s="1700">
        <v>421609.68825040915</v>
      </c>
      <c r="DM33" s="1700">
        <v>420306.24850470253</v>
      </c>
      <c r="DN33" s="1700">
        <v>419950.11007934174</v>
      </c>
      <c r="DO33" s="1700">
        <v>424667.4332815705</v>
      </c>
      <c r="DP33" s="1700">
        <v>430092.00263252715</v>
      </c>
      <c r="DQ33" s="1700">
        <v>436287.2349872021</v>
      </c>
      <c r="DR33" s="1700">
        <v>439939.0333575845</v>
      </c>
      <c r="DS33" s="1700">
        <v>449251.6302752241</v>
      </c>
      <c r="DT33" s="1700">
        <v>452251.28667232883</v>
      </c>
      <c r="DU33" s="1700">
        <v>457571.28964476561</v>
      </c>
      <c r="DV33" s="1700">
        <v>464536.40528024867</v>
      </c>
      <c r="DW33" s="1700">
        <v>467655.95106603578</v>
      </c>
      <c r="DX33" s="1700">
        <v>471762.73893901333</v>
      </c>
      <c r="DY33" s="1700">
        <v>468424.93314883218</v>
      </c>
      <c r="DZ33" s="1700">
        <v>475307.92274957534</v>
      </c>
      <c r="EA33" s="1700">
        <v>508217.56825418083</v>
      </c>
      <c r="EB33" s="1700">
        <v>507835.76845324051</v>
      </c>
      <c r="EC33" s="1700">
        <v>515340.35422207887</v>
      </c>
      <c r="ED33" s="1700">
        <v>517343.49007352057</v>
      </c>
      <c r="EE33" s="1700">
        <v>519011.55036969681</v>
      </c>
      <c r="EF33" s="1700">
        <v>521879.12150753057</v>
      </c>
      <c r="EG33" s="1700">
        <v>563766.10044026328</v>
      </c>
      <c r="EH33" s="1700">
        <v>565151.15645439585</v>
      </c>
      <c r="EI33" s="1700">
        <v>572271.5668224328</v>
      </c>
      <c r="EJ33" s="1700">
        <v>579012.45981192379</v>
      </c>
      <c r="EK33" s="1700">
        <v>574533.12581408024</v>
      </c>
    </row>
    <row r="34" spans="1:141" ht="17.100000000000001" customHeight="1" x14ac:dyDescent="0.25">
      <c r="A34" s="1698" t="s">
        <v>1627</v>
      </c>
      <c r="B34" s="1700">
        <v>49258.417869002995</v>
      </c>
      <c r="C34" s="1700">
        <v>49905.241202386365</v>
      </c>
      <c r="D34" s="1700">
        <v>49779.150295192965</v>
      </c>
      <c r="E34" s="1700">
        <v>49131.780081597477</v>
      </c>
      <c r="F34" s="1700">
        <v>50539.372975817263</v>
      </c>
      <c r="G34" s="1700">
        <v>50361.996650153487</v>
      </c>
      <c r="H34" s="1700">
        <v>44743.141953190068</v>
      </c>
      <c r="I34" s="1700">
        <v>45147.25922715092</v>
      </c>
      <c r="J34" s="1700">
        <v>42969.561303465794</v>
      </c>
      <c r="K34" s="1700">
        <v>45005.639883146825</v>
      </c>
      <c r="L34" s="1700">
        <v>42706.567911581544</v>
      </c>
      <c r="M34" s="1700">
        <v>46093.510639780267</v>
      </c>
      <c r="N34" s="1700">
        <v>46222.822685739731</v>
      </c>
      <c r="O34" s="1700">
        <v>45556.667818897025</v>
      </c>
      <c r="P34" s="1700">
        <v>45602.971516696918</v>
      </c>
      <c r="Q34" s="1700">
        <v>43989.544810661188</v>
      </c>
      <c r="R34" s="1700">
        <v>44707.07878920075</v>
      </c>
      <c r="S34" s="1700">
        <v>47361.864365966161</v>
      </c>
      <c r="T34" s="1700">
        <v>45288.935946662117</v>
      </c>
      <c r="U34" s="1700">
        <v>46432.023247352321</v>
      </c>
      <c r="V34" s="1700">
        <v>45321.233268820164</v>
      </c>
      <c r="W34" s="1700">
        <v>44389.668231614007</v>
      </c>
      <c r="X34" s="1700">
        <v>46041.537606656202</v>
      </c>
      <c r="Y34" s="1700">
        <v>44915.655954230228</v>
      </c>
      <c r="Z34" s="1700">
        <v>45906.481258167805</v>
      </c>
      <c r="AA34" s="1700">
        <v>46117.66667465643</v>
      </c>
      <c r="AB34" s="1700">
        <v>45858.158939868867</v>
      </c>
      <c r="AC34" s="1700">
        <v>46456.39775397937</v>
      </c>
      <c r="AD34" s="1700">
        <v>48041.084759244921</v>
      </c>
      <c r="AE34" s="1700">
        <v>49153.52088637487</v>
      </c>
      <c r="AF34" s="1700">
        <v>48457.25725118519</v>
      </c>
      <c r="AG34" s="1700">
        <v>47899.374725031601</v>
      </c>
      <c r="AH34" s="1700">
        <v>47397.612288635704</v>
      </c>
      <c r="AI34" s="1700">
        <v>47694.246768833138</v>
      </c>
      <c r="AJ34" s="1700">
        <v>48291.393876379254</v>
      </c>
      <c r="AK34" s="1700">
        <v>47772.507396118992</v>
      </c>
      <c r="AL34" s="1700">
        <v>45506.419963024957</v>
      </c>
      <c r="AM34" s="1700">
        <v>46287.896830036152</v>
      </c>
      <c r="AN34" s="1700">
        <v>46463.585651167188</v>
      </c>
      <c r="AO34" s="1700">
        <v>46539.872584008735</v>
      </c>
      <c r="AP34" s="1700">
        <v>46337.875197026187</v>
      </c>
      <c r="AQ34" s="1700">
        <v>47161.210554011886</v>
      </c>
      <c r="AR34" s="1700">
        <v>47150.602516379113</v>
      </c>
      <c r="AS34" s="1700">
        <v>47013.13650286763</v>
      </c>
      <c r="AT34" s="1700">
        <v>47022.230253048561</v>
      </c>
      <c r="AU34" s="1700">
        <v>44147.299385365928</v>
      </c>
      <c r="AV34" s="1700">
        <v>45419.880797838174</v>
      </c>
      <c r="AW34" s="1700">
        <v>46983.121383490296</v>
      </c>
      <c r="AX34" s="1700">
        <v>46583.095612842248</v>
      </c>
      <c r="AY34" s="1700">
        <v>47272.030599815611</v>
      </c>
      <c r="AZ34" s="1700">
        <v>48999.81841010847</v>
      </c>
      <c r="BA34" s="1700">
        <v>48506.955713392825</v>
      </c>
      <c r="BB34" s="1700">
        <v>48613.576642963882</v>
      </c>
      <c r="BC34" s="1700">
        <v>49517.590865498278</v>
      </c>
      <c r="BD34" s="1700">
        <v>48593.612659323546</v>
      </c>
      <c r="BE34" s="1700">
        <v>48862.575307526073</v>
      </c>
      <c r="BF34" s="1700">
        <v>49737.102566827001</v>
      </c>
      <c r="BG34" s="1700">
        <v>51543.349209919579</v>
      </c>
      <c r="BH34" s="1700">
        <v>50893.556070995015</v>
      </c>
      <c r="BI34" s="1700">
        <v>52879.024197810155</v>
      </c>
      <c r="BJ34" s="1700">
        <v>54025.830503610283</v>
      </c>
      <c r="BK34" s="1700">
        <v>56754.684369277653</v>
      </c>
      <c r="BL34" s="1700">
        <v>61272.165307246447</v>
      </c>
      <c r="BM34" s="1700">
        <v>58616.516263052945</v>
      </c>
      <c r="BN34" s="1700">
        <v>56922.951205975849</v>
      </c>
      <c r="BO34" s="1700">
        <v>59404.035274119953</v>
      </c>
      <c r="BP34" s="1700">
        <v>60048.913520846174</v>
      </c>
      <c r="BQ34" s="1700">
        <v>63559.385824792058</v>
      </c>
      <c r="BR34" s="1700">
        <v>61256.341877577128</v>
      </c>
      <c r="BS34" s="1700">
        <v>63100.217558366363</v>
      </c>
      <c r="BT34" s="1700">
        <v>67366.730745677953</v>
      </c>
      <c r="BU34" s="1700">
        <v>65450.867025355248</v>
      </c>
      <c r="BV34" s="1700">
        <v>66333.29447794889</v>
      </c>
      <c r="BW34" s="1700">
        <v>66728.695133396541</v>
      </c>
      <c r="BX34" s="1700">
        <v>65848.478075291554</v>
      </c>
      <c r="BY34" s="1700">
        <v>67166.723577889585</v>
      </c>
      <c r="BZ34" s="1700">
        <v>69216.168526260561</v>
      </c>
      <c r="CA34" s="1700">
        <v>69026.330879154833</v>
      </c>
      <c r="CB34" s="1700">
        <v>69613.930331126248</v>
      </c>
      <c r="CC34" s="1700">
        <v>71173.73318381935</v>
      </c>
      <c r="CD34" s="1700">
        <v>69086.888272317388</v>
      </c>
      <c r="CE34" s="1700">
        <v>72929.934818913185</v>
      </c>
      <c r="CF34" s="1700">
        <v>70220.577816456527</v>
      </c>
      <c r="CG34" s="1700">
        <v>71942.577612405832</v>
      </c>
      <c r="CH34" s="1700">
        <v>76704.076140962148</v>
      </c>
      <c r="CI34" s="1700">
        <v>75285.874808059525</v>
      </c>
      <c r="CJ34" s="1700">
        <v>76161.66220776987</v>
      </c>
      <c r="CK34" s="1700">
        <v>77379.654792736823</v>
      </c>
      <c r="CL34" s="1700">
        <v>82429.462883627435</v>
      </c>
      <c r="CM34" s="1700">
        <v>78192.142761102295</v>
      </c>
      <c r="CN34" s="1700">
        <v>77340.09403400564</v>
      </c>
      <c r="CO34" s="1700">
        <v>77733.813829238454</v>
      </c>
      <c r="CP34" s="1700">
        <v>85845.671165592197</v>
      </c>
      <c r="CQ34" s="1700">
        <v>79934.906128348637</v>
      </c>
      <c r="CR34" s="1700">
        <v>79910.254147491592</v>
      </c>
      <c r="CS34" s="1700">
        <v>80072.267175761386</v>
      </c>
      <c r="CT34" s="1700">
        <v>77495.884652197128</v>
      </c>
      <c r="CU34" s="1700">
        <v>80360.579686843557</v>
      </c>
      <c r="CV34" s="1700">
        <v>81042.131815977496</v>
      </c>
      <c r="CW34" s="1700">
        <v>83567.645238159472</v>
      </c>
      <c r="CX34" s="1700">
        <v>84225.501193308024</v>
      </c>
      <c r="CY34" s="1700">
        <v>86086.610216086716</v>
      </c>
      <c r="CZ34" s="1700">
        <v>84428.773878470151</v>
      </c>
      <c r="DA34" s="1700">
        <v>86386.498208643417</v>
      </c>
      <c r="DB34" s="1700">
        <v>84933.927442261527</v>
      </c>
      <c r="DC34" s="1700">
        <v>88855.562186161042</v>
      </c>
      <c r="DD34" s="1700">
        <v>88546.428602604836</v>
      </c>
      <c r="DE34" s="1700">
        <v>89079.667964030567</v>
      </c>
      <c r="DF34" s="1700">
        <v>89209.692008663493</v>
      </c>
      <c r="DG34" s="1700">
        <v>91428.855575127222</v>
      </c>
      <c r="DH34" s="1700">
        <v>91416.425615250162</v>
      </c>
      <c r="DI34" s="1700">
        <v>93477.302111629368</v>
      </c>
      <c r="DJ34" s="1700">
        <v>92535.364578817622</v>
      </c>
      <c r="DK34" s="1700">
        <v>93106.573554280825</v>
      </c>
      <c r="DL34" s="1700">
        <v>95623.357192015887</v>
      </c>
      <c r="DM34" s="1700">
        <v>95744.135476765383</v>
      </c>
      <c r="DN34" s="1700">
        <v>99663.202600097924</v>
      </c>
      <c r="DO34" s="1700">
        <v>103123.3359869414</v>
      </c>
      <c r="DP34" s="1700">
        <v>104363.56931213924</v>
      </c>
      <c r="DQ34" s="1700">
        <v>103497.70446785023</v>
      </c>
      <c r="DR34" s="1700">
        <v>103819.15996477655</v>
      </c>
      <c r="DS34" s="1700">
        <v>105349.60565651649</v>
      </c>
      <c r="DT34" s="1700">
        <v>113770.53623848449</v>
      </c>
      <c r="DU34" s="1700">
        <v>119684.51629204056</v>
      </c>
      <c r="DV34" s="1700">
        <v>119909.11007091495</v>
      </c>
      <c r="DW34" s="1700">
        <v>121697.05570648938</v>
      </c>
      <c r="DX34" s="1700">
        <v>117860.12609178873</v>
      </c>
      <c r="DY34" s="1700">
        <v>122505.64164799343</v>
      </c>
      <c r="DZ34" s="1700">
        <v>125407.37243118114</v>
      </c>
      <c r="EA34" s="1700">
        <v>127273.11286006481</v>
      </c>
      <c r="EB34" s="1700">
        <v>128278.24530617477</v>
      </c>
      <c r="EC34" s="1700">
        <v>128610.30563111944</v>
      </c>
      <c r="ED34" s="1700">
        <v>131728.82184859013</v>
      </c>
      <c r="EE34" s="1700">
        <v>133491.7750719178</v>
      </c>
      <c r="EF34" s="1700">
        <v>134015.91796415037</v>
      </c>
      <c r="EG34" s="1700">
        <v>146255.42449745408</v>
      </c>
      <c r="EH34" s="1700">
        <v>147978.00621823082</v>
      </c>
      <c r="EI34" s="1700">
        <v>141013.75119145281</v>
      </c>
      <c r="EJ34" s="1700">
        <v>142882.85555650597</v>
      </c>
      <c r="EK34" s="1700">
        <v>142803.01594147558</v>
      </c>
    </row>
    <row r="35" spans="1:141" s="1712" customFormat="1" ht="17.100000000000001" customHeight="1" x14ac:dyDescent="0.25">
      <c r="A35" s="1704"/>
      <c r="B35" s="1711"/>
      <c r="C35" s="1711"/>
      <c r="D35" s="1711"/>
      <c r="E35" s="1711"/>
      <c r="F35" s="1711"/>
      <c r="G35" s="1711"/>
      <c r="H35" s="1711"/>
      <c r="I35" s="1711"/>
      <c r="J35" s="1711"/>
      <c r="K35" s="1711"/>
      <c r="L35" s="1711"/>
      <c r="M35" s="1711"/>
      <c r="N35" s="1711"/>
      <c r="O35" s="1711"/>
      <c r="P35" s="1711"/>
      <c r="Q35" s="1711"/>
      <c r="R35" s="1711"/>
      <c r="S35" s="1711"/>
      <c r="T35" s="1711"/>
      <c r="U35" s="1711"/>
      <c r="V35" s="1711"/>
      <c r="W35" s="1711"/>
      <c r="X35" s="1711"/>
      <c r="Y35" s="1711"/>
      <c r="Z35" s="1711"/>
      <c r="AA35" s="1711"/>
      <c r="AB35" s="1711"/>
      <c r="AC35" s="1711"/>
      <c r="AD35" s="1711"/>
      <c r="AE35" s="1711"/>
      <c r="AF35" s="1711"/>
      <c r="AG35" s="1711"/>
      <c r="AH35" s="1711"/>
      <c r="AI35" s="1711"/>
      <c r="AJ35" s="1711"/>
      <c r="AK35" s="1711"/>
      <c r="AL35" s="1711"/>
      <c r="AM35" s="1711"/>
      <c r="AN35" s="1711"/>
      <c r="AO35" s="1711"/>
      <c r="AP35" s="1711"/>
      <c r="AQ35" s="1711"/>
      <c r="AR35" s="1711"/>
      <c r="AS35" s="1711"/>
      <c r="AT35" s="1711"/>
      <c r="AU35" s="1711"/>
      <c r="AV35" s="1711"/>
      <c r="AW35" s="1711"/>
      <c r="AX35" s="1711"/>
      <c r="AY35" s="1711"/>
      <c r="AZ35" s="1711"/>
      <c r="BA35" s="1711"/>
      <c r="BB35" s="1711"/>
      <c r="BC35" s="1711"/>
      <c r="BD35" s="1711"/>
      <c r="BE35" s="1711"/>
      <c r="BF35" s="1711"/>
      <c r="BG35" s="1711"/>
      <c r="BH35" s="1711"/>
      <c r="BI35" s="1711"/>
      <c r="BJ35" s="1711"/>
      <c r="BK35" s="1711"/>
      <c r="BL35" s="1711"/>
      <c r="BM35" s="1711"/>
      <c r="BN35" s="1711"/>
      <c r="BO35" s="1711"/>
      <c r="BP35" s="1711"/>
      <c r="BQ35" s="1711"/>
      <c r="BR35" s="1711"/>
      <c r="BS35" s="1711"/>
      <c r="BT35" s="1711"/>
      <c r="BU35" s="1711"/>
      <c r="BV35" s="1711"/>
      <c r="BW35" s="1711"/>
      <c r="BX35" s="1711"/>
      <c r="BY35" s="1711"/>
      <c r="BZ35" s="1711"/>
      <c r="CA35" s="1711"/>
      <c r="CB35" s="1711"/>
      <c r="CC35" s="1711"/>
      <c r="CD35" s="1711"/>
      <c r="CE35" s="1711"/>
      <c r="CF35" s="1711"/>
      <c r="CG35" s="1711"/>
      <c r="CH35" s="1711"/>
      <c r="CI35" s="1711"/>
      <c r="CJ35" s="1711"/>
      <c r="CK35" s="1711"/>
      <c r="CL35" s="1711"/>
      <c r="CM35" s="1711"/>
      <c r="CN35" s="1711"/>
      <c r="CO35" s="1711"/>
      <c r="CP35" s="1711"/>
      <c r="CQ35" s="1711"/>
      <c r="CR35" s="1711"/>
      <c r="CS35" s="1711"/>
      <c r="CT35" s="1711"/>
      <c r="CU35" s="1711"/>
      <c r="CV35" s="1711"/>
      <c r="CW35" s="1711"/>
      <c r="CX35" s="1711"/>
      <c r="CY35" s="1711"/>
      <c r="CZ35" s="1711"/>
      <c r="DA35" s="1711"/>
      <c r="DB35" s="1711"/>
      <c r="DC35" s="1711"/>
      <c r="DD35" s="1711"/>
      <c r="DE35" s="1711"/>
      <c r="DF35" s="1711"/>
      <c r="DG35" s="1711"/>
      <c r="DH35" s="1711"/>
      <c r="DI35" s="1711"/>
      <c r="DJ35" s="1711"/>
      <c r="DK35" s="1711"/>
      <c r="DL35" s="1711"/>
      <c r="DM35" s="1711"/>
      <c r="DN35" s="1711"/>
      <c r="DO35" s="1711"/>
      <c r="DP35" s="1711"/>
      <c r="DQ35" s="1711"/>
      <c r="DR35" s="1711"/>
      <c r="DS35" s="1711"/>
      <c r="DT35" s="1711"/>
      <c r="DU35" s="1711"/>
      <c r="DV35" s="1711"/>
      <c r="DW35" s="1711"/>
      <c r="DX35" s="1711"/>
      <c r="DY35" s="1711"/>
      <c r="DZ35" s="1711"/>
      <c r="EA35" s="1711"/>
      <c r="EB35" s="1711"/>
      <c r="EC35" s="1711"/>
      <c r="ED35" s="1711"/>
      <c r="EE35" s="1711"/>
      <c r="EF35" s="1711"/>
      <c r="EG35" s="1711"/>
      <c r="EH35" s="1711"/>
      <c r="EI35" s="1711"/>
      <c r="EJ35" s="1711"/>
      <c r="EK35" s="1711"/>
    </row>
    <row r="36" spans="1:141" ht="17.100000000000001" customHeight="1" x14ac:dyDescent="0.25">
      <c r="A36" s="1704" t="s">
        <v>1628</v>
      </c>
      <c r="B36" s="1705">
        <v>783.64372534999995</v>
      </c>
      <c r="C36" s="1705">
        <v>795.03426162999995</v>
      </c>
      <c r="D36" s="1705">
        <v>806.36142286999996</v>
      </c>
      <c r="E36" s="1705">
        <v>817.11920386999998</v>
      </c>
      <c r="F36" s="1705">
        <v>829.69099342999993</v>
      </c>
      <c r="G36" s="1705">
        <v>841.75958768999999</v>
      </c>
      <c r="H36" s="1705">
        <v>841.34192214999996</v>
      </c>
      <c r="I36" s="1705">
        <v>1154.4623700399998</v>
      </c>
      <c r="J36" s="1705">
        <v>1363.0654015</v>
      </c>
      <c r="K36" s="1705">
        <v>1373.6286405800001</v>
      </c>
      <c r="L36" s="1705">
        <v>1384.20574319</v>
      </c>
      <c r="M36" s="1705">
        <v>1369.3863073</v>
      </c>
      <c r="N36" s="1705">
        <v>1426.2743159300001</v>
      </c>
      <c r="O36" s="1705">
        <v>1476.03948885</v>
      </c>
      <c r="P36" s="1705">
        <v>1630.0385137999997</v>
      </c>
      <c r="Q36" s="1705">
        <v>1689.9994090199998</v>
      </c>
      <c r="R36" s="1705">
        <v>1899.85599727</v>
      </c>
      <c r="S36" s="1705">
        <v>2063.3104229999999</v>
      </c>
      <c r="T36" s="1705">
        <v>2372.3748750300001</v>
      </c>
      <c r="U36" s="1705">
        <v>2306.47121625</v>
      </c>
      <c r="V36" s="1705">
        <v>2056.6709448299998</v>
      </c>
      <c r="W36" s="1705">
        <v>2116.2009389599998</v>
      </c>
      <c r="X36" s="1705">
        <v>2051.2235128499997</v>
      </c>
      <c r="Y36" s="1705">
        <v>1961.8478761899999</v>
      </c>
      <c r="Z36" s="1705">
        <v>1984.6860037900001</v>
      </c>
      <c r="AA36" s="1705">
        <v>1995.9486257499998</v>
      </c>
      <c r="AB36" s="1705">
        <v>2005.9441404300003</v>
      </c>
      <c r="AC36" s="1705">
        <v>1992.1532479099997</v>
      </c>
      <c r="AD36" s="1705">
        <v>1849.5591248699998</v>
      </c>
      <c r="AE36" s="1705">
        <v>1875.3351060299997</v>
      </c>
      <c r="AF36" s="1705">
        <v>1936.5029719600002</v>
      </c>
      <c r="AG36" s="1705">
        <v>1851.673110803793</v>
      </c>
      <c r="AH36" s="1705">
        <v>1814.6462352099998</v>
      </c>
      <c r="AI36" s="1705">
        <v>1721.5765366799997</v>
      </c>
      <c r="AJ36" s="1705">
        <v>1805.74863611</v>
      </c>
      <c r="AK36" s="1705">
        <v>1974.3166444399999</v>
      </c>
      <c r="AL36" s="1705">
        <v>2262.4435178399999</v>
      </c>
      <c r="AM36" s="1705">
        <v>2351.3082030999999</v>
      </c>
      <c r="AN36" s="1705">
        <v>3448.7304686399993</v>
      </c>
      <c r="AO36" s="1705">
        <v>3743.5864957599997</v>
      </c>
      <c r="AP36" s="1705">
        <v>3999.3408676136651</v>
      </c>
      <c r="AQ36" s="1705">
        <v>3965.7390630241857</v>
      </c>
      <c r="AR36" s="1705">
        <v>3805.2291209016812</v>
      </c>
      <c r="AS36" s="1705">
        <v>4196.5119901589333</v>
      </c>
      <c r="AT36" s="1705">
        <v>3873.9655759735083</v>
      </c>
      <c r="AU36" s="1705">
        <v>3834.4420223342331</v>
      </c>
      <c r="AV36" s="1705">
        <v>3807.9246632170971</v>
      </c>
      <c r="AW36" s="1705">
        <v>3068.9962040941982</v>
      </c>
      <c r="AX36" s="1705">
        <v>2829.7994003941976</v>
      </c>
      <c r="AY36" s="1705">
        <v>2794.3926927264838</v>
      </c>
      <c r="AZ36" s="1705">
        <v>2913.4585715098992</v>
      </c>
      <c r="BA36" s="1705">
        <v>2839.1386935717792</v>
      </c>
      <c r="BB36" s="1705">
        <v>3255.5148564524297</v>
      </c>
      <c r="BC36" s="1705">
        <v>3227.4135863002011</v>
      </c>
      <c r="BD36" s="1705">
        <v>3261.284114974846</v>
      </c>
      <c r="BE36" s="1705">
        <v>3183.1414728874179</v>
      </c>
      <c r="BF36" s="1705">
        <v>3162.2660737335982</v>
      </c>
      <c r="BG36" s="1705">
        <v>3168.5560858585532</v>
      </c>
      <c r="BH36" s="1705">
        <v>3301.3535812006594</v>
      </c>
      <c r="BI36" s="1705">
        <v>3357.9791846648477</v>
      </c>
      <c r="BJ36" s="1705">
        <v>4496.627362015477</v>
      </c>
      <c r="BK36" s="1705">
        <v>4535.0995045407535</v>
      </c>
      <c r="BL36" s="1705">
        <v>4442.2773463772428</v>
      </c>
      <c r="BM36" s="1705">
        <v>3612.6871511249556</v>
      </c>
      <c r="BN36" s="1705">
        <v>3482.7200483611373</v>
      </c>
      <c r="BO36" s="1705">
        <v>3433.9104956339547</v>
      </c>
      <c r="BP36" s="1705">
        <v>3740.5348717135103</v>
      </c>
      <c r="BQ36" s="1705">
        <v>4282.2870050452148</v>
      </c>
      <c r="BR36" s="1705">
        <v>4240.0883480011971</v>
      </c>
      <c r="BS36" s="1705">
        <v>4097.1532527337404</v>
      </c>
      <c r="BT36" s="1705">
        <v>4311.319879260267</v>
      </c>
      <c r="BU36" s="1705">
        <v>4528</v>
      </c>
      <c r="BV36" s="1705">
        <v>4461.3404523252648</v>
      </c>
      <c r="BW36" s="1705">
        <v>5017.5877982776055</v>
      </c>
      <c r="BX36" s="1705">
        <v>5262.5803928261712</v>
      </c>
      <c r="BY36" s="1705">
        <v>5353.4526379026456</v>
      </c>
      <c r="BZ36" s="1705">
        <v>5256.0764080971458</v>
      </c>
      <c r="CA36" s="1705">
        <v>5408.7092345139299</v>
      </c>
      <c r="CB36" s="1705">
        <v>5491.2462259029944</v>
      </c>
      <c r="CC36" s="1705">
        <v>5436.6706351267985</v>
      </c>
      <c r="CD36" s="1705">
        <v>5544.8631686256003</v>
      </c>
      <c r="CE36" s="1705">
        <v>5553.879623126265</v>
      </c>
      <c r="CF36" s="1705">
        <v>5564.8910241680105</v>
      </c>
      <c r="CG36" s="1705">
        <v>5693.2150896204776</v>
      </c>
      <c r="CH36" s="1705">
        <v>5527.0617560315086</v>
      </c>
      <c r="CI36" s="1705">
        <v>5732.7160480058883</v>
      </c>
      <c r="CJ36" s="1705">
        <v>5853.7965146864262</v>
      </c>
      <c r="CK36" s="1705">
        <v>5815.0072680430085</v>
      </c>
      <c r="CL36" s="1705">
        <v>5734.4835843124411</v>
      </c>
      <c r="CM36" s="1705">
        <v>6609.3673211767855</v>
      </c>
      <c r="CN36" s="1705">
        <v>7072.2057372340641</v>
      </c>
      <c r="CO36" s="1705">
        <v>6686.930092383277</v>
      </c>
      <c r="CP36" s="1705">
        <v>6665.215872617171</v>
      </c>
      <c r="CQ36" s="1705">
        <v>7408.4961447948253</v>
      </c>
      <c r="CR36" s="1705">
        <v>7407.8599867863122</v>
      </c>
      <c r="CS36" s="1705">
        <v>7196.7073722327259</v>
      </c>
      <c r="CT36" s="1705">
        <v>7230.9232202344692</v>
      </c>
      <c r="CU36" s="1705">
        <v>9137.6931534317901</v>
      </c>
      <c r="CV36" s="1705">
        <v>14330.722787116316</v>
      </c>
      <c r="CW36" s="1705">
        <v>17249.681833727274</v>
      </c>
      <c r="CX36" s="1705">
        <v>19118.262837352169</v>
      </c>
      <c r="CY36" s="1705">
        <v>19903.838705227441</v>
      </c>
      <c r="CZ36" s="1705">
        <v>21538.073019094274</v>
      </c>
      <c r="DA36" s="1705">
        <v>20669.349258329887</v>
      </c>
      <c r="DB36" s="1705">
        <v>22012.365536176865</v>
      </c>
      <c r="DC36" s="1705">
        <v>20875.81786602833</v>
      </c>
      <c r="DD36" s="1705">
        <v>20263.142446436872</v>
      </c>
      <c r="DE36" s="1705">
        <v>21899.842264582279</v>
      </c>
      <c r="DF36" s="1705">
        <v>21850.370016168483</v>
      </c>
      <c r="DG36" s="1705">
        <v>23248.572223132323</v>
      </c>
      <c r="DH36" s="1705">
        <v>24828.777496793307</v>
      </c>
      <c r="DI36" s="1705">
        <v>25147.064418188154</v>
      </c>
      <c r="DJ36" s="1705">
        <v>24904.207664737729</v>
      </c>
      <c r="DK36" s="1705">
        <v>26982.781655601542</v>
      </c>
      <c r="DL36" s="1705">
        <v>27150.945244588518</v>
      </c>
      <c r="DM36" s="1705">
        <v>27059.47992788527</v>
      </c>
      <c r="DN36" s="1705">
        <v>26345.787149204461</v>
      </c>
      <c r="DO36" s="1705">
        <v>26795.295921734403</v>
      </c>
      <c r="DP36" s="1705">
        <v>26450.778124003409</v>
      </c>
      <c r="DQ36" s="1705">
        <v>26822.853961766399</v>
      </c>
      <c r="DR36" s="1705">
        <v>26859.219633909466</v>
      </c>
      <c r="DS36" s="1705">
        <v>24636.230833551264</v>
      </c>
      <c r="DT36" s="1705">
        <v>23424.709441082585</v>
      </c>
      <c r="DU36" s="1705">
        <v>22177.866305366384</v>
      </c>
      <c r="DV36" s="1705">
        <v>19227.589534369341</v>
      </c>
      <c r="DW36" s="1705">
        <v>18843.372285949888</v>
      </c>
      <c r="DX36" s="1705">
        <v>19201.188432612289</v>
      </c>
      <c r="DY36" s="1705">
        <v>18736.923989354444</v>
      </c>
      <c r="DZ36" s="1705">
        <v>19016.635811612556</v>
      </c>
      <c r="EA36" s="1705">
        <v>21450.662145877915</v>
      </c>
      <c r="EB36" s="1705">
        <v>21751.216181135442</v>
      </c>
      <c r="EC36" s="1705">
        <v>20031.561868459889</v>
      </c>
      <c r="ED36" s="1705">
        <v>20614.299203660394</v>
      </c>
      <c r="EE36" s="1705">
        <v>19879.918539375511</v>
      </c>
      <c r="EF36" s="1705">
        <v>15883.987602071098</v>
      </c>
      <c r="EG36" s="1705">
        <v>13557.896337997494</v>
      </c>
      <c r="EH36" s="1705">
        <v>12828.920650047221</v>
      </c>
      <c r="EI36" s="1705">
        <v>12653.919407783218</v>
      </c>
      <c r="EJ36" s="1705">
        <v>12246.044642381976</v>
      </c>
      <c r="EK36" s="1705">
        <v>12373.695670944551</v>
      </c>
    </row>
    <row r="37" spans="1:141" ht="17.100000000000001" customHeight="1" x14ac:dyDescent="0.25">
      <c r="A37" s="1698"/>
      <c r="B37" s="1700"/>
      <c r="C37" s="1700"/>
      <c r="D37" s="1700"/>
      <c r="E37" s="1700"/>
      <c r="F37" s="1700"/>
      <c r="G37" s="1700"/>
      <c r="H37" s="1700"/>
      <c r="I37" s="1700"/>
      <c r="J37" s="1700"/>
      <c r="K37" s="1700"/>
      <c r="L37" s="1700"/>
      <c r="M37" s="1700"/>
      <c r="N37" s="1700"/>
      <c r="O37" s="1700"/>
      <c r="P37" s="1700"/>
      <c r="Q37" s="1700"/>
      <c r="R37" s="1700"/>
      <c r="S37" s="1700"/>
      <c r="T37" s="1700"/>
      <c r="U37" s="1700"/>
      <c r="V37" s="1700"/>
      <c r="W37" s="1700"/>
      <c r="X37" s="1700"/>
      <c r="Y37" s="1700"/>
      <c r="Z37" s="1700"/>
      <c r="AA37" s="1700"/>
      <c r="AB37" s="1700"/>
      <c r="AC37" s="1700"/>
      <c r="AD37" s="1700"/>
      <c r="AE37" s="1700"/>
      <c r="AF37" s="1700"/>
      <c r="AG37" s="1700"/>
      <c r="AH37" s="1700"/>
      <c r="AI37" s="1700"/>
      <c r="AJ37" s="1700"/>
      <c r="AK37" s="1700"/>
      <c r="AL37" s="1700"/>
      <c r="AM37" s="1700"/>
      <c r="AN37" s="1700"/>
      <c r="AO37" s="1700"/>
      <c r="AP37" s="1700"/>
      <c r="AQ37" s="1700"/>
      <c r="AR37" s="1700"/>
      <c r="AS37" s="1700"/>
      <c r="AT37" s="1700"/>
      <c r="AU37" s="1700"/>
      <c r="AV37" s="1700"/>
      <c r="AW37" s="1700"/>
      <c r="AX37" s="1700"/>
      <c r="AY37" s="1700"/>
      <c r="AZ37" s="1700"/>
      <c r="BA37" s="1700"/>
      <c r="BB37" s="1700"/>
      <c r="BC37" s="1700"/>
      <c r="BD37" s="1700"/>
      <c r="BE37" s="1700"/>
      <c r="BF37" s="1700"/>
      <c r="BG37" s="1700"/>
      <c r="BH37" s="1700"/>
      <c r="BI37" s="1700"/>
      <c r="BJ37" s="1700"/>
      <c r="BK37" s="1700"/>
      <c r="BL37" s="1700"/>
      <c r="BM37" s="1700"/>
      <c r="BN37" s="1700"/>
      <c r="BO37" s="1700"/>
      <c r="BP37" s="1700"/>
      <c r="BQ37" s="1700"/>
      <c r="BR37" s="1700"/>
      <c r="BS37" s="1700"/>
      <c r="BT37" s="1700"/>
      <c r="BU37" s="1700"/>
      <c r="BV37" s="1700"/>
      <c r="BW37" s="1700"/>
      <c r="BX37" s="1700"/>
      <c r="BY37" s="1700"/>
      <c r="BZ37" s="1700"/>
      <c r="CA37" s="1700"/>
      <c r="CB37" s="1700"/>
      <c r="CC37" s="1700"/>
      <c r="CD37" s="1700"/>
      <c r="CE37" s="1700"/>
      <c r="CF37" s="1700"/>
      <c r="CG37" s="1700"/>
      <c r="CH37" s="1700"/>
      <c r="CI37" s="1700"/>
      <c r="CJ37" s="1700"/>
      <c r="CK37" s="1700"/>
      <c r="CL37" s="1700"/>
      <c r="CM37" s="1700"/>
      <c r="CN37" s="1700"/>
      <c r="CO37" s="1700"/>
      <c r="CP37" s="1700"/>
      <c r="CQ37" s="1700"/>
      <c r="CR37" s="1700"/>
      <c r="CS37" s="1700"/>
      <c r="CT37" s="1700"/>
      <c r="CU37" s="1700"/>
      <c r="CV37" s="1700"/>
      <c r="CW37" s="1700"/>
      <c r="CX37" s="1700"/>
      <c r="CY37" s="1700"/>
      <c r="CZ37" s="1700"/>
      <c r="DA37" s="1700"/>
      <c r="DB37" s="1700"/>
      <c r="DC37" s="1700"/>
      <c r="DD37" s="1700"/>
      <c r="DE37" s="1700"/>
      <c r="DF37" s="1700"/>
      <c r="DG37" s="1700"/>
      <c r="DH37" s="1700"/>
      <c r="DI37" s="1700"/>
      <c r="DJ37" s="1700"/>
      <c r="DK37" s="1700"/>
      <c r="DL37" s="1700"/>
      <c r="DM37" s="1700"/>
      <c r="DN37" s="1700"/>
      <c r="DO37" s="1700"/>
      <c r="DP37" s="1700"/>
      <c r="DQ37" s="1700"/>
      <c r="DR37" s="1700"/>
      <c r="DS37" s="1700"/>
      <c r="DT37" s="1700"/>
      <c r="DU37" s="1700"/>
      <c r="DV37" s="1700"/>
      <c r="DW37" s="1700"/>
      <c r="DX37" s="1700"/>
      <c r="DY37" s="1700"/>
      <c r="DZ37" s="1700"/>
      <c r="EA37" s="1700"/>
      <c r="EB37" s="1700"/>
      <c r="EC37" s="1700"/>
      <c r="ED37" s="1700"/>
      <c r="EE37" s="1700"/>
      <c r="EF37" s="1700"/>
      <c r="EG37" s="1700"/>
      <c r="EH37" s="1700"/>
      <c r="EI37" s="1700"/>
      <c r="EJ37" s="1700"/>
      <c r="EK37" s="1700"/>
    </row>
    <row r="38" spans="1:141" ht="17.100000000000001" customHeight="1" x14ac:dyDescent="0.25">
      <c r="A38" s="1704" t="s">
        <v>1629</v>
      </c>
      <c r="B38" s="1705">
        <v>279735.10531540611</v>
      </c>
      <c r="C38" s="1705">
        <v>280832.71616430732</v>
      </c>
      <c r="D38" s="1705">
        <v>281427.58380275639</v>
      </c>
      <c r="E38" s="1705">
        <v>282053.88717788778</v>
      </c>
      <c r="F38" s="1705">
        <v>286161.75081736076</v>
      </c>
      <c r="G38" s="1705">
        <v>286852.74157677882</v>
      </c>
      <c r="H38" s="1705">
        <v>281980.74913940526</v>
      </c>
      <c r="I38" s="1705">
        <v>282105.32767522556</v>
      </c>
      <c r="J38" s="1705">
        <v>283581.44315563812</v>
      </c>
      <c r="K38" s="1705">
        <v>287418.95498439169</v>
      </c>
      <c r="L38" s="1705">
        <v>288135.77511421102</v>
      </c>
      <c r="M38" s="1705">
        <v>300231.38741758832</v>
      </c>
      <c r="N38" s="1705">
        <v>298556.62578708364</v>
      </c>
      <c r="O38" s="1705">
        <v>298369.33004481444</v>
      </c>
      <c r="P38" s="1705">
        <v>298155.49753263156</v>
      </c>
      <c r="Q38" s="1705">
        <v>299059.78403224458</v>
      </c>
      <c r="R38" s="1705">
        <v>299494.6394816144</v>
      </c>
      <c r="S38" s="1705">
        <v>306227.71741607366</v>
      </c>
      <c r="T38" s="1705">
        <v>305393.34314475307</v>
      </c>
      <c r="U38" s="1705">
        <v>308770.06989294151</v>
      </c>
      <c r="V38" s="1705">
        <v>309120.82380339794</v>
      </c>
      <c r="W38" s="1705">
        <v>309586.03971583769</v>
      </c>
      <c r="X38" s="1705">
        <v>312758.67268372775</v>
      </c>
      <c r="Y38" s="1705">
        <v>319536.66994800227</v>
      </c>
      <c r="Z38" s="1705">
        <v>318174.79569418327</v>
      </c>
      <c r="AA38" s="1705">
        <v>318311.5135005904</v>
      </c>
      <c r="AB38" s="1705">
        <v>321028.13302254636</v>
      </c>
      <c r="AC38" s="1705">
        <v>321243.46464984748</v>
      </c>
      <c r="AD38" s="1705">
        <v>323994.44183544995</v>
      </c>
      <c r="AE38" s="1705">
        <v>327851.02421752224</v>
      </c>
      <c r="AF38" s="1705">
        <v>328873.35024287179</v>
      </c>
      <c r="AG38" s="1705">
        <v>329210.58830269566</v>
      </c>
      <c r="AH38" s="1705">
        <v>331263.67529123969</v>
      </c>
      <c r="AI38" s="1705">
        <v>334358.44301515532</v>
      </c>
      <c r="AJ38" s="1705">
        <v>336572.52553336316</v>
      </c>
      <c r="AK38" s="1705">
        <v>345617.19551340822</v>
      </c>
      <c r="AL38" s="1705">
        <v>340908.92052914313</v>
      </c>
      <c r="AM38" s="1705">
        <v>344826.53440251609</v>
      </c>
      <c r="AN38" s="1705">
        <v>348245.69090443774</v>
      </c>
      <c r="AO38" s="1705">
        <v>346565.10847846704</v>
      </c>
      <c r="AP38" s="1705">
        <v>346712.14590246271</v>
      </c>
      <c r="AQ38" s="1705">
        <v>351375.81885802944</v>
      </c>
      <c r="AR38" s="1705">
        <v>352944.69968920405</v>
      </c>
      <c r="AS38" s="1705">
        <v>351417.83862996532</v>
      </c>
      <c r="AT38" s="1705">
        <v>350499.23615290475</v>
      </c>
      <c r="AU38" s="1705">
        <v>349810.86009880248</v>
      </c>
      <c r="AV38" s="1705">
        <v>354693.08322884841</v>
      </c>
      <c r="AW38" s="1705">
        <v>365608.73772902408</v>
      </c>
      <c r="AX38" s="1705">
        <v>364980.69233736565</v>
      </c>
      <c r="AY38" s="1705">
        <v>369066.6968826761</v>
      </c>
      <c r="AZ38" s="1705">
        <v>371778.39312112686</v>
      </c>
      <c r="BA38" s="1705">
        <v>372675.47367760964</v>
      </c>
      <c r="BB38" s="1705">
        <v>374448.43718937907</v>
      </c>
      <c r="BC38" s="1705">
        <v>378456.25837457663</v>
      </c>
      <c r="BD38" s="1705">
        <v>377725.22592014022</v>
      </c>
      <c r="BE38" s="1705">
        <v>379201.60618379345</v>
      </c>
      <c r="BF38" s="1705"/>
      <c r="BG38" s="1705">
        <v>386009.67288569763</v>
      </c>
      <c r="BH38" s="1705">
        <v>389293.57228882506</v>
      </c>
      <c r="BI38" s="1705">
        <v>397556.54743014229</v>
      </c>
      <c r="BJ38" s="1705">
        <v>399865.77736164053</v>
      </c>
      <c r="BK38" s="1705">
        <v>404452.45097584795</v>
      </c>
      <c r="BL38" s="1705">
        <v>410915.24788448896</v>
      </c>
      <c r="BM38" s="1705">
        <v>410066.84698475094</v>
      </c>
      <c r="BN38" s="1705">
        <v>411917.76295781799</v>
      </c>
      <c r="BO38" s="1705">
        <v>418402.10404157941</v>
      </c>
      <c r="BP38" s="1705">
        <v>420266.19606512645</v>
      </c>
      <c r="BQ38" s="1705">
        <v>425740.73306717834</v>
      </c>
      <c r="BR38" s="1705">
        <v>423801.82017970318</v>
      </c>
      <c r="BS38" s="1705">
        <v>428368.77910129965</v>
      </c>
      <c r="BT38" s="1705">
        <v>431628.14552528458</v>
      </c>
      <c r="BU38" s="1705">
        <v>437999.20807412814</v>
      </c>
      <c r="BV38" s="1705">
        <v>441887.17765523668</v>
      </c>
      <c r="BW38" s="1705">
        <v>442606.92125446937</v>
      </c>
      <c r="BX38" s="1705">
        <v>442449.85457323806</v>
      </c>
      <c r="BY38" s="1705">
        <v>446911.8578143706</v>
      </c>
      <c r="BZ38" s="1705">
        <v>449648.89126058266</v>
      </c>
      <c r="CA38" s="1705">
        <v>454966.19312587625</v>
      </c>
      <c r="CB38" s="1705">
        <v>461117.73776384653</v>
      </c>
      <c r="CC38" s="1705">
        <v>461430.80908152502</v>
      </c>
      <c r="CD38" s="1705">
        <v>461720.45506848267</v>
      </c>
      <c r="CE38" s="1705">
        <v>467628.51267994742</v>
      </c>
      <c r="CF38" s="1705">
        <v>466181.98963053385</v>
      </c>
      <c r="CG38" s="1705">
        <v>477788.91236580064</v>
      </c>
      <c r="CH38" s="1705">
        <v>482530.18293943547</v>
      </c>
      <c r="CI38" s="1705">
        <v>484802.94406992162</v>
      </c>
      <c r="CJ38" s="1705">
        <v>485070.61657241191</v>
      </c>
      <c r="CK38" s="1705">
        <v>486422.52761427267</v>
      </c>
      <c r="CL38" s="1705">
        <v>493022.68238882167</v>
      </c>
      <c r="CM38" s="1705">
        <v>491497.02935467474</v>
      </c>
      <c r="CN38" s="1705">
        <v>494871.72102887114</v>
      </c>
      <c r="CO38" s="1705">
        <v>496265.33256421407</v>
      </c>
      <c r="CP38" s="1705">
        <v>514343.58042900887</v>
      </c>
      <c r="CQ38" s="1705">
        <v>508989.03301648167</v>
      </c>
      <c r="CR38" s="1705">
        <v>508936.52725764259</v>
      </c>
      <c r="CS38" s="1705">
        <v>522082.88855707523</v>
      </c>
      <c r="CT38" s="1705">
        <v>517698.19551605923</v>
      </c>
      <c r="CU38" s="1705">
        <v>525005.68763654598</v>
      </c>
      <c r="CV38" s="1705">
        <v>529215.21339422092</v>
      </c>
      <c r="CW38" s="1705">
        <v>533321.65716028947</v>
      </c>
      <c r="CX38" s="1705">
        <v>532406.12408800714</v>
      </c>
      <c r="CY38" s="1705">
        <v>537637.90350697201</v>
      </c>
      <c r="CZ38" s="1705">
        <v>533730.18510533066</v>
      </c>
      <c r="DA38" s="1705">
        <v>536045.54619934526</v>
      </c>
      <c r="DB38" s="1705">
        <v>537076.40459591278</v>
      </c>
      <c r="DC38" s="1705">
        <v>544713.22111905226</v>
      </c>
      <c r="DD38" s="1705">
        <v>547078.01010348136</v>
      </c>
      <c r="DE38" s="1705">
        <v>554892.69632883603</v>
      </c>
      <c r="DF38" s="1705">
        <v>554908.23577923037</v>
      </c>
      <c r="DG38" s="1705">
        <v>559637.26738361549</v>
      </c>
      <c r="DH38" s="1705">
        <v>562978.93241245963</v>
      </c>
      <c r="DI38" s="1705">
        <v>565338.49062105233</v>
      </c>
      <c r="DJ38" s="1705">
        <v>564329.58136491163</v>
      </c>
      <c r="DK38" s="1705">
        <v>571821.25441540615</v>
      </c>
      <c r="DL38" s="1705">
        <v>574711.70473376976</v>
      </c>
      <c r="DM38" s="1705">
        <v>573609.46124614414</v>
      </c>
      <c r="DN38" s="1705">
        <v>576579.80937112018</v>
      </c>
      <c r="DO38" s="1705">
        <v>586220.9455710582</v>
      </c>
      <c r="DP38" s="1705">
        <v>592579.06939322886</v>
      </c>
      <c r="DQ38" s="1705">
        <v>601973.23458341032</v>
      </c>
      <c r="DR38" s="1705">
        <v>604264.38169844472</v>
      </c>
      <c r="DS38" s="1705">
        <v>612966.7983084236</v>
      </c>
      <c r="DT38" s="1705">
        <v>623487.74252911506</v>
      </c>
      <c r="DU38" s="1705">
        <v>634874.85028223682</v>
      </c>
      <c r="DV38" s="1705">
        <v>640638.5183000121</v>
      </c>
      <c r="DW38" s="1705">
        <v>644329.59710239817</v>
      </c>
      <c r="DX38" s="1705">
        <v>645173.52177810215</v>
      </c>
      <c r="DY38" s="1705">
        <v>646149.29340344633</v>
      </c>
      <c r="DZ38" s="1705">
        <v>655899.11789156613</v>
      </c>
      <c r="EA38" s="1705">
        <v>693565.16370723839</v>
      </c>
      <c r="EB38" s="1705">
        <v>694772.90107514313</v>
      </c>
      <c r="EC38" s="1705">
        <v>703592.72573349939</v>
      </c>
      <c r="ED38" s="1705">
        <v>708184.36570888816</v>
      </c>
      <c r="EE38" s="1705">
        <v>710613.30748368683</v>
      </c>
      <c r="EF38" s="1705">
        <v>710709.83976267208</v>
      </c>
      <c r="EG38" s="1705">
        <v>763284.38256650825</v>
      </c>
      <c r="EH38" s="1705">
        <v>765919.0235516103</v>
      </c>
      <c r="EI38" s="1705">
        <v>765365.56867240334</v>
      </c>
      <c r="EJ38" s="1705">
        <v>773835.9068505317</v>
      </c>
      <c r="EK38" s="1705">
        <v>769296.78973335284</v>
      </c>
    </row>
    <row r="39" spans="1:141" ht="17.100000000000001" customHeight="1" thickBot="1" x14ac:dyDescent="0.3">
      <c r="A39" s="1698"/>
      <c r="B39" s="1713"/>
      <c r="C39" s="1713"/>
      <c r="D39" s="1713"/>
      <c r="E39" s="1713"/>
      <c r="F39" s="1713"/>
      <c r="G39" s="1713"/>
      <c r="H39" s="1713"/>
      <c r="I39" s="1713"/>
      <c r="J39" s="1713"/>
      <c r="K39" s="1713"/>
      <c r="L39" s="1713"/>
      <c r="M39" s="1713"/>
      <c r="N39" s="1713"/>
      <c r="O39" s="1713"/>
      <c r="P39" s="1713"/>
      <c r="Q39" s="1713"/>
      <c r="R39" s="1713"/>
      <c r="S39" s="1713"/>
      <c r="T39" s="1713"/>
      <c r="U39" s="1713"/>
      <c r="V39" s="1713"/>
      <c r="W39" s="1713"/>
      <c r="X39" s="1713"/>
      <c r="Y39" s="1713"/>
      <c r="Z39" s="1713"/>
      <c r="AA39" s="1713"/>
      <c r="AB39" s="1713"/>
      <c r="AC39" s="1713"/>
      <c r="AD39" s="1713"/>
      <c r="AE39" s="1713"/>
      <c r="AF39" s="1713"/>
      <c r="AG39" s="1713"/>
      <c r="AH39" s="1713"/>
      <c r="AI39" s="1713"/>
      <c r="AJ39" s="1713"/>
      <c r="AK39" s="1713"/>
      <c r="AL39" s="1713"/>
      <c r="AM39" s="1713"/>
      <c r="AN39" s="1713"/>
      <c r="AO39" s="1713"/>
      <c r="AP39" s="1713"/>
      <c r="AQ39" s="1713"/>
      <c r="AR39" s="1713"/>
      <c r="AS39" s="1713"/>
      <c r="AT39" s="1713"/>
      <c r="AU39" s="1713"/>
      <c r="AV39" s="1713"/>
      <c r="AW39" s="1713"/>
      <c r="AX39" s="1713"/>
      <c r="AY39" s="1713"/>
      <c r="AZ39" s="1713"/>
      <c r="BA39" s="1713"/>
      <c r="BB39" s="1713"/>
      <c r="BC39" s="1713"/>
      <c r="BD39" s="1713"/>
      <c r="BE39" s="1713"/>
      <c r="BF39" s="1713"/>
      <c r="BG39" s="1713"/>
      <c r="BH39" s="1713"/>
      <c r="BI39" s="1713"/>
      <c r="BJ39" s="1713"/>
      <c r="BK39" s="1713"/>
      <c r="BL39" s="1713"/>
      <c r="BM39" s="1713"/>
      <c r="BN39" s="1713"/>
      <c r="BO39" s="1713"/>
      <c r="BP39" s="1713"/>
      <c r="BQ39" s="1713"/>
      <c r="BR39" s="1713"/>
      <c r="BS39" s="1713"/>
      <c r="BT39" s="1713"/>
      <c r="BU39" s="1713"/>
      <c r="BV39" s="1713"/>
      <c r="BW39" s="1713"/>
      <c r="BX39" s="1713"/>
      <c r="BY39" s="1713"/>
      <c r="BZ39" s="1713"/>
      <c r="CA39" s="1713"/>
      <c r="CB39" s="1713"/>
      <c r="CC39" s="1713"/>
      <c r="CD39" s="1713"/>
      <c r="CE39" s="1713"/>
      <c r="CF39" s="1713"/>
      <c r="CG39" s="1713"/>
      <c r="CH39" s="1713"/>
      <c r="CI39" s="1713"/>
      <c r="CJ39" s="1713"/>
      <c r="CK39" s="1713"/>
      <c r="CL39" s="1713"/>
      <c r="CM39" s="1713"/>
      <c r="CN39" s="1713"/>
      <c r="CO39" s="1713"/>
      <c r="CP39" s="1713"/>
      <c r="CQ39" s="1713"/>
      <c r="CR39" s="1713"/>
      <c r="CS39" s="1713"/>
      <c r="CT39" s="1713"/>
      <c r="CU39" s="1713"/>
      <c r="CV39" s="1713"/>
      <c r="CW39" s="1713"/>
      <c r="CX39" s="1713"/>
      <c r="CY39" s="1713"/>
      <c r="CZ39" s="1713"/>
      <c r="DA39" s="1713"/>
      <c r="DB39" s="1713"/>
      <c r="DC39" s="1713"/>
      <c r="DD39" s="1713"/>
      <c r="DE39" s="1713"/>
      <c r="DF39" s="1713"/>
      <c r="DG39" s="1713"/>
      <c r="DH39" s="1713"/>
      <c r="DI39" s="1713"/>
      <c r="DJ39" s="1713"/>
      <c r="DK39" s="1713"/>
      <c r="DL39" s="1713"/>
      <c r="DM39" s="1713"/>
      <c r="DN39" s="1713"/>
      <c r="DO39" s="1713"/>
      <c r="DP39" s="1713"/>
      <c r="DQ39" s="1713"/>
      <c r="DR39" s="1713"/>
      <c r="DS39" s="1713"/>
      <c r="DT39" s="1713"/>
      <c r="DU39" s="1713"/>
      <c r="DV39" s="1713"/>
      <c r="DW39" s="1713"/>
      <c r="DX39" s="1713"/>
      <c r="DY39" s="1713"/>
      <c r="DZ39" s="1713"/>
      <c r="EA39" s="1713"/>
      <c r="EB39" s="1713"/>
      <c r="EC39" s="1713"/>
      <c r="ED39" s="1713"/>
      <c r="EE39" s="1713"/>
      <c r="EF39" s="1713"/>
      <c r="EG39" s="1713"/>
      <c r="EH39" s="1713"/>
      <c r="EI39" s="1713"/>
      <c r="EJ39" s="1713"/>
      <c r="EK39" s="1713"/>
    </row>
    <row r="40" spans="1:141" ht="17.100000000000001" customHeight="1" thickTop="1" thickBot="1" x14ac:dyDescent="0.3">
      <c r="A40" s="1707" t="s">
        <v>1630</v>
      </c>
      <c r="B40" s="1714"/>
      <c r="C40" s="1714"/>
      <c r="D40" s="1714"/>
      <c r="E40" s="1714"/>
      <c r="F40" s="1714"/>
      <c r="G40" s="1714"/>
      <c r="H40" s="1714"/>
      <c r="I40" s="1714"/>
      <c r="J40" s="1714"/>
      <c r="K40" s="1714"/>
      <c r="L40" s="1714"/>
      <c r="M40" s="1714"/>
      <c r="N40" s="1714"/>
      <c r="O40" s="1714"/>
      <c r="P40" s="1714"/>
      <c r="Q40" s="1714"/>
      <c r="R40" s="1714"/>
      <c r="S40" s="1714"/>
      <c r="T40" s="1714"/>
      <c r="U40" s="1714"/>
      <c r="V40" s="1714"/>
      <c r="W40" s="1714"/>
      <c r="X40" s="1714"/>
      <c r="Y40" s="1714"/>
      <c r="Z40" s="1714"/>
      <c r="AA40" s="1714"/>
      <c r="AB40" s="1714"/>
      <c r="AC40" s="1714"/>
      <c r="AD40" s="1714"/>
      <c r="AE40" s="1714"/>
      <c r="AF40" s="1714"/>
      <c r="AG40" s="1714"/>
      <c r="AH40" s="1714"/>
      <c r="AI40" s="1714"/>
      <c r="AJ40" s="1714"/>
      <c r="AK40" s="1714"/>
      <c r="AL40" s="1714"/>
      <c r="AM40" s="1714"/>
      <c r="AN40" s="1714"/>
      <c r="AO40" s="1714"/>
      <c r="AP40" s="1714"/>
      <c r="AQ40" s="1714"/>
      <c r="AR40" s="1714"/>
      <c r="AS40" s="1714"/>
      <c r="AT40" s="1714"/>
      <c r="AU40" s="1714"/>
      <c r="AV40" s="1714"/>
      <c r="AW40" s="1714"/>
      <c r="AX40" s="1714"/>
      <c r="AY40" s="1714"/>
      <c r="AZ40" s="1714"/>
      <c r="BA40" s="1714"/>
      <c r="BB40" s="1714"/>
      <c r="BC40" s="1714"/>
      <c r="BD40" s="1714"/>
      <c r="BE40" s="1714"/>
      <c r="BF40" s="1714"/>
      <c r="BG40" s="1714"/>
      <c r="BH40" s="1714"/>
      <c r="BI40" s="1714"/>
      <c r="BJ40" s="1714"/>
      <c r="BK40" s="1714"/>
      <c r="BL40" s="1714"/>
      <c r="BM40" s="1714"/>
      <c r="BN40" s="1714"/>
      <c r="BO40" s="1714"/>
      <c r="BP40" s="1714"/>
      <c r="BQ40" s="1714"/>
      <c r="BR40" s="1714"/>
      <c r="BS40" s="1714"/>
      <c r="BT40" s="1714"/>
      <c r="BU40" s="1714"/>
      <c r="BV40" s="1714"/>
      <c r="BW40" s="1714"/>
      <c r="BX40" s="1714"/>
      <c r="BY40" s="1714"/>
      <c r="BZ40" s="1714"/>
      <c r="CA40" s="1714"/>
      <c r="CB40" s="1714"/>
      <c r="CC40" s="1714"/>
      <c r="CD40" s="1714"/>
      <c r="CE40" s="1714"/>
      <c r="CF40" s="1714"/>
      <c r="CG40" s="1714"/>
      <c r="CH40" s="1714"/>
      <c r="CI40" s="1714"/>
      <c r="CJ40" s="1714"/>
      <c r="CK40" s="1714"/>
      <c r="CL40" s="1714"/>
      <c r="CM40" s="1714"/>
      <c r="CN40" s="1714"/>
      <c r="CO40" s="1714"/>
      <c r="CP40" s="1714"/>
      <c r="CQ40" s="1714"/>
      <c r="CR40" s="1714"/>
      <c r="CS40" s="1714"/>
      <c r="CT40" s="1714"/>
      <c r="CU40" s="1714"/>
      <c r="CV40" s="1714"/>
      <c r="CW40" s="1714"/>
      <c r="CX40" s="1714"/>
      <c r="CY40" s="1714"/>
      <c r="CZ40" s="1714"/>
      <c r="DA40" s="1714"/>
      <c r="DB40" s="1714"/>
      <c r="DC40" s="1714"/>
      <c r="DD40" s="1714"/>
      <c r="DE40" s="1714"/>
      <c r="DF40" s="1714"/>
      <c r="DG40" s="1714"/>
      <c r="DH40" s="1714"/>
      <c r="DI40" s="1714"/>
      <c r="DJ40" s="1714"/>
      <c r="DK40" s="1714"/>
      <c r="DL40" s="1714"/>
      <c r="DM40" s="1714"/>
      <c r="DN40" s="1714"/>
      <c r="DO40" s="1714"/>
      <c r="DP40" s="1714"/>
      <c r="DQ40" s="1714"/>
      <c r="DR40" s="1714"/>
      <c r="DS40" s="1714"/>
      <c r="DT40" s="1714"/>
      <c r="DU40" s="1714"/>
      <c r="DV40" s="1714"/>
      <c r="DW40" s="1714"/>
      <c r="DX40" s="1714"/>
      <c r="DY40" s="1714"/>
      <c r="DZ40" s="1714"/>
      <c r="EA40" s="1714"/>
      <c r="EB40" s="1714"/>
      <c r="EC40" s="1714"/>
      <c r="ED40" s="1714"/>
      <c r="EE40" s="1714"/>
      <c r="EF40" s="1714"/>
      <c r="EG40" s="1714"/>
      <c r="EH40" s="1714"/>
      <c r="EI40" s="1714"/>
      <c r="EJ40" s="1714"/>
      <c r="EK40" s="1714"/>
    </row>
    <row r="41" spans="1:141" ht="17.100000000000001" customHeight="1" thickTop="1" x14ac:dyDescent="0.25">
      <c r="A41" s="1698"/>
      <c r="B41" s="1713"/>
      <c r="C41" s="1713"/>
      <c r="D41" s="1713"/>
      <c r="E41" s="1713"/>
      <c r="F41" s="1713"/>
      <c r="G41" s="1713"/>
      <c r="H41" s="1713"/>
      <c r="I41" s="1713"/>
      <c r="J41" s="1713"/>
      <c r="K41" s="1713"/>
      <c r="L41" s="1713"/>
      <c r="M41" s="1713"/>
      <c r="N41" s="1713"/>
      <c r="O41" s="1713"/>
      <c r="P41" s="1713"/>
      <c r="Q41" s="1713"/>
      <c r="R41" s="1713"/>
      <c r="S41" s="1713"/>
      <c r="T41" s="1713"/>
      <c r="U41" s="1713"/>
      <c r="V41" s="1713"/>
      <c r="W41" s="1713"/>
      <c r="X41" s="1713"/>
      <c r="Y41" s="1713"/>
      <c r="Z41" s="1713"/>
      <c r="AA41" s="1713"/>
      <c r="AB41" s="1713"/>
      <c r="AC41" s="1713"/>
      <c r="AD41" s="1713"/>
      <c r="AE41" s="1713"/>
      <c r="AF41" s="1713"/>
      <c r="AG41" s="1713"/>
      <c r="AH41" s="1713"/>
      <c r="AI41" s="1713"/>
      <c r="AJ41" s="1713"/>
      <c r="AK41" s="1713"/>
      <c r="AL41" s="1713"/>
      <c r="AM41" s="1713"/>
      <c r="AN41" s="1713"/>
      <c r="AO41" s="1713"/>
      <c r="AP41" s="1713"/>
      <c r="AQ41" s="1713"/>
      <c r="AR41" s="1713"/>
      <c r="AS41" s="1713"/>
      <c r="AT41" s="1713"/>
      <c r="AU41" s="1713"/>
      <c r="AV41" s="1713"/>
      <c r="AW41" s="1713"/>
      <c r="AX41" s="1713"/>
      <c r="AY41" s="1713"/>
      <c r="AZ41" s="1713"/>
      <c r="BA41" s="1713"/>
      <c r="BB41" s="1713"/>
      <c r="BC41" s="1713"/>
      <c r="BD41" s="1713"/>
      <c r="BE41" s="1713"/>
      <c r="BF41" s="1713"/>
      <c r="BG41" s="1713"/>
      <c r="BH41" s="1713"/>
      <c r="BI41" s="1713"/>
      <c r="BJ41" s="1713"/>
      <c r="BK41" s="1713"/>
      <c r="BL41" s="1713"/>
      <c r="BM41" s="1713"/>
      <c r="BN41" s="1713"/>
      <c r="BO41" s="1713"/>
      <c r="BP41" s="1713"/>
      <c r="BQ41" s="1713"/>
      <c r="BR41" s="1713"/>
      <c r="BS41" s="1713"/>
      <c r="BT41" s="1713"/>
      <c r="BU41" s="1713"/>
      <c r="BV41" s="1713"/>
      <c r="BW41" s="1713"/>
      <c r="BX41" s="1713"/>
      <c r="BY41" s="1713"/>
      <c r="BZ41" s="1713"/>
      <c r="CA41" s="1713"/>
      <c r="CB41" s="1713"/>
      <c r="CC41" s="1713"/>
      <c r="CD41" s="1713"/>
      <c r="CE41" s="1713"/>
      <c r="CF41" s="1713"/>
      <c r="CG41" s="1713"/>
      <c r="CH41" s="1713"/>
      <c r="CI41" s="1713"/>
      <c r="CJ41" s="1713"/>
      <c r="CK41" s="1713"/>
      <c r="CL41" s="1713"/>
      <c r="CM41" s="1713"/>
      <c r="CN41" s="1713"/>
      <c r="CO41" s="1713"/>
      <c r="CP41" s="1713"/>
      <c r="CQ41" s="1713"/>
      <c r="CR41" s="1713"/>
      <c r="CS41" s="1713"/>
      <c r="CT41" s="1713"/>
      <c r="CU41" s="1713"/>
      <c r="CV41" s="1713"/>
      <c r="CW41" s="1713"/>
      <c r="CX41" s="1713"/>
      <c r="CY41" s="1713"/>
      <c r="CZ41" s="1713"/>
      <c r="DA41" s="1713"/>
      <c r="DB41" s="1713"/>
      <c r="DC41" s="1713"/>
      <c r="DD41" s="1713"/>
      <c r="DE41" s="1713"/>
      <c r="DF41" s="1713"/>
      <c r="DG41" s="1713"/>
      <c r="DH41" s="1713"/>
      <c r="DI41" s="1713"/>
      <c r="DJ41" s="1713"/>
      <c r="DK41" s="1713"/>
      <c r="DL41" s="1713"/>
      <c r="DM41" s="1713"/>
      <c r="DN41" s="1713"/>
      <c r="DO41" s="1713"/>
      <c r="DP41" s="1713"/>
      <c r="DQ41" s="1713"/>
      <c r="DR41" s="1713"/>
      <c r="DS41" s="1713"/>
      <c r="DT41" s="1713"/>
      <c r="DU41" s="1713"/>
      <c r="DV41" s="1713"/>
      <c r="DW41" s="1713"/>
      <c r="DX41" s="1713"/>
      <c r="DY41" s="1713"/>
      <c r="DZ41" s="1713"/>
      <c r="EA41" s="1713"/>
      <c r="EB41" s="1713"/>
      <c r="EC41" s="1713"/>
      <c r="ED41" s="1713"/>
      <c r="EE41" s="1713"/>
      <c r="EF41" s="1713"/>
      <c r="EG41" s="1713"/>
      <c r="EH41" s="1713"/>
      <c r="EI41" s="1713"/>
      <c r="EJ41" s="1713"/>
      <c r="EK41" s="1713"/>
    </row>
    <row r="42" spans="1:141" s="1706" customFormat="1" ht="17.100000000000001" customHeight="1" x14ac:dyDescent="0.25">
      <c r="A42" s="1704" t="s">
        <v>1631</v>
      </c>
      <c r="B42" s="1705">
        <v>355837.03116140142</v>
      </c>
      <c r="C42" s="1705">
        <v>360605.04953497002</v>
      </c>
      <c r="D42" s="1705">
        <v>364782.59790840576</v>
      </c>
      <c r="E42" s="1705">
        <v>347836.52930073522</v>
      </c>
      <c r="F42" s="1705">
        <v>398474.36596555047</v>
      </c>
      <c r="G42" s="1705">
        <v>389200.51288481901</v>
      </c>
      <c r="H42" s="1705">
        <v>349996.3624868911</v>
      </c>
      <c r="I42" s="1705">
        <v>374559.74357372645</v>
      </c>
      <c r="J42" s="1705">
        <v>374311.56619276927</v>
      </c>
      <c r="K42" s="1705">
        <v>375558.95299317496</v>
      </c>
      <c r="L42" s="1705">
        <v>387400.46029459569</v>
      </c>
      <c r="M42" s="1705">
        <v>396025.74941314518</v>
      </c>
      <c r="N42" s="1705">
        <v>397868.12297975575</v>
      </c>
      <c r="O42" s="1705">
        <v>391740.02392533398</v>
      </c>
      <c r="P42" s="1705">
        <v>362731.64003700012</v>
      </c>
      <c r="Q42" s="1705">
        <v>376961.4054074281</v>
      </c>
      <c r="R42" s="1705">
        <v>368985.7930979958</v>
      </c>
      <c r="S42" s="1705">
        <v>398640.04925210675</v>
      </c>
      <c r="T42" s="1705">
        <v>384262.82808588771</v>
      </c>
      <c r="U42" s="1705">
        <v>367127.2188200822</v>
      </c>
      <c r="V42" s="1705">
        <v>372146.50669052522</v>
      </c>
      <c r="W42" s="1705">
        <v>373804.4944400455</v>
      </c>
      <c r="X42" s="1705">
        <v>424939.29194978258</v>
      </c>
      <c r="Y42" s="1705">
        <v>370755.11539752875</v>
      </c>
      <c r="Z42" s="1705">
        <v>348029.36244730791</v>
      </c>
      <c r="AA42" s="1705">
        <v>354708.02445732517</v>
      </c>
      <c r="AB42" s="1705">
        <v>400460.72834256146</v>
      </c>
      <c r="AC42" s="1705">
        <v>400880.36506270594</v>
      </c>
      <c r="AD42" s="1705">
        <v>418934.88927327795</v>
      </c>
      <c r="AE42" s="1705">
        <v>358615.76786022121</v>
      </c>
      <c r="AF42" s="1705">
        <v>391317.48373264499</v>
      </c>
      <c r="AG42" s="1705">
        <v>349407.08494980849</v>
      </c>
      <c r="AH42" s="1705">
        <v>374495.66562962084</v>
      </c>
      <c r="AI42" s="1705">
        <v>394291.12349107303</v>
      </c>
      <c r="AJ42" s="1705">
        <v>396660.75575007964</v>
      </c>
      <c r="AK42" s="1705">
        <v>401320.90685726883</v>
      </c>
      <c r="AL42" s="1705">
        <v>425209.26168858795</v>
      </c>
      <c r="AM42" s="1705">
        <v>371958.7623117551</v>
      </c>
      <c r="AN42" s="1705">
        <v>396287.8725248843</v>
      </c>
      <c r="AO42" s="1705">
        <v>406538.14793432248</v>
      </c>
      <c r="AP42" s="1705">
        <v>439271.34989535093</v>
      </c>
      <c r="AQ42" s="1705">
        <v>394121.83621676941</v>
      </c>
      <c r="AR42" s="1705">
        <v>408187.61987977172</v>
      </c>
      <c r="AS42" s="1705">
        <v>388409.77044791594</v>
      </c>
      <c r="AT42" s="1705">
        <v>381997.94592616044</v>
      </c>
      <c r="AU42" s="1705">
        <v>372526.31475613813</v>
      </c>
      <c r="AV42" s="1705">
        <v>375922.76888081006</v>
      </c>
      <c r="AW42" s="1705">
        <v>396299.89658375003</v>
      </c>
      <c r="AX42" s="1705">
        <v>371419.29907392239</v>
      </c>
      <c r="AY42" s="1705">
        <v>374464.47402240866</v>
      </c>
      <c r="AZ42" s="1705">
        <v>371676.94106507872</v>
      </c>
      <c r="BA42" s="1705">
        <v>396120.44744818617</v>
      </c>
      <c r="BB42" s="1705">
        <v>383220.66580576624</v>
      </c>
      <c r="BC42" s="1705">
        <v>382241.50857958256</v>
      </c>
      <c r="BD42" s="1705">
        <v>392334.94110129168</v>
      </c>
      <c r="BE42" s="1705">
        <v>409256.21862257959</v>
      </c>
      <c r="BF42" s="1705">
        <v>440686.40925503476</v>
      </c>
      <c r="BG42" s="1705">
        <v>478691.88928722718</v>
      </c>
      <c r="BH42" s="1705">
        <v>440194.91016732709</v>
      </c>
      <c r="BI42" s="1705">
        <v>457823.19600778719</v>
      </c>
      <c r="BJ42" s="1705">
        <v>476038.28698620782</v>
      </c>
      <c r="BK42" s="1705">
        <v>485169.87018662738</v>
      </c>
      <c r="BL42" s="1705">
        <v>557980.5835344377</v>
      </c>
      <c r="BM42" s="1705">
        <v>567281.29490467894</v>
      </c>
      <c r="BN42" s="1705">
        <v>533346.63558336219</v>
      </c>
      <c r="BO42" s="1705">
        <v>519851.26260418026</v>
      </c>
      <c r="BP42" s="1705">
        <v>529873.89145630517</v>
      </c>
      <c r="BQ42" s="1705">
        <v>510245.61552506249</v>
      </c>
      <c r="BR42" s="1705">
        <v>505829.92519510188</v>
      </c>
      <c r="BS42" s="1705">
        <v>531278.38441134978</v>
      </c>
      <c r="BT42" s="1705">
        <v>512635.67167410499</v>
      </c>
      <c r="BU42" s="1705">
        <v>529026</v>
      </c>
      <c r="BV42" s="1705">
        <v>537501.79617460479</v>
      </c>
      <c r="BW42" s="1705">
        <v>535959.01879941381</v>
      </c>
      <c r="BX42" s="1705">
        <v>507495.62778716208</v>
      </c>
      <c r="BY42" s="1705">
        <v>525294.95739611925</v>
      </c>
      <c r="BZ42" s="1705">
        <v>518021.95943167125</v>
      </c>
      <c r="CA42" s="1705">
        <v>529764.93604130822</v>
      </c>
      <c r="CB42" s="1705">
        <v>536626.51856016926</v>
      </c>
      <c r="CC42" s="1705">
        <v>547521.43514884717</v>
      </c>
      <c r="CD42" s="1705">
        <v>541173.83052793902</v>
      </c>
      <c r="CE42" s="1705">
        <v>541487.57271531678</v>
      </c>
      <c r="CF42" s="1705">
        <v>576673.06690380152</v>
      </c>
      <c r="CG42" s="1705">
        <v>549150.67852010694</v>
      </c>
      <c r="CH42" s="1705">
        <v>552006.36508890952</v>
      </c>
      <c r="CI42" s="1705">
        <v>550124.7344342561</v>
      </c>
      <c r="CJ42" s="1705">
        <v>565446.81070961035</v>
      </c>
      <c r="CK42" s="1705">
        <v>551541.81471568416</v>
      </c>
      <c r="CL42" s="1705">
        <v>561428.59090975497</v>
      </c>
      <c r="CM42" s="1705">
        <v>577136.64347912977</v>
      </c>
      <c r="CN42" s="1705">
        <v>580170.7653518169</v>
      </c>
      <c r="CO42" s="1705">
        <v>540911.94800799026</v>
      </c>
      <c r="CP42" s="1705">
        <v>563666.52959597646</v>
      </c>
      <c r="CQ42" s="1705">
        <v>535212.04018846143</v>
      </c>
      <c r="CR42" s="1705">
        <v>569639.94483249891</v>
      </c>
      <c r="CS42" s="1705">
        <v>566912.84179853182</v>
      </c>
      <c r="CT42" s="1705">
        <v>549881.65774852363</v>
      </c>
      <c r="CU42" s="1705">
        <v>556282.08886925748</v>
      </c>
      <c r="CV42" s="1705">
        <v>582960.01031995635</v>
      </c>
      <c r="CW42" s="1705">
        <v>572820.86763924407</v>
      </c>
      <c r="CX42" s="1705">
        <v>601678.34298669721</v>
      </c>
      <c r="CY42" s="1705">
        <v>607621.19459096855</v>
      </c>
      <c r="CZ42" s="1705">
        <v>596736.62845357263</v>
      </c>
      <c r="DA42" s="1705">
        <v>598948.66485129017</v>
      </c>
      <c r="DB42" s="1705">
        <v>571629.67140376905</v>
      </c>
      <c r="DC42" s="1705">
        <v>603245.70985475881</v>
      </c>
      <c r="DD42" s="1705">
        <v>578095.53196456493</v>
      </c>
      <c r="DE42" s="1705">
        <v>570676.64685810125</v>
      </c>
      <c r="DF42" s="1705">
        <v>555738.52165962593</v>
      </c>
      <c r="DG42" s="1705">
        <v>612169.0742515329</v>
      </c>
      <c r="DH42" s="1705">
        <v>580722.23639972229</v>
      </c>
      <c r="DI42" s="1705">
        <v>601793.38316057378</v>
      </c>
      <c r="DJ42" s="1705">
        <v>587297.7611889313</v>
      </c>
      <c r="DK42" s="1705">
        <v>592037.74036985345</v>
      </c>
      <c r="DL42" s="1705">
        <v>631511.75170988834</v>
      </c>
      <c r="DM42" s="1705">
        <v>604448.16456935881</v>
      </c>
      <c r="DN42" s="1705">
        <v>614788.03581099678</v>
      </c>
      <c r="DO42" s="1705">
        <v>636312.00008742756</v>
      </c>
      <c r="DP42" s="1705">
        <v>694122.06739733263</v>
      </c>
      <c r="DQ42" s="1705">
        <v>647472.06335563748</v>
      </c>
      <c r="DR42" s="1705">
        <v>656936.82186131144</v>
      </c>
      <c r="DS42" s="1705">
        <v>663250.26434066286</v>
      </c>
      <c r="DT42" s="1705">
        <v>669451.75571228098</v>
      </c>
      <c r="DU42" s="1705">
        <v>674018.17257455923</v>
      </c>
      <c r="DV42" s="1705">
        <v>674698.84540283564</v>
      </c>
      <c r="DW42" s="1705">
        <v>710010.22029280965</v>
      </c>
      <c r="DX42" s="1705">
        <v>693282.2088749262</v>
      </c>
      <c r="DY42" s="1705">
        <v>770270.23610633216</v>
      </c>
      <c r="DZ42" s="1705">
        <v>783278.32101354224</v>
      </c>
      <c r="EA42" s="1705">
        <v>730816.51683918666</v>
      </c>
      <c r="EB42" s="1705">
        <v>745880.10079184012</v>
      </c>
      <c r="EC42" s="1705">
        <v>753659.20792943332</v>
      </c>
      <c r="ED42" s="1705">
        <v>758357.98090497125</v>
      </c>
      <c r="EE42" s="1705">
        <v>811243.01065622596</v>
      </c>
      <c r="EF42" s="1705">
        <v>844502.63762076222</v>
      </c>
      <c r="EG42" s="1705">
        <v>777736.63392093568</v>
      </c>
      <c r="EH42" s="1705">
        <v>828016.68544027302</v>
      </c>
      <c r="EI42" s="1705">
        <v>821955.15877083782</v>
      </c>
      <c r="EJ42" s="1705">
        <v>806245.32175628049</v>
      </c>
      <c r="EK42" s="1705">
        <v>863070.59250512999</v>
      </c>
    </row>
    <row r="43" spans="1:141" ht="17.100000000000001" customHeight="1" x14ac:dyDescent="0.25">
      <c r="A43" s="1698" t="s">
        <v>1632</v>
      </c>
      <c r="B43" s="1700">
        <v>66426.303235972882</v>
      </c>
      <c r="C43" s="1700">
        <v>67813.347178623269</v>
      </c>
      <c r="D43" s="1700">
        <v>67350.55298928589</v>
      </c>
      <c r="E43" s="1700">
        <v>67898.424276395206</v>
      </c>
      <c r="F43" s="1700">
        <v>70563.533940011592</v>
      </c>
      <c r="G43" s="1700">
        <v>69029.206086238628</v>
      </c>
      <c r="H43" s="1700">
        <v>69173.827566074178</v>
      </c>
      <c r="I43" s="1700">
        <v>70109.753901685341</v>
      </c>
      <c r="J43" s="1700">
        <v>73222.669057128718</v>
      </c>
      <c r="K43" s="1700">
        <v>72628.910586909114</v>
      </c>
      <c r="L43" s="1700">
        <v>74948.541309052278</v>
      </c>
      <c r="M43" s="1700">
        <v>77907.26620021234</v>
      </c>
      <c r="N43" s="1700">
        <v>74640.649942564065</v>
      </c>
      <c r="O43" s="1700">
        <v>74618.615312754191</v>
      </c>
      <c r="P43" s="1700">
        <v>76376.735414886105</v>
      </c>
      <c r="Q43" s="1700">
        <v>75700.789623743025</v>
      </c>
      <c r="R43" s="1700">
        <v>77269.692369705648</v>
      </c>
      <c r="S43" s="1700">
        <v>79953.017943437662</v>
      </c>
      <c r="T43" s="1700">
        <v>79074.75525046949</v>
      </c>
      <c r="U43" s="1700">
        <v>79520.667822633579</v>
      </c>
      <c r="V43" s="1700">
        <v>78671.260029511788</v>
      </c>
      <c r="W43" s="1700">
        <v>81199.667306703283</v>
      </c>
      <c r="X43" s="1700">
        <v>77556.049942866448</v>
      </c>
      <c r="Y43" s="1700">
        <v>80100.875885288551</v>
      </c>
      <c r="Z43" s="1700">
        <v>80040.746933815622</v>
      </c>
      <c r="AA43" s="1700">
        <v>79939.581236785903</v>
      </c>
      <c r="AB43" s="1700">
        <v>79411.668224062698</v>
      </c>
      <c r="AC43" s="1700">
        <v>79032.748513622151</v>
      </c>
      <c r="AD43" s="1700">
        <v>78098.527743300889</v>
      </c>
      <c r="AE43" s="1700">
        <v>85159.248901662751</v>
      </c>
      <c r="AF43" s="1700">
        <v>86394.874568552084</v>
      </c>
      <c r="AG43" s="1700">
        <v>86880.112743733043</v>
      </c>
      <c r="AH43" s="1700">
        <v>87928.224802783152</v>
      </c>
      <c r="AI43" s="1700">
        <v>88106.871545446251</v>
      </c>
      <c r="AJ43" s="1700">
        <v>90488.3945909303</v>
      </c>
      <c r="AK43" s="1700">
        <v>91559.825805914632</v>
      </c>
      <c r="AL43" s="1700">
        <v>94098.106945505308</v>
      </c>
      <c r="AM43" s="1700">
        <v>93549.31388682939</v>
      </c>
      <c r="AN43" s="1700">
        <v>96754.802980609718</v>
      </c>
      <c r="AO43" s="1700">
        <v>95870.007278678371</v>
      </c>
      <c r="AP43" s="1700">
        <v>104072.51915873688</v>
      </c>
      <c r="AQ43" s="1700">
        <v>103579.9323233067</v>
      </c>
      <c r="AR43" s="1700">
        <v>100694.20800170788</v>
      </c>
      <c r="AS43" s="1700">
        <v>99291.769986535714</v>
      </c>
      <c r="AT43" s="1700">
        <v>100933.44968334469</v>
      </c>
      <c r="AU43" s="1700">
        <v>100229.18125081969</v>
      </c>
      <c r="AV43" s="1700">
        <v>99261.274187500021</v>
      </c>
      <c r="AW43" s="1700">
        <v>103497.94482550361</v>
      </c>
      <c r="AX43" s="1700">
        <v>102921.43799632388</v>
      </c>
      <c r="AY43" s="1700">
        <v>108544.33997084292</v>
      </c>
      <c r="AZ43" s="1700">
        <v>110343.08859754098</v>
      </c>
      <c r="BA43" s="1700">
        <v>114721.20755311572</v>
      </c>
      <c r="BB43" s="1700">
        <v>117055.21513527753</v>
      </c>
      <c r="BC43" s="1700">
        <v>119619.60702976644</v>
      </c>
      <c r="BD43" s="1700">
        <v>121075.74227892855</v>
      </c>
      <c r="BE43" s="1700">
        <v>123260.36938210644</v>
      </c>
      <c r="BF43" s="1700">
        <v>120752.98616916555</v>
      </c>
      <c r="BG43" s="1700">
        <v>119694.92564294937</v>
      </c>
      <c r="BH43" s="1700">
        <v>117838.97237219621</v>
      </c>
      <c r="BI43" s="1700">
        <v>122735.45625949455</v>
      </c>
      <c r="BJ43" s="1700">
        <v>120049.19112513392</v>
      </c>
      <c r="BK43" s="1700">
        <v>126047.57279302411</v>
      </c>
      <c r="BL43" s="1700">
        <v>139062.48919025276</v>
      </c>
      <c r="BM43" s="1700">
        <v>137586.09214340354</v>
      </c>
      <c r="BN43" s="1700">
        <v>138175.21268258648</v>
      </c>
      <c r="BO43" s="1700">
        <v>138628.47666558527</v>
      </c>
      <c r="BP43" s="1700">
        <v>142104.72795610214</v>
      </c>
      <c r="BQ43" s="1700">
        <v>142278.28919419972</v>
      </c>
      <c r="BR43" s="1700">
        <v>144450.61180768846</v>
      </c>
      <c r="BS43" s="1700">
        <v>148534.72719634642</v>
      </c>
      <c r="BT43" s="1700">
        <v>150438.85095480151</v>
      </c>
      <c r="BU43" s="1700">
        <v>151519</v>
      </c>
      <c r="BV43" s="1700">
        <v>153595.05761268668</v>
      </c>
      <c r="BW43" s="1700">
        <v>156324.69065769573</v>
      </c>
      <c r="BX43" s="1700">
        <v>157406.6914241621</v>
      </c>
      <c r="BY43" s="1700">
        <v>156600.80811839449</v>
      </c>
      <c r="BZ43" s="1700">
        <v>159897.71195550862</v>
      </c>
      <c r="CA43" s="1700">
        <v>166725.92581236121</v>
      </c>
      <c r="CB43" s="1700">
        <v>166910.92624923383</v>
      </c>
      <c r="CC43" s="1700">
        <v>166395.73053723547</v>
      </c>
      <c r="CD43" s="1700">
        <v>169580.80563689113</v>
      </c>
      <c r="CE43" s="1700">
        <v>171298.85641524161</v>
      </c>
      <c r="CF43" s="1700">
        <v>173801.30735711419</v>
      </c>
      <c r="CG43" s="1700">
        <v>177668.55562032614</v>
      </c>
      <c r="CH43" s="1700">
        <v>174394.86292201749</v>
      </c>
      <c r="CI43" s="1700">
        <v>174924.25180757011</v>
      </c>
      <c r="CJ43" s="1700">
        <v>175637.22381427392</v>
      </c>
      <c r="CK43" s="1700">
        <v>179152.63008492597</v>
      </c>
      <c r="CL43" s="1700">
        <v>178461.27118693173</v>
      </c>
      <c r="CM43" s="1700">
        <v>180437.56616006474</v>
      </c>
      <c r="CN43" s="1700">
        <v>176191.51600309185</v>
      </c>
      <c r="CO43" s="1700">
        <v>175785.32195359335</v>
      </c>
      <c r="CP43" s="1700">
        <v>185058.20583007197</v>
      </c>
      <c r="CQ43" s="1700">
        <v>188375.48139406703</v>
      </c>
      <c r="CR43" s="1700">
        <v>191339.81988459302</v>
      </c>
      <c r="CS43" s="1700">
        <v>200039.4517179582</v>
      </c>
      <c r="CT43" s="1700">
        <v>196835.78700488887</v>
      </c>
      <c r="CU43" s="1700">
        <v>202954.33186410007</v>
      </c>
      <c r="CV43" s="1700">
        <v>207215.69517574867</v>
      </c>
      <c r="CW43" s="1700">
        <v>214373.48147916992</v>
      </c>
      <c r="CX43" s="1700">
        <v>221942.12390585776</v>
      </c>
      <c r="CY43" s="1700">
        <v>230238.77583979841</v>
      </c>
      <c r="CZ43" s="1700">
        <v>221922.20800793669</v>
      </c>
      <c r="DA43" s="1700">
        <v>225940.38191798772</v>
      </c>
      <c r="DB43" s="1700">
        <v>218871.25093894106</v>
      </c>
      <c r="DC43" s="1700">
        <v>217596.3036255289</v>
      </c>
      <c r="DD43" s="1700">
        <v>214815.73631158541</v>
      </c>
      <c r="DE43" s="1700">
        <v>217004.41993496372</v>
      </c>
      <c r="DF43" s="1700">
        <v>218846.8952504606</v>
      </c>
      <c r="DG43" s="1700">
        <v>219966.96050391931</v>
      </c>
      <c r="DH43" s="1700">
        <v>226576.71631358506</v>
      </c>
      <c r="DI43" s="1700">
        <v>229226.42152050519</v>
      </c>
      <c r="DJ43" s="1700">
        <v>240408.08847555952</v>
      </c>
      <c r="DK43" s="1700">
        <v>252957.68400993009</v>
      </c>
      <c r="DL43" s="1700">
        <v>258964.54538824756</v>
      </c>
      <c r="DM43" s="1700">
        <v>259427.82324653002</v>
      </c>
      <c r="DN43" s="1700">
        <v>262761.86596508219</v>
      </c>
      <c r="DO43" s="1700">
        <v>263442.84530936059</v>
      </c>
      <c r="DP43" s="1700">
        <v>268691.24890248722</v>
      </c>
      <c r="DQ43" s="1700">
        <v>269147.02911251434</v>
      </c>
      <c r="DR43" s="1700">
        <v>278812.67778411362</v>
      </c>
      <c r="DS43" s="1700">
        <v>273904.52688807907</v>
      </c>
      <c r="DT43" s="1700">
        <v>276298.97259022022</v>
      </c>
      <c r="DU43" s="1700">
        <v>280218.67607955547</v>
      </c>
      <c r="DV43" s="1700">
        <v>275540.36607464025</v>
      </c>
      <c r="DW43" s="1700">
        <v>278884.25604416308</v>
      </c>
      <c r="DX43" s="1700">
        <v>295596.05314703286</v>
      </c>
      <c r="DY43" s="1700">
        <v>278825.85957494081</v>
      </c>
      <c r="DZ43" s="1700">
        <v>277995.11736622191</v>
      </c>
      <c r="EA43" s="1700">
        <v>269143.13557219441</v>
      </c>
      <c r="EB43" s="1700">
        <v>268344.11662117584</v>
      </c>
      <c r="EC43" s="1700">
        <v>284981.4928212621</v>
      </c>
      <c r="ED43" s="1700">
        <v>305406.72245056508</v>
      </c>
      <c r="EE43" s="1700">
        <v>286606.10411991918</v>
      </c>
      <c r="EF43" s="1700">
        <v>292769.16974273225</v>
      </c>
      <c r="EG43" s="1700">
        <v>296822.91944970074</v>
      </c>
      <c r="EH43" s="1700">
        <v>304286.70241272327</v>
      </c>
      <c r="EI43" s="1700">
        <v>304753.51439039694</v>
      </c>
      <c r="EJ43" s="1700">
        <v>306320.93923338183</v>
      </c>
      <c r="EK43" s="1700">
        <v>311055.09824585548</v>
      </c>
    </row>
    <row r="44" spans="1:141" ht="17.100000000000001" customHeight="1" x14ac:dyDescent="0.25">
      <c r="A44" s="1698" t="s">
        <v>1633</v>
      </c>
      <c r="B44" s="1700">
        <v>289410.72792542854</v>
      </c>
      <c r="C44" s="1700">
        <v>292791.70235634677</v>
      </c>
      <c r="D44" s="1700">
        <v>297432.04491911986</v>
      </c>
      <c r="E44" s="1700">
        <v>279938.10502433998</v>
      </c>
      <c r="F44" s="1700">
        <v>327910.8320255389</v>
      </c>
      <c r="G44" s="1700">
        <v>320171.30679858039</v>
      </c>
      <c r="H44" s="1700">
        <v>280822.53492081689</v>
      </c>
      <c r="I44" s="1700">
        <v>304449.98967204109</v>
      </c>
      <c r="J44" s="1700">
        <v>301088.89713564055</v>
      </c>
      <c r="K44" s="1700">
        <v>302930.04240626586</v>
      </c>
      <c r="L44" s="1700">
        <v>312451.91898554342</v>
      </c>
      <c r="M44" s="1700">
        <v>318118.48321293283</v>
      </c>
      <c r="N44" s="1700">
        <v>323227.47303719167</v>
      </c>
      <c r="O44" s="1700">
        <v>317121.40861257981</v>
      </c>
      <c r="P44" s="1700">
        <v>286354.90462211403</v>
      </c>
      <c r="Q44" s="1700">
        <v>301260.61578368506</v>
      </c>
      <c r="R44" s="1700">
        <v>291716.10072829016</v>
      </c>
      <c r="S44" s="1700">
        <v>318687.03130866907</v>
      </c>
      <c r="T44" s="1700">
        <v>305188.07283541822</v>
      </c>
      <c r="U44" s="1700">
        <v>287606.55099744862</v>
      </c>
      <c r="V44" s="1700">
        <v>293475.2466610134</v>
      </c>
      <c r="W44" s="1700">
        <v>292604.82713334222</v>
      </c>
      <c r="X44" s="1700">
        <v>347383.24200691615</v>
      </c>
      <c r="Y44" s="1700">
        <v>290654.23951224022</v>
      </c>
      <c r="Z44" s="1700">
        <v>267988.61551349226</v>
      </c>
      <c r="AA44" s="1700">
        <v>274768.44322053925</v>
      </c>
      <c r="AB44" s="1700">
        <v>321049.06011849875</v>
      </c>
      <c r="AC44" s="1700">
        <v>321847.61654908379</v>
      </c>
      <c r="AD44" s="1700">
        <v>340836.36152997706</v>
      </c>
      <c r="AE44" s="1700">
        <v>273456.51895855844</v>
      </c>
      <c r="AF44" s="1700">
        <v>304922.60916409292</v>
      </c>
      <c r="AG44" s="1700">
        <v>262526.97220607544</v>
      </c>
      <c r="AH44" s="1700">
        <v>286567.44082683767</v>
      </c>
      <c r="AI44" s="1700">
        <v>306184.25194562681</v>
      </c>
      <c r="AJ44" s="1700">
        <v>306172.36115914932</v>
      </c>
      <c r="AK44" s="1700">
        <v>309761.08105135418</v>
      </c>
      <c r="AL44" s="1700">
        <v>331111.15474308265</v>
      </c>
      <c r="AM44" s="1700">
        <v>278409.44842492574</v>
      </c>
      <c r="AN44" s="1700">
        <v>299533.06954427459</v>
      </c>
      <c r="AO44" s="1700">
        <v>310668.14065564412</v>
      </c>
      <c r="AP44" s="1700">
        <v>335198.83073661407</v>
      </c>
      <c r="AQ44" s="1700">
        <v>290541.90389346273</v>
      </c>
      <c r="AR44" s="1700">
        <v>307493.41187806381</v>
      </c>
      <c r="AS44" s="1700">
        <v>289118.00046138023</v>
      </c>
      <c r="AT44" s="1700">
        <v>281064.49624281575</v>
      </c>
      <c r="AU44" s="1700">
        <v>272297.13350531843</v>
      </c>
      <c r="AV44" s="1700">
        <v>276661.49469331006</v>
      </c>
      <c r="AW44" s="1700">
        <v>292801.9517582464</v>
      </c>
      <c r="AX44" s="1700">
        <v>268497.86107759853</v>
      </c>
      <c r="AY44" s="1700">
        <v>265920.13405156572</v>
      </c>
      <c r="AZ44" s="1700">
        <v>261333.85246753774</v>
      </c>
      <c r="BA44" s="1700">
        <v>281399.23989507044</v>
      </c>
      <c r="BB44" s="1700">
        <v>266165.4506704887</v>
      </c>
      <c r="BC44" s="1700">
        <v>262621.90154981613</v>
      </c>
      <c r="BD44" s="1700">
        <v>271259.19882236311</v>
      </c>
      <c r="BE44" s="1700">
        <v>285995.84924047318</v>
      </c>
      <c r="BF44" s="1700">
        <v>319933.42308586923</v>
      </c>
      <c r="BG44" s="1700">
        <v>358996.96364427783</v>
      </c>
      <c r="BH44" s="1700">
        <v>322355.93779513089</v>
      </c>
      <c r="BI44" s="1700">
        <v>335087.73974829266</v>
      </c>
      <c r="BJ44" s="1700">
        <v>355989.09586107393</v>
      </c>
      <c r="BK44" s="1700">
        <v>359122.29739360325</v>
      </c>
      <c r="BL44" s="1700">
        <v>418918.09434418491</v>
      </c>
      <c r="BM44" s="1700">
        <v>429695.2027612754</v>
      </c>
      <c r="BN44" s="1700">
        <v>395171.42290077568</v>
      </c>
      <c r="BO44" s="1700">
        <v>381222.78593859496</v>
      </c>
      <c r="BP44" s="1700">
        <v>387769.16350020299</v>
      </c>
      <c r="BQ44" s="1700">
        <v>367967.32633086276</v>
      </c>
      <c r="BR44" s="1700">
        <v>361379.31338741345</v>
      </c>
      <c r="BS44" s="1700">
        <v>382743.65721500339</v>
      </c>
      <c r="BT44" s="1700">
        <v>362196.82071930351</v>
      </c>
      <c r="BU44" s="1700">
        <v>377506</v>
      </c>
      <c r="BV44" s="1700">
        <v>383906.73856191809</v>
      </c>
      <c r="BW44" s="1700">
        <v>379634.32814171806</v>
      </c>
      <c r="BX44" s="1700">
        <v>350088.93636299996</v>
      </c>
      <c r="BY44" s="1700">
        <v>368694.14927772473</v>
      </c>
      <c r="BZ44" s="1700">
        <v>358124.24747616262</v>
      </c>
      <c r="CA44" s="1700">
        <v>363039.01022894704</v>
      </c>
      <c r="CB44" s="1700">
        <v>369715.59231093543</v>
      </c>
      <c r="CC44" s="1700">
        <v>381125.70461161173</v>
      </c>
      <c r="CD44" s="1700">
        <v>371593.02489104785</v>
      </c>
      <c r="CE44" s="1700">
        <v>370188.71630007518</v>
      </c>
      <c r="CF44" s="1700">
        <v>402871.7595466873</v>
      </c>
      <c r="CG44" s="1700">
        <v>371482.12289978075</v>
      </c>
      <c r="CH44" s="1700">
        <v>377611.50216689205</v>
      </c>
      <c r="CI44" s="1700">
        <v>375200.48262668593</v>
      </c>
      <c r="CJ44" s="1700">
        <v>389809.58689533646</v>
      </c>
      <c r="CK44" s="1700">
        <v>372389.18463075813</v>
      </c>
      <c r="CL44" s="1700">
        <v>382967.31972282327</v>
      </c>
      <c r="CM44" s="1700">
        <v>396699.07731906505</v>
      </c>
      <c r="CN44" s="1700">
        <v>403979.24934872502</v>
      </c>
      <c r="CO44" s="1700">
        <v>365126.62605439691</v>
      </c>
      <c r="CP44" s="1700">
        <v>378608.32376590453</v>
      </c>
      <c r="CQ44" s="1700">
        <v>346836.55879439437</v>
      </c>
      <c r="CR44" s="1700">
        <v>378300.12494790595</v>
      </c>
      <c r="CS44" s="1700">
        <v>366873.39008057356</v>
      </c>
      <c r="CT44" s="1700">
        <v>353045.87074363476</v>
      </c>
      <c r="CU44" s="1700">
        <v>353327.75700515741</v>
      </c>
      <c r="CV44" s="1700">
        <v>375744.31514420774</v>
      </c>
      <c r="CW44" s="1700">
        <v>358447.38616007409</v>
      </c>
      <c r="CX44" s="1700">
        <v>379736.21908083942</v>
      </c>
      <c r="CY44" s="1700">
        <v>377382.4187511701</v>
      </c>
      <c r="CZ44" s="1700">
        <v>374814.42044563591</v>
      </c>
      <c r="DA44" s="1700">
        <v>373008.28293330251</v>
      </c>
      <c r="DB44" s="1700">
        <v>352758.42046482803</v>
      </c>
      <c r="DC44" s="1700">
        <v>385649.40622922993</v>
      </c>
      <c r="DD44" s="1700">
        <v>363279.79565297958</v>
      </c>
      <c r="DE44" s="1700">
        <v>353672.22692313755</v>
      </c>
      <c r="DF44" s="1700">
        <v>336891.62640916527</v>
      </c>
      <c r="DG44" s="1700">
        <v>392202.11374761362</v>
      </c>
      <c r="DH44" s="1700">
        <v>354145.52008613723</v>
      </c>
      <c r="DI44" s="1700">
        <v>372566.96164006862</v>
      </c>
      <c r="DJ44" s="1700">
        <v>346889.67271337175</v>
      </c>
      <c r="DK44" s="1700">
        <v>339080.05635992333</v>
      </c>
      <c r="DL44" s="1700">
        <v>372547.20632164081</v>
      </c>
      <c r="DM44" s="1700">
        <v>345020.34132282884</v>
      </c>
      <c r="DN44" s="1700">
        <v>352026.16984591458</v>
      </c>
      <c r="DO44" s="1700">
        <v>372869.15477806696</v>
      </c>
      <c r="DP44" s="1700">
        <v>425430.81849484541</v>
      </c>
      <c r="DQ44" s="1700">
        <v>378325.0342431232</v>
      </c>
      <c r="DR44" s="1700">
        <v>378124.14407719782</v>
      </c>
      <c r="DS44" s="1700">
        <v>389345.73745258374</v>
      </c>
      <c r="DT44" s="1700">
        <v>393152.78312206076</v>
      </c>
      <c r="DU44" s="1700">
        <v>393799.49649500381</v>
      </c>
      <c r="DV44" s="1700">
        <v>399158.47932819545</v>
      </c>
      <c r="DW44" s="1700">
        <v>431125.96424864652</v>
      </c>
      <c r="DX44" s="1700">
        <v>397686.15572789341</v>
      </c>
      <c r="DY44" s="1700">
        <v>491444.3765313914</v>
      </c>
      <c r="DZ44" s="1700">
        <v>505283.20364732033</v>
      </c>
      <c r="EA44" s="1700">
        <v>461673.38126699225</v>
      </c>
      <c r="EB44" s="1700">
        <v>477535.98417066422</v>
      </c>
      <c r="EC44" s="1700">
        <v>468677.71510817122</v>
      </c>
      <c r="ED44" s="1700">
        <v>452951.25845440623</v>
      </c>
      <c r="EE44" s="1700">
        <v>524636.90653630672</v>
      </c>
      <c r="EF44" s="1700">
        <v>551733.46787802991</v>
      </c>
      <c r="EG44" s="1700">
        <v>480913.714471235</v>
      </c>
      <c r="EH44" s="1700">
        <v>523729.98302754969</v>
      </c>
      <c r="EI44" s="1700">
        <v>517201.64438044082</v>
      </c>
      <c r="EJ44" s="1700">
        <v>499924.38252289861</v>
      </c>
      <c r="EK44" s="1700">
        <v>552015.49425927445</v>
      </c>
    </row>
    <row r="45" spans="1:141" s="1712" customFormat="1" ht="17.100000000000001" customHeight="1" x14ac:dyDescent="0.25">
      <c r="A45" s="1715" t="s">
        <v>1634</v>
      </c>
      <c r="B45" s="1711">
        <v>30107.789499937426</v>
      </c>
      <c r="C45" s="1711">
        <v>31094.415139565433</v>
      </c>
      <c r="D45" s="1711">
        <v>30962.734737710922</v>
      </c>
      <c r="E45" s="1711">
        <v>31722.669563358049</v>
      </c>
      <c r="F45" s="1711">
        <v>32291.245409282688</v>
      </c>
      <c r="G45" s="1711">
        <v>32190.982644318014</v>
      </c>
      <c r="H45" s="1711">
        <v>30094.231303218694</v>
      </c>
      <c r="I45" s="1711">
        <v>28685.302738552557</v>
      </c>
      <c r="J45" s="1711">
        <v>27202.292881792404</v>
      </c>
      <c r="K45" s="1711">
        <v>28366.741870910635</v>
      </c>
      <c r="L45" s="1711">
        <v>26731.42360877612</v>
      </c>
      <c r="M45" s="1711">
        <v>29842.888080704441</v>
      </c>
      <c r="N45" s="1711">
        <v>29586.633266821053</v>
      </c>
      <c r="O45" s="1711">
        <v>29891.802077865294</v>
      </c>
      <c r="P45" s="1711">
        <v>25947.623236333402</v>
      </c>
      <c r="Q45" s="1711">
        <v>27891.315556650738</v>
      </c>
      <c r="R45" s="1711">
        <v>27836.31586989648</v>
      </c>
      <c r="S45" s="1711">
        <v>29550.652640857741</v>
      </c>
      <c r="T45" s="1711">
        <v>28814.146909541629</v>
      </c>
      <c r="U45" s="1711">
        <v>29743.461993769037</v>
      </c>
      <c r="V45" s="1711">
        <v>28007.929026793463</v>
      </c>
      <c r="W45" s="1711">
        <v>27848.917471561232</v>
      </c>
      <c r="X45" s="1711">
        <v>30798.47857303136</v>
      </c>
      <c r="Y45" s="1711">
        <v>30173.425683765054</v>
      </c>
      <c r="Z45" s="1711">
        <v>27635.564013278305</v>
      </c>
      <c r="AA45" s="1711">
        <v>28505.675546840474</v>
      </c>
      <c r="AB45" s="1711">
        <v>30015.249470331852</v>
      </c>
      <c r="AC45" s="1711">
        <v>28849.601820639546</v>
      </c>
      <c r="AD45" s="1711">
        <v>29685.935308031254</v>
      </c>
      <c r="AE45" s="1711">
        <v>27434.626315896196</v>
      </c>
      <c r="AF45" s="1711">
        <v>24564.372512824601</v>
      </c>
      <c r="AG45" s="1711">
        <v>24843.929419416803</v>
      </c>
      <c r="AH45" s="1711">
        <v>26903.079659206087</v>
      </c>
      <c r="AI45" s="1711">
        <v>26692.130185590468</v>
      </c>
      <c r="AJ45" s="1711">
        <v>23489.867346898696</v>
      </c>
      <c r="AK45" s="1711">
        <v>26748.267328989143</v>
      </c>
      <c r="AL45" s="1711">
        <v>24970.557388426176</v>
      </c>
      <c r="AM45" s="1711">
        <v>27360.034197333964</v>
      </c>
      <c r="AN45" s="1711">
        <v>28048.947249844314</v>
      </c>
      <c r="AO45" s="1711">
        <v>27103.250200486156</v>
      </c>
      <c r="AP45" s="1711">
        <v>23704.250976455434</v>
      </c>
      <c r="AQ45" s="1711">
        <v>24490.234397729695</v>
      </c>
      <c r="AR45" s="1711">
        <v>29194.044954404722</v>
      </c>
      <c r="AS45" s="1711">
        <v>31589.148616054383</v>
      </c>
      <c r="AT45" s="1711">
        <v>28878.627380932823</v>
      </c>
      <c r="AU45" s="1711">
        <v>29438.984456836901</v>
      </c>
      <c r="AV45" s="1711">
        <v>32222.328507304621</v>
      </c>
      <c r="AW45" s="1711">
        <v>34759.046630821162</v>
      </c>
      <c r="AX45" s="1711">
        <v>34060.323408110286</v>
      </c>
      <c r="AY45" s="1711">
        <v>34817.59427536845</v>
      </c>
      <c r="AZ45" s="1711">
        <v>35853.595180281867</v>
      </c>
      <c r="BA45" s="1711">
        <v>32821.366597128304</v>
      </c>
      <c r="BB45" s="1711">
        <v>35817.305316602025</v>
      </c>
      <c r="BC45" s="1711">
        <v>34503.982019541341</v>
      </c>
      <c r="BD45" s="1711">
        <v>34366.650950250732</v>
      </c>
      <c r="BE45" s="1711">
        <v>33649.017850934637</v>
      </c>
      <c r="BF45" s="1711">
        <v>34106.491150883034</v>
      </c>
      <c r="BG45" s="1711">
        <v>38799.4385675999</v>
      </c>
      <c r="BH45" s="1711">
        <v>42147.93707209549</v>
      </c>
      <c r="BI45" s="1711">
        <v>44771.48306422789</v>
      </c>
      <c r="BJ45" s="1711">
        <v>45036.202349362306</v>
      </c>
      <c r="BK45" s="1711">
        <v>46331.067374710321</v>
      </c>
      <c r="BL45" s="1711">
        <v>41183.321744285538</v>
      </c>
      <c r="BM45" s="1711">
        <v>43101.216780224531</v>
      </c>
      <c r="BN45" s="1711">
        <v>45620.751845429142</v>
      </c>
      <c r="BO45" s="1711">
        <v>46467.822872853139</v>
      </c>
      <c r="BP45" s="1711">
        <v>41800.329991954648</v>
      </c>
      <c r="BQ45" s="1711">
        <v>43686.775365199937</v>
      </c>
      <c r="BR45" s="1711">
        <v>43681.973409324011</v>
      </c>
      <c r="BS45" s="1711">
        <v>44899.085888896501</v>
      </c>
      <c r="BT45" s="1711">
        <v>43210.837423796293</v>
      </c>
      <c r="BU45" s="1711">
        <v>41980</v>
      </c>
      <c r="BV45" s="1711">
        <v>45398.624617775524</v>
      </c>
      <c r="BW45" s="1711">
        <v>45850.184701248843</v>
      </c>
      <c r="BX45" s="1711">
        <v>47471.770916704685</v>
      </c>
      <c r="BY45" s="1711">
        <v>48841.163122945531</v>
      </c>
      <c r="BZ45" s="1711">
        <v>48939.061043156864</v>
      </c>
      <c r="CA45" s="1711">
        <v>48559.106785962656</v>
      </c>
      <c r="CB45" s="1711">
        <v>50347.187260151761</v>
      </c>
      <c r="CC45" s="1711">
        <v>51497.330629808996</v>
      </c>
      <c r="CD45" s="1711">
        <v>52695.083670413922</v>
      </c>
      <c r="CE45" s="1711">
        <v>51355.875816715743</v>
      </c>
      <c r="CF45" s="1711">
        <v>50543.252148329782</v>
      </c>
      <c r="CG45" s="1711">
        <v>54205.256048266332</v>
      </c>
      <c r="CH45" s="1711">
        <v>57786.276979130576</v>
      </c>
      <c r="CI45" s="1711">
        <v>60550.247691456199</v>
      </c>
      <c r="CJ45" s="1711">
        <v>58360.116763411352</v>
      </c>
      <c r="CK45" s="1711">
        <v>59555.127514303174</v>
      </c>
      <c r="CL45" s="1711">
        <v>60020.524952242806</v>
      </c>
      <c r="CM45" s="1711">
        <v>58184.085388191401</v>
      </c>
      <c r="CN45" s="1711">
        <v>60388.294788046122</v>
      </c>
      <c r="CO45" s="1711">
        <v>61673.068176989822</v>
      </c>
      <c r="CP45" s="1711">
        <v>68216.477835393627</v>
      </c>
      <c r="CQ45" s="1711">
        <v>65446.342275645453</v>
      </c>
      <c r="CR45" s="1711">
        <v>66975.754472175235</v>
      </c>
      <c r="CS45" s="1711">
        <v>69678.438954631318</v>
      </c>
      <c r="CT45" s="1711">
        <v>70026.805459254945</v>
      </c>
      <c r="CU45" s="1711">
        <v>74964.16579981595</v>
      </c>
      <c r="CV45" s="1711">
        <v>75603.222067292911</v>
      </c>
      <c r="CW45" s="1711">
        <v>74864.738460086723</v>
      </c>
      <c r="CX45" s="1711">
        <v>72846.78961780922</v>
      </c>
      <c r="CY45" s="1711">
        <v>70859.639008618862</v>
      </c>
      <c r="CZ45" s="1711">
        <v>68061.108631799856</v>
      </c>
      <c r="DA45" s="1711">
        <v>70572.590508300942</v>
      </c>
      <c r="DB45" s="1711">
        <v>71569.497963110611</v>
      </c>
      <c r="DC45" s="1711">
        <v>73521.73544106973</v>
      </c>
      <c r="DD45" s="1711">
        <v>76710.534558027837</v>
      </c>
      <c r="DE45" s="1711">
        <v>75333.36498810933</v>
      </c>
      <c r="DF45" s="1711">
        <v>77577.830289399615</v>
      </c>
      <c r="DG45" s="1711">
        <v>79130.052553158428</v>
      </c>
      <c r="DH45" s="1711">
        <v>81328.105320117786</v>
      </c>
      <c r="DI45" s="1711">
        <v>81462.347226139711</v>
      </c>
      <c r="DJ45" s="1711">
        <v>83756.258916353021</v>
      </c>
      <c r="DK45" s="1711">
        <v>81157.434213993198</v>
      </c>
      <c r="DL45" s="1711">
        <v>80769.930632950767</v>
      </c>
      <c r="DM45" s="1711">
        <v>83083.676186016295</v>
      </c>
      <c r="DN45" s="1711">
        <v>81688.577415032501</v>
      </c>
      <c r="DO45" s="1711">
        <v>84532.691022840867</v>
      </c>
      <c r="DP45" s="1711">
        <v>90520.634915157571</v>
      </c>
      <c r="DQ45" s="1711">
        <v>72506.872336634973</v>
      </c>
      <c r="DR45" s="1711">
        <v>80581.332171483809</v>
      </c>
      <c r="DS45" s="1711">
        <v>86551.353297311303</v>
      </c>
      <c r="DT45" s="1711">
        <v>93766.651300882455</v>
      </c>
      <c r="DU45" s="1711">
        <v>102389.82691172506</v>
      </c>
      <c r="DV45" s="1711">
        <v>114689.53232434727</v>
      </c>
      <c r="DW45" s="1711">
        <v>108858.03239432072</v>
      </c>
      <c r="DX45" s="1711">
        <v>102781.82188343776</v>
      </c>
      <c r="DY45" s="1711">
        <v>68553.847912105644</v>
      </c>
      <c r="DZ45" s="1711">
        <v>63587.99425914805</v>
      </c>
      <c r="EA45" s="1711">
        <v>67640.188858857407</v>
      </c>
      <c r="EB45" s="1711">
        <v>73793.763753036474</v>
      </c>
      <c r="EC45" s="1711">
        <v>78891.757295663585</v>
      </c>
      <c r="ED45" s="1711">
        <v>83951.434636307589</v>
      </c>
      <c r="EE45" s="1711">
        <v>88117.980086452633</v>
      </c>
      <c r="EF45" s="1711">
        <v>84218.039875542745</v>
      </c>
      <c r="EG45" s="1711">
        <v>91392.850719704264</v>
      </c>
      <c r="EH45" s="1711">
        <v>97199.326574077015</v>
      </c>
      <c r="EI45" s="1711">
        <v>104148.84429318219</v>
      </c>
      <c r="EJ45" s="1711">
        <v>112870.52682081731</v>
      </c>
      <c r="EK45" s="1711">
        <v>105115.47504876007</v>
      </c>
    </row>
    <row r="46" spans="1:141" ht="17.100000000000001" customHeight="1" x14ac:dyDescent="0.25">
      <c r="A46" s="1698" t="s">
        <v>1632</v>
      </c>
      <c r="B46" s="1700">
        <v>-16094.591653099998</v>
      </c>
      <c r="C46" s="1700">
        <v>-15133.990915980001</v>
      </c>
      <c r="D46" s="1700">
        <v>-10574.257390679999</v>
      </c>
      <c r="E46" s="1700">
        <v>-13160.13132181</v>
      </c>
      <c r="F46" s="1700">
        <v>-13184.197336680001</v>
      </c>
      <c r="G46" s="1700">
        <v>-12603.214470860001</v>
      </c>
      <c r="H46" s="1700">
        <v>-12649.402737140001</v>
      </c>
      <c r="I46" s="1700">
        <v>-13999.36386032</v>
      </c>
      <c r="J46" s="1700">
        <v>-12309.791425859999</v>
      </c>
      <c r="K46" s="1700">
        <v>-9506.4930552200003</v>
      </c>
      <c r="L46" s="1700">
        <v>-11316.247423609999</v>
      </c>
      <c r="M46" s="1700">
        <v>-9687.6799926800013</v>
      </c>
      <c r="N46" s="1700">
        <v>-8384.2803368000004</v>
      </c>
      <c r="O46" s="1700">
        <v>-7735.6408573600002</v>
      </c>
      <c r="P46" s="1700">
        <v>-11176.693028849997</v>
      </c>
      <c r="Q46" s="1700">
        <v>-9606.6951597400002</v>
      </c>
      <c r="R46" s="1700">
        <v>-11320.184787369999</v>
      </c>
      <c r="S46" s="1700">
        <v>-10168.74607549</v>
      </c>
      <c r="T46" s="1700">
        <v>-11201.799995440004</v>
      </c>
      <c r="U46" s="1700">
        <v>-8361.1217992800011</v>
      </c>
      <c r="V46" s="1700">
        <v>-10561.849022570001</v>
      </c>
      <c r="W46" s="1700">
        <v>-11253.339342660001</v>
      </c>
      <c r="X46" s="1700">
        <v>-9436.6171233200002</v>
      </c>
      <c r="Y46" s="1700">
        <v>-7837.3001372700001</v>
      </c>
      <c r="Z46" s="1700">
        <v>-10079.960773000003</v>
      </c>
      <c r="AA46" s="1700">
        <v>-8692.3302772299994</v>
      </c>
      <c r="AB46" s="1700">
        <v>-9372.881900270002</v>
      </c>
      <c r="AC46" s="1700">
        <v>-8880.1699302400029</v>
      </c>
      <c r="AD46" s="1700">
        <v>-8780.1530179400033</v>
      </c>
      <c r="AE46" s="1700">
        <v>-11179.910112040001</v>
      </c>
      <c r="AF46" s="1700">
        <v>-11456.030725809998</v>
      </c>
      <c r="AG46" s="1700">
        <v>-13179.341982179998</v>
      </c>
      <c r="AH46" s="1700">
        <v>-11879.09227354</v>
      </c>
      <c r="AI46" s="1700">
        <v>-13350.546611650003</v>
      </c>
      <c r="AJ46" s="1700">
        <v>-16898.939951499997</v>
      </c>
      <c r="AK46" s="1700">
        <v>-11466.967172649998</v>
      </c>
      <c r="AL46" s="1700">
        <v>-13650.276193949998</v>
      </c>
      <c r="AM46" s="1700">
        <v>-12018.874950829999</v>
      </c>
      <c r="AN46" s="1700">
        <v>-12476.195903029999</v>
      </c>
      <c r="AO46" s="1700">
        <v>-14313.36957282</v>
      </c>
      <c r="AP46" s="1700">
        <v>-17374.062681929754</v>
      </c>
      <c r="AQ46" s="1700">
        <v>-18112.053482993684</v>
      </c>
      <c r="AR46" s="1700">
        <v>-14044.60487612374</v>
      </c>
      <c r="AS46" s="1700">
        <v>-13816.06028582856</v>
      </c>
      <c r="AT46" s="1700">
        <v>-17341.511666418828</v>
      </c>
      <c r="AU46" s="1700">
        <v>-15217.901120033093</v>
      </c>
      <c r="AV46" s="1700">
        <v>-13552.266238281474</v>
      </c>
      <c r="AW46" s="1700">
        <v>-10932.694839660657</v>
      </c>
      <c r="AX46" s="1700">
        <v>-13197.887711877294</v>
      </c>
      <c r="AY46" s="1700">
        <v>-12463.583303451964</v>
      </c>
      <c r="AZ46" s="1700">
        <v>-13387.690245879574</v>
      </c>
      <c r="BA46" s="1700">
        <v>-17897.114501728862</v>
      </c>
      <c r="BB46" s="1700">
        <v>-16472.475734490621</v>
      </c>
      <c r="BC46" s="1700">
        <v>-18912.303265928196</v>
      </c>
      <c r="BD46" s="1700">
        <v>-19181.228839505362</v>
      </c>
      <c r="BE46" s="1700">
        <v>-20865.026249724659</v>
      </c>
      <c r="BF46" s="1700">
        <v>-24581.233548614022</v>
      </c>
      <c r="BG46" s="1700">
        <v>-22626.159615587952</v>
      </c>
      <c r="BH46" s="1700">
        <v>-19870.683686191223</v>
      </c>
      <c r="BI46" s="1700">
        <v>-20743.429970004472</v>
      </c>
      <c r="BJ46" s="1700">
        <v>-19352.681883520723</v>
      </c>
      <c r="BK46" s="1700">
        <v>-22349.474304150681</v>
      </c>
      <c r="BL46" s="1700">
        <v>-23502.995871067244</v>
      </c>
      <c r="BM46" s="1700">
        <v>-22661.474497705807</v>
      </c>
      <c r="BN46" s="1700">
        <v>-22878.465939326445</v>
      </c>
      <c r="BO46" s="1700">
        <v>-21714.827886328236</v>
      </c>
      <c r="BP46" s="1700">
        <v>-26328.382232080454</v>
      </c>
      <c r="BQ46" s="1700">
        <v>-25956.873075779848</v>
      </c>
      <c r="BR46" s="1700">
        <v>-26828.959248950447</v>
      </c>
      <c r="BS46" s="1700">
        <v>-25650.317494534476</v>
      </c>
      <c r="BT46" s="1700">
        <v>-29430.173450514856</v>
      </c>
      <c r="BU46" s="1700">
        <v>-28635</v>
      </c>
      <c r="BV46" s="1700">
        <v>-26971.136303966399</v>
      </c>
      <c r="BW46" s="1700">
        <v>-29312.760556908066</v>
      </c>
      <c r="BX46" s="1700">
        <v>-31958.729724419147</v>
      </c>
      <c r="BY46" s="1700">
        <v>-34518.630189887648</v>
      </c>
      <c r="BZ46" s="1700">
        <v>-29765.040157252177</v>
      </c>
      <c r="CA46" s="1700">
        <v>-35913.45428410665</v>
      </c>
      <c r="CB46" s="1700">
        <v>-35783.323356305329</v>
      </c>
      <c r="CC46" s="1700">
        <v>-37224.626337385162</v>
      </c>
      <c r="CD46" s="1700">
        <v>-37942.026526596077</v>
      </c>
      <c r="CE46" s="1700">
        <v>-41152.21912881577</v>
      </c>
      <c r="CF46" s="1700">
        <v>-41550.868337346699</v>
      </c>
      <c r="CG46" s="1700">
        <v>-38386.59096716639</v>
      </c>
      <c r="CH46" s="1700">
        <v>-32405.033911957518</v>
      </c>
      <c r="CI46" s="1700">
        <v>-35191.526846515859</v>
      </c>
      <c r="CJ46" s="1700">
        <v>-40506.141151634103</v>
      </c>
      <c r="CK46" s="1700">
        <v>-39546.197622725238</v>
      </c>
      <c r="CL46" s="1700">
        <v>-35351.569054948355</v>
      </c>
      <c r="CM46" s="1700">
        <v>-34907.183384128431</v>
      </c>
      <c r="CN46" s="1700">
        <v>-27481.992926843894</v>
      </c>
      <c r="CO46" s="1700">
        <v>-28939.114406344157</v>
      </c>
      <c r="CP46" s="1700">
        <v>-26135.339736256545</v>
      </c>
      <c r="CQ46" s="1700">
        <v>-29274.277120821997</v>
      </c>
      <c r="CR46" s="1700">
        <v>-29484.768431556058</v>
      </c>
      <c r="CS46" s="1700">
        <v>-24932.121414385856</v>
      </c>
      <c r="CT46" s="1700">
        <v>-23701.260518967501</v>
      </c>
      <c r="CU46" s="1700">
        <v>-19829.780191346192</v>
      </c>
      <c r="CV46" s="1700">
        <v>-18394.546459666919</v>
      </c>
      <c r="CW46" s="1700">
        <v>-17571.779205522427</v>
      </c>
      <c r="CX46" s="1700">
        <v>-18573.606077410073</v>
      </c>
      <c r="CY46" s="1700">
        <v>-22246.375063844021</v>
      </c>
      <c r="CZ46" s="1700">
        <v>-25283.029247717244</v>
      </c>
      <c r="DA46" s="1700">
        <v>-21010.18099120606</v>
      </c>
      <c r="DB46" s="1700">
        <v>-22958.469095949196</v>
      </c>
      <c r="DC46" s="1700">
        <v>-22390.423569186998</v>
      </c>
      <c r="DD46" s="1700">
        <v>-19647.914046480033</v>
      </c>
      <c r="DE46" s="1700">
        <v>-19273.09610646783</v>
      </c>
      <c r="DF46" s="1700">
        <v>-20935.306592958881</v>
      </c>
      <c r="DG46" s="1700">
        <v>-19289.037028424798</v>
      </c>
      <c r="DH46" s="1700">
        <v>-20772.733527978315</v>
      </c>
      <c r="DI46" s="1700">
        <v>-18967.234455908358</v>
      </c>
      <c r="DJ46" s="1700">
        <v>-21200.26106011423</v>
      </c>
      <c r="DK46" s="1700">
        <v>-18445.956216161783</v>
      </c>
      <c r="DL46" s="1700">
        <v>-18377.2636097016</v>
      </c>
      <c r="DM46" s="1700">
        <v>-21627.090344343022</v>
      </c>
      <c r="DN46" s="1700">
        <v>-19402.232828217911</v>
      </c>
      <c r="DO46" s="1700">
        <v>-18081.413977269593</v>
      </c>
      <c r="DP46" s="1700">
        <v>-19279.206900320001</v>
      </c>
      <c r="DQ46" s="1700">
        <v>-23863.349618259625</v>
      </c>
      <c r="DR46" s="1700">
        <v>-24211.561883350314</v>
      </c>
      <c r="DS46" s="1700">
        <v>-13684.554506002109</v>
      </c>
      <c r="DT46" s="1700">
        <v>-13755.411136558921</v>
      </c>
      <c r="DU46" s="1700">
        <v>-12727.236643302333</v>
      </c>
      <c r="DV46" s="1700">
        <v>1025.7089805331761</v>
      </c>
      <c r="DW46" s="1700">
        <v>-22127.335113032943</v>
      </c>
      <c r="DX46" s="1700">
        <v>-21088.749873838813</v>
      </c>
      <c r="DY46" s="1700">
        <v>-49104.374233031187</v>
      </c>
      <c r="DZ46" s="1700">
        <v>-51513.327108830243</v>
      </c>
      <c r="EA46" s="1700">
        <v>-42431.598791852331</v>
      </c>
      <c r="EB46" s="1700">
        <v>-34259.903045684754</v>
      </c>
      <c r="EC46" s="1700">
        <v>-27032.858213989537</v>
      </c>
      <c r="ED46" s="1700">
        <v>-29267.717830482128</v>
      </c>
      <c r="EE46" s="1700">
        <v>-30965.464448109906</v>
      </c>
      <c r="EF46" s="1700">
        <v>-40247.084593347718</v>
      </c>
      <c r="EG46" s="1700">
        <v>-36882.971087025631</v>
      </c>
      <c r="EH46" s="1700">
        <v>-34161.745417146652</v>
      </c>
      <c r="EI46" s="1700">
        <v>-39984.162914329703</v>
      </c>
      <c r="EJ46" s="1700">
        <v>-31392.598979757619</v>
      </c>
      <c r="EK46" s="1700">
        <v>-41795.13414492146</v>
      </c>
    </row>
    <row r="47" spans="1:141" ht="17.100000000000001" customHeight="1" x14ac:dyDescent="0.25">
      <c r="A47" s="1698" t="s">
        <v>1633</v>
      </c>
      <c r="B47" s="1700">
        <v>46202.381153037422</v>
      </c>
      <c r="C47" s="1700">
        <v>46228.406055545434</v>
      </c>
      <c r="D47" s="1700">
        <v>41536.992128390921</v>
      </c>
      <c r="E47" s="1700">
        <v>44882.80088516805</v>
      </c>
      <c r="F47" s="1700">
        <v>45475.44274596269</v>
      </c>
      <c r="G47" s="1700">
        <v>44794.197115178016</v>
      </c>
      <c r="H47" s="1700">
        <v>42743.634040358695</v>
      </c>
      <c r="I47" s="1700">
        <v>42684.666598872558</v>
      </c>
      <c r="J47" s="1700">
        <v>39512.084307652403</v>
      </c>
      <c r="K47" s="1700">
        <v>37873.234926130637</v>
      </c>
      <c r="L47" s="1700">
        <v>38047.671032386119</v>
      </c>
      <c r="M47" s="1700">
        <v>39530.568073384442</v>
      </c>
      <c r="N47" s="1700">
        <v>37970.913603621055</v>
      </c>
      <c r="O47" s="1700">
        <v>37627.442935225292</v>
      </c>
      <c r="P47" s="1700">
        <v>37124.316265183399</v>
      </c>
      <c r="Q47" s="1700">
        <v>37498.010716390738</v>
      </c>
      <c r="R47" s="1700">
        <v>39156.500657266479</v>
      </c>
      <c r="S47" s="1700">
        <v>39719.398716347743</v>
      </c>
      <c r="T47" s="1700">
        <v>40015.946904981633</v>
      </c>
      <c r="U47" s="1700">
        <v>38104.583793049038</v>
      </c>
      <c r="V47" s="1700">
        <v>38569.778049363464</v>
      </c>
      <c r="W47" s="1700">
        <v>39102.256814221233</v>
      </c>
      <c r="X47" s="1700">
        <v>40235.09569635136</v>
      </c>
      <c r="Y47" s="1700">
        <v>38010.725821035056</v>
      </c>
      <c r="Z47" s="1700">
        <v>37715.524786278307</v>
      </c>
      <c r="AA47" s="1700">
        <v>37198.005824070475</v>
      </c>
      <c r="AB47" s="1700">
        <v>39388.131370601855</v>
      </c>
      <c r="AC47" s="1700">
        <v>37729.771750879547</v>
      </c>
      <c r="AD47" s="1700">
        <v>38466.088325971257</v>
      </c>
      <c r="AE47" s="1700">
        <v>38614.536427936197</v>
      </c>
      <c r="AF47" s="1700">
        <v>36020.403238634601</v>
      </c>
      <c r="AG47" s="1700">
        <v>38023.271401596801</v>
      </c>
      <c r="AH47" s="1700">
        <v>38782.171932746089</v>
      </c>
      <c r="AI47" s="1700">
        <v>40042.67679724047</v>
      </c>
      <c r="AJ47" s="1700">
        <v>40388.807298398693</v>
      </c>
      <c r="AK47" s="1700">
        <v>38215.234501639141</v>
      </c>
      <c r="AL47" s="1700">
        <v>38620.833582376174</v>
      </c>
      <c r="AM47" s="1700">
        <v>39378.909148163963</v>
      </c>
      <c r="AN47" s="1700">
        <v>40525.143152874312</v>
      </c>
      <c r="AO47" s="1700">
        <v>41416.619773306156</v>
      </c>
      <c r="AP47" s="1700">
        <v>41078.313658385188</v>
      </c>
      <c r="AQ47" s="1700">
        <v>42602.287880723379</v>
      </c>
      <c r="AR47" s="1700">
        <v>43238.649830528462</v>
      </c>
      <c r="AS47" s="1700">
        <v>45405.208901882943</v>
      </c>
      <c r="AT47" s="1700">
        <v>46220.139047351651</v>
      </c>
      <c r="AU47" s="1700">
        <v>44656.885576869994</v>
      </c>
      <c r="AV47" s="1700">
        <v>45774.594745586095</v>
      </c>
      <c r="AW47" s="1700">
        <v>45691.741470481815</v>
      </c>
      <c r="AX47" s="1700">
        <v>47258.21111998758</v>
      </c>
      <c r="AY47" s="1700">
        <v>47281.17757882041</v>
      </c>
      <c r="AZ47" s="1700">
        <v>49241.285426161441</v>
      </c>
      <c r="BA47" s="1700">
        <v>50718.48109885717</v>
      </c>
      <c r="BB47" s="1700">
        <v>52289.78105109265</v>
      </c>
      <c r="BC47" s="1700">
        <v>53416.285285469537</v>
      </c>
      <c r="BD47" s="1700">
        <v>53547.879789756094</v>
      </c>
      <c r="BE47" s="1700">
        <v>54514.044100659296</v>
      </c>
      <c r="BF47" s="1700">
        <v>58687.724699497056</v>
      </c>
      <c r="BG47" s="1700">
        <v>61425.598183187853</v>
      </c>
      <c r="BH47" s="1700">
        <v>62018.620758286714</v>
      </c>
      <c r="BI47" s="1700">
        <v>65514.913034232362</v>
      </c>
      <c r="BJ47" s="1700">
        <v>64388.884232883029</v>
      </c>
      <c r="BK47" s="1700">
        <v>68680.541678861002</v>
      </c>
      <c r="BL47" s="1700">
        <v>64686.317615352782</v>
      </c>
      <c r="BM47" s="1700">
        <v>65762.691277930338</v>
      </c>
      <c r="BN47" s="1700">
        <v>68499.217784755587</v>
      </c>
      <c r="BO47" s="1700">
        <v>68182.650759181372</v>
      </c>
      <c r="BP47" s="1700">
        <v>68128.712224035102</v>
      </c>
      <c r="BQ47" s="1700">
        <v>69643.648440979785</v>
      </c>
      <c r="BR47" s="1700">
        <v>70510.932658274454</v>
      </c>
      <c r="BS47" s="1700">
        <v>70549.403383430981</v>
      </c>
      <c r="BT47" s="1700">
        <v>72641.010874311149</v>
      </c>
      <c r="BU47" s="1700">
        <v>70615</v>
      </c>
      <c r="BV47" s="1700">
        <v>72369.760921741923</v>
      </c>
      <c r="BW47" s="1700">
        <v>75162.945258156906</v>
      </c>
      <c r="BX47" s="1700">
        <v>79430.500641123828</v>
      </c>
      <c r="BY47" s="1700">
        <v>83359.793312833179</v>
      </c>
      <c r="BZ47" s="1700">
        <v>78704.101200409044</v>
      </c>
      <c r="CA47" s="1700">
        <v>84472.561070069307</v>
      </c>
      <c r="CB47" s="1700">
        <v>86130.51061645709</v>
      </c>
      <c r="CC47" s="1700">
        <v>88721.956967194157</v>
      </c>
      <c r="CD47" s="1700">
        <v>90637.110197009999</v>
      </c>
      <c r="CE47" s="1700">
        <v>92508.094945531513</v>
      </c>
      <c r="CF47" s="1700">
        <v>92094.120485676482</v>
      </c>
      <c r="CG47" s="1700">
        <v>92591.847015432722</v>
      </c>
      <c r="CH47" s="1700">
        <v>90191.310891088098</v>
      </c>
      <c r="CI47" s="1700">
        <v>95741.774537972058</v>
      </c>
      <c r="CJ47" s="1700">
        <v>98866.257915045455</v>
      </c>
      <c r="CK47" s="1700">
        <v>99101.325137028412</v>
      </c>
      <c r="CL47" s="1700">
        <v>95372.094007191161</v>
      </c>
      <c r="CM47" s="1700">
        <v>93091.268772319832</v>
      </c>
      <c r="CN47" s="1700">
        <v>87870.287714890015</v>
      </c>
      <c r="CO47" s="1700">
        <v>90612.182583333983</v>
      </c>
      <c r="CP47" s="1700">
        <v>94351.817571650172</v>
      </c>
      <c r="CQ47" s="1700">
        <v>94720.619396467446</v>
      </c>
      <c r="CR47" s="1700">
        <v>96460.522903731297</v>
      </c>
      <c r="CS47" s="1700">
        <v>94610.56036901717</v>
      </c>
      <c r="CT47" s="1700">
        <v>93728.065978222439</v>
      </c>
      <c r="CU47" s="1700">
        <v>94793.945991162138</v>
      </c>
      <c r="CV47" s="1700">
        <v>93997.76852695983</v>
      </c>
      <c r="CW47" s="1700">
        <v>92436.51766560915</v>
      </c>
      <c r="CX47" s="1700">
        <v>91420.395695219297</v>
      </c>
      <c r="CY47" s="1700">
        <v>93106.014072462887</v>
      </c>
      <c r="CZ47" s="1700">
        <v>93344.137879517104</v>
      </c>
      <c r="DA47" s="1700">
        <v>91582.771499506998</v>
      </c>
      <c r="DB47" s="1700">
        <v>94527.967059059811</v>
      </c>
      <c r="DC47" s="1700">
        <v>95912.159010256728</v>
      </c>
      <c r="DD47" s="1700">
        <v>96358.448604507867</v>
      </c>
      <c r="DE47" s="1700">
        <v>94606.461094577156</v>
      </c>
      <c r="DF47" s="1700">
        <v>98513.136882358493</v>
      </c>
      <c r="DG47" s="1700">
        <v>98419.089581583234</v>
      </c>
      <c r="DH47" s="1700">
        <v>102100.8388480961</v>
      </c>
      <c r="DI47" s="1700">
        <v>100429.58168204807</v>
      </c>
      <c r="DJ47" s="1700">
        <v>104956.51997646724</v>
      </c>
      <c r="DK47" s="1700">
        <v>99603.390430154977</v>
      </c>
      <c r="DL47" s="1700">
        <v>99147.19424265236</v>
      </c>
      <c r="DM47" s="1700">
        <v>104710.76653035931</v>
      </c>
      <c r="DN47" s="1700">
        <v>101090.81024325041</v>
      </c>
      <c r="DO47" s="1700">
        <v>102614.10500011046</v>
      </c>
      <c r="DP47" s="1700">
        <v>109799.84181547757</v>
      </c>
      <c r="DQ47" s="1700">
        <v>96370.221954894601</v>
      </c>
      <c r="DR47" s="1700">
        <v>104792.89405483412</v>
      </c>
      <c r="DS47" s="1700">
        <v>100235.90780331341</v>
      </c>
      <c r="DT47" s="1700">
        <v>107522.06243744137</v>
      </c>
      <c r="DU47" s="1700">
        <v>115117.06355502739</v>
      </c>
      <c r="DV47" s="1700">
        <v>113663.82334381409</v>
      </c>
      <c r="DW47" s="1700">
        <v>130985.36750735366</v>
      </c>
      <c r="DX47" s="1700">
        <v>123870.57175727657</v>
      </c>
      <c r="DY47" s="1700">
        <v>117658.22214513682</v>
      </c>
      <c r="DZ47" s="1700">
        <v>115101.32136797829</v>
      </c>
      <c r="EA47" s="1700">
        <v>110071.78765070974</v>
      </c>
      <c r="EB47" s="1700">
        <v>108053.66679872123</v>
      </c>
      <c r="EC47" s="1700">
        <v>105924.61550965313</v>
      </c>
      <c r="ED47" s="1700">
        <v>113219.15246678972</v>
      </c>
      <c r="EE47" s="1700">
        <v>119083.44453456254</v>
      </c>
      <c r="EF47" s="1700">
        <v>124465.12446889046</v>
      </c>
      <c r="EG47" s="1700">
        <v>128275.82180672989</v>
      </c>
      <c r="EH47" s="1700">
        <v>131361.07199122367</v>
      </c>
      <c r="EI47" s="1700">
        <v>144133.0072075119</v>
      </c>
      <c r="EJ47" s="1700">
        <v>144263.12580057493</v>
      </c>
      <c r="EK47" s="1700">
        <v>146910.60919368154</v>
      </c>
    </row>
    <row r="48" spans="1:141" s="1712" customFormat="1" ht="17.100000000000001" customHeight="1" x14ac:dyDescent="0.25">
      <c r="A48" s="1715" t="s">
        <v>1635</v>
      </c>
      <c r="B48" s="1711">
        <v>249049.6457634767</v>
      </c>
      <c r="C48" s="1711">
        <v>248807.77216519354</v>
      </c>
      <c r="D48" s="1711">
        <v>251216.34014935835</v>
      </c>
      <c r="E48" s="1711">
        <v>252571.14770766051</v>
      </c>
      <c r="F48" s="1711">
        <v>263772.26442897564</v>
      </c>
      <c r="G48" s="1711">
        <v>267573.77706727927</v>
      </c>
      <c r="H48" s="1711">
        <v>266546.19427709124</v>
      </c>
      <c r="I48" s="1711">
        <v>271927.19652940845</v>
      </c>
      <c r="J48" s="1711">
        <v>272605.20555799588</v>
      </c>
      <c r="K48" s="1711">
        <v>274950.37682160974</v>
      </c>
      <c r="L48" s="1711">
        <v>276946.48094082711</v>
      </c>
      <c r="M48" s="1711">
        <v>279011.9005774298</v>
      </c>
      <c r="N48" s="1711">
        <v>278925.50306887995</v>
      </c>
      <c r="O48" s="1711">
        <v>281794.30187684559</v>
      </c>
      <c r="P48" s="1711">
        <v>282552.45791129809</v>
      </c>
      <c r="Q48" s="1711">
        <v>286531.20071991388</v>
      </c>
      <c r="R48" s="1711">
        <v>288418.86245035374</v>
      </c>
      <c r="S48" s="1711">
        <v>292124.32001176995</v>
      </c>
      <c r="T48" s="1711">
        <v>295910.29042288021</v>
      </c>
      <c r="U48" s="1711">
        <v>298869.28538751893</v>
      </c>
      <c r="V48" s="1711">
        <v>304317.74497532001</v>
      </c>
      <c r="W48" s="1711">
        <v>313019.72673447238</v>
      </c>
      <c r="X48" s="1711">
        <v>311448.56077553553</v>
      </c>
      <c r="Y48" s="1711">
        <v>311128.60589472816</v>
      </c>
      <c r="Z48" s="1711">
        <v>311614.96213569335</v>
      </c>
      <c r="AA48" s="1711">
        <v>312053.74452528806</v>
      </c>
      <c r="AB48" s="1711">
        <v>316252.63222865068</v>
      </c>
      <c r="AC48" s="1711">
        <v>322237.36142590013</v>
      </c>
      <c r="AD48" s="1711">
        <v>328425.03858686506</v>
      </c>
      <c r="AE48" s="1711">
        <v>339992.21987458708</v>
      </c>
      <c r="AF48" s="1711">
        <v>344302.14351216564</v>
      </c>
      <c r="AG48" s="1711">
        <v>346757.92890193785</v>
      </c>
      <c r="AH48" s="1711">
        <v>349337.30424399534</v>
      </c>
      <c r="AI48" s="1711">
        <v>353848.92335604446</v>
      </c>
      <c r="AJ48" s="1711">
        <v>357405.85055804724</v>
      </c>
      <c r="AK48" s="1711">
        <v>364273.63872408587</v>
      </c>
      <c r="AL48" s="1711">
        <v>365700.0106858334</v>
      </c>
      <c r="AM48" s="1711">
        <v>372023.55270095076</v>
      </c>
      <c r="AN48" s="1711">
        <v>369763.25433820783</v>
      </c>
      <c r="AO48" s="1711">
        <v>373549.03799787484</v>
      </c>
      <c r="AP48" s="1711">
        <v>371865.91460924764</v>
      </c>
      <c r="AQ48" s="1711">
        <v>371452.23091788462</v>
      </c>
      <c r="AR48" s="1711">
        <v>381516.64452129649</v>
      </c>
      <c r="AS48" s="1711">
        <v>403214.62648758269</v>
      </c>
      <c r="AT48" s="1711">
        <v>409852.99746432231</v>
      </c>
      <c r="AU48" s="1711">
        <v>403332.10506721033</v>
      </c>
      <c r="AV48" s="1711">
        <v>406428.21979282878</v>
      </c>
      <c r="AW48" s="1711">
        <v>413415.51091962057</v>
      </c>
      <c r="AX48" s="1711">
        <v>398598.84518461517</v>
      </c>
      <c r="AY48" s="1711">
        <v>401054.46897641121</v>
      </c>
      <c r="AZ48" s="1711">
        <v>402940.77149325603</v>
      </c>
      <c r="BA48" s="1711">
        <v>403970.49852973624</v>
      </c>
      <c r="BB48" s="1711">
        <v>398087.2159975979</v>
      </c>
      <c r="BC48" s="1711">
        <v>391977.25670871098</v>
      </c>
      <c r="BD48" s="1711">
        <v>390386.78573823883</v>
      </c>
      <c r="BE48" s="1711">
        <v>389133.07236688567</v>
      </c>
      <c r="BF48" s="1711">
        <v>390326.26670956856</v>
      </c>
      <c r="BG48" s="1711">
        <v>394713.68888715311</v>
      </c>
      <c r="BH48" s="1711">
        <v>403626.6251230645</v>
      </c>
      <c r="BI48" s="1711">
        <v>402034.57576756674</v>
      </c>
      <c r="BJ48" s="1711">
        <v>403049.78413234965</v>
      </c>
      <c r="BK48" s="1711">
        <v>406708.58711020421</v>
      </c>
      <c r="BL48" s="1711">
        <v>420833.52840106795</v>
      </c>
      <c r="BM48" s="1711">
        <v>409999.09764211474</v>
      </c>
      <c r="BN48" s="1711">
        <v>410049.14788507775</v>
      </c>
      <c r="BO48" s="1711">
        <v>414496.77065093926</v>
      </c>
      <c r="BP48" s="1711">
        <v>415860.11372209055</v>
      </c>
      <c r="BQ48" s="1711">
        <v>424519.53156377701</v>
      </c>
      <c r="BR48" s="1711">
        <v>426617.64876020927</v>
      </c>
      <c r="BS48" s="1711">
        <v>427637.71890229994</v>
      </c>
      <c r="BT48" s="1711">
        <v>430810.36150097579</v>
      </c>
      <c r="BU48" s="1711">
        <v>434672</v>
      </c>
      <c r="BV48" s="1711">
        <v>439203.52930083545</v>
      </c>
      <c r="BW48" s="1711">
        <v>439359.98284018214</v>
      </c>
      <c r="BX48" s="1711">
        <v>435001.29686293373</v>
      </c>
      <c r="BY48" s="1711">
        <v>431098.67933808913</v>
      </c>
      <c r="BZ48" s="1711">
        <v>435339.36788126238</v>
      </c>
      <c r="CA48" s="1711">
        <v>437123.20882603136</v>
      </c>
      <c r="CB48" s="1711">
        <v>444612.80199413287</v>
      </c>
      <c r="CC48" s="1711">
        <v>439060.37191924034</v>
      </c>
      <c r="CD48" s="1711">
        <v>440061.58054031956</v>
      </c>
      <c r="CE48" s="1711">
        <v>447458.7780713992</v>
      </c>
      <c r="CF48" s="1711">
        <v>441429.38226082473</v>
      </c>
      <c r="CG48" s="1711">
        <v>439052.39421066613</v>
      </c>
      <c r="CH48" s="1711">
        <v>438225.26982365304</v>
      </c>
      <c r="CI48" s="1711">
        <v>453757.59330395272</v>
      </c>
      <c r="CJ48" s="1711">
        <v>466565.74806269351</v>
      </c>
      <c r="CK48" s="1711">
        <v>466979.72767845431</v>
      </c>
      <c r="CL48" s="1711">
        <v>471439.24873741303</v>
      </c>
      <c r="CM48" s="1711">
        <v>469475.22165179282</v>
      </c>
      <c r="CN48" s="1711">
        <v>477606.15503394004</v>
      </c>
      <c r="CO48" s="1711">
        <v>484031.97308948234</v>
      </c>
      <c r="CP48" s="1711">
        <v>499347.11667182925</v>
      </c>
      <c r="CQ48" s="1711">
        <v>508743.01371824613</v>
      </c>
      <c r="CR48" s="1711">
        <v>506885.11758552428</v>
      </c>
      <c r="CS48" s="1711">
        <v>504899.96303005406</v>
      </c>
      <c r="CT48" s="1711">
        <v>513653.74925429007</v>
      </c>
      <c r="CU48" s="1711">
        <v>508134.20288955612</v>
      </c>
      <c r="CV48" s="1711">
        <v>501638.0525921855</v>
      </c>
      <c r="CW48" s="1711">
        <v>503874.2544021557</v>
      </c>
      <c r="CX48" s="1711">
        <v>442037.41343123297</v>
      </c>
      <c r="CY48" s="1711">
        <v>449910.84770792403</v>
      </c>
      <c r="CZ48" s="1711">
        <v>457172.64846335299</v>
      </c>
      <c r="DA48" s="1711">
        <v>450663.51815579436</v>
      </c>
      <c r="DB48" s="1711">
        <v>454880.58753516397</v>
      </c>
      <c r="DC48" s="1711">
        <v>454985.41505590512</v>
      </c>
      <c r="DD48" s="1711">
        <v>455794.1838765167</v>
      </c>
      <c r="DE48" s="1711">
        <v>460261.97833692952</v>
      </c>
      <c r="DF48" s="1711">
        <v>459857.20631190663</v>
      </c>
      <c r="DG48" s="1711">
        <v>465278.00353156874</v>
      </c>
      <c r="DH48" s="1711">
        <v>465124.05002107681</v>
      </c>
      <c r="DI48" s="1711">
        <v>469942.82805349235</v>
      </c>
      <c r="DJ48" s="1711">
        <v>472757.9814048956</v>
      </c>
      <c r="DK48" s="1711">
        <v>478157.73158403148</v>
      </c>
      <c r="DL48" s="1711">
        <v>479546.68564041925</v>
      </c>
      <c r="DM48" s="1711">
        <v>483231.32369662204</v>
      </c>
      <c r="DN48" s="1711">
        <v>487897.26553679502</v>
      </c>
      <c r="DO48" s="1711">
        <v>488414.92341110448</v>
      </c>
      <c r="DP48" s="1711">
        <v>490426.1352571763</v>
      </c>
      <c r="DQ48" s="1711">
        <v>495724.33515545481</v>
      </c>
      <c r="DR48" s="1711">
        <v>496889.25746136258</v>
      </c>
      <c r="DS48" s="1711">
        <v>492897.71237293351</v>
      </c>
      <c r="DT48" s="1711">
        <v>497126.63932293892</v>
      </c>
      <c r="DU48" s="1711">
        <v>504228.00212259655</v>
      </c>
      <c r="DV48" s="1711">
        <v>503789.14151354413</v>
      </c>
      <c r="DW48" s="1711">
        <v>506761.14286677964</v>
      </c>
      <c r="DX48" s="1711">
        <v>509260.21698601503</v>
      </c>
      <c r="DY48" s="1711">
        <v>507091.15402811993</v>
      </c>
      <c r="DZ48" s="1711">
        <v>501754.60837453994</v>
      </c>
      <c r="EA48" s="1711">
        <v>533500.42043595039</v>
      </c>
      <c r="EB48" s="1711">
        <v>532843.24002519622</v>
      </c>
      <c r="EC48" s="1711">
        <v>534011.13313720538</v>
      </c>
      <c r="ED48" s="1711">
        <v>545639.06768007705</v>
      </c>
      <c r="EE48" s="1711">
        <v>536496.19769296783</v>
      </c>
      <c r="EF48" s="1711">
        <v>529883.79861313675</v>
      </c>
      <c r="EG48" s="1711">
        <v>586763.41810640378</v>
      </c>
      <c r="EH48" s="1711">
        <v>591831.17295544583</v>
      </c>
      <c r="EI48" s="1711">
        <v>593373.73864856444</v>
      </c>
      <c r="EJ48" s="1711">
        <v>602903.11802508077</v>
      </c>
      <c r="EK48" s="1711">
        <v>601145.01426576532</v>
      </c>
    </row>
    <row r="49" spans="1:141" ht="17.100000000000001" customHeight="1" x14ac:dyDescent="0.25">
      <c r="A49" s="1698" t="s">
        <v>1632</v>
      </c>
      <c r="B49" s="1700">
        <v>153.19780331999999</v>
      </c>
      <c r="C49" s="1700">
        <v>154.31596911</v>
      </c>
      <c r="D49" s="1700">
        <v>138.70587049999997</v>
      </c>
      <c r="E49" s="1700">
        <v>145.20146566999998</v>
      </c>
      <c r="F49" s="1700">
        <v>139.64907062999998</v>
      </c>
      <c r="G49" s="1700">
        <v>144.54348844999998</v>
      </c>
      <c r="H49" s="1700">
        <v>136.46690247999999</v>
      </c>
      <c r="I49" s="1700">
        <v>137.70103456999999</v>
      </c>
      <c r="J49" s="1700">
        <v>166.28222216</v>
      </c>
      <c r="K49" s="1700">
        <v>164.10271523999998</v>
      </c>
      <c r="L49" s="1700">
        <v>188.36966712999998</v>
      </c>
      <c r="M49" s="1700">
        <v>289.10614802999993</v>
      </c>
      <c r="N49" s="1700">
        <v>325.25928297999997</v>
      </c>
      <c r="O49" s="1700">
        <v>266.26099159999995</v>
      </c>
      <c r="P49" s="1700">
        <v>282.16233682000001</v>
      </c>
      <c r="Q49" s="1700">
        <v>326.19289162000001</v>
      </c>
      <c r="R49" s="1700">
        <v>355.96613649</v>
      </c>
      <c r="S49" s="1700">
        <v>144.95301177000002</v>
      </c>
      <c r="T49" s="1700">
        <v>145.04960496999999</v>
      </c>
      <c r="U49" s="1700">
        <v>146.18456738</v>
      </c>
      <c r="V49" s="1700">
        <v>147.98835771</v>
      </c>
      <c r="W49" s="1700">
        <v>189.87692557</v>
      </c>
      <c r="X49" s="1700">
        <v>188.68572480999998</v>
      </c>
      <c r="Y49" s="1700">
        <v>187.66180904000001</v>
      </c>
      <c r="Z49" s="1700">
        <v>184.76241243000001</v>
      </c>
      <c r="AA49" s="1700">
        <v>235.96431477000002</v>
      </c>
      <c r="AB49" s="1700">
        <v>228.80128807000003</v>
      </c>
      <c r="AC49" s="1700">
        <v>202.30284356000001</v>
      </c>
      <c r="AD49" s="1700">
        <v>207.31680611000002</v>
      </c>
      <c r="AE49" s="1700">
        <v>142.31707372000002</v>
      </c>
      <c r="AF49" s="1700">
        <v>246.29880878</v>
      </c>
      <c r="AG49" s="1700">
        <v>157.61338316000001</v>
      </c>
      <c r="AH49" s="1700">
        <v>186.53756657</v>
      </c>
      <c r="AI49" s="1700">
        <v>186.00266166</v>
      </c>
      <c r="AJ49" s="1700">
        <v>148.20166657000001</v>
      </c>
      <c r="AK49" s="1700">
        <v>184.47326498999999</v>
      </c>
      <c r="AL49" s="1700">
        <v>158.50110899000001</v>
      </c>
      <c r="AM49" s="1700">
        <v>151.81138362999999</v>
      </c>
      <c r="AN49" s="1700">
        <v>144.74117856000001</v>
      </c>
      <c r="AO49" s="1700">
        <v>154.39851223000002</v>
      </c>
      <c r="AP49" s="1700">
        <v>135.40763834000001</v>
      </c>
      <c r="AQ49" s="1700">
        <v>198.07188681</v>
      </c>
      <c r="AR49" s="1700">
        <v>126.59522910000001</v>
      </c>
      <c r="AS49" s="1700">
        <v>150.84449430999999</v>
      </c>
      <c r="AT49" s="1700">
        <v>162.74188365000003</v>
      </c>
      <c r="AU49" s="1700">
        <v>164.49673319999999</v>
      </c>
      <c r="AV49" s="1700">
        <v>163.62766462999997</v>
      </c>
      <c r="AW49" s="1700">
        <v>172.66457023999999</v>
      </c>
      <c r="AX49" s="1700">
        <v>134.78201322999996</v>
      </c>
      <c r="AY49" s="1700">
        <v>146.16603488000001</v>
      </c>
      <c r="AZ49" s="1700">
        <v>154.80724961999994</v>
      </c>
      <c r="BA49" s="1700">
        <v>158.50427366000002</v>
      </c>
      <c r="BB49" s="1700">
        <v>161.91662781999997</v>
      </c>
      <c r="BC49" s="1700">
        <v>159.59387422</v>
      </c>
      <c r="BD49" s="1700">
        <v>117.25199542000001</v>
      </c>
      <c r="BE49" s="1700">
        <v>129.45984655000001</v>
      </c>
      <c r="BF49" s="1700">
        <v>134.73078520999996</v>
      </c>
      <c r="BG49" s="1700">
        <v>140.02408560999999</v>
      </c>
      <c r="BH49" s="1700">
        <v>139.35857369000001</v>
      </c>
      <c r="BI49" s="1700">
        <v>152.22108252999999</v>
      </c>
      <c r="BJ49" s="1700">
        <v>115.15130846999999</v>
      </c>
      <c r="BK49" s="1700">
        <v>126.01319054</v>
      </c>
      <c r="BL49" s="1700">
        <v>127.1554088</v>
      </c>
      <c r="BM49" s="1700">
        <v>371.52363643000001</v>
      </c>
      <c r="BN49" s="1700">
        <v>379.96656151999991</v>
      </c>
      <c r="BO49" s="1700">
        <v>3704.0103747000003</v>
      </c>
      <c r="BP49" s="1700">
        <v>3664.27348949</v>
      </c>
      <c r="BQ49" s="1700">
        <v>3670.1731644900001</v>
      </c>
      <c r="BR49" s="1700">
        <v>3675.21057273</v>
      </c>
      <c r="BS49" s="1700">
        <v>3683.2173269999998</v>
      </c>
      <c r="BT49" s="1700">
        <v>3657.3844738899998</v>
      </c>
      <c r="BU49" s="1700">
        <v>3669</v>
      </c>
      <c r="BV49" s="1700">
        <v>3617.0592188099999</v>
      </c>
      <c r="BW49" s="1700">
        <v>3626.6453938499999</v>
      </c>
      <c r="BX49" s="1700">
        <v>3623.0380289999998</v>
      </c>
      <c r="BY49" s="1700">
        <v>3622.9704508099999</v>
      </c>
      <c r="BZ49" s="1700">
        <v>3621.55255085</v>
      </c>
      <c r="CA49" s="1700">
        <v>3760.6580941399998</v>
      </c>
      <c r="CB49" s="1700">
        <v>3749.1737147999997</v>
      </c>
      <c r="CC49" s="1700">
        <v>3761.8094959199998</v>
      </c>
      <c r="CD49" s="1700">
        <v>3762.2770625399999</v>
      </c>
      <c r="CE49" s="1700">
        <v>3758.5232117199998</v>
      </c>
      <c r="CF49" s="1700">
        <v>3767.8315939099998</v>
      </c>
      <c r="CG49" s="1700">
        <v>3786.0611617799996</v>
      </c>
      <c r="CH49" s="1700">
        <v>3776.0857908899998</v>
      </c>
      <c r="CI49" s="1700">
        <v>3765.93455279</v>
      </c>
      <c r="CJ49" s="1700">
        <v>3765.1976652000003</v>
      </c>
      <c r="CK49" s="1700">
        <v>3761.3297814900002</v>
      </c>
      <c r="CL49" s="1700">
        <v>3766.3030819800001</v>
      </c>
      <c r="CM49" s="1700">
        <v>3851.56925434</v>
      </c>
      <c r="CN49" s="1700">
        <v>3838.2095615300004</v>
      </c>
      <c r="CO49" s="1700">
        <v>3841.6459451600003</v>
      </c>
      <c r="CP49" s="1700">
        <v>3854.8684223200003</v>
      </c>
      <c r="CQ49" s="1700">
        <v>3851.2765629800001</v>
      </c>
      <c r="CR49" s="1700">
        <v>3841.4149903800003</v>
      </c>
      <c r="CS49" s="1700">
        <v>3843.0021967400003</v>
      </c>
      <c r="CT49" s="1700">
        <v>3829.80791262</v>
      </c>
      <c r="CU49" s="1700">
        <v>3850.1254325200002</v>
      </c>
      <c r="CV49" s="1700">
        <v>3837.4422250600001</v>
      </c>
      <c r="CW49" s="1700">
        <v>3832.0039649100004</v>
      </c>
      <c r="CX49" s="1700">
        <v>3838.5214351200002</v>
      </c>
      <c r="CY49" s="1700">
        <v>3939.3595319200003</v>
      </c>
      <c r="CZ49" s="1700">
        <v>3924.4904188699998</v>
      </c>
      <c r="DA49" s="1700">
        <v>3928.2821452100002</v>
      </c>
      <c r="DB49" s="1700">
        <v>3940.63574281</v>
      </c>
      <c r="DC49" s="1700">
        <v>3911.6779075099998</v>
      </c>
      <c r="DD49" s="1700">
        <v>3916.1275332999999</v>
      </c>
      <c r="DE49" s="1700">
        <v>3927.1168639899997</v>
      </c>
      <c r="DF49" s="1700">
        <v>3915.7525036699999</v>
      </c>
      <c r="DG49" s="1700">
        <v>3920.3112408100001</v>
      </c>
      <c r="DH49" s="1700">
        <v>3923.40452461</v>
      </c>
      <c r="DI49" s="1700">
        <v>3926.9384735599997</v>
      </c>
      <c r="DJ49" s="1700">
        <v>3935.6997193899997</v>
      </c>
      <c r="DK49" s="1700">
        <v>4040.11773928</v>
      </c>
      <c r="DL49" s="1700">
        <v>4022.36362465</v>
      </c>
      <c r="DM49" s="1700">
        <v>4023.9363366299999</v>
      </c>
      <c r="DN49" s="1700">
        <v>4030.76345545</v>
      </c>
      <c r="DO49" s="1700">
        <v>4034.9671928500002</v>
      </c>
      <c r="DP49" s="1700">
        <v>4030.7474261400002</v>
      </c>
      <c r="DQ49" s="1700">
        <v>4032.3685415700002</v>
      </c>
      <c r="DR49" s="1700">
        <v>4021.3580319799999</v>
      </c>
      <c r="DS49" s="1700">
        <v>4031.9189057100002</v>
      </c>
      <c r="DT49" s="1700">
        <v>4036.5619587200003</v>
      </c>
      <c r="DU49" s="1700">
        <v>4021.3721522400001</v>
      </c>
      <c r="DV49" s="1700">
        <v>4021.8372684700003</v>
      </c>
      <c r="DW49" s="1700">
        <v>4119.7111005500001</v>
      </c>
      <c r="DX49" s="1700">
        <v>5379.726790910001</v>
      </c>
      <c r="DY49" s="1700">
        <v>5489.9843629499983</v>
      </c>
      <c r="DZ49" s="1700">
        <v>5645.9314230800037</v>
      </c>
      <c r="EA49" s="1700">
        <v>38584.592081740004</v>
      </c>
      <c r="EB49" s="1700">
        <v>38698.5757381</v>
      </c>
      <c r="EC49" s="1700">
        <v>40100.677529779998</v>
      </c>
      <c r="ED49" s="1700">
        <v>40111.402101599997</v>
      </c>
      <c r="EE49" s="1700">
        <v>40256.463010569998</v>
      </c>
      <c r="EF49" s="1700">
        <v>40239.019081019993</v>
      </c>
      <c r="EG49" s="1700">
        <v>87597.159286900001</v>
      </c>
      <c r="EH49" s="1700">
        <v>87788.728449970004</v>
      </c>
      <c r="EI49" s="1700">
        <v>88054.309445469989</v>
      </c>
      <c r="EJ49" s="1700">
        <v>88057.297381139986</v>
      </c>
      <c r="EK49" s="1700">
        <v>88081.807422400001</v>
      </c>
    </row>
    <row r="50" spans="1:141" ht="17.100000000000001" customHeight="1" x14ac:dyDescent="0.25">
      <c r="A50" s="1698" t="s">
        <v>1636</v>
      </c>
      <c r="B50" s="1700">
        <v>248896.44796015669</v>
      </c>
      <c r="C50" s="1700">
        <v>248653.45619608354</v>
      </c>
      <c r="D50" s="1700">
        <v>251077.63427885834</v>
      </c>
      <c r="E50" s="1700">
        <v>252425.94624199052</v>
      </c>
      <c r="F50" s="1700">
        <v>263632.61535834562</v>
      </c>
      <c r="G50" s="1700">
        <v>267429.23357882927</v>
      </c>
      <c r="H50" s="1700">
        <v>266409.72737461125</v>
      </c>
      <c r="I50" s="1700">
        <v>271789.49549483845</v>
      </c>
      <c r="J50" s="1700">
        <v>272438.92333583586</v>
      </c>
      <c r="K50" s="1700">
        <v>274786.27410636976</v>
      </c>
      <c r="L50" s="1700">
        <v>276758.11127369711</v>
      </c>
      <c r="M50" s="1700">
        <v>278722.79442939977</v>
      </c>
      <c r="N50" s="1700">
        <v>278600.24378589995</v>
      </c>
      <c r="O50" s="1700">
        <v>281528.0408852456</v>
      </c>
      <c r="P50" s="1700">
        <v>282270.29557447811</v>
      </c>
      <c r="Q50" s="1700">
        <v>286205.00782829389</v>
      </c>
      <c r="R50" s="1700">
        <v>288062.89631386375</v>
      </c>
      <c r="S50" s="1700">
        <v>291979.36699999997</v>
      </c>
      <c r="T50" s="1700">
        <v>295765.24081791023</v>
      </c>
      <c r="U50" s="1700">
        <v>298723.10082013893</v>
      </c>
      <c r="V50" s="1700">
        <v>304169.75661760999</v>
      </c>
      <c r="W50" s="1700">
        <v>312829.84980890236</v>
      </c>
      <c r="X50" s="1700">
        <v>311259.87505072553</v>
      </c>
      <c r="Y50" s="1700">
        <v>310940.94408568816</v>
      </c>
      <c r="Z50" s="1700">
        <v>311430.19972326333</v>
      </c>
      <c r="AA50" s="1700">
        <v>311817.78021051805</v>
      </c>
      <c r="AB50" s="1700">
        <v>316023.83094058069</v>
      </c>
      <c r="AC50" s="1700">
        <v>322035.05858234013</v>
      </c>
      <c r="AD50" s="1700">
        <v>328217.72178075509</v>
      </c>
      <c r="AE50" s="1700">
        <v>339849.9028008671</v>
      </c>
      <c r="AF50" s="1700">
        <v>344055.84470338566</v>
      </c>
      <c r="AG50" s="1700">
        <v>346600.31551877788</v>
      </c>
      <c r="AH50" s="1700">
        <v>349150.76667742536</v>
      </c>
      <c r="AI50" s="1700">
        <v>353662.92069438443</v>
      </c>
      <c r="AJ50" s="1700">
        <v>357257.64889147726</v>
      </c>
      <c r="AK50" s="1700">
        <v>364089.16545909585</v>
      </c>
      <c r="AL50" s="1700">
        <v>365541.50957684341</v>
      </c>
      <c r="AM50" s="1700">
        <v>371871.74131732079</v>
      </c>
      <c r="AN50" s="1700">
        <v>369618.51315964782</v>
      </c>
      <c r="AO50" s="1700">
        <v>373394.63948564482</v>
      </c>
      <c r="AP50" s="1700">
        <v>371730.50697090762</v>
      </c>
      <c r="AQ50" s="1700">
        <v>371254.15903107461</v>
      </c>
      <c r="AR50" s="1700">
        <v>381390.04929219646</v>
      </c>
      <c r="AS50" s="1700">
        <v>403063.78199327271</v>
      </c>
      <c r="AT50" s="1700">
        <v>409690.2555806723</v>
      </c>
      <c r="AU50" s="1700">
        <v>403167.60833401035</v>
      </c>
      <c r="AV50" s="1700">
        <v>406264.59212819877</v>
      </c>
      <c r="AW50" s="1700">
        <v>413242.84634938056</v>
      </c>
      <c r="AX50" s="1700">
        <v>398464.06317138515</v>
      </c>
      <c r="AY50" s="1700">
        <v>400908.30294153123</v>
      </c>
      <c r="AZ50" s="1700">
        <v>402785.96424363606</v>
      </c>
      <c r="BA50" s="1700">
        <v>403811.99425607623</v>
      </c>
      <c r="BB50" s="1700">
        <v>397925.2993697779</v>
      </c>
      <c r="BC50" s="1700">
        <v>391817.662834491</v>
      </c>
      <c r="BD50" s="1700">
        <v>390269.53374281881</v>
      </c>
      <c r="BE50" s="1700">
        <v>389003.61252033565</v>
      </c>
      <c r="BF50" s="1700">
        <v>390191.53592435858</v>
      </c>
      <c r="BG50" s="1700">
        <v>394573.66480154311</v>
      </c>
      <c r="BH50" s="1700">
        <v>403487.2665493745</v>
      </c>
      <c r="BI50" s="1700">
        <v>401882.35468503676</v>
      </c>
      <c r="BJ50" s="1700">
        <v>402934.63282387966</v>
      </c>
      <c r="BK50" s="1700">
        <v>406582.5739196642</v>
      </c>
      <c r="BL50" s="1700">
        <v>420706.37299226795</v>
      </c>
      <c r="BM50" s="1700">
        <v>409627.57400568476</v>
      </c>
      <c r="BN50" s="1700">
        <v>409669.18132355774</v>
      </c>
      <c r="BO50" s="1700">
        <v>410792.76027623925</v>
      </c>
      <c r="BP50" s="1700">
        <v>412195.84023260057</v>
      </c>
      <c r="BQ50" s="1700">
        <v>420849.35839928698</v>
      </c>
      <c r="BR50" s="1700">
        <v>422942.43818747927</v>
      </c>
      <c r="BS50" s="1700">
        <v>423954.50157529995</v>
      </c>
      <c r="BT50" s="1700">
        <v>427152.97702708578</v>
      </c>
      <c r="BU50" s="1700">
        <v>431004</v>
      </c>
      <c r="BV50" s="1700">
        <v>435586.47008202545</v>
      </c>
      <c r="BW50" s="1700">
        <v>435733.33744633215</v>
      </c>
      <c r="BX50" s="1700">
        <v>431378.25883393374</v>
      </c>
      <c r="BY50" s="1700">
        <v>427475.70888727915</v>
      </c>
      <c r="BZ50" s="1700">
        <v>431717.81533041236</v>
      </c>
      <c r="CA50" s="1700">
        <v>433362.55073189136</v>
      </c>
      <c r="CB50" s="1700">
        <v>440863.62827933289</v>
      </c>
      <c r="CC50" s="1700">
        <v>435298.56242332031</v>
      </c>
      <c r="CD50" s="1700">
        <v>436299.30347777955</v>
      </c>
      <c r="CE50" s="1700">
        <v>443700.2548596792</v>
      </c>
      <c r="CF50" s="1700">
        <v>437661.55066691473</v>
      </c>
      <c r="CG50" s="1700">
        <v>435266.33304888615</v>
      </c>
      <c r="CH50" s="1700">
        <v>434449.18403276306</v>
      </c>
      <c r="CI50" s="1700">
        <v>449991.6587511627</v>
      </c>
      <c r="CJ50" s="1700">
        <v>462800.55039749353</v>
      </c>
      <c r="CK50" s="1700">
        <v>463218.39789696428</v>
      </c>
      <c r="CL50" s="1700">
        <v>467672.94565543305</v>
      </c>
      <c r="CM50" s="1700">
        <v>465623.6523974528</v>
      </c>
      <c r="CN50" s="1700">
        <v>473767.94547241007</v>
      </c>
      <c r="CO50" s="1700">
        <v>480190.32714432233</v>
      </c>
      <c r="CP50" s="1700">
        <v>495492.24824950926</v>
      </c>
      <c r="CQ50" s="1700">
        <v>504891.73715526611</v>
      </c>
      <c r="CR50" s="1700">
        <v>503043.70259514428</v>
      </c>
      <c r="CS50" s="1700">
        <v>501056.96083331405</v>
      </c>
      <c r="CT50" s="1700">
        <v>509823.94134167006</v>
      </c>
      <c r="CU50" s="1700">
        <v>504284.07745703612</v>
      </c>
      <c r="CV50" s="1700">
        <v>497800.61036712548</v>
      </c>
      <c r="CW50" s="1700">
        <v>500042.2504372457</v>
      </c>
      <c r="CX50" s="1700">
        <v>438198.89199611294</v>
      </c>
      <c r="CY50" s="1700">
        <v>445971.48817600403</v>
      </c>
      <c r="CZ50" s="1700">
        <v>453248.15804448299</v>
      </c>
      <c r="DA50" s="1700">
        <v>446735.23601058434</v>
      </c>
      <c r="DB50" s="1700">
        <v>450939.951792354</v>
      </c>
      <c r="DC50" s="1700">
        <v>451073.7371483951</v>
      </c>
      <c r="DD50" s="1700">
        <v>451878.05634321668</v>
      </c>
      <c r="DE50" s="1700">
        <v>456334.86147293949</v>
      </c>
      <c r="DF50" s="1700">
        <v>455941.45380823663</v>
      </c>
      <c r="DG50" s="1700">
        <v>461357.69229075871</v>
      </c>
      <c r="DH50" s="1700">
        <v>461200.64549646678</v>
      </c>
      <c r="DI50" s="1700">
        <v>466015.88957993238</v>
      </c>
      <c r="DJ50" s="1700">
        <v>468822.28168550559</v>
      </c>
      <c r="DK50" s="1700">
        <v>474117.6138447515</v>
      </c>
      <c r="DL50" s="1700">
        <v>475524.32201576926</v>
      </c>
      <c r="DM50" s="1700">
        <v>479207.38735999202</v>
      </c>
      <c r="DN50" s="1700">
        <v>483866.50208134501</v>
      </c>
      <c r="DO50" s="1700">
        <v>484379.95621825446</v>
      </c>
      <c r="DP50" s="1700">
        <v>486395.38783103629</v>
      </c>
      <c r="DQ50" s="1700">
        <v>491691.96661388484</v>
      </c>
      <c r="DR50" s="1700">
        <v>492867.89942938258</v>
      </c>
      <c r="DS50" s="1700">
        <v>488865.79346722353</v>
      </c>
      <c r="DT50" s="1700">
        <v>493090.07736421895</v>
      </c>
      <c r="DU50" s="1700">
        <v>500206.62997035653</v>
      </c>
      <c r="DV50" s="1700">
        <v>499767.30424507416</v>
      </c>
      <c r="DW50" s="1700">
        <v>502641.43176622962</v>
      </c>
      <c r="DX50" s="1700">
        <v>503880.49019510503</v>
      </c>
      <c r="DY50" s="1700">
        <v>501601.1696651699</v>
      </c>
      <c r="DZ50" s="1700">
        <v>496108.67695145996</v>
      </c>
      <c r="EA50" s="1700">
        <v>494915.82835421042</v>
      </c>
      <c r="EB50" s="1700">
        <v>494144.66428709624</v>
      </c>
      <c r="EC50" s="1700">
        <v>493910.45560742536</v>
      </c>
      <c r="ED50" s="1700">
        <v>505527.66557847703</v>
      </c>
      <c r="EE50" s="1700">
        <v>496239.7346823978</v>
      </c>
      <c r="EF50" s="1700">
        <v>489644.77953211672</v>
      </c>
      <c r="EG50" s="1700">
        <v>499166.25881950383</v>
      </c>
      <c r="EH50" s="1700">
        <v>504042.44450547587</v>
      </c>
      <c r="EI50" s="1700">
        <v>505319.42920309445</v>
      </c>
      <c r="EJ50" s="1700">
        <v>514845.82064394082</v>
      </c>
      <c r="EK50" s="1700">
        <v>513063.20684336533</v>
      </c>
    </row>
    <row r="51" spans="1:141" ht="6" customHeight="1" x14ac:dyDescent="0.25">
      <c r="A51" s="1698"/>
      <c r="B51" s="1700"/>
      <c r="C51" s="1700"/>
      <c r="D51" s="1700"/>
      <c r="E51" s="1700"/>
      <c r="F51" s="1700"/>
      <c r="G51" s="1700"/>
      <c r="H51" s="1700"/>
      <c r="I51" s="1700"/>
      <c r="J51" s="1700"/>
      <c r="K51" s="1700"/>
      <c r="L51" s="1700"/>
      <c r="M51" s="1700"/>
      <c r="N51" s="1700"/>
      <c r="O51" s="1700"/>
      <c r="P51" s="1700"/>
      <c r="Q51" s="1700"/>
      <c r="R51" s="1700"/>
      <c r="S51" s="1700"/>
      <c r="T51" s="1700"/>
      <c r="U51" s="1700"/>
      <c r="V51" s="1700"/>
      <c r="W51" s="1700"/>
      <c r="X51" s="1700"/>
      <c r="Y51" s="1700"/>
      <c r="Z51" s="1700"/>
      <c r="AA51" s="1700"/>
      <c r="AB51" s="1700"/>
      <c r="AC51" s="1700"/>
      <c r="AD51" s="1700"/>
      <c r="AE51" s="1700"/>
      <c r="AF51" s="1700"/>
      <c r="AG51" s="1700"/>
      <c r="AH51" s="1700"/>
      <c r="AI51" s="1700"/>
      <c r="AJ51" s="1700"/>
      <c r="AK51" s="1700"/>
      <c r="AL51" s="1700"/>
      <c r="AM51" s="1700"/>
      <c r="AN51" s="1700"/>
      <c r="AO51" s="1700"/>
      <c r="AP51" s="1700"/>
      <c r="AQ51" s="1700"/>
      <c r="AR51" s="1700"/>
      <c r="AS51" s="1700"/>
      <c r="AT51" s="1700"/>
      <c r="AU51" s="1700"/>
      <c r="AV51" s="1700"/>
      <c r="AW51" s="1700"/>
      <c r="AX51" s="1700"/>
      <c r="AY51" s="1700"/>
      <c r="AZ51" s="1700"/>
      <c r="BA51" s="1700"/>
      <c r="BB51" s="1700"/>
      <c r="BC51" s="1700"/>
      <c r="BD51" s="1700"/>
      <c r="BE51" s="1700"/>
      <c r="BF51" s="1700"/>
      <c r="BG51" s="1700"/>
      <c r="BH51" s="1700"/>
      <c r="BI51" s="1700"/>
      <c r="BJ51" s="1700"/>
      <c r="BK51" s="1700"/>
      <c r="BL51" s="1700"/>
      <c r="BM51" s="1700"/>
      <c r="BN51" s="1700"/>
      <c r="BO51" s="1700"/>
      <c r="BP51" s="1700"/>
      <c r="BQ51" s="1700"/>
      <c r="BR51" s="1700"/>
      <c r="BS51" s="1700"/>
      <c r="BT51" s="1700"/>
      <c r="BU51" s="1700"/>
      <c r="BV51" s="1700"/>
      <c r="BW51" s="1700"/>
      <c r="BX51" s="1700"/>
      <c r="BY51" s="1700"/>
      <c r="BZ51" s="1700"/>
      <c r="CA51" s="1700"/>
      <c r="CB51" s="1700"/>
      <c r="CC51" s="1700"/>
      <c r="CD51" s="1700"/>
      <c r="CE51" s="1700"/>
      <c r="CF51" s="1700"/>
      <c r="CG51" s="1700"/>
      <c r="CH51" s="1700"/>
      <c r="CI51" s="1700"/>
      <c r="CJ51" s="1700"/>
      <c r="CK51" s="1700"/>
      <c r="CL51" s="1700"/>
      <c r="CM51" s="1700"/>
      <c r="CN51" s="1700"/>
      <c r="CO51" s="1700"/>
      <c r="CP51" s="1700"/>
      <c r="CQ51" s="1700"/>
      <c r="CR51" s="1700"/>
      <c r="CS51" s="1700"/>
      <c r="CT51" s="1700"/>
      <c r="CU51" s="1700"/>
      <c r="CV51" s="1700"/>
      <c r="CW51" s="1700"/>
      <c r="CX51" s="1700"/>
      <c r="CY51" s="1700"/>
      <c r="CZ51" s="1700"/>
      <c r="DA51" s="1700"/>
      <c r="DB51" s="1700"/>
      <c r="DC51" s="1700"/>
      <c r="DD51" s="1700"/>
      <c r="DE51" s="1700"/>
      <c r="DF51" s="1700"/>
      <c r="DG51" s="1700"/>
      <c r="DH51" s="1700"/>
      <c r="DI51" s="1700"/>
      <c r="DJ51" s="1700"/>
      <c r="DK51" s="1700"/>
      <c r="DL51" s="1700"/>
      <c r="DM51" s="1700"/>
      <c r="DN51" s="1700"/>
      <c r="DO51" s="1700"/>
      <c r="DP51" s="1700"/>
      <c r="DQ51" s="1700"/>
      <c r="DR51" s="1700"/>
      <c r="DS51" s="1700"/>
      <c r="DT51" s="1700"/>
      <c r="DU51" s="1700"/>
      <c r="DV51" s="1700"/>
      <c r="DW51" s="1700"/>
      <c r="DX51" s="1700"/>
      <c r="DY51" s="1700"/>
      <c r="DZ51" s="1700"/>
      <c r="EA51" s="1700"/>
      <c r="EB51" s="1700"/>
      <c r="EC51" s="1700"/>
      <c r="ED51" s="1700"/>
      <c r="EE51" s="1700"/>
      <c r="EF51" s="1700"/>
      <c r="EG51" s="1700"/>
      <c r="EH51" s="1700"/>
      <c r="EI51" s="1700"/>
      <c r="EJ51" s="1700"/>
      <c r="EK51" s="1700"/>
    </row>
    <row r="52" spans="1:141" ht="18.75" customHeight="1" x14ac:dyDescent="0.25">
      <c r="A52" s="1716" t="s">
        <v>1637</v>
      </c>
      <c r="B52" s="1702">
        <v>242562.11196942668</v>
      </c>
      <c r="C52" s="1702">
        <v>243311.51183294356</v>
      </c>
      <c r="D52" s="1702">
        <v>245033.22232351839</v>
      </c>
      <c r="E52" s="1702">
        <v>244018.02989344046</v>
      </c>
      <c r="F52" s="1702">
        <v>250580.00481199563</v>
      </c>
      <c r="G52" s="1702">
        <v>254522.90055574928</v>
      </c>
      <c r="H52" s="1702">
        <v>253012.12550947376</v>
      </c>
      <c r="I52" s="1702">
        <v>257454.08719937806</v>
      </c>
      <c r="J52" s="1702">
        <v>259335.49789052695</v>
      </c>
      <c r="K52" s="1702">
        <v>261678.9711234938</v>
      </c>
      <c r="L52" s="1702">
        <v>263432.48575053358</v>
      </c>
      <c r="M52" s="1702">
        <v>269479.06372029684</v>
      </c>
      <c r="N52" s="1702">
        <v>268545.90110465075</v>
      </c>
      <c r="O52" s="1702">
        <v>270706.00045230635</v>
      </c>
      <c r="P52" s="1702">
        <v>271381.57843502238</v>
      </c>
      <c r="Q52" s="1702">
        <v>273618.81903622823</v>
      </c>
      <c r="R52" s="1702">
        <v>276101.33253532433</v>
      </c>
      <c r="S52" s="1702">
        <v>279636.03401176998</v>
      </c>
      <c r="T52" s="1702">
        <v>281649.19143097132</v>
      </c>
      <c r="U52" s="1702">
        <v>284773.79267272697</v>
      </c>
      <c r="V52" s="1702">
        <v>287793.6374971855</v>
      </c>
      <c r="W52" s="1702">
        <v>292660.7243567055</v>
      </c>
      <c r="X52" s="1702">
        <v>293820.32975756953</v>
      </c>
      <c r="Y52" s="1702">
        <v>293809.05868648255</v>
      </c>
      <c r="Z52" s="1702">
        <v>293787.48378060694</v>
      </c>
      <c r="AA52" s="1702">
        <v>293916.31173214311</v>
      </c>
      <c r="AB52" s="1702">
        <v>298362.30671179813</v>
      </c>
      <c r="AC52" s="1702">
        <v>301613.59854571871</v>
      </c>
      <c r="AD52" s="1702">
        <v>303907.25735931937</v>
      </c>
      <c r="AE52" s="1702">
        <v>312520.51665193163</v>
      </c>
      <c r="AF52" s="1702">
        <v>313073.27916318265</v>
      </c>
      <c r="AG52" s="1702">
        <v>316802.83527758741</v>
      </c>
      <c r="AH52" s="1702">
        <v>318570.33801969216</v>
      </c>
      <c r="AI52" s="1702">
        <v>321861.70005690499</v>
      </c>
      <c r="AJ52" s="1702">
        <v>325813.98861694545</v>
      </c>
      <c r="AK52" s="1702">
        <v>330304.64909046493</v>
      </c>
      <c r="AL52" s="1702">
        <v>328508.86187479884</v>
      </c>
      <c r="AM52" s="1702">
        <v>331788.19470645627</v>
      </c>
      <c r="AN52" s="1702">
        <v>333574.84401124058</v>
      </c>
      <c r="AO52" s="1702">
        <v>334073.21014901489</v>
      </c>
      <c r="AP52" s="1702">
        <v>334073.18083811045</v>
      </c>
      <c r="AQ52" s="1702">
        <v>339787.95809160796</v>
      </c>
      <c r="AR52" s="1702">
        <v>344071.85512530396</v>
      </c>
      <c r="AS52" s="1702">
        <v>348781.90767205984</v>
      </c>
      <c r="AT52" s="1702">
        <v>353373.48349503544</v>
      </c>
      <c r="AU52" s="1702">
        <v>352846.1219285758</v>
      </c>
      <c r="AV52" s="1702">
        <v>357507.50147930754</v>
      </c>
      <c r="AW52" s="1702">
        <v>364510.65586951422</v>
      </c>
      <c r="AX52" s="1702">
        <v>362518.7063858778</v>
      </c>
      <c r="AY52" s="1702">
        <v>362416.71640368144</v>
      </c>
      <c r="AZ52" s="1702">
        <v>362301.75205255731</v>
      </c>
      <c r="BA52" s="1702">
        <v>362647.74075911712</v>
      </c>
      <c r="BB52" s="1702">
        <v>364146.25827612425</v>
      </c>
      <c r="BC52" s="1702">
        <v>362461.78854091698</v>
      </c>
      <c r="BD52" s="1702">
        <v>363119.32068775996</v>
      </c>
      <c r="BE52" s="1702">
        <v>366256.70194460597</v>
      </c>
      <c r="BF52" s="1702">
        <v>366262.44414170802</v>
      </c>
      <c r="BG52" s="1702">
        <v>369036.43841667695</v>
      </c>
      <c r="BH52" s="1702">
        <v>376770.02295745182</v>
      </c>
      <c r="BI52" s="1702">
        <v>377115.52007397683</v>
      </c>
      <c r="BJ52" s="1702">
        <v>377415.83557693823</v>
      </c>
      <c r="BK52" s="1702">
        <v>379375.14075688412</v>
      </c>
      <c r="BL52" s="1702">
        <v>390489.03554982535</v>
      </c>
      <c r="BM52" s="1702">
        <v>383511.898432152</v>
      </c>
      <c r="BN52" s="1702">
        <v>382943.08865305979</v>
      </c>
      <c r="BO52" s="1702">
        <v>390091.30184545578</v>
      </c>
      <c r="BP52" s="1702">
        <v>392484.16284335993</v>
      </c>
      <c r="BQ52" s="1702">
        <v>399578.67107999191</v>
      </c>
      <c r="BR52" s="1702">
        <v>399596.71795572154</v>
      </c>
      <c r="BS52" s="1702">
        <v>399304.60391711706</v>
      </c>
      <c r="BT52" s="1702">
        <v>405934.2108810615</v>
      </c>
      <c r="BU52" s="1702">
        <v>408360.47241010662</v>
      </c>
      <c r="BV52" s="1702">
        <v>409901.54682423087</v>
      </c>
      <c r="BW52" s="1702">
        <v>411760.46212674555</v>
      </c>
      <c r="BX52" s="1702">
        <v>403618.5301601871</v>
      </c>
      <c r="BY52" s="1702">
        <v>404170.42852843145</v>
      </c>
      <c r="BZ52" s="1702">
        <v>406392.28219512198</v>
      </c>
      <c r="CA52" s="1702">
        <v>412858.33403765433</v>
      </c>
      <c r="CB52" s="1702">
        <v>418312.32298509002</v>
      </c>
      <c r="CC52" s="1702">
        <v>409810.2337848742</v>
      </c>
      <c r="CD52" s="1702">
        <v>411334.84280373016</v>
      </c>
      <c r="CE52" s="1702">
        <v>413118.726759037</v>
      </c>
      <c r="CF52" s="1702">
        <v>408284.7854693706</v>
      </c>
      <c r="CG52" s="1702">
        <v>408210.29552648833</v>
      </c>
      <c r="CH52" s="1702">
        <v>411355.22411205643</v>
      </c>
      <c r="CI52" s="1702">
        <v>414998.95588853676</v>
      </c>
      <c r="CJ52" s="1702">
        <v>420162.91707200051</v>
      </c>
      <c r="CK52" s="1702">
        <v>417861.6664119091</v>
      </c>
      <c r="CL52" s="1702">
        <v>417538.24736722454</v>
      </c>
      <c r="CM52" s="1702">
        <v>419501.26862938714</v>
      </c>
      <c r="CN52" s="1702">
        <v>422242.57889364951</v>
      </c>
      <c r="CO52" s="1702">
        <v>420659.44246949913</v>
      </c>
      <c r="CP52" s="1702">
        <v>431854.14441803261</v>
      </c>
      <c r="CQ52" s="1702">
        <v>437745.82835771621</v>
      </c>
      <c r="CR52" s="1702">
        <v>438085.45339373196</v>
      </c>
      <c r="CS52" s="1702">
        <v>435641.13726076647</v>
      </c>
      <c r="CT52" s="1702">
        <v>437543.56693863496</v>
      </c>
      <c r="CU52" s="1702">
        <v>434896.66525239084</v>
      </c>
      <c r="CV52" s="1702">
        <v>438645.79286807741</v>
      </c>
      <c r="CW52" s="1702">
        <v>445127.61354573042</v>
      </c>
      <c r="CX52" s="1702">
        <v>439151.8278160647</v>
      </c>
      <c r="CY52" s="1702">
        <v>447696.41991047864</v>
      </c>
      <c r="CZ52" s="1702">
        <v>455083.13499532134</v>
      </c>
      <c r="DA52" s="1702">
        <v>449977.45894831209</v>
      </c>
      <c r="DB52" s="1702">
        <v>454015.84530202148</v>
      </c>
      <c r="DC52" s="1702">
        <v>454190.78123609524</v>
      </c>
      <c r="DD52" s="1702">
        <v>454882.68842526473</v>
      </c>
      <c r="DE52" s="1702">
        <v>459351.36548958201</v>
      </c>
      <c r="DF52" s="1702">
        <v>458939.01248369756</v>
      </c>
      <c r="DG52" s="1702">
        <v>464527.96994986956</v>
      </c>
      <c r="DH52" s="1702">
        <v>464144.84813985118</v>
      </c>
      <c r="DI52" s="1702">
        <v>468965.47283334041</v>
      </c>
      <c r="DJ52" s="1702">
        <v>471681.55436881317</v>
      </c>
      <c r="DK52" s="1702">
        <v>477204.31823043991</v>
      </c>
      <c r="DL52" s="1702">
        <v>478400.86147888104</v>
      </c>
      <c r="DM52" s="1702">
        <v>481904.16058688215</v>
      </c>
      <c r="DN52" s="1702">
        <v>486149.80898323591</v>
      </c>
      <c r="DO52" s="1702">
        <v>486960.89213428122</v>
      </c>
      <c r="DP52" s="1702">
        <v>489426.76461272768</v>
      </c>
      <c r="DQ52" s="1702">
        <v>495280.55354361341</v>
      </c>
      <c r="DR52" s="1702">
        <v>496425.66980248305</v>
      </c>
      <c r="DS52" s="1702">
        <v>492212.07592749252</v>
      </c>
      <c r="DT52" s="1702">
        <v>495645.72407105454</v>
      </c>
      <c r="DU52" s="1702">
        <v>502644.42678486818</v>
      </c>
      <c r="DV52" s="1702">
        <v>502582.17119695008</v>
      </c>
      <c r="DW52" s="1702">
        <v>505830.46994406736</v>
      </c>
      <c r="DX52" s="1702">
        <v>507984.31835709297</v>
      </c>
      <c r="DY52" s="1702">
        <v>505871.6088069235</v>
      </c>
      <c r="DZ52" s="1702">
        <v>500395.58546714834</v>
      </c>
      <c r="EA52" s="1702">
        <v>532072.54937940149</v>
      </c>
      <c r="EB52" s="1702">
        <v>531744.1441203549</v>
      </c>
      <c r="EC52" s="1702">
        <v>533239.04807505291</v>
      </c>
      <c r="ED52" s="1702">
        <v>545224.34204658028</v>
      </c>
      <c r="EE52" s="1702">
        <v>535927.36758797616</v>
      </c>
      <c r="EF52" s="1702">
        <v>529364.44027006987</v>
      </c>
      <c r="EG52" s="1702">
        <v>573214.57786224014</v>
      </c>
      <c r="EH52" s="1702">
        <v>578157.13351260382</v>
      </c>
      <c r="EI52" s="1702">
        <v>592710.82865853282</v>
      </c>
      <c r="EJ52" s="1702">
        <v>602229.82194368646</v>
      </c>
      <c r="EK52" s="1702">
        <v>600807.04513432831</v>
      </c>
    </row>
    <row r="53" spans="1:141" s="1706" customFormat="1" ht="17.100000000000001" customHeight="1" x14ac:dyDescent="0.25">
      <c r="A53" s="1704" t="s">
        <v>1638</v>
      </c>
      <c r="B53" s="1705">
        <v>279157.43526341411</v>
      </c>
      <c r="C53" s="1705">
        <v>279902.18730475899</v>
      </c>
      <c r="D53" s="1705">
        <v>282179.07488706929</v>
      </c>
      <c r="E53" s="1705">
        <v>284293.81727101858</v>
      </c>
      <c r="F53" s="1705">
        <v>296063.50983825832</v>
      </c>
      <c r="G53" s="1705">
        <v>299764.75971159729</v>
      </c>
      <c r="H53" s="1705">
        <v>296640.42558030994</v>
      </c>
      <c r="I53" s="1705">
        <v>300612.49926796101</v>
      </c>
      <c r="J53" s="1705">
        <v>299807.49843978829</v>
      </c>
      <c r="K53" s="1705">
        <v>303317.11869252037</v>
      </c>
      <c r="L53" s="1705">
        <v>303677.90454960323</v>
      </c>
      <c r="M53" s="1705">
        <v>308854.78865813423</v>
      </c>
      <c r="N53" s="1705">
        <v>308512.13633570098</v>
      </c>
      <c r="O53" s="1705">
        <v>311686.10395471088</v>
      </c>
      <c r="P53" s="1705">
        <v>308500.08114763151</v>
      </c>
      <c r="Q53" s="1705">
        <v>314422.51627656462</v>
      </c>
      <c r="R53" s="1705">
        <v>316255.17832025024</v>
      </c>
      <c r="S53" s="1705">
        <v>321674.97265262768</v>
      </c>
      <c r="T53" s="1705">
        <v>324724.43733242183</v>
      </c>
      <c r="U53" s="1705">
        <v>328612.74738128798</v>
      </c>
      <c r="V53" s="1705">
        <v>332325.67400211346</v>
      </c>
      <c r="W53" s="1705">
        <v>340868.64420603361</v>
      </c>
      <c r="X53" s="1705">
        <v>342247.0393485669</v>
      </c>
      <c r="Y53" s="1705">
        <v>341302.03157849319</v>
      </c>
      <c r="Z53" s="1705">
        <v>339250.52614897164</v>
      </c>
      <c r="AA53" s="1705">
        <v>340559.42007212853</v>
      </c>
      <c r="AB53" s="1705">
        <v>346267.88169898256</v>
      </c>
      <c r="AC53" s="1705">
        <v>351086.9632465397</v>
      </c>
      <c r="AD53" s="1705">
        <v>358110.97389489633</v>
      </c>
      <c r="AE53" s="1705">
        <v>367426.84619048331</v>
      </c>
      <c r="AF53" s="1705">
        <v>368866.51602499024</v>
      </c>
      <c r="AG53" s="1705">
        <v>371601.85832135467</v>
      </c>
      <c r="AH53" s="1705">
        <v>376240.38390320144</v>
      </c>
      <c r="AI53" s="1705">
        <v>380541.05354163493</v>
      </c>
      <c r="AJ53" s="1705">
        <v>380895.71790494595</v>
      </c>
      <c r="AK53" s="1705">
        <v>391021.90605307504</v>
      </c>
      <c r="AL53" s="1705">
        <v>390670.56807425956</v>
      </c>
      <c r="AM53" s="1705">
        <v>399383.58689828473</v>
      </c>
      <c r="AN53" s="1705">
        <v>397812.20158805215</v>
      </c>
      <c r="AO53" s="1705">
        <v>400652.288198361</v>
      </c>
      <c r="AP53" s="1705">
        <v>395570.1655857031</v>
      </c>
      <c r="AQ53" s="1705">
        <v>395942.4653156143</v>
      </c>
      <c r="AR53" s="1705">
        <v>410710.68947570119</v>
      </c>
      <c r="AS53" s="1705">
        <v>434803.77510363708</v>
      </c>
      <c r="AT53" s="1705">
        <v>438731.62484525511</v>
      </c>
      <c r="AU53" s="1705">
        <v>432771.08952404722</v>
      </c>
      <c r="AV53" s="1705">
        <v>438650.54830013338</v>
      </c>
      <c r="AW53" s="1705">
        <v>448174.55755044171</v>
      </c>
      <c r="AX53" s="1705">
        <v>432659.16859272547</v>
      </c>
      <c r="AY53" s="1705">
        <v>435872.06325177965</v>
      </c>
      <c r="AZ53" s="1705">
        <v>438794.36667353788</v>
      </c>
      <c r="BA53" s="1705">
        <v>436791.86512686452</v>
      </c>
      <c r="BB53" s="1705">
        <v>433904.5213141999</v>
      </c>
      <c r="BC53" s="1705">
        <v>426481.2387282523</v>
      </c>
      <c r="BD53" s="1705">
        <v>424753.43668848957</v>
      </c>
      <c r="BE53" s="1705">
        <v>422782.09021782031</v>
      </c>
      <c r="BF53" s="1705">
        <v>424432.75786045159</v>
      </c>
      <c r="BG53" s="1705">
        <v>433513.12745475303</v>
      </c>
      <c r="BH53" s="1705">
        <v>445774.56219515996</v>
      </c>
      <c r="BI53" s="1705">
        <v>446806.05883179465</v>
      </c>
      <c r="BJ53" s="1705">
        <v>448085.98648171197</v>
      </c>
      <c r="BK53" s="1705">
        <v>453039.65448491456</v>
      </c>
      <c r="BL53" s="1705">
        <v>462016.85014535347</v>
      </c>
      <c r="BM53" s="1705">
        <v>453100.31442233926</v>
      </c>
      <c r="BN53" s="1705">
        <v>455669.89973050688</v>
      </c>
      <c r="BO53" s="1705">
        <v>460964.5935237924</v>
      </c>
      <c r="BP53" s="1705">
        <v>457660.44371404522</v>
      </c>
      <c r="BQ53" s="1705">
        <v>468206.30692897696</v>
      </c>
      <c r="BR53" s="1705">
        <v>470299.62216953328</v>
      </c>
      <c r="BS53" s="1705">
        <v>472536.80479119642</v>
      </c>
      <c r="BT53" s="1705">
        <v>474021.19892477209</v>
      </c>
      <c r="BU53" s="1705">
        <v>476653</v>
      </c>
      <c r="BV53" s="1705">
        <v>484602.153918611</v>
      </c>
      <c r="BW53" s="1705">
        <v>485210.16754143097</v>
      </c>
      <c r="BX53" s="1705">
        <v>482473.0677796384</v>
      </c>
      <c r="BY53" s="1705">
        <v>479939.84246103466</v>
      </c>
      <c r="BZ53" s="1705">
        <v>484278.42892441922</v>
      </c>
      <c r="CA53" s="1705">
        <v>485682.31561199401</v>
      </c>
      <c r="CB53" s="1705">
        <v>494959.98925428465</v>
      </c>
      <c r="CC53" s="1705">
        <v>490557.70254904934</v>
      </c>
      <c r="CD53" s="1705">
        <v>492756.66421073349</v>
      </c>
      <c r="CE53" s="1705">
        <v>498814.65388811496</v>
      </c>
      <c r="CF53" s="1705">
        <v>491972.63440915453</v>
      </c>
      <c r="CG53" s="1705">
        <v>493257.65025893244</v>
      </c>
      <c r="CH53" s="1705">
        <v>496011.54680278362</v>
      </c>
      <c r="CI53" s="1705">
        <v>514307.84099540894</v>
      </c>
      <c r="CJ53" s="1705">
        <v>524925.86482610484</v>
      </c>
      <c r="CK53" s="1705">
        <v>526534.85519275744</v>
      </c>
      <c r="CL53" s="1705">
        <v>531459.77368965582</v>
      </c>
      <c r="CM53" s="1705">
        <v>527659.30703998427</v>
      </c>
      <c r="CN53" s="1705">
        <v>537994.44982198614</v>
      </c>
      <c r="CO53" s="1705">
        <v>545705.0412664722</v>
      </c>
      <c r="CP53" s="1705">
        <v>567563.59450722288</v>
      </c>
      <c r="CQ53" s="1705">
        <v>574189.3559938916</v>
      </c>
      <c r="CR53" s="1705">
        <v>573860.87205769948</v>
      </c>
      <c r="CS53" s="1705">
        <v>574578.40198468533</v>
      </c>
      <c r="CT53" s="1705">
        <v>583680.55471354502</v>
      </c>
      <c r="CU53" s="1705">
        <v>583098.36868937209</v>
      </c>
      <c r="CV53" s="1705">
        <v>577241.27465947845</v>
      </c>
      <c r="CW53" s="1705">
        <v>578738.99286224239</v>
      </c>
      <c r="CX53" s="1705">
        <v>514884.2030490422</v>
      </c>
      <c r="CY53" s="1705">
        <v>520770.48671654286</v>
      </c>
      <c r="CZ53" s="1705">
        <v>525233.75709515286</v>
      </c>
      <c r="DA53" s="1705">
        <v>521236.10866409529</v>
      </c>
      <c r="DB53" s="1705">
        <v>526450.08549827454</v>
      </c>
      <c r="DC53" s="1705">
        <v>528507.15049697482</v>
      </c>
      <c r="DD53" s="1705">
        <v>532504.71843454451</v>
      </c>
      <c r="DE53" s="1705">
        <v>535595.34332503891</v>
      </c>
      <c r="DF53" s="1705">
        <v>537435.03660130629</v>
      </c>
      <c r="DG53" s="1705">
        <v>544408.05608472717</v>
      </c>
      <c r="DH53" s="1705">
        <v>546452.15534119459</v>
      </c>
      <c r="DI53" s="1705">
        <v>551405.17527963209</v>
      </c>
      <c r="DJ53" s="1705">
        <v>556514.24032124865</v>
      </c>
      <c r="DK53" s="1705">
        <v>559315.16579802474</v>
      </c>
      <c r="DL53" s="1705">
        <v>560316.61627336999</v>
      </c>
      <c r="DM53" s="1705">
        <v>566314.99988263834</v>
      </c>
      <c r="DN53" s="1705">
        <v>569585.84295182757</v>
      </c>
      <c r="DO53" s="1705">
        <v>572947.61443394539</v>
      </c>
      <c r="DP53" s="1705">
        <v>580946.77017233381</v>
      </c>
      <c r="DQ53" s="1705">
        <v>568231.20749208983</v>
      </c>
      <c r="DR53" s="1705">
        <v>577470.58963284642</v>
      </c>
      <c r="DS53" s="1705">
        <v>579449.06567024486</v>
      </c>
      <c r="DT53" s="1705">
        <v>590893.29062382132</v>
      </c>
      <c r="DU53" s="1705">
        <v>606617.82903432159</v>
      </c>
      <c r="DV53" s="1705">
        <v>618478.67383789143</v>
      </c>
      <c r="DW53" s="1705">
        <v>615619.1752611004</v>
      </c>
      <c r="DX53" s="1705">
        <v>612042.03886945278</v>
      </c>
      <c r="DY53" s="1705">
        <v>575645.0019402256</v>
      </c>
      <c r="DZ53" s="1705">
        <v>565342.60263368802</v>
      </c>
      <c r="EA53" s="1705">
        <v>601140.60929480777</v>
      </c>
      <c r="EB53" s="1705">
        <v>606637.00377823273</v>
      </c>
      <c r="EC53" s="1705">
        <v>612902.89043286897</v>
      </c>
      <c r="ED53" s="1705">
        <v>629590.50231638458</v>
      </c>
      <c r="EE53" s="1705">
        <v>624614.17777942051</v>
      </c>
      <c r="EF53" s="1705">
        <v>614101.8384886795</v>
      </c>
      <c r="EG53" s="1705">
        <v>678156.26882610808</v>
      </c>
      <c r="EH53" s="1705">
        <v>689030.49952952284</v>
      </c>
      <c r="EI53" s="1705">
        <v>697522.58294174657</v>
      </c>
      <c r="EJ53" s="1705">
        <v>715773.64484589803</v>
      </c>
      <c r="EK53" s="1705">
        <v>706260.48931452539</v>
      </c>
    </row>
    <row r="54" spans="1:141" s="1706" customFormat="1" ht="17.100000000000001" customHeight="1" x14ac:dyDescent="0.25">
      <c r="A54" s="1704" t="s">
        <v>1639</v>
      </c>
      <c r="B54" s="1705">
        <v>355259.36110940948</v>
      </c>
      <c r="C54" s="1705">
        <v>359674.52067542169</v>
      </c>
      <c r="D54" s="1705">
        <v>365534.08899271872</v>
      </c>
      <c r="E54" s="1705">
        <v>350076.45939386607</v>
      </c>
      <c r="F54" s="1705">
        <v>408376.12498644798</v>
      </c>
      <c r="G54" s="1705">
        <v>402112.53101963754</v>
      </c>
      <c r="H54" s="1705">
        <v>364656.03892779577</v>
      </c>
      <c r="I54" s="1705">
        <v>393066.9151664619</v>
      </c>
      <c r="J54" s="1705">
        <v>390537.62147691939</v>
      </c>
      <c r="K54" s="1705">
        <v>391457.11670130375</v>
      </c>
      <c r="L54" s="1705">
        <v>402942.5897299879</v>
      </c>
      <c r="M54" s="1705">
        <v>404649.15065369115</v>
      </c>
      <c r="N54" s="1705">
        <v>407823.63352837315</v>
      </c>
      <c r="O54" s="1705">
        <v>405056.79783523042</v>
      </c>
      <c r="P54" s="1705">
        <v>373076.22365200013</v>
      </c>
      <c r="Q54" s="1705">
        <v>392324.13765174814</v>
      </c>
      <c r="R54" s="1705">
        <v>385746.33193663164</v>
      </c>
      <c r="S54" s="1705">
        <v>414087.30448866077</v>
      </c>
      <c r="T54" s="1705">
        <v>403593.92227355641</v>
      </c>
      <c r="U54" s="1705">
        <v>386969.89630842878</v>
      </c>
      <c r="V54" s="1705">
        <v>395351.35688924079</v>
      </c>
      <c r="W54" s="1705">
        <v>405087.09893024142</v>
      </c>
      <c r="X54" s="1705">
        <v>454427.65861462167</v>
      </c>
      <c r="Y54" s="1705">
        <v>392520.47702801961</v>
      </c>
      <c r="Z54" s="1705">
        <v>369105.09290209634</v>
      </c>
      <c r="AA54" s="1705">
        <v>376955.9310288633</v>
      </c>
      <c r="AB54" s="1705">
        <v>425700.47701899771</v>
      </c>
      <c r="AC54" s="1705">
        <v>430723.86365939816</v>
      </c>
      <c r="AD54" s="1705">
        <v>453051.42133272428</v>
      </c>
      <c r="AE54" s="1705">
        <v>398191.58983318222</v>
      </c>
      <c r="AF54" s="1705">
        <v>431310.64951476338</v>
      </c>
      <c r="AG54" s="1705">
        <v>391798.35496846749</v>
      </c>
      <c r="AH54" s="1705">
        <v>419472.37424158253</v>
      </c>
      <c r="AI54" s="1705">
        <v>440473.73401755263</v>
      </c>
      <c r="AJ54" s="1705">
        <v>440983.94812166237</v>
      </c>
      <c r="AK54" s="1705">
        <v>446725.61739693565</v>
      </c>
      <c r="AL54" s="1705">
        <v>474970.90923370438</v>
      </c>
      <c r="AM54" s="1705">
        <v>426515.81480752374</v>
      </c>
      <c r="AN54" s="1705">
        <v>445854.38320849871</v>
      </c>
      <c r="AO54" s="1705">
        <v>460625.32765421644</v>
      </c>
      <c r="AP54" s="1705">
        <v>488129.86957859132</v>
      </c>
      <c r="AQ54" s="1705">
        <v>438688.48267435428</v>
      </c>
      <c r="AR54" s="1705">
        <v>465953.60966626892</v>
      </c>
      <c r="AS54" s="1705">
        <v>471795.70692158758</v>
      </c>
      <c r="AT54" s="1705">
        <v>470230.33461851074</v>
      </c>
      <c r="AU54" s="1705">
        <v>455486.54418138292</v>
      </c>
      <c r="AV54" s="1705">
        <v>459880.23395209498</v>
      </c>
      <c r="AW54" s="1705">
        <v>478865.71640516765</v>
      </c>
      <c r="AX54" s="1705">
        <v>439097.77532928227</v>
      </c>
      <c r="AY54" s="1705">
        <v>441269.8403915122</v>
      </c>
      <c r="AZ54" s="1705">
        <v>438692.91461748979</v>
      </c>
      <c r="BA54" s="1705">
        <v>460236.83889744111</v>
      </c>
      <c r="BB54" s="1705">
        <v>442676.74993058713</v>
      </c>
      <c r="BC54" s="1705">
        <v>430266.48893325822</v>
      </c>
      <c r="BD54" s="1705">
        <v>439363.15186964103</v>
      </c>
      <c r="BE54" s="1705">
        <v>452836.70265660645</v>
      </c>
      <c r="BF54" s="1705">
        <v>485583.09844426496</v>
      </c>
      <c r="BG54" s="1705">
        <v>526195.34385628253</v>
      </c>
      <c r="BH54" s="1705">
        <v>496675.90007366199</v>
      </c>
      <c r="BI54" s="1705">
        <v>507072.70740943949</v>
      </c>
      <c r="BJ54" s="1705">
        <v>524258.49610627926</v>
      </c>
      <c r="BK54" s="1705">
        <v>533757.07369569398</v>
      </c>
      <c r="BL54" s="1705">
        <v>609082.18579530215</v>
      </c>
      <c r="BM54" s="1705">
        <v>610314.7623422672</v>
      </c>
      <c r="BN54" s="1705">
        <v>577098.77235605102</v>
      </c>
      <c r="BO54" s="1705">
        <v>562413.7520863933</v>
      </c>
      <c r="BP54" s="1705">
        <v>567268.13910522393</v>
      </c>
      <c r="BQ54" s="1705">
        <v>552711.18938686117</v>
      </c>
      <c r="BR54" s="1705">
        <v>552327.72718493198</v>
      </c>
      <c r="BS54" s="1705">
        <v>575446.41010124655</v>
      </c>
      <c r="BT54" s="1705">
        <v>555028.7250735925</v>
      </c>
      <c r="BU54" s="1705">
        <v>567680</v>
      </c>
      <c r="BV54" s="1705">
        <v>580216.77243797912</v>
      </c>
      <c r="BW54" s="1705">
        <v>578562.26508637541</v>
      </c>
      <c r="BX54" s="1705">
        <v>547518.84099356248</v>
      </c>
      <c r="BY54" s="1705">
        <v>558322.94204278337</v>
      </c>
      <c r="BZ54" s="1705">
        <v>552651.4970955078</v>
      </c>
      <c r="CA54" s="1705">
        <v>560481.05852742586</v>
      </c>
      <c r="CB54" s="1705">
        <v>570468.77005060739</v>
      </c>
      <c r="CC54" s="1705">
        <v>576648.32861637149</v>
      </c>
      <c r="CD54" s="1705">
        <v>572210.03967018984</v>
      </c>
      <c r="CE54" s="1705">
        <v>572673.71392348432</v>
      </c>
      <c r="CF54" s="1705">
        <v>602463.71168242232</v>
      </c>
      <c r="CG54" s="1705">
        <v>564619.41641323874</v>
      </c>
      <c r="CH54" s="1705">
        <v>565487.72895225766</v>
      </c>
      <c r="CI54" s="1705">
        <v>579629.63135974342</v>
      </c>
      <c r="CJ54" s="1705">
        <v>605302.05896330334</v>
      </c>
      <c r="CK54" s="1705">
        <v>591654.14229416894</v>
      </c>
      <c r="CL54" s="1705">
        <v>599865.68221058906</v>
      </c>
      <c r="CM54" s="1705">
        <v>613298.92116443929</v>
      </c>
      <c r="CN54" s="1705">
        <v>623293.49414493178</v>
      </c>
      <c r="CO54" s="1705">
        <v>590351.65671024844</v>
      </c>
      <c r="CP54" s="1705">
        <v>616886.54367419053</v>
      </c>
      <c r="CQ54" s="1705">
        <v>600412.36316587124</v>
      </c>
      <c r="CR54" s="1705">
        <v>634564.2896325558</v>
      </c>
      <c r="CS54" s="1705">
        <v>619408.35522614198</v>
      </c>
      <c r="CT54" s="1705">
        <v>615864.01694600936</v>
      </c>
      <c r="CU54" s="1705">
        <v>614374.76992208359</v>
      </c>
      <c r="CV54" s="1705">
        <v>630986.07158521377</v>
      </c>
      <c r="CW54" s="1705">
        <v>618238.20334119699</v>
      </c>
      <c r="CX54" s="1705">
        <v>584156.42194773233</v>
      </c>
      <c r="CY54" s="1705">
        <v>590753.77780053939</v>
      </c>
      <c r="CZ54" s="1705">
        <v>588240.20044339471</v>
      </c>
      <c r="DA54" s="1705">
        <v>584139.2273160402</v>
      </c>
      <c r="DB54" s="1705">
        <v>561003.35230613092</v>
      </c>
      <c r="DC54" s="1705">
        <v>587039.63923268137</v>
      </c>
      <c r="DD54" s="1705">
        <v>563522.24029562809</v>
      </c>
      <c r="DE54" s="1705">
        <v>551379.29385430424</v>
      </c>
      <c r="DF54" s="1705">
        <v>538265.32248170185</v>
      </c>
      <c r="DG54" s="1705">
        <v>596939.8629526447</v>
      </c>
      <c r="DH54" s="1705">
        <v>564195.45932845725</v>
      </c>
      <c r="DI54" s="1705">
        <v>587860.06781915366</v>
      </c>
      <c r="DJ54" s="1705">
        <v>579482.4201452682</v>
      </c>
      <c r="DK54" s="1705">
        <v>579531.65175247216</v>
      </c>
      <c r="DL54" s="1705">
        <v>617116.66324948857</v>
      </c>
      <c r="DM54" s="1705">
        <v>597153.703205853</v>
      </c>
      <c r="DN54" s="1705">
        <v>607794.06939170428</v>
      </c>
      <c r="DO54" s="1705">
        <v>623038.66895031475</v>
      </c>
      <c r="DP54" s="1705">
        <v>682489.76817643747</v>
      </c>
      <c r="DQ54" s="1705">
        <v>613730.03626431699</v>
      </c>
      <c r="DR54" s="1705">
        <v>630143.02979571314</v>
      </c>
      <c r="DS54" s="1705">
        <v>629732.53170248412</v>
      </c>
      <c r="DT54" s="1705">
        <v>636857.30380698736</v>
      </c>
      <c r="DU54" s="1705">
        <v>645761.15132664389</v>
      </c>
      <c r="DV54" s="1705">
        <v>652539.00094071496</v>
      </c>
      <c r="DW54" s="1705">
        <v>681299.79845151189</v>
      </c>
      <c r="DX54" s="1705">
        <v>660150.72596627683</v>
      </c>
      <c r="DY54" s="1705">
        <v>699765.94464311143</v>
      </c>
      <c r="DZ54" s="1705">
        <v>692721.80575566413</v>
      </c>
      <c r="EA54" s="1705">
        <v>638391.96242675604</v>
      </c>
      <c r="EB54" s="1705">
        <v>657744.20349492971</v>
      </c>
      <c r="EC54" s="1705">
        <v>662969.3726288029</v>
      </c>
      <c r="ED54" s="1705">
        <v>679764.11751246767</v>
      </c>
      <c r="EE54" s="1705">
        <v>725243.88095195964</v>
      </c>
      <c r="EF54" s="1705">
        <v>747894.63634676964</v>
      </c>
      <c r="EG54" s="1705">
        <v>692608.52018053562</v>
      </c>
      <c r="EH54" s="1705">
        <v>751128.16141818557</v>
      </c>
      <c r="EI54" s="1705">
        <v>754112.17304018105</v>
      </c>
      <c r="EJ54" s="1705">
        <v>748183.05975164683</v>
      </c>
      <c r="EK54" s="1705">
        <v>800034.29208630242</v>
      </c>
    </row>
    <row r="55" spans="1:141" ht="17.100000000000001" customHeight="1" x14ac:dyDescent="0.25">
      <c r="A55" s="1698"/>
      <c r="B55" s="1700"/>
      <c r="C55" s="1700"/>
      <c r="D55" s="1700"/>
      <c r="E55" s="1700"/>
      <c r="F55" s="1700"/>
      <c r="G55" s="1700"/>
      <c r="H55" s="1700"/>
      <c r="I55" s="1700"/>
      <c r="J55" s="1700"/>
      <c r="K55" s="1700"/>
      <c r="L55" s="1700"/>
      <c r="M55" s="1700"/>
      <c r="N55" s="1700"/>
      <c r="O55" s="1700"/>
      <c r="P55" s="1700"/>
      <c r="Q55" s="1700"/>
      <c r="R55" s="1700"/>
      <c r="S55" s="1700"/>
      <c r="T55" s="1700"/>
      <c r="U55" s="1700"/>
      <c r="V55" s="1700"/>
      <c r="W55" s="1700"/>
      <c r="X55" s="1700"/>
      <c r="Y55" s="1700"/>
      <c r="Z55" s="1700"/>
      <c r="AA55" s="1700"/>
      <c r="AB55" s="1700"/>
      <c r="AC55" s="1700"/>
      <c r="AD55" s="1700"/>
      <c r="AE55" s="1700"/>
      <c r="AF55" s="1700"/>
      <c r="AG55" s="1700"/>
      <c r="AH55" s="1700"/>
      <c r="AI55" s="1700"/>
      <c r="AJ55" s="1700"/>
      <c r="AK55" s="1700"/>
      <c r="AL55" s="1700"/>
      <c r="AM55" s="1700"/>
      <c r="AN55" s="1700"/>
      <c r="AO55" s="1700"/>
      <c r="AP55" s="1700"/>
      <c r="AQ55" s="1700"/>
      <c r="AR55" s="1700"/>
      <c r="AS55" s="1700"/>
      <c r="AT55" s="1700"/>
      <c r="AU55" s="1700"/>
      <c r="AV55" s="1700"/>
      <c r="AW55" s="1700"/>
      <c r="AX55" s="1700"/>
      <c r="AY55" s="1700"/>
      <c r="AZ55" s="1700"/>
      <c r="BA55" s="1700"/>
      <c r="BB55" s="1700"/>
      <c r="BC55" s="1700"/>
      <c r="BD55" s="1700"/>
      <c r="BE55" s="1700"/>
      <c r="BF55" s="1700"/>
      <c r="BG55" s="1700"/>
      <c r="BH55" s="1700"/>
      <c r="BI55" s="1700"/>
      <c r="BJ55" s="1700"/>
      <c r="BK55" s="1700"/>
      <c r="BL55" s="1700"/>
      <c r="BM55" s="1700"/>
      <c r="BN55" s="1700"/>
      <c r="BO55" s="1700"/>
      <c r="BP55" s="1700"/>
      <c r="BQ55" s="1700"/>
      <c r="BR55" s="1700"/>
      <c r="BS55" s="1700"/>
      <c r="BT55" s="1700"/>
      <c r="BU55" s="1700"/>
      <c r="BV55" s="1700"/>
      <c r="BW55" s="1700"/>
      <c r="BX55" s="1700"/>
      <c r="BY55" s="1700"/>
      <c r="BZ55" s="1700"/>
      <c r="CA55" s="1700"/>
      <c r="CB55" s="1700"/>
      <c r="CC55" s="1700"/>
      <c r="CD55" s="1700"/>
      <c r="CE55" s="1700"/>
      <c r="CF55" s="1700"/>
      <c r="CG55" s="1700"/>
      <c r="CH55" s="1700"/>
      <c r="CI55" s="1700"/>
      <c r="CJ55" s="1700"/>
      <c r="CK55" s="1700"/>
      <c r="CL55" s="1700"/>
      <c r="CM55" s="1700"/>
      <c r="CN55" s="1700"/>
      <c r="CO55" s="1700"/>
      <c r="CP55" s="1700"/>
      <c r="CQ55" s="1700"/>
      <c r="CR55" s="1700"/>
      <c r="CS55" s="1700"/>
      <c r="CT55" s="1700"/>
      <c r="CU55" s="1700"/>
      <c r="CV55" s="1700"/>
      <c r="CW55" s="1700"/>
      <c r="CX55" s="1700"/>
      <c r="CY55" s="1700"/>
      <c r="CZ55" s="1700"/>
      <c r="DA55" s="1700"/>
      <c r="DB55" s="1700"/>
      <c r="DC55" s="1700"/>
      <c r="DD55" s="1700"/>
      <c r="DE55" s="1700"/>
      <c r="DF55" s="1700"/>
      <c r="DG55" s="1700"/>
      <c r="DH55" s="1700"/>
      <c r="DI55" s="1700"/>
      <c r="DJ55" s="1700"/>
      <c r="DK55" s="1700"/>
      <c r="DL55" s="1700"/>
      <c r="DM55" s="1700"/>
      <c r="DN55" s="1700"/>
      <c r="DO55" s="1700"/>
      <c r="DP55" s="1700"/>
      <c r="DQ55" s="1700"/>
      <c r="DR55" s="1700"/>
      <c r="DS55" s="1700"/>
      <c r="DT55" s="1700"/>
      <c r="DU55" s="1700"/>
      <c r="DV55" s="1700"/>
      <c r="DW55" s="1700"/>
      <c r="DX55" s="1700"/>
      <c r="DY55" s="1700"/>
      <c r="DZ55" s="1700"/>
      <c r="EA55" s="1700"/>
      <c r="EB55" s="1700"/>
      <c r="EC55" s="1700"/>
      <c r="ED55" s="1700"/>
      <c r="EE55" s="1700"/>
      <c r="EF55" s="1700"/>
      <c r="EG55" s="1700"/>
      <c r="EH55" s="1700"/>
      <c r="EI55" s="1700"/>
      <c r="EJ55" s="1700"/>
      <c r="EK55" s="1700"/>
    </row>
    <row r="56" spans="1:141" ht="17.100000000000001" customHeight="1" x14ac:dyDescent="0.25">
      <c r="A56" s="1704" t="s">
        <v>1640</v>
      </c>
      <c r="B56" s="1705">
        <v>279735.10531540611</v>
      </c>
      <c r="C56" s="1705">
        <v>280832.71616430732</v>
      </c>
      <c r="D56" s="1705">
        <v>281427.58380275627</v>
      </c>
      <c r="E56" s="1705">
        <v>282053.88717788766</v>
      </c>
      <c r="F56" s="1705">
        <v>286161.75081736082</v>
      </c>
      <c r="G56" s="1705">
        <v>286852.74157677876</v>
      </c>
      <c r="H56" s="1705">
        <v>281980.74913940526</v>
      </c>
      <c r="I56" s="1705">
        <v>282105.32767522562</v>
      </c>
      <c r="J56" s="1705">
        <v>283581.44315563818</v>
      </c>
      <c r="K56" s="1705">
        <v>287418.95498439157</v>
      </c>
      <c r="L56" s="1705">
        <v>288135.77511421102</v>
      </c>
      <c r="M56" s="1705">
        <v>300231.38741758827</v>
      </c>
      <c r="N56" s="1705">
        <v>298556.62578708358</v>
      </c>
      <c r="O56" s="1705">
        <v>298369.33004481444</v>
      </c>
      <c r="P56" s="1705">
        <v>298155.49753263145</v>
      </c>
      <c r="Q56" s="1705">
        <v>299059.78403224458</v>
      </c>
      <c r="R56" s="1705">
        <v>299494.6394816144</v>
      </c>
      <c r="S56" s="1705">
        <v>306227.71741607366</v>
      </c>
      <c r="T56" s="1705">
        <v>305393.34314475307</v>
      </c>
      <c r="U56" s="1705">
        <v>308770.06989294133</v>
      </c>
      <c r="V56" s="1705">
        <v>309120.82380339794</v>
      </c>
      <c r="W56" s="1705">
        <v>309586.03971583769</v>
      </c>
      <c r="X56" s="1705">
        <v>312758.67268372775</v>
      </c>
      <c r="Y56" s="1705">
        <v>319536.66994800232</v>
      </c>
      <c r="Z56" s="1705">
        <v>318174.79569418321</v>
      </c>
      <c r="AA56" s="1705">
        <v>318311.51350059046</v>
      </c>
      <c r="AB56" s="1705">
        <v>321028.13302254636</v>
      </c>
      <c r="AC56" s="1705">
        <v>321243.46464984748</v>
      </c>
      <c r="AD56" s="1705">
        <v>323994.44183545001</v>
      </c>
      <c r="AE56" s="1705">
        <v>327851.0242175223</v>
      </c>
      <c r="AF56" s="1705">
        <v>328873.35024287179</v>
      </c>
      <c r="AG56" s="1705">
        <v>329210.58830269566</v>
      </c>
      <c r="AH56" s="1705">
        <v>331263.67529123981</v>
      </c>
      <c r="AI56" s="1705">
        <v>334358.44301515532</v>
      </c>
      <c r="AJ56" s="1705">
        <v>336572.52553336322</v>
      </c>
      <c r="AK56" s="1705">
        <v>345617.19551340822</v>
      </c>
      <c r="AL56" s="1705">
        <v>340908.92052914313</v>
      </c>
      <c r="AM56" s="1705">
        <v>344826.53440251609</v>
      </c>
      <c r="AN56" s="1705">
        <v>348245.69090443768</v>
      </c>
      <c r="AO56" s="1705">
        <v>346565.10847846698</v>
      </c>
      <c r="AP56" s="1705">
        <v>346711.64590246277</v>
      </c>
      <c r="AQ56" s="1705">
        <v>351375.8188580295</v>
      </c>
      <c r="AR56" s="1705">
        <v>352944.69968920399</v>
      </c>
      <c r="AS56" s="1705">
        <v>351417.83862996544</v>
      </c>
      <c r="AT56" s="1705">
        <v>350499.23615290475</v>
      </c>
      <c r="AU56" s="1705">
        <v>349810.86009880243</v>
      </c>
      <c r="AV56" s="1705">
        <v>354693.08322884847</v>
      </c>
      <c r="AW56" s="1705">
        <v>365608.73772902408</v>
      </c>
      <c r="AX56" s="1705">
        <v>364980.69233736559</v>
      </c>
      <c r="AY56" s="1705">
        <v>369066.69688267616</v>
      </c>
      <c r="AZ56" s="1705">
        <v>371778.39312112681</v>
      </c>
      <c r="BA56" s="1705">
        <v>372675.47367760952</v>
      </c>
      <c r="BB56" s="1705">
        <v>374448.43718937901</v>
      </c>
      <c r="BC56" s="1705">
        <v>378456.25837457669</v>
      </c>
      <c r="BD56" s="1705">
        <v>377725.22592014016</v>
      </c>
      <c r="BE56" s="1705">
        <v>379201.6061837934</v>
      </c>
      <c r="BF56" s="1705">
        <v>379536.06867122138</v>
      </c>
      <c r="BG56" s="1705">
        <v>386009.67288569768</v>
      </c>
      <c r="BH56" s="1705">
        <v>389293.57228882512</v>
      </c>
      <c r="BI56" s="1705">
        <v>397556.54743014241</v>
      </c>
      <c r="BJ56" s="1705">
        <v>399865.77736164053</v>
      </c>
      <c r="BK56" s="1705">
        <v>404452.45097584801</v>
      </c>
      <c r="BL56" s="1705">
        <v>410915.24788448901</v>
      </c>
      <c r="BM56" s="1705">
        <v>410066.84698475106</v>
      </c>
      <c r="BN56" s="1705">
        <v>411917.76295781811</v>
      </c>
      <c r="BO56" s="1705">
        <v>418402.10404157941</v>
      </c>
      <c r="BP56" s="1705">
        <v>420266.19606512645</v>
      </c>
      <c r="BQ56" s="1705">
        <v>425740.73306717828</v>
      </c>
      <c r="BR56" s="1705">
        <v>423801.82017970318</v>
      </c>
      <c r="BS56" s="1705">
        <v>428368.77910129959</v>
      </c>
      <c r="BT56" s="1705">
        <v>431628.14552528458</v>
      </c>
      <c r="BU56" s="1705">
        <v>437999</v>
      </c>
      <c r="BV56" s="1705">
        <v>441887.17765523668</v>
      </c>
      <c r="BW56" s="1705">
        <v>442606.92125446931</v>
      </c>
      <c r="BX56" s="1705">
        <v>442449.85457323794</v>
      </c>
      <c r="BY56" s="1705">
        <v>446911.85781437054</v>
      </c>
      <c r="BZ56" s="1705">
        <v>449648.89126058272</v>
      </c>
      <c r="CA56" s="1705">
        <v>454966.19312587637</v>
      </c>
      <c r="CB56" s="1705">
        <v>461117.73776384653</v>
      </c>
      <c r="CC56" s="1705">
        <v>461430.80908152496</v>
      </c>
      <c r="CD56" s="1705">
        <v>461720.45506848267</v>
      </c>
      <c r="CE56" s="1705">
        <v>467628.51267994742</v>
      </c>
      <c r="CF56" s="1705">
        <v>466181.98963053362</v>
      </c>
      <c r="CG56" s="1705">
        <v>477788.9123658007</v>
      </c>
      <c r="CH56" s="1705">
        <v>482530.18293943547</v>
      </c>
      <c r="CI56" s="1705">
        <v>484802.9440699215</v>
      </c>
      <c r="CJ56" s="1705">
        <v>485070.61657241185</v>
      </c>
      <c r="CK56" s="1705">
        <v>486422.52761427267</v>
      </c>
      <c r="CL56" s="1705">
        <v>493022.68238882185</v>
      </c>
      <c r="CM56" s="1705">
        <v>491497.02935467474</v>
      </c>
      <c r="CN56" s="1705">
        <v>494871.72102887125</v>
      </c>
      <c r="CO56" s="1705">
        <v>496265.33256421401</v>
      </c>
      <c r="CP56" s="1705">
        <v>514343.5804290087</v>
      </c>
      <c r="CQ56" s="1705">
        <v>508989.0330164819</v>
      </c>
      <c r="CR56" s="1705">
        <v>508936.52725764248</v>
      </c>
      <c r="CS56" s="1705">
        <v>522082.88855707517</v>
      </c>
      <c r="CT56" s="1705">
        <v>517698.19551605918</v>
      </c>
      <c r="CU56" s="1705">
        <v>525005.68763654598</v>
      </c>
      <c r="CV56" s="1705">
        <v>529215.21339422092</v>
      </c>
      <c r="CW56" s="1705">
        <v>533321.65716028935</v>
      </c>
      <c r="CX56" s="1705">
        <v>532406.12408800703</v>
      </c>
      <c r="CY56" s="1705">
        <v>537637.90350697201</v>
      </c>
      <c r="CZ56" s="1705">
        <v>533730.18510533078</v>
      </c>
      <c r="DA56" s="1705">
        <v>536045.54619934538</v>
      </c>
      <c r="DB56" s="1705">
        <v>537076.40459591278</v>
      </c>
      <c r="DC56" s="1705">
        <v>544713.22111905226</v>
      </c>
      <c r="DD56" s="1705">
        <v>547078.01010348136</v>
      </c>
      <c r="DE56" s="1705">
        <v>554892.69632883591</v>
      </c>
      <c r="DF56" s="1705">
        <v>554908.23577923025</v>
      </c>
      <c r="DG56" s="1705">
        <v>559637.26738361525</v>
      </c>
      <c r="DH56" s="1705">
        <v>562978.93241245952</v>
      </c>
      <c r="DI56" s="1705">
        <v>565338.49062105222</v>
      </c>
      <c r="DJ56" s="1705">
        <v>564329.58136491186</v>
      </c>
      <c r="DK56" s="1705">
        <v>571821.25441540615</v>
      </c>
      <c r="DL56" s="1705">
        <v>574711.70473376976</v>
      </c>
      <c r="DM56" s="1705">
        <v>573609.46124614426</v>
      </c>
      <c r="DN56" s="1705">
        <v>576579.80937112018</v>
      </c>
      <c r="DO56" s="1705">
        <v>586220.94557105831</v>
      </c>
      <c r="DP56" s="1705">
        <v>592579.06939322909</v>
      </c>
      <c r="DQ56" s="1705">
        <v>601973.23458341032</v>
      </c>
      <c r="DR56" s="1705">
        <v>604264.3816984446</v>
      </c>
      <c r="DS56" s="1705">
        <v>612966.7983084236</v>
      </c>
      <c r="DT56" s="1705">
        <v>623487.74252911494</v>
      </c>
      <c r="DU56" s="1705">
        <v>634874.85028223682</v>
      </c>
      <c r="DV56" s="1705">
        <v>640638.51830001222</v>
      </c>
      <c r="DW56" s="1705">
        <v>644329.59710239829</v>
      </c>
      <c r="DX56" s="1705">
        <v>645173.52177810227</v>
      </c>
      <c r="DY56" s="1705">
        <v>646149.29340344621</v>
      </c>
      <c r="DZ56" s="1705">
        <v>655899.11789156613</v>
      </c>
      <c r="EA56" s="1705">
        <v>693565.16370723839</v>
      </c>
      <c r="EB56" s="1705">
        <v>694772.90107514313</v>
      </c>
      <c r="EC56" s="1705">
        <v>703592.72573349951</v>
      </c>
      <c r="ED56" s="1705">
        <v>708184.36570888816</v>
      </c>
      <c r="EE56" s="1705">
        <v>710613.30748368683</v>
      </c>
      <c r="EF56" s="1705">
        <v>710709.8397626722</v>
      </c>
      <c r="EG56" s="1705">
        <v>763284.38256650825</v>
      </c>
      <c r="EH56" s="1705">
        <v>765919.0235516103</v>
      </c>
      <c r="EI56" s="1705">
        <v>765365.56867240334</v>
      </c>
      <c r="EJ56" s="1705">
        <v>773835.9068505317</v>
      </c>
      <c r="EK56" s="1705">
        <v>769296.78973335295</v>
      </c>
    </row>
    <row r="57" spans="1:141" ht="17.100000000000001" customHeight="1" thickBot="1" x14ac:dyDescent="0.3">
      <c r="A57" s="1709"/>
      <c r="B57" s="1710"/>
      <c r="C57" s="1710"/>
      <c r="D57" s="1710"/>
      <c r="E57" s="1710"/>
      <c r="F57" s="1710"/>
      <c r="G57" s="1710"/>
      <c r="H57" s="1710"/>
      <c r="I57" s="1710"/>
      <c r="J57" s="1710"/>
      <c r="K57" s="1710"/>
      <c r="L57" s="1710"/>
      <c r="M57" s="1710"/>
      <c r="N57" s="1710"/>
      <c r="O57" s="1710"/>
      <c r="P57" s="1710"/>
      <c r="Q57" s="1710"/>
      <c r="R57" s="1710"/>
      <c r="S57" s="1710"/>
      <c r="T57" s="1710"/>
      <c r="U57" s="1710"/>
      <c r="V57" s="1710"/>
      <c r="W57" s="1710"/>
      <c r="X57" s="1710"/>
      <c r="Y57" s="1710"/>
      <c r="Z57" s="1710"/>
      <c r="AA57" s="1710"/>
      <c r="AB57" s="1710"/>
      <c r="AC57" s="1710"/>
      <c r="AD57" s="1710"/>
      <c r="AE57" s="1710"/>
      <c r="AF57" s="1710"/>
      <c r="AG57" s="1710"/>
      <c r="AH57" s="1710"/>
      <c r="AI57" s="1710"/>
      <c r="AJ57" s="1710"/>
      <c r="AK57" s="1710"/>
      <c r="AL57" s="1710"/>
      <c r="AM57" s="1710"/>
      <c r="AN57" s="1710"/>
      <c r="AO57" s="1710"/>
      <c r="AP57" s="1710"/>
      <c r="AQ57" s="1710"/>
      <c r="AR57" s="1710"/>
      <c r="AS57" s="1710"/>
      <c r="AT57" s="1710"/>
      <c r="AU57" s="1710"/>
      <c r="AV57" s="1710"/>
      <c r="AW57" s="1710"/>
      <c r="AX57" s="1710"/>
      <c r="AY57" s="1710"/>
      <c r="AZ57" s="1710"/>
      <c r="BA57" s="1710"/>
      <c r="BB57" s="1710"/>
      <c r="BC57" s="1710"/>
      <c r="BD57" s="1710"/>
      <c r="BE57" s="1710"/>
      <c r="BF57" s="1710"/>
      <c r="BG57" s="1710"/>
      <c r="BH57" s="1710"/>
      <c r="BI57" s="1710"/>
      <c r="BJ57" s="1710"/>
      <c r="BK57" s="1710"/>
      <c r="BL57" s="1710"/>
      <c r="BM57" s="1710"/>
      <c r="BN57" s="1710"/>
      <c r="BO57" s="1710"/>
      <c r="BP57" s="1710"/>
      <c r="BQ57" s="1710"/>
      <c r="BR57" s="1710"/>
      <c r="BS57" s="1710"/>
      <c r="BT57" s="1710"/>
      <c r="BU57" s="1710"/>
      <c r="BV57" s="1710"/>
      <c r="BW57" s="1710"/>
      <c r="BX57" s="1710"/>
      <c r="BY57" s="1710"/>
      <c r="BZ57" s="1710"/>
      <c r="CA57" s="1710"/>
      <c r="CB57" s="1710"/>
      <c r="CC57" s="1710"/>
      <c r="CD57" s="1710"/>
      <c r="CE57" s="1710"/>
      <c r="CF57" s="1710"/>
      <c r="CG57" s="1710"/>
      <c r="CH57" s="1710"/>
      <c r="CI57" s="1710"/>
      <c r="CJ57" s="1710"/>
      <c r="CK57" s="1710"/>
      <c r="CL57" s="1710"/>
      <c r="CM57" s="1710"/>
      <c r="CN57" s="1710"/>
      <c r="CO57" s="1710"/>
      <c r="CP57" s="1710"/>
      <c r="CQ57" s="1710"/>
      <c r="CR57" s="1710"/>
      <c r="CS57" s="1710"/>
      <c r="CT57" s="1710"/>
      <c r="CU57" s="1710"/>
      <c r="CV57" s="1710"/>
      <c r="CW57" s="1710"/>
      <c r="CX57" s="1710"/>
      <c r="CY57" s="1710"/>
      <c r="CZ57" s="1710"/>
      <c r="DA57" s="1710"/>
      <c r="DB57" s="1710"/>
      <c r="DC57" s="1710"/>
      <c r="DD57" s="1710"/>
      <c r="DE57" s="1710"/>
      <c r="DF57" s="1710"/>
      <c r="DG57" s="1710"/>
      <c r="DH57" s="1710"/>
      <c r="DI57" s="1710"/>
      <c r="DJ57" s="1710"/>
      <c r="DK57" s="1710"/>
      <c r="DL57" s="1710"/>
      <c r="DM57" s="1710"/>
      <c r="DN57" s="1710"/>
      <c r="DO57" s="1710"/>
      <c r="DP57" s="1710"/>
      <c r="DQ57" s="1710"/>
      <c r="DR57" s="1710"/>
      <c r="DS57" s="1710"/>
      <c r="DT57" s="1710"/>
      <c r="DU57" s="1710"/>
      <c r="DV57" s="1710"/>
      <c r="DW57" s="1710"/>
      <c r="DX57" s="1710"/>
      <c r="DY57" s="1710"/>
      <c r="DZ57" s="1710"/>
      <c r="EA57" s="1710"/>
      <c r="EB57" s="1710"/>
      <c r="EC57" s="1710"/>
      <c r="ED57" s="1710"/>
      <c r="EE57" s="1710"/>
      <c r="EF57" s="1710"/>
      <c r="EG57" s="1710"/>
      <c r="EH57" s="1710"/>
      <c r="EI57" s="1710"/>
      <c r="EJ57" s="1710"/>
      <c r="EK57" s="1710"/>
    </row>
    <row r="58" spans="1:141" s="1703" customFormat="1" ht="15.75" customHeight="1" thickTop="1" x14ac:dyDescent="0.25">
      <c r="A58" s="1703" t="s">
        <v>598</v>
      </c>
    </row>
    <row r="59" spans="1:141" s="1703" customFormat="1" ht="15.75" customHeight="1" x14ac:dyDescent="0.25">
      <c r="A59" s="1703" t="s">
        <v>1641</v>
      </c>
    </row>
    <row r="60" spans="1:141" s="1703" customFormat="1" ht="31.5" customHeight="1" x14ac:dyDescent="0.25">
      <c r="A60" s="3322" t="s">
        <v>1642</v>
      </c>
      <c r="B60" s="3322"/>
      <c r="C60" s="3322"/>
      <c r="D60" s="3322"/>
      <c r="E60" s="3322"/>
      <c r="F60" s="3322"/>
      <c r="G60" s="3322"/>
      <c r="H60" s="3322"/>
      <c r="I60" s="3322"/>
      <c r="J60" s="3322"/>
      <c r="K60" s="3322"/>
      <c r="L60" s="3322"/>
      <c r="M60" s="3322"/>
      <c r="N60" s="3322"/>
      <c r="O60" s="3322"/>
      <c r="P60" s="3322"/>
      <c r="Q60" s="3322"/>
      <c r="R60" s="3322"/>
      <c r="S60" s="3322"/>
      <c r="T60" s="3322"/>
      <c r="U60" s="3322"/>
      <c r="V60" s="3322"/>
      <c r="W60" s="3322"/>
      <c r="X60" s="3322"/>
      <c r="Y60" s="3322"/>
      <c r="Z60" s="3322"/>
      <c r="AA60" s="3322"/>
      <c r="AB60" s="3322"/>
      <c r="AC60" s="3322"/>
      <c r="AD60" s="3322"/>
      <c r="AE60" s="3322"/>
      <c r="AF60" s="3322"/>
      <c r="AG60" s="3322"/>
      <c r="AH60" s="3322"/>
      <c r="AI60" s="3322"/>
      <c r="AJ60" s="3322"/>
      <c r="AK60" s="3322"/>
      <c r="AL60" s="3322"/>
      <c r="AM60" s="3322"/>
      <c r="AN60" s="3322"/>
      <c r="AO60" s="3322"/>
      <c r="AP60" s="3322"/>
      <c r="AQ60" s="3322"/>
      <c r="AR60" s="3322"/>
      <c r="AS60" s="3322"/>
      <c r="AT60" s="3322"/>
      <c r="AU60" s="3322"/>
      <c r="AV60" s="3322"/>
      <c r="AW60" s="3322"/>
      <c r="AX60" s="3322"/>
      <c r="AY60" s="3322"/>
      <c r="AZ60" s="3322"/>
      <c r="BA60" s="3322"/>
      <c r="BB60" s="3322"/>
      <c r="BC60" s="3322"/>
      <c r="BD60" s="3322"/>
      <c r="BE60" s="3322"/>
      <c r="BF60" s="3322"/>
      <c r="BG60" s="3322"/>
      <c r="BH60" s="3322"/>
      <c r="BI60" s="3322"/>
      <c r="BJ60" s="3322"/>
      <c r="BK60" s="3322"/>
      <c r="BL60" s="3322"/>
      <c r="BM60" s="3322"/>
      <c r="BN60" s="3322"/>
      <c r="BO60" s="3322"/>
      <c r="BP60" s="3322"/>
      <c r="BQ60" s="3322"/>
      <c r="BR60" s="3322"/>
      <c r="BS60" s="3322"/>
      <c r="BT60" s="3322"/>
      <c r="BU60" s="3322"/>
      <c r="BV60" s="3322"/>
      <c r="BW60" s="3322"/>
      <c r="BX60" s="3322"/>
      <c r="BY60" s="3322"/>
      <c r="BZ60" s="3322"/>
      <c r="CA60" s="3322"/>
      <c r="CB60" s="3322"/>
      <c r="CC60" s="3322"/>
      <c r="CD60" s="3322"/>
      <c r="CE60" s="3322"/>
      <c r="CF60" s="3322"/>
      <c r="CG60" s="3322"/>
      <c r="CH60" s="3322"/>
      <c r="CI60" s="3322"/>
      <c r="CJ60" s="3322"/>
      <c r="CK60" s="3322"/>
      <c r="CL60" s="3322"/>
      <c r="CM60" s="3322"/>
      <c r="CN60" s="3322"/>
      <c r="CO60" s="3322"/>
      <c r="CP60" s="3322"/>
      <c r="CQ60" s="3322"/>
      <c r="CR60" s="3322"/>
      <c r="CS60" s="3322"/>
      <c r="CT60" s="3322"/>
      <c r="CU60" s="3322"/>
      <c r="CV60" s="3322"/>
      <c r="CW60" s="3322"/>
      <c r="CX60" s="3322"/>
      <c r="CY60" s="3322"/>
      <c r="CZ60" s="3322"/>
      <c r="DA60" s="3322"/>
      <c r="DB60" s="3322"/>
      <c r="DC60" s="3322"/>
      <c r="DD60" s="3322"/>
      <c r="DE60" s="3322"/>
      <c r="DF60" s="3322"/>
      <c r="DG60" s="3322"/>
      <c r="DH60" s="3322"/>
      <c r="DI60" s="3322"/>
      <c r="DJ60" s="3322"/>
      <c r="DK60" s="3322"/>
      <c r="DL60" s="3322"/>
      <c r="DM60" s="3322"/>
      <c r="DN60" s="3322"/>
      <c r="DO60" s="3322"/>
      <c r="DP60" s="3322"/>
      <c r="DQ60" s="3322"/>
      <c r="DR60" s="3322"/>
      <c r="DS60" s="3322"/>
      <c r="DT60" s="3322"/>
      <c r="DU60" s="3322"/>
      <c r="DV60" s="3322"/>
      <c r="DW60" s="3322"/>
      <c r="DX60" s="3322"/>
      <c r="DY60" s="3322"/>
      <c r="DZ60" s="3322"/>
      <c r="EA60" s="3322"/>
      <c r="EB60" s="3322"/>
      <c r="EC60" s="3322"/>
      <c r="ED60" s="3322"/>
      <c r="EE60" s="3322"/>
      <c r="EF60" s="3322"/>
      <c r="EG60" s="1717"/>
      <c r="EH60" s="1717"/>
      <c r="EI60" s="1717"/>
      <c r="EJ60" s="1717"/>
      <c r="EK60" s="1717"/>
    </row>
    <row r="61" spans="1:141" s="1703" customFormat="1" ht="15.75" customHeight="1" x14ac:dyDescent="0.25">
      <c r="A61" s="1703" t="s">
        <v>1643</v>
      </c>
    </row>
    <row r="62" spans="1:141" s="1703" customFormat="1" ht="15.75" customHeight="1" x14ac:dyDescent="0.25">
      <c r="A62" s="1654"/>
    </row>
    <row r="63" spans="1:141" s="1703" customFormat="1" ht="15.75" customHeight="1" x14ac:dyDescent="0.25">
      <c r="A63" s="1718" t="s">
        <v>794</v>
      </c>
    </row>
    <row r="64" spans="1:141" ht="16.5" x14ac:dyDescent="0.25">
      <c r="A64" s="691"/>
    </row>
    <row r="65" spans="1:1" x14ac:dyDescent="0.2">
      <c r="A65" s="1719"/>
    </row>
  </sheetData>
  <mergeCells count="1">
    <mergeCell ref="A60:EF60"/>
  </mergeCells>
  <pageMargins left="0.75" right="0.75" top="0.75" bottom="0.75" header="0.3" footer="0"/>
  <pageSetup paperSize="9" scale="46" orientation="landscape" r:id="rId1"/>
  <headerFooter alignWithMargins="0"/>
  <rowBreaks count="1" manualBreakCount="1">
    <brk id="12" max="16383" man="1"/>
  </rowBreaks>
  <colBreaks count="1" manualBreakCount="1">
    <brk id="107"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D129"/>
  <sheetViews>
    <sheetView showGridLines="0" zoomScale="85" zoomScaleNormal="85" zoomScaleSheetLayoutView="85" workbookViewId="0">
      <pane xSplit="1" ySplit="3" topLeftCell="B4" activePane="bottomRight" state="frozen"/>
      <selection activeCell="R21" sqref="R21"/>
      <selection pane="topRight" activeCell="R21" sqref="R21"/>
      <selection pane="bottomLeft" activeCell="R21" sqref="R21"/>
      <selection pane="bottomRight" activeCell="R21" sqref="R21"/>
    </sheetView>
  </sheetViews>
  <sheetFormatPr defaultColWidth="74.28515625" defaultRowHeight="15" x14ac:dyDescent="0.25"/>
  <cols>
    <col min="1" max="1" width="104.5703125" style="469" customWidth="1"/>
    <col min="2" max="2" width="11.85546875" style="469" customWidth="1"/>
    <col min="3" max="3" width="11.42578125" style="469" customWidth="1"/>
    <col min="4" max="4" width="12.28515625" style="469" bestFit="1" customWidth="1"/>
    <col min="5" max="5" width="6.28515625" style="469" customWidth="1"/>
    <col min="6" max="6" width="5.28515625" style="469" customWidth="1"/>
    <col min="7" max="7" width="11.28515625" style="469" customWidth="1"/>
    <col min="8" max="8" width="12" style="469" customWidth="1"/>
    <col min="9" max="9" width="10.28515625" style="469" customWidth="1"/>
    <col min="10" max="12" width="18.7109375" style="469" bestFit="1" customWidth="1"/>
    <col min="13" max="1954" width="74.28515625" style="469"/>
  </cols>
  <sheetData>
    <row r="1" spans="1:1954" ht="21.75" customHeight="1" x14ac:dyDescent="0.3">
      <c r="A1" s="3323" t="s">
        <v>1644</v>
      </c>
      <c r="B1" s="3323"/>
      <c r="C1" s="3323"/>
      <c r="D1" s="3323"/>
    </row>
    <row r="2" spans="1:1954" ht="12.75" customHeight="1" thickBot="1" x14ac:dyDescent="0.3">
      <c r="D2" s="1568" t="s">
        <v>1645</v>
      </c>
    </row>
    <row r="3" spans="1:1954" ht="18.75" thickTop="1" thickBot="1" x14ac:dyDescent="0.35">
      <c r="A3" s="1720"/>
      <c r="B3" s="1572" t="s">
        <v>1646</v>
      </c>
      <c r="C3" s="1572" t="s">
        <v>1647</v>
      </c>
      <c r="D3" s="1572" t="s">
        <v>680</v>
      </c>
    </row>
    <row r="4" spans="1:1954" ht="17.25" thickTop="1" x14ac:dyDescent="0.3">
      <c r="A4" s="1721" t="s">
        <v>1648</v>
      </c>
      <c r="B4" s="1722">
        <v>110906.82421419978</v>
      </c>
      <c r="C4" s="1722">
        <v>56643.305101998267</v>
      </c>
      <c r="D4" s="1722">
        <v>167550.12931619803</v>
      </c>
      <c r="F4" s="570"/>
      <c r="G4" s="570"/>
      <c r="H4" s="570"/>
      <c r="J4" s="1723"/>
      <c r="K4" s="1723"/>
      <c r="L4" s="1723"/>
    </row>
    <row r="5" spans="1:1954" ht="16.5" x14ac:dyDescent="0.3">
      <c r="A5" s="1724" t="s">
        <v>1649</v>
      </c>
      <c r="B5" s="1725">
        <v>10983.153840016841</v>
      </c>
      <c r="C5" s="1725">
        <v>1027.35864066</v>
      </c>
      <c r="D5" s="1725">
        <v>12010.512480676842</v>
      </c>
      <c r="F5" s="570"/>
      <c r="G5" s="570"/>
      <c r="H5" s="570"/>
      <c r="J5" s="1723"/>
      <c r="K5" s="1723"/>
      <c r="L5" s="1723"/>
    </row>
    <row r="6" spans="1:1954" ht="16.5" x14ac:dyDescent="0.3">
      <c r="A6" s="1726" t="s">
        <v>1650</v>
      </c>
      <c r="B6" s="1727">
        <v>10873.64968012684</v>
      </c>
      <c r="C6" s="1727">
        <v>864.98497138999994</v>
      </c>
      <c r="D6" s="1727">
        <v>11738.634651516842</v>
      </c>
      <c r="F6" s="570"/>
      <c r="G6" s="570"/>
      <c r="H6" s="570"/>
      <c r="J6" s="1723"/>
      <c r="K6" s="1723"/>
      <c r="L6" s="1723"/>
    </row>
    <row r="7" spans="1:1954" ht="16.5" x14ac:dyDescent="0.3">
      <c r="A7" s="1728" t="s">
        <v>1651</v>
      </c>
      <c r="B7" s="1729">
        <v>7373.9863552550423</v>
      </c>
      <c r="C7" s="1729">
        <v>444.35443655</v>
      </c>
      <c r="D7" s="1729">
        <v>7818.3407918050425</v>
      </c>
      <c r="F7" s="570"/>
      <c r="G7" s="570"/>
      <c r="H7" s="570"/>
      <c r="J7" s="1723"/>
      <c r="K7" s="1723"/>
      <c r="L7" s="1723"/>
    </row>
    <row r="8" spans="1:1954" ht="16.5" x14ac:dyDescent="0.3">
      <c r="A8" s="1728" t="s">
        <v>1652</v>
      </c>
      <c r="B8" s="1729">
        <v>3499.6633248717985</v>
      </c>
      <c r="C8" s="1729">
        <v>420.63053484000005</v>
      </c>
      <c r="D8" s="1729">
        <v>3920.2938597117991</v>
      </c>
      <c r="F8" s="570"/>
      <c r="G8" s="570"/>
      <c r="H8" s="570"/>
      <c r="J8" s="1723"/>
      <c r="K8" s="1723"/>
      <c r="L8" s="1723"/>
    </row>
    <row r="9" spans="1:1954" ht="16.5" x14ac:dyDescent="0.3">
      <c r="A9" s="1726" t="s">
        <v>1653</v>
      </c>
      <c r="B9" s="1727">
        <v>42.423080890000001</v>
      </c>
      <c r="C9" s="1727">
        <v>2.4662800000000004E-3</v>
      </c>
      <c r="D9" s="1727">
        <v>42.425547170000002</v>
      </c>
      <c r="F9" s="570"/>
      <c r="G9" s="570"/>
      <c r="H9" s="570"/>
      <c r="J9" s="1723"/>
      <c r="K9" s="1723"/>
      <c r="L9" s="1723"/>
    </row>
    <row r="10" spans="1:1954" ht="16.5" x14ac:dyDescent="0.3">
      <c r="A10" s="1726" t="s">
        <v>1654</v>
      </c>
      <c r="B10" s="1727">
        <v>67.081079000000003</v>
      </c>
      <c r="C10" s="1727">
        <v>162.37120299</v>
      </c>
      <c r="D10" s="1727">
        <v>229.45228199000002</v>
      </c>
      <c r="F10" s="570"/>
      <c r="G10" s="570"/>
      <c r="H10" s="570"/>
      <c r="J10" s="1723"/>
      <c r="K10" s="1723"/>
      <c r="L10" s="1723"/>
    </row>
    <row r="11" spans="1:1954" ht="16.5" x14ac:dyDescent="0.3">
      <c r="A11" s="1724" t="s">
        <v>1655</v>
      </c>
      <c r="B11" s="1725">
        <v>2.3274240600000002</v>
      </c>
      <c r="C11" s="1725">
        <v>0</v>
      </c>
      <c r="D11" s="1725">
        <v>2.3274240600000002</v>
      </c>
      <c r="E11" s="1629"/>
      <c r="F11" s="1730"/>
      <c r="G11" s="570"/>
      <c r="H11" s="1730"/>
      <c r="I11" s="1629"/>
      <c r="J11" s="1723"/>
      <c r="K11" s="1723"/>
      <c r="L11" s="1723"/>
      <c r="M11" s="1629"/>
      <c r="N11" s="1629"/>
      <c r="O11" s="1629"/>
      <c r="P11" s="1629"/>
      <c r="Q11" s="1629"/>
      <c r="R11" s="1629"/>
      <c r="S11" s="1629"/>
      <c r="T11" s="1629"/>
      <c r="U11" s="1629"/>
      <c r="V11" s="1629"/>
      <c r="W11" s="1629"/>
      <c r="X11" s="1629"/>
      <c r="Y11" s="1629"/>
      <c r="Z11" s="1629"/>
      <c r="AA11" s="1629"/>
      <c r="AB11" s="1629"/>
      <c r="AC11" s="1629"/>
      <c r="AD11" s="1629"/>
      <c r="AE11" s="1629"/>
      <c r="AF11" s="1629"/>
      <c r="AG11" s="1629"/>
      <c r="AH11" s="1629"/>
      <c r="AI11" s="1629"/>
      <c r="AJ11" s="1629"/>
      <c r="AK11" s="1629"/>
      <c r="AL11" s="1629"/>
      <c r="AM11" s="1629"/>
      <c r="AN11" s="1629"/>
      <c r="AO11" s="1629"/>
      <c r="AP11" s="1629"/>
      <c r="AQ11" s="1629"/>
      <c r="AR11" s="1629"/>
      <c r="AS11" s="1629"/>
      <c r="AT11" s="1629"/>
      <c r="AU11" s="1629"/>
      <c r="AV11" s="1629"/>
      <c r="AW11" s="1629"/>
      <c r="AX11" s="1629"/>
      <c r="AY11" s="1629"/>
      <c r="AZ11" s="1629"/>
      <c r="BA11" s="1629"/>
      <c r="BB11" s="1629"/>
      <c r="BC11" s="1629"/>
      <c r="BD11" s="1629"/>
      <c r="BE11" s="1629"/>
      <c r="BF11" s="1629"/>
      <c r="BG11" s="1629"/>
      <c r="BH11" s="1629"/>
      <c r="BI11" s="1629"/>
      <c r="BJ11" s="1629"/>
      <c r="BK11" s="1629"/>
      <c r="BL11" s="1629"/>
      <c r="BM11" s="1629"/>
      <c r="BN11" s="1629"/>
      <c r="BO11" s="1629"/>
      <c r="BP11" s="1629"/>
      <c r="BQ11" s="1629"/>
      <c r="BR11" s="1629"/>
      <c r="BS11" s="1629"/>
      <c r="BT11" s="1629"/>
      <c r="BU11" s="1629"/>
      <c r="BV11" s="1629"/>
      <c r="BW11" s="1629"/>
      <c r="BX11" s="1629"/>
      <c r="BY11" s="1629"/>
      <c r="BZ11" s="1629"/>
      <c r="CA11" s="1629"/>
      <c r="CB11" s="1629"/>
      <c r="CC11" s="1629"/>
      <c r="CD11" s="1629"/>
      <c r="CE11" s="1629"/>
      <c r="CF11" s="1629"/>
      <c r="CG11" s="1629"/>
      <c r="CH11" s="1629"/>
      <c r="CI11" s="1629"/>
      <c r="CJ11" s="1629"/>
      <c r="CK11" s="1629"/>
      <c r="CL11" s="1629"/>
      <c r="CM11" s="1629"/>
      <c r="CN11" s="1629"/>
      <c r="CO11" s="1629"/>
      <c r="CP11" s="1629"/>
      <c r="CQ11" s="1629"/>
      <c r="CR11" s="1629"/>
      <c r="CS11" s="1629"/>
      <c r="CT11" s="1629"/>
      <c r="CU11" s="1629"/>
      <c r="CV11" s="1629"/>
      <c r="CW11" s="1629"/>
      <c r="CX11" s="1629"/>
      <c r="CY11" s="1629"/>
      <c r="CZ11" s="1629"/>
      <c r="DA11" s="1629"/>
      <c r="DB11" s="1629"/>
      <c r="DC11" s="1629"/>
      <c r="DD11" s="1629"/>
      <c r="DE11" s="1629"/>
      <c r="DF11" s="1629"/>
      <c r="DG11" s="1629"/>
      <c r="DH11" s="1629"/>
      <c r="DI11" s="1629"/>
      <c r="DJ11" s="1629"/>
      <c r="DK11" s="1629"/>
      <c r="DL11" s="1629"/>
      <c r="DM11" s="1629"/>
      <c r="DN11" s="1629"/>
      <c r="DO11" s="1629"/>
      <c r="DP11" s="1629"/>
      <c r="DQ11" s="1629"/>
      <c r="DR11" s="1629"/>
      <c r="DS11" s="1629"/>
      <c r="DT11" s="1629"/>
      <c r="DU11" s="1629"/>
      <c r="DV11" s="1629"/>
      <c r="DW11" s="1629"/>
      <c r="DX11" s="1629"/>
      <c r="DY11" s="1629"/>
      <c r="DZ11" s="1629"/>
      <c r="EA11" s="1629"/>
      <c r="EB11" s="1629"/>
      <c r="EC11" s="1629"/>
      <c r="ED11" s="1629"/>
      <c r="EE11" s="1629"/>
      <c r="EF11" s="1629"/>
      <c r="EG11" s="1629"/>
      <c r="EH11" s="1629"/>
      <c r="EI11" s="1629"/>
      <c r="EJ11" s="1629"/>
      <c r="EK11" s="1629"/>
      <c r="EL11" s="1629"/>
      <c r="EM11" s="1629"/>
      <c r="EN11" s="1629"/>
      <c r="EO11" s="1629"/>
      <c r="EP11" s="1629"/>
      <c r="EQ11" s="1629"/>
      <c r="ER11" s="1629"/>
      <c r="ES11" s="1629"/>
      <c r="ET11" s="1629"/>
      <c r="EU11" s="1629"/>
      <c r="EV11" s="1629"/>
      <c r="EW11" s="1629"/>
      <c r="EX11" s="1629"/>
      <c r="EY11" s="1629"/>
      <c r="EZ11" s="1629"/>
      <c r="FA11" s="1629"/>
      <c r="FB11" s="1629"/>
      <c r="FC11" s="1629"/>
      <c r="FD11" s="1629"/>
      <c r="FE11" s="1629"/>
      <c r="FF11" s="1629"/>
      <c r="FG11" s="1629"/>
      <c r="FH11" s="1629"/>
      <c r="FI11" s="1629"/>
      <c r="FJ11" s="1629"/>
      <c r="FK11" s="1629"/>
      <c r="FL11" s="1629"/>
      <c r="FM11" s="1629"/>
      <c r="FN11" s="1629"/>
      <c r="FO11" s="1629"/>
      <c r="FP11" s="1629"/>
      <c r="FQ11" s="1629"/>
      <c r="FR11" s="1629"/>
      <c r="FS11" s="1629"/>
      <c r="FT11" s="1629"/>
      <c r="FU11" s="1629"/>
      <c r="FV11" s="1629"/>
      <c r="FW11" s="1629"/>
      <c r="FX11" s="1629"/>
      <c r="FY11" s="1629"/>
      <c r="FZ11" s="1629"/>
      <c r="GA11" s="1629"/>
      <c r="GB11" s="1629"/>
      <c r="GC11" s="1629"/>
      <c r="GD11" s="1629"/>
      <c r="GE11" s="1629"/>
      <c r="GF11" s="1629"/>
      <c r="GG11" s="1629"/>
      <c r="GH11" s="1629"/>
      <c r="GI11" s="1629"/>
      <c r="GJ11" s="1629"/>
      <c r="GK11" s="1629"/>
      <c r="GL11" s="1629"/>
      <c r="GM11" s="1629"/>
      <c r="GN11" s="1629"/>
      <c r="GO11" s="1629"/>
      <c r="GP11" s="1629"/>
      <c r="GQ11" s="1629"/>
      <c r="GR11" s="1629"/>
      <c r="GS11" s="1629"/>
      <c r="GT11" s="1629"/>
      <c r="GU11" s="1629"/>
      <c r="GV11" s="1629"/>
      <c r="GW11" s="1629"/>
      <c r="GX11" s="1629"/>
      <c r="GY11" s="1629"/>
      <c r="GZ11" s="1629"/>
      <c r="HA11" s="1629"/>
      <c r="HB11" s="1629"/>
      <c r="HC11" s="1629"/>
      <c r="HD11" s="1629"/>
      <c r="HE11" s="1629"/>
      <c r="HF11" s="1629"/>
      <c r="HG11" s="1629"/>
      <c r="HH11" s="1629"/>
      <c r="HI11" s="1629"/>
      <c r="HJ11" s="1629"/>
      <c r="HK11" s="1629"/>
      <c r="HL11" s="1629"/>
      <c r="HM11" s="1629"/>
      <c r="HN11" s="1629"/>
      <c r="HO11" s="1629"/>
      <c r="HP11" s="1629"/>
      <c r="HQ11" s="1629"/>
      <c r="HR11" s="1629"/>
      <c r="HS11" s="1629"/>
      <c r="HT11" s="1629"/>
      <c r="HU11" s="1629"/>
      <c r="HV11" s="1629"/>
      <c r="HW11" s="1629"/>
      <c r="HX11" s="1629"/>
      <c r="HY11" s="1629"/>
      <c r="HZ11" s="1629"/>
      <c r="IA11" s="1629"/>
      <c r="IB11" s="1629"/>
      <c r="IC11" s="1629"/>
      <c r="ID11" s="1629"/>
      <c r="IE11" s="1629"/>
      <c r="IF11" s="1629"/>
      <c r="IG11" s="1629"/>
      <c r="IH11" s="1629"/>
      <c r="II11" s="1629"/>
      <c r="IJ11" s="1629"/>
      <c r="IK11" s="1629"/>
      <c r="IL11" s="1629"/>
      <c r="IM11" s="1629"/>
      <c r="IN11" s="1629"/>
      <c r="IO11" s="1629"/>
      <c r="IP11" s="1629"/>
      <c r="IQ11" s="1629"/>
      <c r="IR11" s="1629"/>
      <c r="IS11" s="1629"/>
      <c r="IT11" s="1629"/>
      <c r="IU11" s="1629"/>
      <c r="IV11" s="1629"/>
      <c r="IW11" s="1629"/>
      <c r="IX11" s="1629"/>
      <c r="IY11" s="1629"/>
      <c r="IZ11" s="1629"/>
      <c r="JA11" s="1629"/>
      <c r="JB11" s="1629"/>
      <c r="JC11" s="1629"/>
      <c r="JD11" s="1629"/>
      <c r="JE11" s="1629"/>
      <c r="JF11" s="1629"/>
      <c r="JG11" s="1629"/>
      <c r="JH11" s="1629"/>
      <c r="JI11" s="1629"/>
      <c r="JJ11" s="1629"/>
      <c r="JK11" s="1629"/>
      <c r="JL11" s="1629"/>
      <c r="JM11" s="1629"/>
      <c r="JN11" s="1629"/>
      <c r="JO11" s="1629"/>
      <c r="JP11" s="1629"/>
      <c r="JQ11" s="1629"/>
      <c r="JR11" s="1629"/>
      <c r="JS11" s="1629"/>
      <c r="JT11" s="1629"/>
      <c r="JU11" s="1629"/>
      <c r="JV11" s="1629"/>
      <c r="JW11" s="1629"/>
      <c r="JX11" s="1629"/>
      <c r="JY11" s="1629"/>
      <c r="JZ11" s="1629"/>
      <c r="KA11" s="1629"/>
      <c r="KB11" s="1629"/>
      <c r="KC11" s="1629"/>
      <c r="KD11" s="1629"/>
      <c r="KE11" s="1629"/>
      <c r="KF11" s="1629"/>
      <c r="KG11" s="1629"/>
      <c r="KH11" s="1629"/>
      <c r="KI11" s="1629"/>
      <c r="KJ11" s="1629"/>
      <c r="KK11" s="1629"/>
      <c r="KL11" s="1629"/>
      <c r="KM11" s="1629"/>
      <c r="KN11" s="1629"/>
      <c r="KO11" s="1629"/>
      <c r="KP11" s="1629"/>
      <c r="KQ11" s="1629"/>
      <c r="KR11" s="1629"/>
      <c r="KS11" s="1629"/>
      <c r="KT11" s="1629"/>
      <c r="KU11" s="1629"/>
      <c r="KV11" s="1629"/>
      <c r="KW11" s="1629"/>
      <c r="KX11" s="1629"/>
      <c r="KY11" s="1629"/>
      <c r="KZ11" s="1629"/>
      <c r="LA11" s="1629"/>
      <c r="LB11" s="1629"/>
      <c r="LC11" s="1629"/>
      <c r="LD11" s="1629"/>
      <c r="LE11" s="1629"/>
      <c r="LF11" s="1629"/>
      <c r="LG11" s="1629"/>
      <c r="LH11" s="1629"/>
      <c r="LI11" s="1629"/>
      <c r="LJ11" s="1629"/>
      <c r="LK11" s="1629"/>
      <c r="LL11" s="1629"/>
      <c r="LM11" s="1629"/>
      <c r="LN11" s="1629"/>
      <c r="LO11" s="1629"/>
      <c r="LP11" s="1629"/>
      <c r="LQ11" s="1629"/>
      <c r="LR11" s="1629"/>
      <c r="LS11" s="1629"/>
      <c r="LT11" s="1629"/>
      <c r="LU11" s="1629"/>
      <c r="LV11" s="1629"/>
      <c r="LW11" s="1629"/>
      <c r="LX11" s="1629"/>
      <c r="LY11" s="1629"/>
      <c r="LZ11" s="1629"/>
      <c r="MA11" s="1629"/>
      <c r="MB11" s="1629"/>
      <c r="MC11" s="1629"/>
      <c r="MD11" s="1629"/>
      <c r="ME11" s="1629"/>
      <c r="MF11" s="1629"/>
      <c r="MG11" s="1629"/>
      <c r="MH11" s="1629"/>
      <c r="MI11" s="1629"/>
      <c r="MJ11" s="1629"/>
      <c r="MK11" s="1629"/>
      <c r="ML11" s="1629"/>
      <c r="MM11" s="1629"/>
      <c r="MN11" s="1629"/>
      <c r="MO11" s="1629"/>
      <c r="MP11" s="1629"/>
      <c r="MQ11" s="1629"/>
      <c r="MR11" s="1629"/>
      <c r="MS11" s="1629"/>
      <c r="MT11" s="1629"/>
      <c r="MU11" s="1629"/>
      <c r="MV11" s="1629"/>
      <c r="MW11" s="1629"/>
      <c r="MX11" s="1629"/>
      <c r="MY11" s="1629"/>
      <c r="MZ11" s="1629"/>
      <c r="NA11" s="1629"/>
      <c r="NB11" s="1629"/>
      <c r="NC11" s="1629"/>
      <c r="ND11" s="1629"/>
      <c r="NE11" s="1629"/>
      <c r="NF11" s="1629"/>
      <c r="NG11" s="1629"/>
      <c r="NH11" s="1629"/>
      <c r="NI11" s="1629"/>
      <c r="NJ11" s="1629"/>
      <c r="NK11" s="1629"/>
      <c r="NL11" s="1629"/>
      <c r="NM11" s="1629"/>
      <c r="NN11" s="1629"/>
      <c r="NO11" s="1629"/>
      <c r="NP11" s="1629"/>
      <c r="NQ11" s="1629"/>
      <c r="NR11" s="1629"/>
      <c r="NS11" s="1629"/>
      <c r="NT11" s="1629"/>
      <c r="NU11" s="1629"/>
      <c r="NV11" s="1629"/>
      <c r="NW11" s="1629"/>
      <c r="NX11" s="1629"/>
      <c r="NY11" s="1629"/>
      <c r="NZ11" s="1629"/>
      <c r="OA11" s="1629"/>
      <c r="OB11" s="1629"/>
      <c r="OC11" s="1629"/>
      <c r="OD11" s="1629"/>
      <c r="OE11" s="1629"/>
      <c r="OF11" s="1629"/>
      <c r="OG11" s="1629"/>
      <c r="OH11" s="1629"/>
      <c r="OI11" s="1629"/>
      <c r="OJ11" s="1629"/>
      <c r="OK11" s="1629"/>
      <c r="OL11" s="1629"/>
      <c r="OM11" s="1629"/>
      <c r="ON11" s="1629"/>
      <c r="OO11" s="1629"/>
      <c r="OP11" s="1629"/>
      <c r="OQ11" s="1629"/>
      <c r="OR11" s="1629"/>
      <c r="OS11" s="1629"/>
      <c r="OT11" s="1629"/>
      <c r="OU11" s="1629"/>
      <c r="OV11" s="1629"/>
      <c r="OW11" s="1629"/>
      <c r="OX11" s="1629"/>
      <c r="OY11" s="1629"/>
      <c r="OZ11" s="1629"/>
      <c r="PA11" s="1629"/>
      <c r="PB11" s="1629"/>
      <c r="PC11" s="1629"/>
      <c r="PD11" s="1629"/>
      <c r="PE11" s="1629"/>
      <c r="PF11" s="1629"/>
      <c r="PG11" s="1629"/>
      <c r="PH11" s="1629"/>
      <c r="PI11" s="1629"/>
      <c r="PJ11" s="1629"/>
      <c r="PK11" s="1629"/>
      <c r="PL11" s="1629"/>
      <c r="PM11" s="1629"/>
      <c r="PN11" s="1629"/>
      <c r="PO11" s="1629"/>
      <c r="PP11" s="1629"/>
      <c r="PQ11" s="1629"/>
      <c r="PR11" s="1629"/>
      <c r="PS11" s="1629"/>
      <c r="PT11" s="1629"/>
      <c r="PU11" s="1629"/>
      <c r="PV11" s="1629"/>
      <c r="PW11" s="1629"/>
      <c r="PX11" s="1629"/>
      <c r="PY11" s="1629"/>
      <c r="PZ11" s="1629"/>
      <c r="QA11" s="1629"/>
      <c r="QB11" s="1629"/>
      <c r="QC11" s="1629"/>
      <c r="QD11" s="1629"/>
      <c r="QE11" s="1629"/>
      <c r="QF11" s="1629"/>
      <c r="QG11" s="1629"/>
      <c r="QH11" s="1629"/>
      <c r="QI11" s="1629"/>
      <c r="QJ11" s="1629"/>
      <c r="QK11" s="1629"/>
      <c r="QL11" s="1629"/>
      <c r="QM11" s="1629"/>
      <c r="QN11" s="1629"/>
      <c r="QO11" s="1629"/>
      <c r="QP11" s="1629"/>
      <c r="QQ11" s="1629"/>
      <c r="QR11" s="1629"/>
      <c r="QS11" s="1629"/>
      <c r="QT11" s="1629"/>
      <c r="QU11" s="1629"/>
      <c r="QV11" s="1629"/>
      <c r="QW11" s="1629"/>
      <c r="QX11" s="1629"/>
      <c r="QY11" s="1629"/>
      <c r="QZ11" s="1629"/>
      <c r="RA11" s="1629"/>
      <c r="RB11" s="1629"/>
      <c r="RC11" s="1629"/>
      <c r="RD11" s="1629"/>
      <c r="RE11" s="1629"/>
      <c r="RF11" s="1629"/>
      <c r="RG11" s="1629"/>
      <c r="RH11" s="1629"/>
      <c r="RI11" s="1629"/>
      <c r="RJ11" s="1629"/>
      <c r="RK11" s="1629"/>
      <c r="RL11" s="1629"/>
      <c r="RM11" s="1629"/>
      <c r="RN11" s="1629"/>
      <c r="RO11" s="1629"/>
      <c r="RP11" s="1629"/>
      <c r="RQ11" s="1629"/>
      <c r="RR11" s="1629"/>
      <c r="RS11" s="1629"/>
      <c r="RT11" s="1629"/>
      <c r="RU11" s="1629"/>
      <c r="RV11" s="1629"/>
      <c r="RW11" s="1629"/>
      <c r="RX11" s="1629"/>
      <c r="RY11" s="1629"/>
      <c r="RZ11" s="1629"/>
      <c r="SA11" s="1629"/>
      <c r="SB11" s="1629"/>
      <c r="SC11" s="1629"/>
      <c r="SD11" s="1629"/>
      <c r="SE11" s="1629"/>
      <c r="SF11" s="1629"/>
      <c r="SG11" s="1629"/>
      <c r="SH11" s="1629"/>
      <c r="SI11" s="1629"/>
      <c r="SJ11" s="1629"/>
      <c r="SK11" s="1629"/>
      <c r="SL11" s="1629"/>
      <c r="SM11" s="1629"/>
      <c r="SN11" s="1629"/>
      <c r="SO11" s="1629"/>
      <c r="SP11" s="1629"/>
      <c r="SQ11" s="1629"/>
      <c r="SR11" s="1629"/>
      <c r="SS11" s="1629"/>
      <c r="ST11" s="1629"/>
      <c r="SU11" s="1629"/>
      <c r="SV11" s="1629"/>
      <c r="SW11" s="1629"/>
      <c r="SX11" s="1629"/>
      <c r="SY11" s="1629"/>
      <c r="SZ11" s="1629"/>
      <c r="TA11" s="1629"/>
      <c r="TB11" s="1629"/>
      <c r="TC11" s="1629"/>
      <c r="TD11" s="1629"/>
      <c r="TE11" s="1629"/>
      <c r="TF11" s="1629"/>
      <c r="TG11" s="1629"/>
      <c r="TH11" s="1629"/>
      <c r="TI11" s="1629"/>
      <c r="TJ11" s="1629"/>
      <c r="TK11" s="1629"/>
      <c r="TL11" s="1629"/>
      <c r="TM11" s="1629"/>
      <c r="TN11" s="1629"/>
      <c r="TO11" s="1629"/>
      <c r="TP11" s="1629"/>
      <c r="TQ11" s="1629"/>
      <c r="TR11" s="1629"/>
      <c r="TS11" s="1629"/>
      <c r="TT11" s="1629"/>
      <c r="TU11" s="1629"/>
      <c r="TV11" s="1629"/>
      <c r="TW11" s="1629"/>
      <c r="TX11" s="1629"/>
      <c r="TY11" s="1629"/>
      <c r="TZ11" s="1629"/>
      <c r="UA11" s="1629"/>
      <c r="UB11" s="1629"/>
      <c r="UC11" s="1629"/>
      <c r="UD11" s="1629"/>
      <c r="UE11" s="1629"/>
      <c r="UF11" s="1629"/>
      <c r="UG11" s="1629"/>
      <c r="UH11" s="1629"/>
      <c r="UI11" s="1629"/>
      <c r="UJ11" s="1629"/>
      <c r="UK11" s="1629"/>
      <c r="UL11" s="1629"/>
      <c r="UM11" s="1629"/>
      <c r="UN11" s="1629"/>
      <c r="UO11" s="1629"/>
      <c r="UP11" s="1629"/>
      <c r="UQ11" s="1629"/>
      <c r="UR11" s="1629"/>
      <c r="US11" s="1629"/>
      <c r="UT11" s="1629"/>
      <c r="UU11" s="1629"/>
      <c r="UV11" s="1629"/>
      <c r="UW11" s="1629"/>
      <c r="UX11" s="1629"/>
      <c r="UY11" s="1629"/>
      <c r="UZ11" s="1629"/>
      <c r="VA11" s="1629"/>
      <c r="VB11" s="1629"/>
      <c r="VC11" s="1629"/>
      <c r="VD11" s="1629"/>
      <c r="VE11" s="1629"/>
      <c r="VF11" s="1629"/>
      <c r="VG11" s="1629"/>
      <c r="VH11" s="1629"/>
      <c r="VI11" s="1629"/>
      <c r="VJ11" s="1629"/>
      <c r="VK11" s="1629"/>
      <c r="VL11" s="1629"/>
      <c r="VM11" s="1629"/>
      <c r="VN11" s="1629"/>
      <c r="VO11" s="1629"/>
      <c r="VP11" s="1629"/>
      <c r="VQ11" s="1629"/>
      <c r="VR11" s="1629"/>
      <c r="VS11" s="1629"/>
      <c r="VT11" s="1629"/>
      <c r="VU11" s="1629"/>
      <c r="VV11" s="1629"/>
      <c r="VW11" s="1629"/>
      <c r="VX11" s="1629"/>
      <c r="VY11" s="1629"/>
      <c r="VZ11" s="1629"/>
      <c r="WA11" s="1629"/>
      <c r="WB11" s="1629"/>
      <c r="WC11" s="1629"/>
      <c r="WD11" s="1629"/>
      <c r="WE11" s="1629"/>
      <c r="WF11" s="1629"/>
      <c r="WG11" s="1629"/>
      <c r="WH11" s="1629"/>
      <c r="WI11" s="1629"/>
      <c r="WJ11" s="1629"/>
      <c r="WK11" s="1629"/>
      <c r="WL11" s="1629"/>
      <c r="WM11" s="1629"/>
      <c r="WN11" s="1629"/>
      <c r="WO11" s="1629"/>
      <c r="WP11" s="1629"/>
      <c r="WQ11" s="1629"/>
      <c r="WR11" s="1629"/>
      <c r="WS11" s="1629"/>
      <c r="WT11" s="1629"/>
      <c r="WU11" s="1629"/>
      <c r="WV11" s="1629"/>
      <c r="WW11" s="1629"/>
      <c r="WX11" s="1629"/>
      <c r="WY11" s="1629"/>
      <c r="WZ11" s="1629"/>
      <c r="XA11" s="1629"/>
      <c r="XB11" s="1629"/>
      <c r="XC11" s="1629"/>
      <c r="XD11" s="1629"/>
      <c r="XE11" s="1629"/>
      <c r="XF11" s="1629"/>
      <c r="XG11" s="1629"/>
      <c r="XH11" s="1629"/>
      <c r="XI11" s="1629"/>
      <c r="XJ11" s="1629"/>
      <c r="XK11" s="1629"/>
      <c r="XL11" s="1629"/>
      <c r="XM11" s="1629"/>
      <c r="XN11" s="1629"/>
      <c r="XO11" s="1629"/>
      <c r="XP11" s="1629"/>
      <c r="XQ11" s="1629"/>
      <c r="XR11" s="1629"/>
      <c r="XS11" s="1629"/>
      <c r="XT11" s="1629"/>
      <c r="XU11" s="1629"/>
      <c r="XV11" s="1629"/>
      <c r="XW11" s="1629"/>
      <c r="XX11" s="1629"/>
      <c r="XY11" s="1629"/>
      <c r="XZ11" s="1629"/>
      <c r="YA11" s="1629"/>
      <c r="YB11" s="1629"/>
      <c r="YC11" s="1629"/>
      <c r="YD11" s="1629"/>
      <c r="YE11" s="1629"/>
      <c r="YF11" s="1629"/>
      <c r="YG11" s="1629"/>
      <c r="YH11" s="1629"/>
      <c r="YI11" s="1629"/>
      <c r="YJ11" s="1629"/>
      <c r="YK11" s="1629"/>
      <c r="YL11" s="1629"/>
      <c r="YM11" s="1629"/>
      <c r="YN11" s="1629"/>
      <c r="YO11" s="1629"/>
      <c r="YP11" s="1629"/>
      <c r="YQ11" s="1629"/>
      <c r="YR11" s="1629"/>
      <c r="YS11" s="1629"/>
      <c r="YT11" s="1629"/>
      <c r="YU11" s="1629"/>
      <c r="YV11" s="1629"/>
      <c r="YW11" s="1629"/>
      <c r="YX11" s="1629"/>
      <c r="YY11" s="1629"/>
      <c r="YZ11" s="1629"/>
      <c r="ZA11" s="1629"/>
      <c r="ZB11" s="1629"/>
      <c r="ZC11" s="1629"/>
      <c r="ZD11" s="1629"/>
      <c r="ZE11" s="1629"/>
      <c r="ZF11" s="1629"/>
      <c r="ZG11" s="1629"/>
      <c r="ZH11" s="1629"/>
      <c r="ZI11" s="1629"/>
      <c r="ZJ11" s="1629"/>
      <c r="ZK11" s="1629"/>
      <c r="ZL11" s="1629"/>
      <c r="ZM11" s="1629"/>
      <c r="ZN11" s="1629"/>
      <c r="ZO11" s="1629"/>
      <c r="ZP11" s="1629"/>
      <c r="ZQ11" s="1629"/>
      <c r="ZR11" s="1629"/>
      <c r="ZS11" s="1629"/>
      <c r="ZT11" s="1629"/>
      <c r="ZU11" s="1629"/>
      <c r="ZV11" s="1629"/>
      <c r="ZW11" s="1629"/>
      <c r="ZX11" s="1629"/>
      <c r="ZY11" s="1629"/>
      <c r="ZZ11" s="1629"/>
      <c r="AAA11" s="1629"/>
      <c r="AAB11" s="1629"/>
      <c r="AAC11" s="1629"/>
      <c r="AAD11" s="1629"/>
      <c r="AAE11" s="1629"/>
      <c r="AAF11" s="1629"/>
      <c r="AAG11" s="1629"/>
      <c r="AAH11" s="1629"/>
      <c r="AAI11" s="1629"/>
      <c r="AAJ11" s="1629"/>
      <c r="AAK11" s="1629"/>
      <c r="AAL11" s="1629"/>
      <c r="AAM11" s="1629"/>
      <c r="AAN11" s="1629"/>
      <c r="AAO11" s="1629"/>
      <c r="AAP11" s="1629"/>
      <c r="AAQ11" s="1629"/>
      <c r="AAR11" s="1629"/>
      <c r="AAS11" s="1629"/>
      <c r="AAT11" s="1629"/>
      <c r="AAU11" s="1629"/>
      <c r="AAV11" s="1629"/>
      <c r="AAW11" s="1629"/>
      <c r="AAX11" s="1629"/>
      <c r="AAY11" s="1629"/>
      <c r="AAZ11" s="1629"/>
      <c r="ABA11" s="1629"/>
      <c r="ABB11" s="1629"/>
      <c r="ABC11" s="1629"/>
      <c r="ABD11" s="1629"/>
      <c r="ABE11" s="1629"/>
      <c r="ABF11" s="1629"/>
      <c r="ABG11" s="1629"/>
      <c r="ABH11" s="1629"/>
      <c r="ABI11" s="1629"/>
      <c r="ABJ11" s="1629"/>
      <c r="ABK11" s="1629"/>
      <c r="ABL11" s="1629"/>
      <c r="ABM11" s="1629"/>
      <c r="ABN11" s="1629"/>
      <c r="ABO11" s="1629"/>
      <c r="ABP11" s="1629"/>
      <c r="ABQ11" s="1629"/>
      <c r="ABR11" s="1629"/>
      <c r="ABS11" s="1629"/>
      <c r="ABT11" s="1629"/>
      <c r="ABU11" s="1629"/>
      <c r="ABV11" s="1629"/>
      <c r="ABW11" s="1629"/>
      <c r="ABX11" s="1629"/>
      <c r="ABY11" s="1629"/>
      <c r="ABZ11" s="1629"/>
      <c r="ACA11" s="1629"/>
      <c r="ACB11" s="1629"/>
      <c r="ACC11" s="1629"/>
      <c r="ACD11" s="1629"/>
      <c r="ACE11" s="1629"/>
      <c r="ACF11" s="1629"/>
      <c r="ACG11" s="1629"/>
      <c r="ACH11" s="1629"/>
      <c r="ACI11" s="1629"/>
      <c r="ACJ11" s="1629"/>
      <c r="ACK11" s="1629"/>
      <c r="ACL11" s="1629"/>
      <c r="ACM11" s="1629"/>
      <c r="ACN11" s="1629"/>
      <c r="ACO11" s="1629"/>
      <c r="ACP11" s="1629"/>
      <c r="ACQ11" s="1629"/>
      <c r="ACR11" s="1629"/>
      <c r="ACS11" s="1629"/>
      <c r="ACT11" s="1629"/>
      <c r="ACU11" s="1629"/>
      <c r="ACV11" s="1629"/>
      <c r="ACW11" s="1629"/>
      <c r="ACX11" s="1629"/>
      <c r="ACY11" s="1629"/>
      <c r="ACZ11" s="1629"/>
      <c r="ADA11" s="1629"/>
      <c r="ADB11" s="1629"/>
      <c r="ADC11" s="1629"/>
      <c r="ADD11" s="1629"/>
      <c r="ADE11" s="1629"/>
      <c r="ADF11" s="1629"/>
      <c r="ADG11" s="1629"/>
      <c r="ADH11" s="1629"/>
      <c r="ADI11" s="1629"/>
      <c r="ADJ11" s="1629"/>
      <c r="ADK11" s="1629"/>
      <c r="ADL11" s="1629"/>
      <c r="ADM11" s="1629"/>
      <c r="ADN11" s="1629"/>
      <c r="ADO11" s="1629"/>
      <c r="ADP11" s="1629"/>
      <c r="ADQ11" s="1629"/>
      <c r="ADR11" s="1629"/>
      <c r="ADS11" s="1629"/>
      <c r="ADT11" s="1629"/>
      <c r="ADU11" s="1629"/>
      <c r="ADV11" s="1629"/>
      <c r="ADW11" s="1629"/>
      <c r="ADX11" s="1629"/>
      <c r="ADY11" s="1629"/>
      <c r="ADZ11" s="1629"/>
      <c r="AEA11" s="1629"/>
      <c r="AEB11" s="1629"/>
      <c r="AEC11" s="1629"/>
      <c r="AED11" s="1629"/>
      <c r="AEE11" s="1629"/>
      <c r="AEF11" s="1629"/>
      <c r="AEG11" s="1629"/>
      <c r="AEH11" s="1629"/>
      <c r="AEI11" s="1629"/>
      <c r="AEJ11" s="1629"/>
      <c r="AEK11" s="1629"/>
      <c r="AEL11" s="1629"/>
      <c r="AEM11" s="1629"/>
      <c r="AEN11" s="1629"/>
      <c r="AEO11" s="1629"/>
      <c r="AEP11" s="1629"/>
      <c r="AEQ11" s="1629"/>
      <c r="AER11" s="1629"/>
      <c r="AES11" s="1629"/>
      <c r="AET11" s="1629"/>
      <c r="AEU11" s="1629"/>
      <c r="AEV11" s="1629"/>
      <c r="AEW11" s="1629"/>
      <c r="AEX11" s="1629"/>
      <c r="AEY11" s="1629"/>
      <c r="AEZ11" s="1629"/>
      <c r="AFA11" s="1629"/>
      <c r="AFB11" s="1629"/>
      <c r="AFC11" s="1629"/>
      <c r="AFD11" s="1629"/>
      <c r="AFE11" s="1629"/>
      <c r="AFF11" s="1629"/>
      <c r="AFG11" s="1629"/>
      <c r="AFH11" s="1629"/>
      <c r="AFI11" s="1629"/>
      <c r="AFJ11" s="1629"/>
      <c r="AFK11" s="1629"/>
      <c r="AFL11" s="1629"/>
      <c r="AFM11" s="1629"/>
      <c r="AFN11" s="1629"/>
      <c r="AFO11" s="1629"/>
      <c r="AFP11" s="1629"/>
      <c r="AFQ11" s="1629"/>
      <c r="AFR11" s="1629"/>
      <c r="AFS11" s="1629"/>
      <c r="AFT11" s="1629"/>
      <c r="AFU11" s="1629"/>
      <c r="AFV11" s="1629"/>
      <c r="AFW11" s="1629"/>
      <c r="AFX11" s="1629"/>
      <c r="AFY11" s="1629"/>
      <c r="AFZ11" s="1629"/>
      <c r="AGA11" s="1629"/>
      <c r="AGB11" s="1629"/>
      <c r="AGC11" s="1629"/>
      <c r="AGD11" s="1629"/>
      <c r="AGE11" s="1629"/>
      <c r="AGF11" s="1629"/>
      <c r="AGG11" s="1629"/>
      <c r="AGH11" s="1629"/>
      <c r="AGI11" s="1629"/>
      <c r="AGJ11" s="1629"/>
      <c r="AGK11" s="1629"/>
      <c r="AGL11" s="1629"/>
      <c r="AGM11" s="1629"/>
      <c r="AGN11" s="1629"/>
      <c r="AGO11" s="1629"/>
      <c r="AGP11" s="1629"/>
      <c r="AGQ11" s="1629"/>
      <c r="AGR11" s="1629"/>
      <c r="AGS11" s="1629"/>
      <c r="AGT11" s="1629"/>
      <c r="AGU11" s="1629"/>
      <c r="AGV11" s="1629"/>
      <c r="AGW11" s="1629"/>
      <c r="AGX11" s="1629"/>
      <c r="AGY11" s="1629"/>
      <c r="AGZ11" s="1629"/>
      <c r="AHA11" s="1629"/>
      <c r="AHB11" s="1629"/>
      <c r="AHC11" s="1629"/>
      <c r="AHD11" s="1629"/>
      <c r="AHE11" s="1629"/>
      <c r="AHF11" s="1629"/>
      <c r="AHG11" s="1629"/>
      <c r="AHH11" s="1629"/>
      <c r="AHI11" s="1629"/>
      <c r="AHJ11" s="1629"/>
      <c r="AHK11" s="1629"/>
      <c r="AHL11" s="1629"/>
      <c r="AHM11" s="1629"/>
      <c r="AHN11" s="1629"/>
      <c r="AHO11" s="1629"/>
      <c r="AHP11" s="1629"/>
      <c r="AHQ11" s="1629"/>
      <c r="AHR11" s="1629"/>
      <c r="AHS11" s="1629"/>
      <c r="AHT11" s="1629"/>
      <c r="AHU11" s="1629"/>
      <c r="AHV11" s="1629"/>
      <c r="AHW11" s="1629"/>
      <c r="AHX11" s="1629"/>
      <c r="AHY11" s="1629"/>
      <c r="AHZ11" s="1629"/>
      <c r="AIA11" s="1629"/>
      <c r="AIB11" s="1629"/>
      <c r="AIC11" s="1629"/>
      <c r="AID11" s="1629"/>
      <c r="AIE11" s="1629"/>
      <c r="AIF11" s="1629"/>
      <c r="AIG11" s="1629"/>
      <c r="AIH11" s="1629"/>
      <c r="AII11" s="1629"/>
      <c r="AIJ11" s="1629"/>
      <c r="AIK11" s="1629"/>
      <c r="AIL11" s="1629"/>
      <c r="AIM11" s="1629"/>
      <c r="AIN11" s="1629"/>
      <c r="AIO11" s="1629"/>
      <c r="AIP11" s="1629"/>
      <c r="AIQ11" s="1629"/>
      <c r="AIR11" s="1629"/>
      <c r="AIS11" s="1629"/>
      <c r="AIT11" s="1629"/>
      <c r="AIU11" s="1629"/>
      <c r="AIV11" s="1629"/>
      <c r="AIW11" s="1629"/>
      <c r="AIX11" s="1629"/>
      <c r="AIY11" s="1629"/>
      <c r="AIZ11" s="1629"/>
      <c r="AJA11" s="1629"/>
      <c r="AJB11" s="1629"/>
      <c r="AJC11" s="1629"/>
      <c r="AJD11" s="1629"/>
      <c r="AJE11" s="1629"/>
      <c r="AJF11" s="1629"/>
      <c r="AJG11" s="1629"/>
      <c r="AJH11" s="1629"/>
      <c r="AJI11" s="1629"/>
      <c r="AJJ11" s="1629"/>
      <c r="AJK11" s="1629"/>
      <c r="AJL11" s="1629"/>
      <c r="AJM11" s="1629"/>
      <c r="AJN11" s="1629"/>
      <c r="AJO11" s="1629"/>
      <c r="AJP11" s="1629"/>
      <c r="AJQ11" s="1629"/>
      <c r="AJR11" s="1629"/>
      <c r="AJS11" s="1629"/>
      <c r="AJT11" s="1629"/>
      <c r="AJU11" s="1629"/>
      <c r="AJV11" s="1629"/>
      <c r="AJW11" s="1629"/>
      <c r="AJX11" s="1629"/>
      <c r="AJY11" s="1629"/>
      <c r="AJZ11" s="1629"/>
      <c r="AKA11" s="1629"/>
      <c r="AKB11" s="1629"/>
      <c r="AKC11" s="1629"/>
      <c r="AKD11" s="1629"/>
      <c r="AKE11" s="1629"/>
      <c r="AKF11" s="1629"/>
      <c r="AKG11" s="1629"/>
      <c r="AKH11" s="1629"/>
      <c r="AKI11" s="1629"/>
      <c r="AKJ11" s="1629"/>
      <c r="AKK11" s="1629"/>
      <c r="AKL11" s="1629"/>
      <c r="AKM11" s="1629"/>
      <c r="AKN11" s="1629"/>
      <c r="AKO11" s="1629"/>
      <c r="AKP11" s="1629"/>
      <c r="AKQ11" s="1629"/>
      <c r="AKR11" s="1629"/>
      <c r="AKS11" s="1629"/>
      <c r="AKT11" s="1629"/>
      <c r="AKU11" s="1629"/>
      <c r="AKV11" s="1629"/>
      <c r="AKW11" s="1629"/>
      <c r="AKX11" s="1629"/>
      <c r="AKY11" s="1629"/>
      <c r="AKZ11" s="1629"/>
      <c r="ALA11" s="1629"/>
      <c r="ALB11" s="1629"/>
      <c r="ALC11" s="1629"/>
      <c r="ALD11" s="1629"/>
      <c r="ALE11" s="1629"/>
      <c r="ALF11" s="1629"/>
      <c r="ALG11" s="1629"/>
      <c r="ALH11" s="1629"/>
      <c r="ALI11" s="1629"/>
      <c r="ALJ11" s="1629"/>
      <c r="ALK11" s="1629"/>
      <c r="ALL11" s="1629"/>
      <c r="ALM11" s="1629"/>
      <c r="ALN11" s="1629"/>
      <c r="ALO11" s="1629"/>
      <c r="ALP11" s="1629"/>
      <c r="ALQ11" s="1629"/>
      <c r="ALR11" s="1629"/>
      <c r="ALS11" s="1629"/>
      <c r="ALT11" s="1629"/>
      <c r="ALU11" s="1629"/>
      <c r="ALV11" s="1629"/>
      <c r="ALW11" s="1629"/>
      <c r="ALX11" s="1629"/>
      <c r="ALY11" s="1629"/>
      <c r="ALZ11" s="1629"/>
      <c r="AMA11" s="1629"/>
      <c r="AMB11" s="1629"/>
      <c r="AMC11" s="1629"/>
      <c r="AMD11" s="1629"/>
      <c r="AME11" s="1629"/>
      <c r="AMF11" s="1629"/>
      <c r="AMG11" s="1629"/>
      <c r="AMH11" s="1629"/>
      <c r="AMI11" s="1629"/>
      <c r="AMJ11" s="1629"/>
      <c r="AMK11" s="1629"/>
      <c r="AML11" s="1629"/>
      <c r="AMM11" s="1629"/>
      <c r="AMN11" s="1629"/>
      <c r="AMO11" s="1629"/>
      <c r="AMP11" s="1629"/>
      <c r="AMQ11" s="1629"/>
      <c r="AMR11" s="1629"/>
      <c r="AMS11" s="1629"/>
      <c r="AMT11" s="1629"/>
      <c r="AMU11" s="1629"/>
      <c r="AMV11" s="1629"/>
      <c r="AMW11" s="1629"/>
      <c r="AMX11" s="1629"/>
      <c r="AMY11" s="1629"/>
      <c r="AMZ11" s="1629"/>
      <c r="ANA11" s="1629"/>
      <c r="ANB11" s="1629"/>
      <c r="ANC11" s="1629"/>
      <c r="AND11" s="1629"/>
      <c r="ANE11" s="1629"/>
      <c r="ANF11" s="1629"/>
      <c r="ANG11" s="1629"/>
      <c r="ANH11" s="1629"/>
      <c r="ANI11" s="1629"/>
      <c r="ANJ11" s="1629"/>
      <c r="ANK11" s="1629"/>
      <c r="ANL11" s="1629"/>
      <c r="ANM11" s="1629"/>
      <c r="ANN11" s="1629"/>
      <c r="ANO11" s="1629"/>
      <c r="ANP11" s="1629"/>
      <c r="ANQ11" s="1629"/>
      <c r="ANR11" s="1629"/>
      <c r="ANS11" s="1629"/>
      <c r="ANT11" s="1629"/>
      <c r="ANU11" s="1629"/>
      <c r="ANV11" s="1629"/>
      <c r="ANW11" s="1629"/>
      <c r="ANX11" s="1629"/>
      <c r="ANY11" s="1629"/>
      <c r="ANZ11" s="1629"/>
      <c r="AOA11" s="1629"/>
      <c r="AOB11" s="1629"/>
      <c r="AOC11" s="1629"/>
      <c r="AOD11" s="1629"/>
      <c r="AOE11" s="1629"/>
      <c r="AOF11" s="1629"/>
      <c r="AOG11" s="1629"/>
      <c r="AOH11" s="1629"/>
      <c r="AOI11" s="1629"/>
      <c r="AOJ11" s="1629"/>
      <c r="AOK11" s="1629"/>
      <c r="AOL11" s="1629"/>
      <c r="AOM11" s="1629"/>
      <c r="AON11" s="1629"/>
      <c r="AOO11" s="1629"/>
      <c r="AOP11" s="1629"/>
      <c r="AOQ11" s="1629"/>
      <c r="AOR11" s="1629"/>
      <c r="AOS11" s="1629"/>
      <c r="AOT11" s="1629"/>
      <c r="AOU11" s="1629"/>
      <c r="AOV11" s="1629"/>
      <c r="AOW11" s="1629"/>
      <c r="AOX11" s="1629"/>
      <c r="AOY11" s="1629"/>
      <c r="AOZ11" s="1629"/>
      <c r="APA11" s="1629"/>
      <c r="APB11" s="1629"/>
      <c r="APC11" s="1629"/>
      <c r="APD11" s="1629"/>
      <c r="APE11" s="1629"/>
      <c r="APF11" s="1629"/>
      <c r="APG11" s="1629"/>
      <c r="APH11" s="1629"/>
      <c r="API11" s="1629"/>
      <c r="APJ11" s="1629"/>
      <c r="APK11" s="1629"/>
      <c r="APL11" s="1629"/>
      <c r="APM11" s="1629"/>
      <c r="APN11" s="1629"/>
      <c r="APO11" s="1629"/>
      <c r="APP11" s="1629"/>
      <c r="APQ11" s="1629"/>
      <c r="APR11" s="1629"/>
      <c r="APS11" s="1629"/>
      <c r="APT11" s="1629"/>
      <c r="APU11" s="1629"/>
      <c r="APV11" s="1629"/>
      <c r="APW11" s="1629"/>
      <c r="APX11" s="1629"/>
      <c r="APY11" s="1629"/>
      <c r="APZ11" s="1629"/>
      <c r="AQA11" s="1629"/>
      <c r="AQB11" s="1629"/>
      <c r="AQC11" s="1629"/>
      <c r="AQD11" s="1629"/>
      <c r="AQE11" s="1629"/>
      <c r="AQF11" s="1629"/>
      <c r="AQG11" s="1629"/>
      <c r="AQH11" s="1629"/>
      <c r="AQI11" s="1629"/>
      <c r="AQJ11" s="1629"/>
      <c r="AQK11" s="1629"/>
      <c r="AQL11" s="1629"/>
      <c r="AQM11" s="1629"/>
      <c r="AQN11" s="1629"/>
      <c r="AQO11" s="1629"/>
      <c r="AQP11" s="1629"/>
      <c r="AQQ11" s="1629"/>
      <c r="AQR11" s="1629"/>
      <c r="AQS11" s="1629"/>
      <c r="AQT11" s="1629"/>
      <c r="AQU11" s="1629"/>
      <c r="AQV11" s="1629"/>
      <c r="AQW11" s="1629"/>
      <c r="AQX11" s="1629"/>
      <c r="AQY11" s="1629"/>
      <c r="AQZ11" s="1629"/>
      <c r="ARA11" s="1629"/>
      <c r="ARB11" s="1629"/>
      <c r="ARC11" s="1629"/>
      <c r="ARD11" s="1629"/>
      <c r="ARE11" s="1629"/>
      <c r="ARF11" s="1629"/>
      <c r="ARG11" s="1629"/>
      <c r="ARH11" s="1629"/>
      <c r="ARI11" s="1629"/>
      <c r="ARJ11" s="1629"/>
      <c r="ARK11" s="1629"/>
      <c r="ARL11" s="1629"/>
      <c r="ARM11" s="1629"/>
      <c r="ARN11" s="1629"/>
      <c r="ARO11" s="1629"/>
      <c r="ARP11" s="1629"/>
      <c r="ARQ11" s="1629"/>
      <c r="ARR11" s="1629"/>
      <c r="ARS11" s="1629"/>
      <c r="ART11" s="1629"/>
      <c r="ARU11" s="1629"/>
      <c r="ARV11" s="1629"/>
      <c r="ARW11" s="1629"/>
      <c r="ARX11" s="1629"/>
      <c r="ARY11" s="1629"/>
      <c r="ARZ11" s="1629"/>
      <c r="ASA11" s="1629"/>
      <c r="ASB11" s="1629"/>
      <c r="ASC11" s="1629"/>
      <c r="ASD11" s="1629"/>
      <c r="ASE11" s="1629"/>
      <c r="ASF11" s="1629"/>
      <c r="ASG11" s="1629"/>
      <c r="ASH11" s="1629"/>
      <c r="ASI11" s="1629"/>
      <c r="ASJ11" s="1629"/>
      <c r="ASK11" s="1629"/>
      <c r="ASL11" s="1629"/>
      <c r="ASM11" s="1629"/>
      <c r="ASN11" s="1629"/>
      <c r="ASO11" s="1629"/>
      <c r="ASP11" s="1629"/>
      <c r="ASQ11" s="1629"/>
      <c r="ASR11" s="1629"/>
      <c r="ASS11" s="1629"/>
      <c r="AST11" s="1629"/>
      <c r="ASU11" s="1629"/>
      <c r="ASV11" s="1629"/>
      <c r="ASW11" s="1629"/>
      <c r="ASX11" s="1629"/>
      <c r="ASY11" s="1629"/>
      <c r="ASZ11" s="1629"/>
      <c r="ATA11" s="1629"/>
      <c r="ATB11" s="1629"/>
      <c r="ATC11" s="1629"/>
      <c r="ATD11" s="1629"/>
      <c r="ATE11" s="1629"/>
      <c r="ATF11" s="1629"/>
      <c r="ATG11" s="1629"/>
      <c r="ATH11" s="1629"/>
      <c r="ATI11" s="1629"/>
      <c r="ATJ11" s="1629"/>
      <c r="ATK11" s="1629"/>
      <c r="ATL11" s="1629"/>
      <c r="ATM11" s="1629"/>
      <c r="ATN11" s="1629"/>
      <c r="ATO11" s="1629"/>
      <c r="ATP11" s="1629"/>
      <c r="ATQ11" s="1629"/>
      <c r="ATR11" s="1629"/>
      <c r="ATS11" s="1629"/>
      <c r="ATT11" s="1629"/>
      <c r="ATU11" s="1629"/>
      <c r="ATV11" s="1629"/>
      <c r="ATW11" s="1629"/>
      <c r="ATX11" s="1629"/>
      <c r="ATY11" s="1629"/>
      <c r="ATZ11" s="1629"/>
      <c r="AUA11" s="1629"/>
      <c r="AUB11" s="1629"/>
      <c r="AUC11" s="1629"/>
      <c r="AUD11" s="1629"/>
      <c r="AUE11" s="1629"/>
      <c r="AUF11" s="1629"/>
      <c r="AUG11" s="1629"/>
      <c r="AUH11" s="1629"/>
      <c r="AUI11" s="1629"/>
      <c r="AUJ11" s="1629"/>
      <c r="AUK11" s="1629"/>
      <c r="AUL11" s="1629"/>
      <c r="AUM11" s="1629"/>
      <c r="AUN11" s="1629"/>
      <c r="AUO11" s="1629"/>
      <c r="AUP11" s="1629"/>
      <c r="AUQ11" s="1629"/>
      <c r="AUR11" s="1629"/>
      <c r="AUS11" s="1629"/>
      <c r="AUT11" s="1629"/>
      <c r="AUU11" s="1629"/>
      <c r="AUV11" s="1629"/>
      <c r="AUW11" s="1629"/>
      <c r="AUX11" s="1629"/>
      <c r="AUY11" s="1629"/>
      <c r="AUZ11" s="1629"/>
      <c r="AVA11" s="1629"/>
      <c r="AVB11" s="1629"/>
      <c r="AVC11" s="1629"/>
      <c r="AVD11" s="1629"/>
      <c r="AVE11" s="1629"/>
      <c r="AVF11" s="1629"/>
      <c r="AVG11" s="1629"/>
      <c r="AVH11" s="1629"/>
      <c r="AVI11" s="1629"/>
      <c r="AVJ11" s="1629"/>
      <c r="AVK11" s="1629"/>
      <c r="AVL11" s="1629"/>
      <c r="AVM11" s="1629"/>
      <c r="AVN11" s="1629"/>
      <c r="AVO11" s="1629"/>
      <c r="AVP11" s="1629"/>
      <c r="AVQ11" s="1629"/>
      <c r="AVR11" s="1629"/>
      <c r="AVS11" s="1629"/>
      <c r="AVT11" s="1629"/>
      <c r="AVU11" s="1629"/>
      <c r="AVV11" s="1629"/>
      <c r="AVW11" s="1629"/>
      <c r="AVX11" s="1629"/>
      <c r="AVY11" s="1629"/>
      <c r="AVZ11" s="1629"/>
      <c r="AWA11" s="1629"/>
      <c r="AWB11" s="1629"/>
      <c r="AWC11" s="1629"/>
      <c r="AWD11" s="1629"/>
      <c r="AWE11" s="1629"/>
      <c r="AWF11" s="1629"/>
      <c r="AWG11" s="1629"/>
      <c r="AWH11" s="1629"/>
      <c r="AWI11" s="1629"/>
      <c r="AWJ11" s="1629"/>
      <c r="AWK11" s="1629"/>
      <c r="AWL11" s="1629"/>
      <c r="AWM11" s="1629"/>
      <c r="AWN11" s="1629"/>
      <c r="AWO11" s="1629"/>
      <c r="AWP11" s="1629"/>
      <c r="AWQ11" s="1629"/>
      <c r="AWR11" s="1629"/>
      <c r="AWS11" s="1629"/>
      <c r="AWT11" s="1629"/>
      <c r="AWU11" s="1629"/>
      <c r="AWV11" s="1629"/>
      <c r="AWW11" s="1629"/>
      <c r="AWX11" s="1629"/>
      <c r="AWY11" s="1629"/>
      <c r="AWZ11" s="1629"/>
      <c r="AXA11" s="1629"/>
      <c r="AXB11" s="1629"/>
      <c r="AXC11" s="1629"/>
      <c r="AXD11" s="1629"/>
      <c r="AXE11" s="1629"/>
      <c r="AXF11" s="1629"/>
      <c r="AXG11" s="1629"/>
      <c r="AXH11" s="1629"/>
      <c r="AXI11" s="1629"/>
      <c r="AXJ11" s="1629"/>
      <c r="AXK11" s="1629"/>
      <c r="AXL11" s="1629"/>
      <c r="AXM11" s="1629"/>
      <c r="AXN11" s="1629"/>
      <c r="AXO11" s="1629"/>
      <c r="AXP11" s="1629"/>
      <c r="AXQ11" s="1629"/>
      <c r="AXR11" s="1629"/>
      <c r="AXS11" s="1629"/>
      <c r="AXT11" s="1629"/>
      <c r="AXU11" s="1629"/>
      <c r="AXV11" s="1629"/>
      <c r="AXW11" s="1629"/>
      <c r="AXX11" s="1629"/>
      <c r="AXY11" s="1629"/>
      <c r="AXZ11" s="1629"/>
      <c r="AYA11" s="1629"/>
      <c r="AYB11" s="1629"/>
      <c r="AYC11" s="1629"/>
      <c r="AYD11" s="1629"/>
      <c r="AYE11" s="1629"/>
      <c r="AYF11" s="1629"/>
      <c r="AYG11" s="1629"/>
      <c r="AYH11" s="1629"/>
      <c r="AYI11" s="1629"/>
      <c r="AYJ11" s="1629"/>
      <c r="AYK11" s="1629"/>
      <c r="AYL11" s="1629"/>
      <c r="AYM11" s="1629"/>
      <c r="AYN11" s="1629"/>
      <c r="AYO11" s="1629"/>
      <c r="AYP11" s="1629"/>
      <c r="AYQ11" s="1629"/>
      <c r="AYR11" s="1629"/>
      <c r="AYS11" s="1629"/>
      <c r="AYT11" s="1629"/>
      <c r="AYU11" s="1629"/>
      <c r="AYV11" s="1629"/>
      <c r="AYW11" s="1629"/>
      <c r="AYX11" s="1629"/>
      <c r="AYY11" s="1629"/>
      <c r="AYZ11" s="1629"/>
      <c r="AZA11" s="1629"/>
      <c r="AZB11" s="1629"/>
      <c r="AZC11" s="1629"/>
      <c r="AZD11" s="1629"/>
      <c r="AZE11" s="1629"/>
      <c r="AZF11" s="1629"/>
      <c r="AZG11" s="1629"/>
      <c r="AZH11" s="1629"/>
      <c r="AZI11" s="1629"/>
      <c r="AZJ11" s="1629"/>
      <c r="AZK11" s="1629"/>
      <c r="AZL11" s="1629"/>
      <c r="AZM11" s="1629"/>
      <c r="AZN11" s="1629"/>
      <c r="AZO11" s="1629"/>
      <c r="AZP11" s="1629"/>
      <c r="AZQ11" s="1629"/>
      <c r="AZR11" s="1629"/>
      <c r="AZS11" s="1629"/>
      <c r="AZT11" s="1629"/>
      <c r="AZU11" s="1629"/>
      <c r="AZV11" s="1629"/>
      <c r="AZW11" s="1629"/>
      <c r="AZX11" s="1629"/>
      <c r="AZY11" s="1629"/>
      <c r="AZZ11" s="1629"/>
      <c r="BAA11" s="1629"/>
      <c r="BAB11" s="1629"/>
      <c r="BAC11" s="1629"/>
      <c r="BAD11" s="1629"/>
      <c r="BAE11" s="1629"/>
      <c r="BAF11" s="1629"/>
      <c r="BAG11" s="1629"/>
      <c r="BAH11" s="1629"/>
      <c r="BAI11" s="1629"/>
      <c r="BAJ11" s="1629"/>
      <c r="BAK11" s="1629"/>
      <c r="BAL11" s="1629"/>
      <c r="BAM11" s="1629"/>
      <c r="BAN11" s="1629"/>
      <c r="BAO11" s="1629"/>
      <c r="BAP11" s="1629"/>
      <c r="BAQ11" s="1629"/>
      <c r="BAR11" s="1629"/>
      <c r="BAS11" s="1629"/>
      <c r="BAT11" s="1629"/>
      <c r="BAU11" s="1629"/>
      <c r="BAV11" s="1629"/>
      <c r="BAW11" s="1629"/>
      <c r="BAX11" s="1629"/>
      <c r="BAY11" s="1629"/>
      <c r="BAZ11" s="1629"/>
      <c r="BBA11" s="1629"/>
      <c r="BBB11" s="1629"/>
      <c r="BBC11" s="1629"/>
      <c r="BBD11" s="1629"/>
      <c r="BBE11" s="1629"/>
      <c r="BBF11" s="1629"/>
      <c r="BBG11" s="1629"/>
      <c r="BBH11" s="1629"/>
      <c r="BBI11" s="1629"/>
      <c r="BBJ11" s="1629"/>
      <c r="BBK11" s="1629"/>
      <c r="BBL11" s="1629"/>
      <c r="BBM11" s="1629"/>
      <c r="BBN11" s="1629"/>
      <c r="BBO11" s="1629"/>
      <c r="BBP11" s="1629"/>
      <c r="BBQ11" s="1629"/>
      <c r="BBR11" s="1629"/>
      <c r="BBS11" s="1629"/>
      <c r="BBT11" s="1629"/>
      <c r="BBU11" s="1629"/>
      <c r="BBV11" s="1629"/>
      <c r="BBW11" s="1629"/>
      <c r="BBX11" s="1629"/>
      <c r="BBY11" s="1629"/>
      <c r="BBZ11" s="1629"/>
      <c r="BCA11" s="1629"/>
      <c r="BCB11" s="1629"/>
      <c r="BCC11" s="1629"/>
      <c r="BCD11" s="1629"/>
      <c r="BCE11" s="1629"/>
      <c r="BCF11" s="1629"/>
      <c r="BCG11" s="1629"/>
      <c r="BCH11" s="1629"/>
      <c r="BCI11" s="1629"/>
      <c r="BCJ11" s="1629"/>
      <c r="BCK11" s="1629"/>
      <c r="BCL11" s="1629"/>
      <c r="BCM11" s="1629"/>
      <c r="BCN11" s="1629"/>
      <c r="BCO11" s="1629"/>
      <c r="BCP11" s="1629"/>
      <c r="BCQ11" s="1629"/>
      <c r="BCR11" s="1629"/>
      <c r="BCS11" s="1629"/>
      <c r="BCT11" s="1629"/>
      <c r="BCU11" s="1629"/>
      <c r="BCV11" s="1629"/>
      <c r="BCW11" s="1629"/>
      <c r="BCX11" s="1629"/>
      <c r="BCY11" s="1629"/>
      <c r="BCZ11" s="1629"/>
      <c r="BDA11" s="1629"/>
      <c r="BDB11" s="1629"/>
      <c r="BDC11" s="1629"/>
      <c r="BDD11" s="1629"/>
      <c r="BDE11" s="1629"/>
      <c r="BDF11" s="1629"/>
      <c r="BDG11" s="1629"/>
      <c r="BDH11" s="1629"/>
      <c r="BDI11" s="1629"/>
      <c r="BDJ11" s="1629"/>
      <c r="BDK11" s="1629"/>
      <c r="BDL11" s="1629"/>
      <c r="BDM11" s="1629"/>
      <c r="BDN11" s="1629"/>
      <c r="BDO11" s="1629"/>
      <c r="BDP11" s="1629"/>
      <c r="BDQ11" s="1629"/>
      <c r="BDR11" s="1629"/>
      <c r="BDS11" s="1629"/>
      <c r="BDT11" s="1629"/>
      <c r="BDU11" s="1629"/>
      <c r="BDV11" s="1629"/>
      <c r="BDW11" s="1629"/>
      <c r="BDX11" s="1629"/>
      <c r="BDY11" s="1629"/>
      <c r="BDZ11" s="1629"/>
      <c r="BEA11" s="1629"/>
      <c r="BEB11" s="1629"/>
      <c r="BEC11" s="1629"/>
      <c r="BED11" s="1629"/>
      <c r="BEE11" s="1629"/>
      <c r="BEF11" s="1629"/>
      <c r="BEG11" s="1629"/>
      <c r="BEH11" s="1629"/>
      <c r="BEI11" s="1629"/>
      <c r="BEJ11" s="1629"/>
      <c r="BEK11" s="1629"/>
      <c r="BEL11" s="1629"/>
      <c r="BEM11" s="1629"/>
      <c r="BEN11" s="1629"/>
      <c r="BEO11" s="1629"/>
      <c r="BEP11" s="1629"/>
      <c r="BEQ11" s="1629"/>
      <c r="BER11" s="1629"/>
      <c r="BES11" s="1629"/>
      <c r="BET11" s="1629"/>
      <c r="BEU11" s="1629"/>
      <c r="BEV11" s="1629"/>
      <c r="BEW11" s="1629"/>
      <c r="BEX11" s="1629"/>
      <c r="BEY11" s="1629"/>
      <c r="BEZ11" s="1629"/>
      <c r="BFA11" s="1629"/>
      <c r="BFB11" s="1629"/>
      <c r="BFC11" s="1629"/>
      <c r="BFD11" s="1629"/>
      <c r="BFE11" s="1629"/>
      <c r="BFF11" s="1629"/>
      <c r="BFG11" s="1629"/>
      <c r="BFH11" s="1629"/>
      <c r="BFI11" s="1629"/>
      <c r="BFJ11" s="1629"/>
      <c r="BFK11" s="1629"/>
      <c r="BFL11" s="1629"/>
      <c r="BFM11" s="1629"/>
      <c r="BFN11" s="1629"/>
      <c r="BFO11" s="1629"/>
      <c r="BFP11" s="1629"/>
      <c r="BFQ11" s="1629"/>
      <c r="BFR11" s="1629"/>
      <c r="BFS11" s="1629"/>
      <c r="BFT11" s="1629"/>
      <c r="BFU11" s="1629"/>
      <c r="BFV11" s="1629"/>
      <c r="BFW11" s="1629"/>
      <c r="BFX11" s="1629"/>
      <c r="BFY11" s="1629"/>
      <c r="BFZ11" s="1629"/>
      <c r="BGA11" s="1629"/>
      <c r="BGB11" s="1629"/>
      <c r="BGC11" s="1629"/>
      <c r="BGD11" s="1629"/>
      <c r="BGE11" s="1629"/>
      <c r="BGF11" s="1629"/>
      <c r="BGG11" s="1629"/>
      <c r="BGH11" s="1629"/>
      <c r="BGI11" s="1629"/>
      <c r="BGJ11" s="1629"/>
      <c r="BGK11" s="1629"/>
      <c r="BGL11" s="1629"/>
      <c r="BGM11" s="1629"/>
      <c r="BGN11" s="1629"/>
      <c r="BGO11" s="1629"/>
      <c r="BGP11" s="1629"/>
      <c r="BGQ11" s="1629"/>
      <c r="BGR11" s="1629"/>
      <c r="BGS11" s="1629"/>
      <c r="BGT11" s="1629"/>
      <c r="BGU11" s="1629"/>
      <c r="BGV11" s="1629"/>
      <c r="BGW11" s="1629"/>
      <c r="BGX11" s="1629"/>
      <c r="BGY11" s="1629"/>
      <c r="BGZ11" s="1629"/>
      <c r="BHA11" s="1629"/>
      <c r="BHB11" s="1629"/>
      <c r="BHC11" s="1629"/>
      <c r="BHD11" s="1629"/>
      <c r="BHE11" s="1629"/>
      <c r="BHF11" s="1629"/>
      <c r="BHG11" s="1629"/>
      <c r="BHH11" s="1629"/>
      <c r="BHI11" s="1629"/>
      <c r="BHJ11" s="1629"/>
      <c r="BHK11" s="1629"/>
      <c r="BHL11" s="1629"/>
      <c r="BHM11" s="1629"/>
      <c r="BHN11" s="1629"/>
      <c r="BHO11" s="1629"/>
      <c r="BHP11" s="1629"/>
      <c r="BHQ11" s="1629"/>
      <c r="BHR11" s="1629"/>
      <c r="BHS11" s="1629"/>
      <c r="BHT11" s="1629"/>
      <c r="BHU11" s="1629"/>
      <c r="BHV11" s="1629"/>
      <c r="BHW11" s="1629"/>
      <c r="BHX11" s="1629"/>
      <c r="BHY11" s="1629"/>
      <c r="BHZ11" s="1629"/>
      <c r="BIA11" s="1629"/>
      <c r="BIB11" s="1629"/>
      <c r="BIC11" s="1629"/>
      <c r="BID11" s="1629"/>
      <c r="BIE11" s="1629"/>
      <c r="BIF11" s="1629"/>
      <c r="BIG11" s="1629"/>
      <c r="BIH11" s="1629"/>
      <c r="BII11" s="1629"/>
      <c r="BIJ11" s="1629"/>
      <c r="BIK11" s="1629"/>
      <c r="BIL11" s="1629"/>
      <c r="BIM11" s="1629"/>
      <c r="BIN11" s="1629"/>
      <c r="BIO11" s="1629"/>
      <c r="BIP11" s="1629"/>
      <c r="BIQ11" s="1629"/>
      <c r="BIR11" s="1629"/>
      <c r="BIS11" s="1629"/>
      <c r="BIT11" s="1629"/>
      <c r="BIU11" s="1629"/>
      <c r="BIV11" s="1629"/>
      <c r="BIW11" s="1629"/>
      <c r="BIX11" s="1629"/>
      <c r="BIY11" s="1629"/>
      <c r="BIZ11" s="1629"/>
      <c r="BJA11" s="1629"/>
      <c r="BJB11" s="1629"/>
      <c r="BJC11" s="1629"/>
      <c r="BJD11" s="1629"/>
      <c r="BJE11" s="1629"/>
      <c r="BJF11" s="1629"/>
      <c r="BJG11" s="1629"/>
      <c r="BJH11" s="1629"/>
      <c r="BJI11" s="1629"/>
      <c r="BJJ11" s="1629"/>
      <c r="BJK11" s="1629"/>
      <c r="BJL11" s="1629"/>
      <c r="BJM11" s="1629"/>
      <c r="BJN11" s="1629"/>
      <c r="BJO11" s="1629"/>
      <c r="BJP11" s="1629"/>
      <c r="BJQ11" s="1629"/>
      <c r="BJR11" s="1629"/>
      <c r="BJS11" s="1629"/>
      <c r="BJT11" s="1629"/>
      <c r="BJU11" s="1629"/>
      <c r="BJV11" s="1629"/>
      <c r="BJW11" s="1629"/>
      <c r="BJX11" s="1629"/>
      <c r="BJY11" s="1629"/>
      <c r="BJZ11" s="1629"/>
      <c r="BKA11" s="1629"/>
      <c r="BKB11" s="1629"/>
      <c r="BKC11" s="1629"/>
      <c r="BKD11" s="1629"/>
      <c r="BKE11" s="1629"/>
      <c r="BKF11" s="1629"/>
      <c r="BKG11" s="1629"/>
      <c r="BKH11" s="1629"/>
      <c r="BKI11" s="1629"/>
      <c r="BKJ11" s="1629"/>
      <c r="BKK11" s="1629"/>
      <c r="BKL11" s="1629"/>
      <c r="BKM11" s="1629"/>
      <c r="BKN11" s="1629"/>
      <c r="BKO11" s="1629"/>
      <c r="BKP11" s="1629"/>
      <c r="BKQ11" s="1629"/>
      <c r="BKR11" s="1629"/>
      <c r="BKS11" s="1629"/>
      <c r="BKT11" s="1629"/>
      <c r="BKU11" s="1629"/>
      <c r="BKV11" s="1629"/>
      <c r="BKW11" s="1629"/>
      <c r="BKX11" s="1629"/>
      <c r="BKY11" s="1629"/>
      <c r="BKZ11" s="1629"/>
      <c r="BLA11" s="1629"/>
      <c r="BLB11" s="1629"/>
      <c r="BLC11" s="1629"/>
      <c r="BLD11" s="1629"/>
      <c r="BLE11" s="1629"/>
      <c r="BLF11" s="1629"/>
      <c r="BLG11" s="1629"/>
      <c r="BLH11" s="1629"/>
      <c r="BLI11" s="1629"/>
      <c r="BLJ11" s="1629"/>
      <c r="BLK11" s="1629"/>
      <c r="BLL11" s="1629"/>
      <c r="BLM11" s="1629"/>
      <c r="BLN11" s="1629"/>
      <c r="BLO11" s="1629"/>
      <c r="BLP11" s="1629"/>
      <c r="BLQ11" s="1629"/>
      <c r="BLR11" s="1629"/>
      <c r="BLS11" s="1629"/>
      <c r="BLT11" s="1629"/>
      <c r="BLU11" s="1629"/>
      <c r="BLV11" s="1629"/>
      <c r="BLW11" s="1629"/>
      <c r="BLX11" s="1629"/>
      <c r="BLY11" s="1629"/>
      <c r="BLZ11" s="1629"/>
      <c r="BMA11" s="1629"/>
      <c r="BMB11" s="1629"/>
      <c r="BMC11" s="1629"/>
      <c r="BMD11" s="1629"/>
      <c r="BME11" s="1629"/>
      <c r="BMF11" s="1629"/>
      <c r="BMG11" s="1629"/>
      <c r="BMH11" s="1629"/>
      <c r="BMI11" s="1629"/>
      <c r="BMJ11" s="1629"/>
      <c r="BMK11" s="1629"/>
      <c r="BML11" s="1629"/>
      <c r="BMM11" s="1629"/>
      <c r="BMN11" s="1629"/>
      <c r="BMO11" s="1629"/>
      <c r="BMP11" s="1629"/>
      <c r="BMQ11" s="1629"/>
      <c r="BMR11" s="1629"/>
      <c r="BMS11" s="1629"/>
      <c r="BMT11" s="1629"/>
      <c r="BMU11" s="1629"/>
      <c r="BMV11" s="1629"/>
      <c r="BMW11" s="1629"/>
      <c r="BMX11" s="1629"/>
      <c r="BMY11" s="1629"/>
      <c r="BMZ11" s="1629"/>
      <c r="BNA11" s="1629"/>
      <c r="BNB11" s="1629"/>
      <c r="BNC11" s="1629"/>
      <c r="BND11" s="1629"/>
      <c r="BNE11" s="1629"/>
      <c r="BNF11" s="1629"/>
      <c r="BNG11" s="1629"/>
      <c r="BNH11" s="1629"/>
      <c r="BNI11" s="1629"/>
      <c r="BNJ11" s="1629"/>
      <c r="BNK11" s="1629"/>
      <c r="BNL11" s="1629"/>
      <c r="BNM11" s="1629"/>
      <c r="BNN11" s="1629"/>
      <c r="BNO11" s="1629"/>
      <c r="BNP11" s="1629"/>
      <c r="BNQ11" s="1629"/>
      <c r="BNR11" s="1629"/>
      <c r="BNS11" s="1629"/>
      <c r="BNT11" s="1629"/>
      <c r="BNU11" s="1629"/>
      <c r="BNV11" s="1629"/>
      <c r="BNW11" s="1629"/>
      <c r="BNX11" s="1629"/>
      <c r="BNY11" s="1629"/>
      <c r="BNZ11" s="1629"/>
      <c r="BOA11" s="1629"/>
      <c r="BOB11" s="1629"/>
      <c r="BOC11" s="1629"/>
      <c r="BOD11" s="1629"/>
      <c r="BOE11" s="1629"/>
      <c r="BOF11" s="1629"/>
      <c r="BOG11" s="1629"/>
      <c r="BOH11" s="1629"/>
      <c r="BOI11" s="1629"/>
      <c r="BOJ11" s="1629"/>
      <c r="BOK11" s="1629"/>
      <c r="BOL11" s="1629"/>
      <c r="BOM11" s="1629"/>
      <c r="BON11" s="1629"/>
      <c r="BOO11" s="1629"/>
      <c r="BOP11" s="1629"/>
      <c r="BOQ11" s="1629"/>
      <c r="BOR11" s="1629"/>
      <c r="BOS11" s="1629"/>
      <c r="BOT11" s="1629"/>
      <c r="BOU11" s="1629"/>
      <c r="BOV11" s="1629"/>
      <c r="BOW11" s="1629"/>
      <c r="BOX11" s="1629"/>
      <c r="BOY11" s="1629"/>
      <c r="BOZ11" s="1629"/>
      <c r="BPA11" s="1629"/>
      <c r="BPB11" s="1629"/>
      <c r="BPC11" s="1629"/>
      <c r="BPD11" s="1629"/>
      <c r="BPE11" s="1629"/>
      <c r="BPF11" s="1629"/>
      <c r="BPG11" s="1629"/>
      <c r="BPH11" s="1629"/>
      <c r="BPI11" s="1629"/>
      <c r="BPJ11" s="1629"/>
      <c r="BPK11" s="1629"/>
      <c r="BPL11" s="1629"/>
      <c r="BPM11" s="1629"/>
      <c r="BPN11" s="1629"/>
      <c r="BPO11" s="1629"/>
      <c r="BPP11" s="1629"/>
      <c r="BPQ11" s="1629"/>
      <c r="BPR11" s="1629"/>
      <c r="BPS11" s="1629"/>
      <c r="BPT11" s="1629"/>
      <c r="BPU11" s="1629"/>
      <c r="BPV11" s="1629"/>
      <c r="BPW11" s="1629"/>
      <c r="BPX11" s="1629"/>
      <c r="BPY11" s="1629"/>
      <c r="BPZ11" s="1629"/>
      <c r="BQA11" s="1629"/>
      <c r="BQB11" s="1629"/>
      <c r="BQC11" s="1629"/>
      <c r="BQD11" s="1629"/>
      <c r="BQE11" s="1629"/>
      <c r="BQF11" s="1629"/>
      <c r="BQG11" s="1629"/>
      <c r="BQH11" s="1629"/>
      <c r="BQI11" s="1629"/>
      <c r="BQJ11" s="1629"/>
      <c r="BQK11" s="1629"/>
      <c r="BQL11" s="1629"/>
      <c r="BQM11" s="1629"/>
      <c r="BQN11" s="1629"/>
      <c r="BQO11" s="1629"/>
      <c r="BQP11" s="1629"/>
      <c r="BQQ11" s="1629"/>
      <c r="BQR11" s="1629"/>
      <c r="BQS11" s="1629"/>
      <c r="BQT11" s="1629"/>
      <c r="BQU11" s="1629"/>
      <c r="BQV11" s="1629"/>
      <c r="BQW11" s="1629"/>
      <c r="BQX11" s="1629"/>
      <c r="BQY11" s="1629"/>
      <c r="BQZ11" s="1629"/>
      <c r="BRA11" s="1629"/>
      <c r="BRB11" s="1629"/>
      <c r="BRC11" s="1629"/>
      <c r="BRD11" s="1629"/>
      <c r="BRE11" s="1629"/>
      <c r="BRF11" s="1629"/>
      <c r="BRG11" s="1629"/>
      <c r="BRH11" s="1629"/>
      <c r="BRI11" s="1629"/>
      <c r="BRJ11" s="1629"/>
      <c r="BRK11" s="1629"/>
      <c r="BRL11" s="1629"/>
      <c r="BRM11" s="1629"/>
      <c r="BRN11" s="1629"/>
      <c r="BRO11" s="1629"/>
      <c r="BRP11" s="1629"/>
      <c r="BRQ11" s="1629"/>
      <c r="BRR11" s="1629"/>
      <c r="BRS11" s="1629"/>
      <c r="BRT11" s="1629"/>
      <c r="BRU11" s="1629"/>
      <c r="BRV11" s="1629"/>
      <c r="BRW11" s="1629"/>
      <c r="BRX11" s="1629"/>
      <c r="BRY11" s="1629"/>
      <c r="BRZ11" s="1629"/>
      <c r="BSA11" s="1629"/>
      <c r="BSB11" s="1629"/>
      <c r="BSC11" s="1629"/>
      <c r="BSD11" s="1629"/>
      <c r="BSE11" s="1629"/>
      <c r="BSF11" s="1629"/>
      <c r="BSG11" s="1629"/>
      <c r="BSH11" s="1629"/>
      <c r="BSI11" s="1629"/>
      <c r="BSJ11" s="1629"/>
      <c r="BSK11" s="1629"/>
      <c r="BSL11" s="1629"/>
      <c r="BSM11" s="1629"/>
      <c r="BSN11" s="1629"/>
      <c r="BSO11" s="1629"/>
      <c r="BSP11" s="1629"/>
      <c r="BSQ11" s="1629"/>
      <c r="BSR11" s="1629"/>
      <c r="BSS11" s="1629"/>
      <c r="BST11" s="1629"/>
      <c r="BSU11" s="1629"/>
      <c r="BSV11" s="1629"/>
      <c r="BSW11" s="1629"/>
      <c r="BSX11" s="1629"/>
      <c r="BSY11" s="1629"/>
      <c r="BSZ11" s="1629"/>
      <c r="BTA11" s="1629"/>
      <c r="BTB11" s="1629"/>
      <c r="BTC11" s="1629"/>
      <c r="BTD11" s="1629"/>
      <c r="BTE11" s="1629"/>
      <c r="BTF11" s="1629"/>
      <c r="BTG11" s="1629"/>
      <c r="BTH11" s="1629"/>
      <c r="BTI11" s="1629"/>
      <c r="BTJ11" s="1629"/>
      <c r="BTK11" s="1629"/>
      <c r="BTL11" s="1629"/>
      <c r="BTM11" s="1629"/>
      <c r="BTN11" s="1629"/>
      <c r="BTO11" s="1629"/>
      <c r="BTP11" s="1629"/>
      <c r="BTQ11" s="1629"/>
      <c r="BTR11" s="1629"/>
      <c r="BTS11" s="1629"/>
      <c r="BTT11" s="1629"/>
      <c r="BTU11" s="1629"/>
      <c r="BTV11" s="1629"/>
      <c r="BTW11" s="1629"/>
      <c r="BTX11" s="1629"/>
      <c r="BTY11" s="1629"/>
      <c r="BTZ11" s="1629"/>
      <c r="BUA11" s="1629"/>
      <c r="BUB11" s="1629"/>
      <c r="BUC11" s="1629"/>
      <c r="BUD11" s="1629"/>
      <c r="BUE11" s="1629"/>
      <c r="BUF11" s="1629"/>
      <c r="BUG11" s="1629"/>
      <c r="BUH11" s="1629"/>
      <c r="BUI11" s="1629"/>
      <c r="BUJ11" s="1629"/>
      <c r="BUK11" s="1629"/>
      <c r="BUL11" s="1629"/>
      <c r="BUM11" s="1629"/>
      <c r="BUN11" s="1629"/>
      <c r="BUO11" s="1629"/>
      <c r="BUP11" s="1629"/>
      <c r="BUQ11" s="1629"/>
      <c r="BUR11" s="1629"/>
      <c r="BUS11" s="1629"/>
      <c r="BUT11" s="1629"/>
      <c r="BUU11" s="1629"/>
      <c r="BUV11" s="1629"/>
      <c r="BUW11" s="1629"/>
      <c r="BUX11" s="1629"/>
      <c r="BUY11" s="1629"/>
      <c r="BUZ11" s="1629"/>
      <c r="BVA11" s="1629"/>
      <c r="BVB11" s="1629"/>
      <c r="BVC11" s="1629"/>
      <c r="BVD11" s="1629"/>
      <c r="BVE11" s="1629"/>
      <c r="BVF11" s="1629"/>
      <c r="BVG11" s="1629"/>
      <c r="BVH11" s="1629"/>
      <c r="BVI11" s="1629"/>
      <c r="BVJ11" s="1629"/>
      <c r="BVK11" s="1629"/>
      <c r="BVL11" s="1629"/>
      <c r="BVM11" s="1629"/>
      <c r="BVN11" s="1629"/>
      <c r="BVO11" s="1629"/>
      <c r="BVP11" s="1629"/>
      <c r="BVQ11" s="1629"/>
      <c r="BVR11" s="1629"/>
      <c r="BVS11" s="1629"/>
      <c r="BVT11" s="1629"/>
      <c r="BVU11" s="1629"/>
      <c r="BVV11" s="1629"/>
      <c r="BVW11" s="1629"/>
      <c r="BVX11" s="1629"/>
      <c r="BVY11" s="1629"/>
      <c r="BVZ11" s="1629"/>
      <c r="BWA11" s="1629"/>
      <c r="BWB11" s="1629"/>
      <c r="BWC11" s="1629"/>
      <c r="BWD11" s="1629"/>
    </row>
    <row r="12" spans="1:1954" ht="16.5" x14ac:dyDescent="0.3">
      <c r="A12" s="1724" t="s">
        <v>1656</v>
      </c>
      <c r="B12" s="1725">
        <v>13313.534348784093</v>
      </c>
      <c r="C12" s="1725">
        <v>6312.7357910978162</v>
      </c>
      <c r="D12" s="1725">
        <v>19626.270139881908</v>
      </c>
      <c r="E12" s="1629"/>
      <c r="F12" s="1730"/>
      <c r="G12" s="570"/>
      <c r="H12" s="1730"/>
      <c r="I12" s="1629"/>
      <c r="J12" s="1723"/>
      <c r="K12" s="1723"/>
      <c r="L12" s="1723"/>
      <c r="M12" s="1629"/>
      <c r="N12" s="1629"/>
      <c r="O12" s="1629"/>
      <c r="P12" s="1629"/>
      <c r="Q12" s="1629"/>
      <c r="R12" s="1629"/>
      <c r="S12" s="1629"/>
      <c r="T12" s="1629"/>
      <c r="U12" s="1629"/>
      <c r="V12" s="1629"/>
      <c r="W12" s="1629"/>
      <c r="X12" s="1629"/>
      <c r="Y12" s="1629"/>
      <c r="Z12" s="1629"/>
      <c r="AA12" s="1629"/>
      <c r="AB12" s="1629"/>
      <c r="AC12" s="1629"/>
      <c r="AD12" s="1629"/>
      <c r="AE12" s="1629"/>
      <c r="AF12" s="1629"/>
      <c r="AG12" s="1629"/>
      <c r="AH12" s="1629"/>
      <c r="AI12" s="1629"/>
      <c r="AJ12" s="1629"/>
      <c r="AK12" s="1629"/>
      <c r="AL12" s="1629"/>
      <c r="AM12" s="1629"/>
      <c r="AN12" s="1629"/>
      <c r="AO12" s="1629"/>
      <c r="AP12" s="1629"/>
      <c r="AQ12" s="1629"/>
      <c r="AR12" s="1629"/>
      <c r="AS12" s="1629"/>
      <c r="AT12" s="1629"/>
      <c r="AU12" s="1629"/>
      <c r="AV12" s="1629"/>
      <c r="AW12" s="1629"/>
      <c r="AX12" s="1629"/>
      <c r="AY12" s="1629"/>
      <c r="AZ12" s="1629"/>
      <c r="BA12" s="1629"/>
      <c r="BB12" s="1629"/>
      <c r="BC12" s="1629"/>
      <c r="BD12" s="1629"/>
      <c r="BE12" s="1629"/>
      <c r="BF12" s="1629"/>
      <c r="BG12" s="1629"/>
      <c r="BH12" s="1629"/>
      <c r="BI12" s="1629"/>
      <c r="BJ12" s="1629"/>
      <c r="BK12" s="1629"/>
      <c r="BL12" s="1629"/>
      <c r="BM12" s="1629"/>
      <c r="BN12" s="1629"/>
      <c r="BO12" s="1629"/>
      <c r="BP12" s="1629"/>
      <c r="BQ12" s="1629"/>
      <c r="BR12" s="1629"/>
      <c r="BS12" s="1629"/>
      <c r="BT12" s="1629"/>
      <c r="BU12" s="1629"/>
      <c r="BV12" s="1629"/>
      <c r="BW12" s="1629"/>
      <c r="BX12" s="1629"/>
      <c r="BY12" s="1629"/>
      <c r="BZ12" s="1629"/>
      <c r="CA12" s="1629"/>
      <c r="CB12" s="1629"/>
      <c r="CC12" s="1629"/>
      <c r="CD12" s="1629"/>
      <c r="CE12" s="1629"/>
      <c r="CF12" s="1629"/>
      <c r="CG12" s="1629"/>
      <c r="CH12" s="1629"/>
      <c r="CI12" s="1629"/>
      <c r="CJ12" s="1629"/>
      <c r="CK12" s="1629"/>
      <c r="CL12" s="1629"/>
      <c r="CM12" s="1629"/>
      <c r="CN12" s="1629"/>
      <c r="CO12" s="1629"/>
      <c r="CP12" s="1629"/>
      <c r="CQ12" s="1629"/>
      <c r="CR12" s="1629"/>
      <c r="CS12" s="1629"/>
      <c r="CT12" s="1629"/>
      <c r="CU12" s="1629"/>
      <c r="CV12" s="1629"/>
      <c r="CW12" s="1629"/>
      <c r="CX12" s="1629"/>
      <c r="CY12" s="1629"/>
      <c r="CZ12" s="1629"/>
      <c r="DA12" s="1629"/>
      <c r="DB12" s="1629"/>
      <c r="DC12" s="1629"/>
      <c r="DD12" s="1629"/>
      <c r="DE12" s="1629"/>
      <c r="DF12" s="1629"/>
      <c r="DG12" s="1629"/>
      <c r="DH12" s="1629"/>
      <c r="DI12" s="1629"/>
      <c r="DJ12" s="1629"/>
      <c r="DK12" s="1629"/>
      <c r="DL12" s="1629"/>
      <c r="DM12" s="1629"/>
      <c r="DN12" s="1629"/>
      <c r="DO12" s="1629"/>
      <c r="DP12" s="1629"/>
      <c r="DQ12" s="1629"/>
      <c r="DR12" s="1629"/>
      <c r="DS12" s="1629"/>
      <c r="DT12" s="1629"/>
      <c r="DU12" s="1629"/>
      <c r="DV12" s="1629"/>
      <c r="DW12" s="1629"/>
      <c r="DX12" s="1629"/>
      <c r="DY12" s="1629"/>
      <c r="DZ12" s="1629"/>
      <c r="EA12" s="1629"/>
      <c r="EB12" s="1629"/>
      <c r="EC12" s="1629"/>
      <c r="ED12" s="1629"/>
      <c r="EE12" s="1629"/>
      <c r="EF12" s="1629"/>
      <c r="EG12" s="1629"/>
      <c r="EH12" s="1629"/>
      <c r="EI12" s="1629"/>
      <c r="EJ12" s="1629"/>
      <c r="EK12" s="1629"/>
      <c r="EL12" s="1629"/>
      <c r="EM12" s="1629"/>
      <c r="EN12" s="1629"/>
      <c r="EO12" s="1629"/>
      <c r="EP12" s="1629"/>
      <c r="EQ12" s="1629"/>
      <c r="ER12" s="1629"/>
      <c r="ES12" s="1629"/>
      <c r="ET12" s="1629"/>
      <c r="EU12" s="1629"/>
      <c r="EV12" s="1629"/>
      <c r="EW12" s="1629"/>
      <c r="EX12" s="1629"/>
      <c r="EY12" s="1629"/>
      <c r="EZ12" s="1629"/>
      <c r="FA12" s="1629"/>
      <c r="FB12" s="1629"/>
      <c r="FC12" s="1629"/>
      <c r="FD12" s="1629"/>
      <c r="FE12" s="1629"/>
      <c r="FF12" s="1629"/>
      <c r="FG12" s="1629"/>
      <c r="FH12" s="1629"/>
      <c r="FI12" s="1629"/>
      <c r="FJ12" s="1629"/>
      <c r="FK12" s="1629"/>
      <c r="FL12" s="1629"/>
      <c r="FM12" s="1629"/>
      <c r="FN12" s="1629"/>
      <c r="FO12" s="1629"/>
      <c r="FP12" s="1629"/>
      <c r="FQ12" s="1629"/>
      <c r="FR12" s="1629"/>
      <c r="FS12" s="1629"/>
      <c r="FT12" s="1629"/>
      <c r="FU12" s="1629"/>
      <c r="FV12" s="1629"/>
      <c r="FW12" s="1629"/>
      <c r="FX12" s="1629"/>
      <c r="FY12" s="1629"/>
      <c r="FZ12" s="1629"/>
      <c r="GA12" s="1629"/>
      <c r="GB12" s="1629"/>
      <c r="GC12" s="1629"/>
      <c r="GD12" s="1629"/>
      <c r="GE12" s="1629"/>
      <c r="GF12" s="1629"/>
      <c r="GG12" s="1629"/>
      <c r="GH12" s="1629"/>
      <c r="GI12" s="1629"/>
      <c r="GJ12" s="1629"/>
      <c r="GK12" s="1629"/>
      <c r="GL12" s="1629"/>
      <c r="GM12" s="1629"/>
      <c r="GN12" s="1629"/>
      <c r="GO12" s="1629"/>
      <c r="GP12" s="1629"/>
      <c r="GQ12" s="1629"/>
      <c r="GR12" s="1629"/>
      <c r="GS12" s="1629"/>
      <c r="GT12" s="1629"/>
      <c r="GU12" s="1629"/>
      <c r="GV12" s="1629"/>
      <c r="GW12" s="1629"/>
      <c r="GX12" s="1629"/>
      <c r="GY12" s="1629"/>
      <c r="GZ12" s="1629"/>
      <c r="HA12" s="1629"/>
      <c r="HB12" s="1629"/>
      <c r="HC12" s="1629"/>
      <c r="HD12" s="1629"/>
      <c r="HE12" s="1629"/>
      <c r="HF12" s="1629"/>
      <c r="HG12" s="1629"/>
      <c r="HH12" s="1629"/>
      <c r="HI12" s="1629"/>
      <c r="HJ12" s="1629"/>
      <c r="HK12" s="1629"/>
      <c r="HL12" s="1629"/>
      <c r="HM12" s="1629"/>
      <c r="HN12" s="1629"/>
      <c r="HO12" s="1629"/>
      <c r="HP12" s="1629"/>
      <c r="HQ12" s="1629"/>
      <c r="HR12" s="1629"/>
      <c r="HS12" s="1629"/>
      <c r="HT12" s="1629"/>
      <c r="HU12" s="1629"/>
      <c r="HV12" s="1629"/>
      <c r="HW12" s="1629"/>
      <c r="HX12" s="1629"/>
      <c r="HY12" s="1629"/>
      <c r="HZ12" s="1629"/>
      <c r="IA12" s="1629"/>
      <c r="IB12" s="1629"/>
      <c r="IC12" s="1629"/>
      <c r="ID12" s="1629"/>
      <c r="IE12" s="1629"/>
      <c r="IF12" s="1629"/>
      <c r="IG12" s="1629"/>
      <c r="IH12" s="1629"/>
      <c r="II12" s="1629"/>
      <c r="IJ12" s="1629"/>
      <c r="IK12" s="1629"/>
      <c r="IL12" s="1629"/>
      <c r="IM12" s="1629"/>
      <c r="IN12" s="1629"/>
      <c r="IO12" s="1629"/>
      <c r="IP12" s="1629"/>
      <c r="IQ12" s="1629"/>
      <c r="IR12" s="1629"/>
      <c r="IS12" s="1629"/>
      <c r="IT12" s="1629"/>
      <c r="IU12" s="1629"/>
      <c r="IV12" s="1629"/>
      <c r="IW12" s="1629"/>
      <c r="IX12" s="1629"/>
      <c r="IY12" s="1629"/>
      <c r="IZ12" s="1629"/>
      <c r="JA12" s="1629"/>
      <c r="JB12" s="1629"/>
      <c r="JC12" s="1629"/>
      <c r="JD12" s="1629"/>
      <c r="JE12" s="1629"/>
      <c r="JF12" s="1629"/>
      <c r="JG12" s="1629"/>
      <c r="JH12" s="1629"/>
      <c r="JI12" s="1629"/>
      <c r="JJ12" s="1629"/>
      <c r="JK12" s="1629"/>
      <c r="JL12" s="1629"/>
      <c r="JM12" s="1629"/>
      <c r="JN12" s="1629"/>
      <c r="JO12" s="1629"/>
      <c r="JP12" s="1629"/>
      <c r="JQ12" s="1629"/>
      <c r="JR12" s="1629"/>
      <c r="JS12" s="1629"/>
      <c r="JT12" s="1629"/>
      <c r="JU12" s="1629"/>
      <c r="JV12" s="1629"/>
      <c r="JW12" s="1629"/>
      <c r="JX12" s="1629"/>
      <c r="JY12" s="1629"/>
      <c r="JZ12" s="1629"/>
      <c r="KA12" s="1629"/>
      <c r="KB12" s="1629"/>
      <c r="KC12" s="1629"/>
      <c r="KD12" s="1629"/>
      <c r="KE12" s="1629"/>
      <c r="KF12" s="1629"/>
      <c r="KG12" s="1629"/>
      <c r="KH12" s="1629"/>
      <c r="KI12" s="1629"/>
      <c r="KJ12" s="1629"/>
      <c r="KK12" s="1629"/>
      <c r="KL12" s="1629"/>
      <c r="KM12" s="1629"/>
      <c r="KN12" s="1629"/>
      <c r="KO12" s="1629"/>
      <c r="KP12" s="1629"/>
      <c r="KQ12" s="1629"/>
      <c r="KR12" s="1629"/>
      <c r="KS12" s="1629"/>
      <c r="KT12" s="1629"/>
      <c r="KU12" s="1629"/>
      <c r="KV12" s="1629"/>
      <c r="KW12" s="1629"/>
      <c r="KX12" s="1629"/>
      <c r="KY12" s="1629"/>
      <c r="KZ12" s="1629"/>
      <c r="LA12" s="1629"/>
      <c r="LB12" s="1629"/>
      <c r="LC12" s="1629"/>
      <c r="LD12" s="1629"/>
      <c r="LE12" s="1629"/>
      <c r="LF12" s="1629"/>
      <c r="LG12" s="1629"/>
      <c r="LH12" s="1629"/>
      <c r="LI12" s="1629"/>
      <c r="LJ12" s="1629"/>
      <c r="LK12" s="1629"/>
      <c r="LL12" s="1629"/>
      <c r="LM12" s="1629"/>
      <c r="LN12" s="1629"/>
      <c r="LO12" s="1629"/>
      <c r="LP12" s="1629"/>
      <c r="LQ12" s="1629"/>
      <c r="LR12" s="1629"/>
      <c r="LS12" s="1629"/>
      <c r="LT12" s="1629"/>
      <c r="LU12" s="1629"/>
      <c r="LV12" s="1629"/>
      <c r="LW12" s="1629"/>
      <c r="LX12" s="1629"/>
      <c r="LY12" s="1629"/>
      <c r="LZ12" s="1629"/>
      <c r="MA12" s="1629"/>
      <c r="MB12" s="1629"/>
      <c r="MC12" s="1629"/>
      <c r="MD12" s="1629"/>
      <c r="ME12" s="1629"/>
      <c r="MF12" s="1629"/>
      <c r="MG12" s="1629"/>
      <c r="MH12" s="1629"/>
      <c r="MI12" s="1629"/>
      <c r="MJ12" s="1629"/>
      <c r="MK12" s="1629"/>
      <c r="ML12" s="1629"/>
      <c r="MM12" s="1629"/>
      <c r="MN12" s="1629"/>
      <c r="MO12" s="1629"/>
      <c r="MP12" s="1629"/>
      <c r="MQ12" s="1629"/>
      <c r="MR12" s="1629"/>
      <c r="MS12" s="1629"/>
      <c r="MT12" s="1629"/>
      <c r="MU12" s="1629"/>
      <c r="MV12" s="1629"/>
      <c r="MW12" s="1629"/>
      <c r="MX12" s="1629"/>
      <c r="MY12" s="1629"/>
      <c r="MZ12" s="1629"/>
      <c r="NA12" s="1629"/>
      <c r="NB12" s="1629"/>
      <c r="NC12" s="1629"/>
      <c r="ND12" s="1629"/>
      <c r="NE12" s="1629"/>
      <c r="NF12" s="1629"/>
      <c r="NG12" s="1629"/>
      <c r="NH12" s="1629"/>
      <c r="NI12" s="1629"/>
      <c r="NJ12" s="1629"/>
      <c r="NK12" s="1629"/>
      <c r="NL12" s="1629"/>
      <c r="NM12" s="1629"/>
      <c r="NN12" s="1629"/>
      <c r="NO12" s="1629"/>
      <c r="NP12" s="1629"/>
      <c r="NQ12" s="1629"/>
      <c r="NR12" s="1629"/>
      <c r="NS12" s="1629"/>
      <c r="NT12" s="1629"/>
      <c r="NU12" s="1629"/>
      <c r="NV12" s="1629"/>
      <c r="NW12" s="1629"/>
      <c r="NX12" s="1629"/>
      <c r="NY12" s="1629"/>
      <c r="NZ12" s="1629"/>
      <c r="OA12" s="1629"/>
      <c r="OB12" s="1629"/>
      <c r="OC12" s="1629"/>
      <c r="OD12" s="1629"/>
      <c r="OE12" s="1629"/>
      <c r="OF12" s="1629"/>
      <c r="OG12" s="1629"/>
      <c r="OH12" s="1629"/>
      <c r="OI12" s="1629"/>
      <c r="OJ12" s="1629"/>
      <c r="OK12" s="1629"/>
      <c r="OL12" s="1629"/>
      <c r="OM12" s="1629"/>
      <c r="ON12" s="1629"/>
      <c r="OO12" s="1629"/>
      <c r="OP12" s="1629"/>
      <c r="OQ12" s="1629"/>
      <c r="OR12" s="1629"/>
      <c r="OS12" s="1629"/>
      <c r="OT12" s="1629"/>
      <c r="OU12" s="1629"/>
      <c r="OV12" s="1629"/>
      <c r="OW12" s="1629"/>
      <c r="OX12" s="1629"/>
      <c r="OY12" s="1629"/>
      <c r="OZ12" s="1629"/>
      <c r="PA12" s="1629"/>
      <c r="PB12" s="1629"/>
      <c r="PC12" s="1629"/>
      <c r="PD12" s="1629"/>
      <c r="PE12" s="1629"/>
      <c r="PF12" s="1629"/>
      <c r="PG12" s="1629"/>
      <c r="PH12" s="1629"/>
      <c r="PI12" s="1629"/>
      <c r="PJ12" s="1629"/>
      <c r="PK12" s="1629"/>
      <c r="PL12" s="1629"/>
      <c r="PM12" s="1629"/>
      <c r="PN12" s="1629"/>
      <c r="PO12" s="1629"/>
      <c r="PP12" s="1629"/>
      <c r="PQ12" s="1629"/>
      <c r="PR12" s="1629"/>
      <c r="PS12" s="1629"/>
      <c r="PT12" s="1629"/>
      <c r="PU12" s="1629"/>
      <c r="PV12" s="1629"/>
      <c r="PW12" s="1629"/>
      <c r="PX12" s="1629"/>
      <c r="PY12" s="1629"/>
      <c r="PZ12" s="1629"/>
      <c r="QA12" s="1629"/>
      <c r="QB12" s="1629"/>
      <c r="QC12" s="1629"/>
      <c r="QD12" s="1629"/>
      <c r="QE12" s="1629"/>
      <c r="QF12" s="1629"/>
      <c r="QG12" s="1629"/>
      <c r="QH12" s="1629"/>
      <c r="QI12" s="1629"/>
      <c r="QJ12" s="1629"/>
      <c r="QK12" s="1629"/>
      <c r="QL12" s="1629"/>
      <c r="QM12" s="1629"/>
      <c r="QN12" s="1629"/>
      <c r="QO12" s="1629"/>
      <c r="QP12" s="1629"/>
      <c r="QQ12" s="1629"/>
      <c r="QR12" s="1629"/>
      <c r="QS12" s="1629"/>
      <c r="QT12" s="1629"/>
      <c r="QU12" s="1629"/>
      <c r="QV12" s="1629"/>
      <c r="QW12" s="1629"/>
      <c r="QX12" s="1629"/>
      <c r="QY12" s="1629"/>
      <c r="QZ12" s="1629"/>
      <c r="RA12" s="1629"/>
      <c r="RB12" s="1629"/>
      <c r="RC12" s="1629"/>
      <c r="RD12" s="1629"/>
      <c r="RE12" s="1629"/>
      <c r="RF12" s="1629"/>
      <c r="RG12" s="1629"/>
      <c r="RH12" s="1629"/>
      <c r="RI12" s="1629"/>
      <c r="RJ12" s="1629"/>
      <c r="RK12" s="1629"/>
      <c r="RL12" s="1629"/>
      <c r="RM12" s="1629"/>
      <c r="RN12" s="1629"/>
      <c r="RO12" s="1629"/>
      <c r="RP12" s="1629"/>
      <c r="RQ12" s="1629"/>
      <c r="RR12" s="1629"/>
      <c r="RS12" s="1629"/>
      <c r="RT12" s="1629"/>
      <c r="RU12" s="1629"/>
      <c r="RV12" s="1629"/>
      <c r="RW12" s="1629"/>
      <c r="RX12" s="1629"/>
      <c r="RY12" s="1629"/>
      <c r="RZ12" s="1629"/>
      <c r="SA12" s="1629"/>
      <c r="SB12" s="1629"/>
      <c r="SC12" s="1629"/>
      <c r="SD12" s="1629"/>
      <c r="SE12" s="1629"/>
      <c r="SF12" s="1629"/>
      <c r="SG12" s="1629"/>
      <c r="SH12" s="1629"/>
      <c r="SI12" s="1629"/>
      <c r="SJ12" s="1629"/>
      <c r="SK12" s="1629"/>
      <c r="SL12" s="1629"/>
      <c r="SM12" s="1629"/>
      <c r="SN12" s="1629"/>
      <c r="SO12" s="1629"/>
      <c r="SP12" s="1629"/>
      <c r="SQ12" s="1629"/>
      <c r="SR12" s="1629"/>
      <c r="SS12" s="1629"/>
      <c r="ST12" s="1629"/>
      <c r="SU12" s="1629"/>
      <c r="SV12" s="1629"/>
      <c r="SW12" s="1629"/>
      <c r="SX12" s="1629"/>
      <c r="SY12" s="1629"/>
      <c r="SZ12" s="1629"/>
      <c r="TA12" s="1629"/>
      <c r="TB12" s="1629"/>
      <c r="TC12" s="1629"/>
      <c r="TD12" s="1629"/>
      <c r="TE12" s="1629"/>
      <c r="TF12" s="1629"/>
      <c r="TG12" s="1629"/>
      <c r="TH12" s="1629"/>
      <c r="TI12" s="1629"/>
      <c r="TJ12" s="1629"/>
      <c r="TK12" s="1629"/>
      <c r="TL12" s="1629"/>
      <c r="TM12" s="1629"/>
      <c r="TN12" s="1629"/>
      <c r="TO12" s="1629"/>
      <c r="TP12" s="1629"/>
      <c r="TQ12" s="1629"/>
      <c r="TR12" s="1629"/>
      <c r="TS12" s="1629"/>
      <c r="TT12" s="1629"/>
      <c r="TU12" s="1629"/>
      <c r="TV12" s="1629"/>
      <c r="TW12" s="1629"/>
      <c r="TX12" s="1629"/>
      <c r="TY12" s="1629"/>
      <c r="TZ12" s="1629"/>
      <c r="UA12" s="1629"/>
      <c r="UB12" s="1629"/>
      <c r="UC12" s="1629"/>
      <c r="UD12" s="1629"/>
      <c r="UE12" s="1629"/>
      <c r="UF12" s="1629"/>
      <c r="UG12" s="1629"/>
      <c r="UH12" s="1629"/>
      <c r="UI12" s="1629"/>
      <c r="UJ12" s="1629"/>
      <c r="UK12" s="1629"/>
      <c r="UL12" s="1629"/>
      <c r="UM12" s="1629"/>
      <c r="UN12" s="1629"/>
      <c r="UO12" s="1629"/>
      <c r="UP12" s="1629"/>
      <c r="UQ12" s="1629"/>
      <c r="UR12" s="1629"/>
      <c r="US12" s="1629"/>
      <c r="UT12" s="1629"/>
      <c r="UU12" s="1629"/>
      <c r="UV12" s="1629"/>
      <c r="UW12" s="1629"/>
      <c r="UX12" s="1629"/>
      <c r="UY12" s="1629"/>
      <c r="UZ12" s="1629"/>
      <c r="VA12" s="1629"/>
      <c r="VB12" s="1629"/>
      <c r="VC12" s="1629"/>
      <c r="VD12" s="1629"/>
      <c r="VE12" s="1629"/>
      <c r="VF12" s="1629"/>
      <c r="VG12" s="1629"/>
      <c r="VH12" s="1629"/>
      <c r="VI12" s="1629"/>
      <c r="VJ12" s="1629"/>
      <c r="VK12" s="1629"/>
      <c r="VL12" s="1629"/>
      <c r="VM12" s="1629"/>
      <c r="VN12" s="1629"/>
      <c r="VO12" s="1629"/>
      <c r="VP12" s="1629"/>
      <c r="VQ12" s="1629"/>
      <c r="VR12" s="1629"/>
      <c r="VS12" s="1629"/>
      <c r="VT12" s="1629"/>
      <c r="VU12" s="1629"/>
      <c r="VV12" s="1629"/>
      <c r="VW12" s="1629"/>
      <c r="VX12" s="1629"/>
      <c r="VY12" s="1629"/>
      <c r="VZ12" s="1629"/>
      <c r="WA12" s="1629"/>
      <c r="WB12" s="1629"/>
      <c r="WC12" s="1629"/>
      <c r="WD12" s="1629"/>
      <c r="WE12" s="1629"/>
      <c r="WF12" s="1629"/>
      <c r="WG12" s="1629"/>
      <c r="WH12" s="1629"/>
      <c r="WI12" s="1629"/>
      <c r="WJ12" s="1629"/>
      <c r="WK12" s="1629"/>
      <c r="WL12" s="1629"/>
      <c r="WM12" s="1629"/>
      <c r="WN12" s="1629"/>
      <c r="WO12" s="1629"/>
      <c r="WP12" s="1629"/>
      <c r="WQ12" s="1629"/>
      <c r="WR12" s="1629"/>
      <c r="WS12" s="1629"/>
      <c r="WT12" s="1629"/>
      <c r="WU12" s="1629"/>
      <c r="WV12" s="1629"/>
      <c r="WW12" s="1629"/>
      <c r="WX12" s="1629"/>
      <c r="WY12" s="1629"/>
      <c r="WZ12" s="1629"/>
      <c r="XA12" s="1629"/>
      <c r="XB12" s="1629"/>
      <c r="XC12" s="1629"/>
      <c r="XD12" s="1629"/>
      <c r="XE12" s="1629"/>
      <c r="XF12" s="1629"/>
      <c r="XG12" s="1629"/>
      <c r="XH12" s="1629"/>
      <c r="XI12" s="1629"/>
      <c r="XJ12" s="1629"/>
      <c r="XK12" s="1629"/>
      <c r="XL12" s="1629"/>
      <c r="XM12" s="1629"/>
      <c r="XN12" s="1629"/>
      <c r="XO12" s="1629"/>
      <c r="XP12" s="1629"/>
      <c r="XQ12" s="1629"/>
      <c r="XR12" s="1629"/>
      <c r="XS12" s="1629"/>
      <c r="XT12" s="1629"/>
      <c r="XU12" s="1629"/>
      <c r="XV12" s="1629"/>
      <c r="XW12" s="1629"/>
      <c r="XX12" s="1629"/>
      <c r="XY12" s="1629"/>
      <c r="XZ12" s="1629"/>
      <c r="YA12" s="1629"/>
      <c r="YB12" s="1629"/>
      <c r="YC12" s="1629"/>
      <c r="YD12" s="1629"/>
      <c r="YE12" s="1629"/>
      <c r="YF12" s="1629"/>
      <c r="YG12" s="1629"/>
      <c r="YH12" s="1629"/>
      <c r="YI12" s="1629"/>
      <c r="YJ12" s="1629"/>
      <c r="YK12" s="1629"/>
      <c r="YL12" s="1629"/>
      <c r="YM12" s="1629"/>
      <c r="YN12" s="1629"/>
      <c r="YO12" s="1629"/>
      <c r="YP12" s="1629"/>
      <c r="YQ12" s="1629"/>
      <c r="YR12" s="1629"/>
      <c r="YS12" s="1629"/>
      <c r="YT12" s="1629"/>
      <c r="YU12" s="1629"/>
      <c r="YV12" s="1629"/>
      <c r="YW12" s="1629"/>
      <c r="YX12" s="1629"/>
      <c r="YY12" s="1629"/>
      <c r="YZ12" s="1629"/>
      <c r="ZA12" s="1629"/>
      <c r="ZB12" s="1629"/>
      <c r="ZC12" s="1629"/>
      <c r="ZD12" s="1629"/>
      <c r="ZE12" s="1629"/>
      <c r="ZF12" s="1629"/>
      <c r="ZG12" s="1629"/>
      <c r="ZH12" s="1629"/>
      <c r="ZI12" s="1629"/>
      <c r="ZJ12" s="1629"/>
      <c r="ZK12" s="1629"/>
      <c r="ZL12" s="1629"/>
      <c r="ZM12" s="1629"/>
      <c r="ZN12" s="1629"/>
      <c r="ZO12" s="1629"/>
      <c r="ZP12" s="1629"/>
      <c r="ZQ12" s="1629"/>
      <c r="ZR12" s="1629"/>
      <c r="ZS12" s="1629"/>
      <c r="ZT12" s="1629"/>
      <c r="ZU12" s="1629"/>
      <c r="ZV12" s="1629"/>
      <c r="ZW12" s="1629"/>
      <c r="ZX12" s="1629"/>
      <c r="ZY12" s="1629"/>
      <c r="ZZ12" s="1629"/>
      <c r="AAA12" s="1629"/>
      <c r="AAB12" s="1629"/>
      <c r="AAC12" s="1629"/>
      <c r="AAD12" s="1629"/>
      <c r="AAE12" s="1629"/>
      <c r="AAF12" s="1629"/>
      <c r="AAG12" s="1629"/>
      <c r="AAH12" s="1629"/>
      <c r="AAI12" s="1629"/>
      <c r="AAJ12" s="1629"/>
      <c r="AAK12" s="1629"/>
      <c r="AAL12" s="1629"/>
      <c r="AAM12" s="1629"/>
      <c r="AAN12" s="1629"/>
      <c r="AAO12" s="1629"/>
      <c r="AAP12" s="1629"/>
      <c r="AAQ12" s="1629"/>
      <c r="AAR12" s="1629"/>
      <c r="AAS12" s="1629"/>
      <c r="AAT12" s="1629"/>
      <c r="AAU12" s="1629"/>
      <c r="AAV12" s="1629"/>
      <c r="AAW12" s="1629"/>
      <c r="AAX12" s="1629"/>
      <c r="AAY12" s="1629"/>
      <c r="AAZ12" s="1629"/>
      <c r="ABA12" s="1629"/>
      <c r="ABB12" s="1629"/>
      <c r="ABC12" s="1629"/>
      <c r="ABD12" s="1629"/>
      <c r="ABE12" s="1629"/>
      <c r="ABF12" s="1629"/>
      <c r="ABG12" s="1629"/>
      <c r="ABH12" s="1629"/>
      <c r="ABI12" s="1629"/>
      <c r="ABJ12" s="1629"/>
      <c r="ABK12" s="1629"/>
      <c r="ABL12" s="1629"/>
      <c r="ABM12" s="1629"/>
      <c r="ABN12" s="1629"/>
      <c r="ABO12" s="1629"/>
      <c r="ABP12" s="1629"/>
      <c r="ABQ12" s="1629"/>
      <c r="ABR12" s="1629"/>
      <c r="ABS12" s="1629"/>
      <c r="ABT12" s="1629"/>
      <c r="ABU12" s="1629"/>
      <c r="ABV12" s="1629"/>
      <c r="ABW12" s="1629"/>
      <c r="ABX12" s="1629"/>
      <c r="ABY12" s="1629"/>
      <c r="ABZ12" s="1629"/>
      <c r="ACA12" s="1629"/>
      <c r="ACB12" s="1629"/>
      <c r="ACC12" s="1629"/>
      <c r="ACD12" s="1629"/>
      <c r="ACE12" s="1629"/>
      <c r="ACF12" s="1629"/>
      <c r="ACG12" s="1629"/>
      <c r="ACH12" s="1629"/>
      <c r="ACI12" s="1629"/>
      <c r="ACJ12" s="1629"/>
      <c r="ACK12" s="1629"/>
      <c r="ACL12" s="1629"/>
      <c r="ACM12" s="1629"/>
      <c r="ACN12" s="1629"/>
      <c r="ACO12" s="1629"/>
      <c r="ACP12" s="1629"/>
      <c r="ACQ12" s="1629"/>
      <c r="ACR12" s="1629"/>
      <c r="ACS12" s="1629"/>
      <c r="ACT12" s="1629"/>
      <c r="ACU12" s="1629"/>
      <c r="ACV12" s="1629"/>
      <c r="ACW12" s="1629"/>
      <c r="ACX12" s="1629"/>
      <c r="ACY12" s="1629"/>
      <c r="ACZ12" s="1629"/>
      <c r="ADA12" s="1629"/>
      <c r="ADB12" s="1629"/>
      <c r="ADC12" s="1629"/>
      <c r="ADD12" s="1629"/>
      <c r="ADE12" s="1629"/>
      <c r="ADF12" s="1629"/>
      <c r="ADG12" s="1629"/>
      <c r="ADH12" s="1629"/>
      <c r="ADI12" s="1629"/>
      <c r="ADJ12" s="1629"/>
      <c r="ADK12" s="1629"/>
      <c r="ADL12" s="1629"/>
      <c r="ADM12" s="1629"/>
      <c r="ADN12" s="1629"/>
      <c r="ADO12" s="1629"/>
      <c r="ADP12" s="1629"/>
      <c r="ADQ12" s="1629"/>
      <c r="ADR12" s="1629"/>
      <c r="ADS12" s="1629"/>
      <c r="ADT12" s="1629"/>
      <c r="ADU12" s="1629"/>
      <c r="ADV12" s="1629"/>
      <c r="ADW12" s="1629"/>
      <c r="ADX12" s="1629"/>
      <c r="ADY12" s="1629"/>
      <c r="ADZ12" s="1629"/>
      <c r="AEA12" s="1629"/>
      <c r="AEB12" s="1629"/>
      <c r="AEC12" s="1629"/>
      <c r="AED12" s="1629"/>
      <c r="AEE12" s="1629"/>
      <c r="AEF12" s="1629"/>
      <c r="AEG12" s="1629"/>
      <c r="AEH12" s="1629"/>
      <c r="AEI12" s="1629"/>
      <c r="AEJ12" s="1629"/>
      <c r="AEK12" s="1629"/>
      <c r="AEL12" s="1629"/>
      <c r="AEM12" s="1629"/>
      <c r="AEN12" s="1629"/>
      <c r="AEO12" s="1629"/>
      <c r="AEP12" s="1629"/>
      <c r="AEQ12" s="1629"/>
      <c r="AER12" s="1629"/>
      <c r="AES12" s="1629"/>
      <c r="AET12" s="1629"/>
      <c r="AEU12" s="1629"/>
      <c r="AEV12" s="1629"/>
      <c r="AEW12" s="1629"/>
      <c r="AEX12" s="1629"/>
      <c r="AEY12" s="1629"/>
      <c r="AEZ12" s="1629"/>
      <c r="AFA12" s="1629"/>
      <c r="AFB12" s="1629"/>
      <c r="AFC12" s="1629"/>
      <c r="AFD12" s="1629"/>
      <c r="AFE12" s="1629"/>
      <c r="AFF12" s="1629"/>
      <c r="AFG12" s="1629"/>
      <c r="AFH12" s="1629"/>
      <c r="AFI12" s="1629"/>
      <c r="AFJ12" s="1629"/>
      <c r="AFK12" s="1629"/>
      <c r="AFL12" s="1629"/>
      <c r="AFM12" s="1629"/>
      <c r="AFN12" s="1629"/>
      <c r="AFO12" s="1629"/>
      <c r="AFP12" s="1629"/>
      <c r="AFQ12" s="1629"/>
      <c r="AFR12" s="1629"/>
      <c r="AFS12" s="1629"/>
      <c r="AFT12" s="1629"/>
      <c r="AFU12" s="1629"/>
      <c r="AFV12" s="1629"/>
      <c r="AFW12" s="1629"/>
      <c r="AFX12" s="1629"/>
      <c r="AFY12" s="1629"/>
      <c r="AFZ12" s="1629"/>
      <c r="AGA12" s="1629"/>
      <c r="AGB12" s="1629"/>
      <c r="AGC12" s="1629"/>
      <c r="AGD12" s="1629"/>
      <c r="AGE12" s="1629"/>
      <c r="AGF12" s="1629"/>
      <c r="AGG12" s="1629"/>
      <c r="AGH12" s="1629"/>
      <c r="AGI12" s="1629"/>
      <c r="AGJ12" s="1629"/>
      <c r="AGK12" s="1629"/>
      <c r="AGL12" s="1629"/>
      <c r="AGM12" s="1629"/>
      <c r="AGN12" s="1629"/>
      <c r="AGO12" s="1629"/>
      <c r="AGP12" s="1629"/>
      <c r="AGQ12" s="1629"/>
      <c r="AGR12" s="1629"/>
      <c r="AGS12" s="1629"/>
      <c r="AGT12" s="1629"/>
      <c r="AGU12" s="1629"/>
      <c r="AGV12" s="1629"/>
      <c r="AGW12" s="1629"/>
      <c r="AGX12" s="1629"/>
      <c r="AGY12" s="1629"/>
      <c r="AGZ12" s="1629"/>
      <c r="AHA12" s="1629"/>
      <c r="AHB12" s="1629"/>
      <c r="AHC12" s="1629"/>
      <c r="AHD12" s="1629"/>
      <c r="AHE12" s="1629"/>
      <c r="AHF12" s="1629"/>
      <c r="AHG12" s="1629"/>
      <c r="AHH12" s="1629"/>
      <c r="AHI12" s="1629"/>
      <c r="AHJ12" s="1629"/>
      <c r="AHK12" s="1629"/>
      <c r="AHL12" s="1629"/>
      <c r="AHM12" s="1629"/>
      <c r="AHN12" s="1629"/>
      <c r="AHO12" s="1629"/>
      <c r="AHP12" s="1629"/>
      <c r="AHQ12" s="1629"/>
      <c r="AHR12" s="1629"/>
      <c r="AHS12" s="1629"/>
      <c r="AHT12" s="1629"/>
      <c r="AHU12" s="1629"/>
      <c r="AHV12" s="1629"/>
      <c r="AHW12" s="1629"/>
      <c r="AHX12" s="1629"/>
      <c r="AHY12" s="1629"/>
      <c r="AHZ12" s="1629"/>
      <c r="AIA12" s="1629"/>
      <c r="AIB12" s="1629"/>
      <c r="AIC12" s="1629"/>
      <c r="AID12" s="1629"/>
      <c r="AIE12" s="1629"/>
      <c r="AIF12" s="1629"/>
      <c r="AIG12" s="1629"/>
      <c r="AIH12" s="1629"/>
      <c r="AII12" s="1629"/>
      <c r="AIJ12" s="1629"/>
      <c r="AIK12" s="1629"/>
      <c r="AIL12" s="1629"/>
      <c r="AIM12" s="1629"/>
      <c r="AIN12" s="1629"/>
      <c r="AIO12" s="1629"/>
      <c r="AIP12" s="1629"/>
      <c r="AIQ12" s="1629"/>
      <c r="AIR12" s="1629"/>
      <c r="AIS12" s="1629"/>
      <c r="AIT12" s="1629"/>
      <c r="AIU12" s="1629"/>
      <c r="AIV12" s="1629"/>
      <c r="AIW12" s="1629"/>
      <c r="AIX12" s="1629"/>
      <c r="AIY12" s="1629"/>
      <c r="AIZ12" s="1629"/>
      <c r="AJA12" s="1629"/>
      <c r="AJB12" s="1629"/>
      <c r="AJC12" s="1629"/>
      <c r="AJD12" s="1629"/>
      <c r="AJE12" s="1629"/>
      <c r="AJF12" s="1629"/>
      <c r="AJG12" s="1629"/>
      <c r="AJH12" s="1629"/>
      <c r="AJI12" s="1629"/>
      <c r="AJJ12" s="1629"/>
      <c r="AJK12" s="1629"/>
      <c r="AJL12" s="1629"/>
      <c r="AJM12" s="1629"/>
      <c r="AJN12" s="1629"/>
      <c r="AJO12" s="1629"/>
      <c r="AJP12" s="1629"/>
      <c r="AJQ12" s="1629"/>
      <c r="AJR12" s="1629"/>
      <c r="AJS12" s="1629"/>
      <c r="AJT12" s="1629"/>
      <c r="AJU12" s="1629"/>
      <c r="AJV12" s="1629"/>
      <c r="AJW12" s="1629"/>
      <c r="AJX12" s="1629"/>
      <c r="AJY12" s="1629"/>
      <c r="AJZ12" s="1629"/>
      <c r="AKA12" s="1629"/>
      <c r="AKB12" s="1629"/>
      <c r="AKC12" s="1629"/>
      <c r="AKD12" s="1629"/>
      <c r="AKE12" s="1629"/>
      <c r="AKF12" s="1629"/>
      <c r="AKG12" s="1629"/>
      <c r="AKH12" s="1629"/>
      <c r="AKI12" s="1629"/>
      <c r="AKJ12" s="1629"/>
      <c r="AKK12" s="1629"/>
      <c r="AKL12" s="1629"/>
      <c r="AKM12" s="1629"/>
      <c r="AKN12" s="1629"/>
      <c r="AKO12" s="1629"/>
      <c r="AKP12" s="1629"/>
      <c r="AKQ12" s="1629"/>
      <c r="AKR12" s="1629"/>
      <c r="AKS12" s="1629"/>
      <c r="AKT12" s="1629"/>
      <c r="AKU12" s="1629"/>
      <c r="AKV12" s="1629"/>
      <c r="AKW12" s="1629"/>
      <c r="AKX12" s="1629"/>
      <c r="AKY12" s="1629"/>
      <c r="AKZ12" s="1629"/>
      <c r="ALA12" s="1629"/>
      <c r="ALB12" s="1629"/>
      <c r="ALC12" s="1629"/>
      <c r="ALD12" s="1629"/>
      <c r="ALE12" s="1629"/>
      <c r="ALF12" s="1629"/>
      <c r="ALG12" s="1629"/>
      <c r="ALH12" s="1629"/>
      <c r="ALI12" s="1629"/>
      <c r="ALJ12" s="1629"/>
      <c r="ALK12" s="1629"/>
      <c r="ALL12" s="1629"/>
      <c r="ALM12" s="1629"/>
      <c r="ALN12" s="1629"/>
      <c r="ALO12" s="1629"/>
      <c r="ALP12" s="1629"/>
      <c r="ALQ12" s="1629"/>
      <c r="ALR12" s="1629"/>
      <c r="ALS12" s="1629"/>
      <c r="ALT12" s="1629"/>
      <c r="ALU12" s="1629"/>
      <c r="ALV12" s="1629"/>
      <c r="ALW12" s="1629"/>
      <c r="ALX12" s="1629"/>
      <c r="ALY12" s="1629"/>
      <c r="ALZ12" s="1629"/>
      <c r="AMA12" s="1629"/>
      <c r="AMB12" s="1629"/>
      <c r="AMC12" s="1629"/>
      <c r="AMD12" s="1629"/>
      <c r="AME12" s="1629"/>
      <c r="AMF12" s="1629"/>
      <c r="AMG12" s="1629"/>
      <c r="AMH12" s="1629"/>
      <c r="AMI12" s="1629"/>
      <c r="AMJ12" s="1629"/>
      <c r="AMK12" s="1629"/>
      <c r="AML12" s="1629"/>
      <c r="AMM12" s="1629"/>
      <c r="AMN12" s="1629"/>
      <c r="AMO12" s="1629"/>
      <c r="AMP12" s="1629"/>
      <c r="AMQ12" s="1629"/>
      <c r="AMR12" s="1629"/>
      <c r="AMS12" s="1629"/>
      <c r="AMT12" s="1629"/>
      <c r="AMU12" s="1629"/>
      <c r="AMV12" s="1629"/>
      <c r="AMW12" s="1629"/>
      <c r="AMX12" s="1629"/>
      <c r="AMY12" s="1629"/>
      <c r="AMZ12" s="1629"/>
      <c r="ANA12" s="1629"/>
      <c r="ANB12" s="1629"/>
      <c r="ANC12" s="1629"/>
      <c r="AND12" s="1629"/>
      <c r="ANE12" s="1629"/>
      <c r="ANF12" s="1629"/>
      <c r="ANG12" s="1629"/>
      <c r="ANH12" s="1629"/>
      <c r="ANI12" s="1629"/>
      <c r="ANJ12" s="1629"/>
      <c r="ANK12" s="1629"/>
      <c r="ANL12" s="1629"/>
      <c r="ANM12" s="1629"/>
      <c r="ANN12" s="1629"/>
      <c r="ANO12" s="1629"/>
      <c r="ANP12" s="1629"/>
      <c r="ANQ12" s="1629"/>
      <c r="ANR12" s="1629"/>
      <c r="ANS12" s="1629"/>
      <c r="ANT12" s="1629"/>
      <c r="ANU12" s="1629"/>
      <c r="ANV12" s="1629"/>
      <c r="ANW12" s="1629"/>
      <c r="ANX12" s="1629"/>
      <c r="ANY12" s="1629"/>
      <c r="ANZ12" s="1629"/>
      <c r="AOA12" s="1629"/>
      <c r="AOB12" s="1629"/>
      <c r="AOC12" s="1629"/>
      <c r="AOD12" s="1629"/>
      <c r="AOE12" s="1629"/>
      <c r="AOF12" s="1629"/>
      <c r="AOG12" s="1629"/>
      <c r="AOH12" s="1629"/>
      <c r="AOI12" s="1629"/>
      <c r="AOJ12" s="1629"/>
      <c r="AOK12" s="1629"/>
      <c r="AOL12" s="1629"/>
      <c r="AOM12" s="1629"/>
      <c r="AON12" s="1629"/>
      <c r="AOO12" s="1629"/>
      <c r="AOP12" s="1629"/>
      <c r="AOQ12" s="1629"/>
      <c r="AOR12" s="1629"/>
      <c r="AOS12" s="1629"/>
      <c r="AOT12" s="1629"/>
      <c r="AOU12" s="1629"/>
      <c r="AOV12" s="1629"/>
      <c r="AOW12" s="1629"/>
      <c r="AOX12" s="1629"/>
      <c r="AOY12" s="1629"/>
      <c r="AOZ12" s="1629"/>
      <c r="APA12" s="1629"/>
      <c r="APB12" s="1629"/>
      <c r="APC12" s="1629"/>
      <c r="APD12" s="1629"/>
      <c r="APE12" s="1629"/>
      <c r="APF12" s="1629"/>
      <c r="APG12" s="1629"/>
      <c r="APH12" s="1629"/>
      <c r="API12" s="1629"/>
      <c r="APJ12" s="1629"/>
      <c r="APK12" s="1629"/>
      <c r="APL12" s="1629"/>
      <c r="APM12" s="1629"/>
      <c r="APN12" s="1629"/>
      <c r="APO12" s="1629"/>
      <c r="APP12" s="1629"/>
      <c r="APQ12" s="1629"/>
      <c r="APR12" s="1629"/>
      <c r="APS12" s="1629"/>
      <c r="APT12" s="1629"/>
      <c r="APU12" s="1629"/>
      <c r="APV12" s="1629"/>
      <c r="APW12" s="1629"/>
      <c r="APX12" s="1629"/>
      <c r="APY12" s="1629"/>
      <c r="APZ12" s="1629"/>
      <c r="AQA12" s="1629"/>
      <c r="AQB12" s="1629"/>
      <c r="AQC12" s="1629"/>
      <c r="AQD12" s="1629"/>
      <c r="AQE12" s="1629"/>
      <c r="AQF12" s="1629"/>
      <c r="AQG12" s="1629"/>
      <c r="AQH12" s="1629"/>
      <c r="AQI12" s="1629"/>
      <c r="AQJ12" s="1629"/>
      <c r="AQK12" s="1629"/>
      <c r="AQL12" s="1629"/>
      <c r="AQM12" s="1629"/>
      <c r="AQN12" s="1629"/>
      <c r="AQO12" s="1629"/>
      <c r="AQP12" s="1629"/>
      <c r="AQQ12" s="1629"/>
      <c r="AQR12" s="1629"/>
      <c r="AQS12" s="1629"/>
      <c r="AQT12" s="1629"/>
      <c r="AQU12" s="1629"/>
      <c r="AQV12" s="1629"/>
      <c r="AQW12" s="1629"/>
      <c r="AQX12" s="1629"/>
      <c r="AQY12" s="1629"/>
      <c r="AQZ12" s="1629"/>
      <c r="ARA12" s="1629"/>
      <c r="ARB12" s="1629"/>
      <c r="ARC12" s="1629"/>
      <c r="ARD12" s="1629"/>
      <c r="ARE12" s="1629"/>
      <c r="ARF12" s="1629"/>
      <c r="ARG12" s="1629"/>
      <c r="ARH12" s="1629"/>
      <c r="ARI12" s="1629"/>
      <c r="ARJ12" s="1629"/>
      <c r="ARK12" s="1629"/>
      <c r="ARL12" s="1629"/>
      <c r="ARM12" s="1629"/>
      <c r="ARN12" s="1629"/>
      <c r="ARO12" s="1629"/>
      <c r="ARP12" s="1629"/>
      <c r="ARQ12" s="1629"/>
      <c r="ARR12" s="1629"/>
      <c r="ARS12" s="1629"/>
      <c r="ART12" s="1629"/>
      <c r="ARU12" s="1629"/>
      <c r="ARV12" s="1629"/>
      <c r="ARW12" s="1629"/>
      <c r="ARX12" s="1629"/>
      <c r="ARY12" s="1629"/>
      <c r="ARZ12" s="1629"/>
      <c r="ASA12" s="1629"/>
      <c r="ASB12" s="1629"/>
      <c r="ASC12" s="1629"/>
      <c r="ASD12" s="1629"/>
      <c r="ASE12" s="1629"/>
      <c r="ASF12" s="1629"/>
      <c r="ASG12" s="1629"/>
      <c r="ASH12" s="1629"/>
      <c r="ASI12" s="1629"/>
      <c r="ASJ12" s="1629"/>
      <c r="ASK12" s="1629"/>
      <c r="ASL12" s="1629"/>
      <c r="ASM12" s="1629"/>
      <c r="ASN12" s="1629"/>
      <c r="ASO12" s="1629"/>
      <c r="ASP12" s="1629"/>
      <c r="ASQ12" s="1629"/>
      <c r="ASR12" s="1629"/>
      <c r="ASS12" s="1629"/>
      <c r="AST12" s="1629"/>
      <c r="ASU12" s="1629"/>
      <c r="ASV12" s="1629"/>
      <c r="ASW12" s="1629"/>
      <c r="ASX12" s="1629"/>
      <c r="ASY12" s="1629"/>
      <c r="ASZ12" s="1629"/>
      <c r="ATA12" s="1629"/>
      <c r="ATB12" s="1629"/>
      <c r="ATC12" s="1629"/>
      <c r="ATD12" s="1629"/>
      <c r="ATE12" s="1629"/>
      <c r="ATF12" s="1629"/>
      <c r="ATG12" s="1629"/>
      <c r="ATH12" s="1629"/>
      <c r="ATI12" s="1629"/>
      <c r="ATJ12" s="1629"/>
      <c r="ATK12" s="1629"/>
      <c r="ATL12" s="1629"/>
      <c r="ATM12" s="1629"/>
      <c r="ATN12" s="1629"/>
      <c r="ATO12" s="1629"/>
      <c r="ATP12" s="1629"/>
      <c r="ATQ12" s="1629"/>
      <c r="ATR12" s="1629"/>
      <c r="ATS12" s="1629"/>
      <c r="ATT12" s="1629"/>
      <c r="ATU12" s="1629"/>
      <c r="ATV12" s="1629"/>
      <c r="ATW12" s="1629"/>
      <c r="ATX12" s="1629"/>
      <c r="ATY12" s="1629"/>
      <c r="ATZ12" s="1629"/>
      <c r="AUA12" s="1629"/>
      <c r="AUB12" s="1629"/>
      <c r="AUC12" s="1629"/>
      <c r="AUD12" s="1629"/>
      <c r="AUE12" s="1629"/>
      <c r="AUF12" s="1629"/>
      <c r="AUG12" s="1629"/>
      <c r="AUH12" s="1629"/>
      <c r="AUI12" s="1629"/>
      <c r="AUJ12" s="1629"/>
      <c r="AUK12" s="1629"/>
      <c r="AUL12" s="1629"/>
      <c r="AUM12" s="1629"/>
      <c r="AUN12" s="1629"/>
      <c r="AUO12" s="1629"/>
      <c r="AUP12" s="1629"/>
      <c r="AUQ12" s="1629"/>
      <c r="AUR12" s="1629"/>
      <c r="AUS12" s="1629"/>
      <c r="AUT12" s="1629"/>
      <c r="AUU12" s="1629"/>
      <c r="AUV12" s="1629"/>
      <c r="AUW12" s="1629"/>
      <c r="AUX12" s="1629"/>
      <c r="AUY12" s="1629"/>
      <c r="AUZ12" s="1629"/>
      <c r="AVA12" s="1629"/>
      <c r="AVB12" s="1629"/>
      <c r="AVC12" s="1629"/>
      <c r="AVD12" s="1629"/>
      <c r="AVE12" s="1629"/>
      <c r="AVF12" s="1629"/>
      <c r="AVG12" s="1629"/>
      <c r="AVH12" s="1629"/>
      <c r="AVI12" s="1629"/>
      <c r="AVJ12" s="1629"/>
      <c r="AVK12" s="1629"/>
      <c r="AVL12" s="1629"/>
      <c r="AVM12" s="1629"/>
      <c r="AVN12" s="1629"/>
      <c r="AVO12" s="1629"/>
      <c r="AVP12" s="1629"/>
      <c r="AVQ12" s="1629"/>
      <c r="AVR12" s="1629"/>
      <c r="AVS12" s="1629"/>
      <c r="AVT12" s="1629"/>
      <c r="AVU12" s="1629"/>
      <c r="AVV12" s="1629"/>
      <c r="AVW12" s="1629"/>
      <c r="AVX12" s="1629"/>
      <c r="AVY12" s="1629"/>
      <c r="AVZ12" s="1629"/>
      <c r="AWA12" s="1629"/>
      <c r="AWB12" s="1629"/>
      <c r="AWC12" s="1629"/>
      <c r="AWD12" s="1629"/>
      <c r="AWE12" s="1629"/>
      <c r="AWF12" s="1629"/>
      <c r="AWG12" s="1629"/>
      <c r="AWH12" s="1629"/>
      <c r="AWI12" s="1629"/>
      <c r="AWJ12" s="1629"/>
      <c r="AWK12" s="1629"/>
      <c r="AWL12" s="1629"/>
      <c r="AWM12" s="1629"/>
      <c r="AWN12" s="1629"/>
      <c r="AWO12" s="1629"/>
      <c r="AWP12" s="1629"/>
      <c r="AWQ12" s="1629"/>
      <c r="AWR12" s="1629"/>
      <c r="AWS12" s="1629"/>
      <c r="AWT12" s="1629"/>
      <c r="AWU12" s="1629"/>
      <c r="AWV12" s="1629"/>
      <c r="AWW12" s="1629"/>
      <c r="AWX12" s="1629"/>
      <c r="AWY12" s="1629"/>
      <c r="AWZ12" s="1629"/>
      <c r="AXA12" s="1629"/>
      <c r="AXB12" s="1629"/>
      <c r="AXC12" s="1629"/>
      <c r="AXD12" s="1629"/>
      <c r="AXE12" s="1629"/>
      <c r="AXF12" s="1629"/>
      <c r="AXG12" s="1629"/>
      <c r="AXH12" s="1629"/>
      <c r="AXI12" s="1629"/>
      <c r="AXJ12" s="1629"/>
      <c r="AXK12" s="1629"/>
      <c r="AXL12" s="1629"/>
      <c r="AXM12" s="1629"/>
      <c r="AXN12" s="1629"/>
      <c r="AXO12" s="1629"/>
      <c r="AXP12" s="1629"/>
      <c r="AXQ12" s="1629"/>
      <c r="AXR12" s="1629"/>
      <c r="AXS12" s="1629"/>
      <c r="AXT12" s="1629"/>
      <c r="AXU12" s="1629"/>
      <c r="AXV12" s="1629"/>
      <c r="AXW12" s="1629"/>
      <c r="AXX12" s="1629"/>
      <c r="AXY12" s="1629"/>
      <c r="AXZ12" s="1629"/>
      <c r="AYA12" s="1629"/>
      <c r="AYB12" s="1629"/>
      <c r="AYC12" s="1629"/>
      <c r="AYD12" s="1629"/>
      <c r="AYE12" s="1629"/>
      <c r="AYF12" s="1629"/>
      <c r="AYG12" s="1629"/>
      <c r="AYH12" s="1629"/>
      <c r="AYI12" s="1629"/>
      <c r="AYJ12" s="1629"/>
      <c r="AYK12" s="1629"/>
      <c r="AYL12" s="1629"/>
      <c r="AYM12" s="1629"/>
      <c r="AYN12" s="1629"/>
      <c r="AYO12" s="1629"/>
      <c r="AYP12" s="1629"/>
      <c r="AYQ12" s="1629"/>
      <c r="AYR12" s="1629"/>
      <c r="AYS12" s="1629"/>
      <c r="AYT12" s="1629"/>
      <c r="AYU12" s="1629"/>
      <c r="AYV12" s="1629"/>
      <c r="AYW12" s="1629"/>
      <c r="AYX12" s="1629"/>
      <c r="AYY12" s="1629"/>
      <c r="AYZ12" s="1629"/>
      <c r="AZA12" s="1629"/>
      <c r="AZB12" s="1629"/>
      <c r="AZC12" s="1629"/>
      <c r="AZD12" s="1629"/>
      <c r="AZE12" s="1629"/>
      <c r="AZF12" s="1629"/>
      <c r="AZG12" s="1629"/>
      <c r="AZH12" s="1629"/>
      <c r="AZI12" s="1629"/>
      <c r="AZJ12" s="1629"/>
      <c r="AZK12" s="1629"/>
      <c r="AZL12" s="1629"/>
      <c r="AZM12" s="1629"/>
      <c r="AZN12" s="1629"/>
      <c r="AZO12" s="1629"/>
      <c r="AZP12" s="1629"/>
      <c r="AZQ12" s="1629"/>
      <c r="AZR12" s="1629"/>
      <c r="AZS12" s="1629"/>
      <c r="AZT12" s="1629"/>
      <c r="AZU12" s="1629"/>
      <c r="AZV12" s="1629"/>
      <c r="AZW12" s="1629"/>
      <c r="AZX12" s="1629"/>
      <c r="AZY12" s="1629"/>
      <c r="AZZ12" s="1629"/>
      <c r="BAA12" s="1629"/>
      <c r="BAB12" s="1629"/>
      <c r="BAC12" s="1629"/>
      <c r="BAD12" s="1629"/>
      <c r="BAE12" s="1629"/>
      <c r="BAF12" s="1629"/>
      <c r="BAG12" s="1629"/>
      <c r="BAH12" s="1629"/>
      <c r="BAI12" s="1629"/>
      <c r="BAJ12" s="1629"/>
      <c r="BAK12" s="1629"/>
      <c r="BAL12" s="1629"/>
      <c r="BAM12" s="1629"/>
      <c r="BAN12" s="1629"/>
      <c r="BAO12" s="1629"/>
      <c r="BAP12" s="1629"/>
      <c r="BAQ12" s="1629"/>
      <c r="BAR12" s="1629"/>
      <c r="BAS12" s="1629"/>
      <c r="BAT12" s="1629"/>
      <c r="BAU12" s="1629"/>
      <c r="BAV12" s="1629"/>
      <c r="BAW12" s="1629"/>
      <c r="BAX12" s="1629"/>
      <c r="BAY12" s="1629"/>
      <c r="BAZ12" s="1629"/>
      <c r="BBA12" s="1629"/>
      <c r="BBB12" s="1629"/>
      <c r="BBC12" s="1629"/>
      <c r="BBD12" s="1629"/>
      <c r="BBE12" s="1629"/>
      <c r="BBF12" s="1629"/>
      <c r="BBG12" s="1629"/>
      <c r="BBH12" s="1629"/>
      <c r="BBI12" s="1629"/>
      <c r="BBJ12" s="1629"/>
      <c r="BBK12" s="1629"/>
      <c r="BBL12" s="1629"/>
      <c r="BBM12" s="1629"/>
      <c r="BBN12" s="1629"/>
      <c r="BBO12" s="1629"/>
      <c r="BBP12" s="1629"/>
      <c r="BBQ12" s="1629"/>
      <c r="BBR12" s="1629"/>
      <c r="BBS12" s="1629"/>
      <c r="BBT12" s="1629"/>
      <c r="BBU12" s="1629"/>
      <c r="BBV12" s="1629"/>
      <c r="BBW12" s="1629"/>
      <c r="BBX12" s="1629"/>
      <c r="BBY12" s="1629"/>
      <c r="BBZ12" s="1629"/>
      <c r="BCA12" s="1629"/>
      <c r="BCB12" s="1629"/>
      <c r="BCC12" s="1629"/>
      <c r="BCD12" s="1629"/>
      <c r="BCE12" s="1629"/>
      <c r="BCF12" s="1629"/>
      <c r="BCG12" s="1629"/>
      <c r="BCH12" s="1629"/>
      <c r="BCI12" s="1629"/>
      <c r="BCJ12" s="1629"/>
      <c r="BCK12" s="1629"/>
      <c r="BCL12" s="1629"/>
      <c r="BCM12" s="1629"/>
      <c r="BCN12" s="1629"/>
      <c r="BCO12" s="1629"/>
      <c r="BCP12" s="1629"/>
      <c r="BCQ12" s="1629"/>
      <c r="BCR12" s="1629"/>
      <c r="BCS12" s="1629"/>
      <c r="BCT12" s="1629"/>
      <c r="BCU12" s="1629"/>
      <c r="BCV12" s="1629"/>
      <c r="BCW12" s="1629"/>
      <c r="BCX12" s="1629"/>
      <c r="BCY12" s="1629"/>
      <c r="BCZ12" s="1629"/>
      <c r="BDA12" s="1629"/>
      <c r="BDB12" s="1629"/>
      <c r="BDC12" s="1629"/>
      <c r="BDD12" s="1629"/>
      <c r="BDE12" s="1629"/>
      <c r="BDF12" s="1629"/>
      <c r="BDG12" s="1629"/>
      <c r="BDH12" s="1629"/>
      <c r="BDI12" s="1629"/>
      <c r="BDJ12" s="1629"/>
      <c r="BDK12" s="1629"/>
      <c r="BDL12" s="1629"/>
      <c r="BDM12" s="1629"/>
      <c r="BDN12" s="1629"/>
      <c r="BDO12" s="1629"/>
      <c r="BDP12" s="1629"/>
      <c r="BDQ12" s="1629"/>
      <c r="BDR12" s="1629"/>
      <c r="BDS12" s="1629"/>
      <c r="BDT12" s="1629"/>
      <c r="BDU12" s="1629"/>
      <c r="BDV12" s="1629"/>
      <c r="BDW12" s="1629"/>
      <c r="BDX12" s="1629"/>
      <c r="BDY12" s="1629"/>
      <c r="BDZ12" s="1629"/>
      <c r="BEA12" s="1629"/>
      <c r="BEB12" s="1629"/>
      <c r="BEC12" s="1629"/>
      <c r="BED12" s="1629"/>
      <c r="BEE12" s="1629"/>
      <c r="BEF12" s="1629"/>
      <c r="BEG12" s="1629"/>
      <c r="BEH12" s="1629"/>
      <c r="BEI12" s="1629"/>
      <c r="BEJ12" s="1629"/>
      <c r="BEK12" s="1629"/>
      <c r="BEL12" s="1629"/>
      <c r="BEM12" s="1629"/>
      <c r="BEN12" s="1629"/>
      <c r="BEO12" s="1629"/>
      <c r="BEP12" s="1629"/>
      <c r="BEQ12" s="1629"/>
      <c r="BER12" s="1629"/>
      <c r="BES12" s="1629"/>
      <c r="BET12" s="1629"/>
      <c r="BEU12" s="1629"/>
      <c r="BEV12" s="1629"/>
      <c r="BEW12" s="1629"/>
      <c r="BEX12" s="1629"/>
      <c r="BEY12" s="1629"/>
      <c r="BEZ12" s="1629"/>
      <c r="BFA12" s="1629"/>
      <c r="BFB12" s="1629"/>
      <c r="BFC12" s="1629"/>
      <c r="BFD12" s="1629"/>
      <c r="BFE12" s="1629"/>
      <c r="BFF12" s="1629"/>
      <c r="BFG12" s="1629"/>
      <c r="BFH12" s="1629"/>
      <c r="BFI12" s="1629"/>
      <c r="BFJ12" s="1629"/>
      <c r="BFK12" s="1629"/>
      <c r="BFL12" s="1629"/>
      <c r="BFM12" s="1629"/>
      <c r="BFN12" s="1629"/>
      <c r="BFO12" s="1629"/>
      <c r="BFP12" s="1629"/>
      <c r="BFQ12" s="1629"/>
      <c r="BFR12" s="1629"/>
      <c r="BFS12" s="1629"/>
      <c r="BFT12" s="1629"/>
      <c r="BFU12" s="1629"/>
      <c r="BFV12" s="1629"/>
      <c r="BFW12" s="1629"/>
      <c r="BFX12" s="1629"/>
      <c r="BFY12" s="1629"/>
      <c r="BFZ12" s="1629"/>
      <c r="BGA12" s="1629"/>
      <c r="BGB12" s="1629"/>
      <c r="BGC12" s="1629"/>
      <c r="BGD12" s="1629"/>
      <c r="BGE12" s="1629"/>
      <c r="BGF12" s="1629"/>
      <c r="BGG12" s="1629"/>
      <c r="BGH12" s="1629"/>
      <c r="BGI12" s="1629"/>
      <c r="BGJ12" s="1629"/>
      <c r="BGK12" s="1629"/>
      <c r="BGL12" s="1629"/>
      <c r="BGM12" s="1629"/>
      <c r="BGN12" s="1629"/>
      <c r="BGO12" s="1629"/>
      <c r="BGP12" s="1629"/>
      <c r="BGQ12" s="1629"/>
      <c r="BGR12" s="1629"/>
      <c r="BGS12" s="1629"/>
      <c r="BGT12" s="1629"/>
      <c r="BGU12" s="1629"/>
      <c r="BGV12" s="1629"/>
      <c r="BGW12" s="1629"/>
      <c r="BGX12" s="1629"/>
      <c r="BGY12" s="1629"/>
      <c r="BGZ12" s="1629"/>
      <c r="BHA12" s="1629"/>
      <c r="BHB12" s="1629"/>
      <c r="BHC12" s="1629"/>
      <c r="BHD12" s="1629"/>
      <c r="BHE12" s="1629"/>
      <c r="BHF12" s="1629"/>
      <c r="BHG12" s="1629"/>
      <c r="BHH12" s="1629"/>
      <c r="BHI12" s="1629"/>
      <c r="BHJ12" s="1629"/>
      <c r="BHK12" s="1629"/>
      <c r="BHL12" s="1629"/>
      <c r="BHM12" s="1629"/>
      <c r="BHN12" s="1629"/>
      <c r="BHO12" s="1629"/>
      <c r="BHP12" s="1629"/>
      <c r="BHQ12" s="1629"/>
      <c r="BHR12" s="1629"/>
      <c r="BHS12" s="1629"/>
      <c r="BHT12" s="1629"/>
      <c r="BHU12" s="1629"/>
      <c r="BHV12" s="1629"/>
      <c r="BHW12" s="1629"/>
      <c r="BHX12" s="1629"/>
      <c r="BHY12" s="1629"/>
      <c r="BHZ12" s="1629"/>
      <c r="BIA12" s="1629"/>
      <c r="BIB12" s="1629"/>
      <c r="BIC12" s="1629"/>
      <c r="BID12" s="1629"/>
      <c r="BIE12" s="1629"/>
      <c r="BIF12" s="1629"/>
      <c r="BIG12" s="1629"/>
      <c r="BIH12" s="1629"/>
      <c r="BII12" s="1629"/>
      <c r="BIJ12" s="1629"/>
      <c r="BIK12" s="1629"/>
      <c r="BIL12" s="1629"/>
      <c r="BIM12" s="1629"/>
      <c r="BIN12" s="1629"/>
      <c r="BIO12" s="1629"/>
      <c r="BIP12" s="1629"/>
      <c r="BIQ12" s="1629"/>
      <c r="BIR12" s="1629"/>
      <c r="BIS12" s="1629"/>
      <c r="BIT12" s="1629"/>
      <c r="BIU12" s="1629"/>
      <c r="BIV12" s="1629"/>
      <c r="BIW12" s="1629"/>
      <c r="BIX12" s="1629"/>
      <c r="BIY12" s="1629"/>
      <c r="BIZ12" s="1629"/>
      <c r="BJA12" s="1629"/>
      <c r="BJB12" s="1629"/>
      <c r="BJC12" s="1629"/>
      <c r="BJD12" s="1629"/>
      <c r="BJE12" s="1629"/>
      <c r="BJF12" s="1629"/>
      <c r="BJG12" s="1629"/>
      <c r="BJH12" s="1629"/>
      <c r="BJI12" s="1629"/>
      <c r="BJJ12" s="1629"/>
      <c r="BJK12" s="1629"/>
      <c r="BJL12" s="1629"/>
      <c r="BJM12" s="1629"/>
      <c r="BJN12" s="1629"/>
      <c r="BJO12" s="1629"/>
      <c r="BJP12" s="1629"/>
      <c r="BJQ12" s="1629"/>
      <c r="BJR12" s="1629"/>
      <c r="BJS12" s="1629"/>
      <c r="BJT12" s="1629"/>
      <c r="BJU12" s="1629"/>
      <c r="BJV12" s="1629"/>
      <c r="BJW12" s="1629"/>
      <c r="BJX12" s="1629"/>
      <c r="BJY12" s="1629"/>
      <c r="BJZ12" s="1629"/>
      <c r="BKA12" s="1629"/>
      <c r="BKB12" s="1629"/>
      <c r="BKC12" s="1629"/>
      <c r="BKD12" s="1629"/>
      <c r="BKE12" s="1629"/>
      <c r="BKF12" s="1629"/>
      <c r="BKG12" s="1629"/>
      <c r="BKH12" s="1629"/>
      <c r="BKI12" s="1629"/>
      <c r="BKJ12" s="1629"/>
      <c r="BKK12" s="1629"/>
      <c r="BKL12" s="1629"/>
      <c r="BKM12" s="1629"/>
      <c r="BKN12" s="1629"/>
      <c r="BKO12" s="1629"/>
      <c r="BKP12" s="1629"/>
      <c r="BKQ12" s="1629"/>
      <c r="BKR12" s="1629"/>
      <c r="BKS12" s="1629"/>
      <c r="BKT12" s="1629"/>
      <c r="BKU12" s="1629"/>
      <c r="BKV12" s="1629"/>
      <c r="BKW12" s="1629"/>
      <c r="BKX12" s="1629"/>
      <c r="BKY12" s="1629"/>
      <c r="BKZ12" s="1629"/>
      <c r="BLA12" s="1629"/>
      <c r="BLB12" s="1629"/>
      <c r="BLC12" s="1629"/>
      <c r="BLD12" s="1629"/>
      <c r="BLE12" s="1629"/>
      <c r="BLF12" s="1629"/>
      <c r="BLG12" s="1629"/>
      <c r="BLH12" s="1629"/>
      <c r="BLI12" s="1629"/>
      <c r="BLJ12" s="1629"/>
      <c r="BLK12" s="1629"/>
      <c r="BLL12" s="1629"/>
      <c r="BLM12" s="1629"/>
      <c r="BLN12" s="1629"/>
      <c r="BLO12" s="1629"/>
      <c r="BLP12" s="1629"/>
      <c r="BLQ12" s="1629"/>
      <c r="BLR12" s="1629"/>
      <c r="BLS12" s="1629"/>
      <c r="BLT12" s="1629"/>
      <c r="BLU12" s="1629"/>
      <c r="BLV12" s="1629"/>
      <c r="BLW12" s="1629"/>
      <c r="BLX12" s="1629"/>
      <c r="BLY12" s="1629"/>
      <c r="BLZ12" s="1629"/>
      <c r="BMA12" s="1629"/>
      <c r="BMB12" s="1629"/>
      <c r="BMC12" s="1629"/>
      <c r="BMD12" s="1629"/>
      <c r="BME12" s="1629"/>
      <c r="BMF12" s="1629"/>
      <c r="BMG12" s="1629"/>
      <c r="BMH12" s="1629"/>
      <c r="BMI12" s="1629"/>
      <c r="BMJ12" s="1629"/>
      <c r="BMK12" s="1629"/>
      <c r="BML12" s="1629"/>
      <c r="BMM12" s="1629"/>
      <c r="BMN12" s="1629"/>
      <c r="BMO12" s="1629"/>
      <c r="BMP12" s="1629"/>
      <c r="BMQ12" s="1629"/>
      <c r="BMR12" s="1629"/>
      <c r="BMS12" s="1629"/>
      <c r="BMT12" s="1629"/>
      <c r="BMU12" s="1629"/>
      <c r="BMV12" s="1629"/>
      <c r="BMW12" s="1629"/>
      <c r="BMX12" s="1629"/>
      <c r="BMY12" s="1629"/>
      <c r="BMZ12" s="1629"/>
      <c r="BNA12" s="1629"/>
      <c r="BNB12" s="1629"/>
      <c r="BNC12" s="1629"/>
      <c r="BND12" s="1629"/>
      <c r="BNE12" s="1629"/>
      <c r="BNF12" s="1629"/>
      <c r="BNG12" s="1629"/>
      <c r="BNH12" s="1629"/>
      <c r="BNI12" s="1629"/>
      <c r="BNJ12" s="1629"/>
      <c r="BNK12" s="1629"/>
      <c r="BNL12" s="1629"/>
      <c r="BNM12" s="1629"/>
      <c r="BNN12" s="1629"/>
      <c r="BNO12" s="1629"/>
      <c r="BNP12" s="1629"/>
      <c r="BNQ12" s="1629"/>
      <c r="BNR12" s="1629"/>
      <c r="BNS12" s="1629"/>
      <c r="BNT12" s="1629"/>
      <c r="BNU12" s="1629"/>
      <c r="BNV12" s="1629"/>
      <c r="BNW12" s="1629"/>
      <c r="BNX12" s="1629"/>
      <c r="BNY12" s="1629"/>
      <c r="BNZ12" s="1629"/>
      <c r="BOA12" s="1629"/>
      <c r="BOB12" s="1629"/>
      <c r="BOC12" s="1629"/>
      <c r="BOD12" s="1629"/>
      <c r="BOE12" s="1629"/>
      <c r="BOF12" s="1629"/>
      <c r="BOG12" s="1629"/>
      <c r="BOH12" s="1629"/>
      <c r="BOI12" s="1629"/>
      <c r="BOJ12" s="1629"/>
      <c r="BOK12" s="1629"/>
      <c r="BOL12" s="1629"/>
      <c r="BOM12" s="1629"/>
      <c r="BON12" s="1629"/>
      <c r="BOO12" s="1629"/>
      <c r="BOP12" s="1629"/>
      <c r="BOQ12" s="1629"/>
      <c r="BOR12" s="1629"/>
      <c r="BOS12" s="1629"/>
      <c r="BOT12" s="1629"/>
      <c r="BOU12" s="1629"/>
      <c r="BOV12" s="1629"/>
      <c r="BOW12" s="1629"/>
      <c r="BOX12" s="1629"/>
      <c r="BOY12" s="1629"/>
      <c r="BOZ12" s="1629"/>
      <c r="BPA12" s="1629"/>
      <c r="BPB12" s="1629"/>
      <c r="BPC12" s="1629"/>
      <c r="BPD12" s="1629"/>
      <c r="BPE12" s="1629"/>
      <c r="BPF12" s="1629"/>
      <c r="BPG12" s="1629"/>
      <c r="BPH12" s="1629"/>
      <c r="BPI12" s="1629"/>
      <c r="BPJ12" s="1629"/>
      <c r="BPK12" s="1629"/>
      <c r="BPL12" s="1629"/>
      <c r="BPM12" s="1629"/>
      <c r="BPN12" s="1629"/>
      <c r="BPO12" s="1629"/>
      <c r="BPP12" s="1629"/>
      <c r="BPQ12" s="1629"/>
      <c r="BPR12" s="1629"/>
      <c r="BPS12" s="1629"/>
      <c r="BPT12" s="1629"/>
      <c r="BPU12" s="1629"/>
      <c r="BPV12" s="1629"/>
      <c r="BPW12" s="1629"/>
      <c r="BPX12" s="1629"/>
      <c r="BPY12" s="1629"/>
      <c r="BPZ12" s="1629"/>
      <c r="BQA12" s="1629"/>
      <c r="BQB12" s="1629"/>
      <c r="BQC12" s="1629"/>
      <c r="BQD12" s="1629"/>
      <c r="BQE12" s="1629"/>
      <c r="BQF12" s="1629"/>
      <c r="BQG12" s="1629"/>
      <c r="BQH12" s="1629"/>
      <c r="BQI12" s="1629"/>
      <c r="BQJ12" s="1629"/>
      <c r="BQK12" s="1629"/>
      <c r="BQL12" s="1629"/>
      <c r="BQM12" s="1629"/>
      <c r="BQN12" s="1629"/>
      <c r="BQO12" s="1629"/>
      <c r="BQP12" s="1629"/>
      <c r="BQQ12" s="1629"/>
      <c r="BQR12" s="1629"/>
      <c r="BQS12" s="1629"/>
      <c r="BQT12" s="1629"/>
      <c r="BQU12" s="1629"/>
      <c r="BQV12" s="1629"/>
      <c r="BQW12" s="1629"/>
      <c r="BQX12" s="1629"/>
      <c r="BQY12" s="1629"/>
      <c r="BQZ12" s="1629"/>
      <c r="BRA12" s="1629"/>
      <c r="BRB12" s="1629"/>
      <c r="BRC12" s="1629"/>
      <c r="BRD12" s="1629"/>
      <c r="BRE12" s="1629"/>
      <c r="BRF12" s="1629"/>
      <c r="BRG12" s="1629"/>
      <c r="BRH12" s="1629"/>
      <c r="BRI12" s="1629"/>
      <c r="BRJ12" s="1629"/>
      <c r="BRK12" s="1629"/>
      <c r="BRL12" s="1629"/>
      <c r="BRM12" s="1629"/>
      <c r="BRN12" s="1629"/>
      <c r="BRO12" s="1629"/>
      <c r="BRP12" s="1629"/>
      <c r="BRQ12" s="1629"/>
      <c r="BRR12" s="1629"/>
      <c r="BRS12" s="1629"/>
      <c r="BRT12" s="1629"/>
      <c r="BRU12" s="1629"/>
      <c r="BRV12" s="1629"/>
      <c r="BRW12" s="1629"/>
      <c r="BRX12" s="1629"/>
      <c r="BRY12" s="1629"/>
      <c r="BRZ12" s="1629"/>
      <c r="BSA12" s="1629"/>
      <c r="BSB12" s="1629"/>
      <c r="BSC12" s="1629"/>
      <c r="BSD12" s="1629"/>
      <c r="BSE12" s="1629"/>
      <c r="BSF12" s="1629"/>
      <c r="BSG12" s="1629"/>
      <c r="BSH12" s="1629"/>
      <c r="BSI12" s="1629"/>
      <c r="BSJ12" s="1629"/>
      <c r="BSK12" s="1629"/>
      <c r="BSL12" s="1629"/>
      <c r="BSM12" s="1629"/>
      <c r="BSN12" s="1629"/>
      <c r="BSO12" s="1629"/>
      <c r="BSP12" s="1629"/>
      <c r="BSQ12" s="1629"/>
      <c r="BSR12" s="1629"/>
      <c r="BSS12" s="1629"/>
      <c r="BST12" s="1629"/>
      <c r="BSU12" s="1629"/>
      <c r="BSV12" s="1629"/>
      <c r="BSW12" s="1629"/>
      <c r="BSX12" s="1629"/>
      <c r="BSY12" s="1629"/>
      <c r="BSZ12" s="1629"/>
      <c r="BTA12" s="1629"/>
      <c r="BTB12" s="1629"/>
      <c r="BTC12" s="1629"/>
      <c r="BTD12" s="1629"/>
      <c r="BTE12" s="1629"/>
      <c r="BTF12" s="1629"/>
      <c r="BTG12" s="1629"/>
      <c r="BTH12" s="1629"/>
      <c r="BTI12" s="1629"/>
      <c r="BTJ12" s="1629"/>
      <c r="BTK12" s="1629"/>
      <c r="BTL12" s="1629"/>
      <c r="BTM12" s="1629"/>
      <c r="BTN12" s="1629"/>
      <c r="BTO12" s="1629"/>
      <c r="BTP12" s="1629"/>
      <c r="BTQ12" s="1629"/>
      <c r="BTR12" s="1629"/>
      <c r="BTS12" s="1629"/>
      <c r="BTT12" s="1629"/>
      <c r="BTU12" s="1629"/>
      <c r="BTV12" s="1629"/>
      <c r="BTW12" s="1629"/>
      <c r="BTX12" s="1629"/>
      <c r="BTY12" s="1629"/>
      <c r="BTZ12" s="1629"/>
      <c r="BUA12" s="1629"/>
      <c r="BUB12" s="1629"/>
      <c r="BUC12" s="1629"/>
      <c r="BUD12" s="1629"/>
      <c r="BUE12" s="1629"/>
      <c r="BUF12" s="1629"/>
      <c r="BUG12" s="1629"/>
      <c r="BUH12" s="1629"/>
      <c r="BUI12" s="1629"/>
      <c r="BUJ12" s="1629"/>
      <c r="BUK12" s="1629"/>
      <c r="BUL12" s="1629"/>
      <c r="BUM12" s="1629"/>
      <c r="BUN12" s="1629"/>
      <c r="BUO12" s="1629"/>
      <c r="BUP12" s="1629"/>
      <c r="BUQ12" s="1629"/>
      <c r="BUR12" s="1629"/>
      <c r="BUS12" s="1629"/>
      <c r="BUT12" s="1629"/>
      <c r="BUU12" s="1629"/>
      <c r="BUV12" s="1629"/>
      <c r="BUW12" s="1629"/>
      <c r="BUX12" s="1629"/>
      <c r="BUY12" s="1629"/>
      <c r="BUZ12" s="1629"/>
      <c r="BVA12" s="1629"/>
      <c r="BVB12" s="1629"/>
      <c r="BVC12" s="1629"/>
      <c r="BVD12" s="1629"/>
      <c r="BVE12" s="1629"/>
      <c r="BVF12" s="1629"/>
      <c r="BVG12" s="1629"/>
      <c r="BVH12" s="1629"/>
      <c r="BVI12" s="1629"/>
      <c r="BVJ12" s="1629"/>
      <c r="BVK12" s="1629"/>
      <c r="BVL12" s="1629"/>
      <c r="BVM12" s="1629"/>
      <c r="BVN12" s="1629"/>
      <c r="BVO12" s="1629"/>
      <c r="BVP12" s="1629"/>
      <c r="BVQ12" s="1629"/>
      <c r="BVR12" s="1629"/>
      <c r="BVS12" s="1629"/>
      <c r="BVT12" s="1629"/>
      <c r="BVU12" s="1629"/>
      <c r="BVV12" s="1629"/>
      <c r="BVW12" s="1629"/>
      <c r="BVX12" s="1629"/>
      <c r="BVY12" s="1629"/>
      <c r="BVZ12" s="1629"/>
      <c r="BWA12" s="1629"/>
      <c r="BWB12" s="1629"/>
      <c r="BWC12" s="1629"/>
      <c r="BWD12" s="1629"/>
    </row>
    <row r="13" spans="1:1954" ht="16.5" x14ac:dyDescent="0.3">
      <c r="A13" s="1726" t="s">
        <v>1657</v>
      </c>
      <c r="B13" s="1727">
        <v>2675.3103701195878</v>
      </c>
      <c r="C13" s="1727">
        <v>1447.9903706500002</v>
      </c>
      <c r="D13" s="1727">
        <v>4123.3007407695877</v>
      </c>
      <c r="F13" s="570"/>
      <c r="G13" s="570"/>
      <c r="H13" s="570"/>
      <c r="J13" s="1723"/>
      <c r="K13" s="1723"/>
      <c r="L13" s="1723"/>
      <c r="O13" s="469">
        <v>2.5</v>
      </c>
    </row>
    <row r="14" spans="1:1954" ht="16.5" x14ac:dyDescent="0.3">
      <c r="A14" s="1728" t="s">
        <v>1658</v>
      </c>
      <c r="B14" s="1729">
        <v>100.88046958</v>
      </c>
      <c r="C14" s="1729">
        <v>1116.5931994100001</v>
      </c>
      <c r="D14" s="1729">
        <v>1217.4736689900001</v>
      </c>
      <c r="F14" s="570"/>
      <c r="G14" s="570"/>
      <c r="H14" s="570"/>
      <c r="J14" s="1723"/>
      <c r="K14" s="1723"/>
      <c r="L14" s="1723"/>
    </row>
    <row r="15" spans="1:1954" ht="16.5" x14ac:dyDescent="0.3">
      <c r="A15" s="1728" t="s">
        <v>1659</v>
      </c>
      <c r="B15" s="1729">
        <v>523.93895237000004</v>
      </c>
      <c r="C15" s="1729">
        <v>261.52952683000001</v>
      </c>
      <c r="D15" s="1729">
        <v>785.46847919999993</v>
      </c>
      <c r="F15" s="570"/>
      <c r="G15" s="570"/>
      <c r="H15" s="570"/>
      <c r="J15" s="1723"/>
      <c r="K15" s="1723"/>
      <c r="L15" s="1723"/>
    </row>
    <row r="16" spans="1:1954" ht="16.5" x14ac:dyDescent="0.3">
      <c r="A16" s="1728" t="s">
        <v>1660</v>
      </c>
      <c r="B16" s="1729">
        <v>2050.4909481695877</v>
      </c>
      <c r="C16" s="1729">
        <v>69.867644409999997</v>
      </c>
      <c r="D16" s="1729">
        <v>2120.3585925795878</v>
      </c>
      <c r="F16" s="570"/>
      <c r="G16" s="570"/>
      <c r="H16" s="570"/>
      <c r="J16" s="1723"/>
      <c r="K16" s="1723"/>
      <c r="L16" s="1723"/>
    </row>
    <row r="17" spans="1:1954" ht="16.5" x14ac:dyDescent="0.3">
      <c r="A17" s="1726" t="s">
        <v>1661</v>
      </c>
      <c r="B17" s="1727">
        <v>730.46600429</v>
      </c>
      <c r="C17" s="1727">
        <v>261.66235320999999</v>
      </c>
      <c r="D17" s="1727">
        <v>992.12835749999999</v>
      </c>
      <c r="F17" s="570"/>
      <c r="G17" s="570"/>
      <c r="H17" s="570"/>
      <c r="J17" s="1723"/>
      <c r="K17" s="1723"/>
      <c r="L17" s="1723"/>
    </row>
    <row r="18" spans="1:1954" ht="16.5" x14ac:dyDescent="0.3">
      <c r="A18" s="1726" t="s">
        <v>1662</v>
      </c>
      <c r="B18" s="1727">
        <v>2175.4044761700002</v>
      </c>
      <c r="C18" s="1727">
        <v>2791.3081178018929</v>
      </c>
      <c r="D18" s="1727">
        <v>4966.7125939718926</v>
      </c>
      <c r="F18" s="570"/>
      <c r="G18" s="570"/>
      <c r="H18" s="570"/>
      <c r="J18" s="1723"/>
      <c r="K18" s="1723"/>
      <c r="L18" s="1723"/>
    </row>
    <row r="19" spans="1:1954" ht="16.5" x14ac:dyDescent="0.3">
      <c r="A19" s="1726" t="s">
        <v>1663</v>
      </c>
      <c r="B19" s="1727">
        <v>2076.5723510311936</v>
      </c>
      <c r="C19" s="1727">
        <v>770.47746233594182</v>
      </c>
      <c r="D19" s="1727">
        <v>2847.0498133671354</v>
      </c>
      <c r="F19" s="570"/>
      <c r="G19" s="570"/>
      <c r="H19" s="570"/>
      <c r="J19" s="1723"/>
      <c r="K19" s="1723"/>
      <c r="L19" s="1723"/>
    </row>
    <row r="20" spans="1:1954" ht="16.5" x14ac:dyDescent="0.3">
      <c r="A20" s="1726" t="s">
        <v>1664</v>
      </c>
      <c r="B20" s="1727">
        <v>69.063255221531364</v>
      </c>
      <c r="C20" s="1727">
        <v>32.883525099981441</v>
      </c>
      <c r="D20" s="1727">
        <v>101.94678032151279</v>
      </c>
      <c r="F20" s="570"/>
      <c r="G20" s="570"/>
      <c r="H20" s="570"/>
      <c r="J20" s="1723"/>
      <c r="K20" s="1723"/>
      <c r="L20" s="1723"/>
    </row>
    <row r="21" spans="1:1954" ht="16.5" x14ac:dyDescent="0.3">
      <c r="A21" s="1726" t="s">
        <v>1665</v>
      </c>
      <c r="B21" s="1727">
        <v>483.35860858999996</v>
      </c>
      <c r="C21" s="1727">
        <v>148.12313483999998</v>
      </c>
      <c r="D21" s="1727">
        <v>631.48174343000005</v>
      </c>
      <c r="F21" s="570"/>
      <c r="G21" s="570"/>
      <c r="H21" s="570"/>
      <c r="J21" s="1723"/>
      <c r="K21" s="1723"/>
      <c r="L21" s="1723"/>
    </row>
    <row r="22" spans="1:1954" ht="16.5" x14ac:dyDescent="0.3">
      <c r="A22" s="1726" t="s">
        <v>1666</v>
      </c>
      <c r="B22" s="1727">
        <v>348.47202938999999</v>
      </c>
      <c r="C22" s="1727">
        <v>7.0749193500000001</v>
      </c>
      <c r="D22" s="1727">
        <v>355.54694874</v>
      </c>
      <c r="F22" s="570"/>
      <c r="G22" s="570"/>
      <c r="H22" s="570"/>
      <c r="J22" s="1723"/>
      <c r="K22" s="1723"/>
      <c r="L22" s="1723"/>
    </row>
    <row r="23" spans="1:1954" ht="16.5" x14ac:dyDescent="0.3">
      <c r="A23" s="1726" t="s">
        <v>1667</v>
      </c>
      <c r="B23" s="1727">
        <v>785.77672284999994</v>
      </c>
      <c r="C23" s="1727">
        <v>209.33662594</v>
      </c>
      <c r="D23" s="1727">
        <v>995.11334878999992</v>
      </c>
      <c r="F23" s="570"/>
      <c r="G23" s="570"/>
      <c r="H23" s="570"/>
      <c r="J23" s="1723"/>
      <c r="K23" s="1723"/>
      <c r="L23" s="1723"/>
    </row>
    <row r="24" spans="1:1954" ht="16.5" x14ac:dyDescent="0.3">
      <c r="A24" s="1726" t="s">
        <v>1668</v>
      </c>
      <c r="B24" s="1727">
        <v>223.56269535999999</v>
      </c>
      <c r="C24" s="1727">
        <v>7.8217400000000006E-3</v>
      </c>
      <c r="D24" s="1727">
        <v>223.57051709999999</v>
      </c>
      <c r="F24" s="570"/>
      <c r="G24" s="570"/>
      <c r="H24" s="570"/>
      <c r="J24" s="1723"/>
      <c r="K24" s="1723"/>
      <c r="L24" s="1723"/>
    </row>
    <row r="25" spans="1:1954" ht="16.5" x14ac:dyDescent="0.3">
      <c r="A25" s="1726" t="s">
        <v>1669</v>
      </c>
      <c r="B25" s="1727">
        <v>294.10006809049486</v>
      </c>
      <c r="C25" s="1727">
        <v>85.144560940000019</v>
      </c>
      <c r="D25" s="1727">
        <v>379.24462903049482</v>
      </c>
      <c r="F25" s="570"/>
      <c r="G25" s="570"/>
      <c r="H25" s="570"/>
      <c r="J25" s="1723"/>
      <c r="K25" s="1723"/>
      <c r="L25" s="1723"/>
    </row>
    <row r="26" spans="1:1954" ht="16.5" x14ac:dyDescent="0.3">
      <c r="A26" s="1726" t="s">
        <v>1670</v>
      </c>
      <c r="B26" s="1727">
        <v>211.08593671</v>
      </c>
      <c r="C26" s="1727">
        <v>2.439355E-2</v>
      </c>
      <c r="D26" s="1727">
        <v>211.11033025999998</v>
      </c>
      <c r="F26" s="570"/>
      <c r="G26" s="570"/>
      <c r="H26" s="570"/>
      <c r="J26" s="1723"/>
      <c r="K26" s="1723"/>
      <c r="L26" s="1723"/>
    </row>
    <row r="27" spans="1:1954" ht="16.5" x14ac:dyDescent="0.3">
      <c r="A27" s="1726" t="s">
        <v>1671</v>
      </c>
      <c r="B27" s="1727">
        <v>732.64092612373895</v>
      </c>
      <c r="C27" s="1727">
        <v>137.52024457000002</v>
      </c>
      <c r="D27" s="1727">
        <v>870.16117069373922</v>
      </c>
      <c r="F27" s="570"/>
      <c r="G27" s="570"/>
      <c r="H27" s="570"/>
      <c r="J27" s="1723"/>
      <c r="K27" s="1723"/>
      <c r="L27" s="1723"/>
    </row>
    <row r="28" spans="1:1954" ht="16.5" x14ac:dyDescent="0.3">
      <c r="A28" s="1726" t="s">
        <v>1672</v>
      </c>
      <c r="B28" s="1727">
        <v>38.086419039999996</v>
      </c>
      <c r="C28" s="1727">
        <v>131.50462802000001</v>
      </c>
      <c r="D28" s="1727">
        <v>169.59104705999999</v>
      </c>
      <c r="F28" s="570"/>
      <c r="G28" s="570"/>
      <c r="H28" s="570"/>
      <c r="J28" s="1723"/>
      <c r="K28" s="1723"/>
      <c r="L28" s="1723"/>
    </row>
    <row r="29" spans="1:1954" ht="16.5" x14ac:dyDescent="0.3">
      <c r="A29" s="1726" t="s">
        <v>1673</v>
      </c>
      <c r="B29" s="1727">
        <v>301.93141244999998</v>
      </c>
      <c r="C29" s="1727">
        <v>7.0450499999999997E-3</v>
      </c>
      <c r="D29" s="1727">
        <v>301.93845750000003</v>
      </c>
      <c r="F29" s="570"/>
      <c r="G29" s="570"/>
      <c r="H29" s="570"/>
      <c r="J29" s="1723"/>
      <c r="K29" s="1723"/>
      <c r="L29" s="1723"/>
    </row>
    <row r="30" spans="1:1954" ht="16.5" x14ac:dyDescent="0.3">
      <c r="A30" s="1726" t="s">
        <v>1674</v>
      </c>
      <c r="B30" s="1727">
        <v>215.19195178609729</v>
      </c>
      <c r="C30" s="1727">
        <v>4.0765799999999998E-3</v>
      </c>
      <c r="D30" s="1727">
        <v>215.19602836609727</v>
      </c>
      <c r="F30" s="570"/>
      <c r="G30" s="570"/>
      <c r="H30" s="570"/>
      <c r="J30" s="1723"/>
      <c r="K30" s="1723"/>
      <c r="L30" s="1723"/>
    </row>
    <row r="31" spans="1:1954" ht="16.5" x14ac:dyDescent="0.3">
      <c r="A31" s="1726" t="s">
        <v>1675</v>
      </c>
      <c r="B31" s="1727">
        <v>1784.036991510894</v>
      </c>
      <c r="C31" s="1727">
        <v>282.89278761999998</v>
      </c>
      <c r="D31" s="1727">
        <v>2066.9297791308941</v>
      </c>
      <c r="F31" s="570"/>
      <c r="G31" s="570"/>
      <c r="H31" s="570"/>
      <c r="J31" s="1723"/>
      <c r="K31" s="1723"/>
      <c r="L31" s="1723"/>
    </row>
    <row r="32" spans="1:1954" ht="16.5" x14ac:dyDescent="0.3">
      <c r="A32" s="1728" t="s">
        <v>1676</v>
      </c>
      <c r="B32" s="1729">
        <v>115.47304274</v>
      </c>
      <c r="C32" s="1729">
        <v>7.2417394100000001</v>
      </c>
      <c r="D32" s="1729">
        <v>122.71478214999999</v>
      </c>
      <c r="E32" s="1601"/>
      <c r="F32" s="1731"/>
      <c r="G32" s="570"/>
      <c r="H32" s="1731"/>
      <c r="I32" s="1601"/>
      <c r="J32" s="1723"/>
      <c r="K32" s="1723"/>
      <c r="L32" s="1723"/>
      <c r="M32" s="1601"/>
      <c r="N32" s="1601"/>
      <c r="O32" s="1601"/>
      <c r="P32" s="1601"/>
      <c r="Q32" s="1601"/>
      <c r="R32" s="1601"/>
      <c r="S32" s="1601"/>
      <c r="T32" s="1601"/>
      <c r="U32" s="1601"/>
      <c r="V32" s="1601"/>
      <c r="W32" s="1601"/>
      <c r="X32" s="1601"/>
      <c r="Y32" s="1601"/>
      <c r="Z32" s="1601"/>
      <c r="AA32" s="1601"/>
      <c r="AB32" s="1601"/>
      <c r="AC32" s="1601"/>
      <c r="AD32" s="1601"/>
      <c r="AE32" s="1601"/>
      <c r="AF32" s="1601"/>
      <c r="AG32" s="1601"/>
      <c r="AH32" s="1601"/>
      <c r="AI32" s="1601"/>
      <c r="AJ32" s="1601"/>
      <c r="AK32" s="1601"/>
      <c r="AL32" s="1601"/>
      <c r="AM32" s="1601"/>
      <c r="AN32" s="1601"/>
      <c r="AO32" s="1601"/>
      <c r="AP32" s="1601"/>
      <c r="AQ32" s="1601"/>
      <c r="AR32" s="1601"/>
      <c r="AS32" s="1601"/>
      <c r="AT32" s="1601"/>
      <c r="AU32" s="1601"/>
      <c r="AV32" s="1601"/>
      <c r="AW32" s="1601"/>
      <c r="AX32" s="1601"/>
      <c r="AY32" s="1601"/>
      <c r="AZ32" s="1601"/>
      <c r="BA32" s="1601"/>
      <c r="BB32" s="1601"/>
      <c r="BC32" s="1601"/>
      <c r="BD32" s="1601"/>
      <c r="BE32" s="1601"/>
      <c r="BF32" s="1601"/>
      <c r="BG32" s="1601"/>
      <c r="BH32" s="1601"/>
      <c r="BI32" s="1601"/>
      <c r="BJ32" s="1601"/>
      <c r="BK32" s="1601"/>
      <c r="BL32" s="1601"/>
      <c r="BM32" s="1601"/>
      <c r="BN32" s="1601"/>
      <c r="BO32" s="1601"/>
      <c r="BP32" s="1601"/>
      <c r="BQ32" s="1601"/>
      <c r="BR32" s="1601"/>
      <c r="BS32" s="1601"/>
      <c r="BT32" s="1601"/>
      <c r="BU32" s="1601"/>
      <c r="BV32" s="1601"/>
      <c r="BW32" s="1601"/>
      <c r="BX32" s="1601"/>
      <c r="BY32" s="1601"/>
      <c r="BZ32" s="1601"/>
      <c r="CA32" s="1601"/>
      <c r="CB32" s="1601"/>
      <c r="CC32" s="1601"/>
      <c r="CD32" s="1601"/>
      <c r="CE32" s="1601"/>
      <c r="CF32" s="1601"/>
      <c r="CG32" s="1601"/>
      <c r="CH32" s="1601"/>
      <c r="CI32" s="1601"/>
      <c r="CJ32" s="1601"/>
      <c r="CK32" s="1601"/>
      <c r="CL32" s="1601"/>
      <c r="CM32" s="1601"/>
      <c r="CN32" s="1601"/>
      <c r="CO32" s="1601"/>
      <c r="CP32" s="1601"/>
      <c r="CQ32" s="1601"/>
      <c r="CR32" s="1601"/>
      <c r="CS32" s="1601"/>
      <c r="CT32" s="1601"/>
      <c r="CU32" s="1601"/>
      <c r="CV32" s="1601"/>
      <c r="CW32" s="1601"/>
      <c r="CX32" s="1601"/>
      <c r="CY32" s="1601"/>
      <c r="CZ32" s="1601"/>
      <c r="DA32" s="1601"/>
      <c r="DB32" s="1601"/>
      <c r="DC32" s="1601"/>
      <c r="DD32" s="1601"/>
      <c r="DE32" s="1601"/>
      <c r="DF32" s="1601"/>
      <c r="DG32" s="1601"/>
      <c r="DH32" s="1601"/>
      <c r="DI32" s="1601"/>
      <c r="DJ32" s="1601"/>
      <c r="DK32" s="1601"/>
      <c r="DL32" s="1601"/>
      <c r="DM32" s="1601"/>
      <c r="DN32" s="1601"/>
      <c r="DO32" s="1601"/>
      <c r="DP32" s="1601"/>
      <c r="DQ32" s="1601"/>
      <c r="DR32" s="1601"/>
      <c r="DS32" s="1601"/>
      <c r="DT32" s="1601"/>
      <c r="DU32" s="1601"/>
      <c r="DV32" s="1601"/>
      <c r="DW32" s="1601"/>
      <c r="DX32" s="1601"/>
      <c r="DY32" s="1601"/>
      <c r="DZ32" s="1601"/>
      <c r="EA32" s="1601"/>
      <c r="EB32" s="1601"/>
      <c r="EC32" s="1601"/>
      <c r="ED32" s="1601"/>
      <c r="EE32" s="1601"/>
      <c r="EF32" s="1601"/>
      <c r="EG32" s="1601"/>
      <c r="EH32" s="1601"/>
      <c r="EI32" s="1601"/>
      <c r="EJ32" s="1601"/>
      <c r="EK32" s="1601"/>
      <c r="EL32" s="1601"/>
      <c r="EM32" s="1601"/>
      <c r="EN32" s="1601"/>
      <c r="EO32" s="1601"/>
      <c r="EP32" s="1601"/>
      <c r="EQ32" s="1601"/>
      <c r="ER32" s="1601"/>
      <c r="ES32" s="1601"/>
      <c r="ET32" s="1601"/>
      <c r="EU32" s="1601"/>
      <c r="EV32" s="1601"/>
      <c r="EW32" s="1601"/>
      <c r="EX32" s="1601"/>
      <c r="EY32" s="1601"/>
      <c r="EZ32" s="1601"/>
      <c r="FA32" s="1601"/>
      <c r="FB32" s="1601"/>
      <c r="FC32" s="1601"/>
      <c r="FD32" s="1601"/>
      <c r="FE32" s="1601"/>
      <c r="FF32" s="1601"/>
      <c r="FG32" s="1601"/>
      <c r="FH32" s="1601"/>
      <c r="FI32" s="1601"/>
      <c r="FJ32" s="1601"/>
      <c r="FK32" s="1601"/>
      <c r="FL32" s="1601"/>
      <c r="FM32" s="1601"/>
      <c r="FN32" s="1601"/>
      <c r="FO32" s="1601"/>
      <c r="FP32" s="1601"/>
      <c r="FQ32" s="1601"/>
      <c r="FR32" s="1601"/>
      <c r="FS32" s="1601"/>
      <c r="FT32" s="1601"/>
      <c r="FU32" s="1601"/>
      <c r="FV32" s="1601"/>
      <c r="FW32" s="1601"/>
      <c r="FX32" s="1601"/>
      <c r="FY32" s="1601"/>
      <c r="FZ32" s="1601"/>
      <c r="GA32" s="1601"/>
      <c r="GB32" s="1601"/>
      <c r="GC32" s="1601"/>
      <c r="GD32" s="1601"/>
      <c r="GE32" s="1601"/>
      <c r="GF32" s="1601"/>
      <c r="GG32" s="1601"/>
      <c r="GH32" s="1601"/>
      <c r="GI32" s="1601"/>
      <c r="GJ32" s="1601"/>
      <c r="GK32" s="1601"/>
      <c r="GL32" s="1601"/>
      <c r="GM32" s="1601"/>
      <c r="GN32" s="1601"/>
      <c r="GO32" s="1601"/>
      <c r="GP32" s="1601"/>
      <c r="GQ32" s="1601"/>
      <c r="GR32" s="1601"/>
      <c r="GS32" s="1601"/>
      <c r="GT32" s="1601"/>
      <c r="GU32" s="1601"/>
      <c r="GV32" s="1601"/>
      <c r="GW32" s="1601"/>
      <c r="GX32" s="1601"/>
      <c r="GY32" s="1601"/>
      <c r="GZ32" s="1601"/>
      <c r="HA32" s="1601"/>
      <c r="HB32" s="1601"/>
      <c r="HC32" s="1601"/>
      <c r="HD32" s="1601"/>
      <c r="HE32" s="1601"/>
      <c r="HF32" s="1601"/>
      <c r="HG32" s="1601"/>
      <c r="HH32" s="1601"/>
      <c r="HI32" s="1601"/>
      <c r="HJ32" s="1601"/>
      <c r="HK32" s="1601"/>
      <c r="HL32" s="1601"/>
      <c r="HM32" s="1601"/>
      <c r="HN32" s="1601"/>
      <c r="HO32" s="1601"/>
      <c r="HP32" s="1601"/>
      <c r="HQ32" s="1601"/>
      <c r="HR32" s="1601"/>
      <c r="HS32" s="1601"/>
      <c r="HT32" s="1601"/>
      <c r="HU32" s="1601"/>
      <c r="HV32" s="1601"/>
      <c r="HW32" s="1601"/>
      <c r="HX32" s="1601"/>
      <c r="HY32" s="1601"/>
      <c r="HZ32" s="1601"/>
      <c r="IA32" s="1601"/>
      <c r="IB32" s="1601"/>
      <c r="IC32" s="1601"/>
      <c r="ID32" s="1601"/>
      <c r="IE32" s="1601"/>
      <c r="IF32" s="1601"/>
      <c r="IG32" s="1601"/>
      <c r="IH32" s="1601"/>
      <c r="II32" s="1601"/>
      <c r="IJ32" s="1601"/>
      <c r="IK32" s="1601"/>
      <c r="IL32" s="1601"/>
      <c r="IM32" s="1601"/>
      <c r="IN32" s="1601"/>
      <c r="IO32" s="1601"/>
      <c r="IP32" s="1601"/>
      <c r="IQ32" s="1601"/>
      <c r="IR32" s="1601"/>
      <c r="IS32" s="1601"/>
      <c r="IT32" s="1601"/>
      <c r="IU32" s="1601"/>
      <c r="IV32" s="1601"/>
      <c r="IW32" s="1601"/>
      <c r="IX32" s="1601"/>
      <c r="IY32" s="1601"/>
      <c r="IZ32" s="1601"/>
      <c r="JA32" s="1601"/>
      <c r="JB32" s="1601"/>
      <c r="JC32" s="1601"/>
      <c r="JD32" s="1601"/>
      <c r="JE32" s="1601"/>
      <c r="JF32" s="1601"/>
      <c r="JG32" s="1601"/>
      <c r="JH32" s="1601"/>
      <c r="JI32" s="1601"/>
      <c r="JJ32" s="1601"/>
      <c r="JK32" s="1601"/>
      <c r="JL32" s="1601"/>
      <c r="JM32" s="1601"/>
      <c r="JN32" s="1601"/>
      <c r="JO32" s="1601"/>
      <c r="JP32" s="1601"/>
      <c r="JQ32" s="1601"/>
      <c r="JR32" s="1601"/>
      <c r="JS32" s="1601"/>
      <c r="JT32" s="1601"/>
      <c r="JU32" s="1601"/>
      <c r="JV32" s="1601"/>
      <c r="JW32" s="1601"/>
      <c r="JX32" s="1601"/>
      <c r="JY32" s="1601"/>
      <c r="JZ32" s="1601"/>
      <c r="KA32" s="1601"/>
      <c r="KB32" s="1601"/>
      <c r="KC32" s="1601"/>
      <c r="KD32" s="1601"/>
      <c r="KE32" s="1601"/>
      <c r="KF32" s="1601"/>
      <c r="KG32" s="1601"/>
      <c r="KH32" s="1601"/>
      <c r="KI32" s="1601"/>
      <c r="KJ32" s="1601"/>
      <c r="KK32" s="1601"/>
      <c r="KL32" s="1601"/>
      <c r="KM32" s="1601"/>
      <c r="KN32" s="1601"/>
      <c r="KO32" s="1601"/>
      <c r="KP32" s="1601"/>
      <c r="KQ32" s="1601"/>
      <c r="KR32" s="1601"/>
      <c r="KS32" s="1601"/>
      <c r="KT32" s="1601"/>
      <c r="KU32" s="1601"/>
      <c r="KV32" s="1601"/>
      <c r="KW32" s="1601"/>
      <c r="KX32" s="1601"/>
      <c r="KY32" s="1601"/>
      <c r="KZ32" s="1601"/>
      <c r="LA32" s="1601"/>
      <c r="LB32" s="1601"/>
      <c r="LC32" s="1601"/>
      <c r="LD32" s="1601"/>
      <c r="LE32" s="1601"/>
      <c r="LF32" s="1601"/>
      <c r="LG32" s="1601"/>
      <c r="LH32" s="1601"/>
      <c r="LI32" s="1601"/>
      <c r="LJ32" s="1601"/>
      <c r="LK32" s="1601"/>
      <c r="LL32" s="1601"/>
      <c r="LM32" s="1601"/>
      <c r="LN32" s="1601"/>
      <c r="LO32" s="1601"/>
      <c r="LP32" s="1601"/>
      <c r="LQ32" s="1601"/>
      <c r="LR32" s="1601"/>
      <c r="LS32" s="1601"/>
      <c r="LT32" s="1601"/>
      <c r="LU32" s="1601"/>
      <c r="LV32" s="1601"/>
      <c r="LW32" s="1601"/>
      <c r="LX32" s="1601"/>
      <c r="LY32" s="1601"/>
      <c r="LZ32" s="1601"/>
      <c r="MA32" s="1601"/>
      <c r="MB32" s="1601"/>
      <c r="MC32" s="1601"/>
      <c r="MD32" s="1601"/>
      <c r="ME32" s="1601"/>
      <c r="MF32" s="1601"/>
      <c r="MG32" s="1601"/>
      <c r="MH32" s="1601"/>
      <c r="MI32" s="1601"/>
      <c r="MJ32" s="1601"/>
      <c r="MK32" s="1601"/>
      <c r="ML32" s="1601"/>
      <c r="MM32" s="1601"/>
      <c r="MN32" s="1601"/>
      <c r="MO32" s="1601"/>
      <c r="MP32" s="1601"/>
      <c r="MQ32" s="1601"/>
      <c r="MR32" s="1601"/>
      <c r="MS32" s="1601"/>
      <c r="MT32" s="1601"/>
      <c r="MU32" s="1601"/>
      <c r="MV32" s="1601"/>
      <c r="MW32" s="1601"/>
      <c r="MX32" s="1601"/>
      <c r="MY32" s="1601"/>
      <c r="MZ32" s="1601"/>
      <c r="NA32" s="1601"/>
      <c r="NB32" s="1601"/>
      <c r="NC32" s="1601"/>
      <c r="ND32" s="1601"/>
      <c r="NE32" s="1601"/>
      <c r="NF32" s="1601"/>
      <c r="NG32" s="1601"/>
      <c r="NH32" s="1601"/>
      <c r="NI32" s="1601"/>
      <c r="NJ32" s="1601"/>
      <c r="NK32" s="1601"/>
      <c r="NL32" s="1601"/>
      <c r="NM32" s="1601"/>
      <c r="NN32" s="1601"/>
      <c r="NO32" s="1601"/>
      <c r="NP32" s="1601"/>
      <c r="NQ32" s="1601"/>
      <c r="NR32" s="1601"/>
      <c r="NS32" s="1601"/>
      <c r="NT32" s="1601"/>
      <c r="NU32" s="1601"/>
      <c r="NV32" s="1601"/>
      <c r="NW32" s="1601"/>
      <c r="NX32" s="1601"/>
      <c r="NY32" s="1601"/>
      <c r="NZ32" s="1601"/>
      <c r="OA32" s="1601"/>
      <c r="OB32" s="1601"/>
      <c r="OC32" s="1601"/>
      <c r="OD32" s="1601"/>
      <c r="OE32" s="1601"/>
      <c r="OF32" s="1601"/>
      <c r="OG32" s="1601"/>
      <c r="OH32" s="1601"/>
      <c r="OI32" s="1601"/>
      <c r="OJ32" s="1601"/>
      <c r="OK32" s="1601"/>
      <c r="OL32" s="1601"/>
      <c r="OM32" s="1601"/>
      <c r="ON32" s="1601"/>
      <c r="OO32" s="1601"/>
      <c r="OP32" s="1601"/>
      <c r="OQ32" s="1601"/>
      <c r="OR32" s="1601"/>
      <c r="OS32" s="1601"/>
      <c r="OT32" s="1601"/>
      <c r="OU32" s="1601"/>
      <c r="OV32" s="1601"/>
      <c r="OW32" s="1601"/>
      <c r="OX32" s="1601"/>
      <c r="OY32" s="1601"/>
      <c r="OZ32" s="1601"/>
      <c r="PA32" s="1601"/>
      <c r="PB32" s="1601"/>
      <c r="PC32" s="1601"/>
      <c r="PD32" s="1601"/>
      <c r="PE32" s="1601"/>
      <c r="PF32" s="1601"/>
      <c r="PG32" s="1601"/>
      <c r="PH32" s="1601"/>
      <c r="PI32" s="1601"/>
      <c r="PJ32" s="1601"/>
      <c r="PK32" s="1601"/>
      <c r="PL32" s="1601"/>
      <c r="PM32" s="1601"/>
      <c r="PN32" s="1601"/>
      <c r="PO32" s="1601"/>
      <c r="PP32" s="1601"/>
      <c r="PQ32" s="1601"/>
      <c r="PR32" s="1601"/>
      <c r="PS32" s="1601"/>
      <c r="PT32" s="1601"/>
      <c r="PU32" s="1601"/>
      <c r="PV32" s="1601"/>
      <c r="PW32" s="1601"/>
      <c r="PX32" s="1601"/>
      <c r="PY32" s="1601"/>
      <c r="PZ32" s="1601"/>
      <c r="QA32" s="1601"/>
      <c r="QB32" s="1601"/>
      <c r="QC32" s="1601"/>
      <c r="QD32" s="1601"/>
      <c r="QE32" s="1601"/>
      <c r="QF32" s="1601"/>
      <c r="QG32" s="1601"/>
      <c r="QH32" s="1601"/>
      <c r="QI32" s="1601"/>
      <c r="QJ32" s="1601"/>
      <c r="QK32" s="1601"/>
      <c r="QL32" s="1601"/>
      <c r="QM32" s="1601"/>
      <c r="QN32" s="1601"/>
      <c r="QO32" s="1601"/>
      <c r="QP32" s="1601"/>
      <c r="QQ32" s="1601"/>
      <c r="QR32" s="1601"/>
      <c r="QS32" s="1601"/>
      <c r="QT32" s="1601"/>
      <c r="QU32" s="1601"/>
      <c r="QV32" s="1601"/>
      <c r="QW32" s="1601"/>
      <c r="QX32" s="1601"/>
      <c r="QY32" s="1601"/>
      <c r="QZ32" s="1601"/>
      <c r="RA32" s="1601"/>
      <c r="RB32" s="1601"/>
      <c r="RC32" s="1601"/>
      <c r="RD32" s="1601"/>
      <c r="RE32" s="1601"/>
      <c r="RF32" s="1601"/>
      <c r="RG32" s="1601"/>
      <c r="RH32" s="1601"/>
      <c r="RI32" s="1601"/>
      <c r="RJ32" s="1601"/>
      <c r="RK32" s="1601"/>
      <c r="RL32" s="1601"/>
      <c r="RM32" s="1601"/>
      <c r="RN32" s="1601"/>
      <c r="RO32" s="1601"/>
      <c r="RP32" s="1601"/>
      <c r="RQ32" s="1601"/>
      <c r="RR32" s="1601"/>
      <c r="RS32" s="1601"/>
      <c r="RT32" s="1601"/>
      <c r="RU32" s="1601"/>
      <c r="RV32" s="1601"/>
      <c r="RW32" s="1601"/>
      <c r="RX32" s="1601"/>
      <c r="RY32" s="1601"/>
      <c r="RZ32" s="1601"/>
      <c r="SA32" s="1601"/>
      <c r="SB32" s="1601"/>
      <c r="SC32" s="1601"/>
      <c r="SD32" s="1601"/>
      <c r="SE32" s="1601"/>
      <c r="SF32" s="1601"/>
      <c r="SG32" s="1601"/>
      <c r="SH32" s="1601"/>
      <c r="SI32" s="1601"/>
      <c r="SJ32" s="1601"/>
      <c r="SK32" s="1601"/>
      <c r="SL32" s="1601"/>
      <c r="SM32" s="1601"/>
      <c r="SN32" s="1601"/>
      <c r="SO32" s="1601"/>
      <c r="SP32" s="1601"/>
      <c r="SQ32" s="1601"/>
      <c r="SR32" s="1601"/>
      <c r="SS32" s="1601"/>
      <c r="ST32" s="1601"/>
      <c r="SU32" s="1601"/>
      <c r="SV32" s="1601"/>
      <c r="SW32" s="1601"/>
      <c r="SX32" s="1601"/>
      <c r="SY32" s="1601"/>
      <c r="SZ32" s="1601"/>
      <c r="TA32" s="1601"/>
      <c r="TB32" s="1601"/>
      <c r="TC32" s="1601"/>
      <c r="TD32" s="1601"/>
      <c r="TE32" s="1601"/>
      <c r="TF32" s="1601"/>
      <c r="TG32" s="1601"/>
      <c r="TH32" s="1601"/>
      <c r="TI32" s="1601"/>
      <c r="TJ32" s="1601"/>
      <c r="TK32" s="1601"/>
      <c r="TL32" s="1601"/>
      <c r="TM32" s="1601"/>
      <c r="TN32" s="1601"/>
      <c r="TO32" s="1601"/>
      <c r="TP32" s="1601"/>
      <c r="TQ32" s="1601"/>
      <c r="TR32" s="1601"/>
      <c r="TS32" s="1601"/>
      <c r="TT32" s="1601"/>
      <c r="TU32" s="1601"/>
      <c r="TV32" s="1601"/>
      <c r="TW32" s="1601"/>
      <c r="TX32" s="1601"/>
      <c r="TY32" s="1601"/>
      <c r="TZ32" s="1601"/>
      <c r="UA32" s="1601"/>
      <c r="UB32" s="1601"/>
      <c r="UC32" s="1601"/>
      <c r="UD32" s="1601"/>
      <c r="UE32" s="1601"/>
      <c r="UF32" s="1601"/>
      <c r="UG32" s="1601"/>
      <c r="UH32" s="1601"/>
      <c r="UI32" s="1601"/>
      <c r="UJ32" s="1601"/>
      <c r="UK32" s="1601"/>
      <c r="UL32" s="1601"/>
      <c r="UM32" s="1601"/>
      <c r="UN32" s="1601"/>
      <c r="UO32" s="1601"/>
      <c r="UP32" s="1601"/>
      <c r="UQ32" s="1601"/>
      <c r="UR32" s="1601"/>
      <c r="US32" s="1601"/>
      <c r="UT32" s="1601"/>
      <c r="UU32" s="1601"/>
      <c r="UV32" s="1601"/>
      <c r="UW32" s="1601"/>
      <c r="UX32" s="1601"/>
      <c r="UY32" s="1601"/>
      <c r="UZ32" s="1601"/>
      <c r="VA32" s="1601"/>
      <c r="VB32" s="1601"/>
      <c r="VC32" s="1601"/>
      <c r="VD32" s="1601"/>
      <c r="VE32" s="1601"/>
      <c r="VF32" s="1601"/>
      <c r="VG32" s="1601"/>
      <c r="VH32" s="1601"/>
      <c r="VI32" s="1601"/>
      <c r="VJ32" s="1601"/>
      <c r="VK32" s="1601"/>
      <c r="VL32" s="1601"/>
      <c r="VM32" s="1601"/>
      <c r="VN32" s="1601"/>
      <c r="VO32" s="1601"/>
      <c r="VP32" s="1601"/>
      <c r="VQ32" s="1601"/>
      <c r="VR32" s="1601"/>
      <c r="VS32" s="1601"/>
      <c r="VT32" s="1601"/>
      <c r="VU32" s="1601"/>
      <c r="VV32" s="1601"/>
      <c r="VW32" s="1601"/>
      <c r="VX32" s="1601"/>
      <c r="VY32" s="1601"/>
      <c r="VZ32" s="1601"/>
      <c r="WA32" s="1601"/>
      <c r="WB32" s="1601"/>
      <c r="WC32" s="1601"/>
      <c r="WD32" s="1601"/>
      <c r="WE32" s="1601"/>
      <c r="WF32" s="1601"/>
      <c r="WG32" s="1601"/>
      <c r="WH32" s="1601"/>
      <c r="WI32" s="1601"/>
      <c r="WJ32" s="1601"/>
      <c r="WK32" s="1601"/>
      <c r="WL32" s="1601"/>
      <c r="WM32" s="1601"/>
      <c r="WN32" s="1601"/>
      <c r="WO32" s="1601"/>
      <c r="WP32" s="1601"/>
      <c r="WQ32" s="1601"/>
      <c r="WR32" s="1601"/>
      <c r="WS32" s="1601"/>
      <c r="WT32" s="1601"/>
      <c r="WU32" s="1601"/>
      <c r="WV32" s="1601"/>
      <c r="WW32" s="1601"/>
      <c r="WX32" s="1601"/>
      <c r="WY32" s="1601"/>
      <c r="WZ32" s="1601"/>
      <c r="XA32" s="1601"/>
      <c r="XB32" s="1601"/>
      <c r="XC32" s="1601"/>
      <c r="XD32" s="1601"/>
      <c r="XE32" s="1601"/>
      <c r="XF32" s="1601"/>
      <c r="XG32" s="1601"/>
      <c r="XH32" s="1601"/>
      <c r="XI32" s="1601"/>
      <c r="XJ32" s="1601"/>
      <c r="XK32" s="1601"/>
      <c r="XL32" s="1601"/>
      <c r="XM32" s="1601"/>
      <c r="XN32" s="1601"/>
      <c r="XO32" s="1601"/>
      <c r="XP32" s="1601"/>
      <c r="XQ32" s="1601"/>
      <c r="XR32" s="1601"/>
      <c r="XS32" s="1601"/>
      <c r="XT32" s="1601"/>
      <c r="XU32" s="1601"/>
      <c r="XV32" s="1601"/>
      <c r="XW32" s="1601"/>
      <c r="XX32" s="1601"/>
      <c r="XY32" s="1601"/>
      <c r="XZ32" s="1601"/>
      <c r="YA32" s="1601"/>
      <c r="YB32" s="1601"/>
      <c r="YC32" s="1601"/>
      <c r="YD32" s="1601"/>
      <c r="YE32" s="1601"/>
      <c r="YF32" s="1601"/>
      <c r="YG32" s="1601"/>
      <c r="YH32" s="1601"/>
      <c r="YI32" s="1601"/>
      <c r="YJ32" s="1601"/>
      <c r="YK32" s="1601"/>
      <c r="YL32" s="1601"/>
      <c r="YM32" s="1601"/>
      <c r="YN32" s="1601"/>
      <c r="YO32" s="1601"/>
      <c r="YP32" s="1601"/>
      <c r="YQ32" s="1601"/>
      <c r="YR32" s="1601"/>
      <c r="YS32" s="1601"/>
      <c r="YT32" s="1601"/>
      <c r="YU32" s="1601"/>
      <c r="YV32" s="1601"/>
      <c r="YW32" s="1601"/>
      <c r="YX32" s="1601"/>
      <c r="YY32" s="1601"/>
      <c r="YZ32" s="1601"/>
      <c r="ZA32" s="1601"/>
      <c r="ZB32" s="1601"/>
      <c r="ZC32" s="1601"/>
      <c r="ZD32" s="1601"/>
      <c r="ZE32" s="1601"/>
      <c r="ZF32" s="1601"/>
      <c r="ZG32" s="1601"/>
      <c r="ZH32" s="1601"/>
      <c r="ZI32" s="1601"/>
      <c r="ZJ32" s="1601"/>
      <c r="ZK32" s="1601"/>
      <c r="ZL32" s="1601"/>
      <c r="ZM32" s="1601"/>
      <c r="ZN32" s="1601"/>
      <c r="ZO32" s="1601"/>
      <c r="ZP32" s="1601"/>
      <c r="ZQ32" s="1601"/>
      <c r="ZR32" s="1601"/>
      <c r="ZS32" s="1601"/>
      <c r="ZT32" s="1601"/>
      <c r="ZU32" s="1601"/>
      <c r="ZV32" s="1601"/>
      <c r="ZW32" s="1601"/>
      <c r="ZX32" s="1601"/>
      <c r="ZY32" s="1601"/>
      <c r="ZZ32" s="1601"/>
      <c r="AAA32" s="1601"/>
      <c r="AAB32" s="1601"/>
      <c r="AAC32" s="1601"/>
      <c r="AAD32" s="1601"/>
      <c r="AAE32" s="1601"/>
      <c r="AAF32" s="1601"/>
      <c r="AAG32" s="1601"/>
      <c r="AAH32" s="1601"/>
      <c r="AAI32" s="1601"/>
      <c r="AAJ32" s="1601"/>
      <c r="AAK32" s="1601"/>
      <c r="AAL32" s="1601"/>
      <c r="AAM32" s="1601"/>
      <c r="AAN32" s="1601"/>
      <c r="AAO32" s="1601"/>
      <c r="AAP32" s="1601"/>
      <c r="AAQ32" s="1601"/>
      <c r="AAR32" s="1601"/>
      <c r="AAS32" s="1601"/>
      <c r="AAT32" s="1601"/>
      <c r="AAU32" s="1601"/>
      <c r="AAV32" s="1601"/>
      <c r="AAW32" s="1601"/>
      <c r="AAX32" s="1601"/>
      <c r="AAY32" s="1601"/>
      <c r="AAZ32" s="1601"/>
      <c r="ABA32" s="1601"/>
      <c r="ABB32" s="1601"/>
      <c r="ABC32" s="1601"/>
      <c r="ABD32" s="1601"/>
      <c r="ABE32" s="1601"/>
      <c r="ABF32" s="1601"/>
      <c r="ABG32" s="1601"/>
      <c r="ABH32" s="1601"/>
      <c r="ABI32" s="1601"/>
      <c r="ABJ32" s="1601"/>
      <c r="ABK32" s="1601"/>
      <c r="ABL32" s="1601"/>
      <c r="ABM32" s="1601"/>
      <c r="ABN32" s="1601"/>
      <c r="ABO32" s="1601"/>
      <c r="ABP32" s="1601"/>
      <c r="ABQ32" s="1601"/>
      <c r="ABR32" s="1601"/>
      <c r="ABS32" s="1601"/>
      <c r="ABT32" s="1601"/>
      <c r="ABU32" s="1601"/>
      <c r="ABV32" s="1601"/>
      <c r="ABW32" s="1601"/>
      <c r="ABX32" s="1601"/>
      <c r="ABY32" s="1601"/>
      <c r="ABZ32" s="1601"/>
      <c r="ACA32" s="1601"/>
      <c r="ACB32" s="1601"/>
      <c r="ACC32" s="1601"/>
      <c r="ACD32" s="1601"/>
      <c r="ACE32" s="1601"/>
      <c r="ACF32" s="1601"/>
      <c r="ACG32" s="1601"/>
      <c r="ACH32" s="1601"/>
      <c r="ACI32" s="1601"/>
      <c r="ACJ32" s="1601"/>
      <c r="ACK32" s="1601"/>
      <c r="ACL32" s="1601"/>
      <c r="ACM32" s="1601"/>
      <c r="ACN32" s="1601"/>
      <c r="ACO32" s="1601"/>
      <c r="ACP32" s="1601"/>
      <c r="ACQ32" s="1601"/>
      <c r="ACR32" s="1601"/>
      <c r="ACS32" s="1601"/>
      <c r="ACT32" s="1601"/>
      <c r="ACU32" s="1601"/>
      <c r="ACV32" s="1601"/>
      <c r="ACW32" s="1601"/>
      <c r="ACX32" s="1601"/>
      <c r="ACY32" s="1601"/>
      <c r="ACZ32" s="1601"/>
      <c r="ADA32" s="1601"/>
      <c r="ADB32" s="1601"/>
      <c r="ADC32" s="1601"/>
      <c r="ADD32" s="1601"/>
      <c r="ADE32" s="1601"/>
      <c r="ADF32" s="1601"/>
      <c r="ADG32" s="1601"/>
      <c r="ADH32" s="1601"/>
      <c r="ADI32" s="1601"/>
      <c r="ADJ32" s="1601"/>
      <c r="ADK32" s="1601"/>
      <c r="ADL32" s="1601"/>
      <c r="ADM32" s="1601"/>
      <c r="ADN32" s="1601"/>
      <c r="ADO32" s="1601"/>
      <c r="ADP32" s="1601"/>
      <c r="ADQ32" s="1601"/>
      <c r="ADR32" s="1601"/>
      <c r="ADS32" s="1601"/>
      <c r="ADT32" s="1601"/>
      <c r="ADU32" s="1601"/>
      <c r="ADV32" s="1601"/>
      <c r="ADW32" s="1601"/>
      <c r="ADX32" s="1601"/>
      <c r="ADY32" s="1601"/>
      <c r="ADZ32" s="1601"/>
      <c r="AEA32" s="1601"/>
      <c r="AEB32" s="1601"/>
      <c r="AEC32" s="1601"/>
      <c r="AED32" s="1601"/>
      <c r="AEE32" s="1601"/>
      <c r="AEF32" s="1601"/>
      <c r="AEG32" s="1601"/>
      <c r="AEH32" s="1601"/>
      <c r="AEI32" s="1601"/>
      <c r="AEJ32" s="1601"/>
      <c r="AEK32" s="1601"/>
      <c r="AEL32" s="1601"/>
      <c r="AEM32" s="1601"/>
      <c r="AEN32" s="1601"/>
      <c r="AEO32" s="1601"/>
      <c r="AEP32" s="1601"/>
      <c r="AEQ32" s="1601"/>
      <c r="AER32" s="1601"/>
      <c r="AES32" s="1601"/>
      <c r="AET32" s="1601"/>
      <c r="AEU32" s="1601"/>
      <c r="AEV32" s="1601"/>
      <c r="AEW32" s="1601"/>
      <c r="AEX32" s="1601"/>
      <c r="AEY32" s="1601"/>
      <c r="AEZ32" s="1601"/>
      <c r="AFA32" s="1601"/>
      <c r="AFB32" s="1601"/>
      <c r="AFC32" s="1601"/>
      <c r="AFD32" s="1601"/>
      <c r="AFE32" s="1601"/>
      <c r="AFF32" s="1601"/>
      <c r="AFG32" s="1601"/>
      <c r="AFH32" s="1601"/>
      <c r="AFI32" s="1601"/>
      <c r="AFJ32" s="1601"/>
      <c r="AFK32" s="1601"/>
      <c r="AFL32" s="1601"/>
      <c r="AFM32" s="1601"/>
      <c r="AFN32" s="1601"/>
      <c r="AFO32" s="1601"/>
      <c r="AFP32" s="1601"/>
      <c r="AFQ32" s="1601"/>
      <c r="AFR32" s="1601"/>
      <c r="AFS32" s="1601"/>
      <c r="AFT32" s="1601"/>
      <c r="AFU32" s="1601"/>
      <c r="AFV32" s="1601"/>
      <c r="AFW32" s="1601"/>
      <c r="AFX32" s="1601"/>
      <c r="AFY32" s="1601"/>
      <c r="AFZ32" s="1601"/>
      <c r="AGA32" s="1601"/>
      <c r="AGB32" s="1601"/>
      <c r="AGC32" s="1601"/>
      <c r="AGD32" s="1601"/>
      <c r="AGE32" s="1601"/>
      <c r="AGF32" s="1601"/>
      <c r="AGG32" s="1601"/>
      <c r="AGH32" s="1601"/>
      <c r="AGI32" s="1601"/>
      <c r="AGJ32" s="1601"/>
      <c r="AGK32" s="1601"/>
      <c r="AGL32" s="1601"/>
      <c r="AGM32" s="1601"/>
      <c r="AGN32" s="1601"/>
      <c r="AGO32" s="1601"/>
      <c r="AGP32" s="1601"/>
      <c r="AGQ32" s="1601"/>
      <c r="AGR32" s="1601"/>
      <c r="AGS32" s="1601"/>
      <c r="AGT32" s="1601"/>
      <c r="AGU32" s="1601"/>
      <c r="AGV32" s="1601"/>
      <c r="AGW32" s="1601"/>
      <c r="AGX32" s="1601"/>
      <c r="AGY32" s="1601"/>
      <c r="AGZ32" s="1601"/>
      <c r="AHA32" s="1601"/>
      <c r="AHB32" s="1601"/>
      <c r="AHC32" s="1601"/>
      <c r="AHD32" s="1601"/>
      <c r="AHE32" s="1601"/>
      <c r="AHF32" s="1601"/>
      <c r="AHG32" s="1601"/>
      <c r="AHH32" s="1601"/>
      <c r="AHI32" s="1601"/>
      <c r="AHJ32" s="1601"/>
      <c r="AHK32" s="1601"/>
      <c r="AHL32" s="1601"/>
      <c r="AHM32" s="1601"/>
      <c r="AHN32" s="1601"/>
      <c r="AHO32" s="1601"/>
      <c r="AHP32" s="1601"/>
      <c r="AHQ32" s="1601"/>
      <c r="AHR32" s="1601"/>
      <c r="AHS32" s="1601"/>
      <c r="AHT32" s="1601"/>
      <c r="AHU32" s="1601"/>
      <c r="AHV32" s="1601"/>
      <c r="AHW32" s="1601"/>
      <c r="AHX32" s="1601"/>
      <c r="AHY32" s="1601"/>
      <c r="AHZ32" s="1601"/>
      <c r="AIA32" s="1601"/>
      <c r="AIB32" s="1601"/>
      <c r="AIC32" s="1601"/>
      <c r="AID32" s="1601"/>
      <c r="AIE32" s="1601"/>
      <c r="AIF32" s="1601"/>
      <c r="AIG32" s="1601"/>
      <c r="AIH32" s="1601"/>
      <c r="AII32" s="1601"/>
      <c r="AIJ32" s="1601"/>
      <c r="AIK32" s="1601"/>
      <c r="AIL32" s="1601"/>
      <c r="AIM32" s="1601"/>
      <c r="AIN32" s="1601"/>
      <c r="AIO32" s="1601"/>
      <c r="AIP32" s="1601"/>
      <c r="AIQ32" s="1601"/>
      <c r="AIR32" s="1601"/>
      <c r="AIS32" s="1601"/>
      <c r="AIT32" s="1601"/>
      <c r="AIU32" s="1601"/>
      <c r="AIV32" s="1601"/>
      <c r="AIW32" s="1601"/>
      <c r="AIX32" s="1601"/>
      <c r="AIY32" s="1601"/>
      <c r="AIZ32" s="1601"/>
      <c r="AJA32" s="1601"/>
      <c r="AJB32" s="1601"/>
      <c r="AJC32" s="1601"/>
      <c r="AJD32" s="1601"/>
      <c r="AJE32" s="1601"/>
      <c r="AJF32" s="1601"/>
      <c r="AJG32" s="1601"/>
      <c r="AJH32" s="1601"/>
      <c r="AJI32" s="1601"/>
      <c r="AJJ32" s="1601"/>
      <c r="AJK32" s="1601"/>
      <c r="AJL32" s="1601"/>
      <c r="AJM32" s="1601"/>
      <c r="AJN32" s="1601"/>
      <c r="AJO32" s="1601"/>
      <c r="AJP32" s="1601"/>
      <c r="AJQ32" s="1601"/>
      <c r="AJR32" s="1601"/>
      <c r="AJS32" s="1601"/>
      <c r="AJT32" s="1601"/>
      <c r="AJU32" s="1601"/>
      <c r="AJV32" s="1601"/>
      <c r="AJW32" s="1601"/>
      <c r="AJX32" s="1601"/>
      <c r="AJY32" s="1601"/>
      <c r="AJZ32" s="1601"/>
      <c r="AKA32" s="1601"/>
      <c r="AKB32" s="1601"/>
      <c r="AKC32" s="1601"/>
      <c r="AKD32" s="1601"/>
      <c r="AKE32" s="1601"/>
      <c r="AKF32" s="1601"/>
      <c r="AKG32" s="1601"/>
      <c r="AKH32" s="1601"/>
      <c r="AKI32" s="1601"/>
      <c r="AKJ32" s="1601"/>
      <c r="AKK32" s="1601"/>
      <c r="AKL32" s="1601"/>
      <c r="AKM32" s="1601"/>
      <c r="AKN32" s="1601"/>
      <c r="AKO32" s="1601"/>
      <c r="AKP32" s="1601"/>
      <c r="AKQ32" s="1601"/>
      <c r="AKR32" s="1601"/>
      <c r="AKS32" s="1601"/>
      <c r="AKT32" s="1601"/>
      <c r="AKU32" s="1601"/>
      <c r="AKV32" s="1601"/>
      <c r="AKW32" s="1601"/>
      <c r="AKX32" s="1601"/>
      <c r="AKY32" s="1601"/>
      <c r="AKZ32" s="1601"/>
      <c r="ALA32" s="1601"/>
      <c r="ALB32" s="1601"/>
      <c r="ALC32" s="1601"/>
      <c r="ALD32" s="1601"/>
      <c r="ALE32" s="1601"/>
      <c r="ALF32" s="1601"/>
      <c r="ALG32" s="1601"/>
      <c r="ALH32" s="1601"/>
      <c r="ALI32" s="1601"/>
      <c r="ALJ32" s="1601"/>
      <c r="ALK32" s="1601"/>
      <c r="ALL32" s="1601"/>
      <c r="ALM32" s="1601"/>
      <c r="ALN32" s="1601"/>
      <c r="ALO32" s="1601"/>
      <c r="ALP32" s="1601"/>
      <c r="ALQ32" s="1601"/>
      <c r="ALR32" s="1601"/>
      <c r="ALS32" s="1601"/>
      <c r="ALT32" s="1601"/>
      <c r="ALU32" s="1601"/>
      <c r="ALV32" s="1601"/>
      <c r="ALW32" s="1601"/>
      <c r="ALX32" s="1601"/>
      <c r="ALY32" s="1601"/>
      <c r="ALZ32" s="1601"/>
      <c r="AMA32" s="1601"/>
      <c r="AMB32" s="1601"/>
      <c r="AMC32" s="1601"/>
      <c r="AMD32" s="1601"/>
      <c r="AME32" s="1601"/>
      <c r="AMF32" s="1601"/>
      <c r="AMG32" s="1601"/>
      <c r="AMH32" s="1601"/>
      <c r="AMI32" s="1601"/>
      <c r="AMJ32" s="1601"/>
      <c r="AMK32" s="1601"/>
      <c r="AML32" s="1601"/>
      <c r="AMM32" s="1601"/>
      <c r="AMN32" s="1601"/>
      <c r="AMO32" s="1601"/>
      <c r="AMP32" s="1601"/>
      <c r="AMQ32" s="1601"/>
      <c r="AMR32" s="1601"/>
      <c r="AMS32" s="1601"/>
      <c r="AMT32" s="1601"/>
      <c r="AMU32" s="1601"/>
      <c r="AMV32" s="1601"/>
      <c r="AMW32" s="1601"/>
      <c r="AMX32" s="1601"/>
      <c r="AMY32" s="1601"/>
      <c r="AMZ32" s="1601"/>
      <c r="ANA32" s="1601"/>
      <c r="ANB32" s="1601"/>
      <c r="ANC32" s="1601"/>
      <c r="AND32" s="1601"/>
      <c r="ANE32" s="1601"/>
      <c r="ANF32" s="1601"/>
      <c r="ANG32" s="1601"/>
      <c r="ANH32" s="1601"/>
      <c r="ANI32" s="1601"/>
      <c r="ANJ32" s="1601"/>
      <c r="ANK32" s="1601"/>
      <c r="ANL32" s="1601"/>
      <c r="ANM32" s="1601"/>
      <c r="ANN32" s="1601"/>
      <c r="ANO32" s="1601"/>
      <c r="ANP32" s="1601"/>
      <c r="ANQ32" s="1601"/>
      <c r="ANR32" s="1601"/>
      <c r="ANS32" s="1601"/>
      <c r="ANT32" s="1601"/>
      <c r="ANU32" s="1601"/>
      <c r="ANV32" s="1601"/>
      <c r="ANW32" s="1601"/>
      <c r="ANX32" s="1601"/>
      <c r="ANY32" s="1601"/>
      <c r="ANZ32" s="1601"/>
      <c r="AOA32" s="1601"/>
      <c r="AOB32" s="1601"/>
      <c r="AOC32" s="1601"/>
      <c r="AOD32" s="1601"/>
      <c r="AOE32" s="1601"/>
      <c r="AOF32" s="1601"/>
      <c r="AOG32" s="1601"/>
      <c r="AOH32" s="1601"/>
      <c r="AOI32" s="1601"/>
      <c r="AOJ32" s="1601"/>
      <c r="AOK32" s="1601"/>
      <c r="AOL32" s="1601"/>
      <c r="AOM32" s="1601"/>
      <c r="AON32" s="1601"/>
      <c r="AOO32" s="1601"/>
      <c r="AOP32" s="1601"/>
      <c r="AOQ32" s="1601"/>
      <c r="AOR32" s="1601"/>
      <c r="AOS32" s="1601"/>
      <c r="AOT32" s="1601"/>
      <c r="AOU32" s="1601"/>
      <c r="AOV32" s="1601"/>
      <c r="AOW32" s="1601"/>
      <c r="AOX32" s="1601"/>
      <c r="AOY32" s="1601"/>
      <c r="AOZ32" s="1601"/>
      <c r="APA32" s="1601"/>
      <c r="APB32" s="1601"/>
      <c r="APC32" s="1601"/>
      <c r="APD32" s="1601"/>
      <c r="APE32" s="1601"/>
      <c r="APF32" s="1601"/>
      <c r="APG32" s="1601"/>
      <c r="APH32" s="1601"/>
      <c r="API32" s="1601"/>
      <c r="APJ32" s="1601"/>
      <c r="APK32" s="1601"/>
      <c r="APL32" s="1601"/>
      <c r="APM32" s="1601"/>
      <c r="APN32" s="1601"/>
      <c r="APO32" s="1601"/>
      <c r="APP32" s="1601"/>
      <c r="APQ32" s="1601"/>
      <c r="APR32" s="1601"/>
      <c r="APS32" s="1601"/>
      <c r="APT32" s="1601"/>
      <c r="APU32" s="1601"/>
      <c r="APV32" s="1601"/>
      <c r="APW32" s="1601"/>
      <c r="APX32" s="1601"/>
      <c r="APY32" s="1601"/>
      <c r="APZ32" s="1601"/>
      <c r="AQA32" s="1601"/>
      <c r="AQB32" s="1601"/>
      <c r="AQC32" s="1601"/>
      <c r="AQD32" s="1601"/>
      <c r="AQE32" s="1601"/>
      <c r="AQF32" s="1601"/>
      <c r="AQG32" s="1601"/>
      <c r="AQH32" s="1601"/>
      <c r="AQI32" s="1601"/>
      <c r="AQJ32" s="1601"/>
      <c r="AQK32" s="1601"/>
      <c r="AQL32" s="1601"/>
      <c r="AQM32" s="1601"/>
      <c r="AQN32" s="1601"/>
      <c r="AQO32" s="1601"/>
      <c r="AQP32" s="1601"/>
      <c r="AQQ32" s="1601"/>
      <c r="AQR32" s="1601"/>
      <c r="AQS32" s="1601"/>
      <c r="AQT32" s="1601"/>
      <c r="AQU32" s="1601"/>
      <c r="AQV32" s="1601"/>
      <c r="AQW32" s="1601"/>
      <c r="AQX32" s="1601"/>
      <c r="AQY32" s="1601"/>
      <c r="AQZ32" s="1601"/>
      <c r="ARA32" s="1601"/>
      <c r="ARB32" s="1601"/>
      <c r="ARC32" s="1601"/>
      <c r="ARD32" s="1601"/>
      <c r="ARE32" s="1601"/>
      <c r="ARF32" s="1601"/>
      <c r="ARG32" s="1601"/>
      <c r="ARH32" s="1601"/>
      <c r="ARI32" s="1601"/>
      <c r="ARJ32" s="1601"/>
      <c r="ARK32" s="1601"/>
      <c r="ARL32" s="1601"/>
      <c r="ARM32" s="1601"/>
      <c r="ARN32" s="1601"/>
      <c r="ARO32" s="1601"/>
      <c r="ARP32" s="1601"/>
      <c r="ARQ32" s="1601"/>
      <c r="ARR32" s="1601"/>
      <c r="ARS32" s="1601"/>
      <c r="ART32" s="1601"/>
      <c r="ARU32" s="1601"/>
      <c r="ARV32" s="1601"/>
      <c r="ARW32" s="1601"/>
      <c r="ARX32" s="1601"/>
      <c r="ARY32" s="1601"/>
      <c r="ARZ32" s="1601"/>
      <c r="ASA32" s="1601"/>
      <c r="ASB32" s="1601"/>
      <c r="ASC32" s="1601"/>
      <c r="ASD32" s="1601"/>
      <c r="ASE32" s="1601"/>
      <c r="ASF32" s="1601"/>
      <c r="ASG32" s="1601"/>
      <c r="ASH32" s="1601"/>
      <c r="ASI32" s="1601"/>
      <c r="ASJ32" s="1601"/>
      <c r="ASK32" s="1601"/>
      <c r="ASL32" s="1601"/>
      <c r="ASM32" s="1601"/>
      <c r="ASN32" s="1601"/>
      <c r="ASO32" s="1601"/>
      <c r="ASP32" s="1601"/>
      <c r="ASQ32" s="1601"/>
      <c r="ASR32" s="1601"/>
      <c r="ASS32" s="1601"/>
      <c r="AST32" s="1601"/>
      <c r="ASU32" s="1601"/>
      <c r="ASV32" s="1601"/>
      <c r="ASW32" s="1601"/>
      <c r="ASX32" s="1601"/>
      <c r="ASY32" s="1601"/>
      <c r="ASZ32" s="1601"/>
      <c r="ATA32" s="1601"/>
      <c r="ATB32" s="1601"/>
      <c r="ATC32" s="1601"/>
      <c r="ATD32" s="1601"/>
      <c r="ATE32" s="1601"/>
      <c r="ATF32" s="1601"/>
      <c r="ATG32" s="1601"/>
      <c r="ATH32" s="1601"/>
      <c r="ATI32" s="1601"/>
      <c r="ATJ32" s="1601"/>
      <c r="ATK32" s="1601"/>
      <c r="ATL32" s="1601"/>
      <c r="ATM32" s="1601"/>
      <c r="ATN32" s="1601"/>
      <c r="ATO32" s="1601"/>
      <c r="ATP32" s="1601"/>
      <c r="ATQ32" s="1601"/>
      <c r="ATR32" s="1601"/>
      <c r="ATS32" s="1601"/>
      <c r="ATT32" s="1601"/>
      <c r="ATU32" s="1601"/>
      <c r="ATV32" s="1601"/>
      <c r="ATW32" s="1601"/>
      <c r="ATX32" s="1601"/>
      <c r="ATY32" s="1601"/>
      <c r="ATZ32" s="1601"/>
      <c r="AUA32" s="1601"/>
      <c r="AUB32" s="1601"/>
      <c r="AUC32" s="1601"/>
      <c r="AUD32" s="1601"/>
      <c r="AUE32" s="1601"/>
      <c r="AUF32" s="1601"/>
      <c r="AUG32" s="1601"/>
      <c r="AUH32" s="1601"/>
      <c r="AUI32" s="1601"/>
      <c r="AUJ32" s="1601"/>
      <c r="AUK32" s="1601"/>
      <c r="AUL32" s="1601"/>
      <c r="AUM32" s="1601"/>
      <c r="AUN32" s="1601"/>
      <c r="AUO32" s="1601"/>
      <c r="AUP32" s="1601"/>
      <c r="AUQ32" s="1601"/>
      <c r="AUR32" s="1601"/>
      <c r="AUS32" s="1601"/>
      <c r="AUT32" s="1601"/>
      <c r="AUU32" s="1601"/>
      <c r="AUV32" s="1601"/>
      <c r="AUW32" s="1601"/>
      <c r="AUX32" s="1601"/>
      <c r="AUY32" s="1601"/>
      <c r="AUZ32" s="1601"/>
      <c r="AVA32" s="1601"/>
      <c r="AVB32" s="1601"/>
      <c r="AVC32" s="1601"/>
      <c r="AVD32" s="1601"/>
      <c r="AVE32" s="1601"/>
      <c r="AVF32" s="1601"/>
      <c r="AVG32" s="1601"/>
      <c r="AVH32" s="1601"/>
      <c r="AVI32" s="1601"/>
      <c r="AVJ32" s="1601"/>
      <c r="AVK32" s="1601"/>
      <c r="AVL32" s="1601"/>
      <c r="AVM32" s="1601"/>
      <c r="AVN32" s="1601"/>
      <c r="AVO32" s="1601"/>
      <c r="AVP32" s="1601"/>
      <c r="AVQ32" s="1601"/>
      <c r="AVR32" s="1601"/>
      <c r="AVS32" s="1601"/>
      <c r="AVT32" s="1601"/>
      <c r="AVU32" s="1601"/>
      <c r="AVV32" s="1601"/>
      <c r="AVW32" s="1601"/>
      <c r="AVX32" s="1601"/>
      <c r="AVY32" s="1601"/>
      <c r="AVZ32" s="1601"/>
      <c r="AWA32" s="1601"/>
      <c r="AWB32" s="1601"/>
      <c r="AWC32" s="1601"/>
      <c r="AWD32" s="1601"/>
      <c r="AWE32" s="1601"/>
      <c r="AWF32" s="1601"/>
      <c r="AWG32" s="1601"/>
      <c r="AWH32" s="1601"/>
      <c r="AWI32" s="1601"/>
      <c r="AWJ32" s="1601"/>
      <c r="AWK32" s="1601"/>
      <c r="AWL32" s="1601"/>
      <c r="AWM32" s="1601"/>
      <c r="AWN32" s="1601"/>
      <c r="AWO32" s="1601"/>
      <c r="AWP32" s="1601"/>
      <c r="AWQ32" s="1601"/>
      <c r="AWR32" s="1601"/>
      <c r="AWS32" s="1601"/>
      <c r="AWT32" s="1601"/>
      <c r="AWU32" s="1601"/>
      <c r="AWV32" s="1601"/>
      <c r="AWW32" s="1601"/>
      <c r="AWX32" s="1601"/>
      <c r="AWY32" s="1601"/>
      <c r="AWZ32" s="1601"/>
      <c r="AXA32" s="1601"/>
      <c r="AXB32" s="1601"/>
      <c r="AXC32" s="1601"/>
      <c r="AXD32" s="1601"/>
      <c r="AXE32" s="1601"/>
      <c r="AXF32" s="1601"/>
      <c r="AXG32" s="1601"/>
      <c r="AXH32" s="1601"/>
      <c r="AXI32" s="1601"/>
      <c r="AXJ32" s="1601"/>
      <c r="AXK32" s="1601"/>
      <c r="AXL32" s="1601"/>
      <c r="AXM32" s="1601"/>
      <c r="AXN32" s="1601"/>
      <c r="AXO32" s="1601"/>
      <c r="AXP32" s="1601"/>
      <c r="AXQ32" s="1601"/>
      <c r="AXR32" s="1601"/>
      <c r="AXS32" s="1601"/>
      <c r="AXT32" s="1601"/>
      <c r="AXU32" s="1601"/>
      <c r="AXV32" s="1601"/>
      <c r="AXW32" s="1601"/>
      <c r="AXX32" s="1601"/>
      <c r="AXY32" s="1601"/>
      <c r="AXZ32" s="1601"/>
      <c r="AYA32" s="1601"/>
      <c r="AYB32" s="1601"/>
      <c r="AYC32" s="1601"/>
      <c r="AYD32" s="1601"/>
      <c r="AYE32" s="1601"/>
      <c r="AYF32" s="1601"/>
      <c r="AYG32" s="1601"/>
      <c r="AYH32" s="1601"/>
      <c r="AYI32" s="1601"/>
      <c r="AYJ32" s="1601"/>
      <c r="AYK32" s="1601"/>
      <c r="AYL32" s="1601"/>
      <c r="AYM32" s="1601"/>
      <c r="AYN32" s="1601"/>
      <c r="AYO32" s="1601"/>
      <c r="AYP32" s="1601"/>
      <c r="AYQ32" s="1601"/>
      <c r="AYR32" s="1601"/>
      <c r="AYS32" s="1601"/>
      <c r="AYT32" s="1601"/>
      <c r="AYU32" s="1601"/>
      <c r="AYV32" s="1601"/>
      <c r="AYW32" s="1601"/>
      <c r="AYX32" s="1601"/>
      <c r="AYY32" s="1601"/>
      <c r="AYZ32" s="1601"/>
      <c r="AZA32" s="1601"/>
      <c r="AZB32" s="1601"/>
      <c r="AZC32" s="1601"/>
      <c r="AZD32" s="1601"/>
      <c r="AZE32" s="1601"/>
      <c r="AZF32" s="1601"/>
      <c r="AZG32" s="1601"/>
      <c r="AZH32" s="1601"/>
      <c r="AZI32" s="1601"/>
      <c r="AZJ32" s="1601"/>
      <c r="AZK32" s="1601"/>
      <c r="AZL32" s="1601"/>
      <c r="AZM32" s="1601"/>
      <c r="AZN32" s="1601"/>
      <c r="AZO32" s="1601"/>
      <c r="AZP32" s="1601"/>
      <c r="AZQ32" s="1601"/>
      <c r="AZR32" s="1601"/>
      <c r="AZS32" s="1601"/>
      <c r="AZT32" s="1601"/>
      <c r="AZU32" s="1601"/>
      <c r="AZV32" s="1601"/>
      <c r="AZW32" s="1601"/>
      <c r="AZX32" s="1601"/>
      <c r="AZY32" s="1601"/>
      <c r="AZZ32" s="1601"/>
      <c r="BAA32" s="1601"/>
      <c r="BAB32" s="1601"/>
      <c r="BAC32" s="1601"/>
      <c r="BAD32" s="1601"/>
      <c r="BAE32" s="1601"/>
      <c r="BAF32" s="1601"/>
      <c r="BAG32" s="1601"/>
      <c r="BAH32" s="1601"/>
      <c r="BAI32" s="1601"/>
      <c r="BAJ32" s="1601"/>
      <c r="BAK32" s="1601"/>
      <c r="BAL32" s="1601"/>
      <c r="BAM32" s="1601"/>
      <c r="BAN32" s="1601"/>
      <c r="BAO32" s="1601"/>
      <c r="BAP32" s="1601"/>
      <c r="BAQ32" s="1601"/>
      <c r="BAR32" s="1601"/>
      <c r="BAS32" s="1601"/>
      <c r="BAT32" s="1601"/>
      <c r="BAU32" s="1601"/>
      <c r="BAV32" s="1601"/>
      <c r="BAW32" s="1601"/>
      <c r="BAX32" s="1601"/>
      <c r="BAY32" s="1601"/>
      <c r="BAZ32" s="1601"/>
      <c r="BBA32" s="1601"/>
      <c r="BBB32" s="1601"/>
      <c r="BBC32" s="1601"/>
      <c r="BBD32" s="1601"/>
      <c r="BBE32" s="1601"/>
      <c r="BBF32" s="1601"/>
      <c r="BBG32" s="1601"/>
      <c r="BBH32" s="1601"/>
      <c r="BBI32" s="1601"/>
      <c r="BBJ32" s="1601"/>
      <c r="BBK32" s="1601"/>
      <c r="BBL32" s="1601"/>
      <c r="BBM32" s="1601"/>
      <c r="BBN32" s="1601"/>
      <c r="BBO32" s="1601"/>
      <c r="BBP32" s="1601"/>
      <c r="BBQ32" s="1601"/>
      <c r="BBR32" s="1601"/>
      <c r="BBS32" s="1601"/>
      <c r="BBT32" s="1601"/>
      <c r="BBU32" s="1601"/>
      <c r="BBV32" s="1601"/>
      <c r="BBW32" s="1601"/>
      <c r="BBX32" s="1601"/>
      <c r="BBY32" s="1601"/>
      <c r="BBZ32" s="1601"/>
      <c r="BCA32" s="1601"/>
      <c r="BCB32" s="1601"/>
      <c r="BCC32" s="1601"/>
      <c r="BCD32" s="1601"/>
      <c r="BCE32" s="1601"/>
      <c r="BCF32" s="1601"/>
      <c r="BCG32" s="1601"/>
      <c r="BCH32" s="1601"/>
      <c r="BCI32" s="1601"/>
      <c r="BCJ32" s="1601"/>
      <c r="BCK32" s="1601"/>
      <c r="BCL32" s="1601"/>
      <c r="BCM32" s="1601"/>
      <c r="BCN32" s="1601"/>
      <c r="BCO32" s="1601"/>
      <c r="BCP32" s="1601"/>
      <c r="BCQ32" s="1601"/>
      <c r="BCR32" s="1601"/>
      <c r="BCS32" s="1601"/>
      <c r="BCT32" s="1601"/>
      <c r="BCU32" s="1601"/>
      <c r="BCV32" s="1601"/>
      <c r="BCW32" s="1601"/>
      <c r="BCX32" s="1601"/>
      <c r="BCY32" s="1601"/>
      <c r="BCZ32" s="1601"/>
      <c r="BDA32" s="1601"/>
      <c r="BDB32" s="1601"/>
      <c r="BDC32" s="1601"/>
      <c r="BDD32" s="1601"/>
      <c r="BDE32" s="1601"/>
      <c r="BDF32" s="1601"/>
      <c r="BDG32" s="1601"/>
      <c r="BDH32" s="1601"/>
      <c r="BDI32" s="1601"/>
      <c r="BDJ32" s="1601"/>
      <c r="BDK32" s="1601"/>
      <c r="BDL32" s="1601"/>
      <c r="BDM32" s="1601"/>
      <c r="BDN32" s="1601"/>
      <c r="BDO32" s="1601"/>
      <c r="BDP32" s="1601"/>
      <c r="BDQ32" s="1601"/>
      <c r="BDR32" s="1601"/>
      <c r="BDS32" s="1601"/>
      <c r="BDT32" s="1601"/>
      <c r="BDU32" s="1601"/>
      <c r="BDV32" s="1601"/>
      <c r="BDW32" s="1601"/>
      <c r="BDX32" s="1601"/>
      <c r="BDY32" s="1601"/>
      <c r="BDZ32" s="1601"/>
      <c r="BEA32" s="1601"/>
      <c r="BEB32" s="1601"/>
      <c r="BEC32" s="1601"/>
      <c r="BED32" s="1601"/>
      <c r="BEE32" s="1601"/>
      <c r="BEF32" s="1601"/>
      <c r="BEG32" s="1601"/>
      <c r="BEH32" s="1601"/>
      <c r="BEI32" s="1601"/>
      <c r="BEJ32" s="1601"/>
      <c r="BEK32" s="1601"/>
      <c r="BEL32" s="1601"/>
      <c r="BEM32" s="1601"/>
      <c r="BEN32" s="1601"/>
      <c r="BEO32" s="1601"/>
      <c r="BEP32" s="1601"/>
      <c r="BEQ32" s="1601"/>
      <c r="BER32" s="1601"/>
      <c r="BES32" s="1601"/>
      <c r="BET32" s="1601"/>
      <c r="BEU32" s="1601"/>
      <c r="BEV32" s="1601"/>
      <c r="BEW32" s="1601"/>
      <c r="BEX32" s="1601"/>
      <c r="BEY32" s="1601"/>
      <c r="BEZ32" s="1601"/>
      <c r="BFA32" s="1601"/>
      <c r="BFB32" s="1601"/>
      <c r="BFC32" s="1601"/>
      <c r="BFD32" s="1601"/>
      <c r="BFE32" s="1601"/>
      <c r="BFF32" s="1601"/>
      <c r="BFG32" s="1601"/>
      <c r="BFH32" s="1601"/>
      <c r="BFI32" s="1601"/>
      <c r="BFJ32" s="1601"/>
      <c r="BFK32" s="1601"/>
      <c r="BFL32" s="1601"/>
      <c r="BFM32" s="1601"/>
      <c r="BFN32" s="1601"/>
      <c r="BFO32" s="1601"/>
      <c r="BFP32" s="1601"/>
      <c r="BFQ32" s="1601"/>
      <c r="BFR32" s="1601"/>
      <c r="BFS32" s="1601"/>
      <c r="BFT32" s="1601"/>
      <c r="BFU32" s="1601"/>
      <c r="BFV32" s="1601"/>
      <c r="BFW32" s="1601"/>
      <c r="BFX32" s="1601"/>
      <c r="BFY32" s="1601"/>
      <c r="BFZ32" s="1601"/>
      <c r="BGA32" s="1601"/>
      <c r="BGB32" s="1601"/>
      <c r="BGC32" s="1601"/>
      <c r="BGD32" s="1601"/>
      <c r="BGE32" s="1601"/>
      <c r="BGF32" s="1601"/>
      <c r="BGG32" s="1601"/>
      <c r="BGH32" s="1601"/>
      <c r="BGI32" s="1601"/>
      <c r="BGJ32" s="1601"/>
      <c r="BGK32" s="1601"/>
      <c r="BGL32" s="1601"/>
      <c r="BGM32" s="1601"/>
      <c r="BGN32" s="1601"/>
      <c r="BGO32" s="1601"/>
      <c r="BGP32" s="1601"/>
      <c r="BGQ32" s="1601"/>
      <c r="BGR32" s="1601"/>
      <c r="BGS32" s="1601"/>
      <c r="BGT32" s="1601"/>
      <c r="BGU32" s="1601"/>
      <c r="BGV32" s="1601"/>
      <c r="BGW32" s="1601"/>
      <c r="BGX32" s="1601"/>
      <c r="BGY32" s="1601"/>
      <c r="BGZ32" s="1601"/>
      <c r="BHA32" s="1601"/>
      <c r="BHB32" s="1601"/>
      <c r="BHC32" s="1601"/>
      <c r="BHD32" s="1601"/>
      <c r="BHE32" s="1601"/>
      <c r="BHF32" s="1601"/>
      <c r="BHG32" s="1601"/>
      <c r="BHH32" s="1601"/>
      <c r="BHI32" s="1601"/>
      <c r="BHJ32" s="1601"/>
      <c r="BHK32" s="1601"/>
      <c r="BHL32" s="1601"/>
      <c r="BHM32" s="1601"/>
      <c r="BHN32" s="1601"/>
      <c r="BHO32" s="1601"/>
      <c r="BHP32" s="1601"/>
      <c r="BHQ32" s="1601"/>
      <c r="BHR32" s="1601"/>
      <c r="BHS32" s="1601"/>
      <c r="BHT32" s="1601"/>
      <c r="BHU32" s="1601"/>
      <c r="BHV32" s="1601"/>
      <c r="BHW32" s="1601"/>
      <c r="BHX32" s="1601"/>
      <c r="BHY32" s="1601"/>
      <c r="BHZ32" s="1601"/>
      <c r="BIA32" s="1601"/>
      <c r="BIB32" s="1601"/>
      <c r="BIC32" s="1601"/>
      <c r="BID32" s="1601"/>
      <c r="BIE32" s="1601"/>
      <c r="BIF32" s="1601"/>
      <c r="BIG32" s="1601"/>
      <c r="BIH32" s="1601"/>
      <c r="BII32" s="1601"/>
      <c r="BIJ32" s="1601"/>
      <c r="BIK32" s="1601"/>
      <c r="BIL32" s="1601"/>
      <c r="BIM32" s="1601"/>
      <c r="BIN32" s="1601"/>
      <c r="BIO32" s="1601"/>
      <c r="BIP32" s="1601"/>
      <c r="BIQ32" s="1601"/>
      <c r="BIR32" s="1601"/>
      <c r="BIS32" s="1601"/>
      <c r="BIT32" s="1601"/>
      <c r="BIU32" s="1601"/>
      <c r="BIV32" s="1601"/>
      <c r="BIW32" s="1601"/>
      <c r="BIX32" s="1601"/>
      <c r="BIY32" s="1601"/>
      <c r="BIZ32" s="1601"/>
      <c r="BJA32" s="1601"/>
      <c r="BJB32" s="1601"/>
      <c r="BJC32" s="1601"/>
      <c r="BJD32" s="1601"/>
      <c r="BJE32" s="1601"/>
      <c r="BJF32" s="1601"/>
      <c r="BJG32" s="1601"/>
      <c r="BJH32" s="1601"/>
      <c r="BJI32" s="1601"/>
      <c r="BJJ32" s="1601"/>
      <c r="BJK32" s="1601"/>
      <c r="BJL32" s="1601"/>
      <c r="BJM32" s="1601"/>
      <c r="BJN32" s="1601"/>
      <c r="BJO32" s="1601"/>
      <c r="BJP32" s="1601"/>
      <c r="BJQ32" s="1601"/>
      <c r="BJR32" s="1601"/>
      <c r="BJS32" s="1601"/>
      <c r="BJT32" s="1601"/>
      <c r="BJU32" s="1601"/>
      <c r="BJV32" s="1601"/>
      <c r="BJW32" s="1601"/>
      <c r="BJX32" s="1601"/>
      <c r="BJY32" s="1601"/>
      <c r="BJZ32" s="1601"/>
      <c r="BKA32" s="1601"/>
      <c r="BKB32" s="1601"/>
      <c r="BKC32" s="1601"/>
      <c r="BKD32" s="1601"/>
      <c r="BKE32" s="1601"/>
      <c r="BKF32" s="1601"/>
      <c r="BKG32" s="1601"/>
      <c r="BKH32" s="1601"/>
      <c r="BKI32" s="1601"/>
      <c r="BKJ32" s="1601"/>
      <c r="BKK32" s="1601"/>
      <c r="BKL32" s="1601"/>
      <c r="BKM32" s="1601"/>
      <c r="BKN32" s="1601"/>
      <c r="BKO32" s="1601"/>
      <c r="BKP32" s="1601"/>
      <c r="BKQ32" s="1601"/>
      <c r="BKR32" s="1601"/>
      <c r="BKS32" s="1601"/>
      <c r="BKT32" s="1601"/>
      <c r="BKU32" s="1601"/>
      <c r="BKV32" s="1601"/>
      <c r="BKW32" s="1601"/>
      <c r="BKX32" s="1601"/>
      <c r="BKY32" s="1601"/>
      <c r="BKZ32" s="1601"/>
      <c r="BLA32" s="1601"/>
      <c r="BLB32" s="1601"/>
      <c r="BLC32" s="1601"/>
      <c r="BLD32" s="1601"/>
      <c r="BLE32" s="1601"/>
      <c r="BLF32" s="1601"/>
      <c r="BLG32" s="1601"/>
      <c r="BLH32" s="1601"/>
      <c r="BLI32" s="1601"/>
      <c r="BLJ32" s="1601"/>
      <c r="BLK32" s="1601"/>
      <c r="BLL32" s="1601"/>
      <c r="BLM32" s="1601"/>
      <c r="BLN32" s="1601"/>
      <c r="BLO32" s="1601"/>
      <c r="BLP32" s="1601"/>
      <c r="BLQ32" s="1601"/>
      <c r="BLR32" s="1601"/>
      <c r="BLS32" s="1601"/>
      <c r="BLT32" s="1601"/>
      <c r="BLU32" s="1601"/>
      <c r="BLV32" s="1601"/>
      <c r="BLW32" s="1601"/>
      <c r="BLX32" s="1601"/>
      <c r="BLY32" s="1601"/>
      <c r="BLZ32" s="1601"/>
      <c r="BMA32" s="1601"/>
      <c r="BMB32" s="1601"/>
      <c r="BMC32" s="1601"/>
      <c r="BMD32" s="1601"/>
      <c r="BME32" s="1601"/>
      <c r="BMF32" s="1601"/>
      <c r="BMG32" s="1601"/>
      <c r="BMH32" s="1601"/>
      <c r="BMI32" s="1601"/>
      <c r="BMJ32" s="1601"/>
      <c r="BMK32" s="1601"/>
      <c r="BML32" s="1601"/>
      <c r="BMM32" s="1601"/>
      <c r="BMN32" s="1601"/>
      <c r="BMO32" s="1601"/>
      <c r="BMP32" s="1601"/>
      <c r="BMQ32" s="1601"/>
      <c r="BMR32" s="1601"/>
      <c r="BMS32" s="1601"/>
      <c r="BMT32" s="1601"/>
      <c r="BMU32" s="1601"/>
      <c r="BMV32" s="1601"/>
      <c r="BMW32" s="1601"/>
      <c r="BMX32" s="1601"/>
      <c r="BMY32" s="1601"/>
      <c r="BMZ32" s="1601"/>
      <c r="BNA32" s="1601"/>
      <c r="BNB32" s="1601"/>
      <c r="BNC32" s="1601"/>
      <c r="BND32" s="1601"/>
      <c r="BNE32" s="1601"/>
      <c r="BNF32" s="1601"/>
      <c r="BNG32" s="1601"/>
      <c r="BNH32" s="1601"/>
      <c r="BNI32" s="1601"/>
      <c r="BNJ32" s="1601"/>
      <c r="BNK32" s="1601"/>
      <c r="BNL32" s="1601"/>
      <c r="BNM32" s="1601"/>
      <c r="BNN32" s="1601"/>
      <c r="BNO32" s="1601"/>
      <c r="BNP32" s="1601"/>
      <c r="BNQ32" s="1601"/>
      <c r="BNR32" s="1601"/>
      <c r="BNS32" s="1601"/>
      <c r="BNT32" s="1601"/>
      <c r="BNU32" s="1601"/>
      <c r="BNV32" s="1601"/>
      <c r="BNW32" s="1601"/>
      <c r="BNX32" s="1601"/>
      <c r="BNY32" s="1601"/>
      <c r="BNZ32" s="1601"/>
      <c r="BOA32" s="1601"/>
      <c r="BOB32" s="1601"/>
      <c r="BOC32" s="1601"/>
      <c r="BOD32" s="1601"/>
      <c r="BOE32" s="1601"/>
      <c r="BOF32" s="1601"/>
      <c r="BOG32" s="1601"/>
      <c r="BOH32" s="1601"/>
      <c r="BOI32" s="1601"/>
      <c r="BOJ32" s="1601"/>
      <c r="BOK32" s="1601"/>
      <c r="BOL32" s="1601"/>
      <c r="BOM32" s="1601"/>
      <c r="BON32" s="1601"/>
      <c r="BOO32" s="1601"/>
      <c r="BOP32" s="1601"/>
      <c r="BOQ32" s="1601"/>
      <c r="BOR32" s="1601"/>
      <c r="BOS32" s="1601"/>
      <c r="BOT32" s="1601"/>
      <c r="BOU32" s="1601"/>
      <c r="BOV32" s="1601"/>
      <c r="BOW32" s="1601"/>
      <c r="BOX32" s="1601"/>
      <c r="BOY32" s="1601"/>
      <c r="BOZ32" s="1601"/>
      <c r="BPA32" s="1601"/>
      <c r="BPB32" s="1601"/>
      <c r="BPC32" s="1601"/>
      <c r="BPD32" s="1601"/>
      <c r="BPE32" s="1601"/>
      <c r="BPF32" s="1601"/>
      <c r="BPG32" s="1601"/>
      <c r="BPH32" s="1601"/>
      <c r="BPI32" s="1601"/>
      <c r="BPJ32" s="1601"/>
      <c r="BPK32" s="1601"/>
      <c r="BPL32" s="1601"/>
      <c r="BPM32" s="1601"/>
      <c r="BPN32" s="1601"/>
      <c r="BPO32" s="1601"/>
      <c r="BPP32" s="1601"/>
      <c r="BPQ32" s="1601"/>
      <c r="BPR32" s="1601"/>
      <c r="BPS32" s="1601"/>
      <c r="BPT32" s="1601"/>
      <c r="BPU32" s="1601"/>
      <c r="BPV32" s="1601"/>
      <c r="BPW32" s="1601"/>
      <c r="BPX32" s="1601"/>
      <c r="BPY32" s="1601"/>
      <c r="BPZ32" s="1601"/>
      <c r="BQA32" s="1601"/>
      <c r="BQB32" s="1601"/>
      <c r="BQC32" s="1601"/>
      <c r="BQD32" s="1601"/>
      <c r="BQE32" s="1601"/>
      <c r="BQF32" s="1601"/>
      <c r="BQG32" s="1601"/>
      <c r="BQH32" s="1601"/>
      <c r="BQI32" s="1601"/>
      <c r="BQJ32" s="1601"/>
      <c r="BQK32" s="1601"/>
      <c r="BQL32" s="1601"/>
      <c r="BQM32" s="1601"/>
      <c r="BQN32" s="1601"/>
      <c r="BQO32" s="1601"/>
      <c r="BQP32" s="1601"/>
      <c r="BQQ32" s="1601"/>
      <c r="BQR32" s="1601"/>
      <c r="BQS32" s="1601"/>
      <c r="BQT32" s="1601"/>
      <c r="BQU32" s="1601"/>
      <c r="BQV32" s="1601"/>
      <c r="BQW32" s="1601"/>
      <c r="BQX32" s="1601"/>
      <c r="BQY32" s="1601"/>
      <c r="BQZ32" s="1601"/>
      <c r="BRA32" s="1601"/>
      <c r="BRB32" s="1601"/>
      <c r="BRC32" s="1601"/>
      <c r="BRD32" s="1601"/>
      <c r="BRE32" s="1601"/>
      <c r="BRF32" s="1601"/>
      <c r="BRG32" s="1601"/>
      <c r="BRH32" s="1601"/>
      <c r="BRI32" s="1601"/>
      <c r="BRJ32" s="1601"/>
      <c r="BRK32" s="1601"/>
      <c r="BRL32" s="1601"/>
      <c r="BRM32" s="1601"/>
      <c r="BRN32" s="1601"/>
      <c r="BRO32" s="1601"/>
      <c r="BRP32" s="1601"/>
      <c r="BRQ32" s="1601"/>
      <c r="BRR32" s="1601"/>
      <c r="BRS32" s="1601"/>
      <c r="BRT32" s="1601"/>
      <c r="BRU32" s="1601"/>
      <c r="BRV32" s="1601"/>
      <c r="BRW32" s="1601"/>
      <c r="BRX32" s="1601"/>
      <c r="BRY32" s="1601"/>
      <c r="BRZ32" s="1601"/>
      <c r="BSA32" s="1601"/>
      <c r="BSB32" s="1601"/>
      <c r="BSC32" s="1601"/>
      <c r="BSD32" s="1601"/>
      <c r="BSE32" s="1601"/>
      <c r="BSF32" s="1601"/>
      <c r="BSG32" s="1601"/>
      <c r="BSH32" s="1601"/>
      <c r="BSI32" s="1601"/>
      <c r="BSJ32" s="1601"/>
      <c r="BSK32" s="1601"/>
      <c r="BSL32" s="1601"/>
      <c r="BSM32" s="1601"/>
      <c r="BSN32" s="1601"/>
      <c r="BSO32" s="1601"/>
      <c r="BSP32" s="1601"/>
      <c r="BSQ32" s="1601"/>
      <c r="BSR32" s="1601"/>
      <c r="BSS32" s="1601"/>
      <c r="BST32" s="1601"/>
      <c r="BSU32" s="1601"/>
      <c r="BSV32" s="1601"/>
      <c r="BSW32" s="1601"/>
      <c r="BSX32" s="1601"/>
      <c r="BSY32" s="1601"/>
      <c r="BSZ32" s="1601"/>
      <c r="BTA32" s="1601"/>
      <c r="BTB32" s="1601"/>
      <c r="BTC32" s="1601"/>
      <c r="BTD32" s="1601"/>
      <c r="BTE32" s="1601"/>
      <c r="BTF32" s="1601"/>
      <c r="BTG32" s="1601"/>
      <c r="BTH32" s="1601"/>
      <c r="BTI32" s="1601"/>
      <c r="BTJ32" s="1601"/>
      <c r="BTK32" s="1601"/>
      <c r="BTL32" s="1601"/>
      <c r="BTM32" s="1601"/>
      <c r="BTN32" s="1601"/>
      <c r="BTO32" s="1601"/>
      <c r="BTP32" s="1601"/>
      <c r="BTQ32" s="1601"/>
      <c r="BTR32" s="1601"/>
      <c r="BTS32" s="1601"/>
      <c r="BTT32" s="1601"/>
      <c r="BTU32" s="1601"/>
      <c r="BTV32" s="1601"/>
      <c r="BTW32" s="1601"/>
      <c r="BTX32" s="1601"/>
      <c r="BTY32" s="1601"/>
      <c r="BTZ32" s="1601"/>
      <c r="BUA32" s="1601"/>
      <c r="BUB32" s="1601"/>
      <c r="BUC32" s="1601"/>
      <c r="BUD32" s="1601"/>
      <c r="BUE32" s="1601"/>
      <c r="BUF32" s="1601"/>
      <c r="BUG32" s="1601"/>
      <c r="BUH32" s="1601"/>
      <c r="BUI32" s="1601"/>
      <c r="BUJ32" s="1601"/>
      <c r="BUK32" s="1601"/>
      <c r="BUL32" s="1601"/>
      <c r="BUM32" s="1601"/>
      <c r="BUN32" s="1601"/>
      <c r="BUO32" s="1601"/>
      <c r="BUP32" s="1601"/>
      <c r="BUQ32" s="1601"/>
      <c r="BUR32" s="1601"/>
      <c r="BUS32" s="1601"/>
      <c r="BUT32" s="1601"/>
      <c r="BUU32" s="1601"/>
      <c r="BUV32" s="1601"/>
      <c r="BUW32" s="1601"/>
      <c r="BUX32" s="1601"/>
      <c r="BUY32" s="1601"/>
      <c r="BUZ32" s="1601"/>
      <c r="BVA32" s="1601"/>
      <c r="BVB32" s="1601"/>
      <c r="BVC32" s="1601"/>
      <c r="BVD32" s="1601"/>
      <c r="BVE32" s="1601"/>
      <c r="BVF32" s="1601"/>
      <c r="BVG32" s="1601"/>
      <c r="BVH32" s="1601"/>
      <c r="BVI32" s="1601"/>
      <c r="BVJ32" s="1601"/>
      <c r="BVK32" s="1601"/>
      <c r="BVL32" s="1601"/>
      <c r="BVM32" s="1601"/>
      <c r="BVN32" s="1601"/>
      <c r="BVO32" s="1601"/>
      <c r="BVP32" s="1601"/>
      <c r="BVQ32" s="1601"/>
      <c r="BVR32" s="1601"/>
      <c r="BVS32" s="1601"/>
      <c r="BVT32" s="1601"/>
      <c r="BVU32" s="1601"/>
      <c r="BVV32" s="1601"/>
      <c r="BVW32" s="1601"/>
      <c r="BVX32" s="1601"/>
      <c r="BVY32" s="1601"/>
      <c r="BVZ32" s="1601"/>
      <c r="BWA32" s="1601"/>
      <c r="BWB32" s="1601"/>
      <c r="BWC32" s="1601"/>
      <c r="BWD32" s="1601"/>
    </row>
    <row r="33" spans="1:1954" ht="16.5" x14ac:dyDescent="0.3">
      <c r="A33" s="1728" t="s">
        <v>1677</v>
      </c>
      <c r="B33" s="1729">
        <v>1668.5639487708941</v>
      </c>
      <c r="C33" s="1729">
        <v>275.65104821000006</v>
      </c>
      <c r="D33" s="1729">
        <v>1944.2149969808938</v>
      </c>
      <c r="E33" s="1601"/>
      <c r="F33" s="1731"/>
      <c r="G33" s="570"/>
      <c r="H33" s="1731"/>
      <c r="I33" s="1601"/>
      <c r="J33" s="1723"/>
      <c r="K33" s="1723"/>
      <c r="L33" s="1723"/>
      <c r="M33" s="1601"/>
      <c r="N33" s="1601"/>
      <c r="O33" s="1601"/>
      <c r="P33" s="1601"/>
      <c r="Q33" s="1601"/>
      <c r="R33" s="1601"/>
      <c r="S33" s="1601"/>
      <c r="T33" s="1601"/>
      <c r="U33" s="1601"/>
      <c r="V33" s="1601"/>
      <c r="W33" s="1601"/>
      <c r="X33" s="1601"/>
      <c r="Y33" s="1601"/>
      <c r="Z33" s="1601"/>
      <c r="AA33" s="1601"/>
      <c r="AB33" s="1601"/>
      <c r="AC33" s="1601"/>
      <c r="AD33" s="1601"/>
      <c r="AE33" s="1601"/>
      <c r="AF33" s="1601"/>
      <c r="AG33" s="1601"/>
      <c r="AH33" s="1601"/>
      <c r="AI33" s="1601"/>
      <c r="AJ33" s="1601"/>
      <c r="AK33" s="1601"/>
      <c r="AL33" s="1601"/>
      <c r="AM33" s="1601"/>
      <c r="AN33" s="1601"/>
      <c r="AO33" s="1601"/>
      <c r="AP33" s="1601"/>
      <c r="AQ33" s="1601"/>
      <c r="AR33" s="1601"/>
      <c r="AS33" s="1601"/>
      <c r="AT33" s="1601"/>
      <c r="AU33" s="1601"/>
      <c r="AV33" s="1601"/>
      <c r="AW33" s="1601"/>
      <c r="AX33" s="1601"/>
      <c r="AY33" s="1601"/>
      <c r="AZ33" s="1601"/>
      <c r="BA33" s="1601"/>
      <c r="BB33" s="1601"/>
      <c r="BC33" s="1601"/>
      <c r="BD33" s="1601"/>
      <c r="BE33" s="1601"/>
      <c r="BF33" s="1601"/>
      <c r="BG33" s="1601"/>
      <c r="BH33" s="1601"/>
      <c r="BI33" s="1601"/>
      <c r="BJ33" s="1601"/>
      <c r="BK33" s="1601"/>
      <c r="BL33" s="1601"/>
      <c r="BM33" s="1601"/>
      <c r="BN33" s="1601"/>
      <c r="BO33" s="1601"/>
      <c r="BP33" s="1601"/>
      <c r="BQ33" s="1601"/>
      <c r="BR33" s="1601"/>
      <c r="BS33" s="1601"/>
      <c r="BT33" s="1601"/>
      <c r="BU33" s="1601"/>
      <c r="BV33" s="1601"/>
      <c r="BW33" s="1601"/>
      <c r="BX33" s="1601"/>
      <c r="BY33" s="1601"/>
      <c r="BZ33" s="1601"/>
      <c r="CA33" s="1601"/>
      <c r="CB33" s="1601"/>
      <c r="CC33" s="1601"/>
      <c r="CD33" s="1601"/>
      <c r="CE33" s="1601"/>
      <c r="CF33" s="1601"/>
      <c r="CG33" s="1601"/>
      <c r="CH33" s="1601"/>
      <c r="CI33" s="1601"/>
      <c r="CJ33" s="1601"/>
      <c r="CK33" s="1601"/>
      <c r="CL33" s="1601"/>
      <c r="CM33" s="1601"/>
      <c r="CN33" s="1601"/>
      <c r="CO33" s="1601"/>
      <c r="CP33" s="1601"/>
      <c r="CQ33" s="1601"/>
      <c r="CR33" s="1601"/>
      <c r="CS33" s="1601"/>
      <c r="CT33" s="1601"/>
      <c r="CU33" s="1601"/>
      <c r="CV33" s="1601"/>
      <c r="CW33" s="1601"/>
      <c r="CX33" s="1601"/>
      <c r="CY33" s="1601"/>
      <c r="CZ33" s="1601"/>
      <c r="DA33" s="1601"/>
      <c r="DB33" s="1601"/>
      <c r="DC33" s="1601"/>
      <c r="DD33" s="1601"/>
      <c r="DE33" s="1601"/>
      <c r="DF33" s="1601"/>
      <c r="DG33" s="1601"/>
      <c r="DH33" s="1601"/>
      <c r="DI33" s="1601"/>
      <c r="DJ33" s="1601"/>
      <c r="DK33" s="1601"/>
      <c r="DL33" s="1601"/>
      <c r="DM33" s="1601"/>
      <c r="DN33" s="1601"/>
      <c r="DO33" s="1601"/>
      <c r="DP33" s="1601"/>
      <c r="DQ33" s="1601"/>
      <c r="DR33" s="1601"/>
      <c r="DS33" s="1601"/>
      <c r="DT33" s="1601"/>
      <c r="DU33" s="1601"/>
      <c r="DV33" s="1601"/>
      <c r="DW33" s="1601"/>
      <c r="DX33" s="1601"/>
      <c r="DY33" s="1601"/>
      <c r="DZ33" s="1601"/>
      <c r="EA33" s="1601"/>
      <c r="EB33" s="1601"/>
      <c r="EC33" s="1601"/>
      <c r="ED33" s="1601"/>
      <c r="EE33" s="1601"/>
      <c r="EF33" s="1601"/>
      <c r="EG33" s="1601"/>
      <c r="EH33" s="1601"/>
      <c r="EI33" s="1601"/>
      <c r="EJ33" s="1601"/>
      <c r="EK33" s="1601"/>
      <c r="EL33" s="1601"/>
      <c r="EM33" s="1601"/>
      <c r="EN33" s="1601"/>
      <c r="EO33" s="1601"/>
      <c r="EP33" s="1601"/>
      <c r="EQ33" s="1601"/>
      <c r="ER33" s="1601"/>
      <c r="ES33" s="1601"/>
      <c r="ET33" s="1601"/>
      <c r="EU33" s="1601"/>
      <c r="EV33" s="1601"/>
      <c r="EW33" s="1601"/>
      <c r="EX33" s="1601"/>
      <c r="EY33" s="1601"/>
      <c r="EZ33" s="1601"/>
      <c r="FA33" s="1601"/>
      <c r="FB33" s="1601"/>
      <c r="FC33" s="1601"/>
      <c r="FD33" s="1601"/>
      <c r="FE33" s="1601"/>
      <c r="FF33" s="1601"/>
      <c r="FG33" s="1601"/>
      <c r="FH33" s="1601"/>
      <c r="FI33" s="1601"/>
      <c r="FJ33" s="1601"/>
      <c r="FK33" s="1601"/>
      <c r="FL33" s="1601"/>
      <c r="FM33" s="1601"/>
      <c r="FN33" s="1601"/>
      <c r="FO33" s="1601"/>
      <c r="FP33" s="1601"/>
      <c r="FQ33" s="1601"/>
      <c r="FR33" s="1601"/>
      <c r="FS33" s="1601"/>
      <c r="FT33" s="1601"/>
      <c r="FU33" s="1601"/>
      <c r="FV33" s="1601"/>
      <c r="FW33" s="1601"/>
      <c r="FX33" s="1601"/>
      <c r="FY33" s="1601"/>
      <c r="FZ33" s="1601"/>
      <c r="GA33" s="1601"/>
      <c r="GB33" s="1601"/>
      <c r="GC33" s="1601"/>
      <c r="GD33" s="1601"/>
      <c r="GE33" s="1601"/>
      <c r="GF33" s="1601"/>
      <c r="GG33" s="1601"/>
      <c r="GH33" s="1601"/>
      <c r="GI33" s="1601"/>
      <c r="GJ33" s="1601"/>
      <c r="GK33" s="1601"/>
      <c r="GL33" s="1601"/>
      <c r="GM33" s="1601"/>
      <c r="GN33" s="1601"/>
      <c r="GO33" s="1601"/>
      <c r="GP33" s="1601"/>
      <c r="GQ33" s="1601"/>
      <c r="GR33" s="1601"/>
      <c r="GS33" s="1601"/>
      <c r="GT33" s="1601"/>
      <c r="GU33" s="1601"/>
      <c r="GV33" s="1601"/>
      <c r="GW33" s="1601"/>
      <c r="GX33" s="1601"/>
      <c r="GY33" s="1601"/>
      <c r="GZ33" s="1601"/>
      <c r="HA33" s="1601"/>
      <c r="HB33" s="1601"/>
      <c r="HC33" s="1601"/>
      <c r="HD33" s="1601"/>
      <c r="HE33" s="1601"/>
      <c r="HF33" s="1601"/>
      <c r="HG33" s="1601"/>
      <c r="HH33" s="1601"/>
      <c r="HI33" s="1601"/>
      <c r="HJ33" s="1601"/>
      <c r="HK33" s="1601"/>
      <c r="HL33" s="1601"/>
      <c r="HM33" s="1601"/>
      <c r="HN33" s="1601"/>
      <c r="HO33" s="1601"/>
      <c r="HP33" s="1601"/>
      <c r="HQ33" s="1601"/>
      <c r="HR33" s="1601"/>
      <c r="HS33" s="1601"/>
      <c r="HT33" s="1601"/>
      <c r="HU33" s="1601"/>
      <c r="HV33" s="1601"/>
      <c r="HW33" s="1601"/>
      <c r="HX33" s="1601"/>
      <c r="HY33" s="1601"/>
      <c r="HZ33" s="1601"/>
      <c r="IA33" s="1601"/>
      <c r="IB33" s="1601"/>
      <c r="IC33" s="1601"/>
      <c r="ID33" s="1601"/>
      <c r="IE33" s="1601"/>
      <c r="IF33" s="1601"/>
      <c r="IG33" s="1601"/>
      <c r="IH33" s="1601"/>
      <c r="II33" s="1601"/>
      <c r="IJ33" s="1601"/>
      <c r="IK33" s="1601"/>
      <c r="IL33" s="1601"/>
      <c r="IM33" s="1601"/>
      <c r="IN33" s="1601"/>
      <c r="IO33" s="1601"/>
      <c r="IP33" s="1601"/>
      <c r="IQ33" s="1601"/>
      <c r="IR33" s="1601"/>
      <c r="IS33" s="1601"/>
      <c r="IT33" s="1601"/>
      <c r="IU33" s="1601"/>
      <c r="IV33" s="1601"/>
      <c r="IW33" s="1601"/>
      <c r="IX33" s="1601"/>
      <c r="IY33" s="1601"/>
      <c r="IZ33" s="1601"/>
      <c r="JA33" s="1601"/>
      <c r="JB33" s="1601"/>
      <c r="JC33" s="1601"/>
      <c r="JD33" s="1601"/>
      <c r="JE33" s="1601"/>
      <c r="JF33" s="1601"/>
      <c r="JG33" s="1601"/>
      <c r="JH33" s="1601"/>
      <c r="JI33" s="1601"/>
      <c r="JJ33" s="1601"/>
      <c r="JK33" s="1601"/>
      <c r="JL33" s="1601"/>
      <c r="JM33" s="1601"/>
      <c r="JN33" s="1601"/>
      <c r="JO33" s="1601"/>
      <c r="JP33" s="1601"/>
      <c r="JQ33" s="1601"/>
      <c r="JR33" s="1601"/>
      <c r="JS33" s="1601"/>
      <c r="JT33" s="1601"/>
      <c r="JU33" s="1601"/>
      <c r="JV33" s="1601"/>
      <c r="JW33" s="1601"/>
      <c r="JX33" s="1601"/>
      <c r="JY33" s="1601"/>
      <c r="JZ33" s="1601"/>
      <c r="KA33" s="1601"/>
      <c r="KB33" s="1601"/>
      <c r="KC33" s="1601"/>
      <c r="KD33" s="1601"/>
      <c r="KE33" s="1601"/>
      <c r="KF33" s="1601"/>
      <c r="KG33" s="1601"/>
      <c r="KH33" s="1601"/>
      <c r="KI33" s="1601"/>
      <c r="KJ33" s="1601"/>
      <c r="KK33" s="1601"/>
      <c r="KL33" s="1601"/>
      <c r="KM33" s="1601"/>
      <c r="KN33" s="1601"/>
      <c r="KO33" s="1601"/>
      <c r="KP33" s="1601"/>
      <c r="KQ33" s="1601"/>
      <c r="KR33" s="1601"/>
      <c r="KS33" s="1601"/>
      <c r="KT33" s="1601"/>
      <c r="KU33" s="1601"/>
      <c r="KV33" s="1601"/>
      <c r="KW33" s="1601"/>
      <c r="KX33" s="1601"/>
      <c r="KY33" s="1601"/>
      <c r="KZ33" s="1601"/>
      <c r="LA33" s="1601"/>
      <c r="LB33" s="1601"/>
      <c r="LC33" s="1601"/>
      <c r="LD33" s="1601"/>
      <c r="LE33" s="1601"/>
      <c r="LF33" s="1601"/>
      <c r="LG33" s="1601"/>
      <c r="LH33" s="1601"/>
      <c r="LI33" s="1601"/>
      <c r="LJ33" s="1601"/>
      <c r="LK33" s="1601"/>
      <c r="LL33" s="1601"/>
      <c r="LM33" s="1601"/>
      <c r="LN33" s="1601"/>
      <c r="LO33" s="1601"/>
      <c r="LP33" s="1601"/>
      <c r="LQ33" s="1601"/>
      <c r="LR33" s="1601"/>
      <c r="LS33" s="1601"/>
      <c r="LT33" s="1601"/>
      <c r="LU33" s="1601"/>
      <c r="LV33" s="1601"/>
      <c r="LW33" s="1601"/>
      <c r="LX33" s="1601"/>
      <c r="LY33" s="1601"/>
      <c r="LZ33" s="1601"/>
      <c r="MA33" s="1601"/>
      <c r="MB33" s="1601"/>
      <c r="MC33" s="1601"/>
      <c r="MD33" s="1601"/>
      <c r="ME33" s="1601"/>
      <c r="MF33" s="1601"/>
      <c r="MG33" s="1601"/>
      <c r="MH33" s="1601"/>
      <c r="MI33" s="1601"/>
      <c r="MJ33" s="1601"/>
      <c r="MK33" s="1601"/>
      <c r="ML33" s="1601"/>
      <c r="MM33" s="1601"/>
      <c r="MN33" s="1601"/>
      <c r="MO33" s="1601"/>
      <c r="MP33" s="1601"/>
      <c r="MQ33" s="1601"/>
      <c r="MR33" s="1601"/>
      <c r="MS33" s="1601"/>
      <c r="MT33" s="1601"/>
      <c r="MU33" s="1601"/>
      <c r="MV33" s="1601"/>
      <c r="MW33" s="1601"/>
      <c r="MX33" s="1601"/>
      <c r="MY33" s="1601"/>
      <c r="MZ33" s="1601"/>
      <c r="NA33" s="1601"/>
      <c r="NB33" s="1601"/>
      <c r="NC33" s="1601"/>
      <c r="ND33" s="1601"/>
      <c r="NE33" s="1601"/>
      <c r="NF33" s="1601"/>
      <c r="NG33" s="1601"/>
      <c r="NH33" s="1601"/>
      <c r="NI33" s="1601"/>
      <c r="NJ33" s="1601"/>
      <c r="NK33" s="1601"/>
      <c r="NL33" s="1601"/>
      <c r="NM33" s="1601"/>
      <c r="NN33" s="1601"/>
      <c r="NO33" s="1601"/>
      <c r="NP33" s="1601"/>
      <c r="NQ33" s="1601"/>
      <c r="NR33" s="1601"/>
      <c r="NS33" s="1601"/>
      <c r="NT33" s="1601"/>
      <c r="NU33" s="1601"/>
      <c r="NV33" s="1601"/>
      <c r="NW33" s="1601"/>
      <c r="NX33" s="1601"/>
      <c r="NY33" s="1601"/>
      <c r="NZ33" s="1601"/>
      <c r="OA33" s="1601"/>
      <c r="OB33" s="1601"/>
      <c r="OC33" s="1601"/>
      <c r="OD33" s="1601"/>
      <c r="OE33" s="1601"/>
      <c r="OF33" s="1601"/>
      <c r="OG33" s="1601"/>
      <c r="OH33" s="1601"/>
      <c r="OI33" s="1601"/>
      <c r="OJ33" s="1601"/>
      <c r="OK33" s="1601"/>
      <c r="OL33" s="1601"/>
      <c r="OM33" s="1601"/>
      <c r="ON33" s="1601"/>
      <c r="OO33" s="1601"/>
      <c r="OP33" s="1601"/>
      <c r="OQ33" s="1601"/>
      <c r="OR33" s="1601"/>
      <c r="OS33" s="1601"/>
      <c r="OT33" s="1601"/>
      <c r="OU33" s="1601"/>
      <c r="OV33" s="1601"/>
      <c r="OW33" s="1601"/>
      <c r="OX33" s="1601"/>
      <c r="OY33" s="1601"/>
      <c r="OZ33" s="1601"/>
      <c r="PA33" s="1601"/>
      <c r="PB33" s="1601"/>
      <c r="PC33" s="1601"/>
      <c r="PD33" s="1601"/>
      <c r="PE33" s="1601"/>
      <c r="PF33" s="1601"/>
      <c r="PG33" s="1601"/>
      <c r="PH33" s="1601"/>
      <c r="PI33" s="1601"/>
      <c r="PJ33" s="1601"/>
      <c r="PK33" s="1601"/>
      <c r="PL33" s="1601"/>
      <c r="PM33" s="1601"/>
      <c r="PN33" s="1601"/>
      <c r="PO33" s="1601"/>
      <c r="PP33" s="1601"/>
      <c r="PQ33" s="1601"/>
      <c r="PR33" s="1601"/>
      <c r="PS33" s="1601"/>
      <c r="PT33" s="1601"/>
      <c r="PU33" s="1601"/>
      <c r="PV33" s="1601"/>
      <c r="PW33" s="1601"/>
      <c r="PX33" s="1601"/>
      <c r="PY33" s="1601"/>
      <c r="PZ33" s="1601"/>
      <c r="QA33" s="1601"/>
      <c r="QB33" s="1601"/>
      <c r="QC33" s="1601"/>
      <c r="QD33" s="1601"/>
      <c r="QE33" s="1601"/>
      <c r="QF33" s="1601"/>
      <c r="QG33" s="1601"/>
      <c r="QH33" s="1601"/>
      <c r="QI33" s="1601"/>
      <c r="QJ33" s="1601"/>
      <c r="QK33" s="1601"/>
      <c r="QL33" s="1601"/>
      <c r="QM33" s="1601"/>
      <c r="QN33" s="1601"/>
      <c r="QO33" s="1601"/>
      <c r="QP33" s="1601"/>
      <c r="QQ33" s="1601"/>
      <c r="QR33" s="1601"/>
      <c r="QS33" s="1601"/>
      <c r="QT33" s="1601"/>
      <c r="QU33" s="1601"/>
      <c r="QV33" s="1601"/>
      <c r="QW33" s="1601"/>
      <c r="QX33" s="1601"/>
      <c r="QY33" s="1601"/>
      <c r="QZ33" s="1601"/>
      <c r="RA33" s="1601"/>
      <c r="RB33" s="1601"/>
      <c r="RC33" s="1601"/>
      <c r="RD33" s="1601"/>
      <c r="RE33" s="1601"/>
      <c r="RF33" s="1601"/>
      <c r="RG33" s="1601"/>
      <c r="RH33" s="1601"/>
      <c r="RI33" s="1601"/>
      <c r="RJ33" s="1601"/>
      <c r="RK33" s="1601"/>
      <c r="RL33" s="1601"/>
      <c r="RM33" s="1601"/>
      <c r="RN33" s="1601"/>
      <c r="RO33" s="1601"/>
      <c r="RP33" s="1601"/>
      <c r="RQ33" s="1601"/>
      <c r="RR33" s="1601"/>
      <c r="RS33" s="1601"/>
      <c r="RT33" s="1601"/>
      <c r="RU33" s="1601"/>
      <c r="RV33" s="1601"/>
      <c r="RW33" s="1601"/>
      <c r="RX33" s="1601"/>
      <c r="RY33" s="1601"/>
      <c r="RZ33" s="1601"/>
      <c r="SA33" s="1601"/>
      <c r="SB33" s="1601"/>
      <c r="SC33" s="1601"/>
      <c r="SD33" s="1601"/>
      <c r="SE33" s="1601"/>
      <c r="SF33" s="1601"/>
      <c r="SG33" s="1601"/>
      <c r="SH33" s="1601"/>
      <c r="SI33" s="1601"/>
      <c r="SJ33" s="1601"/>
      <c r="SK33" s="1601"/>
      <c r="SL33" s="1601"/>
      <c r="SM33" s="1601"/>
      <c r="SN33" s="1601"/>
      <c r="SO33" s="1601"/>
      <c r="SP33" s="1601"/>
      <c r="SQ33" s="1601"/>
      <c r="SR33" s="1601"/>
      <c r="SS33" s="1601"/>
      <c r="ST33" s="1601"/>
      <c r="SU33" s="1601"/>
      <c r="SV33" s="1601"/>
      <c r="SW33" s="1601"/>
      <c r="SX33" s="1601"/>
      <c r="SY33" s="1601"/>
      <c r="SZ33" s="1601"/>
      <c r="TA33" s="1601"/>
      <c r="TB33" s="1601"/>
      <c r="TC33" s="1601"/>
      <c r="TD33" s="1601"/>
      <c r="TE33" s="1601"/>
      <c r="TF33" s="1601"/>
      <c r="TG33" s="1601"/>
      <c r="TH33" s="1601"/>
      <c r="TI33" s="1601"/>
      <c r="TJ33" s="1601"/>
      <c r="TK33" s="1601"/>
      <c r="TL33" s="1601"/>
      <c r="TM33" s="1601"/>
      <c r="TN33" s="1601"/>
      <c r="TO33" s="1601"/>
      <c r="TP33" s="1601"/>
      <c r="TQ33" s="1601"/>
      <c r="TR33" s="1601"/>
      <c r="TS33" s="1601"/>
      <c r="TT33" s="1601"/>
      <c r="TU33" s="1601"/>
      <c r="TV33" s="1601"/>
      <c r="TW33" s="1601"/>
      <c r="TX33" s="1601"/>
      <c r="TY33" s="1601"/>
      <c r="TZ33" s="1601"/>
      <c r="UA33" s="1601"/>
      <c r="UB33" s="1601"/>
      <c r="UC33" s="1601"/>
      <c r="UD33" s="1601"/>
      <c r="UE33" s="1601"/>
      <c r="UF33" s="1601"/>
      <c r="UG33" s="1601"/>
      <c r="UH33" s="1601"/>
      <c r="UI33" s="1601"/>
      <c r="UJ33" s="1601"/>
      <c r="UK33" s="1601"/>
      <c r="UL33" s="1601"/>
      <c r="UM33" s="1601"/>
      <c r="UN33" s="1601"/>
      <c r="UO33" s="1601"/>
      <c r="UP33" s="1601"/>
      <c r="UQ33" s="1601"/>
      <c r="UR33" s="1601"/>
      <c r="US33" s="1601"/>
      <c r="UT33" s="1601"/>
      <c r="UU33" s="1601"/>
      <c r="UV33" s="1601"/>
      <c r="UW33" s="1601"/>
      <c r="UX33" s="1601"/>
      <c r="UY33" s="1601"/>
      <c r="UZ33" s="1601"/>
      <c r="VA33" s="1601"/>
      <c r="VB33" s="1601"/>
      <c r="VC33" s="1601"/>
      <c r="VD33" s="1601"/>
      <c r="VE33" s="1601"/>
      <c r="VF33" s="1601"/>
      <c r="VG33" s="1601"/>
      <c r="VH33" s="1601"/>
      <c r="VI33" s="1601"/>
      <c r="VJ33" s="1601"/>
      <c r="VK33" s="1601"/>
      <c r="VL33" s="1601"/>
      <c r="VM33" s="1601"/>
      <c r="VN33" s="1601"/>
      <c r="VO33" s="1601"/>
      <c r="VP33" s="1601"/>
      <c r="VQ33" s="1601"/>
      <c r="VR33" s="1601"/>
      <c r="VS33" s="1601"/>
      <c r="VT33" s="1601"/>
      <c r="VU33" s="1601"/>
      <c r="VV33" s="1601"/>
      <c r="VW33" s="1601"/>
      <c r="VX33" s="1601"/>
      <c r="VY33" s="1601"/>
      <c r="VZ33" s="1601"/>
      <c r="WA33" s="1601"/>
      <c r="WB33" s="1601"/>
      <c r="WC33" s="1601"/>
      <c r="WD33" s="1601"/>
      <c r="WE33" s="1601"/>
      <c r="WF33" s="1601"/>
      <c r="WG33" s="1601"/>
      <c r="WH33" s="1601"/>
      <c r="WI33" s="1601"/>
      <c r="WJ33" s="1601"/>
      <c r="WK33" s="1601"/>
      <c r="WL33" s="1601"/>
      <c r="WM33" s="1601"/>
      <c r="WN33" s="1601"/>
      <c r="WO33" s="1601"/>
      <c r="WP33" s="1601"/>
      <c r="WQ33" s="1601"/>
      <c r="WR33" s="1601"/>
      <c r="WS33" s="1601"/>
      <c r="WT33" s="1601"/>
      <c r="WU33" s="1601"/>
      <c r="WV33" s="1601"/>
      <c r="WW33" s="1601"/>
      <c r="WX33" s="1601"/>
      <c r="WY33" s="1601"/>
      <c r="WZ33" s="1601"/>
      <c r="XA33" s="1601"/>
      <c r="XB33" s="1601"/>
      <c r="XC33" s="1601"/>
      <c r="XD33" s="1601"/>
      <c r="XE33" s="1601"/>
      <c r="XF33" s="1601"/>
      <c r="XG33" s="1601"/>
      <c r="XH33" s="1601"/>
      <c r="XI33" s="1601"/>
      <c r="XJ33" s="1601"/>
      <c r="XK33" s="1601"/>
      <c r="XL33" s="1601"/>
      <c r="XM33" s="1601"/>
      <c r="XN33" s="1601"/>
      <c r="XO33" s="1601"/>
      <c r="XP33" s="1601"/>
      <c r="XQ33" s="1601"/>
      <c r="XR33" s="1601"/>
      <c r="XS33" s="1601"/>
      <c r="XT33" s="1601"/>
      <c r="XU33" s="1601"/>
      <c r="XV33" s="1601"/>
      <c r="XW33" s="1601"/>
      <c r="XX33" s="1601"/>
      <c r="XY33" s="1601"/>
      <c r="XZ33" s="1601"/>
      <c r="YA33" s="1601"/>
      <c r="YB33" s="1601"/>
      <c r="YC33" s="1601"/>
      <c r="YD33" s="1601"/>
      <c r="YE33" s="1601"/>
      <c r="YF33" s="1601"/>
      <c r="YG33" s="1601"/>
      <c r="YH33" s="1601"/>
      <c r="YI33" s="1601"/>
      <c r="YJ33" s="1601"/>
      <c r="YK33" s="1601"/>
      <c r="YL33" s="1601"/>
      <c r="YM33" s="1601"/>
      <c r="YN33" s="1601"/>
      <c r="YO33" s="1601"/>
      <c r="YP33" s="1601"/>
      <c r="YQ33" s="1601"/>
      <c r="YR33" s="1601"/>
      <c r="YS33" s="1601"/>
      <c r="YT33" s="1601"/>
      <c r="YU33" s="1601"/>
      <c r="YV33" s="1601"/>
      <c r="YW33" s="1601"/>
      <c r="YX33" s="1601"/>
      <c r="YY33" s="1601"/>
      <c r="YZ33" s="1601"/>
      <c r="ZA33" s="1601"/>
      <c r="ZB33" s="1601"/>
      <c r="ZC33" s="1601"/>
      <c r="ZD33" s="1601"/>
      <c r="ZE33" s="1601"/>
      <c r="ZF33" s="1601"/>
      <c r="ZG33" s="1601"/>
      <c r="ZH33" s="1601"/>
      <c r="ZI33" s="1601"/>
      <c r="ZJ33" s="1601"/>
      <c r="ZK33" s="1601"/>
      <c r="ZL33" s="1601"/>
      <c r="ZM33" s="1601"/>
      <c r="ZN33" s="1601"/>
      <c r="ZO33" s="1601"/>
      <c r="ZP33" s="1601"/>
      <c r="ZQ33" s="1601"/>
      <c r="ZR33" s="1601"/>
      <c r="ZS33" s="1601"/>
      <c r="ZT33" s="1601"/>
      <c r="ZU33" s="1601"/>
      <c r="ZV33" s="1601"/>
      <c r="ZW33" s="1601"/>
      <c r="ZX33" s="1601"/>
      <c r="ZY33" s="1601"/>
      <c r="ZZ33" s="1601"/>
      <c r="AAA33" s="1601"/>
      <c r="AAB33" s="1601"/>
      <c r="AAC33" s="1601"/>
      <c r="AAD33" s="1601"/>
      <c r="AAE33" s="1601"/>
      <c r="AAF33" s="1601"/>
      <c r="AAG33" s="1601"/>
      <c r="AAH33" s="1601"/>
      <c r="AAI33" s="1601"/>
      <c r="AAJ33" s="1601"/>
      <c r="AAK33" s="1601"/>
      <c r="AAL33" s="1601"/>
      <c r="AAM33" s="1601"/>
      <c r="AAN33" s="1601"/>
      <c r="AAO33" s="1601"/>
      <c r="AAP33" s="1601"/>
      <c r="AAQ33" s="1601"/>
      <c r="AAR33" s="1601"/>
      <c r="AAS33" s="1601"/>
      <c r="AAT33" s="1601"/>
      <c r="AAU33" s="1601"/>
      <c r="AAV33" s="1601"/>
      <c r="AAW33" s="1601"/>
      <c r="AAX33" s="1601"/>
      <c r="AAY33" s="1601"/>
      <c r="AAZ33" s="1601"/>
      <c r="ABA33" s="1601"/>
      <c r="ABB33" s="1601"/>
      <c r="ABC33" s="1601"/>
      <c r="ABD33" s="1601"/>
      <c r="ABE33" s="1601"/>
      <c r="ABF33" s="1601"/>
      <c r="ABG33" s="1601"/>
      <c r="ABH33" s="1601"/>
      <c r="ABI33" s="1601"/>
      <c r="ABJ33" s="1601"/>
      <c r="ABK33" s="1601"/>
      <c r="ABL33" s="1601"/>
      <c r="ABM33" s="1601"/>
      <c r="ABN33" s="1601"/>
      <c r="ABO33" s="1601"/>
      <c r="ABP33" s="1601"/>
      <c r="ABQ33" s="1601"/>
      <c r="ABR33" s="1601"/>
      <c r="ABS33" s="1601"/>
      <c r="ABT33" s="1601"/>
      <c r="ABU33" s="1601"/>
      <c r="ABV33" s="1601"/>
      <c r="ABW33" s="1601"/>
      <c r="ABX33" s="1601"/>
      <c r="ABY33" s="1601"/>
      <c r="ABZ33" s="1601"/>
      <c r="ACA33" s="1601"/>
      <c r="ACB33" s="1601"/>
      <c r="ACC33" s="1601"/>
      <c r="ACD33" s="1601"/>
      <c r="ACE33" s="1601"/>
      <c r="ACF33" s="1601"/>
      <c r="ACG33" s="1601"/>
      <c r="ACH33" s="1601"/>
      <c r="ACI33" s="1601"/>
      <c r="ACJ33" s="1601"/>
      <c r="ACK33" s="1601"/>
      <c r="ACL33" s="1601"/>
      <c r="ACM33" s="1601"/>
      <c r="ACN33" s="1601"/>
      <c r="ACO33" s="1601"/>
      <c r="ACP33" s="1601"/>
      <c r="ACQ33" s="1601"/>
      <c r="ACR33" s="1601"/>
      <c r="ACS33" s="1601"/>
      <c r="ACT33" s="1601"/>
      <c r="ACU33" s="1601"/>
      <c r="ACV33" s="1601"/>
      <c r="ACW33" s="1601"/>
      <c r="ACX33" s="1601"/>
      <c r="ACY33" s="1601"/>
      <c r="ACZ33" s="1601"/>
      <c r="ADA33" s="1601"/>
      <c r="ADB33" s="1601"/>
      <c r="ADC33" s="1601"/>
      <c r="ADD33" s="1601"/>
      <c r="ADE33" s="1601"/>
      <c r="ADF33" s="1601"/>
      <c r="ADG33" s="1601"/>
      <c r="ADH33" s="1601"/>
      <c r="ADI33" s="1601"/>
      <c r="ADJ33" s="1601"/>
      <c r="ADK33" s="1601"/>
      <c r="ADL33" s="1601"/>
      <c r="ADM33" s="1601"/>
      <c r="ADN33" s="1601"/>
      <c r="ADO33" s="1601"/>
      <c r="ADP33" s="1601"/>
      <c r="ADQ33" s="1601"/>
      <c r="ADR33" s="1601"/>
      <c r="ADS33" s="1601"/>
      <c r="ADT33" s="1601"/>
      <c r="ADU33" s="1601"/>
      <c r="ADV33" s="1601"/>
      <c r="ADW33" s="1601"/>
      <c r="ADX33" s="1601"/>
      <c r="ADY33" s="1601"/>
      <c r="ADZ33" s="1601"/>
      <c r="AEA33" s="1601"/>
      <c r="AEB33" s="1601"/>
      <c r="AEC33" s="1601"/>
      <c r="AED33" s="1601"/>
      <c r="AEE33" s="1601"/>
      <c r="AEF33" s="1601"/>
      <c r="AEG33" s="1601"/>
      <c r="AEH33" s="1601"/>
      <c r="AEI33" s="1601"/>
      <c r="AEJ33" s="1601"/>
      <c r="AEK33" s="1601"/>
      <c r="AEL33" s="1601"/>
      <c r="AEM33" s="1601"/>
      <c r="AEN33" s="1601"/>
      <c r="AEO33" s="1601"/>
      <c r="AEP33" s="1601"/>
      <c r="AEQ33" s="1601"/>
      <c r="AER33" s="1601"/>
      <c r="AES33" s="1601"/>
      <c r="AET33" s="1601"/>
      <c r="AEU33" s="1601"/>
      <c r="AEV33" s="1601"/>
      <c r="AEW33" s="1601"/>
      <c r="AEX33" s="1601"/>
      <c r="AEY33" s="1601"/>
      <c r="AEZ33" s="1601"/>
      <c r="AFA33" s="1601"/>
      <c r="AFB33" s="1601"/>
      <c r="AFC33" s="1601"/>
      <c r="AFD33" s="1601"/>
      <c r="AFE33" s="1601"/>
      <c r="AFF33" s="1601"/>
      <c r="AFG33" s="1601"/>
      <c r="AFH33" s="1601"/>
      <c r="AFI33" s="1601"/>
      <c r="AFJ33" s="1601"/>
      <c r="AFK33" s="1601"/>
      <c r="AFL33" s="1601"/>
      <c r="AFM33" s="1601"/>
      <c r="AFN33" s="1601"/>
      <c r="AFO33" s="1601"/>
      <c r="AFP33" s="1601"/>
      <c r="AFQ33" s="1601"/>
      <c r="AFR33" s="1601"/>
      <c r="AFS33" s="1601"/>
      <c r="AFT33" s="1601"/>
      <c r="AFU33" s="1601"/>
      <c r="AFV33" s="1601"/>
      <c r="AFW33" s="1601"/>
      <c r="AFX33" s="1601"/>
      <c r="AFY33" s="1601"/>
      <c r="AFZ33" s="1601"/>
      <c r="AGA33" s="1601"/>
      <c r="AGB33" s="1601"/>
      <c r="AGC33" s="1601"/>
      <c r="AGD33" s="1601"/>
      <c r="AGE33" s="1601"/>
      <c r="AGF33" s="1601"/>
      <c r="AGG33" s="1601"/>
      <c r="AGH33" s="1601"/>
      <c r="AGI33" s="1601"/>
      <c r="AGJ33" s="1601"/>
      <c r="AGK33" s="1601"/>
      <c r="AGL33" s="1601"/>
      <c r="AGM33" s="1601"/>
      <c r="AGN33" s="1601"/>
      <c r="AGO33" s="1601"/>
      <c r="AGP33" s="1601"/>
      <c r="AGQ33" s="1601"/>
      <c r="AGR33" s="1601"/>
      <c r="AGS33" s="1601"/>
      <c r="AGT33" s="1601"/>
      <c r="AGU33" s="1601"/>
      <c r="AGV33" s="1601"/>
      <c r="AGW33" s="1601"/>
      <c r="AGX33" s="1601"/>
      <c r="AGY33" s="1601"/>
      <c r="AGZ33" s="1601"/>
      <c r="AHA33" s="1601"/>
      <c r="AHB33" s="1601"/>
      <c r="AHC33" s="1601"/>
      <c r="AHD33" s="1601"/>
      <c r="AHE33" s="1601"/>
      <c r="AHF33" s="1601"/>
      <c r="AHG33" s="1601"/>
      <c r="AHH33" s="1601"/>
      <c r="AHI33" s="1601"/>
      <c r="AHJ33" s="1601"/>
      <c r="AHK33" s="1601"/>
      <c r="AHL33" s="1601"/>
      <c r="AHM33" s="1601"/>
      <c r="AHN33" s="1601"/>
      <c r="AHO33" s="1601"/>
      <c r="AHP33" s="1601"/>
      <c r="AHQ33" s="1601"/>
      <c r="AHR33" s="1601"/>
      <c r="AHS33" s="1601"/>
      <c r="AHT33" s="1601"/>
      <c r="AHU33" s="1601"/>
      <c r="AHV33" s="1601"/>
      <c r="AHW33" s="1601"/>
      <c r="AHX33" s="1601"/>
      <c r="AHY33" s="1601"/>
      <c r="AHZ33" s="1601"/>
      <c r="AIA33" s="1601"/>
      <c r="AIB33" s="1601"/>
      <c r="AIC33" s="1601"/>
      <c r="AID33" s="1601"/>
      <c r="AIE33" s="1601"/>
      <c r="AIF33" s="1601"/>
      <c r="AIG33" s="1601"/>
      <c r="AIH33" s="1601"/>
      <c r="AII33" s="1601"/>
      <c r="AIJ33" s="1601"/>
      <c r="AIK33" s="1601"/>
      <c r="AIL33" s="1601"/>
      <c r="AIM33" s="1601"/>
      <c r="AIN33" s="1601"/>
      <c r="AIO33" s="1601"/>
      <c r="AIP33" s="1601"/>
      <c r="AIQ33" s="1601"/>
      <c r="AIR33" s="1601"/>
      <c r="AIS33" s="1601"/>
      <c r="AIT33" s="1601"/>
      <c r="AIU33" s="1601"/>
      <c r="AIV33" s="1601"/>
      <c r="AIW33" s="1601"/>
      <c r="AIX33" s="1601"/>
      <c r="AIY33" s="1601"/>
      <c r="AIZ33" s="1601"/>
      <c r="AJA33" s="1601"/>
      <c r="AJB33" s="1601"/>
      <c r="AJC33" s="1601"/>
      <c r="AJD33" s="1601"/>
      <c r="AJE33" s="1601"/>
      <c r="AJF33" s="1601"/>
      <c r="AJG33" s="1601"/>
      <c r="AJH33" s="1601"/>
      <c r="AJI33" s="1601"/>
      <c r="AJJ33" s="1601"/>
      <c r="AJK33" s="1601"/>
      <c r="AJL33" s="1601"/>
      <c r="AJM33" s="1601"/>
      <c r="AJN33" s="1601"/>
      <c r="AJO33" s="1601"/>
      <c r="AJP33" s="1601"/>
      <c r="AJQ33" s="1601"/>
      <c r="AJR33" s="1601"/>
      <c r="AJS33" s="1601"/>
      <c r="AJT33" s="1601"/>
      <c r="AJU33" s="1601"/>
      <c r="AJV33" s="1601"/>
      <c r="AJW33" s="1601"/>
      <c r="AJX33" s="1601"/>
      <c r="AJY33" s="1601"/>
      <c r="AJZ33" s="1601"/>
      <c r="AKA33" s="1601"/>
      <c r="AKB33" s="1601"/>
      <c r="AKC33" s="1601"/>
      <c r="AKD33" s="1601"/>
      <c r="AKE33" s="1601"/>
      <c r="AKF33" s="1601"/>
      <c r="AKG33" s="1601"/>
      <c r="AKH33" s="1601"/>
      <c r="AKI33" s="1601"/>
      <c r="AKJ33" s="1601"/>
      <c r="AKK33" s="1601"/>
      <c r="AKL33" s="1601"/>
      <c r="AKM33" s="1601"/>
      <c r="AKN33" s="1601"/>
      <c r="AKO33" s="1601"/>
      <c r="AKP33" s="1601"/>
      <c r="AKQ33" s="1601"/>
      <c r="AKR33" s="1601"/>
      <c r="AKS33" s="1601"/>
      <c r="AKT33" s="1601"/>
      <c r="AKU33" s="1601"/>
      <c r="AKV33" s="1601"/>
      <c r="AKW33" s="1601"/>
      <c r="AKX33" s="1601"/>
      <c r="AKY33" s="1601"/>
      <c r="AKZ33" s="1601"/>
      <c r="ALA33" s="1601"/>
      <c r="ALB33" s="1601"/>
      <c r="ALC33" s="1601"/>
      <c r="ALD33" s="1601"/>
      <c r="ALE33" s="1601"/>
      <c r="ALF33" s="1601"/>
      <c r="ALG33" s="1601"/>
      <c r="ALH33" s="1601"/>
      <c r="ALI33" s="1601"/>
      <c r="ALJ33" s="1601"/>
      <c r="ALK33" s="1601"/>
      <c r="ALL33" s="1601"/>
      <c r="ALM33" s="1601"/>
      <c r="ALN33" s="1601"/>
      <c r="ALO33" s="1601"/>
      <c r="ALP33" s="1601"/>
      <c r="ALQ33" s="1601"/>
      <c r="ALR33" s="1601"/>
      <c r="ALS33" s="1601"/>
      <c r="ALT33" s="1601"/>
      <c r="ALU33" s="1601"/>
      <c r="ALV33" s="1601"/>
      <c r="ALW33" s="1601"/>
      <c r="ALX33" s="1601"/>
      <c r="ALY33" s="1601"/>
      <c r="ALZ33" s="1601"/>
      <c r="AMA33" s="1601"/>
      <c r="AMB33" s="1601"/>
      <c r="AMC33" s="1601"/>
      <c r="AMD33" s="1601"/>
      <c r="AME33" s="1601"/>
      <c r="AMF33" s="1601"/>
      <c r="AMG33" s="1601"/>
      <c r="AMH33" s="1601"/>
      <c r="AMI33" s="1601"/>
      <c r="AMJ33" s="1601"/>
      <c r="AMK33" s="1601"/>
      <c r="AML33" s="1601"/>
      <c r="AMM33" s="1601"/>
      <c r="AMN33" s="1601"/>
      <c r="AMO33" s="1601"/>
      <c r="AMP33" s="1601"/>
      <c r="AMQ33" s="1601"/>
      <c r="AMR33" s="1601"/>
      <c r="AMS33" s="1601"/>
      <c r="AMT33" s="1601"/>
      <c r="AMU33" s="1601"/>
      <c r="AMV33" s="1601"/>
      <c r="AMW33" s="1601"/>
      <c r="AMX33" s="1601"/>
      <c r="AMY33" s="1601"/>
      <c r="AMZ33" s="1601"/>
      <c r="ANA33" s="1601"/>
      <c r="ANB33" s="1601"/>
      <c r="ANC33" s="1601"/>
      <c r="AND33" s="1601"/>
      <c r="ANE33" s="1601"/>
      <c r="ANF33" s="1601"/>
      <c r="ANG33" s="1601"/>
      <c r="ANH33" s="1601"/>
      <c r="ANI33" s="1601"/>
      <c r="ANJ33" s="1601"/>
      <c r="ANK33" s="1601"/>
      <c r="ANL33" s="1601"/>
      <c r="ANM33" s="1601"/>
      <c r="ANN33" s="1601"/>
      <c r="ANO33" s="1601"/>
      <c r="ANP33" s="1601"/>
      <c r="ANQ33" s="1601"/>
      <c r="ANR33" s="1601"/>
      <c r="ANS33" s="1601"/>
      <c r="ANT33" s="1601"/>
      <c r="ANU33" s="1601"/>
      <c r="ANV33" s="1601"/>
      <c r="ANW33" s="1601"/>
      <c r="ANX33" s="1601"/>
      <c r="ANY33" s="1601"/>
      <c r="ANZ33" s="1601"/>
      <c r="AOA33" s="1601"/>
      <c r="AOB33" s="1601"/>
      <c r="AOC33" s="1601"/>
      <c r="AOD33" s="1601"/>
      <c r="AOE33" s="1601"/>
      <c r="AOF33" s="1601"/>
      <c r="AOG33" s="1601"/>
      <c r="AOH33" s="1601"/>
      <c r="AOI33" s="1601"/>
      <c r="AOJ33" s="1601"/>
      <c r="AOK33" s="1601"/>
      <c r="AOL33" s="1601"/>
      <c r="AOM33" s="1601"/>
      <c r="AON33" s="1601"/>
      <c r="AOO33" s="1601"/>
      <c r="AOP33" s="1601"/>
      <c r="AOQ33" s="1601"/>
      <c r="AOR33" s="1601"/>
      <c r="AOS33" s="1601"/>
      <c r="AOT33" s="1601"/>
      <c r="AOU33" s="1601"/>
      <c r="AOV33" s="1601"/>
      <c r="AOW33" s="1601"/>
      <c r="AOX33" s="1601"/>
      <c r="AOY33" s="1601"/>
      <c r="AOZ33" s="1601"/>
      <c r="APA33" s="1601"/>
      <c r="APB33" s="1601"/>
      <c r="APC33" s="1601"/>
      <c r="APD33" s="1601"/>
      <c r="APE33" s="1601"/>
      <c r="APF33" s="1601"/>
      <c r="APG33" s="1601"/>
      <c r="APH33" s="1601"/>
      <c r="API33" s="1601"/>
      <c r="APJ33" s="1601"/>
      <c r="APK33" s="1601"/>
      <c r="APL33" s="1601"/>
      <c r="APM33" s="1601"/>
      <c r="APN33" s="1601"/>
      <c r="APO33" s="1601"/>
      <c r="APP33" s="1601"/>
      <c r="APQ33" s="1601"/>
      <c r="APR33" s="1601"/>
      <c r="APS33" s="1601"/>
      <c r="APT33" s="1601"/>
      <c r="APU33" s="1601"/>
      <c r="APV33" s="1601"/>
      <c r="APW33" s="1601"/>
      <c r="APX33" s="1601"/>
      <c r="APY33" s="1601"/>
      <c r="APZ33" s="1601"/>
      <c r="AQA33" s="1601"/>
      <c r="AQB33" s="1601"/>
      <c r="AQC33" s="1601"/>
      <c r="AQD33" s="1601"/>
      <c r="AQE33" s="1601"/>
      <c r="AQF33" s="1601"/>
      <c r="AQG33" s="1601"/>
      <c r="AQH33" s="1601"/>
      <c r="AQI33" s="1601"/>
      <c r="AQJ33" s="1601"/>
      <c r="AQK33" s="1601"/>
      <c r="AQL33" s="1601"/>
      <c r="AQM33" s="1601"/>
      <c r="AQN33" s="1601"/>
      <c r="AQO33" s="1601"/>
      <c r="AQP33" s="1601"/>
      <c r="AQQ33" s="1601"/>
      <c r="AQR33" s="1601"/>
      <c r="AQS33" s="1601"/>
      <c r="AQT33" s="1601"/>
      <c r="AQU33" s="1601"/>
      <c r="AQV33" s="1601"/>
      <c r="AQW33" s="1601"/>
      <c r="AQX33" s="1601"/>
      <c r="AQY33" s="1601"/>
      <c r="AQZ33" s="1601"/>
      <c r="ARA33" s="1601"/>
      <c r="ARB33" s="1601"/>
      <c r="ARC33" s="1601"/>
      <c r="ARD33" s="1601"/>
      <c r="ARE33" s="1601"/>
      <c r="ARF33" s="1601"/>
      <c r="ARG33" s="1601"/>
      <c r="ARH33" s="1601"/>
      <c r="ARI33" s="1601"/>
      <c r="ARJ33" s="1601"/>
      <c r="ARK33" s="1601"/>
      <c r="ARL33" s="1601"/>
      <c r="ARM33" s="1601"/>
      <c r="ARN33" s="1601"/>
      <c r="ARO33" s="1601"/>
      <c r="ARP33" s="1601"/>
      <c r="ARQ33" s="1601"/>
      <c r="ARR33" s="1601"/>
      <c r="ARS33" s="1601"/>
      <c r="ART33" s="1601"/>
      <c r="ARU33" s="1601"/>
      <c r="ARV33" s="1601"/>
      <c r="ARW33" s="1601"/>
      <c r="ARX33" s="1601"/>
      <c r="ARY33" s="1601"/>
      <c r="ARZ33" s="1601"/>
      <c r="ASA33" s="1601"/>
      <c r="ASB33" s="1601"/>
      <c r="ASC33" s="1601"/>
      <c r="ASD33" s="1601"/>
      <c r="ASE33" s="1601"/>
      <c r="ASF33" s="1601"/>
      <c r="ASG33" s="1601"/>
      <c r="ASH33" s="1601"/>
      <c r="ASI33" s="1601"/>
      <c r="ASJ33" s="1601"/>
      <c r="ASK33" s="1601"/>
      <c r="ASL33" s="1601"/>
      <c r="ASM33" s="1601"/>
      <c r="ASN33" s="1601"/>
      <c r="ASO33" s="1601"/>
      <c r="ASP33" s="1601"/>
      <c r="ASQ33" s="1601"/>
      <c r="ASR33" s="1601"/>
      <c r="ASS33" s="1601"/>
      <c r="AST33" s="1601"/>
      <c r="ASU33" s="1601"/>
      <c r="ASV33" s="1601"/>
      <c r="ASW33" s="1601"/>
      <c r="ASX33" s="1601"/>
      <c r="ASY33" s="1601"/>
      <c r="ASZ33" s="1601"/>
      <c r="ATA33" s="1601"/>
      <c r="ATB33" s="1601"/>
      <c r="ATC33" s="1601"/>
      <c r="ATD33" s="1601"/>
      <c r="ATE33" s="1601"/>
      <c r="ATF33" s="1601"/>
      <c r="ATG33" s="1601"/>
      <c r="ATH33" s="1601"/>
      <c r="ATI33" s="1601"/>
      <c r="ATJ33" s="1601"/>
      <c r="ATK33" s="1601"/>
      <c r="ATL33" s="1601"/>
      <c r="ATM33" s="1601"/>
      <c r="ATN33" s="1601"/>
      <c r="ATO33" s="1601"/>
      <c r="ATP33" s="1601"/>
      <c r="ATQ33" s="1601"/>
      <c r="ATR33" s="1601"/>
      <c r="ATS33" s="1601"/>
      <c r="ATT33" s="1601"/>
      <c r="ATU33" s="1601"/>
      <c r="ATV33" s="1601"/>
      <c r="ATW33" s="1601"/>
      <c r="ATX33" s="1601"/>
      <c r="ATY33" s="1601"/>
      <c r="ATZ33" s="1601"/>
      <c r="AUA33" s="1601"/>
      <c r="AUB33" s="1601"/>
      <c r="AUC33" s="1601"/>
      <c r="AUD33" s="1601"/>
      <c r="AUE33" s="1601"/>
      <c r="AUF33" s="1601"/>
      <c r="AUG33" s="1601"/>
      <c r="AUH33" s="1601"/>
      <c r="AUI33" s="1601"/>
      <c r="AUJ33" s="1601"/>
      <c r="AUK33" s="1601"/>
      <c r="AUL33" s="1601"/>
      <c r="AUM33" s="1601"/>
      <c r="AUN33" s="1601"/>
      <c r="AUO33" s="1601"/>
      <c r="AUP33" s="1601"/>
      <c r="AUQ33" s="1601"/>
      <c r="AUR33" s="1601"/>
      <c r="AUS33" s="1601"/>
      <c r="AUT33" s="1601"/>
      <c r="AUU33" s="1601"/>
      <c r="AUV33" s="1601"/>
      <c r="AUW33" s="1601"/>
      <c r="AUX33" s="1601"/>
      <c r="AUY33" s="1601"/>
      <c r="AUZ33" s="1601"/>
      <c r="AVA33" s="1601"/>
      <c r="AVB33" s="1601"/>
      <c r="AVC33" s="1601"/>
      <c r="AVD33" s="1601"/>
      <c r="AVE33" s="1601"/>
      <c r="AVF33" s="1601"/>
      <c r="AVG33" s="1601"/>
      <c r="AVH33" s="1601"/>
      <c r="AVI33" s="1601"/>
      <c r="AVJ33" s="1601"/>
      <c r="AVK33" s="1601"/>
      <c r="AVL33" s="1601"/>
      <c r="AVM33" s="1601"/>
      <c r="AVN33" s="1601"/>
      <c r="AVO33" s="1601"/>
      <c r="AVP33" s="1601"/>
      <c r="AVQ33" s="1601"/>
      <c r="AVR33" s="1601"/>
      <c r="AVS33" s="1601"/>
      <c r="AVT33" s="1601"/>
      <c r="AVU33" s="1601"/>
      <c r="AVV33" s="1601"/>
      <c r="AVW33" s="1601"/>
      <c r="AVX33" s="1601"/>
      <c r="AVY33" s="1601"/>
      <c r="AVZ33" s="1601"/>
      <c r="AWA33" s="1601"/>
      <c r="AWB33" s="1601"/>
      <c r="AWC33" s="1601"/>
      <c r="AWD33" s="1601"/>
      <c r="AWE33" s="1601"/>
      <c r="AWF33" s="1601"/>
      <c r="AWG33" s="1601"/>
      <c r="AWH33" s="1601"/>
      <c r="AWI33" s="1601"/>
      <c r="AWJ33" s="1601"/>
      <c r="AWK33" s="1601"/>
      <c r="AWL33" s="1601"/>
      <c r="AWM33" s="1601"/>
      <c r="AWN33" s="1601"/>
      <c r="AWO33" s="1601"/>
      <c r="AWP33" s="1601"/>
      <c r="AWQ33" s="1601"/>
      <c r="AWR33" s="1601"/>
      <c r="AWS33" s="1601"/>
      <c r="AWT33" s="1601"/>
      <c r="AWU33" s="1601"/>
      <c r="AWV33" s="1601"/>
      <c r="AWW33" s="1601"/>
      <c r="AWX33" s="1601"/>
      <c r="AWY33" s="1601"/>
      <c r="AWZ33" s="1601"/>
      <c r="AXA33" s="1601"/>
      <c r="AXB33" s="1601"/>
      <c r="AXC33" s="1601"/>
      <c r="AXD33" s="1601"/>
      <c r="AXE33" s="1601"/>
      <c r="AXF33" s="1601"/>
      <c r="AXG33" s="1601"/>
      <c r="AXH33" s="1601"/>
      <c r="AXI33" s="1601"/>
      <c r="AXJ33" s="1601"/>
      <c r="AXK33" s="1601"/>
      <c r="AXL33" s="1601"/>
      <c r="AXM33" s="1601"/>
      <c r="AXN33" s="1601"/>
      <c r="AXO33" s="1601"/>
      <c r="AXP33" s="1601"/>
      <c r="AXQ33" s="1601"/>
      <c r="AXR33" s="1601"/>
      <c r="AXS33" s="1601"/>
      <c r="AXT33" s="1601"/>
      <c r="AXU33" s="1601"/>
      <c r="AXV33" s="1601"/>
      <c r="AXW33" s="1601"/>
      <c r="AXX33" s="1601"/>
      <c r="AXY33" s="1601"/>
      <c r="AXZ33" s="1601"/>
      <c r="AYA33" s="1601"/>
      <c r="AYB33" s="1601"/>
      <c r="AYC33" s="1601"/>
      <c r="AYD33" s="1601"/>
      <c r="AYE33" s="1601"/>
      <c r="AYF33" s="1601"/>
      <c r="AYG33" s="1601"/>
      <c r="AYH33" s="1601"/>
      <c r="AYI33" s="1601"/>
      <c r="AYJ33" s="1601"/>
      <c r="AYK33" s="1601"/>
      <c r="AYL33" s="1601"/>
      <c r="AYM33" s="1601"/>
      <c r="AYN33" s="1601"/>
      <c r="AYO33" s="1601"/>
      <c r="AYP33" s="1601"/>
      <c r="AYQ33" s="1601"/>
      <c r="AYR33" s="1601"/>
      <c r="AYS33" s="1601"/>
      <c r="AYT33" s="1601"/>
      <c r="AYU33" s="1601"/>
      <c r="AYV33" s="1601"/>
      <c r="AYW33" s="1601"/>
      <c r="AYX33" s="1601"/>
      <c r="AYY33" s="1601"/>
      <c r="AYZ33" s="1601"/>
      <c r="AZA33" s="1601"/>
      <c r="AZB33" s="1601"/>
      <c r="AZC33" s="1601"/>
      <c r="AZD33" s="1601"/>
      <c r="AZE33" s="1601"/>
      <c r="AZF33" s="1601"/>
      <c r="AZG33" s="1601"/>
      <c r="AZH33" s="1601"/>
      <c r="AZI33" s="1601"/>
      <c r="AZJ33" s="1601"/>
      <c r="AZK33" s="1601"/>
      <c r="AZL33" s="1601"/>
      <c r="AZM33" s="1601"/>
      <c r="AZN33" s="1601"/>
      <c r="AZO33" s="1601"/>
      <c r="AZP33" s="1601"/>
      <c r="AZQ33" s="1601"/>
      <c r="AZR33" s="1601"/>
      <c r="AZS33" s="1601"/>
      <c r="AZT33" s="1601"/>
      <c r="AZU33" s="1601"/>
      <c r="AZV33" s="1601"/>
      <c r="AZW33" s="1601"/>
      <c r="AZX33" s="1601"/>
      <c r="AZY33" s="1601"/>
      <c r="AZZ33" s="1601"/>
      <c r="BAA33" s="1601"/>
      <c r="BAB33" s="1601"/>
      <c r="BAC33" s="1601"/>
      <c r="BAD33" s="1601"/>
      <c r="BAE33" s="1601"/>
      <c r="BAF33" s="1601"/>
      <c r="BAG33" s="1601"/>
      <c r="BAH33" s="1601"/>
      <c r="BAI33" s="1601"/>
      <c r="BAJ33" s="1601"/>
      <c r="BAK33" s="1601"/>
      <c r="BAL33" s="1601"/>
      <c r="BAM33" s="1601"/>
      <c r="BAN33" s="1601"/>
      <c r="BAO33" s="1601"/>
      <c r="BAP33" s="1601"/>
      <c r="BAQ33" s="1601"/>
      <c r="BAR33" s="1601"/>
      <c r="BAS33" s="1601"/>
      <c r="BAT33" s="1601"/>
      <c r="BAU33" s="1601"/>
      <c r="BAV33" s="1601"/>
      <c r="BAW33" s="1601"/>
      <c r="BAX33" s="1601"/>
      <c r="BAY33" s="1601"/>
      <c r="BAZ33" s="1601"/>
      <c r="BBA33" s="1601"/>
      <c r="BBB33" s="1601"/>
      <c r="BBC33" s="1601"/>
      <c r="BBD33" s="1601"/>
      <c r="BBE33" s="1601"/>
      <c r="BBF33" s="1601"/>
      <c r="BBG33" s="1601"/>
      <c r="BBH33" s="1601"/>
      <c r="BBI33" s="1601"/>
      <c r="BBJ33" s="1601"/>
      <c r="BBK33" s="1601"/>
      <c r="BBL33" s="1601"/>
      <c r="BBM33" s="1601"/>
      <c r="BBN33" s="1601"/>
      <c r="BBO33" s="1601"/>
      <c r="BBP33" s="1601"/>
      <c r="BBQ33" s="1601"/>
      <c r="BBR33" s="1601"/>
      <c r="BBS33" s="1601"/>
      <c r="BBT33" s="1601"/>
      <c r="BBU33" s="1601"/>
      <c r="BBV33" s="1601"/>
      <c r="BBW33" s="1601"/>
      <c r="BBX33" s="1601"/>
      <c r="BBY33" s="1601"/>
      <c r="BBZ33" s="1601"/>
      <c r="BCA33" s="1601"/>
      <c r="BCB33" s="1601"/>
      <c r="BCC33" s="1601"/>
      <c r="BCD33" s="1601"/>
      <c r="BCE33" s="1601"/>
      <c r="BCF33" s="1601"/>
      <c r="BCG33" s="1601"/>
      <c r="BCH33" s="1601"/>
      <c r="BCI33" s="1601"/>
      <c r="BCJ33" s="1601"/>
      <c r="BCK33" s="1601"/>
      <c r="BCL33" s="1601"/>
      <c r="BCM33" s="1601"/>
      <c r="BCN33" s="1601"/>
      <c r="BCO33" s="1601"/>
      <c r="BCP33" s="1601"/>
      <c r="BCQ33" s="1601"/>
      <c r="BCR33" s="1601"/>
      <c r="BCS33" s="1601"/>
      <c r="BCT33" s="1601"/>
      <c r="BCU33" s="1601"/>
      <c r="BCV33" s="1601"/>
      <c r="BCW33" s="1601"/>
      <c r="BCX33" s="1601"/>
      <c r="BCY33" s="1601"/>
      <c r="BCZ33" s="1601"/>
      <c r="BDA33" s="1601"/>
      <c r="BDB33" s="1601"/>
      <c r="BDC33" s="1601"/>
      <c r="BDD33" s="1601"/>
      <c r="BDE33" s="1601"/>
      <c r="BDF33" s="1601"/>
      <c r="BDG33" s="1601"/>
      <c r="BDH33" s="1601"/>
      <c r="BDI33" s="1601"/>
      <c r="BDJ33" s="1601"/>
      <c r="BDK33" s="1601"/>
      <c r="BDL33" s="1601"/>
      <c r="BDM33" s="1601"/>
      <c r="BDN33" s="1601"/>
      <c r="BDO33" s="1601"/>
      <c r="BDP33" s="1601"/>
      <c r="BDQ33" s="1601"/>
      <c r="BDR33" s="1601"/>
      <c r="BDS33" s="1601"/>
      <c r="BDT33" s="1601"/>
      <c r="BDU33" s="1601"/>
      <c r="BDV33" s="1601"/>
      <c r="BDW33" s="1601"/>
      <c r="BDX33" s="1601"/>
      <c r="BDY33" s="1601"/>
      <c r="BDZ33" s="1601"/>
      <c r="BEA33" s="1601"/>
      <c r="BEB33" s="1601"/>
      <c r="BEC33" s="1601"/>
      <c r="BED33" s="1601"/>
      <c r="BEE33" s="1601"/>
      <c r="BEF33" s="1601"/>
      <c r="BEG33" s="1601"/>
      <c r="BEH33" s="1601"/>
      <c r="BEI33" s="1601"/>
      <c r="BEJ33" s="1601"/>
      <c r="BEK33" s="1601"/>
      <c r="BEL33" s="1601"/>
      <c r="BEM33" s="1601"/>
      <c r="BEN33" s="1601"/>
      <c r="BEO33" s="1601"/>
      <c r="BEP33" s="1601"/>
      <c r="BEQ33" s="1601"/>
      <c r="BER33" s="1601"/>
      <c r="BES33" s="1601"/>
      <c r="BET33" s="1601"/>
      <c r="BEU33" s="1601"/>
      <c r="BEV33" s="1601"/>
      <c r="BEW33" s="1601"/>
      <c r="BEX33" s="1601"/>
      <c r="BEY33" s="1601"/>
      <c r="BEZ33" s="1601"/>
      <c r="BFA33" s="1601"/>
      <c r="BFB33" s="1601"/>
      <c r="BFC33" s="1601"/>
      <c r="BFD33" s="1601"/>
      <c r="BFE33" s="1601"/>
      <c r="BFF33" s="1601"/>
      <c r="BFG33" s="1601"/>
      <c r="BFH33" s="1601"/>
      <c r="BFI33" s="1601"/>
      <c r="BFJ33" s="1601"/>
      <c r="BFK33" s="1601"/>
      <c r="BFL33" s="1601"/>
      <c r="BFM33" s="1601"/>
      <c r="BFN33" s="1601"/>
      <c r="BFO33" s="1601"/>
      <c r="BFP33" s="1601"/>
      <c r="BFQ33" s="1601"/>
      <c r="BFR33" s="1601"/>
      <c r="BFS33" s="1601"/>
      <c r="BFT33" s="1601"/>
      <c r="BFU33" s="1601"/>
      <c r="BFV33" s="1601"/>
      <c r="BFW33" s="1601"/>
      <c r="BFX33" s="1601"/>
      <c r="BFY33" s="1601"/>
      <c r="BFZ33" s="1601"/>
      <c r="BGA33" s="1601"/>
      <c r="BGB33" s="1601"/>
      <c r="BGC33" s="1601"/>
      <c r="BGD33" s="1601"/>
      <c r="BGE33" s="1601"/>
      <c r="BGF33" s="1601"/>
      <c r="BGG33" s="1601"/>
      <c r="BGH33" s="1601"/>
      <c r="BGI33" s="1601"/>
      <c r="BGJ33" s="1601"/>
      <c r="BGK33" s="1601"/>
      <c r="BGL33" s="1601"/>
      <c r="BGM33" s="1601"/>
      <c r="BGN33" s="1601"/>
      <c r="BGO33" s="1601"/>
      <c r="BGP33" s="1601"/>
      <c r="BGQ33" s="1601"/>
      <c r="BGR33" s="1601"/>
      <c r="BGS33" s="1601"/>
      <c r="BGT33" s="1601"/>
      <c r="BGU33" s="1601"/>
      <c r="BGV33" s="1601"/>
      <c r="BGW33" s="1601"/>
      <c r="BGX33" s="1601"/>
      <c r="BGY33" s="1601"/>
      <c r="BGZ33" s="1601"/>
      <c r="BHA33" s="1601"/>
      <c r="BHB33" s="1601"/>
      <c r="BHC33" s="1601"/>
      <c r="BHD33" s="1601"/>
      <c r="BHE33" s="1601"/>
      <c r="BHF33" s="1601"/>
      <c r="BHG33" s="1601"/>
      <c r="BHH33" s="1601"/>
      <c r="BHI33" s="1601"/>
      <c r="BHJ33" s="1601"/>
      <c r="BHK33" s="1601"/>
      <c r="BHL33" s="1601"/>
      <c r="BHM33" s="1601"/>
      <c r="BHN33" s="1601"/>
      <c r="BHO33" s="1601"/>
      <c r="BHP33" s="1601"/>
      <c r="BHQ33" s="1601"/>
      <c r="BHR33" s="1601"/>
      <c r="BHS33" s="1601"/>
      <c r="BHT33" s="1601"/>
      <c r="BHU33" s="1601"/>
      <c r="BHV33" s="1601"/>
      <c r="BHW33" s="1601"/>
      <c r="BHX33" s="1601"/>
      <c r="BHY33" s="1601"/>
      <c r="BHZ33" s="1601"/>
      <c r="BIA33" s="1601"/>
      <c r="BIB33" s="1601"/>
      <c r="BIC33" s="1601"/>
      <c r="BID33" s="1601"/>
      <c r="BIE33" s="1601"/>
      <c r="BIF33" s="1601"/>
      <c r="BIG33" s="1601"/>
      <c r="BIH33" s="1601"/>
      <c r="BII33" s="1601"/>
      <c r="BIJ33" s="1601"/>
      <c r="BIK33" s="1601"/>
      <c r="BIL33" s="1601"/>
      <c r="BIM33" s="1601"/>
      <c r="BIN33" s="1601"/>
      <c r="BIO33" s="1601"/>
      <c r="BIP33" s="1601"/>
      <c r="BIQ33" s="1601"/>
      <c r="BIR33" s="1601"/>
      <c r="BIS33" s="1601"/>
      <c r="BIT33" s="1601"/>
      <c r="BIU33" s="1601"/>
      <c r="BIV33" s="1601"/>
      <c r="BIW33" s="1601"/>
      <c r="BIX33" s="1601"/>
      <c r="BIY33" s="1601"/>
      <c r="BIZ33" s="1601"/>
      <c r="BJA33" s="1601"/>
      <c r="BJB33" s="1601"/>
      <c r="BJC33" s="1601"/>
      <c r="BJD33" s="1601"/>
      <c r="BJE33" s="1601"/>
      <c r="BJF33" s="1601"/>
      <c r="BJG33" s="1601"/>
      <c r="BJH33" s="1601"/>
      <c r="BJI33" s="1601"/>
      <c r="BJJ33" s="1601"/>
      <c r="BJK33" s="1601"/>
      <c r="BJL33" s="1601"/>
      <c r="BJM33" s="1601"/>
      <c r="BJN33" s="1601"/>
      <c r="BJO33" s="1601"/>
      <c r="BJP33" s="1601"/>
      <c r="BJQ33" s="1601"/>
      <c r="BJR33" s="1601"/>
      <c r="BJS33" s="1601"/>
      <c r="BJT33" s="1601"/>
      <c r="BJU33" s="1601"/>
      <c r="BJV33" s="1601"/>
      <c r="BJW33" s="1601"/>
      <c r="BJX33" s="1601"/>
      <c r="BJY33" s="1601"/>
      <c r="BJZ33" s="1601"/>
      <c r="BKA33" s="1601"/>
      <c r="BKB33" s="1601"/>
      <c r="BKC33" s="1601"/>
      <c r="BKD33" s="1601"/>
      <c r="BKE33" s="1601"/>
      <c r="BKF33" s="1601"/>
      <c r="BKG33" s="1601"/>
      <c r="BKH33" s="1601"/>
      <c r="BKI33" s="1601"/>
      <c r="BKJ33" s="1601"/>
      <c r="BKK33" s="1601"/>
      <c r="BKL33" s="1601"/>
      <c r="BKM33" s="1601"/>
      <c r="BKN33" s="1601"/>
      <c r="BKO33" s="1601"/>
      <c r="BKP33" s="1601"/>
      <c r="BKQ33" s="1601"/>
      <c r="BKR33" s="1601"/>
      <c r="BKS33" s="1601"/>
      <c r="BKT33" s="1601"/>
      <c r="BKU33" s="1601"/>
      <c r="BKV33" s="1601"/>
      <c r="BKW33" s="1601"/>
      <c r="BKX33" s="1601"/>
      <c r="BKY33" s="1601"/>
      <c r="BKZ33" s="1601"/>
      <c r="BLA33" s="1601"/>
      <c r="BLB33" s="1601"/>
      <c r="BLC33" s="1601"/>
      <c r="BLD33" s="1601"/>
      <c r="BLE33" s="1601"/>
      <c r="BLF33" s="1601"/>
      <c r="BLG33" s="1601"/>
      <c r="BLH33" s="1601"/>
      <c r="BLI33" s="1601"/>
      <c r="BLJ33" s="1601"/>
      <c r="BLK33" s="1601"/>
      <c r="BLL33" s="1601"/>
      <c r="BLM33" s="1601"/>
      <c r="BLN33" s="1601"/>
      <c r="BLO33" s="1601"/>
      <c r="BLP33" s="1601"/>
      <c r="BLQ33" s="1601"/>
      <c r="BLR33" s="1601"/>
      <c r="BLS33" s="1601"/>
      <c r="BLT33" s="1601"/>
      <c r="BLU33" s="1601"/>
      <c r="BLV33" s="1601"/>
      <c r="BLW33" s="1601"/>
      <c r="BLX33" s="1601"/>
      <c r="BLY33" s="1601"/>
      <c r="BLZ33" s="1601"/>
      <c r="BMA33" s="1601"/>
      <c r="BMB33" s="1601"/>
      <c r="BMC33" s="1601"/>
      <c r="BMD33" s="1601"/>
      <c r="BME33" s="1601"/>
      <c r="BMF33" s="1601"/>
      <c r="BMG33" s="1601"/>
      <c r="BMH33" s="1601"/>
      <c r="BMI33" s="1601"/>
      <c r="BMJ33" s="1601"/>
      <c r="BMK33" s="1601"/>
      <c r="BML33" s="1601"/>
      <c r="BMM33" s="1601"/>
      <c r="BMN33" s="1601"/>
      <c r="BMO33" s="1601"/>
      <c r="BMP33" s="1601"/>
      <c r="BMQ33" s="1601"/>
      <c r="BMR33" s="1601"/>
      <c r="BMS33" s="1601"/>
      <c r="BMT33" s="1601"/>
      <c r="BMU33" s="1601"/>
      <c r="BMV33" s="1601"/>
      <c r="BMW33" s="1601"/>
      <c r="BMX33" s="1601"/>
      <c r="BMY33" s="1601"/>
      <c r="BMZ33" s="1601"/>
      <c r="BNA33" s="1601"/>
      <c r="BNB33" s="1601"/>
      <c r="BNC33" s="1601"/>
      <c r="BND33" s="1601"/>
      <c r="BNE33" s="1601"/>
      <c r="BNF33" s="1601"/>
      <c r="BNG33" s="1601"/>
      <c r="BNH33" s="1601"/>
      <c r="BNI33" s="1601"/>
      <c r="BNJ33" s="1601"/>
      <c r="BNK33" s="1601"/>
      <c r="BNL33" s="1601"/>
      <c r="BNM33" s="1601"/>
      <c r="BNN33" s="1601"/>
      <c r="BNO33" s="1601"/>
      <c r="BNP33" s="1601"/>
      <c r="BNQ33" s="1601"/>
      <c r="BNR33" s="1601"/>
      <c r="BNS33" s="1601"/>
      <c r="BNT33" s="1601"/>
      <c r="BNU33" s="1601"/>
      <c r="BNV33" s="1601"/>
      <c r="BNW33" s="1601"/>
      <c r="BNX33" s="1601"/>
      <c r="BNY33" s="1601"/>
      <c r="BNZ33" s="1601"/>
      <c r="BOA33" s="1601"/>
      <c r="BOB33" s="1601"/>
      <c r="BOC33" s="1601"/>
      <c r="BOD33" s="1601"/>
      <c r="BOE33" s="1601"/>
      <c r="BOF33" s="1601"/>
      <c r="BOG33" s="1601"/>
      <c r="BOH33" s="1601"/>
      <c r="BOI33" s="1601"/>
      <c r="BOJ33" s="1601"/>
      <c r="BOK33" s="1601"/>
      <c r="BOL33" s="1601"/>
      <c r="BOM33" s="1601"/>
      <c r="BON33" s="1601"/>
      <c r="BOO33" s="1601"/>
      <c r="BOP33" s="1601"/>
      <c r="BOQ33" s="1601"/>
      <c r="BOR33" s="1601"/>
      <c r="BOS33" s="1601"/>
      <c r="BOT33" s="1601"/>
      <c r="BOU33" s="1601"/>
      <c r="BOV33" s="1601"/>
      <c r="BOW33" s="1601"/>
      <c r="BOX33" s="1601"/>
      <c r="BOY33" s="1601"/>
      <c r="BOZ33" s="1601"/>
      <c r="BPA33" s="1601"/>
      <c r="BPB33" s="1601"/>
      <c r="BPC33" s="1601"/>
      <c r="BPD33" s="1601"/>
      <c r="BPE33" s="1601"/>
      <c r="BPF33" s="1601"/>
      <c r="BPG33" s="1601"/>
      <c r="BPH33" s="1601"/>
      <c r="BPI33" s="1601"/>
      <c r="BPJ33" s="1601"/>
      <c r="BPK33" s="1601"/>
      <c r="BPL33" s="1601"/>
      <c r="BPM33" s="1601"/>
      <c r="BPN33" s="1601"/>
      <c r="BPO33" s="1601"/>
      <c r="BPP33" s="1601"/>
      <c r="BPQ33" s="1601"/>
      <c r="BPR33" s="1601"/>
      <c r="BPS33" s="1601"/>
      <c r="BPT33" s="1601"/>
      <c r="BPU33" s="1601"/>
      <c r="BPV33" s="1601"/>
      <c r="BPW33" s="1601"/>
      <c r="BPX33" s="1601"/>
      <c r="BPY33" s="1601"/>
      <c r="BPZ33" s="1601"/>
      <c r="BQA33" s="1601"/>
      <c r="BQB33" s="1601"/>
      <c r="BQC33" s="1601"/>
      <c r="BQD33" s="1601"/>
      <c r="BQE33" s="1601"/>
      <c r="BQF33" s="1601"/>
      <c r="BQG33" s="1601"/>
      <c r="BQH33" s="1601"/>
      <c r="BQI33" s="1601"/>
      <c r="BQJ33" s="1601"/>
      <c r="BQK33" s="1601"/>
      <c r="BQL33" s="1601"/>
      <c r="BQM33" s="1601"/>
      <c r="BQN33" s="1601"/>
      <c r="BQO33" s="1601"/>
      <c r="BQP33" s="1601"/>
      <c r="BQQ33" s="1601"/>
      <c r="BQR33" s="1601"/>
      <c r="BQS33" s="1601"/>
      <c r="BQT33" s="1601"/>
      <c r="BQU33" s="1601"/>
      <c r="BQV33" s="1601"/>
      <c r="BQW33" s="1601"/>
      <c r="BQX33" s="1601"/>
      <c r="BQY33" s="1601"/>
      <c r="BQZ33" s="1601"/>
      <c r="BRA33" s="1601"/>
      <c r="BRB33" s="1601"/>
      <c r="BRC33" s="1601"/>
      <c r="BRD33" s="1601"/>
      <c r="BRE33" s="1601"/>
      <c r="BRF33" s="1601"/>
      <c r="BRG33" s="1601"/>
      <c r="BRH33" s="1601"/>
      <c r="BRI33" s="1601"/>
      <c r="BRJ33" s="1601"/>
      <c r="BRK33" s="1601"/>
      <c r="BRL33" s="1601"/>
      <c r="BRM33" s="1601"/>
      <c r="BRN33" s="1601"/>
      <c r="BRO33" s="1601"/>
      <c r="BRP33" s="1601"/>
      <c r="BRQ33" s="1601"/>
      <c r="BRR33" s="1601"/>
      <c r="BRS33" s="1601"/>
      <c r="BRT33" s="1601"/>
      <c r="BRU33" s="1601"/>
      <c r="BRV33" s="1601"/>
      <c r="BRW33" s="1601"/>
      <c r="BRX33" s="1601"/>
      <c r="BRY33" s="1601"/>
      <c r="BRZ33" s="1601"/>
      <c r="BSA33" s="1601"/>
      <c r="BSB33" s="1601"/>
      <c r="BSC33" s="1601"/>
      <c r="BSD33" s="1601"/>
      <c r="BSE33" s="1601"/>
      <c r="BSF33" s="1601"/>
      <c r="BSG33" s="1601"/>
      <c r="BSH33" s="1601"/>
      <c r="BSI33" s="1601"/>
      <c r="BSJ33" s="1601"/>
      <c r="BSK33" s="1601"/>
      <c r="BSL33" s="1601"/>
      <c r="BSM33" s="1601"/>
      <c r="BSN33" s="1601"/>
      <c r="BSO33" s="1601"/>
      <c r="BSP33" s="1601"/>
      <c r="BSQ33" s="1601"/>
      <c r="BSR33" s="1601"/>
      <c r="BSS33" s="1601"/>
      <c r="BST33" s="1601"/>
      <c r="BSU33" s="1601"/>
      <c r="BSV33" s="1601"/>
      <c r="BSW33" s="1601"/>
      <c r="BSX33" s="1601"/>
      <c r="BSY33" s="1601"/>
      <c r="BSZ33" s="1601"/>
      <c r="BTA33" s="1601"/>
      <c r="BTB33" s="1601"/>
      <c r="BTC33" s="1601"/>
      <c r="BTD33" s="1601"/>
      <c r="BTE33" s="1601"/>
      <c r="BTF33" s="1601"/>
      <c r="BTG33" s="1601"/>
      <c r="BTH33" s="1601"/>
      <c r="BTI33" s="1601"/>
      <c r="BTJ33" s="1601"/>
      <c r="BTK33" s="1601"/>
      <c r="BTL33" s="1601"/>
      <c r="BTM33" s="1601"/>
      <c r="BTN33" s="1601"/>
      <c r="BTO33" s="1601"/>
      <c r="BTP33" s="1601"/>
      <c r="BTQ33" s="1601"/>
      <c r="BTR33" s="1601"/>
      <c r="BTS33" s="1601"/>
      <c r="BTT33" s="1601"/>
      <c r="BTU33" s="1601"/>
      <c r="BTV33" s="1601"/>
      <c r="BTW33" s="1601"/>
      <c r="BTX33" s="1601"/>
      <c r="BTY33" s="1601"/>
      <c r="BTZ33" s="1601"/>
      <c r="BUA33" s="1601"/>
      <c r="BUB33" s="1601"/>
      <c r="BUC33" s="1601"/>
      <c r="BUD33" s="1601"/>
      <c r="BUE33" s="1601"/>
      <c r="BUF33" s="1601"/>
      <c r="BUG33" s="1601"/>
      <c r="BUH33" s="1601"/>
      <c r="BUI33" s="1601"/>
      <c r="BUJ33" s="1601"/>
      <c r="BUK33" s="1601"/>
      <c r="BUL33" s="1601"/>
      <c r="BUM33" s="1601"/>
      <c r="BUN33" s="1601"/>
      <c r="BUO33" s="1601"/>
      <c r="BUP33" s="1601"/>
      <c r="BUQ33" s="1601"/>
      <c r="BUR33" s="1601"/>
      <c r="BUS33" s="1601"/>
      <c r="BUT33" s="1601"/>
      <c r="BUU33" s="1601"/>
      <c r="BUV33" s="1601"/>
      <c r="BUW33" s="1601"/>
      <c r="BUX33" s="1601"/>
      <c r="BUY33" s="1601"/>
      <c r="BUZ33" s="1601"/>
      <c r="BVA33" s="1601"/>
      <c r="BVB33" s="1601"/>
      <c r="BVC33" s="1601"/>
      <c r="BVD33" s="1601"/>
      <c r="BVE33" s="1601"/>
      <c r="BVF33" s="1601"/>
      <c r="BVG33" s="1601"/>
      <c r="BVH33" s="1601"/>
      <c r="BVI33" s="1601"/>
      <c r="BVJ33" s="1601"/>
      <c r="BVK33" s="1601"/>
      <c r="BVL33" s="1601"/>
      <c r="BVM33" s="1601"/>
      <c r="BVN33" s="1601"/>
      <c r="BVO33" s="1601"/>
      <c r="BVP33" s="1601"/>
      <c r="BVQ33" s="1601"/>
      <c r="BVR33" s="1601"/>
      <c r="BVS33" s="1601"/>
      <c r="BVT33" s="1601"/>
      <c r="BVU33" s="1601"/>
      <c r="BVV33" s="1601"/>
      <c r="BVW33" s="1601"/>
      <c r="BVX33" s="1601"/>
      <c r="BVY33" s="1601"/>
      <c r="BVZ33" s="1601"/>
      <c r="BWA33" s="1601"/>
      <c r="BWB33" s="1601"/>
      <c r="BWC33" s="1601"/>
      <c r="BWD33" s="1601"/>
    </row>
    <row r="34" spans="1:1954" ht="16.5" x14ac:dyDescent="0.3">
      <c r="A34" s="1726" t="s">
        <v>1678</v>
      </c>
      <c r="B34" s="1727">
        <v>168.47413005055614</v>
      </c>
      <c r="C34" s="1727">
        <v>6.7737238</v>
      </c>
      <c r="D34" s="1727">
        <v>175.24785385055617</v>
      </c>
      <c r="F34" s="570"/>
      <c r="G34" s="570"/>
      <c r="H34" s="570"/>
      <c r="J34" s="1723"/>
      <c r="K34" s="1723"/>
      <c r="L34" s="1723"/>
    </row>
    <row r="35" spans="1:1954" ht="16.5" x14ac:dyDescent="0.3">
      <c r="A35" s="1724" t="s">
        <v>1679</v>
      </c>
      <c r="B35" s="1725">
        <v>636.84239009999988</v>
      </c>
      <c r="C35" s="1725">
        <v>3258.3481790700002</v>
      </c>
      <c r="D35" s="1725">
        <v>3895.1905691699994</v>
      </c>
      <c r="E35" s="1629"/>
      <c r="F35" s="1730"/>
      <c r="G35" s="570"/>
      <c r="H35" s="1730"/>
      <c r="I35" s="1629"/>
      <c r="J35" s="1723"/>
      <c r="K35" s="1723"/>
      <c r="L35" s="1723"/>
      <c r="M35" s="1629"/>
      <c r="N35" s="1629"/>
      <c r="O35" s="1629"/>
      <c r="P35" s="1629"/>
      <c r="Q35" s="1629"/>
      <c r="R35" s="1629"/>
      <c r="S35" s="1629"/>
      <c r="T35" s="1629"/>
      <c r="U35" s="1629"/>
      <c r="V35" s="1629"/>
      <c r="W35" s="1629"/>
      <c r="X35" s="1629"/>
      <c r="Y35" s="1629"/>
      <c r="Z35" s="1629"/>
      <c r="AA35" s="1629"/>
      <c r="AB35" s="1629"/>
      <c r="AC35" s="1629"/>
      <c r="AD35" s="1629"/>
      <c r="AE35" s="1629"/>
      <c r="AF35" s="1629"/>
      <c r="AG35" s="1629"/>
      <c r="AH35" s="1629"/>
      <c r="AI35" s="1629"/>
      <c r="AJ35" s="1629"/>
      <c r="AK35" s="1629"/>
      <c r="AL35" s="1629"/>
      <c r="AM35" s="1629"/>
      <c r="AN35" s="1629"/>
      <c r="AO35" s="1629"/>
      <c r="AP35" s="1629"/>
      <c r="AQ35" s="1629"/>
      <c r="AR35" s="1629"/>
      <c r="AS35" s="1629"/>
      <c r="AT35" s="1629"/>
      <c r="AU35" s="1629"/>
      <c r="AV35" s="1629"/>
      <c r="AW35" s="1629"/>
      <c r="AX35" s="1629"/>
      <c r="AY35" s="1629"/>
      <c r="AZ35" s="1629"/>
      <c r="BA35" s="1629"/>
      <c r="BB35" s="1629"/>
      <c r="BC35" s="1629"/>
      <c r="BD35" s="1629"/>
      <c r="BE35" s="1629"/>
      <c r="BF35" s="1629"/>
      <c r="BG35" s="1629"/>
      <c r="BH35" s="1629"/>
      <c r="BI35" s="1629"/>
      <c r="BJ35" s="1629"/>
      <c r="BK35" s="1629"/>
      <c r="BL35" s="1629"/>
      <c r="BM35" s="1629"/>
      <c r="BN35" s="1629"/>
      <c r="BO35" s="1629"/>
      <c r="BP35" s="1629"/>
      <c r="BQ35" s="1629"/>
      <c r="BR35" s="1629"/>
      <c r="BS35" s="1629"/>
      <c r="BT35" s="1629"/>
      <c r="BU35" s="1629"/>
      <c r="BV35" s="1629"/>
      <c r="BW35" s="1629"/>
      <c r="BX35" s="1629"/>
      <c r="BY35" s="1629"/>
      <c r="BZ35" s="1629"/>
      <c r="CA35" s="1629"/>
      <c r="CB35" s="1629"/>
      <c r="CC35" s="1629"/>
      <c r="CD35" s="1629"/>
      <c r="CE35" s="1629"/>
      <c r="CF35" s="1629"/>
      <c r="CG35" s="1629"/>
      <c r="CH35" s="1629"/>
      <c r="CI35" s="1629"/>
      <c r="CJ35" s="1629"/>
      <c r="CK35" s="1629"/>
      <c r="CL35" s="1629"/>
      <c r="CM35" s="1629"/>
      <c r="CN35" s="1629"/>
      <c r="CO35" s="1629"/>
      <c r="CP35" s="1629"/>
      <c r="CQ35" s="1629"/>
      <c r="CR35" s="1629"/>
      <c r="CS35" s="1629"/>
      <c r="CT35" s="1629"/>
      <c r="CU35" s="1629"/>
      <c r="CV35" s="1629"/>
      <c r="CW35" s="1629"/>
      <c r="CX35" s="1629"/>
      <c r="CY35" s="1629"/>
      <c r="CZ35" s="1629"/>
      <c r="DA35" s="1629"/>
      <c r="DB35" s="1629"/>
      <c r="DC35" s="1629"/>
      <c r="DD35" s="1629"/>
      <c r="DE35" s="1629"/>
      <c r="DF35" s="1629"/>
      <c r="DG35" s="1629"/>
      <c r="DH35" s="1629"/>
      <c r="DI35" s="1629"/>
      <c r="DJ35" s="1629"/>
      <c r="DK35" s="1629"/>
      <c r="DL35" s="1629"/>
      <c r="DM35" s="1629"/>
      <c r="DN35" s="1629"/>
      <c r="DO35" s="1629"/>
      <c r="DP35" s="1629"/>
      <c r="DQ35" s="1629"/>
      <c r="DR35" s="1629"/>
      <c r="DS35" s="1629"/>
      <c r="DT35" s="1629"/>
      <c r="DU35" s="1629"/>
      <c r="DV35" s="1629"/>
      <c r="DW35" s="1629"/>
      <c r="DX35" s="1629"/>
      <c r="DY35" s="1629"/>
      <c r="DZ35" s="1629"/>
      <c r="EA35" s="1629"/>
      <c r="EB35" s="1629"/>
      <c r="EC35" s="1629"/>
      <c r="ED35" s="1629"/>
      <c r="EE35" s="1629"/>
      <c r="EF35" s="1629"/>
      <c r="EG35" s="1629"/>
      <c r="EH35" s="1629"/>
      <c r="EI35" s="1629"/>
      <c r="EJ35" s="1629"/>
      <c r="EK35" s="1629"/>
      <c r="EL35" s="1629"/>
      <c r="EM35" s="1629"/>
      <c r="EN35" s="1629"/>
      <c r="EO35" s="1629"/>
      <c r="EP35" s="1629"/>
      <c r="EQ35" s="1629"/>
      <c r="ER35" s="1629"/>
      <c r="ES35" s="1629"/>
      <c r="ET35" s="1629"/>
      <c r="EU35" s="1629"/>
      <c r="EV35" s="1629"/>
      <c r="EW35" s="1629"/>
      <c r="EX35" s="1629"/>
      <c r="EY35" s="1629"/>
      <c r="EZ35" s="1629"/>
      <c r="FA35" s="1629"/>
      <c r="FB35" s="1629"/>
      <c r="FC35" s="1629"/>
      <c r="FD35" s="1629"/>
      <c r="FE35" s="1629"/>
      <c r="FF35" s="1629"/>
      <c r="FG35" s="1629"/>
      <c r="FH35" s="1629"/>
      <c r="FI35" s="1629"/>
      <c r="FJ35" s="1629"/>
      <c r="FK35" s="1629"/>
      <c r="FL35" s="1629"/>
      <c r="FM35" s="1629"/>
      <c r="FN35" s="1629"/>
      <c r="FO35" s="1629"/>
      <c r="FP35" s="1629"/>
      <c r="FQ35" s="1629"/>
      <c r="FR35" s="1629"/>
      <c r="FS35" s="1629"/>
      <c r="FT35" s="1629"/>
      <c r="FU35" s="1629"/>
      <c r="FV35" s="1629"/>
      <c r="FW35" s="1629"/>
      <c r="FX35" s="1629"/>
      <c r="FY35" s="1629"/>
      <c r="FZ35" s="1629"/>
      <c r="GA35" s="1629"/>
      <c r="GB35" s="1629"/>
      <c r="GC35" s="1629"/>
      <c r="GD35" s="1629"/>
      <c r="GE35" s="1629"/>
      <c r="GF35" s="1629"/>
      <c r="GG35" s="1629"/>
      <c r="GH35" s="1629"/>
      <c r="GI35" s="1629"/>
      <c r="GJ35" s="1629"/>
      <c r="GK35" s="1629"/>
      <c r="GL35" s="1629"/>
      <c r="GM35" s="1629"/>
      <c r="GN35" s="1629"/>
      <c r="GO35" s="1629"/>
      <c r="GP35" s="1629"/>
      <c r="GQ35" s="1629"/>
      <c r="GR35" s="1629"/>
      <c r="GS35" s="1629"/>
      <c r="GT35" s="1629"/>
      <c r="GU35" s="1629"/>
      <c r="GV35" s="1629"/>
      <c r="GW35" s="1629"/>
      <c r="GX35" s="1629"/>
      <c r="GY35" s="1629"/>
      <c r="GZ35" s="1629"/>
      <c r="HA35" s="1629"/>
      <c r="HB35" s="1629"/>
      <c r="HC35" s="1629"/>
      <c r="HD35" s="1629"/>
      <c r="HE35" s="1629"/>
      <c r="HF35" s="1629"/>
      <c r="HG35" s="1629"/>
      <c r="HH35" s="1629"/>
      <c r="HI35" s="1629"/>
      <c r="HJ35" s="1629"/>
      <c r="HK35" s="1629"/>
      <c r="HL35" s="1629"/>
      <c r="HM35" s="1629"/>
      <c r="HN35" s="1629"/>
      <c r="HO35" s="1629"/>
      <c r="HP35" s="1629"/>
      <c r="HQ35" s="1629"/>
      <c r="HR35" s="1629"/>
      <c r="HS35" s="1629"/>
      <c r="HT35" s="1629"/>
      <c r="HU35" s="1629"/>
      <c r="HV35" s="1629"/>
      <c r="HW35" s="1629"/>
      <c r="HX35" s="1629"/>
      <c r="HY35" s="1629"/>
      <c r="HZ35" s="1629"/>
      <c r="IA35" s="1629"/>
      <c r="IB35" s="1629"/>
      <c r="IC35" s="1629"/>
      <c r="ID35" s="1629"/>
      <c r="IE35" s="1629"/>
      <c r="IF35" s="1629"/>
      <c r="IG35" s="1629"/>
      <c r="IH35" s="1629"/>
      <c r="II35" s="1629"/>
      <c r="IJ35" s="1629"/>
      <c r="IK35" s="1629"/>
      <c r="IL35" s="1629"/>
      <c r="IM35" s="1629"/>
      <c r="IN35" s="1629"/>
      <c r="IO35" s="1629"/>
      <c r="IP35" s="1629"/>
      <c r="IQ35" s="1629"/>
      <c r="IR35" s="1629"/>
      <c r="IS35" s="1629"/>
      <c r="IT35" s="1629"/>
      <c r="IU35" s="1629"/>
      <c r="IV35" s="1629"/>
      <c r="IW35" s="1629"/>
      <c r="IX35" s="1629"/>
      <c r="IY35" s="1629"/>
      <c r="IZ35" s="1629"/>
      <c r="JA35" s="1629"/>
      <c r="JB35" s="1629"/>
      <c r="JC35" s="1629"/>
      <c r="JD35" s="1629"/>
      <c r="JE35" s="1629"/>
      <c r="JF35" s="1629"/>
      <c r="JG35" s="1629"/>
      <c r="JH35" s="1629"/>
      <c r="JI35" s="1629"/>
      <c r="JJ35" s="1629"/>
      <c r="JK35" s="1629"/>
      <c r="JL35" s="1629"/>
      <c r="JM35" s="1629"/>
      <c r="JN35" s="1629"/>
      <c r="JO35" s="1629"/>
      <c r="JP35" s="1629"/>
      <c r="JQ35" s="1629"/>
      <c r="JR35" s="1629"/>
      <c r="JS35" s="1629"/>
      <c r="JT35" s="1629"/>
      <c r="JU35" s="1629"/>
      <c r="JV35" s="1629"/>
      <c r="JW35" s="1629"/>
      <c r="JX35" s="1629"/>
      <c r="JY35" s="1629"/>
      <c r="JZ35" s="1629"/>
      <c r="KA35" s="1629"/>
      <c r="KB35" s="1629"/>
      <c r="KC35" s="1629"/>
      <c r="KD35" s="1629"/>
      <c r="KE35" s="1629"/>
      <c r="KF35" s="1629"/>
      <c r="KG35" s="1629"/>
      <c r="KH35" s="1629"/>
      <c r="KI35" s="1629"/>
      <c r="KJ35" s="1629"/>
      <c r="KK35" s="1629"/>
      <c r="KL35" s="1629"/>
      <c r="KM35" s="1629"/>
      <c r="KN35" s="1629"/>
      <c r="KO35" s="1629"/>
      <c r="KP35" s="1629"/>
      <c r="KQ35" s="1629"/>
      <c r="KR35" s="1629"/>
      <c r="KS35" s="1629"/>
      <c r="KT35" s="1629"/>
      <c r="KU35" s="1629"/>
      <c r="KV35" s="1629"/>
      <c r="KW35" s="1629"/>
      <c r="KX35" s="1629"/>
      <c r="KY35" s="1629"/>
      <c r="KZ35" s="1629"/>
      <c r="LA35" s="1629"/>
      <c r="LB35" s="1629"/>
      <c r="LC35" s="1629"/>
      <c r="LD35" s="1629"/>
      <c r="LE35" s="1629"/>
      <c r="LF35" s="1629"/>
      <c r="LG35" s="1629"/>
      <c r="LH35" s="1629"/>
      <c r="LI35" s="1629"/>
      <c r="LJ35" s="1629"/>
      <c r="LK35" s="1629"/>
      <c r="LL35" s="1629"/>
      <c r="LM35" s="1629"/>
      <c r="LN35" s="1629"/>
      <c r="LO35" s="1629"/>
      <c r="LP35" s="1629"/>
      <c r="LQ35" s="1629"/>
      <c r="LR35" s="1629"/>
      <c r="LS35" s="1629"/>
      <c r="LT35" s="1629"/>
      <c r="LU35" s="1629"/>
      <c r="LV35" s="1629"/>
      <c r="LW35" s="1629"/>
      <c r="LX35" s="1629"/>
      <c r="LY35" s="1629"/>
      <c r="LZ35" s="1629"/>
      <c r="MA35" s="1629"/>
      <c r="MB35" s="1629"/>
      <c r="MC35" s="1629"/>
      <c r="MD35" s="1629"/>
      <c r="ME35" s="1629"/>
      <c r="MF35" s="1629"/>
      <c r="MG35" s="1629"/>
      <c r="MH35" s="1629"/>
      <c r="MI35" s="1629"/>
      <c r="MJ35" s="1629"/>
      <c r="MK35" s="1629"/>
      <c r="ML35" s="1629"/>
      <c r="MM35" s="1629"/>
      <c r="MN35" s="1629"/>
      <c r="MO35" s="1629"/>
      <c r="MP35" s="1629"/>
      <c r="MQ35" s="1629"/>
      <c r="MR35" s="1629"/>
      <c r="MS35" s="1629"/>
      <c r="MT35" s="1629"/>
      <c r="MU35" s="1629"/>
      <c r="MV35" s="1629"/>
      <c r="MW35" s="1629"/>
      <c r="MX35" s="1629"/>
      <c r="MY35" s="1629"/>
      <c r="MZ35" s="1629"/>
      <c r="NA35" s="1629"/>
      <c r="NB35" s="1629"/>
      <c r="NC35" s="1629"/>
      <c r="ND35" s="1629"/>
      <c r="NE35" s="1629"/>
      <c r="NF35" s="1629"/>
      <c r="NG35" s="1629"/>
      <c r="NH35" s="1629"/>
      <c r="NI35" s="1629"/>
      <c r="NJ35" s="1629"/>
      <c r="NK35" s="1629"/>
      <c r="NL35" s="1629"/>
      <c r="NM35" s="1629"/>
      <c r="NN35" s="1629"/>
      <c r="NO35" s="1629"/>
      <c r="NP35" s="1629"/>
      <c r="NQ35" s="1629"/>
      <c r="NR35" s="1629"/>
      <c r="NS35" s="1629"/>
      <c r="NT35" s="1629"/>
      <c r="NU35" s="1629"/>
      <c r="NV35" s="1629"/>
      <c r="NW35" s="1629"/>
      <c r="NX35" s="1629"/>
      <c r="NY35" s="1629"/>
      <c r="NZ35" s="1629"/>
      <c r="OA35" s="1629"/>
      <c r="OB35" s="1629"/>
      <c r="OC35" s="1629"/>
      <c r="OD35" s="1629"/>
      <c r="OE35" s="1629"/>
      <c r="OF35" s="1629"/>
      <c r="OG35" s="1629"/>
      <c r="OH35" s="1629"/>
      <c r="OI35" s="1629"/>
      <c r="OJ35" s="1629"/>
      <c r="OK35" s="1629"/>
      <c r="OL35" s="1629"/>
      <c r="OM35" s="1629"/>
      <c r="ON35" s="1629"/>
      <c r="OO35" s="1629"/>
      <c r="OP35" s="1629"/>
      <c r="OQ35" s="1629"/>
      <c r="OR35" s="1629"/>
      <c r="OS35" s="1629"/>
      <c r="OT35" s="1629"/>
      <c r="OU35" s="1629"/>
      <c r="OV35" s="1629"/>
      <c r="OW35" s="1629"/>
      <c r="OX35" s="1629"/>
      <c r="OY35" s="1629"/>
      <c r="OZ35" s="1629"/>
      <c r="PA35" s="1629"/>
      <c r="PB35" s="1629"/>
      <c r="PC35" s="1629"/>
      <c r="PD35" s="1629"/>
      <c r="PE35" s="1629"/>
      <c r="PF35" s="1629"/>
      <c r="PG35" s="1629"/>
      <c r="PH35" s="1629"/>
      <c r="PI35" s="1629"/>
      <c r="PJ35" s="1629"/>
      <c r="PK35" s="1629"/>
      <c r="PL35" s="1629"/>
      <c r="PM35" s="1629"/>
      <c r="PN35" s="1629"/>
      <c r="PO35" s="1629"/>
      <c r="PP35" s="1629"/>
      <c r="PQ35" s="1629"/>
      <c r="PR35" s="1629"/>
      <c r="PS35" s="1629"/>
      <c r="PT35" s="1629"/>
      <c r="PU35" s="1629"/>
      <c r="PV35" s="1629"/>
      <c r="PW35" s="1629"/>
      <c r="PX35" s="1629"/>
      <c r="PY35" s="1629"/>
      <c r="PZ35" s="1629"/>
      <c r="QA35" s="1629"/>
      <c r="QB35" s="1629"/>
      <c r="QC35" s="1629"/>
      <c r="QD35" s="1629"/>
      <c r="QE35" s="1629"/>
      <c r="QF35" s="1629"/>
      <c r="QG35" s="1629"/>
      <c r="QH35" s="1629"/>
      <c r="QI35" s="1629"/>
      <c r="QJ35" s="1629"/>
      <c r="QK35" s="1629"/>
      <c r="QL35" s="1629"/>
      <c r="QM35" s="1629"/>
      <c r="QN35" s="1629"/>
      <c r="QO35" s="1629"/>
      <c r="QP35" s="1629"/>
      <c r="QQ35" s="1629"/>
      <c r="QR35" s="1629"/>
      <c r="QS35" s="1629"/>
      <c r="QT35" s="1629"/>
      <c r="QU35" s="1629"/>
      <c r="QV35" s="1629"/>
      <c r="QW35" s="1629"/>
      <c r="QX35" s="1629"/>
      <c r="QY35" s="1629"/>
      <c r="QZ35" s="1629"/>
      <c r="RA35" s="1629"/>
      <c r="RB35" s="1629"/>
      <c r="RC35" s="1629"/>
      <c r="RD35" s="1629"/>
      <c r="RE35" s="1629"/>
      <c r="RF35" s="1629"/>
      <c r="RG35" s="1629"/>
      <c r="RH35" s="1629"/>
      <c r="RI35" s="1629"/>
      <c r="RJ35" s="1629"/>
      <c r="RK35" s="1629"/>
      <c r="RL35" s="1629"/>
      <c r="RM35" s="1629"/>
      <c r="RN35" s="1629"/>
      <c r="RO35" s="1629"/>
      <c r="RP35" s="1629"/>
      <c r="RQ35" s="1629"/>
      <c r="RR35" s="1629"/>
      <c r="RS35" s="1629"/>
      <c r="RT35" s="1629"/>
      <c r="RU35" s="1629"/>
      <c r="RV35" s="1629"/>
      <c r="RW35" s="1629"/>
      <c r="RX35" s="1629"/>
      <c r="RY35" s="1629"/>
      <c r="RZ35" s="1629"/>
      <c r="SA35" s="1629"/>
      <c r="SB35" s="1629"/>
      <c r="SC35" s="1629"/>
      <c r="SD35" s="1629"/>
      <c r="SE35" s="1629"/>
      <c r="SF35" s="1629"/>
      <c r="SG35" s="1629"/>
      <c r="SH35" s="1629"/>
      <c r="SI35" s="1629"/>
      <c r="SJ35" s="1629"/>
      <c r="SK35" s="1629"/>
      <c r="SL35" s="1629"/>
      <c r="SM35" s="1629"/>
      <c r="SN35" s="1629"/>
      <c r="SO35" s="1629"/>
      <c r="SP35" s="1629"/>
      <c r="SQ35" s="1629"/>
      <c r="SR35" s="1629"/>
      <c r="SS35" s="1629"/>
      <c r="ST35" s="1629"/>
      <c r="SU35" s="1629"/>
      <c r="SV35" s="1629"/>
      <c r="SW35" s="1629"/>
      <c r="SX35" s="1629"/>
      <c r="SY35" s="1629"/>
      <c r="SZ35" s="1629"/>
      <c r="TA35" s="1629"/>
      <c r="TB35" s="1629"/>
      <c r="TC35" s="1629"/>
      <c r="TD35" s="1629"/>
      <c r="TE35" s="1629"/>
      <c r="TF35" s="1629"/>
      <c r="TG35" s="1629"/>
      <c r="TH35" s="1629"/>
      <c r="TI35" s="1629"/>
      <c r="TJ35" s="1629"/>
      <c r="TK35" s="1629"/>
      <c r="TL35" s="1629"/>
      <c r="TM35" s="1629"/>
      <c r="TN35" s="1629"/>
      <c r="TO35" s="1629"/>
      <c r="TP35" s="1629"/>
      <c r="TQ35" s="1629"/>
      <c r="TR35" s="1629"/>
      <c r="TS35" s="1629"/>
      <c r="TT35" s="1629"/>
      <c r="TU35" s="1629"/>
      <c r="TV35" s="1629"/>
      <c r="TW35" s="1629"/>
      <c r="TX35" s="1629"/>
      <c r="TY35" s="1629"/>
      <c r="TZ35" s="1629"/>
      <c r="UA35" s="1629"/>
      <c r="UB35" s="1629"/>
      <c r="UC35" s="1629"/>
      <c r="UD35" s="1629"/>
      <c r="UE35" s="1629"/>
      <c r="UF35" s="1629"/>
      <c r="UG35" s="1629"/>
      <c r="UH35" s="1629"/>
      <c r="UI35" s="1629"/>
      <c r="UJ35" s="1629"/>
      <c r="UK35" s="1629"/>
      <c r="UL35" s="1629"/>
      <c r="UM35" s="1629"/>
      <c r="UN35" s="1629"/>
      <c r="UO35" s="1629"/>
      <c r="UP35" s="1629"/>
      <c r="UQ35" s="1629"/>
      <c r="UR35" s="1629"/>
      <c r="US35" s="1629"/>
      <c r="UT35" s="1629"/>
      <c r="UU35" s="1629"/>
      <c r="UV35" s="1629"/>
      <c r="UW35" s="1629"/>
      <c r="UX35" s="1629"/>
      <c r="UY35" s="1629"/>
      <c r="UZ35" s="1629"/>
      <c r="VA35" s="1629"/>
      <c r="VB35" s="1629"/>
      <c r="VC35" s="1629"/>
      <c r="VD35" s="1629"/>
      <c r="VE35" s="1629"/>
      <c r="VF35" s="1629"/>
      <c r="VG35" s="1629"/>
      <c r="VH35" s="1629"/>
      <c r="VI35" s="1629"/>
      <c r="VJ35" s="1629"/>
      <c r="VK35" s="1629"/>
      <c r="VL35" s="1629"/>
      <c r="VM35" s="1629"/>
      <c r="VN35" s="1629"/>
      <c r="VO35" s="1629"/>
      <c r="VP35" s="1629"/>
      <c r="VQ35" s="1629"/>
      <c r="VR35" s="1629"/>
      <c r="VS35" s="1629"/>
      <c r="VT35" s="1629"/>
      <c r="VU35" s="1629"/>
      <c r="VV35" s="1629"/>
      <c r="VW35" s="1629"/>
      <c r="VX35" s="1629"/>
      <c r="VY35" s="1629"/>
      <c r="VZ35" s="1629"/>
      <c r="WA35" s="1629"/>
      <c r="WB35" s="1629"/>
      <c r="WC35" s="1629"/>
      <c r="WD35" s="1629"/>
      <c r="WE35" s="1629"/>
      <c r="WF35" s="1629"/>
      <c r="WG35" s="1629"/>
      <c r="WH35" s="1629"/>
      <c r="WI35" s="1629"/>
      <c r="WJ35" s="1629"/>
      <c r="WK35" s="1629"/>
      <c r="WL35" s="1629"/>
      <c r="WM35" s="1629"/>
      <c r="WN35" s="1629"/>
      <c r="WO35" s="1629"/>
      <c r="WP35" s="1629"/>
      <c r="WQ35" s="1629"/>
      <c r="WR35" s="1629"/>
      <c r="WS35" s="1629"/>
      <c r="WT35" s="1629"/>
      <c r="WU35" s="1629"/>
      <c r="WV35" s="1629"/>
      <c r="WW35" s="1629"/>
      <c r="WX35" s="1629"/>
      <c r="WY35" s="1629"/>
      <c r="WZ35" s="1629"/>
      <c r="XA35" s="1629"/>
      <c r="XB35" s="1629"/>
      <c r="XC35" s="1629"/>
      <c r="XD35" s="1629"/>
      <c r="XE35" s="1629"/>
      <c r="XF35" s="1629"/>
      <c r="XG35" s="1629"/>
      <c r="XH35" s="1629"/>
      <c r="XI35" s="1629"/>
      <c r="XJ35" s="1629"/>
      <c r="XK35" s="1629"/>
      <c r="XL35" s="1629"/>
      <c r="XM35" s="1629"/>
      <c r="XN35" s="1629"/>
      <c r="XO35" s="1629"/>
      <c r="XP35" s="1629"/>
      <c r="XQ35" s="1629"/>
      <c r="XR35" s="1629"/>
      <c r="XS35" s="1629"/>
      <c r="XT35" s="1629"/>
      <c r="XU35" s="1629"/>
      <c r="XV35" s="1629"/>
      <c r="XW35" s="1629"/>
      <c r="XX35" s="1629"/>
      <c r="XY35" s="1629"/>
      <c r="XZ35" s="1629"/>
      <c r="YA35" s="1629"/>
      <c r="YB35" s="1629"/>
      <c r="YC35" s="1629"/>
      <c r="YD35" s="1629"/>
      <c r="YE35" s="1629"/>
      <c r="YF35" s="1629"/>
      <c r="YG35" s="1629"/>
      <c r="YH35" s="1629"/>
      <c r="YI35" s="1629"/>
      <c r="YJ35" s="1629"/>
      <c r="YK35" s="1629"/>
      <c r="YL35" s="1629"/>
      <c r="YM35" s="1629"/>
      <c r="YN35" s="1629"/>
      <c r="YO35" s="1629"/>
      <c r="YP35" s="1629"/>
      <c r="YQ35" s="1629"/>
      <c r="YR35" s="1629"/>
      <c r="YS35" s="1629"/>
      <c r="YT35" s="1629"/>
      <c r="YU35" s="1629"/>
      <c r="YV35" s="1629"/>
      <c r="YW35" s="1629"/>
      <c r="YX35" s="1629"/>
      <c r="YY35" s="1629"/>
      <c r="YZ35" s="1629"/>
      <c r="ZA35" s="1629"/>
      <c r="ZB35" s="1629"/>
      <c r="ZC35" s="1629"/>
      <c r="ZD35" s="1629"/>
      <c r="ZE35" s="1629"/>
      <c r="ZF35" s="1629"/>
      <c r="ZG35" s="1629"/>
      <c r="ZH35" s="1629"/>
      <c r="ZI35" s="1629"/>
      <c r="ZJ35" s="1629"/>
      <c r="ZK35" s="1629"/>
      <c r="ZL35" s="1629"/>
      <c r="ZM35" s="1629"/>
      <c r="ZN35" s="1629"/>
      <c r="ZO35" s="1629"/>
      <c r="ZP35" s="1629"/>
      <c r="ZQ35" s="1629"/>
      <c r="ZR35" s="1629"/>
      <c r="ZS35" s="1629"/>
      <c r="ZT35" s="1629"/>
      <c r="ZU35" s="1629"/>
      <c r="ZV35" s="1629"/>
      <c r="ZW35" s="1629"/>
      <c r="ZX35" s="1629"/>
      <c r="ZY35" s="1629"/>
      <c r="ZZ35" s="1629"/>
      <c r="AAA35" s="1629"/>
      <c r="AAB35" s="1629"/>
      <c r="AAC35" s="1629"/>
      <c r="AAD35" s="1629"/>
      <c r="AAE35" s="1629"/>
      <c r="AAF35" s="1629"/>
      <c r="AAG35" s="1629"/>
      <c r="AAH35" s="1629"/>
      <c r="AAI35" s="1629"/>
      <c r="AAJ35" s="1629"/>
      <c r="AAK35" s="1629"/>
      <c r="AAL35" s="1629"/>
      <c r="AAM35" s="1629"/>
      <c r="AAN35" s="1629"/>
      <c r="AAO35" s="1629"/>
      <c r="AAP35" s="1629"/>
      <c r="AAQ35" s="1629"/>
      <c r="AAR35" s="1629"/>
      <c r="AAS35" s="1629"/>
      <c r="AAT35" s="1629"/>
      <c r="AAU35" s="1629"/>
      <c r="AAV35" s="1629"/>
      <c r="AAW35" s="1629"/>
      <c r="AAX35" s="1629"/>
      <c r="AAY35" s="1629"/>
      <c r="AAZ35" s="1629"/>
      <c r="ABA35" s="1629"/>
      <c r="ABB35" s="1629"/>
      <c r="ABC35" s="1629"/>
      <c r="ABD35" s="1629"/>
      <c r="ABE35" s="1629"/>
      <c r="ABF35" s="1629"/>
      <c r="ABG35" s="1629"/>
      <c r="ABH35" s="1629"/>
      <c r="ABI35" s="1629"/>
      <c r="ABJ35" s="1629"/>
      <c r="ABK35" s="1629"/>
      <c r="ABL35" s="1629"/>
      <c r="ABM35" s="1629"/>
      <c r="ABN35" s="1629"/>
      <c r="ABO35" s="1629"/>
      <c r="ABP35" s="1629"/>
      <c r="ABQ35" s="1629"/>
      <c r="ABR35" s="1629"/>
      <c r="ABS35" s="1629"/>
      <c r="ABT35" s="1629"/>
      <c r="ABU35" s="1629"/>
      <c r="ABV35" s="1629"/>
      <c r="ABW35" s="1629"/>
      <c r="ABX35" s="1629"/>
      <c r="ABY35" s="1629"/>
      <c r="ABZ35" s="1629"/>
      <c r="ACA35" s="1629"/>
      <c r="ACB35" s="1629"/>
      <c r="ACC35" s="1629"/>
      <c r="ACD35" s="1629"/>
      <c r="ACE35" s="1629"/>
      <c r="ACF35" s="1629"/>
      <c r="ACG35" s="1629"/>
      <c r="ACH35" s="1629"/>
      <c r="ACI35" s="1629"/>
      <c r="ACJ35" s="1629"/>
      <c r="ACK35" s="1629"/>
      <c r="ACL35" s="1629"/>
      <c r="ACM35" s="1629"/>
      <c r="ACN35" s="1629"/>
      <c r="ACO35" s="1629"/>
      <c r="ACP35" s="1629"/>
      <c r="ACQ35" s="1629"/>
      <c r="ACR35" s="1629"/>
      <c r="ACS35" s="1629"/>
      <c r="ACT35" s="1629"/>
      <c r="ACU35" s="1629"/>
      <c r="ACV35" s="1629"/>
      <c r="ACW35" s="1629"/>
      <c r="ACX35" s="1629"/>
      <c r="ACY35" s="1629"/>
      <c r="ACZ35" s="1629"/>
      <c r="ADA35" s="1629"/>
      <c r="ADB35" s="1629"/>
      <c r="ADC35" s="1629"/>
      <c r="ADD35" s="1629"/>
      <c r="ADE35" s="1629"/>
      <c r="ADF35" s="1629"/>
      <c r="ADG35" s="1629"/>
      <c r="ADH35" s="1629"/>
      <c r="ADI35" s="1629"/>
      <c r="ADJ35" s="1629"/>
      <c r="ADK35" s="1629"/>
      <c r="ADL35" s="1629"/>
      <c r="ADM35" s="1629"/>
      <c r="ADN35" s="1629"/>
      <c r="ADO35" s="1629"/>
      <c r="ADP35" s="1629"/>
      <c r="ADQ35" s="1629"/>
      <c r="ADR35" s="1629"/>
      <c r="ADS35" s="1629"/>
      <c r="ADT35" s="1629"/>
      <c r="ADU35" s="1629"/>
      <c r="ADV35" s="1629"/>
      <c r="ADW35" s="1629"/>
      <c r="ADX35" s="1629"/>
      <c r="ADY35" s="1629"/>
      <c r="ADZ35" s="1629"/>
      <c r="AEA35" s="1629"/>
      <c r="AEB35" s="1629"/>
      <c r="AEC35" s="1629"/>
      <c r="AED35" s="1629"/>
      <c r="AEE35" s="1629"/>
      <c r="AEF35" s="1629"/>
      <c r="AEG35" s="1629"/>
      <c r="AEH35" s="1629"/>
      <c r="AEI35" s="1629"/>
      <c r="AEJ35" s="1629"/>
      <c r="AEK35" s="1629"/>
      <c r="AEL35" s="1629"/>
      <c r="AEM35" s="1629"/>
      <c r="AEN35" s="1629"/>
      <c r="AEO35" s="1629"/>
      <c r="AEP35" s="1629"/>
      <c r="AEQ35" s="1629"/>
      <c r="AER35" s="1629"/>
      <c r="AES35" s="1629"/>
      <c r="AET35" s="1629"/>
      <c r="AEU35" s="1629"/>
      <c r="AEV35" s="1629"/>
      <c r="AEW35" s="1629"/>
      <c r="AEX35" s="1629"/>
      <c r="AEY35" s="1629"/>
      <c r="AEZ35" s="1629"/>
      <c r="AFA35" s="1629"/>
      <c r="AFB35" s="1629"/>
      <c r="AFC35" s="1629"/>
      <c r="AFD35" s="1629"/>
      <c r="AFE35" s="1629"/>
      <c r="AFF35" s="1629"/>
      <c r="AFG35" s="1629"/>
      <c r="AFH35" s="1629"/>
      <c r="AFI35" s="1629"/>
      <c r="AFJ35" s="1629"/>
      <c r="AFK35" s="1629"/>
      <c r="AFL35" s="1629"/>
      <c r="AFM35" s="1629"/>
      <c r="AFN35" s="1629"/>
      <c r="AFO35" s="1629"/>
      <c r="AFP35" s="1629"/>
      <c r="AFQ35" s="1629"/>
      <c r="AFR35" s="1629"/>
      <c r="AFS35" s="1629"/>
      <c r="AFT35" s="1629"/>
      <c r="AFU35" s="1629"/>
      <c r="AFV35" s="1629"/>
      <c r="AFW35" s="1629"/>
      <c r="AFX35" s="1629"/>
      <c r="AFY35" s="1629"/>
      <c r="AFZ35" s="1629"/>
      <c r="AGA35" s="1629"/>
      <c r="AGB35" s="1629"/>
      <c r="AGC35" s="1629"/>
      <c r="AGD35" s="1629"/>
      <c r="AGE35" s="1629"/>
      <c r="AGF35" s="1629"/>
      <c r="AGG35" s="1629"/>
      <c r="AGH35" s="1629"/>
      <c r="AGI35" s="1629"/>
      <c r="AGJ35" s="1629"/>
      <c r="AGK35" s="1629"/>
      <c r="AGL35" s="1629"/>
      <c r="AGM35" s="1629"/>
      <c r="AGN35" s="1629"/>
      <c r="AGO35" s="1629"/>
      <c r="AGP35" s="1629"/>
      <c r="AGQ35" s="1629"/>
      <c r="AGR35" s="1629"/>
      <c r="AGS35" s="1629"/>
      <c r="AGT35" s="1629"/>
      <c r="AGU35" s="1629"/>
      <c r="AGV35" s="1629"/>
      <c r="AGW35" s="1629"/>
      <c r="AGX35" s="1629"/>
      <c r="AGY35" s="1629"/>
      <c r="AGZ35" s="1629"/>
      <c r="AHA35" s="1629"/>
      <c r="AHB35" s="1629"/>
      <c r="AHC35" s="1629"/>
      <c r="AHD35" s="1629"/>
      <c r="AHE35" s="1629"/>
      <c r="AHF35" s="1629"/>
      <c r="AHG35" s="1629"/>
      <c r="AHH35" s="1629"/>
      <c r="AHI35" s="1629"/>
      <c r="AHJ35" s="1629"/>
      <c r="AHK35" s="1629"/>
      <c r="AHL35" s="1629"/>
      <c r="AHM35" s="1629"/>
      <c r="AHN35" s="1629"/>
      <c r="AHO35" s="1629"/>
      <c r="AHP35" s="1629"/>
      <c r="AHQ35" s="1629"/>
      <c r="AHR35" s="1629"/>
      <c r="AHS35" s="1629"/>
      <c r="AHT35" s="1629"/>
      <c r="AHU35" s="1629"/>
      <c r="AHV35" s="1629"/>
      <c r="AHW35" s="1629"/>
      <c r="AHX35" s="1629"/>
      <c r="AHY35" s="1629"/>
      <c r="AHZ35" s="1629"/>
      <c r="AIA35" s="1629"/>
      <c r="AIB35" s="1629"/>
      <c r="AIC35" s="1629"/>
      <c r="AID35" s="1629"/>
      <c r="AIE35" s="1629"/>
      <c r="AIF35" s="1629"/>
      <c r="AIG35" s="1629"/>
      <c r="AIH35" s="1629"/>
      <c r="AII35" s="1629"/>
      <c r="AIJ35" s="1629"/>
      <c r="AIK35" s="1629"/>
      <c r="AIL35" s="1629"/>
      <c r="AIM35" s="1629"/>
      <c r="AIN35" s="1629"/>
      <c r="AIO35" s="1629"/>
      <c r="AIP35" s="1629"/>
      <c r="AIQ35" s="1629"/>
      <c r="AIR35" s="1629"/>
      <c r="AIS35" s="1629"/>
      <c r="AIT35" s="1629"/>
      <c r="AIU35" s="1629"/>
      <c r="AIV35" s="1629"/>
      <c r="AIW35" s="1629"/>
      <c r="AIX35" s="1629"/>
      <c r="AIY35" s="1629"/>
      <c r="AIZ35" s="1629"/>
      <c r="AJA35" s="1629"/>
      <c r="AJB35" s="1629"/>
      <c r="AJC35" s="1629"/>
      <c r="AJD35" s="1629"/>
      <c r="AJE35" s="1629"/>
      <c r="AJF35" s="1629"/>
      <c r="AJG35" s="1629"/>
      <c r="AJH35" s="1629"/>
      <c r="AJI35" s="1629"/>
      <c r="AJJ35" s="1629"/>
      <c r="AJK35" s="1629"/>
      <c r="AJL35" s="1629"/>
      <c r="AJM35" s="1629"/>
      <c r="AJN35" s="1629"/>
      <c r="AJO35" s="1629"/>
      <c r="AJP35" s="1629"/>
      <c r="AJQ35" s="1629"/>
      <c r="AJR35" s="1629"/>
      <c r="AJS35" s="1629"/>
      <c r="AJT35" s="1629"/>
      <c r="AJU35" s="1629"/>
      <c r="AJV35" s="1629"/>
      <c r="AJW35" s="1629"/>
      <c r="AJX35" s="1629"/>
      <c r="AJY35" s="1629"/>
      <c r="AJZ35" s="1629"/>
      <c r="AKA35" s="1629"/>
      <c r="AKB35" s="1629"/>
      <c r="AKC35" s="1629"/>
      <c r="AKD35" s="1629"/>
      <c r="AKE35" s="1629"/>
      <c r="AKF35" s="1629"/>
      <c r="AKG35" s="1629"/>
      <c r="AKH35" s="1629"/>
      <c r="AKI35" s="1629"/>
      <c r="AKJ35" s="1629"/>
      <c r="AKK35" s="1629"/>
      <c r="AKL35" s="1629"/>
      <c r="AKM35" s="1629"/>
      <c r="AKN35" s="1629"/>
      <c r="AKO35" s="1629"/>
      <c r="AKP35" s="1629"/>
      <c r="AKQ35" s="1629"/>
      <c r="AKR35" s="1629"/>
      <c r="AKS35" s="1629"/>
      <c r="AKT35" s="1629"/>
      <c r="AKU35" s="1629"/>
      <c r="AKV35" s="1629"/>
      <c r="AKW35" s="1629"/>
      <c r="AKX35" s="1629"/>
      <c r="AKY35" s="1629"/>
      <c r="AKZ35" s="1629"/>
      <c r="ALA35" s="1629"/>
      <c r="ALB35" s="1629"/>
      <c r="ALC35" s="1629"/>
      <c r="ALD35" s="1629"/>
      <c r="ALE35" s="1629"/>
      <c r="ALF35" s="1629"/>
      <c r="ALG35" s="1629"/>
      <c r="ALH35" s="1629"/>
      <c r="ALI35" s="1629"/>
      <c r="ALJ35" s="1629"/>
      <c r="ALK35" s="1629"/>
      <c r="ALL35" s="1629"/>
      <c r="ALM35" s="1629"/>
      <c r="ALN35" s="1629"/>
      <c r="ALO35" s="1629"/>
      <c r="ALP35" s="1629"/>
      <c r="ALQ35" s="1629"/>
      <c r="ALR35" s="1629"/>
      <c r="ALS35" s="1629"/>
      <c r="ALT35" s="1629"/>
      <c r="ALU35" s="1629"/>
      <c r="ALV35" s="1629"/>
      <c r="ALW35" s="1629"/>
      <c r="ALX35" s="1629"/>
      <c r="ALY35" s="1629"/>
      <c r="ALZ35" s="1629"/>
      <c r="AMA35" s="1629"/>
      <c r="AMB35" s="1629"/>
      <c r="AMC35" s="1629"/>
      <c r="AMD35" s="1629"/>
      <c r="AME35" s="1629"/>
      <c r="AMF35" s="1629"/>
      <c r="AMG35" s="1629"/>
      <c r="AMH35" s="1629"/>
      <c r="AMI35" s="1629"/>
      <c r="AMJ35" s="1629"/>
      <c r="AMK35" s="1629"/>
      <c r="AML35" s="1629"/>
      <c r="AMM35" s="1629"/>
      <c r="AMN35" s="1629"/>
      <c r="AMO35" s="1629"/>
      <c r="AMP35" s="1629"/>
      <c r="AMQ35" s="1629"/>
      <c r="AMR35" s="1629"/>
      <c r="AMS35" s="1629"/>
      <c r="AMT35" s="1629"/>
      <c r="AMU35" s="1629"/>
      <c r="AMV35" s="1629"/>
      <c r="AMW35" s="1629"/>
      <c r="AMX35" s="1629"/>
      <c r="AMY35" s="1629"/>
      <c r="AMZ35" s="1629"/>
      <c r="ANA35" s="1629"/>
      <c r="ANB35" s="1629"/>
      <c r="ANC35" s="1629"/>
      <c r="AND35" s="1629"/>
      <c r="ANE35" s="1629"/>
      <c r="ANF35" s="1629"/>
      <c r="ANG35" s="1629"/>
      <c r="ANH35" s="1629"/>
      <c r="ANI35" s="1629"/>
      <c r="ANJ35" s="1629"/>
      <c r="ANK35" s="1629"/>
      <c r="ANL35" s="1629"/>
      <c r="ANM35" s="1629"/>
      <c r="ANN35" s="1629"/>
      <c r="ANO35" s="1629"/>
      <c r="ANP35" s="1629"/>
      <c r="ANQ35" s="1629"/>
      <c r="ANR35" s="1629"/>
      <c r="ANS35" s="1629"/>
      <c r="ANT35" s="1629"/>
      <c r="ANU35" s="1629"/>
      <c r="ANV35" s="1629"/>
      <c r="ANW35" s="1629"/>
      <c r="ANX35" s="1629"/>
      <c r="ANY35" s="1629"/>
      <c r="ANZ35" s="1629"/>
      <c r="AOA35" s="1629"/>
      <c r="AOB35" s="1629"/>
      <c r="AOC35" s="1629"/>
      <c r="AOD35" s="1629"/>
      <c r="AOE35" s="1629"/>
      <c r="AOF35" s="1629"/>
      <c r="AOG35" s="1629"/>
      <c r="AOH35" s="1629"/>
      <c r="AOI35" s="1629"/>
      <c r="AOJ35" s="1629"/>
      <c r="AOK35" s="1629"/>
      <c r="AOL35" s="1629"/>
      <c r="AOM35" s="1629"/>
      <c r="AON35" s="1629"/>
      <c r="AOO35" s="1629"/>
      <c r="AOP35" s="1629"/>
      <c r="AOQ35" s="1629"/>
      <c r="AOR35" s="1629"/>
      <c r="AOS35" s="1629"/>
      <c r="AOT35" s="1629"/>
      <c r="AOU35" s="1629"/>
      <c r="AOV35" s="1629"/>
      <c r="AOW35" s="1629"/>
      <c r="AOX35" s="1629"/>
      <c r="AOY35" s="1629"/>
      <c r="AOZ35" s="1629"/>
      <c r="APA35" s="1629"/>
      <c r="APB35" s="1629"/>
      <c r="APC35" s="1629"/>
      <c r="APD35" s="1629"/>
      <c r="APE35" s="1629"/>
      <c r="APF35" s="1629"/>
      <c r="APG35" s="1629"/>
      <c r="APH35" s="1629"/>
      <c r="API35" s="1629"/>
      <c r="APJ35" s="1629"/>
      <c r="APK35" s="1629"/>
      <c r="APL35" s="1629"/>
      <c r="APM35" s="1629"/>
      <c r="APN35" s="1629"/>
      <c r="APO35" s="1629"/>
      <c r="APP35" s="1629"/>
      <c r="APQ35" s="1629"/>
      <c r="APR35" s="1629"/>
      <c r="APS35" s="1629"/>
      <c r="APT35" s="1629"/>
      <c r="APU35" s="1629"/>
      <c r="APV35" s="1629"/>
      <c r="APW35" s="1629"/>
      <c r="APX35" s="1629"/>
      <c r="APY35" s="1629"/>
      <c r="APZ35" s="1629"/>
      <c r="AQA35" s="1629"/>
      <c r="AQB35" s="1629"/>
      <c r="AQC35" s="1629"/>
      <c r="AQD35" s="1629"/>
      <c r="AQE35" s="1629"/>
      <c r="AQF35" s="1629"/>
      <c r="AQG35" s="1629"/>
      <c r="AQH35" s="1629"/>
      <c r="AQI35" s="1629"/>
      <c r="AQJ35" s="1629"/>
      <c r="AQK35" s="1629"/>
      <c r="AQL35" s="1629"/>
      <c r="AQM35" s="1629"/>
      <c r="AQN35" s="1629"/>
      <c r="AQO35" s="1629"/>
      <c r="AQP35" s="1629"/>
      <c r="AQQ35" s="1629"/>
      <c r="AQR35" s="1629"/>
      <c r="AQS35" s="1629"/>
      <c r="AQT35" s="1629"/>
      <c r="AQU35" s="1629"/>
      <c r="AQV35" s="1629"/>
      <c r="AQW35" s="1629"/>
      <c r="AQX35" s="1629"/>
      <c r="AQY35" s="1629"/>
      <c r="AQZ35" s="1629"/>
      <c r="ARA35" s="1629"/>
      <c r="ARB35" s="1629"/>
      <c r="ARC35" s="1629"/>
      <c r="ARD35" s="1629"/>
      <c r="ARE35" s="1629"/>
      <c r="ARF35" s="1629"/>
      <c r="ARG35" s="1629"/>
      <c r="ARH35" s="1629"/>
      <c r="ARI35" s="1629"/>
      <c r="ARJ35" s="1629"/>
      <c r="ARK35" s="1629"/>
      <c r="ARL35" s="1629"/>
      <c r="ARM35" s="1629"/>
      <c r="ARN35" s="1629"/>
      <c r="ARO35" s="1629"/>
      <c r="ARP35" s="1629"/>
      <c r="ARQ35" s="1629"/>
      <c r="ARR35" s="1629"/>
      <c r="ARS35" s="1629"/>
      <c r="ART35" s="1629"/>
      <c r="ARU35" s="1629"/>
      <c r="ARV35" s="1629"/>
      <c r="ARW35" s="1629"/>
      <c r="ARX35" s="1629"/>
      <c r="ARY35" s="1629"/>
      <c r="ARZ35" s="1629"/>
      <c r="ASA35" s="1629"/>
      <c r="ASB35" s="1629"/>
      <c r="ASC35" s="1629"/>
      <c r="ASD35" s="1629"/>
      <c r="ASE35" s="1629"/>
      <c r="ASF35" s="1629"/>
      <c r="ASG35" s="1629"/>
      <c r="ASH35" s="1629"/>
      <c r="ASI35" s="1629"/>
      <c r="ASJ35" s="1629"/>
      <c r="ASK35" s="1629"/>
      <c r="ASL35" s="1629"/>
      <c r="ASM35" s="1629"/>
      <c r="ASN35" s="1629"/>
      <c r="ASO35" s="1629"/>
      <c r="ASP35" s="1629"/>
      <c r="ASQ35" s="1629"/>
      <c r="ASR35" s="1629"/>
      <c r="ASS35" s="1629"/>
      <c r="AST35" s="1629"/>
      <c r="ASU35" s="1629"/>
      <c r="ASV35" s="1629"/>
      <c r="ASW35" s="1629"/>
      <c r="ASX35" s="1629"/>
      <c r="ASY35" s="1629"/>
      <c r="ASZ35" s="1629"/>
      <c r="ATA35" s="1629"/>
      <c r="ATB35" s="1629"/>
      <c r="ATC35" s="1629"/>
      <c r="ATD35" s="1629"/>
      <c r="ATE35" s="1629"/>
      <c r="ATF35" s="1629"/>
      <c r="ATG35" s="1629"/>
      <c r="ATH35" s="1629"/>
      <c r="ATI35" s="1629"/>
      <c r="ATJ35" s="1629"/>
      <c r="ATK35" s="1629"/>
      <c r="ATL35" s="1629"/>
      <c r="ATM35" s="1629"/>
      <c r="ATN35" s="1629"/>
      <c r="ATO35" s="1629"/>
      <c r="ATP35" s="1629"/>
      <c r="ATQ35" s="1629"/>
      <c r="ATR35" s="1629"/>
      <c r="ATS35" s="1629"/>
      <c r="ATT35" s="1629"/>
      <c r="ATU35" s="1629"/>
      <c r="ATV35" s="1629"/>
      <c r="ATW35" s="1629"/>
      <c r="ATX35" s="1629"/>
      <c r="ATY35" s="1629"/>
      <c r="ATZ35" s="1629"/>
      <c r="AUA35" s="1629"/>
      <c r="AUB35" s="1629"/>
      <c r="AUC35" s="1629"/>
      <c r="AUD35" s="1629"/>
      <c r="AUE35" s="1629"/>
      <c r="AUF35" s="1629"/>
      <c r="AUG35" s="1629"/>
      <c r="AUH35" s="1629"/>
      <c r="AUI35" s="1629"/>
      <c r="AUJ35" s="1629"/>
      <c r="AUK35" s="1629"/>
      <c r="AUL35" s="1629"/>
      <c r="AUM35" s="1629"/>
      <c r="AUN35" s="1629"/>
      <c r="AUO35" s="1629"/>
      <c r="AUP35" s="1629"/>
      <c r="AUQ35" s="1629"/>
      <c r="AUR35" s="1629"/>
      <c r="AUS35" s="1629"/>
      <c r="AUT35" s="1629"/>
      <c r="AUU35" s="1629"/>
      <c r="AUV35" s="1629"/>
      <c r="AUW35" s="1629"/>
      <c r="AUX35" s="1629"/>
      <c r="AUY35" s="1629"/>
      <c r="AUZ35" s="1629"/>
      <c r="AVA35" s="1629"/>
      <c r="AVB35" s="1629"/>
      <c r="AVC35" s="1629"/>
      <c r="AVD35" s="1629"/>
      <c r="AVE35" s="1629"/>
      <c r="AVF35" s="1629"/>
      <c r="AVG35" s="1629"/>
      <c r="AVH35" s="1629"/>
      <c r="AVI35" s="1629"/>
      <c r="AVJ35" s="1629"/>
      <c r="AVK35" s="1629"/>
      <c r="AVL35" s="1629"/>
      <c r="AVM35" s="1629"/>
      <c r="AVN35" s="1629"/>
      <c r="AVO35" s="1629"/>
      <c r="AVP35" s="1629"/>
      <c r="AVQ35" s="1629"/>
      <c r="AVR35" s="1629"/>
      <c r="AVS35" s="1629"/>
      <c r="AVT35" s="1629"/>
      <c r="AVU35" s="1629"/>
      <c r="AVV35" s="1629"/>
      <c r="AVW35" s="1629"/>
      <c r="AVX35" s="1629"/>
      <c r="AVY35" s="1629"/>
      <c r="AVZ35" s="1629"/>
      <c r="AWA35" s="1629"/>
      <c r="AWB35" s="1629"/>
      <c r="AWC35" s="1629"/>
      <c r="AWD35" s="1629"/>
      <c r="AWE35" s="1629"/>
      <c r="AWF35" s="1629"/>
      <c r="AWG35" s="1629"/>
      <c r="AWH35" s="1629"/>
      <c r="AWI35" s="1629"/>
      <c r="AWJ35" s="1629"/>
      <c r="AWK35" s="1629"/>
      <c r="AWL35" s="1629"/>
      <c r="AWM35" s="1629"/>
      <c r="AWN35" s="1629"/>
      <c r="AWO35" s="1629"/>
      <c r="AWP35" s="1629"/>
      <c r="AWQ35" s="1629"/>
      <c r="AWR35" s="1629"/>
      <c r="AWS35" s="1629"/>
      <c r="AWT35" s="1629"/>
      <c r="AWU35" s="1629"/>
      <c r="AWV35" s="1629"/>
      <c r="AWW35" s="1629"/>
      <c r="AWX35" s="1629"/>
      <c r="AWY35" s="1629"/>
      <c r="AWZ35" s="1629"/>
      <c r="AXA35" s="1629"/>
      <c r="AXB35" s="1629"/>
      <c r="AXC35" s="1629"/>
      <c r="AXD35" s="1629"/>
      <c r="AXE35" s="1629"/>
      <c r="AXF35" s="1629"/>
      <c r="AXG35" s="1629"/>
      <c r="AXH35" s="1629"/>
      <c r="AXI35" s="1629"/>
      <c r="AXJ35" s="1629"/>
      <c r="AXK35" s="1629"/>
      <c r="AXL35" s="1629"/>
      <c r="AXM35" s="1629"/>
      <c r="AXN35" s="1629"/>
      <c r="AXO35" s="1629"/>
      <c r="AXP35" s="1629"/>
      <c r="AXQ35" s="1629"/>
      <c r="AXR35" s="1629"/>
      <c r="AXS35" s="1629"/>
      <c r="AXT35" s="1629"/>
      <c r="AXU35" s="1629"/>
      <c r="AXV35" s="1629"/>
      <c r="AXW35" s="1629"/>
      <c r="AXX35" s="1629"/>
      <c r="AXY35" s="1629"/>
      <c r="AXZ35" s="1629"/>
      <c r="AYA35" s="1629"/>
      <c r="AYB35" s="1629"/>
      <c r="AYC35" s="1629"/>
      <c r="AYD35" s="1629"/>
      <c r="AYE35" s="1629"/>
      <c r="AYF35" s="1629"/>
      <c r="AYG35" s="1629"/>
      <c r="AYH35" s="1629"/>
      <c r="AYI35" s="1629"/>
      <c r="AYJ35" s="1629"/>
      <c r="AYK35" s="1629"/>
      <c r="AYL35" s="1629"/>
      <c r="AYM35" s="1629"/>
      <c r="AYN35" s="1629"/>
      <c r="AYO35" s="1629"/>
      <c r="AYP35" s="1629"/>
      <c r="AYQ35" s="1629"/>
      <c r="AYR35" s="1629"/>
      <c r="AYS35" s="1629"/>
      <c r="AYT35" s="1629"/>
      <c r="AYU35" s="1629"/>
      <c r="AYV35" s="1629"/>
      <c r="AYW35" s="1629"/>
      <c r="AYX35" s="1629"/>
      <c r="AYY35" s="1629"/>
      <c r="AYZ35" s="1629"/>
      <c r="AZA35" s="1629"/>
      <c r="AZB35" s="1629"/>
      <c r="AZC35" s="1629"/>
      <c r="AZD35" s="1629"/>
      <c r="AZE35" s="1629"/>
      <c r="AZF35" s="1629"/>
      <c r="AZG35" s="1629"/>
      <c r="AZH35" s="1629"/>
      <c r="AZI35" s="1629"/>
      <c r="AZJ35" s="1629"/>
      <c r="AZK35" s="1629"/>
      <c r="AZL35" s="1629"/>
      <c r="AZM35" s="1629"/>
      <c r="AZN35" s="1629"/>
      <c r="AZO35" s="1629"/>
      <c r="AZP35" s="1629"/>
      <c r="AZQ35" s="1629"/>
      <c r="AZR35" s="1629"/>
      <c r="AZS35" s="1629"/>
      <c r="AZT35" s="1629"/>
      <c r="AZU35" s="1629"/>
      <c r="AZV35" s="1629"/>
      <c r="AZW35" s="1629"/>
      <c r="AZX35" s="1629"/>
      <c r="AZY35" s="1629"/>
      <c r="AZZ35" s="1629"/>
      <c r="BAA35" s="1629"/>
      <c r="BAB35" s="1629"/>
      <c r="BAC35" s="1629"/>
      <c r="BAD35" s="1629"/>
      <c r="BAE35" s="1629"/>
      <c r="BAF35" s="1629"/>
      <c r="BAG35" s="1629"/>
      <c r="BAH35" s="1629"/>
      <c r="BAI35" s="1629"/>
      <c r="BAJ35" s="1629"/>
      <c r="BAK35" s="1629"/>
      <c r="BAL35" s="1629"/>
      <c r="BAM35" s="1629"/>
      <c r="BAN35" s="1629"/>
      <c r="BAO35" s="1629"/>
      <c r="BAP35" s="1629"/>
      <c r="BAQ35" s="1629"/>
      <c r="BAR35" s="1629"/>
      <c r="BAS35" s="1629"/>
      <c r="BAT35" s="1629"/>
      <c r="BAU35" s="1629"/>
      <c r="BAV35" s="1629"/>
      <c r="BAW35" s="1629"/>
      <c r="BAX35" s="1629"/>
      <c r="BAY35" s="1629"/>
      <c r="BAZ35" s="1629"/>
      <c r="BBA35" s="1629"/>
      <c r="BBB35" s="1629"/>
      <c r="BBC35" s="1629"/>
      <c r="BBD35" s="1629"/>
      <c r="BBE35" s="1629"/>
      <c r="BBF35" s="1629"/>
      <c r="BBG35" s="1629"/>
      <c r="BBH35" s="1629"/>
      <c r="BBI35" s="1629"/>
      <c r="BBJ35" s="1629"/>
      <c r="BBK35" s="1629"/>
      <c r="BBL35" s="1629"/>
      <c r="BBM35" s="1629"/>
      <c r="BBN35" s="1629"/>
      <c r="BBO35" s="1629"/>
      <c r="BBP35" s="1629"/>
      <c r="BBQ35" s="1629"/>
      <c r="BBR35" s="1629"/>
      <c r="BBS35" s="1629"/>
      <c r="BBT35" s="1629"/>
      <c r="BBU35" s="1629"/>
      <c r="BBV35" s="1629"/>
      <c r="BBW35" s="1629"/>
      <c r="BBX35" s="1629"/>
      <c r="BBY35" s="1629"/>
      <c r="BBZ35" s="1629"/>
      <c r="BCA35" s="1629"/>
      <c r="BCB35" s="1629"/>
      <c r="BCC35" s="1629"/>
      <c r="BCD35" s="1629"/>
      <c r="BCE35" s="1629"/>
      <c r="BCF35" s="1629"/>
      <c r="BCG35" s="1629"/>
      <c r="BCH35" s="1629"/>
      <c r="BCI35" s="1629"/>
      <c r="BCJ35" s="1629"/>
      <c r="BCK35" s="1629"/>
      <c r="BCL35" s="1629"/>
      <c r="BCM35" s="1629"/>
      <c r="BCN35" s="1629"/>
      <c r="BCO35" s="1629"/>
      <c r="BCP35" s="1629"/>
      <c r="BCQ35" s="1629"/>
      <c r="BCR35" s="1629"/>
      <c r="BCS35" s="1629"/>
      <c r="BCT35" s="1629"/>
      <c r="BCU35" s="1629"/>
      <c r="BCV35" s="1629"/>
      <c r="BCW35" s="1629"/>
      <c r="BCX35" s="1629"/>
      <c r="BCY35" s="1629"/>
      <c r="BCZ35" s="1629"/>
      <c r="BDA35" s="1629"/>
      <c r="BDB35" s="1629"/>
      <c r="BDC35" s="1629"/>
      <c r="BDD35" s="1629"/>
      <c r="BDE35" s="1629"/>
      <c r="BDF35" s="1629"/>
      <c r="BDG35" s="1629"/>
      <c r="BDH35" s="1629"/>
      <c r="BDI35" s="1629"/>
      <c r="BDJ35" s="1629"/>
      <c r="BDK35" s="1629"/>
      <c r="BDL35" s="1629"/>
      <c r="BDM35" s="1629"/>
      <c r="BDN35" s="1629"/>
      <c r="BDO35" s="1629"/>
      <c r="BDP35" s="1629"/>
      <c r="BDQ35" s="1629"/>
      <c r="BDR35" s="1629"/>
      <c r="BDS35" s="1629"/>
      <c r="BDT35" s="1629"/>
      <c r="BDU35" s="1629"/>
      <c r="BDV35" s="1629"/>
      <c r="BDW35" s="1629"/>
      <c r="BDX35" s="1629"/>
      <c r="BDY35" s="1629"/>
      <c r="BDZ35" s="1629"/>
      <c r="BEA35" s="1629"/>
      <c r="BEB35" s="1629"/>
      <c r="BEC35" s="1629"/>
      <c r="BED35" s="1629"/>
      <c r="BEE35" s="1629"/>
      <c r="BEF35" s="1629"/>
      <c r="BEG35" s="1629"/>
      <c r="BEH35" s="1629"/>
      <c r="BEI35" s="1629"/>
      <c r="BEJ35" s="1629"/>
      <c r="BEK35" s="1629"/>
      <c r="BEL35" s="1629"/>
      <c r="BEM35" s="1629"/>
      <c r="BEN35" s="1629"/>
      <c r="BEO35" s="1629"/>
      <c r="BEP35" s="1629"/>
      <c r="BEQ35" s="1629"/>
      <c r="BER35" s="1629"/>
      <c r="BES35" s="1629"/>
      <c r="BET35" s="1629"/>
      <c r="BEU35" s="1629"/>
      <c r="BEV35" s="1629"/>
      <c r="BEW35" s="1629"/>
      <c r="BEX35" s="1629"/>
      <c r="BEY35" s="1629"/>
      <c r="BEZ35" s="1629"/>
      <c r="BFA35" s="1629"/>
      <c r="BFB35" s="1629"/>
      <c r="BFC35" s="1629"/>
      <c r="BFD35" s="1629"/>
      <c r="BFE35" s="1629"/>
      <c r="BFF35" s="1629"/>
      <c r="BFG35" s="1629"/>
      <c r="BFH35" s="1629"/>
      <c r="BFI35" s="1629"/>
      <c r="BFJ35" s="1629"/>
      <c r="BFK35" s="1629"/>
      <c r="BFL35" s="1629"/>
      <c r="BFM35" s="1629"/>
      <c r="BFN35" s="1629"/>
      <c r="BFO35" s="1629"/>
      <c r="BFP35" s="1629"/>
      <c r="BFQ35" s="1629"/>
      <c r="BFR35" s="1629"/>
      <c r="BFS35" s="1629"/>
      <c r="BFT35" s="1629"/>
      <c r="BFU35" s="1629"/>
      <c r="BFV35" s="1629"/>
      <c r="BFW35" s="1629"/>
      <c r="BFX35" s="1629"/>
      <c r="BFY35" s="1629"/>
      <c r="BFZ35" s="1629"/>
      <c r="BGA35" s="1629"/>
      <c r="BGB35" s="1629"/>
      <c r="BGC35" s="1629"/>
      <c r="BGD35" s="1629"/>
      <c r="BGE35" s="1629"/>
      <c r="BGF35" s="1629"/>
      <c r="BGG35" s="1629"/>
      <c r="BGH35" s="1629"/>
      <c r="BGI35" s="1629"/>
      <c r="BGJ35" s="1629"/>
      <c r="BGK35" s="1629"/>
      <c r="BGL35" s="1629"/>
      <c r="BGM35" s="1629"/>
      <c r="BGN35" s="1629"/>
      <c r="BGO35" s="1629"/>
      <c r="BGP35" s="1629"/>
      <c r="BGQ35" s="1629"/>
      <c r="BGR35" s="1629"/>
      <c r="BGS35" s="1629"/>
      <c r="BGT35" s="1629"/>
      <c r="BGU35" s="1629"/>
      <c r="BGV35" s="1629"/>
      <c r="BGW35" s="1629"/>
      <c r="BGX35" s="1629"/>
      <c r="BGY35" s="1629"/>
      <c r="BGZ35" s="1629"/>
      <c r="BHA35" s="1629"/>
      <c r="BHB35" s="1629"/>
      <c r="BHC35" s="1629"/>
      <c r="BHD35" s="1629"/>
      <c r="BHE35" s="1629"/>
      <c r="BHF35" s="1629"/>
      <c r="BHG35" s="1629"/>
      <c r="BHH35" s="1629"/>
      <c r="BHI35" s="1629"/>
      <c r="BHJ35" s="1629"/>
      <c r="BHK35" s="1629"/>
      <c r="BHL35" s="1629"/>
      <c r="BHM35" s="1629"/>
      <c r="BHN35" s="1629"/>
      <c r="BHO35" s="1629"/>
      <c r="BHP35" s="1629"/>
      <c r="BHQ35" s="1629"/>
      <c r="BHR35" s="1629"/>
      <c r="BHS35" s="1629"/>
      <c r="BHT35" s="1629"/>
      <c r="BHU35" s="1629"/>
      <c r="BHV35" s="1629"/>
      <c r="BHW35" s="1629"/>
      <c r="BHX35" s="1629"/>
      <c r="BHY35" s="1629"/>
      <c r="BHZ35" s="1629"/>
      <c r="BIA35" s="1629"/>
      <c r="BIB35" s="1629"/>
      <c r="BIC35" s="1629"/>
      <c r="BID35" s="1629"/>
      <c r="BIE35" s="1629"/>
      <c r="BIF35" s="1629"/>
      <c r="BIG35" s="1629"/>
      <c r="BIH35" s="1629"/>
      <c r="BII35" s="1629"/>
      <c r="BIJ35" s="1629"/>
      <c r="BIK35" s="1629"/>
      <c r="BIL35" s="1629"/>
      <c r="BIM35" s="1629"/>
      <c r="BIN35" s="1629"/>
      <c r="BIO35" s="1629"/>
      <c r="BIP35" s="1629"/>
      <c r="BIQ35" s="1629"/>
      <c r="BIR35" s="1629"/>
      <c r="BIS35" s="1629"/>
      <c r="BIT35" s="1629"/>
      <c r="BIU35" s="1629"/>
      <c r="BIV35" s="1629"/>
      <c r="BIW35" s="1629"/>
      <c r="BIX35" s="1629"/>
      <c r="BIY35" s="1629"/>
      <c r="BIZ35" s="1629"/>
      <c r="BJA35" s="1629"/>
      <c r="BJB35" s="1629"/>
      <c r="BJC35" s="1629"/>
      <c r="BJD35" s="1629"/>
      <c r="BJE35" s="1629"/>
      <c r="BJF35" s="1629"/>
      <c r="BJG35" s="1629"/>
      <c r="BJH35" s="1629"/>
      <c r="BJI35" s="1629"/>
      <c r="BJJ35" s="1629"/>
      <c r="BJK35" s="1629"/>
      <c r="BJL35" s="1629"/>
      <c r="BJM35" s="1629"/>
      <c r="BJN35" s="1629"/>
      <c r="BJO35" s="1629"/>
      <c r="BJP35" s="1629"/>
      <c r="BJQ35" s="1629"/>
      <c r="BJR35" s="1629"/>
      <c r="BJS35" s="1629"/>
      <c r="BJT35" s="1629"/>
      <c r="BJU35" s="1629"/>
      <c r="BJV35" s="1629"/>
      <c r="BJW35" s="1629"/>
      <c r="BJX35" s="1629"/>
      <c r="BJY35" s="1629"/>
      <c r="BJZ35" s="1629"/>
      <c r="BKA35" s="1629"/>
      <c r="BKB35" s="1629"/>
      <c r="BKC35" s="1629"/>
      <c r="BKD35" s="1629"/>
      <c r="BKE35" s="1629"/>
      <c r="BKF35" s="1629"/>
      <c r="BKG35" s="1629"/>
      <c r="BKH35" s="1629"/>
      <c r="BKI35" s="1629"/>
      <c r="BKJ35" s="1629"/>
      <c r="BKK35" s="1629"/>
      <c r="BKL35" s="1629"/>
      <c r="BKM35" s="1629"/>
      <c r="BKN35" s="1629"/>
      <c r="BKO35" s="1629"/>
      <c r="BKP35" s="1629"/>
      <c r="BKQ35" s="1629"/>
      <c r="BKR35" s="1629"/>
      <c r="BKS35" s="1629"/>
      <c r="BKT35" s="1629"/>
      <c r="BKU35" s="1629"/>
      <c r="BKV35" s="1629"/>
      <c r="BKW35" s="1629"/>
      <c r="BKX35" s="1629"/>
      <c r="BKY35" s="1629"/>
      <c r="BKZ35" s="1629"/>
      <c r="BLA35" s="1629"/>
      <c r="BLB35" s="1629"/>
      <c r="BLC35" s="1629"/>
      <c r="BLD35" s="1629"/>
      <c r="BLE35" s="1629"/>
      <c r="BLF35" s="1629"/>
      <c r="BLG35" s="1629"/>
      <c r="BLH35" s="1629"/>
      <c r="BLI35" s="1629"/>
      <c r="BLJ35" s="1629"/>
      <c r="BLK35" s="1629"/>
      <c r="BLL35" s="1629"/>
      <c r="BLM35" s="1629"/>
      <c r="BLN35" s="1629"/>
      <c r="BLO35" s="1629"/>
      <c r="BLP35" s="1629"/>
      <c r="BLQ35" s="1629"/>
      <c r="BLR35" s="1629"/>
      <c r="BLS35" s="1629"/>
      <c r="BLT35" s="1629"/>
      <c r="BLU35" s="1629"/>
      <c r="BLV35" s="1629"/>
      <c r="BLW35" s="1629"/>
      <c r="BLX35" s="1629"/>
      <c r="BLY35" s="1629"/>
      <c r="BLZ35" s="1629"/>
      <c r="BMA35" s="1629"/>
      <c r="BMB35" s="1629"/>
      <c r="BMC35" s="1629"/>
      <c r="BMD35" s="1629"/>
      <c r="BME35" s="1629"/>
      <c r="BMF35" s="1629"/>
      <c r="BMG35" s="1629"/>
      <c r="BMH35" s="1629"/>
      <c r="BMI35" s="1629"/>
      <c r="BMJ35" s="1629"/>
      <c r="BMK35" s="1629"/>
      <c r="BML35" s="1629"/>
      <c r="BMM35" s="1629"/>
      <c r="BMN35" s="1629"/>
      <c r="BMO35" s="1629"/>
      <c r="BMP35" s="1629"/>
      <c r="BMQ35" s="1629"/>
      <c r="BMR35" s="1629"/>
      <c r="BMS35" s="1629"/>
      <c r="BMT35" s="1629"/>
      <c r="BMU35" s="1629"/>
      <c r="BMV35" s="1629"/>
      <c r="BMW35" s="1629"/>
      <c r="BMX35" s="1629"/>
      <c r="BMY35" s="1629"/>
      <c r="BMZ35" s="1629"/>
      <c r="BNA35" s="1629"/>
      <c r="BNB35" s="1629"/>
      <c r="BNC35" s="1629"/>
      <c r="BND35" s="1629"/>
      <c r="BNE35" s="1629"/>
      <c r="BNF35" s="1629"/>
      <c r="BNG35" s="1629"/>
      <c r="BNH35" s="1629"/>
      <c r="BNI35" s="1629"/>
      <c r="BNJ35" s="1629"/>
      <c r="BNK35" s="1629"/>
      <c r="BNL35" s="1629"/>
      <c r="BNM35" s="1629"/>
      <c r="BNN35" s="1629"/>
      <c r="BNO35" s="1629"/>
      <c r="BNP35" s="1629"/>
      <c r="BNQ35" s="1629"/>
      <c r="BNR35" s="1629"/>
      <c r="BNS35" s="1629"/>
      <c r="BNT35" s="1629"/>
      <c r="BNU35" s="1629"/>
      <c r="BNV35" s="1629"/>
      <c r="BNW35" s="1629"/>
      <c r="BNX35" s="1629"/>
      <c r="BNY35" s="1629"/>
      <c r="BNZ35" s="1629"/>
      <c r="BOA35" s="1629"/>
      <c r="BOB35" s="1629"/>
      <c r="BOC35" s="1629"/>
      <c r="BOD35" s="1629"/>
      <c r="BOE35" s="1629"/>
      <c r="BOF35" s="1629"/>
      <c r="BOG35" s="1629"/>
      <c r="BOH35" s="1629"/>
      <c r="BOI35" s="1629"/>
      <c r="BOJ35" s="1629"/>
      <c r="BOK35" s="1629"/>
      <c r="BOL35" s="1629"/>
      <c r="BOM35" s="1629"/>
      <c r="BON35" s="1629"/>
      <c r="BOO35" s="1629"/>
      <c r="BOP35" s="1629"/>
      <c r="BOQ35" s="1629"/>
      <c r="BOR35" s="1629"/>
      <c r="BOS35" s="1629"/>
      <c r="BOT35" s="1629"/>
      <c r="BOU35" s="1629"/>
      <c r="BOV35" s="1629"/>
      <c r="BOW35" s="1629"/>
      <c r="BOX35" s="1629"/>
      <c r="BOY35" s="1629"/>
      <c r="BOZ35" s="1629"/>
      <c r="BPA35" s="1629"/>
      <c r="BPB35" s="1629"/>
      <c r="BPC35" s="1629"/>
      <c r="BPD35" s="1629"/>
      <c r="BPE35" s="1629"/>
      <c r="BPF35" s="1629"/>
      <c r="BPG35" s="1629"/>
      <c r="BPH35" s="1629"/>
      <c r="BPI35" s="1629"/>
      <c r="BPJ35" s="1629"/>
      <c r="BPK35" s="1629"/>
      <c r="BPL35" s="1629"/>
      <c r="BPM35" s="1629"/>
      <c r="BPN35" s="1629"/>
      <c r="BPO35" s="1629"/>
      <c r="BPP35" s="1629"/>
      <c r="BPQ35" s="1629"/>
      <c r="BPR35" s="1629"/>
      <c r="BPS35" s="1629"/>
      <c r="BPT35" s="1629"/>
      <c r="BPU35" s="1629"/>
      <c r="BPV35" s="1629"/>
      <c r="BPW35" s="1629"/>
      <c r="BPX35" s="1629"/>
      <c r="BPY35" s="1629"/>
      <c r="BPZ35" s="1629"/>
      <c r="BQA35" s="1629"/>
      <c r="BQB35" s="1629"/>
      <c r="BQC35" s="1629"/>
      <c r="BQD35" s="1629"/>
      <c r="BQE35" s="1629"/>
      <c r="BQF35" s="1629"/>
      <c r="BQG35" s="1629"/>
      <c r="BQH35" s="1629"/>
      <c r="BQI35" s="1629"/>
      <c r="BQJ35" s="1629"/>
      <c r="BQK35" s="1629"/>
      <c r="BQL35" s="1629"/>
      <c r="BQM35" s="1629"/>
      <c r="BQN35" s="1629"/>
      <c r="BQO35" s="1629"/>
      <c r="BQP35" s="1629"/>
      <c r="BQQ35" s="1629"/>
      <c r="BQR35" s="1629"/>
      <c r="BQS35" s="1629"/>
      <c r="BQT35" s="1629"/>
      <c r="BQU35" s="1629"/>
      <c r="BQV35" s="1629"/>
      <c r="BQW35" s="1629"/>
      <c r="BQX35" s="1629"/>
      <c r="BQY35" s="1629"/>
      <c r="BQZ35" s="1629"/>
      <c r="BRA35" s="1629"/>
      <c r="BRB35" s="1629"/>
      <c r="BRC35" s="1629"/>
      <c r="BRD35" s="1629"/>
      <c r="BRE35" s="1629"/>
      <c r="BRF35" s="1629"/>
      <c r="BRG35" s="1629"/>
      <c r="BRH35" s="1629"/>
      <c r="BRI35" s="1629"/>
      <c r="BRJ35" s="1629"/>
      <c r="BRK35" s="1629"/>
      <c r="BRL35" s="1629"/>
      <c r="BRM35" s="1629"/>
      <c r="BRN35" s="1629"/>
      <c r="BRO35" s="1629"/>
      <c r="BRP35" s="1629"/>
      <c r="BRQ35" s="1629"/>
      <c r="BRR35" s="1629"/>
      <c r="BRS35" s="1629"/>
      <c r="BRT35" s="1629"/>
      <c r="BRU35" s="1629"/>
      <c r="BRV35" s="1629"/>
      <c r="BRW35" s="1629"/>
      <c r="BRX35" s="1629"/>
      <c r="BRY35" s="1629"/>
      <c r="BRZ35" s="1629"/>
      <c r="BSA35" s="1629"/>
      <c r="BSB35" s="1629"/>
      <c r="BSC35" s="1629"/>
      <c r="BSD35" s="1629"/>
      <c r="BSE35" s="1629"/>
      <c r="BSF35" s="1629"/>
      <c r="BSG35" s="1629"/>
      <c r="BSH35" s="1629"/>
      <c r="BSI35" s="1629"/>
      <c r="BSJ35" s="1629"/>
      <c r="BSK35" s="1629"/>
      <c r="BSL35" s="1629"/>
      <c r="BSM35" s="1629"/>
      <c r="BSN35" s="1629"/>
      <c r="BSO35" s="1629"/>
      <c r="BSP35" s="1629"/>
      <c r="BSQ35" s="1629"/>
      <c r="BSR35" s="1629"/>
      <c r="BSS35" s="1629"/>
      <c r="BST35" s="1629"/>
      <c r="BSU35" s="1629"/>
      <c r="BSV35" s="1629"/>
      <c r="BSW35" s="1629"/>
      <c r="BSX35" s="1629"/>
      <c r="BSY35" s="1629"/>
      <c r="BSZ35" s="1629"/>
      <c r="BTA35" s="1629"/>
      <c r="BTB35" s="1629"/>
      <c r="BTC35" s="1629"/>
      <c r="BTD35" s="1629"/>
      <c r="BTE35" s="1629"/>
      <c r="BTF35" s="1629"/>
      <c r="BTG35" s="1629"/>
      <c r="BTH35" s="1629"/>
      <c r="BTI35" s="1629"/>
      <c r="BTJ35" s="1629"/>
      <c r="BTK35" s="1629"/>
      <c r="BTL35" s="1629"/>
      <c r="BTM35" s="1629"/>
      <c r="BTN35" s="1629"/>
      <c r="BTO35" s="1629"/>
      <c r="BTP35" s="1629"/>
      <c r="BTQ35" s="1629"/>
      <c r="BTR35" s="1629"/>
      <c r="BTS35" s="1629"/>
      <c r="BTT35" s="1629"/>
      <c r="BTU35" s="1629"/>
      <c r="BTV35" s="1629"/>
      <c r="BTW35" s="1629"/>
      <c r="BTX35" s="1629"/>
      <c r="BTY35" s="1629"/>
      <c r="BTZ35" s="1629"/>
      <c r="BUA35" s="1629"/>
      <c r="BUB35" s="1629"/>
      <c r="BUC35" s="1629"/>
      <c r="BUD35" s="1629"/>
      <c r="BUE35" s="1629"/>
      <c r="BUF35" s="1629"/>
      <c r="BUG35" s="1629"/>
      <c r="BUH35" s="1629"/>
      <c r="BUI35" s="1629"/>
      <c r="BUJ35" s="1629"/>
      <c r="BUK35" s="1629"/>
      <c r="BUL35" s="1629"/>
      <c r="BUM35" s="1629"/>
      <c r="BUN35" s="1629"/>
      <c r="BUO35" s="1629"/>
      <c r="BUP35" s="1629"/>
      <c r="BUQ35" s="1629"/>
      <c r="BUR35" s="1629"/>
      <c r="BUS35" s="1629"/>
      <c r="BUT35" s="1629"/>
      <c r="BUU35" s="1629"/>
      <c r="BUV35" s="1629"/>
      <c r="BUW35" s="1629"/>
      <c r="BUX35" s="1629"/>
      <c r="BUY35" s="1629"/>
      <c r="BUZ35" s="1629"/>
      <c r="BVA35" s="1629"/>
      <c r="BVB35" s="1629"/>
      <c r="BVC35" s="1629"/>
      <c r="BVD35" s="1629"/>
      <c r="BVE35" s="1629"/>
      <c r="BVF35" s="1629"/>
      <c r="BVG35" s="1629"/>
      <c r="BVH35" s="1629"/>
      <c r="BVI35" s="1629"/>
      <c r="BVJ35" s="1629"/>
      <c r="BVK35" s="1629"/>
      <c r="BVL35" s="1629"/>
      <c r="BVM35" s="1629"/>
      <c r="BVN35" s="1629"/>
      <c r="BVO35" s="1629"/>
      <c r="BVP35" s="1629"/>
      <c r="BVQ35" s="1629"/>
      <c r="BVR35" s="1629"/>
      <c r="BVS35" s="1629"/>
      <c r="BVT35" s="1629"/>
      <c r="BVU35" s="1629"/>
      <c r="BVV35" s="1629"/>
      <c r="BVW35" s="1629"/>
      <c r="BVX35" s="1629"/>
      <c r="BVY35" s="1629"/>
      <c r="BVZ35" s="1629"/>
      <c r="BWA35" s="1629"/>
      <c r="BWB35" s="1629"/>
      <c r="BWC35" s="1629"/>
      <c r="BWD35" s="1629"/>
    </row>
    <row r="36" spans="1:1954" ht="16.5" x14ac:dyDescent="0.3">
      <c r="A36" s="1724" t="s">
        <v>1680</v>
      </c>
      <c r="B36" s="1725">
        <v>101.21334273000001</v>
      </c>
      <c r="C36" s="1725">
        <v>76.706329799999992</v>
      </c>
      <c r="D36" s="1725">
        <v>177.91967253000004</v>
      </c>
      <c r="E36" s="1629"/>
      <c r="F36" s="1730"/>
      <c r="G36" s="570"/>
      <c r="H36" s="1730"/>
      <c r="I36" s="1629"/>
      <c r="J36" s="1723"/>
      <c r="K36" s="1723"/>
      <c r="L36" s="1723"/>
      <c r="M36" s="1629"/>
      <c r="N36" s="1629"/>
      <c r="O36" s="1629"/>
      <c r="P36" s="1629"/>
      <c r="Q36" s="1629"/>
      <c r="R36" s="1629"/>
      <c r="S36" s="1629"/>
      <c r="T36" s="1629"/>
      <c r="U36" s="1629"/>
      <c r="V36" s="1629"/>
      <c r="W36" s="1629"/>
      <c r="X36" s="1629"/>
      <c r="Y36" s="1629"/>
      <c r="Z36" s="1629"/>
      <c r="AA36" s="1629"/>
      <c r="AB36" s="1629"/>
      <c r="AC36" s="1629"/>
      <c r="AD36" s="1629"/>
      <c r="AE36" s="1629"/>
      <c r="AF36" s="1629"/>
      <c r="AG36" s="1629"/>
      <c r="AH36" s="1629"/>
      <c r="AI36" s="1629"/>
      <c r="AJ36" s="1629"/>
      <c r="AK36" s="1629"/>
      <c r="AL36" s="1629"/>
      <c r="AM36" s="1629"/>
      <c r="AN36" s="1629"/>
      <c r="AO36" s="1629"/>
      <c r="AP36" s="1629"/>
      <c r="AQ36" s="1629"/>
      <c r="AR36" s="1629"/>
      <c r="AS36" s="1629"/>
      <c r="AT36" s="1629"/>
      <c r="AU36" s="1629"/>
      <c r="AV36" s="1629"/>
      <c r="AW36" s="1629"/>
      <c r="AX36" s="1629"/>
      <c r="AY36" s="1629"/>
      <c r="AZ36" s="1629"/>
      <c r="BA36" s="1629"/>
      <c r="BB36" s="1629"/>
      <c r="BC36" s="1629"/>
      <c r="BD36" s="1629"/>
      <c r="BE36" s="1629"/>
      <c r="BF36" s="1629"/>
      <c r="BG36" s="1629"/>
      <c r="BH36" s="1629"/>
      <c r="BI36" s="1629"/>
      <c r="BJ36" s="1629"/>
      <c r="BK36" s="1629"/>
      <c r="BL36" s="1629"/>
      <c r="BM36" s="1629"/>
      <c r="BN36" s="1629"/>
      <c r="BO36" s="1629"/>
      <c r="BP36" s="1629"/>
      <c r="BQ36" s="1629"/>
      <c r="BR36" s="1629"/>
      <c r="BS36" s="1629"/>
      <c r="BT36" s="1629"/>
      <c r="BU36" s="1629"/>
      <c r="BV36" s="1629"/>
      <c r="BW36" s="1629"/>
      <c r="BX36" s="1629"/>
      <c r="BY36" s="1629"/>
      <c r="BZ36" s="1629"/>
      <c r="CA36" s="1629"/>
      <c r="CB36" s="1629"/>
      <c r="CC36" s="1629"/>
      <c r="CD36" s="1629"/>
      <c r="CE36" s="1629"/>
      <c r="CF36" s="1629"/>
      <c r="CG36" s="1629"/>
      <c r="CH36" s="1629"/>
      <c r="CI36" s="1629"/>
      <c r="CJ36" s="1629"/>
      <c r="CK36" s="1629"/>
      <c r="CL36" s="1629"/>
      <c r="CM36" s="1629"/>
      <c r="CN36" s="1629"/>
      <c r="CO36" s="1629"/>
      <c r="CP36" s="1629"/>
      <c r="CQ36" s="1629"/>
      <c r="CR36" s="1629"/>
      <c r="CS36" s="1629"/>
      <c r="CT36" s="1629"/>
      <c r="CU36" s="1629"/>
      <c r="CV36" s="1629"/>
      <c r="CW36" s="1629"/>
      <c r="CX36" s="1629"/>
      <c r="CY36" s="1629"/>
      <c r="CZ36" s="1629"/>
      <c r="DA36" s="1629"/>
      <c r="DB36" s="1629"/>
      <c r="DC36" s="1629"/>
      <c r="DD36" s="1629"/>
      <c r="DE36" s="1629"/>
      <c r="DF36" s="1629"/>
      <c r="DG36" s="1629"/>
      <c r="DH36" s="1629"/>
      <c r="DI36" s="1629"/>
      <c r="DJ36" s="1629"/>
      <c r="DK36" s="1629"/>
      <c r="DL36" s="1629"/>
      <c r="DM36" s="1629"/>
      <c r="DN36" s="1629"/>
      <c r="DO36" s="1629"/>
      <c r="DP36" s="1629"/>
      <c r="DQ36" s="1629"/>
      <c r="DR36" s="1629"/>
      <c r="DS36" s="1629"/>
      <c r="DT36" s="1629"/>
      <c r="DU36" s="1629"/>
      <c r="DV36" s="1629"/>
      <c r="DW36" s="1629"/>
      <c r="DX36" s="1629"/>
      <c r="DY36" s="1629"/>
      <c r="DZ36" s="1629"/>
      <c r="EA36" s="1629"/>
      <c r="EB36" s="1629"/>
      <c r="EC36" s="1629"/>
      <c r="ED36" s="1629"/>
      <c r="EE36" s="1629"/>
      <c r="EF36" s="1629"/>
      <c r="EG36" s="1629"/>
      <c r="EH36" s="1629"/>
      <c r="EI36" s="1629"/>
      <c r="EJ36" s="1629"/>
      <c r="EK36" s="1629"/>
      <c r="EL36" s="1629"/>
      <c r="EM36" s="1629"/>
      <c r="EN36" s="1629"/>
      <c r="EO36" s="1629"/>
      <c r="EP36" s="1629"/>
      <c r="EQ36" s="1629"/>
      <c r="ER36" s="1629"/>
      <c r="ES36" s="1629"/>
      <c r="ET36" s="1629"/>
      <c r="EU36" s="1629"/>
      <c r="EV36" s="1629"/>
      <c r="EW36" s="1629"/>
      <c r="EX36" s="1629"/>
      <c r="EY36" s="1629"/>
      <c r="EZ36" s="1629"/>
      <c r="FA36" s="1629"/>
      <c r="FB36" s="1629"/>
      <c r="FC36" s="1629"/>
      <c r="FD36" s="1629"/>
      <c r="FE36" s="1629"/>
      <c r="FF36" s="1629"/>
      <c r="FG36" s="1629"/>
      <c r="FH36" s="1629"/>
      <c r="FI36" s="1629"/>
      <c r="FJ36" s="1629"/>
      <c r="FK36" s="1629"/>
      <c r="FL36" s="1629"/>
      <c r="FM36" s="1629"/>
      <c r="FN36" s="1629"/>
      <c r="FO36" s="1629"/>
      <c r="FP36" s="1629"/>
      <c r="FQ36" s="1629"/>
      <c r="FR36" s="1629"/>
      <c r="FS36" s="1629"/>
      <c r="FT36" s="1629"/>
      <c r="FU36" s="1629"/>
      <c r="FV36" s="1629"/>
      <c r="FW36" s="1629"/>
      <c r="FX36" s="1629"/>
      <c r="FY36" s="1629"/>
      <c r="FZ36" s="1629"/>
      <c r="GA36" s="1629"/>
      <c r="GB36" s="1629"/>
      <c r="GC36" s="1629"/>
      <c r="GD36" s="1629"/>
      <c r="GE36" s="1629"/>
      <c r="GF36" s="1629"/>
      <c r="GG36" s="1629"/>
      <c r="GH36" s="1629"/>
      <c r="GI36" s="1629"/>
      <c r="GJ36" s="1629"/>
      <c r="GK36" s="1629"/>
      <c r="GL36" s="1629"/>
      <c r="GM36" s="1629"/>
      <c r="GN36" s="1629"/>
      <c r="GO36" s="1629"/>
      <c r="GP36" s="1629"/>
      <c r="GQ36" s="1629"/>
      <c r="GR36" s="1629"/>
      <c r="GS36" s="1629"/>
      <c r="GT36" s="1629"/>
      <c r="GU36" s="1629"/>
      <c r="GV36" s="1629"/>
      <c r="GW36" s="1629"/>
      <c r="GX36" s="1629"/>
      <c r="GY36" s="1629"/>
      <c r="GZ36" s="1629"/>
      <c r="HA36" s="1629"/>
      <c r="HB36" s="1629"/>
      <c r="HC36" s="1629"/>
      <c r="HD36" s="1629"/>
      <c r="HE36" s="1629"/>
      <c r="HF36" s="1629"/>
      <c r="HG36" s="1629"/>
      <c r="HH36" s="1629"/>
      <c r="HI36" s="1629"/>
      <c r="HJ36" s="1629"/>
      <c r="HK36" s="1629"/>
      <c r="HL36" s="1629"/>
      <c r="HM36" s="1629"/>
      <c r="HN36" s="1629"/>
      <c r="HO36" s="1629"/>
      <c r="HP36" s="1629"/>
      <c r="HQ36" s="1629"/>
      <c r="HR36" s="1629"/>
      <c r="HS36" s="1629"/>
      <c r="HT36" s="1629"/>
      <c r="HU36" s="1629"/>
      <c r="HV36" s="1629"/>
      <c r="HW36" s="1629"/>
      <c r="HX36" s="1629"/>
      <c r="HY36" s="1629"/>
      <c r="HZ36" s="1629"/>
      <c r="IA36" s="1629"/>
      <c r="IB36" s="1629"/>
      <c r="IC36" s="1629"/>
      <c r="ID36" s="1629"/>
      <c r="IE36" s="1629"/>
      <c r="IF36" s="1629"/>
      <c r="IG36" s="1629"/>
      <c r="IH36" s="1629"/>
      <c r="II36" s="1629"/>
      <c r="IJ36" s="1629"/>
      <c r="IK36" s="1629"/>
      <c r="IL36" s="1629"/>
      <c r="IM36" s="1629"/>
      <c r="IN36" s="1629"/>
      <c r="IO36" s="1629"/>
      <c r="IP36" s="1629"/>
      <c r="IQ36" s="1629"/>
      <c r="IR36" s="1629"/>
      <c r="IS36" s="1629"/>
      <c r="IT36" s="1629"/>
      <c r="IU36" s="1629"/>
      <c r="IV36" s="1629"/>
      <c r="IW36" s="1629"/>
      <c r="IX36" s="1629"/>
      <c r="IY36" s="1629"/>
      <c r="IZ36" s="1629"/>
      <c r="JA36" s="1629"/>
      <c r="JB36" s="1629"/>
      <c r="JC36" s="1629"/>
      <c r="JD36" s="1629"/>
      <c r="JE36" s="1629"/>
      <c r="JF36" s="1629"/>
      <c r="JG36" s="1629"/>
      <c r="JH36" s="1629"/>
      <c r="JI36" s="1629"/>
      <c r="JJ36" s="1629"/>
      <c r="JK36" s="1629"/>
      <c r="JL36" s="1629"/>
      <c r="JM36" s="1629"/>
      <c r="JN36" s="1629"/>
      <c r="JO36" s="1629"/>
      <c r="JP36" s="1629"/>
      <c r="JQ36" s="1629"/>
      <c r="JR36" s="1629"/>
      <c r="JS36" s="1629"/>
      <c r="JT36" s="1629"/>
      <c r="JU36" s="1629"/>
      <c r="JV36" s="1629"/>
      <c r="JW36" s="1629"/>
      <c r="JX36" s="1629"/>
      <c r="JY36" s="1629"/>
      <c r="JZ36" s="1629"/>
      <c r="KA36" s="1629"/>
      <c r="KB36" s="1629"/>
      <c r="KC36" s="1629"/>
      <c r="KD36" s="1629"/>
      <c r="KE36" s="1629"/>
      <c r="KF36" s="1629"/>
      <c r="KG36" s="1629"/>
      <c r="KH36" s="1629"/>
      <c r="KI36" s="1629"/>
      <c r="KJ36" s="1629"/>
      <c r="KK36" s="1629"/>
      <c r="KL36" s="1629"/>
      <c r="KM36" s="1629"/>
      <c r="KN36" s="1629"/>
      <c r="KO36" s="1629"/>
      <c r="KP36" s="1629"/>
      <c r="KQ36" s="1629"/>
      <c r="KR36" s="1629"/>
      <c r="KS36" s="1629"/>
      <c r="KT36" s="1629"/>
      <c r="KU36" s="1629"/>
      <c r="KV36" s="1629"/>
      <c r="KW36" s="1629"/>
      <c r="KX36" s="1629"/>
      <c r="KY36" s="1629"/>
      <c r="KZ36" s="1629"/>
      <c r="LA36" s="1629"/>
      <c r="LB36" s="1629"/>
      <c r="LC36" s="1629"/>
      <c r="LD36" s="1629"/>
      <c r="LE36" s="1629"/>
      <c r="LF36" s="1629"/>
      <c r="LG36" s="1629"/>
      <c r="LH36" s="1629"/>
      <c r="LI36" s="1629"/>
      <c r="LJ36" s="1629"/>
      <c r="LK36" s="1629"/>
      <c r="LL36" s="1629"/>
      <c r="LM36" s="1629"/>
      <c r="LN36" s="1629"/>
      <c r="LO36" s="1629"/>
      <c r="LP36" s="1629"/>
      <c r="LQ36" s="1629"/>
      <c r="LR36" s="1629"/>
      <c r="LS36" s="1629"/>
      <c r="LT36" s="1629"/>
      <c r="LU36" s="1629"/>
      <c r="LV36" s="1629"/>
      <c r="LW36" s="1629"/>
      <c r="LX36" s="1629"/>
      <c r="LY36" s="1629"/>
      <c r="LZ36" s="1629"/>
      <c r="MA36" s="1629"/>
      <c r="MB36" s="1629"/>
      <c r="MC36" s="1629"/>
      <c r="MD36" s="1629"/>
      <c r="ME36" s="1629"/>
      <c r="MF36" s="1629"/>
      <c r="MG36" s="1629"/>
      <c r="MH36" s="1629"/>
      <c r="MI36" s="1629"/>
      <c r="MJ36" s="1629"/>
      <c r="MK36" s="1629"/>
      <c r="ML36" s="1629"/>
      <c r="MM36" s="1629"/>
      <c r="MN36" s="1629"/>
      <c r="MO36" s="1629"/>
      <c r="MP36" s="1629"/>
      <c r="MQ36" s="1629"/>
      <c r="MR36" s="1629"/>
      <c r="MS36" s="1629"/>
      <c r="MT36" s="1629"/>
      <c r="MU36" s="1629"/>
      <c r="MV36" s="1629"/>
      <c r="MW36" s="1629"/>
      <c r="MX36" s="1629"/>
      <c r="MY36" s="1629"/>
      <c r="MZ36" s="1629"/>
      <c r="NA36" s="1629"/>
      <c r="NB36" s="1629"/>
      <c r="NC36" s="1629"/>
      <c r="ND36" s="1629"/>
      <c r="NE36" s="1629"/>
      <c r="NF36" s="1629"/>
      <c r="NG36" s="1629"/>
      <c r="NH36" s="1629"/>
      <c r="NI36" s="1629"/>
      <c r="NJ36" s="1629"/>
      <c r="NK36" s="1629"/>
      <c r="NL36" s="1629"/>
      <c r="NM36" s="1629"/>
      <c r="NN36" s="1629"/>
      <c r="NO36" s="1629"/>
      <c r="NP36" s="1629"/>
      <c r="NQ36" s="1629"/>
      <c r="NR36" s="1629"/>
      <c r="NS36" s="1629"/>
      <c r="NT36" s="1629"/>
      <c r="NU36" s="1629"/>
      <c r="NV36" s="1629"/>
      <c r="NW36" s="1629"/>
      <c r="NX36" s="1629"/>
      <c r="NY36" s="1629"/>
      <c r="NZ36" s="1629"/>
      <c r="OA36" s="1629"/>
      <c r="OB36" s="1629"/>
      <c r="OC36" s="1629"/>
      <c r="OD36" s="1629"/>
      <c r="OE36" s="1629"/>
      <c r="OF36" s="1629"/>
      <c r="OG36" s="1629"/>
      <c r="OH36" s="1629"/>
      <c r="OI36" s="1629"/>
      <c r="OJ36" s="1629"/>
      <c r="OK36" s="1629"/>
      <c r="OL36" s="1629"/>
      <c r="OM36" s="1629"/>
      <c r="ON36" s="1629"/>
      <c r="OO36" s="1629"/>
      <c r="OP36" s="1629"/>
      <c r="OQ36" s="1629"/>
      <c r="OR36" s="1629"/>
      <c r="OS36" s="1629"/>
      <c r="OT36" s="1629"/>
      <c r="OU36" s="1629"/>
      <c r="OV36" s="1629"/>
      <c r="OW36" s="1629"/>
      <c r="OX36" s="1629"/>
      <c r="OY36" s="1629"/>
      <c r="OZ36" s="1629"/>
      <c r="PA36" s="1629"/>
      <c r="PB36" s="1629"/>
      <c r="PC36" s="1629"/>
      <c r="PD36" s="1629"/>
      <c r="PE36" s="1629"/>
      <c r="PF36" s="1629"/>
      <c r="PG36" s="1629"/>
      <c r="PH36" s="1629"/>
      <c r="PI36" s="1629"/>
      <c r="PJ36" s="1629"/>
      <c r="PK36" s="1629"/>
      <c r="PL36" s="1629"/>
      <c r="PM36" s="1629"/>
      <c r="PN36" s="1629"/>
      <c r="PO36" s="1629"/>
      <c r="PP36" s="1629"/>
      <c r="PQ36" s="1629"/>
      <c r="PR36" s="1629"/>
      <c r="PS36" s="1629"/>
      <c r="PT36" s="1629"/>
      <c r="PU36" s="1629"/>
      <c r="PV36" s="1629"/>
      <c r="PW36" s="1629"/>
      <c r="PX36" s="1629"/>
      <c r="PY36" s="1629"/>
      <c r="PZ36" s="1629"/>
      <c r="QA36" s="1629"/>
      <c r="QB36" s="1629"/>
      <c r="QC36" s="1629"/>
      <c r="QD36" s="1629"/>
      <c r="QE36" s="1629"/>
      <c r="QF36" s="1629"/>
      <c r="QG36" s="1629"/>
      <c r="QH36" s="1629"/>
      <c r="QI36" s="1629"/>
      <c r="QJ36" s="1629"/>
      <c r="QK36" s="1629"/>
      <c r="QL36" s="1629"/>
      <c r="QM36" s="1629"/>
      <c r="QN36" s="1629"/>
      <c r="QO36" s="1629"/>
      <c r="QP36" s="1629"/>
      <c r="QQ36" s="1629"/>
      <c r="QR36" s="1629"/>
      <c r="QS36" s="1629"/>
      <c r="QT36" s="1629"/>
      <c r="QU36" s="1629"/>
      <c r="QV36" s="1629"/>
      <c r="QW36" s="1629"/>
      <c r="QX36" s="1629"/>
      <c r="QY36" s="1629"/>
      <c r="QZ36" s="1629"/>
      <c r="RA36" s="1629"/>
      <c r="RB36" s="1629"/>
      <c r="RC36" s="1629"/>
      <c r="RD36" s="1629"/>
      <c r="RE36" s="1629"/>
      <c r="RF36" s="1629"/>
      <c r="RG36" s="1629"/>
      <c r="RH36" s="1629"/>
      <c r="RI36" s="1629"/>
      <c r="RJ36" s="1629"/>
      <c r="RK36" s="1629"/>
      <c r="RL36" s="1629"/>
      <c r="RM36" s="1629"/>
      <c r="RN36" s="1629"/>
      <c r="RO36" s="1629"/>
      <c r="RP36" s="1629"/>
      <c r="RQ36" s="1629"/>
      <c r="RR36" s="1629"/>
      <c r="RS36" s="1629"/>
      <c r="RT36" s="1629"/>
      <c r="RU36" s="1629"/>
      <c r="RV36" s="1629"/>
      <c r="RW36" s="1629"/>
      <c r="RX36" s="1629"/>
      <c r="RY36" s="1629"/>
      <c r="RZ36" s="1629"/>
      <c r="SA36" s="1629"/>
      <c r="SB36" s="1629"/>
      <c r="SC36" s="1629"/>
      <c r="SD36" s="1629"/>
      <c r="SE36" s="1629"/>
      <c r="SF36" s="1629"/>
      <c r="SG36" s="1629"/>
      <c r="SH36" s="1629"/>
      <c r="SI36" s="1629"/>
      <c r="SJ36" s="1629"/>
      <c r="SK36" s="1629"/>
      <c r="SL36" s="1629"/>
      <c r="SM36" s="1629"/>
      <c r="SN36" s="1629"/>
      <c r="SO36" s="1629"/>
      <c r="SP36" s="1629"/>
      <c r="SQ36" s="1629"/>
      <c r="SR36" s="1629"/>
      <c r="SS36" s="1629"/>
      <c r="ST36" s="1629"/>
      <c r="SU36" s="1629"/>
      <c r="SV36" s="1629"/>
      <c r="SW36" s="1629"/>
      <c r="SX36" s="1629"/>
      <c r="SY36" s="1629"/>
      <c r="SZ36" s="1629"/>
      <c r="TA36" s="1629"/>
      <c r="TB36" s="1629"/>
      <c r="TC36" s="1629"/>
      <c r="TD36" s="1629"/>
      <c r="TE36" s="1629"/>
      <c r="TF36" s="1629"/>
      <c r="TG36" s="1629"/>
      <c r="TH36" s="1629"/>
      <c r="TI36" s="1629"/>
      <c r="TJ36" s="1629"/>
      <c r="TK36" s="1629"/>
      <c r="TL36" s="1629"/>
      <c r="TM36" s="1629"/>
      <c r="TN36" s="1629"/>
      <c r="TO36" s="1629"/>
      <c r="TP36" s="1629"/>
      <c r="TQ36" s="1629"/>
      <c r="TR36" s="1629"/>
      <c r="TS36" s="1629"/>
      <c r="TT36" s="1629"/>
      <c r="TU36" s="1629"/>
      <c r="TV36" s="1629"/>
      <c r="TW36" s="1629"/>
      <c r="TX36" s="1629"/>
      <c r="TY36" s="1629"/>
      <c r="TZ36" s="1629"/>
      <c r="UA36" s="1629"/>
      <c r="UB36" s="1629"/>
      <c r="UC36" s="1629"/>
      <c r="UD36" s="1629"/>
      <c r="UE36" s="1629"/>
      <c r="UF36" s="1629"/>
      <c r="UG36" s="1629"/>
      <c r="UH36" s="1629"/>
      <c r="UI36" s="1629"/>
      <c r="UJ36" s="1629"/>
      <c r="UK36" s="1629"/>
      <c r="UL36" s="1629"/>
      <c r="UM36" s="1629"/>
      <c r="UN36" s="1629"/>
      <c r="UO36" s="1629"/>
      <c r="UP36" s="1629"/>
      <c r="UQ36" s="1629"/>
      <c r="UR36" s="1629"/>
      <c r="US36" s="1629"/>
      <c r="UT36" s="1629"/>
      <c r="UU36" s="1629"/>
      <c r="UV36" s="1629"/>
      <c r="UW36" s="1629"/>
      <c r="UX36" s="1629"/>
      <c r="UY36" s="1629"/>
      <c r="UZ36" s="1629"/>
      <c r="VA36" s="1629"/>
      <c r="VB36" s="1629"/>
      <c r="VC36" s="1629"/>
      <c r="VD36" s="1629"/>
      <c r="VE36" s="1629"/>
      <c r="VF36" s="1629"/>
      <c r="VG36" s="1629"/>
      <c r="VH36" s="1629"/>
      <c r="VI36" s="1629"/>
      <c r="VJ36" s="1629"/>
      <c r="VK36" s="1629"/>
      <c r="VL36" s="1629"/>
      <c r="VM36" s="1629"/>
      <c r="VN36" s="1629"/>
      <c r="VO36" s="1629"/>
      <c r="VP36" s="1629"/>
      <c r="VQ36" s="1629"/>
      <c r="VR36" s="1629"/>
      <c r="VS36" s="1629"/>
      <c r="VT36" s="1629"/>
      <c r="VU36" s="1629"/>
      <c r="VV36" s="1629"/>
      <c r="VW36" s="1629"/>
      <c r="VX36" s="1629"/>
      <c r="VY36" s="1629"/>
      <c r="VZ36" s="1629"/>
      <c r="WA36" s="1629"/>
      <c r="WB36" s="1629"/>
      <c r="WC36" s="1629"/>
      <c r="WD36" s="1629"/>
      <c r="WE36" s="1629"/>
      <c r="WF36" s="1629"/>
      <c r="WG36" s="1629"/>
      <c r="WH36" s="1629"/>
      <c r="WI36" s="1629"/>
      <c r="WJ36" s="1629"/>
      <c r="WK36" s="1629"/>
      <c r="WL36" s="1629"/>
      <c r="WM36" s="1629"/>
      <c r="WN36" s="1629"/>
      <c r="WO36" s="1629"/>
      <c r="WP36" s="1629"/>
      <c r="WQ36" s="1629"/>
      <c r="WR36" s="1629"/>
      <c r="WS36" s="1629"/>
      <c r="WT36" s="1629"/>
      <c r="WU36" s="1629"/>
      <c r="WV36" s="1629"/>
      <c r="WW36" s="1629"/>
      <c r="WX36" s="1629"/>
      <c r="WY36" s="1629"/>
      <c r="WZ36" s="1629"/>
      <c r="XA36" s="1629"/>
      <c r="XB36" s="1629"/>
      <c r="XC36" s="1629"/>
      <c r="XD36" s="1629"/>
      <c r="XE36" s="1629"/>
      <c r="XF36" s="1629"/>
      <c r="XG36" s="1629"/>
      <c r="XH36" s="1629"/>
      <c r="XI36" s="1629"/>
      <c r="XJ36" s="1629"/>
      <c r="XK36" s="1629"/>
      <c r="XL36" s="1629"/>
      <c r="XM36" s="1629"/>
      <c r="XN36" s="1629"/>
      <c r="XO36" s="1629"/>
      <c r="XP36" s="1629"/>
      <c r="XQ36" s="1629"/>
      <c r="XR36" s="1629"/>
      <c r="XS36" s="1629"/>
      <c r="XT36" s="1629"/>
      <c r="XU36" s="1629"/>
      <c r="XV36" s="1629"/>
      <c r="XW36" s="1629"/>
      <c r="XX36" s="1629"/>
      <c r="XY36" s="1629"/>
      <c r="XZ36" s="1629"/>
      <c r="YA36" s="1629"/>
      <c r="YB36" s="1629"/>
      <c r="YC36" s="1629"/>
      <c r="YD36" s="1629"/>
      <c r="YE36" s="1629"/>
      <c r="YF36" s="1629"/>
      <c r="YG36" s="1629"/>
      <c r="YH36" s="1629"/>
      <c r="YI36" s="1629"/>
      <c r="YJ36" s="1629"/>
      <c r="YK36" s="1629"/>
      <c r="YL36" s="1629"/>
      <c r="YM36" s="1629"/>
      <c r="YN36" s="1629"/>
      <c r="YO36" s="1629"/>
      <c r="YP36" s="1629"/>
      <c r="YQ36" s="1629"/>
      <c r="YR36" s="1629"/>
      <c r="YS36" s="1629"/>
      <c r="YT36" s="1629"/>
      <c r="YU36" s="1629"/>
      <c r="YV36" s="1629"/>
      <c r="YW36" s="1629"/>
      <c r="YX36" s="1629"/>
      <c r="YY36" s="1629"/>
      <c r="YZ36" s="1629"/>
      <c r="ZA36" s="1629"/>
      <c r="ZB36" s="1629"/>
      <c r="ZC36" s="1629"/>
      <c r="ZD36" s="1629"/>
      <c r="ZE36" s="1629"/>
      <c r="ZF36" s="1629"/>
      <c r="ZG36" s="1629"/>
      <c r="ZH36" s="1629"/>
      <c r="ZI36" s="1629"/>
      <c r="ZJ36" s="1629"/>
      <c r="ZK36" s="1629"/>
      <c r="ZL36" s="1629"/>
      <c r="ZM36" s="1629"/>
      <c r="ZN36" s="1629"/>
      <c r="ZO36" s="1629"/>
      <c r="ZP36" s="1629"/>
      <c r="ZQ36" s="1629"/>
      <c r="ZR36" s="1629"/>
      <c r="ZS36" s="1629"/>
      <c r="ZT36" s="1629"/>
      <c r="ZU36" s="1629"/>
      <c r="ZV36" s="1629"/>
      <c r="ZW36" s="1629"/>
      <c r="ZX36" s="1629"/>
      <c r="ZY36" s="1629"/>
      <c r="ZZ36" s="1629"/>
      <c r="AAA36" s="1629"/>
      <c r="AAB36" s="1629"/>
      <c r="AAC36" s="1629"/>
      <c r="AAD36" s="1629"/>
      <c r="AAE36" s="1629"/>
      <c r="AAF36" s="1629"/>
      <c r="AAG36" s="1629"/>
      <c r="AAH36" s="1629"/>
      <c r="AAI36" s="1629"/>
      <c r="AAJ36" s="1629"/>
      <c r="AAK36" s="1629"/>
      <c r="AAL36" s="1629"/>
      <c r="AAM36" s="1629"/>
      <c r="AAN36" s="1629"/>
      <c r="AAO36" s="1629"/>
      <c r="AAP36" s="1629"/>
      <c r="AAQ36" s="1629"/>
      <c r="AAR36" s="1629"/>
      <c r="AAS36" s="1629"/>
      <c r="AAT36" s="1629"/>
      <c r="AAU36" s="1629"/>
      <c r="AAV36" s="1629"/>
      <c r="AAW36" s="1629"/>
      <c r="AAX36" s="1629"/>
      <c r="AAY36" s="1629"/>
      <c r="AAZ36" s="1629"/>
      <c r="ABA36" s="1629"/>
      <c r="ABB36" s="1629"/>
      <c r="ABC36" s="1629"/>
      <c r="ABD36" s="1629"/>
      <c r="ABE36" s="1629"/>
      <c r="ABF36" s="1629"/>
      <c r="ABG36" s="1629"/>
      <c r="ABH36" s="1629"/>
      <c r="ABI36" s="1629"/>
      <c r="ABJ36" s="1629"/>
      <c r="ABK36" s="1629"/>
      <c r="ABL36" s="1629"/>
      <c r="ABM36" s="1629"/>
      <c r="ABN36" s="1629"/>
      <c r="ABO36" s="1629"/>
      <c r="ABP36" s="1629"/>
      <c r="ABQ36" s="1629"/>
      <c r="ABR36" s="1629"/>
      <c r="ABS36" s="1629"/>
      <c r="ABT36" s="1629"/>
      <c r="ABU36" s="1629"/>
      <c r="ABV36" s="1629"/>
      <c r="ABW36" s="1629"/>
      <c r="ABX36" s="1629"/>
      <c r="ABY36" s="1629"/>
      <c r="ABZ36" s="1629"/>
      <c r="ACA36" s="1629"/>
      <c r="ACB36" s="1629"/>
      <c r="ACC36" s="1629"/>
      <c r="ACD36" s="1629"/>
      <c r="ACE36" s="1629"/>
      <c r="ACF36" s="1629"/>
      <c r="ACG36" s="1629"/>
      <c r="ACH36" s="1629"/>
      <c r="ACI36" s="1629"/>
      <c r="ACJ36" s="1629"/>
      <c r="ACK36" s="1629"/>
      <c r="ACL36" s="1629"/>
      <c r="ACM36" s="1629"/>
      <c r="ACN36" s="1629"/>
      <c r="ACO36" s="1629"/>
      <c r="ACP36" s="1629"/>
      <c r="ACQ36" s="1629"/>
      <c r="ACR36" s="1629"/>
      <c r="ACS36" s="1629"/>
      <c r="ACT36" s="1629"/>
      <c r="ACU36" s="1629"/>
      <c r="ACV36" s="1629"/>
      <c r="ACW36" s="1629"/>
      <c r="ACX36" s="1629"/>
      <c r="ACY36" s="1629"/>
      <c r="ACZ36" s="1629"/>
      <c r="ADA36" s="1629"/>
      <c r="ADB36" s="1629"/>
      <c r="ADC36" s="1629"/>
      <c r="ADD36" s="1629"/>
      <c r="ADE36" s="1629"/>
      <c r="ADF36" s="1629"/>
      <c r="ADG36" s="1629"/>
      <c r="ADH36" s="1629"/>
      <c r="ADI36" s="1629"/>
      <c r="ADJ36" s="1629"/>
      <c r="ADK36" s="1629"/>
      <c r="ADL36" s="1629"/>
      <c r="ADM36" s="1629"/>
      <c r="ADN36" s="1629"/>
      <c r="ADO36" s="1629"/>
      <c r="ADP36" s="1629"/>
      <c r="ADQ36" s="1629"/>
      <c r="ADR36" s="1629"/>
      <c r="ADS36" s="1629"/>
      <c r="ADT36" s="1629"/>
      <c r="ADU36" s="1629"/>
      <c r="ADV36" s="1629"/>
      <c r="ADW36" s="1629"/>
      <c r="ADX36" s="1629"/>
      <c r="ADY36" s="1629"/>
      <c r="ADZ36" s="1629"/>
      <c r="AEA36" s="1629"/>
      <c r="AEB36" s="1629"/>
      <c r="AEC36" s="1629"/>
      <c r="AED36" s="1629"/>
      <c r="AEE36" s="1629"/>
      <c r="AEF36" s="1629"/>
      <c r="AEG36" s="1629"/>
      <c r="AEH36" s="1629"/>
      <c r="AEI36" s="1629"/>
      <c r="AEJ36" s="1629"/>
      <c r="AEK36" s="1629"/>
      <c r="AEL36" s="1629"/>
      <c r="AEM36" s="1629"/>
      <c r="AEN36" s="1629"/>
      <c r="AEO36" s="1629"/>
      <c r="AEP36" s="1629"/>
      <c r="AEQ36" s="1629"/>
      <c r="AER36" s="1629"/>
      <c r="AES36" s="1629"/>
      <c r="AET36" s="1629"/>
      <c r="AEU36" s="1629"/>
      <c r="AEV36" s="1629"/>
      <c r="AEW36" s="1629"/>
      <c r="AEX36" s="1629"/>
      <c r="AEY36" s="1629"/>
      <c r="AEZ36" s="1629"/>
      <c r="AFA36" s="1629"/>
      <c r="AFB36" s="1629"/>
      <c r="AFC36" s="1629"/>
      <c r="AFD36" s="1629"/>
      <c r="AFE36" s="1629"/>
      <c r="AFF36" s="1629"/>
      <c r="AFG36" s="1629"/>
      <c r="AFH36" s="1629"/>
      <c r="AFI36" s="1629"/>
      <c r="AFJ36" s="1629"/>
      <c r="AFK36" s="1629"/>
      <c r="AFL36" s="1629"/>
      <c r="AFM36" s="1629"/>
      <c r="AFN36" s="1629"/>
      <c r="AFO36" s="1629"/>
      <c r="AFP36" s="1629"/>
      <c r="AFQ36" s="1629"/>
      <c r="AFR36" s="1629"/>
      <c r="AFS36" s="1629"/>
      <c r="AFT36" s="1629"/>
      <c r="AFU36" s="1629"/>
      <c r="AFV36" s="1629"/>
      <c r="AFW36" s="1629"/>
      <c r="AFX36" s="1629"/>
      <c r="AFY36" s="1629"/>
      <c r="AFZ36" s="1629"/>
      <c r="AGA36" s="1629"/>
      <c r="AGB36" s="1629"/>
      <c r="AGC36" s="1629"/>
      <c r="AGD36" s="1629"/>
      <c r="AGE36" s="1629"/>
      <c r="AGF36" s="1629"/>
      <c r="AGG36" s="1629"/>
      <c r="AGH36" s="1629"/>
      <c r="AGI36" s="1629"/>
      <c r="AGJ36" s="1629"/>
      <c r="AGK36" s="1629"/>
      <c r="AGL36" s="1629"/>
      <c r="AGM36" s="1629"/>
      <c r="AGN36" s="1629"/>
      <c r="AGO36" s="1629"/>
      <c r="AGP36" s="1629"/>
      <c r="AGQ36" s="1629"/>
      <c r="AGR36" s="1629"/>
      <c r="AGS36" s="1629"/>
      <c r="AGT36" s="1629"/>
      <c r="AGU36" s="1629"/>
      <c r="AGV36" s="1629"/>
      <c r="AGW36" s="1629"/>
      <c r="AGX36" s="1629"/>
      <c r="AGY36" s="1629"/>
      <c r="AGZ36" s="1629"/>
      <c r="AHA36" s="1629"/>
      <c r="AHB36" s="1629"/>
      <c r="AHC36" s="1629"/>
      <c r="AHD36" s="1629"/>
      <c r="AHE36" s="1629"/>
      <c r="AHF36" s="1629"/>
      <c r="AHG36" s="1629"/>
      <c r="AHH36" s="1629"/>
      <c r="AHI36" s="1629"/>
      <c r="AHJ36" s="1629"/>
      <c r="AHK36" s="1629"/>
      <c r="AHL36" s="1629"/>
      <c r="AHM36" s="1629"/>
      <c r="AHN36" s="1629"/>
      <c r="AHO36" s="1629"/>
      <c r="AHP36" s="1629"/>
      <c r="AHQ36" s="1629"/>
      <c r="AHR36" s="1629"/>
      <c r="AHS36" s="1629"/>
      <c r="AHT36" s="1629"/>
      <c r="AHU36" s="1629"/>
      <c r="AHV36" s="1629"/>
      <c r="AHW36" s="1629"/>
      <c r="AHX36" s="1629"/>
      <c r="AHY36" s="1629"/>
      <c r="AHZ36" s="1629"/>
      <c r="AIA36" s="1629"/>
      <c r="AIB36" s="1629"/>
      <c r="AIC36" s="1629"/>
      <c r="AID36" s="1629"/>
      <c r="AIE36" s="1629"/>
      <c r="AIF36" s="1629"/>
      <c r="AIG36" s="1629"/>
      <c r="AIH36" s="1629"/>
      <c r="AII36" s="1629"/>
      <c r="AIJ36" s="1629"/>
      <c r="AIK36" s="1629"/>
      <c r="AIL36" s="1629"/>
      <c r="AIM36" s="1629"/>
      <c r="AIN36" s="1629"/>
      <c r="AIO36" s="1629"/>
      <c r="AIP36" s="1629"/>
      <c r="AIQ36" s="1629"/>
      <c r="AIR36" s="1629"/>
      <c r="AIS36" s="1629"/>
      <c r="AIT36" s="1629"/>
      <c r="AIU36" s="1629"/>
      <c r="AIV36" s="1629"/>
      <c r="AIW36" s="1629"/>
      <c r="AIX36" s="1629"/>
      <c r="AIY36" s="1629"/>
      <c r="AIZ36" s="1629"/>
      <c r="AJA36" s="1629"/>
      <c r="AJB36" s="1629"/>
      <c r="AJC36" s="1629"/>
      <c r="AJD36" s="1629"/>
      <c r="AJE36" s="1629"/>
      <c r="AJF36" s="1629"/>
      <c r="AJG36" s="1629"/>
      <c r="AJH36" s="1629"/>
      <c r="AJI36" s="1629"/>
      <c r="AJJ36" s="1629"/>
      <c r="AJK36" s="1629"/>
      <c r="AJL36" s="1629"/>
      <c r="AJM36" s="1629"/>
      <c r="AJN36" s="1629"/>
      <c r="AJO36" s="1629"/>
      <c r="AJP36" s="1629"/>
      <c r="AJQ36" s="1629"/>
      <c r="AJR36" s="1629"/>
      <c r="AJS36" s="1629"/>
      <c r="AJT36" s="1629"/>
      <c r="AJU36" s="1629"/>
      <c r="AJV36" s="1629"/>
      <c r="AJW36" s="1629"/>
      <c r="AJX36" s="1629"/>
      <c r="AJY36" s="1629"/>
      <c r="AJZ36" s="1629"/>
      <c r="AKA36" s="1629"/>
      <c r="AKB36" s="1629"/>
      <c r="AKC36" s="1629"/>
      <c r="AKD36" s="1629"/>
      <c r="AKE36" s="1629"/>
      <c r="AKF36" s="1629"/>
      <c r="AKG36" s="1629"/>
      <c r="AKH36" s="1629"/>
      <c r="AKI36" s="1629"/>
      <c r="AKJ36" s="1629"/>
      <c r="AKK36" s="1629"/>
      <c r="AKL36" s="1629"/>
      <c r="AKM36" s="1629"/>
      <c r="AKN36" s="1629"/>
      <c r="AKO36" s="1629"/>
      <c r="AKP36" s="1629"/>
      <c r="AKQ36" s="1629"/>
      <c r="AKR36" s="1629"/>
      <c r="AKS36" s="1629"/>
      <c r="AKT36" s="1629"/>
      <c r="AKU36" s="1629"/>
      <c r="AKV36" s="1629"/>
      <c r="AKW36" s="1629"/>
      <c r="AKX36" s="1629"/>
      <c r="AKY36" s="1629"/>
      <c r="AKZ36" s="1629"/>
      <c r="ALA36" s="1629"/>
      <c r="ALB36" s="1629"/>
      <c r="ALC36" s="1629"/>
      <c r="ALD36" s="1629"/>
      <c r="ALE36" s="1629"/>
      <c r="ALF36" s="1629"/>
      <c r="ALG36" s="1629"/>
      <c r="ALH36" s="1629"/>
      <c r="ALI36" s="1629"/>
      <c r="ALJ36" s="1629"/>
      <c r="ALK36" s="1629"/>
      <c r="ALL36" s="1629"/>
      <c r="ALM36" s="1629"/>
      <c r="ALN36" s="1629"/>
      <c r="ALO36" s="1629"/>
      <c r="ALP36" s="1629"/>
      <c r="ALQ36" s="1629"/>
      <c r="ALR36" s="1629"/>
      <c r="ALS36" s="1629"/>
      <c r="ALT36" s="1629"/>
      <c r="ALU36" s="1629"/>
      <c r="ALV36" s="1629"/>
      <c r="ALW36" s="1629"/>
      <c r="ALX36" s="1629"/>
      <c r="ALY36" s="1629"/>
      <c r="ALZ36" s="1629"/>
      <c r="AMA36" s="1629"/>
      <c r="AMB36" s="1629"/>
      <c r="AMC36" s="1629"/>
      <c r="AMD36" s="1629"/>
      <c r="AME36" s="1629"/>
      <c r="AMF36" s="1629"/>
      <c r="AMG36" s="1629"/>
      <c r="AMH36" s="1629"/>
      <c r="AMI36" s="1629"/>
      <c r="AMJ36" s="1629"/>
      <c r="AMK36" s="1629"/>
      <c r="AML36" s="1629"/>
      <c r="AMM36" s="1629"/>
      <c r="AMN36" s="1629"/>
      <c r="AMO36" s="1629"/>
      <c r="AMP36" s="1629"/>
      <c r="AMQ36" s="1629"/>
      <c r="AMR36" s="1629"/>
      <c r="AMS36" s="1629"/>
      <c r="AMT36" s="1629"/>
      <c r="AMU36" s="1629"/>
      <c r="AMV36" s="1629"/>
      <c r="AMW36" s="1629"/>
      <c r="AMX36" s="1629"/>
      <c r="AMY36" s="1629"/>
      <c r="AMZ36" s="1629"/>
      <c r="ANA36" s="1629"/>
      <c r="ANB36" s="1629"/>
      <c r="ANC36" s="1629"/>
      <c r="AND36" s="1629"/>
      <c r="ANE36" s="1629"/>
      <c r="ANF36" s="1629"/>
      <c r="ANG36" s="1629"/>
      <c r="ANH36" s="1629"/>
      <c r="ANI36" s="1629"/>
      <c r="ANJ36" s="1629"/>
      <c r="ANK36" s="1629"/>
      <c r="ANL36" s="1629"/>
      <c r="ANM36" s="1629"/>
      <c r="ANN36" s="1629"/>
      <c r="ANO36" s="1629"/>
      <c r="ANP36" s="1629"/>
      <c r="ANQ36" s="1629"/>
      <c r="ANR36" s="1629"/>
      <c r="ANS36" s="1629"/>
      <c r="ANT36" s="1629"/>
      <c r="ANU36" s="1629"/>
      <c r="ANV36" s="1629"/>
      <c r="ANW36" s="1629"/>
      <c r="ANX36" s="1629"/>
      <c r="ANY36" s="1629"/>
      <c r="ANZ36" s="1629"/>
      <c r="AOA36" s="1629"/>
      <c r="AOB36" s="1629"/>
      <c r="AOC36" s="1629"/>
      <c r="AOD36" s="1629"/>
      <c r="AOE36" s="1629"/>
      <c r="AOF36" s="1629"/>
      <c r="AOG36" s="1629"/>
      <c r="AOH36" s="1629"/>
      <c r="AOI36" s="1629"/>
      <c r="AOJ36" s="1629"/>
      <c r="AOK36" s="1629"/>
      <c r="AOL36" s="1629"/>
      <c r="AOM36" s="1629"/>
      <c r="AON36" s="1629"/>
      <c r="AOO36" s="1629"/>
      <c r="AOP36" s="1629"/>
      <c r="AOQ36" s="1629"/>
      <c r="AOR36" s="1629"/>
      <c r="AOS36" s="1629"/>
      <c r="AOT36" s="1629"/>
      <c r="AOU36" s="1629"/>
      <c r="AOV36" s="1629"/>
      <c r="AOW36" s="1629"/>
      <c r="AOX36" s="1629"/>
      <c r="AOY36" s="1629"/>
      <c r="AOZ36" s="1629"/>
      <c r="APA36" s="1629"/>
      <c r="APB36" s="1629"/>
      <c r="APC36" s="1629"/>
      <c r="APD36" s="1629"/>
      <c r="APE36" s="1629"/>
      <c r="APF36" s="1629"/>
      <c r="APG36" s="1629"/>
      <c r="APH36" s="1629"/>
      <c r="API36" s="1629"/>
      <c r="APJ36" s="1629"/>
      <c r="APK36" s="1629"/>
      <c r="APL36" s="1629"/>
      <c r="APM36" s="1629"/>
      <c r="APN36" s="1629"/>
      <c r="APO36" s="1629"/>
      <c r="APP36" s="1629"/>
      <c r="APQ36" s="1629"/>
      <c r="APR36" s="1629"/>
      <c r="APS36" s="1629"/>
      <c r="APT36" s="1629"/>
      <c r="APU36" s="1629"/>
      <c r="APV36" s="1629"/>
      <c r="APW36" s="1629"/>
      <c r="APX36" s="1629"/>
      <c r="APY36" s="1629"/>
      <c r="APZ36" s="1629"/>
      <c r="AQA36" s="1629"/>
      <c r="AQB36" s="1629"/>
      <c r="AQC36" s="1629"/>
      <c r="AQD36" s="1629"/>
      <c r="AQE36" s="1629"/>
      <c r="AQF36" s="1629"/>
      <c r="AQG36" s="1629"/>
      <c r="AQH36" s="1629"/>
      <c r="AQI36" s="1629"/>
      <c r="AQJ36" s="1629"/>
      <c r="AQK36" s="1629"/>
      <c r="AQL36" s="1629"/>
      <c r="AQM36" s="1629"/>
      <c r="AQN36" s="1629"/>
      <c r="AQO36" s="1629"/>
      <c r="AQP36" s="1629"/>
      <c r="AQQ36" s="1629"/>
      <c r="AQR36" s="1629"/>
      <c r="AQS36" s="1629"/>
      <c r="AQT36" s="1629"/>
      <c r="AQU36" s="1629"/>
      <c r="AQV36" s="1629"/>
      <c r="AQW36" s="1629"/>
      <c r="AQX36" s="1629"/>
      <c r="AQY36" s="1629"/>
      <c r="AQZ36" s="1629"/>
      <c r="ARA36" s="1629"/>
      <c r="ARB36" s="1629"/>
      <c r="ARC36" s="1629"/>
      <c r="ARD36" s="1629"/>
      <c r="ARE36" s="1629"/>
      <c r="ARF36" s="1629"/>
      <c r="ARG36" s="1629"/>
      <c r="ARH36" s="1629"/>
      <c r="ARI36" s="1629"/>
      <c r="ARJ36" s="1629"/>
      <c r="ARK36" s="1629"/>
      <c r="ARL36" s="1629"/>
      <c r="ARM36" s="1629"/>
      <c r="ARN36" s="1629"/>
      <c r="ARO36" s="1629"/>
      <c r="ARP36" s="1629"/>
      <c r="ARQ36" s="1629"/>
      <c r="ARR36" s="1629"/>
      <c r="ARS36" s="1629"/>
      <c r="ART36" s="1629"/>
      <c r="ARU36" s="1629"/>
      <c r="ARV36" s="1629"/>
      <c r="ARW36" s="1629"/>
      <c r="ARX36" s="1629"/>
      <c r="ARY36" s="1629"/>
      <c r="ARZ36" s="1629"/>
      <c r="ASA36" s="1629"/>
      <c r="ASB36" s="1629"/>
      <c r="ASC36" s="1629"/>
      <c r="ASD36" s="1629"/>
      <c r="ASE36" s="1629"/>
      <c r="ASF36" s="1629"/>
      <c r="ASG36" s="1629"/>
      <c r="ASH36" s="1629"/>
      <c r="ASI36" s="1629"/>
      <c r="ASJ36" s="1629"/>
      <c r="ASK36" s="1629"/>
      <c r="ASL36" s="1629"/>
      <c r="ASM36" s="1629"/>
      <c r="ASN36" s="1629"/>
      <c r="ASO36" s="1629"/>
      <c r="ASP36" s="1629"/>
      <c r="ASQ36" s="1629"/>
      <c r="ASR36" s="1629"/>
      <c r="ASS36" s="1629"/>
      <c r="AST36" s="1629"/>
      <c r="ASU36" s="1629"/>
      <c r="ASV36" s="1629"/>
      <c r="ASW36" s="1629"/>
      <c r="ASX36" s="1629"/>
      <c r="ASY36" s="1629"/>
      <c r="ASZ36" s="1629"/>
      <c r="ATA36" s="1629"/>
      <c r="ATB36" s="1629"/>
      <c r="ATC36" s="1629"/>
      <c r="ATD36" s="1629"/>
      <c r="ATE36" s="1629"/>
      <c r="ATF36" s="1629"/>
      <c r="ATG36" s="1629"/>
      <c r="ATH36" s="1629"/>
      <c r="ATI36" s="1629"/>
      <c r="ATJ36" s="1629"/>
      <c r="ATK36" s="1629"/>
      <c r="ATL36" s="1629"/>
      <c r="ATM36" s="1629"/>
      <c r="ATN36" s="1629"/>
      <c r="ATO36" s="1629"/>
      <c r="ATP36" s="1629"/>
      <c r="ATQ36" s="1629"/>
      <c r="ATR36" s="1629"/>
      <c r="ATS36" s="1629"/>
      <c r="ATT36" s="1629"/>
      <c r="ATU36" s="1629"/>
      <c r="ATV36" s="1629"/>
      <c r="ATW36" s="1629"/>
      <c r="ATX36" s="1629"/>
      <c r="ATY36" s="1629"/>
      <c r="ATZ36" s="1629"/>
      <c r="AUA36" s="1629"/>
      <c r="AUB36" s="1629"/>
      <c r="AUC36" s="1629"/>
      <c r="AUD36" s="1629"/>
      <c r="AUE36" s="1629"/>
      <c r="AUF36" s="1629"/>
      <c r="AUG36" s="1629"/>
      <c r="AUH36" s="1629"/>
      <c r="AUI36" s="1629"/>
      <c r="AUJ36" s="1629"/>
      <c r="AUK36" s="1629"/>
      <c r="AUL36" s="1629"/>
      <c r="AUM36" s="1629"/>
      <c r="AUN36" s="1629"/>
      <c r="AUO36" s="1629"/>
      <c r="AUP36" s="1629"/>
      <c r="AUQ36" s="1629"/>
      <c r="AUR36" s="1629"/>
      <c r="AUS36" s="1629"/>
      <c r="AUT36" s="1629"/>
      <c r="AUU36" s="1629"/>
      <c r="AUV36" s="1629"/>
      <c r="AUW36" s="1629"/>
      <c r="AUX36" s="1629"/>
      <c r="AUY36" s="1629"/>
      <c r="AUZ36" s="1629"/>
      <c r="AVA36" s="1629"/>
      <c r="AVB36" s="1629"/>
      <c r="AVC36" s="1629"/>
      <c r="AVD36" s="1629"/>
      <c r="AVE36" s="1629"/>
      <c r="AVF36" s="1629"/>
      <c r="AVG36" s="1629"/>
      <c r="AVH36" s="1629"/>
      <c r="AVI36" s="1629"/>
      <c r="AVJ36" s="1629"/>
      <c r="AVK36" s="1629"/>
      <c r="AVL36" s="1629"/>
      <c r="AVM36" s="1629"/>
      <c r="AVN36" s="1629"/>
      <c r="AVO36" s="1629"/>
      <c r="AVP36" s="1629"/>
      <c r="AVQ36" s="1629"/>
      <c r="AVR36" s="1629"/>
      <c r="AVS36" s="1629"/>
      <c r="AVT36" s="1629"/>
      <c r="AVU36" s="1629"/>
      <c r="AVV36" s="1629"/>
      <c r="AVW36" s="1629"/>
      <c r="AVX36" s="1629"/>
      <c r="AVY36" s="1629"/>
      <c r="AVZ36" s="1629"/>
      <c r="AWA36" s="1629"/>
      <c r="AWB36" s="1629"/>
      <c r="AWC36" s="1629"/>
      <c r="AWD36" s="1629"/>
      <c r="AWE36" s="1629"/>
      <c r="AWF36" s="1629"/>
      <c r="AWG36" s="1629"/>
      <c r="AWH36" s="1629"/>
      <c r="AWI36" s="1629"/>
      <c r="AWJ36" s="1629"/>
      <c r="AWK36" s="1629"/>
      <c r="AWL36" s="1629"/>
      <c r="AWM36" s="1629"/>
      <c r="AWN36" s="1629"/>
      <c r="AWO36" s="1629"/>
      <c r="AWP36" s="1629"/>
      <c r="AWQ36" s="1629"/>
      <c r="AWR36" s="1629"/>
      <c r="AWS36" s="1629"/>
      <c r="AWT36" s="1629"/>
      <c r="AWU36" s="1629"/>
      <c r="AWV36" s="1629"/>
      <c r="AWW36" s="1629"/>
      <c r="AWX36" s="1629"/>
      <c r="AWY36" s="1629"/>
      <c r="AWZ36" s="1629"/>
      <c r="AXA36" s="1629"/>
      <c r="AXB36" s="1629"/>
      <c r="AXC36" s="1629"/>
      <c r="AXD36" s="1629"/>
      <c r="AXE36" s="1629"/>
      <c r="AXF36" s="1629"/>
      <c r="AXG36" s="1629"/>
      <c r="AXH36" s="1629"/>
      <c r="AXI36" s="1629"/>
      <c r="AXJ36" s="1629"/>
      <c r="AXK36" s="1629"/>
      <c r="AXL36" s="1629"/>
      <c r="AXM36" s="1629"/>
      <c r="AXN36" s="1629"/>
      <c r="AXO36" s="1629"/>
      <c r="AXP36" s="1629"/>
      <c r="AXQ36" s="1629"/>
      <c r="AXR36" s="1629"/>
      <c r="AXS36" s="1629"/>
      <c r="AXT36" s="1629"/>
      <c r="AXU36" s="1629"/>
      <c r="AXV36" s="1629"/>
      <c r="AXW36" s="1629"/>
      <c r="AXX36" s="1629"/>
      <c r="AXY36" s="1629"/>
      <c r="AXZ36" s="1629"/>
      <c r="AYA36" s="1629"/>
      <c r="AYB36" s="1629"/>
      <c r="AYC36" s="1629"/>
      <c r="AYD36" s="1629"/>
      <c r="AYE36" s="1629"/>
      <c r="AYF36" s="1629"/>
      <c r="AYG36" s="1629"/>
      <c r="AYH36" s="1629"/>
      <c r="AYI36" s="1629"/>
      <c r="AYJ36" s="1629"/>
      <c r="AYK36" s="1629"/>
      <c r="AYL36" s="1629"/>
      <c r="AYM36" s="1629"/>
      <c r="AYN36" s="1629"/>
      <c r="AYO36" s="1629"/>
      <c r="AYP36" s="1629"/>
      <c r="AYQ36" s="1629"/>
      <c r="AYR36" s="1629"/>
      <c r="AYS36" s="1629"/>
      <c r="AYT36" s="1629"/>
      <c r="AYU36" s="1629"/>
      <c r="AYV36" s="1629"/>
      <c r="AYW36" s="1629"/>
      <c r="AYX36" s="1629"/>
      <c r="AYY36" s="1629"/>
      <c r="AYZ36" s="1629"/>
      <c r="AZA36" s="1629"/>
      <c r="AZB36" s="1629"/>
      <c r="AZC36" s="1629"/>
      <c r="AZD36" s="1629"/>
      <c r="AZE36" s="1629"/>
      <c r="AZF36" s="1629"/>
      <c r="AZG36" s="1629"/>
      <c r="AZH36" s="1629"/>
      <c r="AZI36" s="1629"/>
      <c r="AZJ36" s="1629"/>
      <c r="AZK36" s="1629"/>
      <c r="AZL36" s="1629"/>
      <c r="AZM36" s="1629"/>
      <c r="AZN36" s="1629"/>
      <c r="AZO36" s="1629"/>
      <c r="AZP36" s="1629"/>
      <c r="AZQ36" s="1629"/>
      <c r="AZR36" s="1629"/>
      <c r="AZS36" s="1629"/>
      <c r="AZT36" s="1629"/>
      <c r="AZU36" s="1629"/>
      <c r="AZV36" s="1629"/>
      <c r="AZW36" s="1629"/>
      <c r="AZX36" s="1629"/>
      <c r="AZY36" s="1629"/>
      <c r="AZZ36" s="1629"/>
      <c r="BAA36" s="1629"/>
      <c r="BAB36" s="1629"/>
      <c r="BAC36" s="1629"/>
      <c r="BAD36" s="1629"/>
      <c r="BAE36" s="1629"/>
      <c r="BAF36" s="1629"/>
      <c r="BAG36" s="1629"/>
      <c r="BAH36" s="1629"/>
      <c r="BAI36" s="1629"/>
      <c r="BAJ36" s="1629"/>
      <c r="BAK36" s="1629"/>
      <c r="BAL36" s="1629"/>
      <c r="BAM36" s="1629"/>
      <c r="BAN36" s="1629"/>
      <c r="BAO36" s="1629"/>
      <c r="BAP36" s="1629"/>
      <c r="BAQ36" s="1629"/>
      <c r="BAR36" s="1629"/>
      <c r="BAS36" s="1629"/>
      <c r="BAT36" s="1629"/>
      <c r="BAU36" s="1629"/>
      <c r="BAV36" s="1629"/>
      <c r="BAW36" s="1629"/>
      <c r="BAX36" s="1629"/>
      <c r="BAY36" s="1629"/>
      <c r="BAZ36" s="1629"/>
      <c r="BBA36" s="1629"/>
      <c r="BBB36" s="1629"/>
      <c r="BBC36" s="1629"/>
      <c r="BBD36" s="1629"/>
      <c r="BBE36" s="1629"/>
      <c r="BBF36" s="1629"/>
      <c r="BBG36" s="1629"/>
      <c r="BBH36" s="1629"/>
      <c r="BBI36" s="1629"/>
      <c r="BBJ36" s="1629"/>
      <c r="BBK36" s="1629"/>
      <c r="BBL36" s="1629"/>
      <c r="BBM36" s="1629"/>
      <c r="BBN36" s="1629"/>
      <c r="BBO36" s="1629"/>
      <c r="BBP36" s="1629"/>
      <c r="BBQ36" s="1629"/>
      <c r="BBR36" s="1629"/>
      <c r="BBS36" s="1629"/>
      <c r="BBT36" s="1629"/>
      <c r="BBU36" s="1629"/>
      <c r="BBV36" s="1629"/>
      <c r="BBW36" s="1629"/>
      <c r="BBX36" s="1629"/>
      <c r="BBY36" s="1629"/>
      <c r="BBZ36" s="1629"/>
      <c r="BCA36" s="1629"/>
      <c r="BCB36" s="1629"/>
      <c r="BCC36" s="1629"/>
      <c r="BCD36" s="1629"/>
      <c r="BCE36" s="1629"/>
      <c r="BCF36" s="1629"/>
      <c r="BCG36" s="1629"/>
      <c r="BCH36" s="1629"/>
      <c r="BCI36" s="1629"/>
      <c r="BCJ36" s="1629"/>
      <c r="BCK36" s="1629"/>
      <c r="BCL36" s="1629"/>
      <c r="BCM36" s="1629"/>
      <c r="BCN36" s="1629"/>
      <c r="BCO36" s="1629"/>
      <c r="BCP36" s="1629"/>
      <c r="BCQ36" s="1629"/>
      <c r="BCR36" s="1629"/>
      <c r="BCS36" s="1629"/>
      <c r="BCT36" s="1629"/>
      <c r="BCU36" s="1629"/>
      <c r="BCV36" s="1629"/>
      <c r="BCW36" s="1629"/>
      <c r="BCX36" s="1629"/>
      <c r="BCY36" s="1629"/>
      <c r="BCZ36" s="1629"/>
      <c r="BDA36" s="1629"/>
      <c r="BDB36" s="1629"/>
      <c r="BDC36" s="1629"/>
      <c r="BDD36" s="1629"/>
      <c r="BDE36" s="1629"/>
      <c r="BDF36" s="1629"/>
      <c r="BDG36" s="1629"/>
      <c r="BDH36" s="1629"/>
      <c r="BDI36" s="1629"/>
      <c r="BDJ36" s="1629"/>
      <c r="BDK36" s="1629"/>
      <c r="BDL36" s="1629"/>
      <c r="BDM36" s="1629"/>
      <c r="BDN36" s="1629"/>
      <c r="BDO36" s="1629"/>
      <c r="BDP36" s="1629"/>
      <c r="BDQ36" s="1629"/>
      <c r="BDR36" s="1629"/>
      <c r="BDS36" s="1629"/>
      <c r="BDT36" s="1629"/>
      <c r="BDU36" s="1629"/>
      <c r="BDV36" s="1629"/>
      <c r="BDW36" s="1629"/>
      <c r="BDX36" s="1629"/>
      <c r="BDY36" s="1629"/>
      <c r="BDZ36" s="1629"/>
      <c r="BEA36" s="1629"/>
      <c r="BEB36" s="1629"/>
      <c r="BEC36" s="1629"/>
      <c r="BED36" s="1629"/>
      <c r="BEE36" s="1629"/>
      <c r="BEF36" s="1629"/>
      <c r="BEG36" s="1629"/>
      <c r="BEH36" s="1629"/>
      <c r="BEI36" s="1629"/>
      <c r="BEJ36" s="1629"/>
      <c r="BEK36" s="1629"/>
      <c r="BEL36" s="1629"/>
      <c r="BEM36" s="1629"/>
      <c r="BEN36" s="1629"/>
      <c r="BEO36" s="1629"/>
      <c r="BEP36" s="1629"/>
      <c r="BEQ36" s="1629"/>
      <c r="BER36" s="1629"/>
      <c r="BES36" s="1629"/>
      <c r="BET36" s="1629"/>
      <c r="BEU36" s="1629"/>
      <c r="BEV36" s="1629"/>
      <c r="BEW36" s="1629"/>
      <c r="BEX36" s="1629"/>
      <c r="BEY36" s="1629"/>
      <c r="BEZ36" s="1629"/>
      <c r="BFA36" s="1629"/>
      <c r="BFB36" s="1629"/>
      <c r="BFC36" s="1629"/>
      <c r="BFD36" s="1629"/>
      <c r="BFE36" s="1629"/>
      <c r="BFF36" s="1629"/>
      <c r="BFG36" s="1629"/>
      <c r="BFH36" s="1629"/>
      <c r="BFI36" s="1629"/>
      <c r="BFJ36" s="1629"/>
      <c r="BFK36" s="1629"/>
      <c r="BFL36" s="1629"/>
      <c r="BFM36" s="1629"/>
      <c r="BFN36" s="1629"/>
      <c r="BFO36" s="1629"/>
      <c r="BFP36" s="1629"/>
      <c r="BFQ36" s="1629"/>
      <c r="BFR36" s="1629"/>
      <c r="BFS36" s="1629"/>
      <c r="BFT36" s="1629"/>
      <c r="BFU36" s="1629"/>
      <c r="BFV36" s="1629"/>
      <c r="BFW36" s="1629"/>
      <c r="BFX36" s="1629"/>
      <c r="BFY36" s="1629"/>
      <c r="BFZ36" s="1629"/>
      <c r="BGA36" s="1629"/>
      <c r="BGB36" s="1629"/>
      <c r="BGC36" s="1629"/>
      <c r="BGD36" s="1629"/>
      <c r="BGE36" s="1629"/>
      <c r="BGF36" s="1629"/>
      <c r="BGG36" s="1629"/>
      <c r="BGH36" s="1629"/>
      <c r="BGI36" s="1629"/>
      <c r="BGJ36" s="1629"/>
      <c r="BGK36" s="1629"/>
      <c r="BGL36" s="1629"/>
      <c r="BGM36" s="1629"/>
      <c r="BGN36" s="1629"/>
      <c r="BGO36" s="1629"/>
      <c r="BGP36" s="1629"/>
      <c r="BGQ36" s="1629"/>
      <c r="BGR36" s="1629"/>
      <c r="BGS36" s="1629"/>
      <c r="BGT36" s="1629"/>
      <c r="BGU36" s="1629"/>
      <c r="BGV36" s="1629"/>
      <c r="BGW36" s="1629"/>
      <c r="BGX36" s="1629"/>
      <c r="BGY36" s="1629"/>
      <c r="BGZ36" s="1629"/>
      <c r="BHA36" s="1629"/>
      <c r="BHB36" s="1629"/>
      <c r="BHC36" s="1629"/>
      <c r="BHD36" s="1629"/>
      <c r="BHE36" s="1629"/>
      <c r="BHF36" s="1629"/>
      <c r="BHG36" s="1629"/>
      <c r="BHH36" s="1629"/>
      <c r="BHI36" s="1629"/>
      <c r="BHJ36" s="1629"/>
      <c r="BHK36" s="1629"/>
      <c r="BHL36" s="1629"/>
      <c r="BHM36" s="1629"/>
      <c r="BHN36" s="1629"/>
      <c r="BHO36" s="1629"/>
      <c r="BHP36" s="1629"/>
      <c r="BHQ36" s="1629"/>
      <c r="BHR36" s="1629"/>
      <c r="BHS36" s="1629"/>
      <c r="BHT36" s="1629"/>
      <c r="BHU36" s="1629"/>
      <c r="BHV36" s="1629"/>
      <c r="BHW36" s="1629"/>
      <c r="BHX36" s="1629"/>
      <c r="BHY36" s="1629"/>
      <c r="BHZ36" s="1629"/>
      <c r="BIA36" s="1629"/>
      <c r="BIB36" s="1629"/>
      <c r="BIC36" s="1629"/>
      <c r="BID36" s="1629"/>
      <c r="BIE36" s="1629"/>
      <c r="BIF36" s="1629"/>
      <c r="BIG36" s="1629"/>
      <c r="BIH36" s="1629"/>
      <c r="BII36" s="1629"/>
      <c r="BIJ36" s="1629"/>
      <c r="BIK36" s="1629"/>
      <c r="BIL36" s="1629"/>
      <c r="BIM36" s="1629"/>
      <c r="BIN36" s="1629"/>
      <c r="BIO36" s="1629"/>
      <c r="BIP36" s="1629"/>
      <c r="BIQ36" s="1629"/>
      <c r="BIR36" s="1629"/>
      <c r="BIS36" s="1629"/>
      <c r="BIT36" s="1629"/>
      <c r="BIU36" s="1629"/>
      <c r="BIV36" s="1629"/>
      <c r="BIW36" s="1629"/>
      <c r="BIX36" s="1629"/>
      <c r="BIY36" s="1629"/>
      <c r="BIZ36" s="1629"/>
      <c r="BJA36" s="1629"/>
      <c r="BJB36" s="1629"/>
      <c r="BJC36" s="1629"/>
      <c r="BJD36" s="1629"/>
      <c r="BJE36" s="1629"/>
      <c r="BJF36" s="1629"/>
      <c r="BJG36" s="1629"/>
      <c r="BJH36" s="1629"/>
      <c r="BJI36" s="1629"/>
      <c r="BJJ36" s="1629"/>
      <c r="BJK36" s="1629"/>
      <c r="BJL36" s="1629"/>
      <c r="BJM36" s="1629"/>
      <c r="BJN36" s="1629"/>
      <c r="BJO36" s="1629"/>
      <c r="BJP36" s="1629"/>
      <c r="BJQ36" s="1629"/>
      <c r="BJR36" s="1629"/>
      <c r="BJS36" s="1629"/>
      <c r="BJT36" s="1629"/>
      <c r="BJU36" s="1629"/>
      <c r="BJV36" s="1629"/>
      <c r="BJW36" s="1629"/>
      <c r="BJX36" s="1629"/>
      <c r="BJY36" s="1629"/>
      <c r="BJZ36" s="1629"/>
      <c r="BKA36" s="1629"/>
      <c r="BKB36" s="1629"/>
      <c r="BKC36" s="1629"/>
      <c r="BKD36" s="1629"/>
      <c r="BKE36" s="1629"/>
      <c r="BKF36" s="1629"/>
      <c r="BKG36" s="1629"/>
      <c r="BKH36" s="1629"/>
      <c r="BKI36" s="1629"/>
      <c r="BKJ36" s="1629"/>
      <c r="BKK36" s="1629"/>
      <c r="BKL36" s="1629"/>
      <c r="BKM36" s="1629"/>
      <c r="BKN36" s="1629"/>
      <c r="BKO36" s="1629"/>
      <c r="BKP36" s="1629"/>
      <c r="BKQ36" s="1629"/>
      <c r="BKR36" s="1629"/>
      <c r="BKS36" s="1629"/>
      <c r="BKT36" s="1629"/>
      <c r="BKU36" s="1629"/>
      <c r="BKV36" s="1629"/>
      <c r="BKW36" s="1629"/>
      <c r="BKX36" s="1629"/>
      <c r="BKY36" s="1629"/>
      <c r="BKZ36" s="1629"/>
      <c r="BLA36" s="1629"/>
      <c r="BLB36" s="1629"/>
      <c r="BLC36" s="1629"/>
      <c r="BLD36" s="1629"/>
      <c r="BLE36" s="1629"/>
      <c r="BLF36" s="1629"/>
      <c r="BLG36" s="1629"/>
      <c r="BLH36" s="1629"/>
      <c r="BLI36" s="1629"/>
      <c r="BLJ36" s="1629"/>
      <c r="BLK36" s="1629"/>
      <c r="BLL36" s="1629"/>
      <c r="BLM36" s="1629"/>
      <c r="BLN36" s="1629"/>
      <c r="BLO36" s="1629"/>
      <c r="BLP36" s="1629"/>
      <c r="BLQ36" s="1629"/>
      <c r="BLR36" s="1629"/>
      <c r="BLS36" s="1629"/>
      <c r="BLT36" s="1629"/>
      <c r="BLU36" s="1629"/>
      <c r="BLV36" s="1629"/>
      <c r="BLW36" s="1629"/>
      <c r="BLX36" s="1629"/>
      <c r="BLY36" s="1629"/>
      <c r="BLZ36" s="1629"/>
      <c r="BMA36" s="1629"/>
      <c r="BMB36" s="1629"/>
      <c r="BMC36" s="1629"/>
      <c r="BMD36" s="1629"/>
      <c r="BME36" s="1629"/>
      <c r="BMF36" s="1629"/>
      <c r="BMG36" s="1629"/>
      <c r="BMH36" s="1629"/>
      <c r="BMI36" s="1629"/>
      <c r="BMJ36" s="1629"/>
      <c r="BMK36" s="1629"/>
      <c r="BML36" s="1629"/>
      <c r="BMM36" s="1629"/>
      <c r="BMN36" s="1629"/>
      <c r="BMO36" s="1629"/>
      <c r="BMP36" s="1629"/>
      <c r="BMQ36" s="1629"/>
      <c r="BMR36" s="1629"/>
      <c r="BMS36" s="1629"/>
      <c r="BMT36" s="1629"/>
      <c r="BMU36" s="1629"/>
      <c r="BMV36" s="1629"/>
      <c r="BMW36" s="1629"/>
      <c r="BMX36" s="1629"/>
      <c r="BMY36" s="1629"/>
      <c r="BMZ36" s="1629"/>
      <c r="BNA36" s="1629"/>
      <c r="BNB36" s="1629"/>
      <c r="BNC36" s="1629"/>
      <c r="BND36" s="1629"/>
      <c r="BNE36" s="1629"/>
      <c r="BNF36" s="1629"/>
      <c r="BNG36" s="1629"/>
      <c r="BNH36" s="1629"/>
      <c r="BNI36" s="1629"/>
      <c r="BNJ36" s="1629"/>
      <c r="BNK36" s="1629"/>
      <c r="BNL36" s="1629"/>
      <c r="BNM36" s="1629"/>
      <c r="BNN36" s="1629"/>
      <c r="BNO36" s="1629"/>
      <c r="BNP36" s="1629"/>
      <c r="BNQ36" s="1629"/>
      <c r="BNR36" s="1629"/>
      <c r="BNS36" s="1629"/>
      <c r="BNT36" s="1629"/>
      <c r="BNU36" s="1629"/>
      <c r="BNV36" s="1629"/>
      <c r="BNW36" s="1629"/>
      <c r="BNX36" s="1629"/>
      <c r="BNY36" s="1629"/>
      <c r="BNZ36" s="1629"/>
      <c r="BOA36" s="1629"/>
      <c r="BOB36" s="1629"/>
      <c r="BOC36" s="1629"/>
      <c r="BOD36" s="1629"/>
      <c r="BOE36" s="1629"/>
      <c r="BOF36" s="1629"/>
      <c r="BOG36" s="1629"/>
      <c r="BOH36" s="1629"/>
      <c r="BOI36" s="1629"/>
      <c r="BOJ36" s="1629"/>
      <c r="BOK36" s="1629"/>
      <c r="BOL36" s="1629"/>
      <c r="BOM36" s="1629"/>
      <c r="BON36" s="1629"/>
      <c r="BOO36" s="1629"/>
      <c r="BOP36" s="1629"/>
      <c r="BOQ36" s="1629"/>
      <c r="BOR36" s="1629"/>
      <c r="BOS36" s="1629"/>
      <c r="BOT36" s="1629"/>
      <c r="BOU36" s="1629"/>
      <c r="BOV36" s="1629"/>
      <c r="BOW36" s="1629"/>
      <c r="BOX36" s="1629"/>
      <c r="BOY36" s="1629"/>
      <c r="BOZ36" s="1629"/>
      <c r="BPA36" s="1629"/>
      <c r="BPB36" s="1629"/>
      <c r="BPC36" s="1629"/>
      <c r="BPD36" s="1629"/>
      <c r="BPE36" s="1629"/>
      <c r="BPF36" s="1629"/>
      <c r="BPG36" s="1629"/>
      <c r="BPH36" s="1629"/>
      <c r="BPI36" s="1629"/>
      <c r="BPJ36" s="1629"/>
      <c r="BPK36" s="1629"/>
      <c r="BPL36" s="1629"/>
      <c r="BPM36" s="1629"/>
      <c r="BPN36" s="1629"/>
      <c r="BPO36" s="1629"/>
      <c r="BPP36" s="1629"/>
      <c r="BPQ36" s="1629"/>
      <c r="BPR36" s="1629"/>
      <c r="BPS36" s="1629"/>
      <c r="BPT36" s="1629"/>
      <c r="BPU36" s="1629"/>
      <c r="BPV36" s="1629"/>
      <c r="BPW36" s="1629"/>
      <c r="BPX36" s="1629"/>
      <c r="BPY36" s="1629"/>
      <c r="BPZ36" s="1629"/>
      <c r="BQA36" s="1629"/>
      <c r="BQB36" s="1629"/>
      <c r="BQC36" s="1629"/>
      <c r="BQD36" s="1629"/>
      <c r="BQE36" s="1629"/>
      <c r="BQF36" s="1629"/>
      <c r="BQG36" s="1629"/>
      <c r="BQH36" s="1629"/>
      <c r="BQI36" s="1629"/>
      <c r="BQJ36" s="1629"/>
      <c r="BQK36" s="1629"/>
      <c r="BQL36" s="1629"/>
      <c r="BQM36" s="1629"/>
      <c r="BQN36" s="1629"/>
      <c r="BQO36" s="1629"/>
      <c r="BQP36" s="1629"/>
      <c r="BQQ36" s="1629"/>
      <c r="BQR36" s="1629"/>
      <c r="BQS36" s="1629"/>
      <c r="BQT36" s="1629"/>
      <c r="BQU36" s="1629"/>
      <c r="BQV36" s="1629"/>
      <c r="BQW36" s="1629"/>
      <c r="BQX36" s="1629"/>
      <c r="BQY36" s="1629"/>
      <c r="BQZ36" s="1629"/>
      <c r="BRA36" s="1629"/>
      <c r="BRB36" s="1629"/>
      <c r="BRC36" s="1629"/>
      <c r="BRD36" s="1629"/>
      <c r="BRE36" s="1629"/>
      <c r="BRF36" s="1629"/>
      <c r="BRG36" s="1629"/>
      <c r="BRH36" s="1629"/>
      <c r="BRI36" s="1629"/>
      <c r="BRJ36" s="1629"/>
      <c r="BRK36" s="1629"/>
      <c r="BRL36" s="1629"/>
      <c r="BRM36" s="1629"/>
      <c r="BRN36" s="1629"/>
      <c r="BRO36" s="1629"/>
      <c r="BRP36" s="1629"/>
      <c r="BRQ36" s="1629"/>
      <c r="BRR36" s="1629"/>
      <c r="BRS36" s="1629"/>
      <c r="BRT36" s="1629"/>
      <c r="BRU36" s="1629"/>
      <c r="BRV36" s="1629"/>
      <c r="BRW36" s="1629"/>
      <c r="BRX36" s="1629"/>
      <c r="BRY36" s="1629"/>
      <c r="BRZ36" s="1629"/>
      <c r="BSA36" s="1629"/>
      <c r="BSB36" s="1629"/>
      <c r="BSC36" s="1629"/>
      <c r="BSD36" s="1629"/>
      <c r="BSE36" s="1629"/>
      <c r="BSF36" s="1629"/>
      <c r="BSG36" s="1629"/>
      <c r="BSH36" s="1629"/>
      <c r="BSI36" s="1629"/>
      <c r="BSJ36" s="1629"/>
      <c r="BSK36" s="1629"/>
      <c r="BSL36" s="1629"/>
      <c r="BSM36" s="1629"/>
      <c r="BSN36" s="1629"/>
      <c r="BSO36" s="1629"/>
      <c r="BSP36" s="1629"/>
      <c r="BSQ36" s="1629"/>
      <c r="BSR36" s="1629"/>
      <c r="BSS36" s="1629"/>
      <c r="BST36" s="1629"/>
      <c r="BSU36" s="1629"/>
      <c r="BSV36" s="1629"/>
      <c r="BSW36" s="1629"/>
      <c r="BSX36" s="1629"/>
      <c r="BSY36" s="1629"/>
      <c r="BSZ36" s="1629"/>
      <c r="BTA36" s="1629"/>
      <c r="BTB36" s="1629"/>
      <c r="BTC36" s="1629"/>
      <c r="BTD36" s="1629"/>
      <c r="BTE36" s="1629"/>
      <c r="BTF36" s="1629"/>
      <c r="BTG36" s="1629"/>
      <c r="BTH36" s="1629"/>
      <c r="BTI36" s="1629"/>
      <c r="BTJ36" s="1629"/>
      <c r="BTK36" s="1629"/>
      <c r="BTL36" s="1629"/>
      <c r="BTM36" s="1629"/>
      <c r="BTN36" s="1629"/>
      <c r="BTO36" s="1629"/>
      <c r="BTP36" s="1629"/>
      <c r="BTQ36" s="1629"/>
      <c r="BTR36" s="1629"/>
      <c r="BTS36" s="1629"/>
      <c r="BTT36" s="1629"/>
      <c r="BTU36" s="1629"/>
      <c r="BTV36" s="1629"/>
      <c r="BTW36" s="1629"/>
      <c r="BTX36" s="1629"/>
      <c r="BTY36" s="1629"/>
      <c r="BTZ36" s="1629"/>
      <c r="BUA36" s="1629"/>
      <c r="BUB36" s="1629"/>
      <c r="BUC36" s="1629"/>
      <c r="BUD36" s="1629"/>
      <c r="BUE36" s="1629"/>
      <c r="BUF36" s="1629"/>
      <c r="BUG36" s="1629"/>
      <c r="BUH36" s="1629"/>
      <c r="BUI36" s="1629"/>
      <c r="BUJ36" s="1629"/>
      <c r="BUK36" s="1629"/>
      <c r="BUL36" s="1629"/>
      <c r="BUM36" s="1629"/>
      <c r="BUN36" s="1629"/>
      <c r="BUO36" s="1629"/>
      <c r="BUP36" s="1629"/>
      <c r="BUQ36" s="1629"/>
      <c r="BUR36" s="1629"/>
      <c r="BUS36" s="1629"/>
      <c r="BUT36" s="1629"/>
      <c r="BUU36" s="1629"/>
      <c r="BUV36" s="1629"/>
      <c r="BUW36" s="1629"/>
      <c r="BUX36" s="1629"/>
      <c r="BUY36" s="1629"/>
      <c r="BUZ36" s="1629"/>
      <c r="BVA36" s="1629"/>
      <c r="BVB36" s="1629"/>
      <c r="BVC36" s="1629"/>
      <c r="BVD36" s="1629"/>
      <c r="BVE36" s="1629"/>
      <c r="BVF36" s="1629"/>
      <c r="BVG36" s="1629"/>
      <c r="BVH36" s="1629"/>
      <c r="BVI36" s="1629"/>
      <c r="BVJ36" s="1629"/>
      <c r="BVK36" s="1629"/>
      <c r="BVL36" s="1629"/>
      <c r="BVM36" s="1629"/>
      <c r="BVN36" s="1629"/>
      <c r="BVO36" s="1629"/>
      <c r="BVP36" s="1629"/>
      <c r="BVQ36" s="1629"/>
      <c r="BVR36" s="1629"/>
      <c r="BVS36" s="1629"/>
      <c r="BVT36" s="1629"/>
      <c r="BVU36" s="1629"/>
      <c r="BVV36" s="1629"/>
      <c r="BVW36" s="1629"/>
      <c r="BVX36" s="1629"/>
      <c r="BVY36" s="1629"/>
      <c r="BVZ36" s="1629"/>
      <c r="BWA36" s="1629"/>
      <c r="BWB36" s="1629"/>
      <c r="BWC36" s="1629"/>
      <c r="BWD36" s="1629"/>
    </row>
    <row r="37" spans="1:1954" ht="16.5" x14ac:dyDescent="0.3">
      <c r="A37" s="1724" t="s">
        <v>1681</v>
      </c>
      <c r="B37" s="1725">
        <v>13197.41062343245</v>
      </c>
      <c r="C37" s="1725">
        <v>2829.2730140789281</v>
      </c>
      <c r="D37" s="1725">
        <v>16026.683637511376</v>
      </c>
      <c r="F37" s="570"/>
      <c r="G37" s="570"/>
      <c r="H37" s="570"/>
      <c r="J37" s="1723"/>
      <c r="K37" s="1723"/>
      <c r="L37" s="1723"/>
    </row>
    <row r="38" spans="1:1954" ht="16.5" x14ac:dyDescent="0.3">
      <c r="A38" s="1726" t="s">
        <v>1682</v>
      </c>
      <c r="B38" s="1727">
        <v>10193.194443707735</v>
      </c>
      <c r="C38" s="1727">
        <v>2613.4613889389279</v>
      </c>
      <c r="D38" s="1727">
        <v>12806.655832646664</v>
      </c>
      <c r="F38" s="570"/>
      <c r="G38" s="570"/>
      <c r="H38" s="570"/>
      <c r="J38" s="1723"/>
      <c r="K38" s="1723"/>
      <c r="L38" s="1723"/>
    </row>
    <row r="39" spans="1:1954" ht="16.5" x14ac:dyDescent="0.3">
      <c r="A39" s="1728" t="s">
        <v>1683</v>
      </c>
      <c r="B39" s="1729">
        <v>2992.054957470531</v>
      </c>
      <c r="C39" s="1729">
        <v>2475.4930227189284</v>
      </c>
      <c r="D39" s="1729">
        <v>5467.5479801894589</v>
      </c>
      <c r="F39" s="570"/>
      <c r="G39" s="570"/>
      <c r="H39" s="570"/>
      <c r="J39" s="1723"/>
      <c r="K39" s="1723"/>
      <c r="L39" s="1723"/>
    </row>
    <row r="40" spans="1:1954" ht="16.5" x14ac:dyDescent="0.3">
      <c r="A40" s="1728" t="s">
        <v>1684</v>
      </c>
      <c r="B40" s="1729">
        <v>7201.1394862372035</v>
      </c>
      <c r="C40" s="1729">
        <v>137.96836622000001</v>
      </c>
      <c r="D40" s="1729">
        <v>7339.107852457204</v>
      </c>
      <c r="F40" s="570"/>
      <c r="G40" s="570"/>
      <c r="H40" s="570"/>
      <c r="J40" s="1723"/>
      <c r="K40" s="1723"/>
      <c r="L40" s="1723"/>
    </row>
    <row r="41" spans="1:1954" ht="16.5" x14ac:dyDescent="0.3">
      <c r="A41" s="1728" t="s">
        <v>1685</v>
      </c>
      <c r="B41" s="1729">
        <v>186.81397518312832</v>
      </c>
      <c r="C41" s="1729">
        <v>7.9205619599999997</v>
      </c>
      <c r="D41" s="1729">
        <v>194.73453714312834</v>
      </c>
      <c r="F41" s="570"/>
      <c r="G41" s="570"/>
      <c r="H41" s="570"/>
      <c r="J41" s="1723"/>
      <c r="K41" s="1723"/>
      <c r="L41" s="1723"/>
    </row>
    <row r="42" spans="1:1954" ht="16.5" x14ac:dyDescent="0.3">
      <c r="A42" s="1728" t="s">
        <v>1686</v>
      </c>
      <c r="B42" s="1729">
        <v>451.45503344407592</v>
      </c>
      <c r="C42" s="1729">
        <v>17.406955</v>
      </c>
      <c r="D42" s="1729">
        <v>468.86198844407591</v>
      </c>
      <c r="F42" s="570"/>
      <c r="G42" s="570"/>
      <c r="H42" s="570"/>
      <c r="J42" s="1723"/>
      <c r="K42" s="1723"/>
      <c r="L42" s="1723"/>
    </row>
    <row r="43" spans="1:1954" ht="16.5" x14ac:dyDescent="0.3">
      <c r="A43" s="1728" t="s">
        <v>1687</v>
      </c>
      <c r="B43" s="1729">
        <v>4319.2880899399997</v>
      </c>
      <c r="C43" s="1729">
        <v>17.673233890000002</v>
      </c>
      <c r="D43" s="1729">
        <v>4336.9613238299999</v>
      </c>
      <c r="F43" s="570"/>
      <c r="G43" s="570"/>
      <c r="H43" s="570"/>
      <c r="J43" s="1723"/>
      <c r="K43" s="1723"/>
      <c r="L43" s="1723"/>
    </row>
    <row r="44" spans="1:1954" ht="16.5" x14ac:dyDescent="0.3">
      <c r="A44" s="1728" t="s">
        <v>1688</v>
      </c>
      <c r="B44" s="1729">
        <v>2243.5823876700001</v>
      </c>
      <c r="C44" s="1729">
        <v>94.96761536999999</v>
      </c>
      <c r="D44" s="1729">
        <v>2338.5500030399999</v>
      </c>
      <c r="F44" s="570"/>
      <c r="G44" s="570"/>
      <c r="H44" s="570"/>
      <c r="J44" s="1723"/>
      <c r="K44" s="1723"/>
      <c r="L44" s="1723"/>
    </row>
    <row r="45" spans="1:1954" ht="16.5" x14ac:dyDescent="0.3">
      <c r="A45" s="1726" t="s">
        <v>1689</v>
      </c>
      <c r="B45" s="1727">
        <v>1310.9643823354454</v>
      </c>
      <c r="C45" s="1727">
        <v>8.0419339999999992E-2</v>
      </c>
      <c r="D45" s="1727">
        <v>1311.0448016754453</v>
      </c>
      <c r="F45" s="570"/>
      <c r="G45" s="570"/>
      <c r="H45" s="570"/>
      <c r="J45" s="1723"/>
      <c r="K45" s="1723"/>
      <c r="L45" s="1723"/>
    </row>
    <row r="46" spans="1:1954" ht="16.5" x14ac:dyDescent="0.3">
      <c r="A46" s="1726" t="s">
        <v>1690</v>
      </c>
      <c r="B46" s="1727">
        <v>1693.2517973892682</v>
      </c>
      <c r="C46" s="1727">
        <v>215.7312058</v>
      </c>
      <c r="D46" s="1727">
        <v>1908.9830031892682</v>
      </c>
      <c r="F46" s="570"/>
      <c r="G46" s="570"/>
      <c r="H46" s="570"/>
      <c r="J46" s="1723"/>
      <c r="K46" s="1723"/>
      <c r="L46" s="1723"/>
    </row>
    <row r="47" spans="1:1954" ht="16.5" x14ac:dyDescent="0.3">
      <c r="A47" s="1724" t="s">
        <v>1691</v>
      </c>
      <c r="B47" s="1725">
        <v>18479.280489857101</v>
      </c>
      <c r="C47" s="1725">
        <v>2406.6036640582715</v>
      </c>
      <c r="D47" s="1725">
        <v>20885.884153915376</v>
      </c>
      <c r="F47" s="570"/>
      <c r="G47" s="570"/>
      <c r="H47" s="570"/>
      <c r="J47" s="1723"/>
      <c r="K47" s="1723"/>
      <c r="L47" s="1723"/>
    </row>
    <row r="48" spans="1:1954" ht="16.5" x14ac:dyDescent="0.3">
      <c r="A48" s="1726" t="s">
        <v>1692</v>
      </c>
      <c r="B48" s="1727">
        <v>2872.1806349706067</v>
      </c>
      <c r="C48" s="1727">
        <v>249.18898146000001</v>
      </c>
      <c r="D48" s="1727">
        <v>3121.369616430607</v>
      </c>
      <c r="F48" s="570"/>
      <c r="G48" s="570"/>
      <c r="H48" s="570"/>
      <c r="J48" s="1723"/>
      <c r="K48" s="1723"/>
      <c r="L48" s="1723"/>
    </row>
    <row r="49" spans="1:1954" ht="16.5" x14ac:dyDescent="0.3">
      <c r="A49" s="1726" t="s">
        <v>1693</v>
      </c>
      <c r="B49" s="1727">
        <v>8850.5222958132053</v>
      </c>
      <c r="C49" s="1727">
        <v>2004.8065716582714</v>
      </c>
      <c r="D49" s="1727">
        <v>10855.328867471477</v>
      </c>
      <c r="F49" s="570"/>
      <c r="G49" s="570"/>
      <c r="H49" s="570"/>
      <c r="J49" s="1723"/>
      <c r="K49" s="1723"/>
      <c r="L49" s="1723"/>
    </row>
    <row r="50" spans="1:1954" ht="16.5" x14ac:dyDescent="0.3">
      <c r="A50" s="1726" t="s">
        <v>1694</v>
      </c>
      <c r="B50" s="1727">
        <v>6756.5775590732901</v>
      </c>
      <c r="C50" s="1727">
        <v>152.60811093999999</v>
      </c>
      <c r="D50" s="1727">
        <v>6909.1856700132903</v>
      </c>
      <c r="F50" s="570"/>
      <c r="G50" s="570"/>
      <c r="H50" s="570"/>
      <c r="J50" s="1723"/>
      <c r="K50" s="1723"/>
      <c r="L50" s="1723"/>
    </row>
    <row r="51" spans="1:1954" ht="16.5" x14ac:dyDescent="0.3">
      <c r="A51" s="1724" t="s">
        <v>1695</v>
      </c>
      <c r="B51" s="1725">
        <v>3651.162418090441</v>
      </c>
      <c r="C51" s="1725">
        <v>734.01256081999998</v>
      </c>
      <c r="D51" s="1725">
        <v>4385.1749789104406</v>
      </c>
      <c r="F51" s="570"/>
      <c r="G51" s="570"/>
      <c r="H51" s="570"/>
      <c r="J51" s="1723"/>
      <c r="K51" s="1723"/>
      <c r="L51" s="1723"/>
    </row>
    <row r="52" spans="1:1954" ht="16.5" x14ac:dyDescent="0.3">
      <c r="A52" s="1726" t="s">
        <v>1696</v>
      </c>
      <c r="B52" s="1727">
        <v>856.04649420405747</v>
      </c>
      <c r="C52" s="1727">
        <v>49.495762090000007</v>
      </c>
      <c r="D52" s="1727">
        <v>905.54225629405732</v>
      </c>
      <c r="F52" s="570"/>
      <c r="G52" s="570"/>
      <c r="H52" s="570"/>
      <c r="J52" s="1723"/>
      <c r="K52" s="1723"/>
      <c r="L52" s="1723"/>
    </row>
    <row r="53" spans="1:1954" ht="16.5" x14ac:dyDescent="0.3">
      <c r="A53" s="1726" t="s">
        <v>1697</v>
      </c>
      <c r="B53" s="1727">
        <v>58.474488432333601</v>
      </c>
      <c r="C53" s="1727">
        <v>98.676623030000002</v>
      </c>
      <c r="D53" s="1727">
        <v>157.15111146233363</v>
      </c>
      <c r="F53" s="570"/>
      <c r="G53" s="570"/>
      <c r="H53" s="570"/>
      <c r="J53" s="1723"/>
      <c r="K53" s="1723"/>
      <c r="L53" s="1723"/>
    </row>
    <row r="54" spans="1:1954" ht="16.5" x14ac:dyDescent="0.3">
      <c r="A54" s="1726" t="s">
        <v>1698</v>
      </c>
      <c r="B54" s="1727">
        <v>8.2207579499999994</v>
      </c>
      <c r="C54" s="1727">
        <v>4.2546678600000005</v>
      </c>
      <c r="D54" s="1727">
        <v>12.475425810000003</v>
      </c>
      <c r="F54" s="570"/>
      <c r="G54" s="570"/>
      <c r="H54" s="570"/>
      <c r="J54" s="1723"/>
      <c r="K54" s="1723"/>
      <c r="L54" s="1723"/>
    </row>
    <row r="55" spans="1:1954" ht="16.5" x14ac:dyDescent="0.3">
      <c r="A55" s="1726" t="s">
        <v>1699</v>
      </c>
      <c r="B55" s="1727">
        <v>2726.9423033440494</v>
      </c>
      <c r="C55" s="1727">
        <v>581.57333247000008</v>
      </c>
      <c r="D55" s="1727">
        <v>3308.5156358140498</v>
      </c>
      <c r="F55" s="570"/>
      <c r="G55" s="570"/>
      <c r="H55" s="570"/>
      <c r="J55" s="1723"/>
      <c r="K55" s="1723"/>
      <c r="L55" s="1723"/>
    </row>
    <row r="56" spans="1:1954" ht="16.5" x14ac:dyDescent="0.3">
      <c r="A56" s="1726" t="s">
        <v>1700</v>
      </c>
      <c r="B56" s="1727">
        <v>1.47837416</v>
      </c>
      <c r="C56" s="1727">
        <v>1.2175370000000001E-2</v>
      </c>
      <c r="D56" s="1727">
        <v>1.49054953</v>
      </c>
      <c r="F56" s="570"/>
      <c r="G56" s="570"/>
      <c r="H56" s="570"/>
      <c r="J56" s="1723"/>
      <c r="K56" s="1723"/>
      <c r="L56" s="1723"/>
    </row>
    <row r="57" spans="1:1954" ht="16.5" x14ac:dyDescent="0.3">
      <c r="A57" s="1724" t="s">
        <v>1701</v>
      </c>
      <c r="B57" s="1725">
        <v>21830.577092227577</v>
      </c>
      <c r="C57" s="1725">
        <v>34116.770491516945</v>
      </c>
      <c r="D57" s="1725">
        <v>55947.347583744522</v>
      </c>
      <c r="F57" s="570"/>
      <c r="G57" s="570"/>
      <c r="H57" s="570"/>
      <c r="J57" s="1723"/>
      <c r="K57" s="1723"/>
      <c r="L57" s="1723"/>
    </row>
    <row r="58" spans="1:1954" ht="16.5" x14ac:dyDescent="0.3">
      <c r="A58" s="1726" t="s">
        <v>1702</v>
      </c>
      <c r="B58" s="1727">
        <v>20783.396449470576</v>
      </c>
      <c r="C58" s="1727">
        <v>34110.426465746947</v>
      </c>
      <c r="D58" s="1727">
        <v>54893.822915217526</v>
      </c>
      <c r="F58" s="570"/>
      <c r="G58" s="570"/>
      <c r="H58" s="570"/>
      <c r="J58" s="1723"/>
      <c r="K58" s="1723"/>
      <c r="L58" s="1723"/>
    </row>
    <row r="59" spans="1:1954" ht="16.5" x14ac:dyDescent="0.3">
      <c r="A59" s="1728" t="s">
        <v>1703</v>
      </c>
      <c r="B59" s="1729">
        <v>18121.73651363717</v>
      </c>
      <c r="C59" s="1729">
        <v>30325.674184906944</v>
      </c>
      <c r="D59" s="1729">
        <v>48447.41069854411</v>
      </c>
      <c r="F59" s="570"/>
      <c r="G59" s="570"/>
      <c r="H59" s="570"/>
      <c r="J59" s="1723"/>
      <c r="K59" s="1723"/>
      <c r="L59" s="1723"/>
    </row>
    <row r="60" spans="1:1954" ht="16.5" x14ac:dyDescent="0.3">
      <c r="A60" s="1728" t="s">
        <v>1704</v>
      </c>
      <c r="B60" s="1729">
        <v>2251.6966666512285</v>
      </c>
      <c r="C60" s="1729">
        <v>3462.1405066699999</v>
      </c>
      <c r="D60" s="1729">
        <v>5713.837173321228</v>
      </c>
      <c r="E60" s="471"/>
      <c r="F60" s="1732"/>
      <c r="G60" s="570"/>
      <c r="H60" s="1732"/>
      <c r="I60" s="471"/>
      <c r="J60" s="1723"/>
      <c r="K60" s="1723"/>
      <c r="L60" s="1723"/>
      <c r="M60" s="471"/>
      <c r="N60" s="471"/>
      <c r="O60" s="471"/>
      <c r="P60" s="471"/>
      <c r="Q60" s="471"/>
      <c r="R60" s="471"/>
      <c r="S60" s="471"/>
      <c r="T60" s="471"/>
      <c r="U60" s="471"/>
      <c r="V60" s="471"/>
      <c r="W60" s="471"/>
      <c r="X60" s="471"/>
      <c r="Y60" s="471"/>
      <c r="Z60" s="471"/>
      <c r="AA60" s="471"/>
      <c r="AB60" s="471"/>
      <c r="AC60" s="471"/>
      <c r="AD60" s="471"/>
      <c r="AE60" s="471"/>
      <c r="AF60" s="471"/>
      <c r="AG60" s="471"/>
      <c r="AH60" s="471"/>
      <c r="AI60" s="471"/>
      <c r="AJ60" s="471"/>
      <c r="AK60" s="471"/>
      <c r="AL60" s="471"/>
      <c r="AM60" s="471"/>
      <c r="AN60" s="471"/>
      <c r="AO60" s="471"/>
      <c r="AP60" s="471"/>
      <c r="AQ60" s="471"/>
      <c r="AR60" s="471"/>
      <c r="AS60" s="471"/>
      <c r="AT60" s="471"/>
      <c r="AU60" s="471"/>
      <c r="AV60" s="471"/>
      <c r="AW60" s="471"/>
      <c r="AX60" s="471"/>
      <c r="AY60" s="471"/>
      <c r="AZ60" s="471"/>
      <c r="BA60" s="471"/>
      <c r="BB60" s="471"/>
      <c r="BC60" s="471"/>
      <c r="BD60" s="471"/>
      <c r="BE60" s="471"/>
      <c r="BF60" s="471"/>
      <c r="BG60" s="471"/>
      <c r="BH60" s="471"/>
      <c r="BI60" s="471"/>
      <c r="BJ60" s="471"/>
      <c r="BK60" s="471"/>
      <c r="BL60" s="471"/>
      <c r="BM60" s="471"/>
      <c r="BN60" s="471"/>
      <c r="BO60" s="471"/>
      <c r="BP60" s="471"/>
      <c r="BQ60" s="471"/>
      <c r="BR60" s="471"/>
      <c r="BS60" s="471"/>
      <c r="BT60" s="471"/>
      <c r="BU60" s="471"/>
      <c r="BV60" s="471"/>
      <c r="BW60" s="471"/>
      <c r="BX60" s="471"/>
      <c r="BY60" s="471"/>
      <c r="BZ60" s="471"/>
      <c r="CA60" s="471"/>
      <c r="CB60" s="471"/>
      <c r="CC60" s="471"/>
      <c r="CD60" s="471"/>
      <c r="CE60" s="471"/>
      <c r="CF60" s="471"/>
      <c r="CG60" s="471"/>
      <c r="CH60" s="471"/>
      <c r="CI60" s="471"/>
      <c r="CJ60" s="471"/>
      <c r="CK60" s="471"/>
      <c r="CL60" s="471"/>
      <c r="CM60" s="471"/>
      <c r="CN60" s="471"/>
      <c r="CO60" s="471"/>
      <c r="CP60" s="471"/>
      <c r="CQ60" s="471"/>
      <c r="CR60" s="471"/>
      <c r="CS60" s="471"/>
      <c r="CT60" s="471"/>
      <c r="CU60" s="471"/>
      <c r="CV60" s="471"/>
      <c r="CW60" s="471"/>
      <c r="CX60" s="471"/>
      <c r="CY60" s="471"/>
      <c r="CZ60" s="471"/>
      <c r="DA60" s="471"/>
      <c r="DB60" s="471"/>
      <c r="DC60" s="471"/>
      <c r="DD60" s="471"/>
      <c r="DE60" s="471"/>
      <c r="DF60" s="471"/>
      <c r="DG60" s="471"/>
      <c r="DH60" s="471"/>
      <c r="DI60" s="471"/>
      <c r="DJ60" s="471"/>
      <c r="DK60" s="471"/>
      <c r="DL60" s="471"/>
      <c r="DM60" s="471"/>
      <c r="DN60" s="471"/>
      <c r="DO60" s="471"/>
      <c r="DP60" s="471"/>
      <c r="DQ60" s="471"/>
      <c r="DR60" s="471"/>
      <c r="DS60" s="471"/>
      <c r="DT60" s="471"/>
      <c r="DU60" s="471"/>
      <c r="DV60" s="471"/>
      <c r="DW60" s="471"/>
      <c r="DX60" s="471"/>
      <c r="DY60" s="471"/>
      <c r="DZ60" s="471"/>
      <c r="EA60" s="471"/>
      <c r="EB60" s="471"/>
      <c r="EC60" s="471"/>
      <c r="ED60" s="471"/>
      <c r="EE60" s="471"/>
      <c r="EF60" s="471"/>
      <c r="EG60" s="471"/>
      <c r="EH60" s="471"/>
      <c r="EI60" s="471"/>
      <c r="EJ60" s="471"/>
      <c r="EK60" s="471"/>
      <c r="EL60" s="471"/>
      <c r="EM60" s="471"/>
      <c r="EN60" s="471"/>
      <c r="EO60" s="471"/>
      <c r="EP60" s="471"/>
      <c r="EQ60" s="471"/>
      <c r="ER60" s="471"/>
      <c r="ES60" s="471"/>
      <c r="ET60" s="471"/>
      <c r="EU60" s="471"/>
      <c r="EV60" s="471"/>
      <c r="EW60" s="471"/>
      <c r="EX60" s="471"/>
      <c r="EY60" s="471"/>
      <c r="EZ60" s="471"/>
      <c r="FA60" s="471"/>
      <c r="FB60" s="471"/>
      <c r="FC60" s="471"/>
      <c r="FD60" s="471"/>
      <c r="FE60" s="471"/>
      <c r="FF60" s="471"/>
      <c r="FG60" s="471"/>
      <c r="FH60" s="471"/>
      <c r="FI60" s="471"/>
      <c r="FJ60" s="471"/>
      <c r="FK60" s="471"/>
      <c r="FL60" s="471"/>
      <c r="FM60" s="471"/>
      <c r="FN60" s="471"/>
      <c r="FO60" s="471"/>
      <c r="FP60" s="471"/>
      <c r="FQ60" s="471"/>
      <c r="FR60" s="471"/>
      <c r="FS60" s="471"/>
      <c r="FT60" s="471"/>
      <c r="FU60" s="471"/>
      <c r="FV60" s="471"/>
      <c r="FW60" s="471"/>
      <c r="FX60" s="471"/>
      <c r="FY60" s="471"/>
      <c r="FZ60" s="471"/>
      <c r="GA60" s="471"/>
      <c r="GB60" s="471"/>
      <c r="GC60" s="471"/>
      <c r="GD60" s="471"/>
      <c r="GE60" s="471"/>
      <c r="GF60" s="471"/>
      <c r="GG60" s="471"/>
      <c r="GH60" s="471"/>
      <c r="GI60" s="471"/>
      <c r="GJ60" s="471"/>
      <c r="GK60" s="471"/>
      <c r="GL60" s="471"/>
      <c r="GM60" s="471"/>
      <c r="GN60" s="471"/>
      <c r="GO60" s="471"/>
      <c r="GP60" s="471"/>
      <c r="GQ60" s="471"/>
      <c r="GR60" s="471"/>
      <c r="GS60" s="471"/>
      <c r="GT60" s="471"/>
      <c r="GU60" s="471"/>
      <c r="GV60" s="471"/>
      <c r="GW60" s="471"/>
      <c r="GX60" s="471"/>
      <c r="GY60" s="471"/>
      <c r="GZ60" s="471"/>
      <c r="HA60" s="471"/>
      <c r="HB60" s="471"/>
      <c r="HC60" s="471"/>
      <c r="HD60" s="471"/>
      <c r="HE60" s="471"/>
      <c r="HF60" s="471"/>
      <c r="HG60" s="471"/>
      <c r="HH60" s="471"/>
      <c r="HI60" s="471"/>
      <c r="HJ60" s="471"/>
      <c r="HK60" s="471"/>
      <c r="HL60" s="471"/>
      <c r="HM60" s="471"/>
      <c r="HN60" s="471"/>
      <c r="HO60" s="471"/>
      <c r="HP60" s="471"/>
      <c r="HQ60" s="471"/>
      <c r="HR60" s="471"/>
      <c r="HS60" s="471"/>
      <c r="HT60" s="471"/>
      <c r="HU60" s="471"/>
      <c r="HV60" s="471"/>
      <c r="HW60" s="471"/>
      <c r="HX60" s="471"/>
      <c r="HY60" s="471"/>
      <c r="HZ60" s="471"/>
      <c r="IA60" s="471"/>
      <c r="IB60" s="471"/>
      <c r="IC60" s="471"/>
      <c r="ID60" s="471"/>
      <c r="IE60" s="471"/>
      <c r="IF60" s="471"/>
      <c r="IG60" s="471"/>
      <c r="IH60" s="471"/>
      <c r="II60" s="471"/>
      <c r="IJ60" s="471"/>
      <c r="IK60" s="471"/>
      <c r="IL60" s="471"/>
      <c r="IM60" s="471"/>
      <c r="IN60" s="471"/>
      <c r="IO60" s="471"/>
      <c r="IP60" s="471"/>
      <c r="IQ60" s="471"/>
      <c r="IR60" s="471"/>
      <c r="IS60" s="471"/>
      <c r="IT60" s="471"/>
      <c r="IU60" s="471"/>
      <c r="IV60" s="471"/>
      <c r="IW60" s="471"/>
      <c r="IX60" s="471"/>
      <c r="IY60" s="471"/>
      <c r="IZ60" s="471"/>
      <c r="JA60" s="471"/>
      <c r="JB60" s="471"/>
      <c r="JC60" s="471"/>
      <c r="JD60" s="471"/>
      <c r="JE60" s="471"/>
      <c r="JF60" s="471"/>
      <c r="JG60" s="471"/>
      <c r="JH60" s="471"/>
      <c r="JI60" s="471"/>
      <c r="JJ60" s="471"/>
      <c r="JK60" s="471"/>
      <c r="JL60" s="471"/>
      <c r="JM60" s="471"/>
      <c r="JN60" s="471"/>
      <c r="JO60" s="471"/>
      <c r="JP60" s="471"/>
      <c r="JQ60" s="471"/>
      <c r="JR60" s="471"/>
      <c r="JS60" s="471"/>
      <c r="JT60" s="471"/>
      <c r="JU60" s="471"/>
      <c r="JV60" s="471"/>
      <c r="JW60" s="471"/>
      <c r="JX60" s="471"/>
      <c r="JY60" s="471"/>
      <c r="JZ60" s="471"/>
      <c r="KA60" s="471"/>
      <c r="KB60" s="471"/>
      <c r="KC60" s="471"/>
      <c r="KD60" s="471"/>
      <c r="KE60" s="471"/>
      <c r="KF60" s="471"/>
      <c r="KG60" s="471"/>
      <c r="KH60" s="471"/>
      <c r="KI60" s="471"/>
      <c r="KJ60" s="471"/>
      <c r="KK60" s="471"/>
      <c r="KL60" s="471"/>
      <c r="KM60" s="471"/>
      <c r="KN60" s="471"/>
      <c r="KO60" s="471"/>
      <c r="KP60" s="471"/>
      <c r="KQ60" s="471"/>
      <c r="KR60" s="471"/>
      <c r="KS60" s="471"/>
      <c r="KT60" s="471"/>
      <c r="KU60" s="471"/>
      <c r="KV60" s="471"/>
      <c r="KW60" s="471"/>
      <c r="KX60" s="471"/>
      <c r="KY60" s="471"/>
      <c r="KZ60" s="471"/>
      <c r="LA60" s="471"/>
      <c r="LB60" s="471"/>
      <c r="LC60" s="471"/>
      <c r="LD60" s="471"/>
      <c r="LE60" s="471"/>
      <c r="LF60" s="471"/>
      <c r="LG60" s="471"/>
      <c r="LH60" s="471"/>
      <c r="LI60" s="471"/>
      <c r="LJ60" s="471"/>
      <c r="LK60" s="471"/>
      <c r="LL60" s="471"/>
      <c r="LM60" s="471"/>
      <c r="LN60" s="471"/>
      <c r="LO60" s="471"/>
      <c r="LP60" s="471"/>
      <c r="LQ60" s="471"/>
      <c r="LR60" s="471"/>
      <c r="LS60" s="471"/>
      <c r="LT60" s="471"/>
      <c r="LU60" s="471"/>
      <c r="LV60" s="471"/>
      <c r="LW60" s="471"/>
      <c r="LX60" s="471"/>
      <c r="LY60" s="471"/>
      <c r="LZ60" s="471"/>
      <c r="MA60" s="471"/>
      <c r="MB60" s="471"/>
      <c r="MC60" s="471"/>
      <c r="MD60" s="471"/>
      <c r="ME60" s="471"/>
      <c r="MF60" s="471"/>
      <c r="MG60" s="471"/>
      <c r="MH60" s="471"/>
      <c r="MI60" s="471"/>
      <c r="MJ60" s="471"/>
      <c r="MK60" s="471"/>
      <c r="ML60" s="471"/>
      <c r="MM60" s="471"/>
      <c r="MN60" s="471"/>
      <c r="MO60" s="471"/>
      <c r="MP60" s="471"/>
      <c r="MQ60" s="471"/>
      <c r="MR60" s="471"/>
      <c r="MS60" s="471"/>
      <c r="MT60" s="471"/>
      <c r="MU60" s="471"/>
      <c r="MV60" s="471"/>
      <c r="MW60" s="471"/>
      <c r="MX60" s="471"/>
      <c r="MY60" s="471"/>
      <c r="MZ60" s="471"/>
      <c r="NA60" s="471"/>
      <c r="NB60" s="471"/>
      <c r="NC60" s="471"/>
      <c r="ND60" s="471"/>
      <c r="NE60" s="471"/>
      <c r="NF60" s="471"/>
      <c r="NG60" s="471"/>
      <c r="NH60" s="471"/>
      <c r="NI60" s="471"/>
      <c r="NJ60" s="471"/>
      <c r="NK60" s="471"/>
      <c r="NL60" s="471"/>
      <c r="NM60" s="471"/>
      <c r="NN60" s="471"/>
      <c r="NO60" s="471"/>
      <c r="NP60" s="471"/>
      <c r="NQ60" s="471"/>
      <c r="NR60" s="471"/>
      <c r="NS60" s="471"/>
      <c r="NT60" s="471"/>
      <c r="NU60" s="471"/>
      <c r="NV60" s="471"/>
      <c r="NW60" s="471"/>
      <c r="NX60" s="471"/>
      <c r="NY60" s="471"/>
      <c r="NZ60" s="471"/>
      <c r="OA60" s="471"/>
      <c r="OB60" s="471"/>
      <c r="OC60" s="471"/>
      <c r="OD60" s="471"/>
      <c r="OE60" s="471"/>
      <c r="OF60" s="471"/>
      <c r="OG60" s="471"/>
      <c r="OH60" s="471"/>
      <c r="OI60" s="471"/>
      <c r="OJ60" s="471"/>
      <c r="OK60" s="471"/>
      <c r="OL60" s="471"/>
      <c r="OM60" s="471"/>
      <c r="ON60" s="471"/>
      <c r="OO60" s="471"/>
      <c r="OP60" s="471"/>
      <c r="OQ60" s="471"/>
      <c r="OR60" s="471"/>
      <c r="OS60" s="471"/>
      <c r="OT60" s="471"/>
      <c r="OU60" s="471"/>
      <c r="OV60" s="471"/>
      <c r="OW60" s="471"/>
      <c r="OX60" s="471"/>
      <c r="OY60" s="471"/>
      <c r="OZ60" s="471"/>
      <c r="PA60" s="471"/>
      <c r="PB60" s="471"/>
      <c r="PC60" s="471"/>
      <c r="PD60" s="471"/>
      <c r="PE60" s="471"/>
      <c r="PF60" s="471"/>
      <c r="PG60" s="471"/>
      <c r="PH60" s="471"/>
      <c r="PI60" s="471"/>
      <c r="PJ60" s="471"/>
      <c r="PK60" s="471"/>
      <c r="PL60" s="471"/>
      <c r="PM60" s="471"/>
      <c r="PN60" s="471"/>
      <c r="PO60" s="471"/>
      <c r="PP60" s="471"/>
      <c r="PQ60" s="471"/>
      <c r="PR60" s="471"/>
      <c r="PS60" s="471"/>
      <c r="PT60" s="471"/>
      <c r="PU60" s="471"/>
      <c r="PV60" s="471"/>
      <c r="PW60" s="471"/>
      <c r="PX60" s="471"/>
      <c r="PY60" s="471"/>
      <c r="PZ60" s="471"/>
      <c r="QA60" s="471"/>
      <c r="QB60" s="471"/>
      <c r="QC60" s="471"/>
      <c r="QD60" s="471"/>
      <c r="QE60" s="471"/>
      <c r="QF60" s="471"/>
      <c r="QG60" s="471"/>
      <c r="QH60" s="471"/>
      <c r="QI60" s="471"/>
      <c r="QJ60" s="471"/>
      <c r="QK60" s="471"/>
      <c r="QL60" s="471"/>
      <c r="QM60" s="471"/>
      <c r="QN60" s="471"/>
      <c r="QO60" s="471"/>
      <c r="QP60" s="471"/>
      <c r="QQ60" s="471"/>
      <c r="QR60" s="471"/>
      <c r="QS60" s="471"/>
      <c r="QT60" s="471"/>
      <c r="QU60" s="471"/>
      <c r="QV60" s="471"/>
      <c r="QW60" s="471"/>
      <c r="QX60" s="471"/>
      <c r="QY60" s="471"/>
      <c r="QZ60" s="471"/>
      <c r="RA60" s="471"/>
      <c r="RB60" s="471"/>
      <c r="RC60" s="471"/>
      <c r="RD60" s="471"/>
      <c r="RE60" s="471"/>
      <c r="RF60" s="471"/>
      <c r="RG60" s="471"/>
      <c r="RH60" s="471"/>
      <c r="RI60" s="471"/>
      <c r="RJ60" s="471"/>
      <c r="RK60" s="471"/>
      <c r="RL60" s="471"/>
      <c r="RM60" s="471"/>
      <c r="RN60" s="471"/>
      <c r="RO60" s="471"/>
      <c r="RP60" s="471"/>
      <c r="RQ60" s="471"/>
      <c r="RR60" s="471"/>
      <c r="RS60" s="471"/>
      <c r="RT60" s="471"/>
      <c r="RU60" s="471"/>
      <c r="RV60" s="471"/>
      <c r="RW60" s="471"/>
      <c r="RX60" s="471"/>
      <c r="RY60" s="471"/>
      <c r="RZ60" s="471"/>
      <c r="SA60" s="471"/>
      <c r="SB60" s="471"/>
      <c r="SC60" s="471"/>
      <c r="SD60" s="471"/>
      <c r="SE60" s="471"/>
      <c r="SF60" s="471"/>
      <c r="SG60" s="471"/>
      <c r="SH60" s="471"/>
      <c r="SI60" s="471"/>
      <c r="SJ60" s="471"/>
      <c r="SK60" s="471"/>
      <c r="SL60" s="471"/>
      <c r="SM60" s="471"/>
      <c r="SN60" s="471"/>
      <c r="SO60" s="471"/>
      <c r="SP60" s="471"/>
      <c r="SQ60" s="471"/>
      <c r="SR60" s="471"/>
      <c r="SS60" s="471"/>
      <c r="ST60" s="471"/>
      <c r="SU60" s="471"/>
      <c r="SV60" s="471"/>
      <c r="SW60" s="471"/>
      <c r="SX60" s="471"/>
      <c r="SY60" s="471"/>
      <c r="SZ60" s="471"/>
      <c r="TA60" s="471"/>
      <c r="TB60" s="471"/>
      <c r="TC60" s="471"/>
      <c r="TD60" s="471"/>
      <c r="TE60" s="471"/>
      <c r="TF60" s="471"/>
      <c r="TG60" s="471"/>
      <c r="TH60" s="471"/>
      <c r="TI60" s="471"/>
      <c r="TJ60" s="471"/>
      <c r="TK60" s="471"/>
      <c r="TL60" s="471"/>
      <c r="TM60" s="471"/>
      <c r="TN60" s="471"/>
      <c r="TO60" s="471"/>
      <c r="TP60" s="471"/>
      <c r="TQ60" s="471"/>
      <c r="TR60" s="471"/>
      <c r="TS60" s="471"/>
      <c r="TT60" s="471"/>
      <c r="TU60" s="471"/>
      <c r="TV60" s="471"/>
      <c r="TW60" s="471"/>
      <c r="TX60" s="471"/>
      <c r="TY60" s="471"/>
      <c r="TZ60" s="471"/>
      <c r="UA60" s="471"/>
      <c r="UB60" s="471"/>
      <c r="UC60" s="471"/>
      <c r="UD60" s="471"/>
      <c r="UE60" s="471"/>
      <c r="UF60" s="471"/>
      <c r="UG60" s="471"/>
      <c r="UH60" s="471"/>
      <c r="UI60" s="471"/>
      <c r="UJ60" s="471"/>
      <c r="UK60" s="471"/>
      <c r="UL60" s="471"/>
      <c r="UM60" s="471"/>
      <c r="UN60" s="471"/>
      <c r="UO60" s="471"/>
      <c r="UP60" s="471"/>
      <c r="UQ60" s="471"/>
      <c r="UR60" s="471"/>
      <c r="US60" s="471"/>
      <c r="UT60" s="471"/>
      <c r="UU60" s="471"/>
      <c r="UV60" s="471"/>
      <c r="UW60" s="471"/>
      <c r="UX60" s="471"/>
      <c r="UY60" s="471"/>
      <c r="UZ60" s="471"/>
      <c r="VA60" s="471"/>
      <c r="VB60" s="471"/>
      <c r="VC60" s="471"/>
      <c r="VD60" s="471"/>
      <c r="VE60" s="471"/>
      <c r="VF60" s="471"/>
      <c r="VG60" s="471"/>
      <c r="VH60" s="471"/>
      <c r="VI60" s="471"/>
      <c r="VJ60" s="471"/>
      <c r="VK60" s="471"/>
      <c r="VL60" s="471"/>
      <c r="VM60" s="471"/>
      <c r="VN60" s="471"/>
      <c r="VO60" s="471"/>
      <c r="VP60" s="471"/>
      <c r="VQ60" s="471"/>
      <c r="VR60" s="471"/>
      <c r="VS60" s="471"/>
      <c r="VT60" s="471"/>
      <c r="VU60" s="471"/>
      <c r="VV60" s="471"/>
      <c r="VW60" s="471"/>
      <c r="VX60" s="471"/>
      <c r="VY60" s="471"/>
      <c r="VZ60" s="471"/>
      <c r="WA60" s="471"/>
      <c r="WB60" s="471"/>
      <c r="WC60" s="471"/>
      <c r="WD60" s="471"/>
      <c r="WE60" s="471"/>
      <c r="WF60" s="471"/>
      <c r="WG60" s="471"/>
      <c r="WH60" s="471"/>
      <c r="WI60" s="471"/>
      <c r="WJ60" s="471"/>
      <c r="WK60" s="471"/>
      <c r="WL60" s="471"/>
      <c r="WM60" s="471"/>
      <c r="WN60" s="471"/>
      <c r="WO60" s="471"/>
      <c r="WP60" s="471"/>
      <c r="WQ60" s="471"/>
      <c r="WR60" s="471"/>
      <c r="WS60" s="471"/>
      <c r="WT60" s="471"/>
      <c r="WU60" s="471"/>
      <c r="WV60" s="471"/>
      <c r="WW60" s="471"/>
      <c r="WX60" s="471"/>
      <c r="WY60" s="471"/>
      <c r="WZ60" s="471"/>
      <c r="XA60" s="471"/>
      <c r="XB60" s="471"/>
      <c r="XC60" s="471"/>
      <c r="XD60" s="471"/>
      <c r="XE60" s="471"/>
      <c r="XF60" s="471"/>
      <c r="XG60" s="471"/>
      <c r="XH60" s="471"/>
      <c r="XI60" s="471"/>
      <c r="XJ60" s="471"/>
      <c r="XK60" s="471"/>
      <c r="XL60" s="471"/>
      <c r="XM60" s="471"/>
      <c r="XN60" s="471"/>
      <c r="XO60" s="471"/>
      <c r="XP60" s="471"/>
      <c r="XQ60" s="471"/>
      <c r="XR60" s="471"/>
      <c r="XS60" s="471"/>
      <c r="XT60" s="471"/>
      <c r="XU60" s="471"/>
      <c r="XV60" s="471"/>
      <c r="XW60" s="471"/>
      <c r="XX60" s="471"/>
      <c r="XY60" s="471"/>
      <c r="XZ60" s="471"/>
      <c r="YA60" s="471"/>
      <c r="YB60" s="471"/>
      <c r="YC60" s="471"/>
      <c r="YD60" s="471"/>
      <c r="YE60" s="471"/>
      <c r="YF60" s="471"/>
      <c r="YG60" s="471"/>
      <c r="YH60" s="471"/>
      <c r="YI60" s="471"/>
      <c r="YJ60" s="471"/>
      <c r="YK60" s="471"/>
      <c r="YL60" s="471"/>
      <c r="YM60" s="471"/>
      <c r="YN60" s="471"/>
      <c r="YO60" s="471"/>
      <c r="YP60" s="471"/>
      <c r="YQ60" s="471"/>
      <c r="YR60" s="471"/>
      <c r="YS60" s="471"/>
      <c r="YT60" s="471"/>
      <c r="YU60" s="471"/>
      <c r="YV60" s="471"/>
      <c r="YW60" s="471"/>
      <c r="YX60" s="471"/>
      <c r="YY60" s="471"/>
      <c r="YZ60" s="471"/>
      <c r="ZA60" s="471"/>
      <c r="ZB60" s="471"/>
      <c r="ZC60" s="471"/>
      <c r="ZD60" s="471"/>
      <c r="ZE60" s="471"/>
      <c r="ZF60" s="471"/>
      <c r="ZG60" s="471"/>
      <c r="ZH60" s="471"/>
      <c r="ZI60" s="471"/>
      <c r="ZJ60" s="471"/>
      <c r="ZK60" s="471"/>
      <c r="ZL60" s="471"/>
      <c r="ZM60" s="471"/>
      <c r="ZN60" s="471"/>
      <c r="ZO60" s="471"/>
      <c r="ZP60" s="471"/>
      <c r="ZQ60" s="471"/>
      <c r="ZR60" s="471"/>
      <c r="ZS60" s="471"/>
      <c r="ZT60" s="471"/>
      <c r="ZU60" s="471"/>
      <c r="ZV60" s="471"/>
      <c r="ZW60" s="471"/>
      <c r="ZX60" s="471"/>
      <c r="ZY60" s="471"/>
      <c r="ZZ60" s="471"/>
      <c r="AAA60" s="471"/>
      <c r="AAB60" s="471"/>
      <c r="AAC60" s="471"/>
      <c r="AAD60" s="471"/>
      <c r="AAE60" s="471"/>
      <c r="AAF60" s="471"/>
      <c r="AAG60" s="471"/>
      <c r="AAH60" s="471"/>
      <c r="AAI60" s="471"/>
      <c r="AAJ60" s="471"/>
      <c r="AAK60" s="471"/>
      <c r="AAL60" s="471"/>
      <c r="AAM60" s="471"/>
      <c r="AAN60" s="471"/>
      <c r="AAO60" s="471"/>
      <c r="AAP60" s="471"/>
      <c r="AAQ60" s="471"/>
      <c r="AAR60" s="471"/>
      <c r="AAS60" s="471"/>
      <c r="AAT60" s="471"/>
      <c r="AAU60" s="471"/>
      <c r="AAV60" s="471"/>
      <c r="AAW60" s="471"/>
      <c r="AAX60" s="471"/>
      <c r="AAY60" s="471"/>
      <c r="AAZ60" s="471"/>
      <c r="ABA60" s="471"/>
      <c r="ABB60" s="471"/>
      <c r="ABC60" s="471"/>
      <c r="ABD60" s="471"/>
      <c r="ABE60" s="471"/>
      <c r="ABF60" s="471"/>
      <c r="ABG60" s="471"/>
      <c r="ABH60" s="471"/>
      <c r="ABI60" s="471"/>
      <c r="ABJ60" s="471"/>
      <c r="ABK60" s="471"/>
      <c r="ABL60" s="471"/>
      <c r="ABM60" s="471"/>
      <c r="ABN60" s="471"/>
      <c r="ABO60" s="471"/>
      <c r="ABP60" s="471"/>
      <c r="ABQ60" s="471"/>
      <c r="ABR60" s="471"/>
      <c r="ABS60" s="471"/>
      <c r="ABT60" s="471"/>
      <c r="ABU60" s="471"/>
      <c r="ABV60" s="471"/>
      <c r="ABW60" s="471"/>
      <c r="ABX60" s="471"/>
      <c r="ABY60" s="471"/>
      <c r="ABZ60" s="471"/>
      <c r="ACA60" s="471"/>
      <c r="ACB60" s="471"/>
      <c r="ACC60" s="471"/>
      <c r="ACD60" s="471"/>
      <c r="ACE60" s="471"/>
      <c r="ACF60" s="471"/>
      <c r="ACG60" s="471"/>
      <c r="ACH60" s="471"/>
      <c r="ACI60" s="471"/>
      <c r="ACJ60" s="471"/>
      <c r="ACK60" s="471"/>
      <c r="ACL60" s="471"/>
      <c r="ACM60" s="471"/>
      <c r="ACN60" s="471"/>
      <c r="ACO60" s="471"/>
      <c r="ACP60" s="471"/>
      <c r="ACQ60" s="471"/>
      <c r="ACR60" s="471"/>
      <c r="ACS60" s="471"/>
      <c r="ACT60" s="471"/>
      <c r="ACU60" s="471"/>
      <c r="ACV60" s="471"/>
      <c r="ACW60" s="471"/>
      <c r="ACX60" s="471"/>
      <c r="ACY60" s="471"/>
      <c r="ACZ60" s="471"/>
      <c r="ADA60" s="471"/>
      <c r="ADB60" s="471"/>
      <c r="ADC60" s="471"/>
      <c r="ADD60" s="471"/>
      <c r="ADE60" s="471"/>
      <c r="ADF60" s="471"/>
      <c r="ADG60" s="471"/>
      <c r="ADH60" s="471"/>
      <c r="ADI60" s="471"/>
      <c r="ADJ60" s="471"/>
      <c r="ADK60" s="471"/>
      <c r="ADL60" s="471"/>
      <c r="ADM60" s="471"/>
      <c r="ADN60" s="471"/>
      <c r="ADO60" s="471"/>
      <c r="ADP60" s="471"/>
      <c r="ADQ60" s="471"/>
      <c r="ADR60" s="471"/>
      <c r="ADS60" s="471"/>
      <c r="ADT60" s="471"/>
      <c r="ADU60" s="471"/>
      <c r="ADV60" s="471"/>
      <c r="ADW60" s="471"/>
      <c r="ADX60" s="471"/>
      <c r="ADY60" s="471"/>
      <c r="ADZ60" s="471"/>
      <c r="AEA60" s="471"/>
      <c r="AEB60" s="471"/>
      <c r="AEC60" s="471"/>
      <c r="AED60" s="471"/>
      <c r="AEE60" s="471"/>
      <c r="AEF60" s="471"/>
      <c r="AEG60" s="471"/>
      <c r="AEH60" s="471"/>
      <c r="AEI60" s="471"/>
      <c r="AEJ60" s="471"/>
      <c r="AEK60" s="471"/>
      <c r="AEL60" s="471"/>
      <c r="AEM60" s="471"/>
      <c r="AEN60" s="471"/>
      <c r="AEO60" s="471"/>
      <c r="AEP60" s="471"/>
      <c r="AEQ60" s="471"/>
      <c r="AER60" s="471"/>
      <c r="AES60" s="471"/>
      <c r="AET60" s="471"/>
      <c r="AEU60" s="471"/>
      <c r="AEV60" s="471"/>
      <c r="AEW60" s="471"/>
      <c r="AEX60" s="471"/>
      <c r="AEY60" s="471"/>
      <c r="AEZ60" s="471"/>
      <c r="AFA60" s="471"/>
      <c r="AFB60" s="471"/>
      <c r="AFC60" s="471"/>
      <c r="AFD60" s="471"/>
      <c r="AFE60" s="471"/>
      <c r="AFF60" s="471"/>
      <c r="AFG60" s="471"/>
      <c r="AFH60" s="471"/>
      <c r="AFI60" s="471"/>
      <c r="AFJ60" s="471"/>
      <c r="AFK60" s="471"/>
      <c r="AFL60" s="471"/>
      <c r="AFM60" s="471"/>
      <c r="AFN60" s="471"/>
      <c r="AFO60" s="471"/>
      <c r="AFP60" s="471"/>
      <c r="AFQ60" s="471"/>
      <c r="AFR60" s="471"/>
      <c r="AFS60" s="471"/>
      <c r="AFT60" s="471"/>
      <c r="AFU60" s="471"/>
      <c r="AFV60" s="471"/>
      <c r="AFW60" s="471"/>
      <c r="AFX60" s="471"/>
      <c r="AFY60" s="471"/>
      <c r="AFZ60" s="471"/>
      <c r="AGA60" s="471"/>
      <c r="AGB60" s="471"/>
      <c r="AGC60" s="471"/>
      <c r="AGD60" s="471"/>
      <c r="AGE60" s="471"/>
      <c r="AGF60" s="471"/>
      <c r="AGG60" s="471"/>
      <c r="AGH60" s="471"/>
      <c r="AGI60" s="471"/>
      <c r="AGJ60" s="471"/>
      <c r="AGK60" s="471"/>
      <c r="AGL60" s="471"/>
      <c r="AGM60" s="471"/>
      <c r="AGN60" s="471"/>
      <c r="AGO60" s="471"/>
      <c r="AGP60" s="471"/>
      <c r="AGQ60" s="471"/>
      <c r="AGR60" s="471"/>
      <c r="AGS60" s="471"/>
      <c r="AGT60" s="471"/>
      <c r="AGU60" s="471"/>
      <c r="AGV60" s="471"/>
      <c r="AGW60" s="471"/>
      <c r="AGX60" s="471"/>
      <c r="AGY60" s="471"/>
      <c r="AGZ60" s="471"/>
      <c r="AHA60" s="471"/>
      <c r="AHB60" s="471"/>
      <c r="AHC60" s="471"/>
      <c r="AHD60" s="471"/>
      <c r="AHE60" s="471"/>
      <c r="AHF60" s="471"/>
      <c r="AHG60" s="471"/>
      <c r="AHH60" s="471"/>
      <c r="AHI60" s="471"/>
      <c r="AHJ60" s="471"/>
      <c r="AHK60" s="471"/>
      <c r="AHL60" s="471"/>
      <c r="AHM60" s="471"/>
      <c r="AHN60" s="471"/>
      <c r="AHO60" s="471"/>
      <c r="AHP60" s="471"/>
      <c r="AHQ60" s="471"/>
      <c r="AHR60" s="471"/>
      <c r="AHS60" s="471"/>
      <c r="AHT60" s="471"/>
      <c r="AHU60" s="471"/>
      <c r="AHV60" s="471"/>
      <c r="AHW60" s="471"/>
      <c r="AHX60" s="471"/>
      <c r="AHY60" s="471"/>
      <c r="AHZ60" s="471"/>
      <c r="AIA60" s="471"/>
      <c r="AIB60" s="471"/>
      <c r="AIC60" s="471"/>
      <c r="AID60" s="471"/>
      <c r="AIE60" s="471"/>
      <c r="AIF60" s="471"/>
      <c r="AIG60" s="471"/>
      <c r="AIH60" s="471"/>
      <c r="AII60" s="471"/>
      <c r="AIJ60" s="471"/>
      <c r="AIK60" s="471"/>
      <c r="AIL60" s="471"/>
      <c r="AIM60" s="471"/>
      <c r="AIN60" s="471"/>
      <c r="AIO60" s="471"/>
      <c r="AIP60" s="471"/>
      <c r="AIQ60" s="471"/>
      <c r="AIR60" s="471"/>
      <c r="AIS60" s="471"/>
      <c r="AIT60" s="471"/>
      <c r="AIU60" s="471"/>
      <c r="AIV60" s="471"/>
      <c r="AIW60" s="471"/>
      <c r="AIX60" s="471"/>
      <c r="AIY60" s="471"/>
      <c r="AIZ60" s="471"/>
      <c r="AJA60" s="471"/>
      <c r="AJB60" s="471"/>
      <c r="AJC60" s="471"/>
      <c r="AJD60" s="471"/>
      <c r="AJE60" s="471"/>
      <c r="AJF60" s="471"/>
      <c r="AJG60" s="471"/>
      <c r="AJH60" s="471"/>
      <c r="AJI60" s="471"/>
      <c r="AJJ60" s="471"/>
      <c r="AJK60" s="471"/>
      <c r="AJL60" s="471"/>
      <c r="AJM60" s="471"/>
      <c r="AJN60" s="471"/>
      <c r="AJO60" s="471"/>
      <c r="AJP60" s="471"/>
      <c r="AJQ60" s="471"/>
      <c r="AJR60" s="471"/>
      <c r="AJS60" s="471"/>
      <c r="AJT60" s="471"/>
      <c r="AJU60" s="471"/>
      <c r="AJV60" s="471"/>
      <c r="AJW60" s="471"/>
      <c r="AJX60" s="471"/>
      <c r="AJY60" s="471"/>
      <c r="AJZ60" s="471"/>
      <c r="AKA60" s="471"/>
      <c r="AKB60" s="471"/>
      <c r="AKC60" s="471"/>
      <c r="AKD60" s="471"/>
      <c r="AKE60" s="471"/>
      <c r="AKF60" s="471"/>
      <c r="AKG60" s="471"/>
      <c r="AKH60" s="471"/>
      <c r="AKI60" s="471"/>
      <c r="AKJ60" s="471"/>
      <c r="AKK60" s="471"/>
      <c r="AKL60" s="471"/>
      <c r="AKM60" s="471"/>
      <c r="AKN60" s="471"/>
      <c r="AKO60" s="471"/>
      <c r="AKP60" s="471"/>
      <c r="AKQ60" s="471"/>
      <c r="AKR60" s="471"/>
      <c r="AKS60" s="471"/>
      <c r="AKT60" s="471"/>
      <c r="AKU60" s="471"/>
      <c r="AKV60" s="471"/>
      <c r="AKW60" s="471"/>
      <c r="AKX60" s="471"/>
      <c r="AKY60" s="471"/>
      <c r="AKZ60" s="471"/>
      <c r="ALA60" s="471"/>
      <c r="ALB60" s="471"/>
      <c r="ALC60" s="471"/>
      <c r="ALD60" s="471"/>
      <c r="ALE60" s="471"/>
      <c r="ALF60" s="471"/>
      <c r="ALG60" s="471"/>
      <c r="ALH60" s="471"/>
      <c r="ALI60" s="471"/>
      <c r="ALJ60" s="471"/>
      <c r="ALK60" s="471"/>
      <c r="ALL60" s="471"/>
      <c r="ALM60" s="471"/>
      <c r="ALN60" s="471"/>
      <c r="ALO60" s="471"/>
      <c r="ALP60" s="471"/>
      <c r="ALQ60" s="471"/>
      <c r="ALR60" s="471"/>
      <c r="ALS60" s="471"/>
      <c r="ALT60" s="471"/>
      <c r="ALU60" s="471"/>
      <c r="ALV60" s="471"/>
      <c r="ALW60" s="471"/>
      <c r="ALX60" s="471"/>
      <c r="ALY60" s="471"/>
      <c r="ALZ60" s="471"/>
      <c r="AMA60" s="471"/>
      <c r="AMB60" s="471"/>
      <c r="AMC60" s="471"/>
      <c r="AMD60" s="471"/>
      <c r="AME60" s="471"/>
      <c r="AMF60" s="471"/>
      <c r="AMG60" s="471"/>
      <c r="AMH60" s="471"/>
      <c r="AMI60" s="471"/>
      <c r="AMJ60" s="471"/>
      <c r="AMK60" s="471"/>
      <c r="AML60" s="471"/>
      <c r="AMM60" s="471"/>
      <c r="AMN60" s="471"/>
      <c r="AMO60" s="471"/>
      <c r="AMP60" s="471"/>
      <c r="AMQ60" s="471"/>
      <c r="AMR60" s="471"/>
      <c r="AMS60" s="471"/>
      <c r="AMT60" s="471"/>
      <c r="AMU60" s="471"/>
      <c r="AMV60" s="471"/>
      <c r="AMW60" s="471"/>
      <c r="AMX60" s="471"/>
      <c r="AMY60" s="471"/>
      <c r="AMZ60" s="471"/>
      <c r="ANA60" s="471"/>
      <c r="ANB60" s="471"/>
      <c r="ANC60" s="471"/>
      <c r="AND60" s="471"/>
      <c r="ANE60" s="471"/>
      <c r="ANF60" s="471"/>
      <c r="ANG60" s="471"/>
      <c r="ANH60" s="471"/>
      <c r="ANI60" s="471"/>
      <c r="ANJ60" s="471"/>
      <c r="ANK60" s="471"/>
      <c r="ANL60" s="471"/>
      <c r="ANM60" s="471"/>
      <c r="ANN60" s="471"/>
      <c r="ANO60" s="471"/>
      <c r="ANP60" s="471"/>
      <c r="ANQ60" s="471"/>
      <c r="ANR60" s="471"/>
      <c r="ANS60" s="471"/>
      <c r="ANT60" s="471"/>
      <c r="ANU60" s="471"/>
      <c r="ANV60" s="471"/>
      <c r="ANW60" s="471"/>
      <c r="ANX60" s="471"/>
      <c r="ANY60" s="471"/>
      <c r="ANZ60" s="471"/>
      <c r="AOA60" s="471"/>
      <c r="AOB60" s="471"/>
      <c r="AOC60" s="471"/>
      <c r="AOD60" s="471"/>
      <c r="AOE60" s="471"/>
      <c r="AOF60" s="471"/>
      <c r="AOG60" s="471"/>
      <c r="AOH60" s="471"/>
      <c r="AOI60" s="471"/>
      <c r="AOJ60" s="471"/>
      <c r="AOK60" s="471"/>
      <c r="AOL60" s="471"/>
      <c r="AOM60" s="471"/>
      <c r="AON60" s="471"/>
      <c r="AOO60" s="471"/>
      <c r="AOP60" s="471"/>
      <c r="AOQ60" s="471"/>
      <c r="AOR60" s="471"/>
      <c r="AOS60" s="471"/>
      <c r="AOT60" s="471"/>
      <c r="AOU60" s="471"/>
      <c r="AOV60" s="471"/>
      <c r="AOW60" s="471"/>
      <c r="AOX60" s="471"/>
      <c r="AOY60" s="471"/>
      <c r="AOZ60" s="471"/>
      <c r="APA60" s="471"/>
      <c r="APB60" s="471"/>
      <c r="APC60" s="471"/>
      <c r="APD60" s="471"/>
      <c r="APE60" s="471"/>
      <c r="APF60" s="471"/>
      <c r="APG60" s="471"/>
      <c r="APH60" s="471"/>
      <c r="API60" s="471"/>
      <c r="APJ60" s="471"/>
      <c r="APK60" s="471"/>
      <c r="APL60" s="471"/>
      <c r="APM60" s="471"/>
      <c r="APN60" s="471"/>
      <c r="APO60" s="471"/>
      <c r="APP60" s="471"/>
      <c r="APQ60" s="471"/>
      <c r="APR60" s="471"/>
      <c r="APS60" s="471"/>
      <c r="APT60" s="471"/>
      <c r="APU60" s="471"/>
      <c r="APV60" s="471"/>
      <c r="APW60" s="471"/>
      <c r="APX60" s="471"/>
      <c r="APY60" s="471"/>
      <c r="APZ60" s="471"/>
      <c r="AQA60" s="471"/>
      <c r="AQB60" s="471"/>
      <c r="AQC60" s="471"/>
      <c r="AQD60" s="471"/>
      <c r="AQE60" s="471"/>
      <c r="AQF60" s="471"/>
      <c r="AQG60" s="471"/>
      <c r="AQH60" s="471"/>
      <c r="AQI60" s="471"/>
      <c r="AQJ60" s="471"/>
      <c r="AQK60" s="471"/>
      <c r="AQL60" s="471"/>
      <c r="AQM60" s="471"/>
      <c r="AQN60" s="471"/>
      <c r="AQO60" s="471"/>
      <c r="AQP60" s="471"/>
      <c r="AQQ60" s="471"/>
      <c r="AQR60" s="471"/>
      <c r="AQS60" s="471"/>
      <c r="AQT60" s="471"/>
      <c r="AQU60" s="471"/>
      <c r="AQV60" s="471"/>
      <c r="AQW60" s="471"/>
      <c r="AQX60" s="471"/>
      <c r="AQY60" s="471"/>
      <c r="AQZ60" s="471"/>
      <c r="ARA60" s="471"/>
      <c r="ARB60" s="471"/>
      <c r="ARC60" s="471"/>
      <c r="ARD60" s="471"/>
      <c r="ARE60" s="471"/>
      <c r="ARF60" s="471"/>
      <c r="ARG60" s="471"/>
      <c r="ARH60" s="471"/>
      <c r="ARI60" s="471"/>
      <c r="ARJ60" s="471"/>
      <c r="ARK60" s="471"/>
      <c r="ARL60" s="471"/>
      <c r="ARM60" s="471"/>
      <c r="ARN60" s="471"/>
      <c r="ARO60" s="471"/>
      <c r="ARP60" s="471"/>
      <c r="ARQ60" s="471"/>
      <c r="ARR60" s="471"/>
      <c r="ARS60" s="471"/>
      <c r="ART60" s="471"/>
      <c r="ARU60" s="471"/>
      <c r="ARV60" s="471"/>
      <c r="ARW60" s="471"/>
      <c r="ARX60" s="471"/>
      <c r="ARY60" s="471"/>
      <c r="ARZ60" s="471"/>
      <c r="ASA60" s="471"/>
      <c r="ASB60" s="471"/>
      <c r="ASC60" s="471"/>
      <c r="ASD60" s="471"/>
      <c r="ASE60" s="471"/>
      <c r="ASF60" s="471"/>
      <c r="ASG60" s="471"/>
      <c r="ASH60" s="471"/>
      <c r="ASI60" s="471"/>
      <c r="ASJ60" s="471"/>
      <c r="ASK60" s="471"/>
      <c r="ASL60" s="471"/>
      <c r="ASM60" s="471"/>
      <c r="ASN60" s="471"/>
      <c r="ASO60" s="471"/>
      <c r="ASP60" s="471"/>
      <c r="ASQ60" s="471"/>
      <c r="ASR60" s="471"/>
      <c r="ASS60" s="471"/>
      <c r="AST60" s="471"/>
      <c r="ASU60" s="471"/>
      <c r="ASV60" s="471"/>
      <c r="ASW60" s="471"/>
      <c r="ASX60" s="471"/>
      <c r="ASY60" s="471"/>
      <c r="ASZ60" s="471"/>
      <c r="ATA60" s="471"/>
      <c r="ATB60" s="471"/>
      <c r="ATC60" s="471"/>
      <c r="ATD60" s="471"/>
      <c r="ATE60" s="471"/>
      <c r="ATF60" s="471"/>
      <c r="ATG60" s="471"/>
      <c r="ATH60" s="471"/>
      <c r="ATI60" s="471"/>
      <c r="ATJ60" s="471"/>
      <c r="ATK60" s="471"/>
      <c r="ATL60" s="471"/>
      <c r="ATM60" s="471"/>
      <c r="ATN60" s="471"/>
      <c r="ATO60" s="471"/>
      <c r="ATP60" s="471"/>
      <c r="ATQ60" s="471"/>
      <c r="ATR60" s="471"/>
      <c r="ATS60" s="471"/>
      <c r="ATT60" s="471"/>
      <c r="ATU60" s="471"/>
      <c r="ATV60" s="471"/>
      <c r="ATW60" s="471"/>
      <c r="ATX60" s="471"/>
      <c r="ATY60" s="471"/>
      <c r="ATZ60" s="471"/>
      <c r="AUA60" s="471"/>
      <c r="AUB60" s="471"/>
      <c r="AUC60" s="471"/>
      <c r="AUD60" s="471"/>
      <c r="AUE60" s="471"/>
      <c r="AUF60" s="471"/>
      <c r="AUG60" s="471"/>
      <c r="AUH60" s="471"/>
      <c r="AUI60" s="471"/>
      <c r="AUJ60" s="471"/>
      <c r="AUK60" s="471"/>
      <c r="AUL60" s="471"/>
      <c r="AUM60" s="471"/>
      <c r="AUN60" s="471"/>
      <c r="AUO60" s="471"/>
      <c r="AUP60" s="471"/>
      <c r="AUQ60" s="471"/>
      <c r="AUR60" s="471"/>
      <c r="AUS60" s="471"/>
      <c r="AUT60" s="471"/>
      <c r="AUU60" s="471"/>
      <c r="AUV60" s="471"/>
      <c r="AUW60" s="471"/>
      <c r="AUX60" s="471"/>
      <c r="AUY60" s="471"/>
      <c r="AUZ60" s="471"/>
      <c r="AVA60" s="471"/>
      <c r="AVB60" s="471"/>
      <c r="AVC60" s="471"/>
      <c r="AVD60" s="471"/>
      <c r="AVE60" s="471"/>
      <c r="AVF60" s="471"/>
      <c r="AVG60" s="471"/>
      <c r="AVH60" s="471"/>
      <c r="AVI60" s="471"/>
      <c r="AVJ60" s="471"/>
      <c r="AVK60" s="471"/>
      <c r="AVL60" s="471"/>
      <c r="AVM60" s="471"/>
      <c r="AVN60" s="471"/>
      <c r="AVO60" s="471"/>
      <c r="AVP60" s="471"/>
      <c r="AVQ60" s="471"/>
      <c r="AVR60" s="471"/>
      <c r="AVS60" s="471"/>
      <c r="AVT60" s="471"/>
      <c r="AVU60" s="471"/>
      <c r="AVV60" s="471"/>
      <c r="AVW60" s="471"/>
      <c r="AVX60" s="471"/>
      <c r="AVY60" s="471"/>
      <c r="AVZ60" s="471"/>
      <c r="AWA60" s="471"/>
      <c r="AWB60" s="471"/>
      <c r="AWC60" s="471"/>
      <c r="AWD60" s="471"/>
      <c r="AWE60" s="471"/>
      <c r="AWF60" s="471"/>
      <c r="AWG60" s="471"/>
      <c r="AWH60" s="471"/>
      <c r="AWI60" s="471"/>
      <c r="AWJ60" s="471"/>
      <c r="AWK60" s="471"/>
      <c r="AWL60" s="471"/>
      <c r="AWM60" s="471"/>
      <c r="AWN60" s="471"/>
      <c r="AWO60" s="471"/>
      <c r="AWP60" s="471"/>
      <c r="AWQ60" s="471"/>
      <c r="AWR60" s="471"/>
      <c r="AWS60" s="471"/>
      <c r="AWT60" s="471"/>
      <c r="AWU60" s="471"/>
      <c r="AWV60" s="471"/>
      <c r="AWW60" s="471"/>
      <c r="AWX60" s="471"/>
      <c r="AWY60" s="471"/>
      <c r="AWZ60" s="471"/>
      <c r="AXA60" s="471"/>
      <c r="AXB60" s="471"/>
      <c r="AXC60" s="471"/>
      <c r="AXD60" s="471"/>
      <c r="AXE60" s="471"/>
      <c r="AXF60" s="471"/>
      <c r="AXG60" s="471"/>
      <c r="AXH60" s="471"/>
      <c r="AXI60" s="471"/>
      <c r="AXJ60" s="471"/>
      <c r="AXK60" s="471"/>
      <c r="AXL60" s="471"/>
      <c r="AXM60" s="471"/>
      <c r="AXN60" s="471"/>
      <c r="AXO60" s="471"/>
      <c r="AXP60" s="471"/>
      <c r="AXQ60" s="471"/>
      <c r="AXR60" s="471"/>
      <c r="AXS60" s="471"/>
      <c r="AXT60" s="471"/>
      <c r="AXU60" s="471"/>
      <c r="AXV60" s="471"/>
      <c r="AXW60" s="471"/>
      <c r="AXX60" s="471"/>
      <c r="AXY60" s="471"/>
      <c r="AXZ60" s="471"/>
      <c r="AYA60" s="471"/>
      <c r="AYB60" s="471"/>
      <c r="AYC60" s="471"/>
      <c r="AYD60" s="471"/>
      <c r="AYE60" s="471"/>
      <c r="AYF60" s="471"/>
      <c r="AYG60" s="471"/>
      <c r="AYH60" s="471"/>
      <c r="AYI60" s="471"/>
      <c r="AYJ60" s="471"/>
      <c r="AYK60" s="471"/>
      <c r="AYL60" s="471"/>
      <c r="AYM60" s="471"/>
      <c r="AYN60" s="471"/>
      <c r="AYO60" s="471"/>
      <c r="AYP60" s="471"/>
      <c r="AYQ60" s="471"/>
      <c r="AYR60" s="471"/>
      <c r="AYS60" s="471"/>
      <c r="AYT60" s="471"/>
      <c r="AYU60" s="471"/>
      <c r="AYV60" s="471"/>
      <c r="AYW60" s="471"/>
      <c r="AYX60" s="471"/>
      <c r="AYY60" s="471"/>
      <c r="AYZ60" s="471"/>
      <c r="AZA60" s="471"/>
      <c r="AZB60" s="471"/>
      <c r="AZC60" s="471"/>
      <c r="AZD60" s="471"/>
      <c r="AZE60" s="471"/>
      <c r="AZF60" s="471"/>
      <c r="AZG60" s="471"/>
      <c r="AZH60" s="471"/>
      <c r="AZI60" s="471"/>
      <c r="AZJ60" s="471"/>
      <c r="AZK60" s="471"/>
      <c r="AZL60" s="471"/>
      <c r="AZM60" s="471"/>
      <c r="AZN60" s="471"/>
      <c r="AZO60" s="471"/>
      <c r="AZP60" s="471"/>
      <c r="AZQ60" s="471"/>
      <c r="AZR60" s="471"/>
      <c r="AZS60" s="471"/>
      <c r="AZT60" s="471"/>
      <c r="AZU60" s="471"/>
      <c r="AZV60" s="471"/>
      <c r="AZW60" s="471"/>
      <c r="AZX60" s="471"/>
      <c r="AZY60" s="471"/>
      <c r="AZZ60" s="471"/>
      <c r="BAA60" s="471"/>
      <c r="BAB60" s="471"/>
      <c r="BAC60" s="471"/>
      <c r="BAD60" s="471"/>
      <c r="BAE60" s="471"/>
      <c r="BAF60" s="471"/>
      <c r="BAG60" s="471"/>
      <c r="BAH60" s="471"/>
      <c r="BAI60" s="471"/>
      <c r="BAJ60" s="471"/>
      <c r="BAK60" s="471"/>
      <c r="BAL60" s="471"/>
      <c r="BAM60" s="471"/>
      <c r="BAN60" s="471"/>
      <c r="BAO60" s="471"/>
      <c r="BAP60" s="471"/>
      <c r="BAQ60" s="471"/>
      <c r="BAR60" s="471"/>
      <c r="BAS60" s="471"/>
      <c r="BAT60" s="471"/>
      <c r="BAU60" s="471"/>
      <c r="BAV60" s="471"/>
      <c r="BAW60" s="471"/>
      <c r="BAX60" s="471"/>
      <c r="BAY60" s="471"/>
      <c r="BAZ60" s="471"/>
      <c r="BBA60" s="471"/>
      <c r="BBB60" s="471"/>
      <c r="BBC60" s="471"/>
      <c r="BBD60" s="471"/>
      <c r="BBE60" s="471"/>
      <c r="BBF60" s="471"/>
      <c r="BBG60" s="471"/>
      <c r="BBH60" s="471"/>
      <c r="BBI60" s="471"/>
      <c r="BBJ60" s="471"/>
      <c r="BBK60" s="471"/>
      <c r="BBL60" s="471"/>
      <c r="BBM60" s="471"/>
      <c r="BBN60" s="471"/>
      <c r="BBO60" s="471"/>
      <c r="BBP60" s="471"/>
      <c r="BBQ60" s="471"/>
      <c r="BBR60" s="471"/>
      <c r="BBS60" s="471"/>
      <c r="BBT60" s="471"/>
      <c r="BBU60" s="471"/>
      <c r="BBV60" s="471"/>
      <c r="BBW60" s="471"/>
      <c r="BBX60" s="471"/>
      <c r="BBY60" s="471"/>
      <c r="BBZ60" s="471"/>
      <c r="BCA60" s="471"/>
      <c r="BCB60" s="471"/>
      <c r="BCC60" s="471"/>
      <c r="BCD60" s="471"/>
      <c r="BCE60" s="471"/>
      <c r="BCF60" s="471"/>
      <c r="BCG60" s="471"/>
      <c r="BCH60" s="471"/>
      <c r="BCI60" s="471"/>
      <c r="BCJ60" s="471"/>
      <c r="BCK60" s="471"/>
      <c r="BCL60" s="471"/>
      <c r="BCM60" s="471"/>
      <c r="BCN60" s="471"/>
      <c r="BCO60" s="471"/>
      <c r="BCP60" s="471"/>
      <c r="BCQ60" s="471"/>
      <c r="BCR60" s="471"/>
      <c r="BCS60" s="471"/>
      <c r="BCT60" s="471"/>
      <c r="BCU60" s="471"/>
      <c r="BCV60" s="471"/>
      <c r="BCW60" s="471"/>
      <c r="BCX60" s="471"/>
      <c r="BCY60" s="471"/>
      <c r="BCZ60" s="471"/>
      <c r="BDA60" s="471"/>
      <c r="BDB60" s="471"/>
      <c r="BDC60" s="471"/>
      <c r="BDD60" s="471"/>
      <c r="BDE60" s="471"/>
      <c r="BDF60" s="471"/>
      <c r="BDG60" s="471"/>
      <c r="BDH60" s="471"/>
      <c r="BDI60" s="471"/>
      <c r="BDJ60" s="471"/>
      <c r="BDK60" s="471"/>
      <c r="BDL60" s="471"/>
      <c r="BDM60" s="471"/>
      <c r="BDN60" s="471"/>
      <c r="BDO60" s="471"/>
      <c r="BDP60" s="471"/>
      <c r="BDQ60" s="471"/>
      <c r="BDR60" s="471"/>
      <c r="BDS60" s="471"/>
      <c r="BDT60" s="471"/>
      <c r="BDU60" s="471"/>
      <c r="BDV60" s="471"/>
      <c r="BDW60" s="471"/>
      <c r="BDX60" s="471"/>
      <c r="BDY60" s="471"/>
      <c r="BDZ60" s="471"/>
      <c r="BEA60" s="471"/>
      <c r="BEB60" s="471"/>
      <c r="BEC60" s="471"/>
      <c r="BED60" s="471"/>
      <c r="BEE60" s="471"/>
      <c r="BEF60" s="471"/>
      <c r="BEG60" s="471"/>
      <c r="BEH60" s="471"/>
      <c r="BEI60" s="471"/>
      <c r="BEJ60" s="471"/>
      <c r="BEK60" s="471"/>
      <c r="BEL60" s="471"/>
      <c r="BEM60" s="471"/>
      <c r="BEN60" s="471"/>
      <c r="BEO60" s="471"/>
      <c r="BEP60" s="471"/>
      <c r="BEQ60" s="471"/>
      <c r="BER60" s="471"/>
      <c r="BES60" s="471"/>
      <c r="BET60" s="471"/>
      <c r="BEU60" s="471"/>
      <c r="BEV60" s="471"/>
      <c r="BEW60" s="471"/>
      <c r="BEX60" s="471"/>
      <c r="BEY60" s="471"/>
      <c r="BEZ60" s="471"/>
      <c r="BFA60" s="471"/>
      <c r="BFB60" s="471"/>
      <c r="BFC60" s="471"/>
      <c r="BFD60" s="471"/>
      <c r="BFE60" s="471"/>
      <c r="BFF60" s="471"/>
      <c r="BFG60" s="471"/>
      <c r="BFH60" s="471"/>
      <c r="BFI60" s="471"/>
      <c r="BFJ60" s="471"/>
      <c r="BFK60" s="471"/>
      <c r="BFL60" s="471"/>
      <c r="BFM60" s="471"/>
      <c r="BFN60" s="471"/>
      <c r="BFO60" s="471"/>
      <c r="BFP60" s="471"/>
      <c r="BFQ60" s="471"/>
      <c r="BFR60" s="471"/>
      <c r="BFS60" s="471"/>
      <c r="BFT60" s="471"/>
      <c r="BFU60" s="471"/>
      <c r="BFV60" s="471"/>
      <c r="BFW60" s="471"/>
      <c r="BFX60" s="471"/>
      <c r="BFY60" s="471"/>
      <c r="BFZ60" s="471"/>
      <c r="BGA60" s="471"/>
      <c r="BGB60" s="471"/>
      <c r="BGC60" s="471"/>
      <c r="BGD60" s="471"/>
      <c r="BGE60" s="471"/>
      <c r="BGF60" s="471"/>
      <c r="BGG60" s="471"/>
      <c r="BGH60" s="471"/>
      <c r="BGI60" s="471"/>
      <c r="BGJ60" s="471"/>
      <c r="BGK60" s="471"/>
      <c r="BGL60" s="471"/>
      <c r="BGM60" s="471"/>
      <c r="BGN60" s="471"/>
      <c r="BGO60" s="471"/>
      <c r="BGP60" s="471"/>
      <c r="BGQ60" s="471"/>
      <c r="BGR60" s="471"/>
      <c r="BGS60" s="471"/>
      <c r="BGT60" s="471"/>
      <c r="BGU60" s="471"/>
      <c r="BGV60" s="471"/>
      <c r="BGW60" s="471"/>
      <c r="BGX60" s="471"/>
      <c r="BGY60" s="471"/>
      <c r="BGZ60" s="471"/>
      <c r="BHA60" s="471"/>
      <c r="BHB60" s="471"/>
      <c r="BHC60" s="471"/>
      <c r="BHD60" s="471"/>
      <c r="BHE60" s="471"/>
      <c r="BHF60" s="471"/>
      <c r="BHG60" s="471"/>
      <c r="BHH60" s="471"/>
      <c r="BHI60" s="471"/>
      <c r="BHJ60" s="471"/>
      <c r="BHK60" s="471"/>
      <c r="BHL60" s="471"/>
      <c r="BHM60" s="471"/>
      <c r="BHN60" s="471"/>
      <c r="BHO60" s="471"/>
      <c r="BHP60" s="471"/>
      <c r="BHQ60" s="471"/>
      <c r="BHR60" s="471"/>
      <c r="BHS60" s="471"/>
      <c r="BHT60" s="471"/>
      <c r="BHU60" s="471"/>
      <c r="BHV60" s="471"/>
      <c r="BHW60" s="471"/>
      <c r="BHX60" s="471"/>
      <c r="BHY60" s="471"/>
      <c r="BHZ60" s="471"/>
      <c r="BIA60" s="471"/>
      <c r="BIB60" s="471"/>
      <c r="BIC60" s="471"/>
      <c r="BID60" s="471"/>
      <c r="BIE60" s="471"/>
      <c r="BIF60" s="471"/>
      <c r="BIG60" s="471"/>
      <c r="BIH60" s="471"/>
      <c r="BII60" s="471"/>
      <c r="BIJ60" s="471"/>
      <c r="BIK60" s="471"/>
      <c r="BIL60" s="471"/>
      <c r="BIM60" s="471"/>
      <c r="BIN60" s="471"/>
      <c r="BIO60" s="471"/>
      <c r="BIP60" s="471"/>
      <c r="BIQ60" s="471"/>
      <c r="BIR60" s="471"/>
      <c r="BIS60" s="471"/>
      <c r="BIT60" s="471"/>
      <c r="BIU60" s="471"/>
      <c r="BIV60" s="471"/>
      <c r="BIW60" s="471"/>
      <c r="BIX60" s="471"/>
      <c r="BIY60" s="471"/>
      <c r="BIZ60" s="471"/>
      <c r="BJA60" s="471"/>
      <c r="BJB60" s="471"/>
      <c r="BJC60" s="471"/>
      <c r="BJD60" s="471"/>
      <c r="BJE60" s="471"/>
      <c r="BJF60" s="471"/>
      <c r="BJG60" s="471"/>
      <c r="BJH60" s="471"/>
      <c r="BJI60" s="471"/>
      <c r="BJJ60" s="471"/>
      <c r="BJK60" s="471"/>
      <c r="BJL60" s="471"/>
      <c r="BJM60" s="471"/>
      <c r="BJN60" s="471"/>
      <c r="BJO60" s="471"/>
      <c r="BJP60" s="471"/>
      <c r="BJQ60" s="471"/>
      <c r="BJR60" s="471"/>
      <c r="BJS60" s="471"/>
      <c r="BJT60" s="471"/>
      <c r="BJU60" s="471"/>
      <c r="BJV60" s="471"/>
      <c r="BJW60" s="471"/>
      <c r="BJX60" s="471"/>
      <c r="BJY60" s="471"/>
      <c r="BJZ60" s="471"/>
      <c r="BKA60" s="471"/>
      <c r="BKB60" s="471"/>
      <c r="BKC60" s="471"/>
      <c r="BKD60" s="471"/>
      <c r="BKE60" s="471"/>
      <c r="BKF60" s="471"/>
      <c r="BKG60" s="471"/>
      <c r="BKH60" s="471"/>
      <c r="BKI60" s="471"/>
      <c r="BKJ60" s="471"/>
      <c r="BKK60" s="471"/>
      <c r="BKL60" s="471"/>
      <c r="BKM60" s="471"/>
      <c r="BKN60" s="471"/>
      <c r="BKO60" s="471"/>
      <c r="BKP60" s="471"/>
      <c r="BKQ60" s="471"/>
      <c r="BKR60" s="471"/>
      <c r="BKS60" s="471"/>
      <c r="BKT60" s="471"/>
      <c r="BKU60" s="471"/>
      <c r="BKV60" s="471"/>
      <c r="BKW60" s="471"/>
      <c r="BKX60" s="471"/>
      <c r="BKY60" s="471"/>
      <c r="BKZ60" s="471"/>
      <c r="BLA60" s="471"/>
      <c r="BLB60" s="471"/>
      <c r="BLC60" s="471"/>
      <c r="BLD60" s="471"/>
      <c r="BLE60" s="471"/>
      <c r="BLF60" s="471"/>
      <c r="BLG60" s="471"/>
      <c r="BLH60" s="471"/>
      <c r="BLI60" s="471"/>
      <c r="BLJ60" s="471"/>
      <c r="BLK60" s="471"/>
      <c r="BLL60" s="471"/>
      <c r="BLM60" s="471"/>
      <c r="BLN60" s="471"/>
      <c r="BLO60" s="471"/>
      <c r="BLP60" s="471"/>
      <c r="BLQ60" s="471"/>
      <c r="BLR60" s="471"/>
      <c r="BLS60" s="471"/>
      <c r="BLT60" s="471"/>
      <c r="BLU60" s="471"/>
      <c r="BLV60" s="471"/>
      <c r="BLW60" s="471"/>
      <c r="BLX60" s="471"/>
      <c r="BLY60" s="471"/>
      <c r="BLZ60" s="471"/>
      <c r="BMA60" s="471"/>
      <c r="BMB60" s="471"/>
      <c r="BMC60" s="471"/>
      <c r="BMD60" s="471"/>
      <c r="BME60" s="471"/>
      <c r="BMF60" s="471"/>
      <c r="BMG60" s="471"/>
      <c r="BMH60" s="471"/>
      <c r="BMI60" s="471"/>
      <c r="BMJ60" s="471"/>
      <c r="BMK60" s="471"/>
      <c r="BML60" s="471"/>
      <c r="BMM60" s="471"/>
      <c r="BMN60" s="471"/>
      <c r="BMO60" s="471"/>
      <c r="BMP60" s="471"/>
      <c r="BMQ60" s="471"/>
      <c r="BMR60" s="471"/>
      <c r="BMS60" s="471"/>
      <c r="BMT60" s="471"/>
      <c r="BMU60" s="471"/>
      <c r="BMV60" s="471"/>
      <c r="BMW60" s="471"/>
      <c r="BMX60" s="471"/>
      <c r="BMY60" s="471"/>
      <c r="BMZ60" s="471"/>
      <c r="BNA60" s="471"/>
      <c r="BNB60" s="471"/>
      <c r="BNC60" s="471"/>
      <c r="BND60" s="471"/>
      <c r="BNE60" s="471"/>
      <c r="BNF60" s="471"/>
      <c r="BNG60" s="471"/>
      <c r="BNH60" s="471"/>
      <c r="BNI60" s="471"/>
      <c r="BNJ60" s="471"/>
      <c r="BNK60" s="471"/>
      <c r="BNL60" s="471"/>
      <c r="BNM60" s="471"/>
      <c r="BNN60" s="471"/>
      <c r="BNO60" s="471"/>
      <c r="BNP60" s="471"/>
      <c r="BNQ60" s="471"/>
      <c r="BNR60" s="471"/>
      <c r="BNS60" s="471"/>
      <c r="BNT60" s="471"/>
      <c r="BNU60" s="471"/>
      <c r="BNV60" s="471"/>
      <c r="BNW60" s="471"/>
      <c r="BNX60" s="471"/>
      <c r="BNY60" s="471"/>
      <c r="BNZ60" s="471"/>
      <c r="BOA60" s="471"/>
      <c r="BOB60" s="471"/>
      <c r="BOC60" s="471"/>
      <c r="BOD60" s="471"/>
      <c r="BOE60" s="471"/>
      <c r="BOF60" s="471"/>
      <c r="BOG60" s="471"/>
      <c r="BOH60" s="471"/>
      <c r="BOI60" s="471"/>
      <c r="BOJ60" s="471"/>
      <c r="BOK60" s="471"/>
      <c r="BOL60" s="471"/>
      <c r="BOM60" s="471"/>
      <c r="BON60" s="471"/>
      <c r="BOO60" s="471"/>
      <c r="BOP60" s="471"/>
      <c r="BOQ60" s="471"/>
      <c r="BOR60" s="471"/>
      <c r="BOS60" s="471"/>
      <c r="BOT60" s="471"/>
      <c r="BOU60" s="471"/>
      <c r="BOV60" s="471"/>
      <c r="BOW60" s="471"/>
      <c r="BOX60" s="471"/>
      <c r="BOY60" s="471"/>
      <c r="BOZ60" s="471"/>
      <c r="BPA60" s="471"/>
      <c r="BPB60" s="471"/>
      <c r="BPC60" s="471"/>
      <c r="BPD60" s="471"/>
      <c r="BPE60" s="471"/>
      <c r="BPF60" s="471"/>
      <c r="BPG60" s="471"/>
      <c r="BPH60" s="471"/>
      <c r="BPI60" s="471"/>
      <c r="BPJ60" s="471"/>
      <c r="BPK60" s="471"/>
      <c r="BPL60" s="471"/>
      <c r="BPM60" s="471"/>
      <c r="BPN60" s="471"/>
      <c r="BPO60" s="471"/>
      <c r="BPP60" s="471"/>
      <c r="BPQ60" s="471"/>
      <c r="BPR60" s="471"/>
      <c r="BPS60" s="471"/>
      <c r="BPT60" s="471"/>
      <c r="BPU60" s="471"/>
      <c r="BPV60" s="471"/>
      <c r="BPW60" s="471"/>
      <c r="BPX60" s="471"/>
      <c r="BPY60" s="471"/>
      <c r="BPZ60" s="471"/>
      <c r="BQA60" s="471"/>
      <c r="BQB60" s="471"/>
      <c r="BQC60" s="471"/>
      <c r="BQD60" s="471"/>
      <c r="BQE60" s="471"/>
      <c r="BQF60" s="471"/>
      <c r="BQG60" s="471"/>
      <c r="BQH60" s="471"/>
      <c r="BQI60" s="471"/>
      <c r="BQJ60" s="471"/>
      <c r="BQK60" s="471"/>
      <c r="BQL60" s="471"/>
      <c r="BQM60" s="471"/>
      <c r="BQN60" s="471"/>
      <c r="BQO60" s="471"/>
      <c r="BQP60" s="471"/>
      <c r="BQQ60" s="471"/>
      <c r="BQR60" s="471"/>
      <c r="BQS60" s="471"/>
      <c r="BQT60" s="471"/>
      <c r="BQU60" s="471"/>
      <c r="BQV60" s="471"/>
      <c r="BQW60" s="471"/>
      <c r="BQX60" s="471"/>
      <c r="BQY60" s="471"/>
      <c r="BQZ60" s="471"/>
      <c r="BRA60" s="471"/>
      <c r="BRB60" s="471"/>
      <c r="BRC60" s="471"/>
      <c r="BRD60" s="471"/>
      <c r="BRE60" s="471"/>
      <c r="BRF60" s="471"/>
      <c r="BRG60" s="471"/>
      <c r="BRH60" s="471"/>
      <c r="BRI60" s="471"/>
      <c r="BRJ60" s="471"/>
      <c r="BRK60" s="471"/>
      <c r="BRL60" s="471"/>
      <c r="BRM60" s="471"/>
      <c r="BRN60" s="471"/>
      <c r="BRO60" s="471"/>
      <c r="BRP60" s="471"/>
      <c r="BRQ60" s="471"/>
      <c r="BRR60" s="471"/>
      <c r="BRS60" s="471"/>
      <c r="BRT60" s="471"/>
      <c r="BRU60" s="471"/>
      <c r="BRV60" s="471"/>
      <c r="BRW60" s="471"/>
      <c r="BRX60" s="471"/>
      <c r="BRY60" s="471"/>
      <c r="BRZ60" s="471"/>
      <c r="BSA60" s="471"/>
      <c r="BSB60" s="471"/>
      <c r="BSC60" s="471"/>
      <c r="BSD60" s="471"/>
      <c r="BSE60" s="471"/>
      <c r="BSF60" s="471"/>
      <c r="BSG60" s="471"/>
      <c r="BSH60" s="471"/>
      <c r="BSI60" s="471"/>
      <c r="BSJ60" s="471"/>
      <c r="BSK60" s="471"/>
      <c r="BSL60" s="471"/>
      <c r="BSM60" s="471"/>
      <c r="BSN60" s="471"/>
      <c r="BSO60" s="471"/>
      <c r="BSP60" s="471"/>
      <c r="BSQ60" s="471"/>
      <c r="BSR60" s="471"/>
      <c r="BSS60" s="471"/>
      <c r="BST60" s="471"/>
      <c r="BSU60" s="471"/>
      <c r="BSV60" s="471"/>
      <c r="BSW60" s="471"/>
      <c r="BSX60" s="471"/>
      <c r="BSY60" s="471"/>
      <c r="BSZ60" s="471"/>
      <c r="BTA60" s="471"/>
      <c r="BTB60" s="471"/>
      <c r="BTC60" s="471"/>
      <c r="BTD60" s="471"/>
      <c r="BTE60" s="471"/>
      <c r="BTF60" s="471"/>
      <c r="BTG60" s="471"/>
      <c r="BTH60" s="471"/>
      <c r="BTI60" s="471"/>
      <c r="BTJ60" s="471"/>
      <c r="BTK60" s="471"/>
      <c r="BTL60" s="471"/>
      <c r="BTM60" s="471"/>
      <c r="BTN60" s="471"/>
      <c r="BTO60" s="471"/>
      <c r="BTP60" s="471"/>
      <c r="BTQ60" s="471"/>
      <c r="BTR60" s="471"/>
      <c r="BTS60" s="471"/>
      <c r="BTT60" s="471"/>
      <c r="BTU60" s="471"/>
      <c r="BTV60" s="471"/>
      <c r="BTW60" s="471"/>
      <c r="BTX60" s="471"/>
      <c r="BTY60" s="471"/>
      <c r="BTZ60" s="471"/>
      <c r="BUA60" s="471"/>
      <c r="BUB60" s="471"/>
      <c r="BUC60" s="471"/>
      <c r="BUD60" s="471"/>
      <c r="BUE60" s="471"/>
      <c r="BUF60" s="471"/>
      <c r="BUG60" s="471"/>
      <c r="BUH60" s="471"/>
      <c r="BUI60" s="471"/>
      <c r="BUJ60" s="471"/>
      <c r="BUK60" s="471"/>
      <c r="BUL60" s="471"/>
      <c r="BUM60" s="471"/>
      <c r="BUN60" s="471"/>
      <c r="BUO60" s="471"/>
      <c r="BUP60" s="471"/>
      <c r="BUQ60" s="471"/>
      <c r="BUR60" s="471"/>
      <c r="BUS60" s="471"/>
      <c r="BUT60" s="471"/>
      <c r="BUU60" s="471"/>
      <c r="BUV60" s="471"/>
      <c r="BUW60" s="471"/>
      <c r="BUX60" s="471"/>
      <c r="BUY60" s="471"/>
      <c r="BUZ60" s="471"/>
      <c r="BVA60" s="471"/>
      <c r="BVB60" s="471"/>
      <c r="BVC60" s="471"/>
      <c r="BVD60" s="471"/>
      <c r="BVE60" s="471"/>
      <c r="BVF60" s="471"/>
      <c r="BVG60" s="471"/>
      <c r="BVH60" s="471"/>
      <c r="BVI60" s="471"/>
      <c r="BVJ60" s="471"/>
      <c r="BVK60" s="471"/>
      <c r="BVL60" s="471"/>
      <c r="BVM60" s="471"/>
      <c r="BVN60" s="471"/>
      <c r="BVO60" s="471"/>
      <c r="BVP60" s="471"/>
      <c r="BVQ60" s="471"/>
      <c r="BVR60" s="471"/>
      <c r="BVS60" s="471"/>
      <c r="BVT60" s="471"/>
      <c r="BVU60" s="471"/>
      <c r="BVV60" s="471"/>
      <c r="BVW60" s="471"/>
      <c r="BVX60" s="471"/>
      <c r="BVY60" s="471"/>
      <c r="BVZ60" s="471"/>
      <c r="BWA60" s="471"/>
      <c r="BWB60" s="471"/>
      <c r="BWC60" s="471"/>
      <c r="BWD60" s="471"/>
    </row>
    <row r="61" spans="1:1954" ht="16.5" x14ac:dyDescent="0.3">
      <c r="A61" s="1728" t="s">
        <v>1705</v>
      </c>
      <c r="B61" s="1729">
        <v>84.054806970000001</v>
      </c>
      <c r="C61" s="1729">
        <v>11.633751199999999</v>
      </c>
      <c r="D61" s="1729">
        <v>95.688558170000007</v>
      </c>
      <c r="E61" s="471"/>
      <c r="F61" s="1732"/>
      <c r="G61" s="570"/>
      <c r="H61" s="1732"/>
      <c r="I61" s="471"/>
      <c r="J61" s="1723"/>
      <c r="K61" s="1723"/>
      <c r="L61" s="1723"/>
      <c r="M61" s="471"/>
      <c r="N61" s="471"/>
      <c r="O61" s="471"/>
      <c r="P61" s="471"/>
      <c r="Q61" s="471"/>
      <c r="R61" s="471"/>
      <c r="S61" s="471"/>
      <c r="T61" s="471"/>
      <c r="U61" s="471"/>
      <c r="V61" s="471"/>
      <c r="W61" s="471"/>
      <c r="X61" s="471"/>
      <c r="Y61" s="471"/>
      <c r="Z61" s="471"/>
      <c r="AA61" s="471"/>
      <c r="AB61" s="471"/>
      <c r="AC61" s="471"/>
      <c r="AD61" s="471"/>
      <c r="AE61" s="471"/>
      <c r="AF61" s="471"/>
      <c r="AG61" s="471"/>
      <c r="AH61" s="471"/>
      <c r="AI61" s="471"/>
      <c r="AJ61" s="471"/>
      <c r="AK61" s="471"/>
      <c r="AL61" s="471"/>
      <c r="AM61" s="471"/>
      <c r="AN61" s="471"/>
      <c r="AO61" s="471"/>
      <c r="AP61" s="471"/>
      <c r="AQ61" s="471"/>
      <c r="AR61" s="471"/>
      <c r="AS61" s="471"/>
      <c r="AT61" s="471"/>
      <c r="AU61" s="471"/>
      <c r="AV61" s="471"/>
      <c r="AW61" s="471"/>
      <c r="AX61" s="471"/>
      <c r="AY61" s="471"/>
      <c r="AZ61" s="471"/>
      <c r="BA61" s="471"/>
      <c r="BB61" s="471"/>
      <c r="BC61" s="471"/>
      <c r="BD61" s="471"/>
      <c r="BE61" s="471"/>
      <c r="BF61" s="471"/>
      <c r="BG61" s="471"/>
      <c r="BH61" s="471"/>
      <c r="BI61" s="471"/>
      <c r="BJ61" s="471"/>
      <c r="BK61" s="471"/>
      <c r="BL61" s="471"/>
      <c r="BM61" s="471"/>
      <c r="BN61" s="471"/>
      <c r="BO61" s="471"/>
      <c r="BP61" s="471"/>
      <c r="BQ61" s="471"/>
      <c r="BR61" s="471"/>
      <c r="BS61" s="471"/>
      <c r="BT61" s="471"/>
      <c r="BU61" s="471"/>
      <c r="BV61" s="471"/>
      <c r="BW61" s="471"/>
      <c r="BX61" s="471"/>
      <c r="BY61" s="471"/>
      <c r="BZ61" s="471"/>
      <c r="CA61" s="471"/>
      <c r="CB61" s="471"/>
      <c r="CC61" s="471"/>
      <c r="CD61" s="471"/>
      <c r="CE61" s="471"/>
      <c r="CF61" s="471"/>
      <c r="CG61" s="471"/>
      <c r="CH61" s="471"/>
      <c r="CI61" s="471"/>
      <c r="CJ61" s="471"/>
      <c r="CK61" s="471"/>
      <c r="CL61" s="471"/>
      <c r="CM61" s="471"/>
      <c r="CN61" s="471"/>
      <c r="CO61" s="471"/>
      <c r="CP61" s="471"/>
      <c r="CQ61" s="471"/>
      <c r="CR61" s="471"/>
      <c r="CS61" s="471"/>
      <c r="CT61" s="471"/>
      <c r="CU61" s="471"/>
      <c r="CV61" s="471"/>
      <c r="CW61" s="471"/>
      <c r="CX61" s="471"/>
      <c r="CY61" s="471"/>
      <c r="CZ61" s="471"/>
      <c r="DA61" s="471"/>
      <c r="DB61" s="471"/>
      <c r="DC61" s="471"/>
      <c r="DD61" s="471"/>
      <c r="DE61" s="471"/>
      <c r="DF61" s="471"/>
      <c r="DG61" s="471"/>
      <c r="DH61" s="471"/>
      <c r="DI61" s="471"/>
      <c r="DJ61" s="471"/>
      <c r="DK61" s="471"/>
      <c r="DL61" s="471"/>
      <c r="DM61" s="471"/>
      <c r="DN61" s="471"/>
      <c r="DO61" s="471"/>
      <c r="DP61" s="471"/>
      <c r="DQ61" s="471"/>
      <c r="DR61" s="471"/>
      <c r="DS61" s="471"/>
      <c r="DT61" s="471"/>
      <c r="DU61" s="471"/>
      <c r="DV61" s="471"/>
      <c r="DW61" s="471"/>
      <c r="DX61" s="471"/>
      <c r="DY61" s="471"/>
      <c r="DZ61" s="471"/>
      <c r="EA61" s="471"/>
      <c r="EB61" s="471"/>
      <c r="EC61" s="471"/>
      <c r="ED61" s="471"/>
      <c r="EE61" s="471"/>
      <c r="EF61" s="471"/>
      <c r="EG61" s="471"/>
      <c r="EH61" s="471"/>
      <c r="EI61" s="471"/>
      <c r="EJ61" s="471"/>
      <c r="EK61" s="471"/>
      <c r="EL61" s="471"/>
      <c r="EM61" s="471"/>
      <c r="EN61" s="471"/>
      <c r="EO61" s="471"/>
      <c r="EP61" s="471"/>
      <c r="EQ61" s="471"/>
      <c r="ER61" s="471"/>
      <c r="ES61" s="471"/>
      <c r="ET61" s="471"/>
      <c r="EU61" s="471"/>
      <c r="EV61" s="471"/>
      <c r="EW61" s="471"/>
      <c r="EX61" s="471"/>
      <c r="EY61" s="471"/>
      <c r="EZ61" s="471"/>
      <c r="FA61" s="471"/>
      <c r="FB61" s="471"/>
      <c r="FC61" s="471"/>
      <c r="FD61" s="471"/>
      <c r="FE61" s="471"/>
      <c r="FF61" s="471"/>
      <c r="FG61" s="471"/>
      <c r="FH61" s="471"/>
      <c r="FI61" s="471"/>
      <c r="FJ61" s="471"/>
      <c r="FK61" s="471"/>
      <c r="FL61" s="471"/>
      <c r="FM61" s="471"/>
      <c r="FN61" s="471"/>
      <c r="FO61" s="471"/>
      <c r="FP61" s="471"/>
      <c r="FQ61" s="471"/>
      <c r="FR61" s="471"/>
      <c r="FS61" s="471"/>
      <c r="FT61" s="471"/>
      <c r="FU61" s="471"/>
      <c r="FV61" s="471"/>
      <c r="FW61" s="471"/>
      <c r="FX61" s="471"/>
      <c r="FY61" s="471"/>
      <c r="FZ61" s="471"/>
      <c r="GA61" s="471"/>
      <c r="GB61" s="471"/>
      <c r="GC61" s="471"/>
      <c r="GD61" s="471"/>
      <c r="GE61" s="471"/>
      <c r="GF61" s="471"/>
      <c r="GG61" s="471"/>
      <c r="GH61" s="471"/>
      <c r="GI61" s="471"/>
      <c r="GJ61" s="471"/>
      <c r="GK61" s="471"/>
      <c r="GL61" s="471"/>
      <c r="GM61" s="471"/>
      <c r="GN61" s="471"/>
      <c r="GO61" s="471"/>
      <c r="GP61" s="471"/>
      <c r="GQ61" s="471"/>
      <c r="GR61" s="471"/>
      <c r="GS61" s="471"/>
      <c r="GT61" s="471"/>
      <c r="GU61" s="471"/>
      <c r="GV61" s="471"/>
      <c r="GW61" s="471"/>
      <c r="GX61" s="471"/>
      <c r="GY61" s="471"/>
      <c r="GZ61" s="471"/>
      <c r="HA61" s="471"/>
      <c r="HB61" s="471"/>
      <c r="HC61" s="471"/>
      <c r="HD61" s="471"/>
      <c r="HE61" s="471"/>
      <c r="HF61" s="471"/>
      <c r="HG61" s="471"/>
      <c r="HH61" s="471"/>
      <c r="HI61" s="471"/>
      <c r="HJ61" s="471"/>
      <c r="HK61" s="471"/>
      <c r="HL61" s="471"/>
      <c r="HM61" s="471"/>
      <c r="HN61" s="471"/>
      <c r="HO61" s="471"/>
      <c r="HP61" s="471"/>
      <c r="HQ61" s="471"/>
      <c r="HR61" s="471"/>
      <c r="HS61" s="471"/>
      <c r="HT61" s="471"/>
      <c r="HU61" s="471"/>
      <c r="HV61" s="471"/>
      <c r="HW61" s="471"/>
      <c r="HX61" s="471"/>
      <c r="HY61" s="471"/>
      <c r="HZ61" s="471"/>
      <c r="IA61" s="471"/>
      <c r="IB61" s="471"/>
      <c r="IC61" s="471"/>
      <c r="ID61" s="471"/>
      <c r="IE61" s="471"/>
      <c r="IF61" s="471"/>
      <c r="IG61" s="471"/>
      <c r="IH61" s="471"/>
      <c r="II61" s="471"/>
      <c r="IJ61" s="471"/>
      <c r="IK61" s="471"/>
      <c r="IL61" s="471"/>
      <c r="IM61" s="471"/>
      <c r="IN61" s="471"/>
      <c r="IO61" s="471"/>
      <c r="IP61" s="471"/>
      <c r="IQ61" s="471"/>
      <c r="IR61" s="471"/>
      <c r="IS61" s="471"/>
      <c r="IT61" s="471"/>
      <c r="IU61" s="471"/>
      <c r="IV61" s="471"/>
      <c r="IW61" s="471"/>
      <c r="IX61" s="471"/>
      <c r="IY61" s="471"/>
      <c r="IZ61" s="471"/>
      <c r="JA61" s="471"/>
      <c r="JB61" s="471"/>
      <c r="JC61" s="471"/>
      <c r="JD61" s="471"/>
      <c r="JE61" s="471"/>
      <c r="JF61" s="471"/>
      <c r="JG61" s="471"/>
      <c r="JH61" s="471"/>
      <c r="JI61" s="471"/>
      <c r="JJ61" s="471"/>
      <c r="JK61" s="471"/>
      <c r="JL61" s="471"/>
      <c r="JM61" s="471"/>
      <c r="JN61" s="471"/>
      <c r="JO61" s="471"/>
      <c r="JP61" s="471"/>
      <c r="JQ61" s="471"/>
      <c r="JR61" s="471"/>
      <c r="JS61" s="471"/>
      <c r="JT61" s="471"/>
      <c r="JU61" s="471"/>
      <c r="JV61" s="471"/>
      <c r="JW61" s="471"/>
      <c r="JX61" s="471"/>
      <c r="JY61" s="471"/>
      <c r="JZ61" s="471"/>
      <c r="KA61" s="471"/>
      <c r="KB61" s="471"/>
      <c r="KC61" s="471"/>
      <c r="KD61" s="471"/>
      <c r="KE61" s="471"/>
      <c r="KF61" s="471"/>
      <c r="KG61" s="471"/>
      <c r="KH61" s="471"/>
      <c r="KI61" s="471"/>
      <c r="KJ61" s="471"/>
      <c r="KK61" s="471"/>
      <c r="KL61" s="471"/>
      <c r="KM61" s="471"/>
      <c r="KN61" s="471"/>
      <c r="KO61" s="471"/>
      <c r="KP61" s="471"/>
      <c r="KQ61" s="471"/>
      <c r="KR61" s="471"/>
      <c r="KS61" s="471"/>
      <c r="KT61" s="471"/>
      <c r="KU61" s="471"/>
      <c r="KV61" s="471"/>
      <c r="KW61" s="471"/>
      <c r="KX61" s="471"/>
      <c r="KY61" s="471"/>
      <c r="KZ61" s="471"/>
      <c r="LA61" s="471"/>
      <c r="LB61" s="471"/>
      <c r="LC61" s="471"/>
      <c r="LD61" s="471"/>
      <c r="LE61" s="471"/>
      <c r="LF61" s="471"/>
      <c r="LG61" s="471"/>
      <c r="LH61" s="471"/>
      <c r="LI61" s="471"/>
      <c r="LJ61" s="471"/>
      <c r="LK61" s="471"/>
      <c r="LL61" s="471"/>
      <c r="LM61" s="471"/>
      <c r="LN61" s="471"/>
      <c r="LO61" s="471"/>
      <c r="LP61" s="471"/>
      <c r="LQ61" s="471"/>
      <c r="LR61" s="471"/>
      <c r="LS61" s="471"/>
      <c r="LT61" s="471"/>
      <c r="LU61" s="471"/>
      <c r="LV61" s="471"/>
      <c r="LW61" s="471"/>
      <c r="LX61" s="471"/>
      <c r="LY61" s="471"/>
      <c r="LZ61" s="471"/>
      <c r="MA61" s="471"/>
      <c r="MB61" s="471"/>
      <c r="MC61" s="471"/>
      <c r="MD61" s="471"/>
      <c r="ME61" s="471"/>
      <c r="MF61" s="471"/>
      <c r="MG61" s="471"/>
      <c r="MH61" s="471"/>
      <c r="MI61" s="471"/>
      <c r="MJ61" s="471"/>
      <c r="MK61" s="471"/>
      <c r="ML61" s="471"/>
      <c r="MM61" s="471"/>
      <c r="MN61" s="471"/>
      <c r="MO61" s="471"/>
      <c r="MP61" s="471"/>
      <c r="MQ61" s="471"/>
      <c r="MR61" s="471"/>
      <c r="MS61" s="471"/>
      <c r="MT61" s="471"/>
      <c r="MU61" s="471"/>
      <c r="MV61" s="471"/>
      <c r="MW61" s="471"/>
      <c r="MX61" s="471"/>
      <c r="MY61" s="471"/>
      <c r="MZ61" s="471"/>
      <c r="NA61" s="471"/>
      <c r="NB61" s="471"/>
      <c r="NC61" s="471"/>
      <c r="ND61" s="471"/>
      <c r="NE61" s="471"/>
      <c r="NF61" s="471"/>
      <c r="NG61" s="471"/>
      <c r="NH61" s="471"/>
      <c r="NI61" s="471"/>
      <c r="NJ61" s="471"/>
      <c r="NK61" s="471"/>
      <c r="NL61" s="471"/>
      <c r="NM61" s="471"/>
      <c r="NN61" s="471"/>
      <c r="NO61" s="471"/>
      <c r="NP61" s="471"/>
      <c r="NQ61" s="471"/>
      <c r="NR61" s="471"/>
      <c r="NS61" s="471"/>
      <c r="NT61" s="471"/>
      <c r="NU61" s="471"/>
      <c r="NV61" s="471"/>
      <c r="NW61" s="471"/>
      <c r="NX61" s="471"/>
      <c r="NY61" s="471"/>
      <c r="NZ61" s="471"/>
      <c r="OA61" s="471"/>
      <c r="OB61" s="471"/>
      <c r="OC61" s="471"/>
      <c r="OD61" s="471"/>
      <c r="OE61" s="471"/>
      <c r="OF61" s="471"/>
      <c r="OG61" s="471"/>
      <c r="OH61" s="471"/>
      <c r="OI61" s="471"/>
      <c r="OJ61" s="471"/>
      <c r="OK61" s="471"/>
      <c r="OL61" s="471"/>
      <c r="OM61" s="471"/>
      <c r="ON61" s="471"/>
      <c r="OO61" s="471"/>
      <c r="OP61" s="471"/>
      <c r="OQ61" s="471"/>
      <c r="OR61" s="471"/>
      <c r="OS61" s="471"/>
      <c r="OT61" s="471"/>
      <c r="OU61" s="471"/>
      <c r="OV61" s="471"/>
      <c r="OW61" s="471"/>
      <c r="OX61" s="471"/>
      <c r="OY61" s="471"/>
      <c r="OZ61" s="471"/>
      <c r="PA61" s="471"/>
      <c r="PB61" s="471"/>
      <c r="PC61" s="471"/>
      <c r="PD61" s="471"/>
      <c r="PE61" s="471"/>
      <c r="PF61" s="471"/>
      <c r="PG61" s="471"/>
      <c r="PH61" s="471"/>
      <c r="PI61" s="471"/>
      <c r="PJ61" s="471"/>
      <c r="PK61" s="471"/>
      <c r="PL61" s="471"/>
      <c r="PM61" s="471"/>
      <c r="PN61" s="471"/>
      <c r="PO61" s="471"/>
      <c r="PP61" s="471"/>
      <c r="PQ61" s="471"/>
      <c r="PR61" s="471"/>
      <c r="PS61" s="471"/>
      <c r="PT61" s="471"/>
      <c r="PU61" s="471"/>
      <c r="PV61" s="471"/>
      <c r="PW61" s="471"/>
      <c r="PX61" s="471"/>
      <c r="PY61" s="471"/>
      <c r="PZ61" s="471"/>
      <c r="QA61" s="471"/>
      <c r="QB61" s="471"/>
      <c r="QC61" s="471"/>
      <c r="QD61" s="471"/>
      <c r="QE61" s="471"/>
      <c r="QF61" s="471"/>
      <c r="QG61" s="471"/>
      <c r="QH61" s="471"/>
      <c r="QI61" s="471"/>
      <c r="QJ61" s="471"/>
      <c r="QK61" s="471"/>
      <c r="QL61" s="471"/>
      <c r="QM61" s="471"/>
      <c r="QN61" s="471"/>
      <c r="QO61" s="471"/>
      <c r="QP61" s="471"/>
      <c r="QQ61" s="471"/>
      <c r="QR61" s="471"/>
      <c r="QS61" s="471"/>
      <c r="QT61" s="471"/>
      <c r="QU61" s="471"/>
      <c r="QV61" s="471"/>
      <c r="QW61" s="471"/>
      <c r="QX61" s="471"/>
      <c r="QY61" s="471"/>
      <c r="QZ61" s="471"/>
      <c r="RA61" s="471"/>
      <c r="RB61" s="471"/>
      <c r="RC61" s="471"/>
      <c r="RD61" s="471"/>
      <c r="RE61" s="471"/>
      <c r="RF61" s="471"/>
      <c r="RG61" s="471"/>
      <c r="RH61" s="471"/>
      <c r="RI61" s="471"/>
      <c r="RJ61" s="471"/>
      <c r="RK61" s="471"/>
      <c r="RL61" s="471"/>
      <c r="RM61" s="471"/>
      <c r="RN61" s="471"/>
      <c r="RO61" s="471"/>
      <c r="RP61" s="471"/>
      <c r="RQ61" s="471"/>
      <c r="RR61" s="471"/>
      <c r="RS61" s="471"/>
      <c r="RT61" s="471"/>
      <c r="RU61" s="471"/>
      <c r="RV61" s="471"/>
      <c r="RW61" s="471"/>
      <c r="RX61" s="471"/>
      <c r="RY61" s="471"/>
      <c r="RZ61" s="471"/>
      <c r="SA61" s="471"/>
      <c r="SB61" s="471"/>
      <c r="SC61" s="471"/>
      <c r="SD61" s="471"/>
      <c r="SE61" s="471"/>
      <c r="SF61" s="471"/>
      <c r="SG61" s="471"/>
      <c r="SH61" s="471"/>
      <c r="SI61" s="471"/>
      <c r="SJ61" s="471"/>
      <c r="SK61" s="471"/>
      <c r="SL61" s="471"/>
      <c r="SM61" s="471"/>
      <c r="SN61" s="471"/>
      <c r="SO61" s="471"/>
      <c r="SP61" s="471"/>
      <c r="SQ61" s="471"/>
      <c r="SR61" s="471"/>
      <c r="SS61" s="471"/>
      <c r="ST61" s="471"/>
      <c r="SU61" s="471"/>
      <c r="SV61" s="471"/>
      <c r="SW61" s="471"/>
      <c r="SX61" s="471"/>
      <c r="SY61" s="471"/>
      <c r="SZ61" s="471"/>
      <c r="TA61" s="471"/>
      <c r="TB61" s="471"/>
      <c r="TC61" s="471"/>
      <c r="TD61" s="471"/>
      <c r="TE61" s="471"/>
      <c r="TF61" s="471"/>
      <c r="TG61" s="471"/>
      <c r="TH61" s="471"/>
      <c r="TI61" s="471"/>
      <c r="TJ61" s="471"/>
      <c r="TK61" s="471"/>
      <c r="TL61" s="471"/>
      <c r="TM61" s="471"/>
      <c r="TN61" s="471"/>
      <c r="TO61" s="471"/>
      <c r="TP61" s="471"/>
      <c r="TQ61" s="471"/>
      <c r="TR61" s="471"/>
      <c r="TS61" s="471"/>
      <c r="TT61" s="471"/>
      <c r="TU61" s="471"/>
      <c r="TV61" s="471"/>
      <c r="TW61" s="471"/>
      <c r="TX61" s="471"/>
      <c r="TY61" s="471"/>
      <c r="TZ61" s="471"/>
      <c r="UA61" s="471"/>
      <c r="UB61" s="471"/>
      <c r="UC61" s="471"/>
      <c r="UD61" s="471"/>
      <c r="UE61" s="471"/>
      <c r="UF61" s="471"/>
      <c r="UG61" s="471"/>
      <c r="UH61" s="471"/>
      <c r="UI61" s="471"/>
      <c r="UJ61" s="471"/>
      <c r="UK61" s="471"/>
      <c r="UL61" s="471"/>
      <c r="UM61" s="471"/>
      <c r="UN61" s="471"/>
      <c r="UO61" s="471"/>
      <c r="UP61" s="471"/>
      <c r="UQ61" s="471"/>
      <c r="UR61" s="471"/>
      <c r="US61" s="471"/>
      <c r="UT61" s="471"/>
      <c r="UU61" s="471"/>
      <c r="UV61" s="471"/>
      <c r="UW61" s="471"/>
      <c r="UX61" s="471"/>
      <c r="UY61" s="471"/>
      <c r="UZ61" s="471"/>
      <c r="VA61" s="471"/>
      <c r="VB61" s="471"/>
      <c r="VC61" s="471"/>
      <c r="VD61" s="471"/>
      <c r="VE61" s="471"/>
      <c r="VF61" s="471"/>
      <c r="VG61" s="471"/>
      <c r="VH61" s="471"/>
      <c r="VI61" s="471"/>
      <c r="VJ61" s="471"/>
      <c r="VK61" s="471"/>
      <c r="VL61" s="471"/>
      <c r="VM61" s="471"/>
      <c r="VN61" s="471"/>
      <c r="VO61" s="471"/>
      <c r="VP61" s="471"/>
      <c r="VQ61" s="471"/>
      <c r="VR61" s="471"/>
      <c r="VS61" s="471"/>
      <c r="VT61" s="471"/>
      <c r="VU61" s="471"/>
      <c r="VV61" s="471"/>
      <c r="VW61" s="471"/>
      <c r="VX61" s="471"/>
      <c r="VY61" s="471"/>
      <c r="VZ61" s="471"/>
      <c r="WA61" s="471"/>
      <c r="WB61" s="471"/>
      <c r="WC61" s="471"/>
      <c r="WD61" s="471"/>
      <c r="WE61" s="471"/>
      <c r="WF61" s="471"/>
      <c r="WG61" s="471"/>
      <c r="WH61" s="471"/>
      <c r="WI61" s="471"/>
      <c r="WJ61" s="471"/>
      <c r="WK61" s="471"/>
      <c r="WL61" s="471"/>
      <c r="WM61" s="471"/>
      <c r="WN61" s="471"/>
      <c r="WO61" s="471"/>
      <c r="WP61" s="471"/>
      <c r="WQ61" s="471"/>
      <c r="WR61" s="471"/>
      <c r="WS61" s="471"/>
      <c r="WT61" s="471"/>
      <c r="WU61" s="471"/>
      <c r="WV61" s="471"/>
      <c r="WW61" s="471"/>
      <c r="WX61" s="471"/>
      <c r="WY61" s="471"/>
      <c r="WZ61" s="471"/>
      <c r="XA61" s="471"/>
      <c r="XB61" s="471"/>
      <c r="XC61" s="471"/>
      <c r="XD61" s="471"/>
      <c r="XE61" s="471"/>
      <c r="XF61" s="471"/>
      <c r="XG61" s="471"/>
      <c r="XH61" s="471"/>
      <c r="XI61" s="471"/>
      <c r="XJ61" s="471"/>
      <c r="XK61" s="471"/>
      <c r="XL61" s="471"/>
      <c r="XM61" s="471"/>
      <c r="XN61" s="471"/>
      <c r="XO61" s="471"/>
      <c r="XP61" s="471"/>
      <c r="XQ61" s="471"/>
      <c r="XR61" s="471"/>
      <c r="XS61" s="471"/>
      <c r="XT61" s="471"/>
      <c r="XU61" s="471"/>
      <c r="XV61" s="471"/>
      <c r="XW61" s="471"/>
      <c r="XX61" s="471"/>
      <c r="XY61" s="471"/>
      <c r="XZ61" s="471"/>
      <c r="YA61" s="471"/>
      <c r="YB61" s="471"/>
      <c r="YC61" s="471"/>
      <c r="YD61" s="471"/>
      <c r="YE61" s="471"/>
      <c r="YF61" s="471"/>
      <c r="YG61" s="471"/>
      <c r="YH61" s="471"/>
      <c r="YI61" s="471"/>
      <c r="YJ61" s="471"/>
      <c r="YK61" s="471"/>
      <c r="YL61" s="471"/>
      <c r="YM61" s="471"/>
      <c r="YN61" s="471"/>
      <c r="YO61" s="471"/>
      <c r="YP61" s="471"/>
      <c r="YQ61" s="471"/>
      <c r="YR61" s="471"/>
      <c r="YS61" s="471"/>
      <c r="YT61" s="471"/>
      <c r="YU61" s="471"/>
      <c r="YV61" s="471"/>
      <c r="YW61" s="471"/>
      <c r="YX61" s="471"/>
      <c r="YY61" s="471"/>
      <c r="YZ61" s="471"/>
      <c r="ZA61" s="471"/>
      <c r="ZB61" s="471"/>
      <c r="ZC61" s="471"/>
      <c r="ZD61" s="471"/>
      <c r="ZE61" s="471"/>
      <c r="ZF61" s="471"/>
      <c r="ZG61" s="471"/>
      <c r="ZH61" s="471"/>
      <c r="ZI61" s="471"/>
      <c r="ZJ61" s="471"/>
      <c r="ZK61" s="471"/>
      <c r="ZL61" s="471"/>
      <c r="ZM61" s="471"/>
      <c r="ZN61" s="471"/>
      <c r="ZO61" s="471"/>
      <c r="ZP61" s="471"/>
      <c r="ZQ61" s="471"/>
      <c r="ZR61" s="471"/>
      <c r="ZS61" s="471"/>
      <c r="ZT61" s="471"/>
      <c r="ZU61" s="471"/>
      <c r="ZV61" s="471"/>
      <c r="ZW61" s="471"/>
      <c r="ZX61" s="471"/>
      <c r="ZY61" s="471"/>
      <c r="ZZ61" s="471"/>
      <c r="AAA61" s="471"/>
      <c r="AAB61" s="471"/>
      <c r="AAC61" s="471"/>
      <c r="AAD61" s="471"/>
      <c r="AAE61" s="471"/>
      <c r="AAF61" s="471"/>
      <c r="AAG61" s="471"/>
      <c r="AAH61" s="471"/>
      <c r="AAI61" s="471"/>
      <c r="AAJ61" s="471"/>
      <c r="AAK61" s="471"/>
      <c r="AAL61" s="471"/>
      <c r="AAM61" s="471"/>
      <c r="AAN61" s="471"/>
      <c r="AAO61" s="471"/>
      <c r="AAP61" s="471"/>
      <c r="AAQ61" s="471"/>
      <c r="AAR61" s="471"/>
      <c r="AAS61" s="471"/>
      <c r="AAT61" s="471"/>
      <c r="AAU61" s="471"/>
      <c r="AAV61" s="471"/>
      <c r="AAW61" s="471"/>
      <c r="AAX61" s="471"/>
      <c r="AAY61" s="471"/>
      <c r="AAZ61" s="471"/>
      <c r="ABA61" s="471"/>
      <c r="ABB61" s="471"/>
      <c r="ABC61" s="471"/>
      <c r="ABD61" s="471"/>
      <c r="ABE61" s="471"/>
      <c r="ABF61" s="471"/>
      <c r="ABG61" s="471"/>
      <c r="ABH61" s="471"/>
      <c r="ABI61" s="471"/>
      <c r="ABJ61" s="471"/>
      <c r="ABK61" s="471"/>
      <c r="ABL61" s="471"/>
      <c r="ABM61" s="471"/>
      <c r="ABN61" s="471"/>
      <c r="ABO61" s="471"/>
      <c r="ABP61" s="471"/>
      <c r="ABQ61" s="471"/>
      <c r="ABR61" s="471"/>
      <c r="ABS61" s="471"/>
      <c r="ABT61" s="471"/>
      <c r="ABU61" s="471"/>
      <c r="ABV61" s="471"/>
      <c r="ABW61" s="471"/>
      <c r="ABX61" s="471"/>
      <c r="ABY61" s="471"/>
      <c r="ABZ61" s="471"/>
      <c r="ACA61" s="471"/>
      <c r="ACB61" s="471"/>
      <c r="ACC61" s="471"/>
      <c r="ACD61" s="471"/>
      <c r="ACE61" s="471"/>
      <c r="ACF61" s="471"/>
      <c r="ACG61" s="471"/>
      <c r="ACH61" s="471"/>
      <c r="ACI61" s="471"/>
      <c r="ACJ61" s="471"/>
      <c r="ACK61" s="471"/>
      <c r="ACL61" s="471"/>
      <c r="ACM61" s="471"/>
      <c r="ACN61" s="471"/>
      <c r="ACO61" s="471"/>
      <c r="ACP61" s="471"/>
      <c r="ACQ61" s="471"/>
      <c r="ACR61" s="471"/>
      <c r="ACS61" s="471"/>
      <c r="ACT61" s="471"/>
      <c r="ACU61" s="471"/>
      <c r="ACV61" s="471"/>
      <c r="ACW61" s="471"/>
      <c r="ACX61" s="471"/>
      <c r="ACY61" s="471"/>
      <c r="ACZ61" s="471"/>
      <c r="ADA61" s="471"/>
      <c r="ADB61" s="471"/>
      <c r="ADC61" s="471"/>
      <c r="ADD61" s="471"/>
      <c r="ADE61" s="471"/>
      <c r="ADF61" s="471"/>
      <c r="ADG61" s="471"/>
      <c r="ADH61" s="471"/>
      <c r="ADI61" s="471"/>
      <c r="ADJ61" s="471"/>
      <c r="ADK61" s="471"/>
      <c r="ADL61" s="471"/>
      <c r="ADM61" s="471"/>
      <c r="ADN61" s="471"/>
      <c r="ADO61" s="471"/>
      <c r="ADP61" s="471"/>
      <c r="ADQ61" s="471"/>
      <c r="ADR61" s="471"/>
      <c r="ADS61" s="471"/>
      <c r="ADT61" s="471"/>
      <c r="ADU61" s="471"/>
      <c r="ADV61" s="471"/>
      <c r="ADW61" s="471"/>
      <c r="ADX61" s="471"/>
      <c r="ADY61" s="471"/>
      <c r="ADZ61" s="471"/>
      <c r="AEA61" s="471"/>
      <c r="AEB61" s="471"/>
      <c r="AEC61" s="471"/>
      <c r="AED61" s="471"/>
      <c r="AEE61" s="471"/>
      <c r="AEF61" s="471"/>
      <c r="AEG61" s="471"/>
      <c r="AEH61" s="471"/>
      <c r="AEI61" s="471"/>
      <c r="AEJ61" s="471"/>
      <c r="AEK61" s="471"/>
      <c r="AEL61" s="471"/>
      <c r="AEM61" s="471"/>
      <c r="AEN61" s="471"/>
      <c r="AEO61" s="471"/>
      <c r="AEP61" s="471"/>
      <c r="AEQ61" s="471"/>
      <c r="AER61" s="471"/>
      <c r="AES61" s="471"/>
      <c r="AET61" s="471"/>
      <c r="AEU61" s="471"/>
      <c r="AEV61" s="471"/>
      <c r="AEW61" s="471"/>
      <c r="AEX61" s="471"/>
      <c r="AEY61" s="471"/>
      <c r="AEZ61" s="471"/>
      <c r="AFA61" s="471"/>
      <c r="AFB61" s="471"/>
      <c r="AFC61" s="471"/>
      <c r="AFD61" s="471"/>
      <c r="AFE61" s="471"/>
      <c r="AFF61" s="471"/>
      <c r="AFG61" s="471"/>
      <c r="AFH61" s="471"/>
      <c r="AFI61" s="471"/>
      <c r="AFJ61" s="471"/>
      <c r="AFK61" s="471"/>
      <c r="AFL61" s="471"/>
      <c r="AFM61" s="471"/>
      <c r="AFN61" s="471"/>
      <c r="AFO61" s="471"/>
      <c r="AFP61" s="471"/>
      <c r="AFQ61" s="471"/>
      <c r="AFR61" s="471"/>
      <c r="AFS61" s="471"/>
      <c r="AFT61" s="471"/>
      <c r="AFU61" s="471"/>
      <c r="AFV61" s="471"/>
      <c r="AFW61" s="471"/>
      <c r="AFX61" s="471"/>
      <c r="AFY61" s="471"/>
      <c r="AFZ61" s="471"/>
      <c r="AGA61" s="471"/>
      <c r="AGB61" s="471"/>
      <c r="AGC61" s="471"/>
      <c r="AGD61" s="471"/>
      <c r="AGE61" s="471"/>
      <c r="AGF61" s="471"/>
      <c r="AGG61" s="471"/>
      <c r="AGH61" s="471"/>
      <c r="AGI61" s="471"/>
      <c r="AGJ61" s="471"/>
      <c r="AGK61" s="471"/>
      <c r="AGL61" s="471"/>
      <c r="AGM61" s="471"/>
      <c r="AGN61" s="471"/>
      <c r="AGO61" s="471"/>
      <c r="AGP61" s="471"/>
      <c r="AGQ61" s="471"/>
      <c r="AGR61" s="471"/>
      <c r="AGS61" s="471"/>
      <c r="AGT61" s="471"/>
      <c r="AGU61" s="471"/>
      <c r="AGV61" s="471"/>
      <c r="AGW61" s="471"/>
      <c r="AGX61" s="471"/>
      <c r="AGY61" s="471"/>
      <c r="AGZ61" s="471"/>
      <c r="AHA61" s="471"/>
      <c r="AHB61" s="471"/>
      <c r="AHC61" s="471"/>
      <c r="AHD61" s="471"/>
      <c r="AHE61" s="471"/>
      <c r="AHF61" s="471"/>
      <c r="AHG61" s="471"/>
      <c r="AHH61" s="471"/>
      <c r="AHI61" s="471"/>
      <c r="AHJ61" s="471"/>
      <c r="AHK61" s="471"/>
      <c r="AHL61" s="471"/>
      <c r="AHM61" s="471"/>
      <c r="AHN61" s="471"/>
      <c r="AHO61" s="471"/>
      <c r="AHP61" s="471"/>
      <c r="AHQ61" s="471"/>
      <c r="AHR61" s="471"/>
      <c r="AHS61" s="471"/>
      <c r="AHT61" s="471"/>
      <c r="AHU61" s="471"/>
      <c r="AHV61" s="471"/>
      <c r="AHW61" s="471"/>
      <c r="AHX61" s="471"/>
      <c r="AHY61" s="471"/>
      <c r="AHZ61" s="471"/>
      <c r="AIA61" s="471"/>
      <c r="AIB61" s="471"/>
      <c r="AIC61" s="471"/>
      <c r="AID61" s="471"/>
      <c r="AIE61" s="471"/>
      <c r="AIF61" s="471"/>
      <c r="AIG61" s="471"/>
      <c r="AIH61" s="471"/>
      <c r="AII61" s="471"/>
      <c r="AIJ61" s="471"/>
      <c r="AIK61" s="471"/>
      <c r="AIL61" s="471"/>
      <c r="AIM61" s="471"/>
      <c r="AIN61" s="471"/>
      <c r="AIO61" s="471"/>
      <c r="AIP61" s="471"/>
      <c r="AIQ61" s="471"/>
      <c r="AIR61" s="471"/>
      <c r="AIS61" s="471"/>
      <c r="AIT61" s="471"/>
      <c r="AIU61" s="471"/>
      <c r="AIV61" s="471"/>
      <c r="AIW61" s="471"/>
      <c r="AIX61" s="471"/>
      <c r="AIY61" s="471"/>
      <c r="AIZ61" s="471"/>
      <c r="AJA61" s="471"/>
      <c r="AJB61" s="471"/>
      <c r="AJC61" s="471"/>
      <c r="AJD61" s="471"/>
      <c r="AJE61" s="471"/>
      <c r="AJF61" s="471"/>
      <c r="AJG61" s="471"/>
      <c r="AJH61" s="471"/>
      <c r="AJI61" s="471"/>
      <c r="AJJ61" s="471"/>
      <c r="AJK61" s="471"/>
      <c r="AJL61" s="471"/>
      <c r="AJM61" s="471"/>
      <c r="AJN61" s="471"/>
      <c r="AJO61" s="471"/>
      <c r="AJP61" s="471"/>
      <c r="AJQ61" s="471"/>
      <c r="AJR61" s="471"/>
      <c r="AJS61" s="471"/>
      <c r="AJT61" s="471"/>
      <c r="AJU61" s="471"/>
      <c r="AJV61" s="471"/>
      <c r="AJW61" s="471"/>
      <c r="AJX61" s="471"/>
      <c r="AJY61" s="471"/>
      <c r="AJZ61" s="471"/>
      <c r="AKA61" s="471"/>
      <c r="AKB61" s="471"/>
      <c r="AKC61" s="471"/>
      <c r="AKD61" s="471"/>
      <c r="AKE61" s="471"/>
      <c r="AKF61" s="471"/>
      <c r="AKG61" s="471"/>
      <c r="AKH61" s="471"/>
      <c r="AKI61" s="471"/>
      <c r="AKJ61" s="471"/>
      <c r="AKK61" s="471"/>
      <c r="AKL61" s="471"/>
      <c r="AKM61" s="471"/>
      <c r="AKN61" s="471"/>
      <c r="AKO61" s="471"/>
      <c r="AKP61" s="471"/>
      <c r="AKQ61" s="471"/>
      <c r="AKR61" s="471"/>
      <c r="AKS61" s="471"/>
      <c r="AKT61" s="471"/>
      <c r="AKU61" s="471"/>
      <c r="AKV61" s="471"/>
      <c r="AKW61" s="471"/>
      <c r="AKX61" s="471"/>
      <c r="AKY61" s="471"/>
      <c r="AKZ61" s="471"/>
      <c r="ALA61" s="471"/>
      <c r="ALB61" s="471"/>
      <c r="ALC61" s="471"/>
      <c r="ALD61" s="471"/>
      <c r="ALE61" s="471"/>
      <c r="ALF61" s="471"/>
      <c r="ALG61" s="471"/>
      <c r="ALH61" s="471"/>
      <c r="ALI61" s="471"/>
      <c r="ALJ61" s="471"/>
      <c r="ALK61" s="471"/>
      <c r="ALL61" s="471"/>
      <c r="ALM61" s="471"/>
      <c r="ALN61" s="471"/>
      <c r="ALO61" s="471"/>
      <c r="ALP61" s="471"/>
      <c r="ALQ61" s="471"/>
      <c r="ALR61" s="471"/>
      <c r="ALS61" s="471"/>
      <c r="ALT61" s="471"/>
      <c r="ALU61" s="471"/>
      <c r="ALV61" s="471"/>
      <c r="ALW61" s="471"/>
      <c r="ALX61" s="471"/>
      <c r="ALY61" s="471"/>
      <c r="ALZ61" s="471"/>
      <c r="AMA61" s="471"/>
      <c r="AMB61" s="471"/>
      <c r="AMC61" s="471"/>
      <c r="AMD61" s="471"/>
      <c r="AME61" s="471"/>
      <c r="AMF61" s="471"/>
      <c r="AMG61" s="471"/>
      <c r="AMH61" s="471"/>
      <c r="AMI61" s="471"/>
      <c r="AMJ61" s="471"/>
      <c r="AMK61" s="471"/>
      <c r="AML61" s="471"/>
      <c r="AMM61" s="471"/>
      <c r="AMN61" s="471"/>
      <c r="AMO61" s="471"/>
      <c r="AMP61" s="471"/>
      <c r="AMQ61" s="471"/>
      <c r="AMR61" s="471"/>
      <c r="AMS61" s="471"/>
      <c r="AMT61" s="471"/>
      <c r="AMU61" s="471"/>
      <c r="AMV61" s="471"/>
      <c r="AMW61" s="471"/>
      <c r="AMX61" s="471"/>
      <c r="AMY61" s="471"/>
      <c r="AMZ61" s="471"/>
      <c r="ANA61" s="471"/>
      <c r="ANB61" s="471"/>
      <c r="ANC61" s="471"/>
      <c r="AND61" s="471"/>
      <c r="ANE61" s="471"/>
      <c r="ANF61" s="471"/>
      <c r="ANG61" s="471"/>
      <c r="ANH61" s="471"/>
      <c r="ANI61" s="471"/>
      <c r="ANJ61" s="471"/>
      <c r="ANK61" s="471"/>
      <c r="ANL61" s="471"/>
      <c r="ANM61" s="471"/>
      <c r="ANN61" s="471"/>
      <c r="ANO61" s="471"/>
      <c r="ANP61" s="471"/>
      <c r="ANQ61" s="471"/>
      <c r="ANR61" s="471"/>
      <c r="ANS61" s="471"/>
      <c r="ANT61" s="471"/>
      <c r="ANU61" s="471"/>
      <c r="ANV61" s="471"/>
      <c r="ANW61" s="471"/>
      <c r="ANX61" s="471"/>
      <c r="ANY61" s="471"/>
      <c r="ANZ61" s="471"/>
      <c r="AOA61" s="471"/>
      <c r="AOB61" s="471"/>
      <c r="AOC61" s="471"/>
      <c r="AOD61" s="471"/>
      <c r="AOE61" s="471"/>
      <c r="AOF61" s="471"/>
      <c r="AOG61" s="471"/>
      <c r="AOH61" s="471"/>
      <c r="AOI61" s="471"/>
      <c r="AOJ61" s="471"/>
      <c r="AOK61" s="471"/>
      <c r="AOL61" s="471"/>
      <c r="AOM61" s="471"/>
      <c r="AON61" s="471"/>
      <c r="AOO61" s="471"/>
      <c r="AOP61" s="471"/>
      <c r="AOQ61" s="471"/>
      <c r="AOR61" s="471"/>
      <c r="AOS61" s="471"/>
      <c r="AOT61" s="471"/>
      <c r="AOU61" s="471"/>
      <c r="AOV61" s="471"/>
      <c r="AOW61" s="471"/>
      <c r="AOX61" s="471"/>
      <c r="AOY61" s="471"/>
      <c r="AOZ61" s="471"/>
      <c r="APA61" s="471"/>
      <c r="APB61" s="471"/>
      <c r="APC61" s="471"/>
      <c r="APD61" s="471"/>
      <c r="APE61" s="471"/>
      <c r="APF61" s="471"/>
      <c r="APG61" s="471"/>
      <c r="APH61" s="471"/>
      <c r="API61" s="471"/>
      <c r="APJ61" s="471"/>
      <c r="APK61" s="471"/>
      <c r="APL61" s="471"/>
      <c r="APM61" s="471"/>
      <c r="APN61" s="471"/>
      <c r="APO61" s="471"/>
      <c r="APP61" s="471"/>
      <c r="APQ61" s="471"/>
      <c r="APR61" s="471"/>
      <c r="APS61" s="471"/>
      <c r="APT61" s="471"/>
      <c r="APU61" s="471"/>
      <c r="APV61" s="471"/>
      <c r="APW61" s="471"/>
      <c r="APX61" s="471"/>
      <c r="APY61" s="471"/>
      <c r="APZ61" s="471"/>
      <c r="AQA61" s="471"/>
      <c r="AQB61" s="471"/>
      <c r="AQC61" s="471"/>
      <c r="AQD61" s="471"/>
      <c r="AQE61" s="471"/>
      <c r="AQF61" s="471"/>
      <c r="AQG61" s="471"/>
      <c r="AQH61" s="471"/>
      <c r="AQI61" s="471"/>
      <c r="AQJ61" s="471"/>
      <c r="AQK61" s="471"/>
      <c r="AQL61" s="471"/>
      <c r="AQM61" s="471"/>
      <c r="AQN61" s="471"/>
      <c r="AQO61" s="471"/>
      <c r="AQP61" s="471"/>
      <c r="AQQ61" s="471"/>
      <c r="AQR61" s="471"/>
      <c r="AQS61" s="471"/>
      <c r="AQT61" s="471"/>
      <c r="AQU61" s="471"/>
      <c r="AQV61" s="471"/>
      <c r="AQW61" s="471"/>
      <c r="AQX61" s="471"/>
      <c r="AQY61" s="471"/>
      <c r="AQZ61" s="471"/>
      <c r="ARA61" s="471"/>
      <c r="ARB61" s="471"/>
      <c r="ARC61" s="471"/>
      <c r="ARD61" s="471"/>
      <c r="ARE61" s="471"/>
      <c r="ARF61" s="471"/>
      <c r="ARG61" s="471"/>
      <c r="ARH61" s="471"/>
      <c r="ARI61" s="471"/>
      <c r="ARJ61" s="471"/>
      <c r="ARK61" s="471"/>
      <c r="ARL61" s="471"/>
      <c r="ARM61" s="471"/>
      <c r="ARN61" s="471"/>
      <c r="ARO61" s="471"/>
      <c r="ARP61" s="471"/>
      <c r="ARQ61" s="471"/>
      <c r="ARR61" s="471"/>
      <c r="ARS61" s="471"/>
      <c r="ART61" s="471"/>
      <c r="ARU61" s="471"/>
      <c r="ARV61" s="471"/>
      <c r="ARW61" s="471"/>
      <c r="ARX61" s="471"/>
      <c r="ARY61" s="471"/>
      <c r="ARZ61" s="471"/>
      <c r="ASA61" s="471"/>
      <c r="ASB61" s="471"/>
      <c r="ASC61" s="471"/>
      <c r="ASD61" s="471"/>
      <c r="ASE61" s="471"/>
      <c r="ASF61" s="471"/>
      <c r="ASG61" s="471"/>
      <c r="ASH61" s="471"/>
      <c r="ASI61" s="471"/>
      <c r="ASJ61" s="471"/>
      <c r="ASK61" s="471"/>
      <c r="ASL61" s="471"/>
      <c r="ASM61" s="471"/>
      <c r="ASN61" s="471"/>
      <c r="ASO61" s="471"/>
      <c r="ASP61" s="471"/>
      <c r="ASQ61" s="471"/>
      <c r="ASR61" s="471"/>
      <c r="ASS61" s="471"/>
      <c r="AST61" s="471"/>
      <c r="ASU61" s="471"/>
      <c r="ASV61" s="471"/>
      <c r="ASW61" s="471"/>
      <c r="ASX61" s="471"/>
      <c r="ASY61" s="471"/>
      <c r="ASZ61" s="471"/>
      <c r="ATA61" s="471"/>
      <c r="ATB61" s="471"/>
      <c r="ATC61" s="471"/>
      <c r="ATD61" s="471"/>
      <c r="ATE61" s="471"/>
      <c r="ATF61" s="471"/>
      <c r="ATG61" s="471"/>
      <c r="ATH61" s="471"/>
      <c r="ATI61" s="471"/>
      <c r="ATJ61" s="471"/>
      <c r="ATK61" s="471"/>
      <c r="ATL61" s="471"/>
      <c r="ATM61" s="471"/>
      <c r="ATN61" s="471"/>
      <c r="ATO61" s="471"/>
      <c r="ATP61" s="471"/>
      <c r="ATQ61" s="471"/>
      <c r="ATR61" s="471"/>
      <c r="ATS61" s="471"/>
      <c r="ATT61" s="471"/>
      <c r="ATU61" s="471"/>
      <c r="ATV61" s="471"/>
      <c r="ATW61" s="471"/>
      <c r="ATX61" s="471"/>
      <c r="ATY61" s="471"/>
      <c r="ATZ61" s="471"/>
      <c r="AUA61" s="471"/>
      <c r="AUB61" s="471"/>
      <c r="AUC61" s="471"/>
      <c r="AUD61" s="471"/>
      <c r="AUE61" s="471"/>
      <c r="AUF61" s="471"/>
      <c r="AUG61" s="471"/>
      <c r="AUH61" s="471"/>
      <c r="AUI61" s="471"/>
      <c r="AUJ61" s="471"/>
      <c r="AUK61" s="471"/>
      <c r="AUL61" s="471"/>
      <c r="AUM61" s="471"/>
      <c r="AUN61" s="471"/>
      <c r="AUO61" s="471"/>
      <c r="AUP61" s="471"/>
      <c r="AUQ61" s="471"/>
      <c r="AUR61" s="471"/>
      <c r="AUS61" s="471"/>
      <c r="AUT61" s="471"/>
      <c r="AUU61" s="471"/>
      <c r="AUV61" s="471"/>
      <c r="AUW61" s="471"/>
      <c r="AUX61" s="471"/>
      <c r="AUY61" s="471"/>
      <c r="AUZ61" s="471"/>
      <c r="AVA61" s="471"/>
      <c r="AVB61" s="471"/>
      <c r="AVC61" s="471"/>
      <c r="AVD61" s="471"/>
      <c r="AVE61" s="471"/>
      <c r="AVF61" s="471"/>
      <c r="AVG61" s="471"/>
      <c r="AVH61" s="471"/>
      <c r="AVI61" s="471"/>
      <c r="AVJ61" s="471"/>
      <c r="AVK61" s="471"/>
      <c r="AVL61" s="471"/>
      <c r="AVM61" s="471"/>
      <c r="AVN61" s="471"/>
      <c r="AVO61" s="471"/>
      <c r="AVP61" s="471"/>
      <c r="AVQ61" s="471"/>
      <c r="AVR61" s="471"/>
      <c r="AVS61" s="471"/>
      <c r="AVT61" s="471"/>
      <c r="AVU61" s="471"/>
      <c r="AVV61" s="471"/>
      <c r="AVW61" s="471"/>
      <c r="AVX61" s="471"/>
      <c r="AVY61" s="471"/>
      <c r="AVZ61" s="471"/>
      <c r="AWA61" s="471"/>
      <c r="AWB61" s="471"/>
      <c r="AWC61" s="471"/>
      <c r="AWD61" s="471"/>
      <c r="AWE61" s="471"/>
      <c r="AWF61" s="471"/>
      <c r="AWG61" s="471"/>
      <c r="AWH61" s="471"/>
      <c r="AWI61" s="471"/>
      <c r="AWJ61" s="471"/>
      <c r="AWK61" s="471"/>
      <c r="AWL61" s="471"/>
      <c r="AWM61" s="471"/>
      <c r="AWN61" s="471"/>
      <c r="AWO61" s="471"/>
      <c r="AWP61" s="471"/>
      <c r="AWQ61" s="471"/>
      <c r="AWR61" s="471"/>
      <c r="AWS61" s="471"/>
      <c r="AWT61" s="471"/>
      <c r="AWU61" s="471"/>
      <c r="AWV61" s="471"/>
      <c r="AWW61" s="471"/>
      <c r="AWX61" s="471"/>
      <c r="AWY61" s="471"/>
      <c r="AWZ61" s="471"/>
      <c r="AXA61" s="471"/>
      <c r="AXB61" s="471"/>
      <c r="AXC61" s="471"/>
      <c r="AXD61" s="471"/>
      <c r="AXE61" s="471"/>
      <c r="AXF61" s="471"/>
      <c r="AXG61" s="471"/>
      <c r="AXH61" s="471"/>
      <c r="AXI61" s="471"/>
      <c r="AXJ61" s="471"/>
      <c r="AXK61" s="471"/>
      <c r="AXL61" s="471"/>
      <c r="AXM61" s="471"/>
      <c r="AXN61" s="471"/>
      <c r="AXO61" s="471"/>
      <c r="AXP61" s="471"/>
      <c r="AXQ61" s="471"/>
      <c r="AXR61" s="471"/>
      <c r="AXS61" s="471"/>
      <c r="AXT61" s="471"/>
      <c r="AXU61" s="471"/>
      <c r="AXV61" s="471"/>
      <c r="AXW61" s="471"/>
      <c r="AXX61" s="471"/>
      <c r="AXY61" s="471"/>
      <c r="AXZ61" s="471"/>
      <c r="AYA61" s="471"/>
      <c r="AYB61" s="471"/>
      <c r="AYC61" s="471"/>
      <c r="AYD61" s="471"/>
      <c r="AYE61" s="471"/>
      <c r="AYF61" s="471"/>
      <c r="AYG61" s="471"/>
      <c r="AYH61" s="471"/>
      <c r="AYI61" s="471"/>
      <c r="AYJ61" s="471"/>
      <c r="AYK61" s="471"/>
      <c r="AYL61" s="471"/>
      <c r="AYM61" s="471"/>
      <c r="AYN61" s="471"/>
      <c r="AYO61" s="471"/>
      <c r="AYP61" s="471"/>
      <c r="AYQ61" s="471"/>
      <c r="AYR61" s="471"/>
      <c r="AYS61" s="471"/>
      <c r="AYT61" s="471"/>
      <c r="AYU61" s="471"/>
      <c r="AYV61" s="471"/>
      <c r="AYW61" s="471"/>
      <c r="AYX61" s="471"/>
      <c r="AYY61" s="471"/>
      <c r="AYZ61" s="471"/>
      <c r="AZA61" s="471"/>
      <c r="AZB61" s="471"/>
      <c r="AZC61" s="471"/>
      <c r="AZD61" s="471"/>
      <c r="AZE61" s="471"/>
      <c r="AZF61" s="471"/>
      <c r="AZG61" s="471"/>
      <c r="AZH61" s="471"/>
      <c r="AZI61" s="471"/>
      <c r="AZJ61" s="471"/>
      <c r="AZK61" s="471"/>
      <c r="AZL61" s="471"/>
      <c r="AZM61" s="471"/>
      <c r="AZN61" s="471"/>
      <c r="AZO61" s="471"/>
      <c r="AZP61" s="471"/>
      <c r="AZQ61" s="471"/>
      <c r="AZR61" s="471"/>
      <c r="AZS61" s="471"/>
      <c r="AZT61" s="471"/>
      <c r="AZU61" s="471"/>
      <c r="AZV61" s="471"/>
      <c r="AZW61" s="471"/>
      <c r="AZX61" s="471"/>
      <c r="AZY61" s="471"/>
      <c r="AZZ61" s="471"/>
      <c r="BAA61" s="471"/>
      <c r="BAB61" s="471"/>
      <c r="BAC61" s="471"/>
      <c r="BAD61" s="471"/>
      <c r="BAE61" s="471"/>
      <c r="BAF61" s="471"/>
      <c r="BAG61" s="471"/>
      <c r="BAH61" s="471"/>
      <c r="BAI61" s="471"/>
      <c r="BAJ61" s="471"/>
      <c r="BAK61" s="471"/>
      <c r="BAL61" s="471"/>
      <c r="BAM61" s="471"/>
      <c r="BAN61" s="471"/>
      <c r="BAO61" s="471"/>
      <c r="BAP61" s="471"/>
      <c r="BAQ61" s="471"/>
      <c r="BAR61" s="471"/>
      <c r="BAS61" s="471"/>
      <c r="BAT61" s="471"/>
      <c r="BAU61" s="471"/>
      <c r="BAV61" s="471"/>
      <c r="BAW61" s="471"/>
      <c r="BAX61" s="471"/>
      <c r="BAY61" s="471"/>
      <c r="BAZ61" s="471"/>
      <c r="BBA61" s="471"/>
      <c r="BBB61" s="471"/>
      <c r="BBC61" s="471"/>
      <c r="BBD61" s="471"/>
      <c r="BBE61" s="471"/>
      <c r="BBF61" s="471"/>
      <c r="BBG61" s="471"/>
      <c r="BBH61" s="471"/>
      <c r="BBI61" s="471"/>
      <c r="BBJ61" s="471"/>
      <c r="BBK61" s="471"/>
      <c r="BBL61" s="471"/>
      <c r="BBM61" s="471"/>
      <c r="BBN61" s="471"/>
      <c r="BBO61" s="471"/>
      <c r="BBP61" s="471"/>
      <c r="BBQ61" s="471"/>
      <c r="BBR61" s="471"/>
      <c r="BBS61" s="471"/>
      <c r="BBT61" s="471"/>
      <c r="BBU61" s="471"/>
      <c r="BBV61" s="471"/>
      <c r="BBW61" s="471"/>
      <c r="BBX61" s="471"/>
      <c r="BBY61" s="471"/>
      <c r="BBZ61" s="471"/>
      <c r="BCA61" s="471"/>
      <c r="BCB61" s="471"/>
      <c r="BCC61" s="471"/>
      <c r="BCD61" s="471"/>
      <c r="BCE61" s="471"/>
      <c r="BCF61" s="471"/>
      <c r="BCG61" s="471"/>
      <c r="BCH61" s="471"/>
      <c r="BCI61" s="471"/>
      <c r="BCJ61" s="471"/>
      <c r="BCK61" s="471"/>
      <c r="BCL61" s="471"/>
      <c r="BCM61" s="471"/>
      <c r="BCN61" s="471"/>
      <c r="BCO61" s="471"/>
      <c r="BCP61" s="471"/>
      <c r="BCQ61" s="471"/>
      <c r="BCR61" s="471"/>
      <c r="BCS61" s="471"/>
      <c r="BCT61" s="471"/>
      <c r="BCU61" s="471"/>
      <c r="BCV61" s="471"/>
      <c r="BCW61" s="471"/>
      <c r="BCX61" s="471"/>
      <c r="BCY61" s="471"/>
      <c r="BCZ61" s="471"/>
      <c r="BDA61" s="471"/>
      <c r="BDB61" s="471"/>
      <c r="BDC61" s="471"/>
      <c r="BDD61" s="471"/>
      <c r="BDE61" s="471"/>
      <c r="BDF61" s="471"/>
      <c r="BDG61" s="471"/>
      <c r="BDH61" s="471"/>
      <c r="BDI61" s="471"/>
      <c r="BDJ61" s="471"/>
      <c r="BDK61" s="471"/>
      <c r="BDL61" s="471"/>
      <c r="BDM61" s="471"/>
      <c r="BDN61" s="471"/>
      <c r="BDO61" s="471"/>
      <c r="BDP61" s="471"/>
      <c r="BDQ61" s="471"/>
      <c r="BDR61" s="471"/>
      <c r="BDS61" s="471"/>
      <c r="BDT61" s="471"/>
      <c r="BDU61" s="471"/>
      <c r="BDV61" s="471"/>
      <c r="BDW61" s="471"/>
      <c r="BDX61" s="471"/>
      <c r="BDY61" s="471"/>
      <c r="BDZ61" s="471"/>
      <c r="BEA61" s="471"/>
      <c r="BEB61" s="471"/>
      <c r="BEC61" s="471"/>
      <c r="BED61" s="471"/>
      <c r="BEE61" s="471"/>
      <c r="BEF61" s="471"/>
      <c r="BEG61" s="471"/>
      <c r="BEH61" s="471"/>
      <c r="BEI61" s="471"/>
      <c r="BEJ61" s="471"/>
      <c r="BEK61" s="471"/>
      <c r="BEL61" s="471"/>
      <c r="BEM61" s="471"/>
      <c r="BEN61" s="471"/>
      <c r="BEO61" s="471"/>
      <c r="BEP61" s="471"/>
      <c r="BEQ61" s="471"/>
      <c r="BER61" s="471"/>
      <c r="BES61" s="471"/>
      <c r="BET61" s="471"/>
      <c r="BEU61" s="471"/>
      <c r="BEV61" s="471"/>
      <c r="BEW61" s="471"/>
      <c r="BEX61" s="471"/>
      <c r="BEY61" s="471"/>
      <c r="BEZ61" s="471"/>
      <c r="BFA61" s="471"/>
      <c r="BFB61" s="471"/>
      <c r="BFC61" s="471"/>
      <c r="BFD61" s="471"/>
      <c r="BFE61" s="471"/>
      <c r="BFF61" s="471"/>
      <c r="BFG61" s="471"/>
      <c r="BFH61" s="471"/>
      <c r="BFI61" s="471"/>
      <c r="BFJ61" s="471"/>
      <c r="BFK61" s="471"/>
      <c r="BFL61" s="471"/>
      <c r="BFM61" s="471"/>
      <c r="BFN61" s="471"/>
      <c r="BFO61" s="471"/>
      <c r="BFP61" s="471"/>
      <c r="BFQ61" s="471"/>
      <c r="BFR61" s="471"/>
      <c r="BFS61" s="471"/>
      <c r="BFT61" s="471"/>
      <c r="BFU61" s="471"/>
      <c r="BFV61" s="471"/>
      <c r="BFW61" s="471"/>
      <c r="BFX61" s="471"/>
      <c r="BFY61" s="471"/>
      <c r="BFZ61" s="471"/>
      <c r="BGA61" s="471"/>
      <c r="BGB61" s="471"/>
      <c r="BGC61" s="471"/>
      <c r="BGD61" s="471"/>
      <c r="BGE61" s="471"/>
      <c r="BGF61" s="471"/>
      <c r="BGG61" s="471"/>
      <c r="BGH61" s="471"/>
      <c r="BGI61" s="471"/>
      <c r="BGJ61" s="471"/>
      <c r="BGK61" s="471"/>
      <c r="BGL61" s="471"/>
      <c r="BGM61" s="471"/>
      <c r="BGN61" s="471"/>
      <c r="BGO61" s="471"/>
      <c r="BGP61" s="471"/>
      <c r="BGQ61" s="471"/>
      <c r="BGR61" s="471"/>
      <c r="BGS61" s="471"/>
      <c r="BGT61" s="471"/>
      <c r="BGU61" s="471"/>
      <c r="BGV61" s="471"/>
      <c r="BGW61" s="471"/>
      <c r="BGX61" s="471"/>
      <c r="BGY61" s="471"/>
      <c r="BGZ61" s="471"/>
      <c r="BHA61" s="471"/>
      <c r="BHB61" s="471"/>
      <c r="BHC61" s="471"/>
      <c r="BHD61" s="471"/>
      <c r="BHE61" s="471"/>
      <c r="BHF61" s="471"/>
      <c r="BHG61" s="471"/>
      <c r="BHH61" s="471"/>
      <c r="BHI61" s="471"/>
      <c r="BHJ61" s="471"/>
      <c r="BHK61" s="471"/>
      <c r="BHL61" s="471"/>
      <c r="BHM61" s="471"/>
      <c r="BHN61" s="471"/>
      <c r="BHO61" s="471"/>
      <c r="BHP61" s="471"/>
      <c r="BHQ61" s="471"/>
      <c r="BHR61" s="471"/>
      <c r="BHS61" s="471"/>
      <c r="BHT61" s="471"/>
      <c r="BHU61" s="471"/>
      <c r="BHV61" s="471"/>
      <c r="BHW61" s="471"/>
      <c r="BHX61" s="471"/>
      <c r="BHY61" s="471"/>
      <c r="BHZ61" s="471"/>
      <c r="BIA61" s="471"/>
      <c r="BIB61" s="471"/>
      <c r="BIC61" s="471"/>
      <c r="BID61" s="471"/>
      <c r="BIE61" s="471"/>
      <c r="BIF61" s="471"/>
      <c r="BIG61" s="471"/>
      <c r="BIH61" s="471"/>
      <c r="BII61" s="471"/>
      <c r="BIJ61" s="471"/>
      <c r="BIK61" s="471"/>
      <c r="BIL61" s="471"/>
      <c r="BIM61" s="471"/>
      <c r="BIN61" s="471"/>
      <c r="BIO61" s="471"/>
      <c r="BIP61" s="471"/>
      <c r="BIQ61" s="471"/>
      <c r="BIR61" s="471"/>
      <c r="BIS61" s="471"/>
      <c r="BIT61" s="471"/>
      <c r="BIU61" s="471"/>
      <c r="BIV61" s="471"/>
      <c r="BIW61" s="471"/>
      <c r="BIX61" s="471"/>
      <c r="BIY61" s="471"/>
      <c r="BIZ61" s="471"/>
      <c r="BJA61" s="471"/>
      <c r="BJB61" s="471"/>
      <c r="BJC61" s="471"/>
      <c r="BJD61" s="471"/>
      <c r="BJE61" s="471"/>
      <c r="BJF61" s="471"/>
      <c r="BJG61" s="471"/>
      <c r="BJH61" s="471"/>
      <c r="BJI61" s="471"/>
      <c r="BJJ61" s="471"/>
      <c r="BJK61" s="471"/>
      <c r="BJL61" s="471"/>
      <c r="BJM61" s="471"/>
      <c r="BJN61" s="471"/>
      <c r="BJO61" s="471"/>
      <c r="BJP61" s="471"/>
      <c r="BJQ61" s="471"/>
      <c r="BJR61" s="471"/>
      <c r="BJS61" s="471"/>
      <c r="BJT61" s="471"/>
      <c r="BJU61" s="471"/>
      <c r="BJV61" s="471"/>
      <c r="BJW61" s="471"/>
      <c r="BJX61" s="471"/>
      <c r="BJY61" s="471"/>
      <c r="BJZ61" s="471"/>
      <c r="BKA61" s="471"/>
      <c r="BKB61" s="471"/>
      <c r="BKC61" s="471"/>
      <c r="BKD61" s="471"/>
      <c r="BKE61" s="471"/>
      <c r="BKF61" s="471"/>
      <c r="BKG61" s="471"/>
      <c r="BKH61" s="471"/>
      <c r="BKI61" s="471"/>
      <c r="BKJ61" s="471"/>
      <c r="BKK61" s="471"/>
      <c r="BKL61" s="471"/>
      <c r="BKM61" s="471"/>
      <c r="BKN61" s="471"/>
      <c r="BKO61" s="471"/>
      <c r="BKP61" s="471"/>
      <c r="BKQ61" s="471"/>
      <c r="BKR61" s="471"/>
      <c r="BKS61" s="471"/>
      <c r="BKT61" s="471"/>
      <c r="BKU61" s="471"/>
      <c r="BKV61" s="471"/>
      <c r="BKW61" s="471"/>
      <c r="BKX61" s="471"/>
      <c r="BKY61" s="471"/>
      <c r="BKZ61" s="471"/>
      <c r="BLA61" s="471"/>
      <c r="BLB61" s="471"/>
      <c r="BLC61" s="471"/>
      <c r="BLD61" s="471"/>
      <c r="BLE61" s="471"/>
      <c r="BLF61" s="471"/>
      <c r="BLG61" s="471"/>
      <c r="BLH61" s="471"/>
      <c r="BLI61" s="471"/>
      <c r="BLJ61" s="471"/>
      <c r="BLK61" s="471"/>
      <c r="BLL61" s="471"/>
      <c r="BLM61" s="471"/>
      <c r="BLN61" s="471"/>
      <c r="BLO61" s="471"/>
      <c r="BLP61" s="471"/>
      <c r="BLQ61" s="471"/>
      <c r="BLR61" s="471"/>
      <c r="BLS61" s="471"/>
      <c r="BLT61" s="471"/>
      <c r="BLU61" s="471"/>
      <c r="BLV61" s="471"/>
      <c r="BLW61" s="471"/>
      <c r="BLX61" s="471"/>
      <c r="BLY61" s="471"/>
      <c r="BLZ61" s="471"/>
      <c r="BMA61" s="471"/>
      <c r="BMB61" s="471"/>
      <c r="BMC61" s="471"/>
      <c r="BMD61" s="471"/>
      <c r="BME61" s="471"/>
      <c r="BMF61" s="471"/>
      <c r="BMG61" s="471"/>
      <c r="BMH61" s="471"/>
      <c r="BMI61" s="471"/>
      <c r="BMJ61" s="471"/>
      <c r="BMK61" s="471"/>
      <c r="BML61" s="471"/>
      <c r="BMM61" s="471"/>
      <c r="BMN61" s="471"/>
      <c r="BMO61" s="471"/>
      <c r="BMP61" s="471"/>
      <c r="BMQ61" s="471"/>
      <c r="BMR61" s="471"/>
      <c r="BMS61" s="471"/>
      <c r="BMT61" s="471"/>
      <c r="BMU61" s="471"/>
      <c r="BMV61" s="471"/>
      <c r="BMW61" s="471"/>
      <c r="BMX61" s="471"/>
      <c r="BMY61" s="471"/>
      <c r="BMZ61" s="471"/>
      <c r="BNA61" s="471"/>
      <c r="BNB61" s="471"/>
      <c r="BNC61" s="471"/>
      <c r="BND61" s="471"/>
      <c r="BNE61" s="471"/>
      <c r="BNF61" s="471"/>
      <c r="BNG61" s="471"/>
      <c r="BNH61" s="471"/>
      <c r="BNI61" s="471"/>
      <c r="BNJ61" s="471"/>
      <c r="BNK61" s="471"/>
      <c r="BNL61" s="471"/>
      <c r="BNM61" s="471"/>
      <c r="BNN61" s="471"/>
      <c r="BNO61" s="471"/>
      <c r="BNP61" s="471"/>
      <c r="BNQ61" s="471"/>
      <c r="BNR61" s="471"/>
      <c r="BNS61" s="471"/>
      <c r="BNT61" s="471"/>
      <c r="BNU61" s="471"/>
      <c r="BNV61" s="471"/>
      <c r="BNW61" s="471"/>
      <c r="BNX61" s="471"/>
      <c r="BNY61" s="471"/>
      <c r="BNZ61" s="471"/>
      <c r="BOA61" s="471"/>
      <c r="BOB61" s="471"/>
      <c r="BOC61" s="471"/>
      <c r="BOD61" s="471"/>
      <c r="BOE61" s="471"/>
      <c r="BOF61" s="471"/>
      <c r="BOG61" s="471"/>
      <c r="BOH61" s="471"/>
      <c r="BOI61" s="471"/>
      <c r="BOJ61" s="471"/>
      <c r="BOK61" s="471"/>
      <c r="BOL61" s="471"/>
      <c r="BOM61" s="471"/>
      <c r="BON61" s="471"/>
      <c r="BOO61" s="471"/>
      <c r="BOP61" s="471"/>
      <c r="BOQ61" s="471"/>
      <c r="BOR61" s="471"/>
      <c r="BOS61" s="471"/>
      <c r="BOT61" s="471"/>
      <c r="BOU61" s="471"/>
      <c r="BOV61" s="471"/>
      <c r="BOW61" s="471"/>
      <c r="BOX61" s="471"/>
      <c r="BOY61" s="471"/>
      <c r="BOZ61" s="471"/>
      <c r="BPA61" s="471"/>
      <c r="BPB61" s="471"/>
      <c r="BPC61" s="471"/>
      <c r="BPD61" s="471"/>
      <c r="BPE61" s="471"/>
      <c r="BPF61" s="471"/>
      <c r="BPG61" s="471"/>
      <c r="BPH61" s="471"/>
      <c r="BPI61" s="471"/>
      <c r="BPJ61" s="471"/>
      <c r="BPK61" s="471"/>
      <c r="BPL61" s="471"/>
      <c r="BPM61" s="471"/>
      <c r="BPN61" s="471"/>
      <c r="BPO61" s="471"/>
      <c r="BPP61" s="471"/>
      <c r="BPQ61" s="471"/>
      <c r="BPR61" s="471"/>
      <c r="BPS61" s="471"/>
      <c r="BPT61" s="471"/>
      <c r="BPU61" s="471"/>
      <c r="BPV61" s="471"/>
      <c r="BPW61" s="471"/>
      <c r="BPX61" s="471"/>
      <c r="BPY61" s="471"/>
      <c r="BPZ61" s="471"/>
      <c r="BQA61" s="471"/>
      <c r="BQB61" s="471"/>
      <c r="BQC61" s="471"/>
      <c r="BQD61" s="471"/>
      <c r="BQE61" s="471"/>
      <c r="BQF61" s="471"/>
      <c r="BQG61" s="471"/>
      <c r="BQH61" s="471"/>
      <c r="BQI61" s="471"/>
      <c r="BQJ61" s="471"/>
      <c r="BQK61" s="471"/>
      <c r="BQL61" s="471"/>
      <c r="BQM61" s="471"/>
      <c r="BQN61" s="471"/>
      <c r="BQO61" s="471"/>
      <c r="BQP61" s="471"/>
      <c r="BQQ61" s="471"/>
      <c r="BQR61" s="471"/>
      <c r="BQS61" s="471"/>
      <c r="BQT61" s="471"/>
      <c r="BQU61" s="471"/>
      <c r="BQV61" s="471"/>
      <c r="BQW61" s="471"/>
      <c r="BQX61" s="471"/>
      <c r="BQY61" s="471"/>
      <c r="BQZ61" s="471"/>
      <c r="BRA61" s="471"/>
      <c r="BRB61" s="471"/>
      <c r="BRC61" s="471"/>
      <c r="BRD61" s="471"/>
      <c r="BRE61" s="471"/>
      <c r="BRF61" s="471"/>
      <c r="BRG61" s="471"/>
      <c r="BRH61" s="471"/>
      <c r="BRI61" s="471"/>
      <c r="BRJ61" s="471"/>
      <c r="BRK61" s="471"/>
      <c r="BRL61" s="471"/>
      <c r="BRM61" s="471"/>
      <c r="BRN61" s="471"/>
      <c r="BRO61" s="471"/>
      <c r="BRP61" s="471"/>
      <c r="BRQ61" s="471"/>
      <c r="BRR61" s="471"/>
      <c r="BRS61" s="471"/>
      <c r="BRT61" s="471"/>
      <c r="BRU61" s="471"/>
      <c r="BRV61" s="471"/>
      <c r="BRW61" s="471"/>
      <c r="BRX61" s="471"/>
      <c r="BRY61" s="471"/>
      <c r="BRZ61" s="471"/>
      <c r="BSA61" s="471"/>
      <c r="BSB61" s="471"/>
      <c r="BSC61" s="471"/>
      <c r="BSD61" s="471"/>
      <c r="BSE61" s="471"/>
      <c r="BSF61" s="471"/>
      <c r="BSG61" s="471"/>
      <c r="BSH61" s="471"/>
      <c r="BSI61" s="471"/>
      <c r="BSJ61" s="471"/>
      <c r="BSK61" s="471"/>
      <c r="BSL61" s="471"/>
      <c r="BSM61" s="471"/>
      <c r="BSN61" s="471"/>
      <c r="BSO61" s="471"/>
      <c r="BSP61" s="471"/>
      <c r="BSQ61" s="471"/>
      <c r="BSR61" s="471"/>
      <c r="BSS61" s="471"/>
      <c r="BST61" s="471"/>
      <c r="BSU61" s="471"/>
      <c r="BSV61" s="471"/>
      <c r="BSW61" s="471"/>
      <c r="BSX61" s="471"/>
      <c r="BSY61" s="471"/>
      <c r="BSZ61" s="471"/>
      <c r="BTA61" s="471"/>
      <c r="BTB61" s="471"/>
      <c r="BTC61" s="471"/>
      <c r="BTD61" s="471"/>
      <c r="BTE61" s="471"/>
      <c r="BTF61" s="471"/>
      <c r="BTG61" s="471"/>
      <c r="BTH61" s="471"/>
      <c r="BTI61" s="471"/>
      <c r="BTJ61" s="471"/>
      <c r="BTK61" s="471"/>
      <c r="BTL61" s="471"/>
      <c r="BTM61" s="471"/>
      <c r="BTN61" s="471"/>
      <c r="BTO61" s="471"/>
      <c r="BTP61" s="471"/>
      <c r="BTQ61" s="471"/>
      <c r="BTR61" s="471"/>
      <c r="BTS61" s="471"/>
      <c r="BTT61" s="471"/>
      <c r="BTU61" s="471"/>
      <c r="BTV61" s="471"/>
      <c r="BTW61" s="471"/>
      <c r="BTX61" s="471"/>
      <c r="BTY61" s="471"/>
      <c r="BTZ61" s="471"/>
      <c r="BUA61" s="471"/>
      <c r="BUB61" s="471"/>
      <c r="BUC61" s="471"/>
      <c r="BUD61" s="471"/>
      <c r="BUE61" s="471"/>
      <c r="BUF61" s="471"/>
      <c r="BUG61" s="471"/>
      <c r="BUH61" s="471"/>
      <c r="BUI61" s="471"/>
      <c r="BUJ61" s="471"/>
      <c r="BUK61" s="471"/>
      <c r="BUL61" s="471"/>
      <c r="BUM61" s="471"/>
      <c r="BUN61" s="471"/>
      <c r="BUO61" s="471"/>
      <c r="BUP61" s="471"/>
      <c r="BUQ61" s="471"/>
      <c r="BUR61" s="471"/>
      <c r="BUS61" s="471"/>
      <c r="BUT61" s="471"/>
      <c r="BUU61" s="471"/>
      <c r="BUV61" s="471"/>
      <c r="BUW61" s="471"/>
      <c r="BUX61" s="471"/>
      <c r="BUY61" s="471"/>
      <c r="BUZ61" s="471"/>
      <c r="BVA61" s="471"/>
      <c r="BVB61" s="471"/>
      <c r="BVC61" s="471"/>
      <c r="BVD61" s="471"/>
      <c r="BVE61" s="471"/>
      <c r="BVF61" s="471"/>
      <c r="BVG61" s="471"/>
      <c r="BVH61" s="471"/>
      <c r="BVI61" s="471"/>
      <c r="BVJ61" s="471"/>
      <c r="BVK61" s="471"/>
      <c r="BVL61" s="471"/>
      <c r="BVM61" s="471"/>
      <c r="BVN61" s="471"/>
      <c r="BVO61" s="471"/>
      <c r="BVP61" s="471"/>
      <c r="BVQ61" s="471"/>
      <c r="BVR61" s="471"/>
      <c r="BVS61" s="471"/>
      <c r="BVT61" s="471"/>
      <c r="BVU61" s="471"/>
      <c r="BVV61" s="471"/>
      <c r="BVW61" s="471"/>
      <c r="BVX61" s="471"/>
      <c r="BVY61" s="471"/>
      <c r="BVZ61" s="471"/>
      <c r="BWA61" s="471"/>
      <c r="BWB61" s="471"/>
      <c r="BWC61" s="471"/>
      <c r="BWD61" s="471"/>
    </row>
    <row r="62" spans="1:1954" ht="16.5" x14ac:dyDescent="0.3">
      <c r="A62" s="1728" t="s">
        <v>1706</v>
      </c>
      <c r="B62" s="1729">
        <v>180.81841950217969</v>
      </c>
      <c r="C62" s="1729">
        <v>133.99920204999998</v>
      </c>
      <c r="D62" s="1729">
        <v>314.81762155217967</v>
      </c>
      <c r="F62" s="570"/>
      <c r="G62" s="570"/>
      <c r="H62" s="570"/>
      <c r="J62" s="1723"/>
      <c r="K62" s="1723"/>
      <c r="L62" s="1723"/>
    </row>
    <row r="63" spans="1:1954" ht="16.5" x14ac:dyDescent="0.3">
      <c r="A63" s="1728" t="s">
        <v>1707</v>
      </c>
      <c r="B63" s="1729">
        <v>36.851171839999999</v>
      </c>
      <c r="C63" s="1729">
        <v>72.954395500000004</v>
      </c>
      <c r="D63" s="1729">
        <v>109.80556734000001</v>
      </c>
      <c r="F63" s="570"/>
      <c r="G63" s="570"/>
      <c r="H63" s="570"/>
      <c r="J63" s="1723"/>
      <c r="K63" s="1723"/>
      <c r="L63" s="1723"/>
    </row>
    <row r="64" spans="1:1954" ht="16.5" x14ac:dyDescent="0.3">
      <c r="A64" s="1728" t="s">
        <v>1708</v>
      </c>
      <c r="B64" s="1729">
        <v>108.23887086999999</v>
      </c>
      <c r="C64" s="1729">
        <v>104.02442542</v>
      </c>
      <c r="D64" s="1729">
        <v>212.26329629</v>
      </c>
      <c r="F64" s="570"/>
      <c r="G64" s="570"/>
      <c r="H64" s="570"/>
      <c r="J64" s="1723"/>
      <c r="K64" s="1723"/>
      <c r="L64" s="1723"/>
    </row>
    <row r="65" spans="1:12" ht="17.25" thickBot="1" x14ac:dyDescent="0.35">
      <c r="A65" s="1733" t="s">
        <v>1709</v>
      </c>
      <c r="B65" s="1734">
        <v>1047.1806427570034</v>
      </c>
      <c r="C65" s="1734">
        <v>6.3440257699999991</v>
      </c>
      <c r="D65" s="1734">
        <v>1053.5246685270033</v>
      </c>
      <c r="F65" s="570"/>
      <c r="G65" s="570"/>
      <c r="H65" s="570"/>
      <c r="J65" s="1723"/>
      <c r="K65" s="1723"/>
      <c r="L65" s="1723"/>
    </row>
    <row r="66" spans="1:12" ht="15.75" thickTop="1" x14ac:dyDescent="0.25">
      <c r="A66" s="1735" t="s">
        <v>1710</v>
      </c>
      <c r="B66" s="1736"/>
      <c r="C66" s="1736"/>
      <c r="D66" s="1736"/>
      <c r="J66" s="1723"/>
      <c r="K66" s="1723"/>
      <c r="L66" s="1723"/>
    </row>
    <row r="67" spans="1:12" ht="15.75" thickBot="1" x14ac:dyDescent="0.3">
      <c r="A67" s="1737"/>
      <c r="B67" s="1736"/>
      <c r="C67" s="1736"/>
      <c r="D67" s="1568" t="s">
        <v>1645</v>
      </c>
      <c r="J67" s="1723"/>
      <c r="K67" s="1723"/>
      <c r="L67" s="1723"/>
    </row>
    <row r="68" spans="1:12" ht="18.75" thickTop="1" thickBot="1" x14ac:dyDescent="0.35">
      <c r="A68" s="1738" t="s">
        <v>1711</v>
      </c>
      <c r="B68" s="1572" t="s">
        <v>1646</v>
      </c>
      <c r="C68" s="1572" t="s">
        <v>1647</v>
      </c>
      <c r="D68" s="1572" t="s">
        <v>680</v>
      </c>
      <c r="J68" s="1723"/>
      <c r="K68" s="1723"/>
      <c r="L68" s="1723"/>
    </row>
    <row r="69" spans="1:12" ht="17.25" thickTop="1" x14ac:dyDescent="0.3">
      <c r="A69" s="1724" t="s">
        <v>1712</v>
      </c>
      <c r="B69" s="1739">
        <v>1680.9477455485621</v>
      </c>
      <c r="C69" s="1739">
        <v>326.56247040999995</v>
      </c>
      <c r="D69" s="1739">
        <v>2007.510215958562</v>
      </c>
      <c r="F69" s="570"/>
      <c r="G69" s="1740"/>
      <c r="H69" s="1732"/>
      <c r="J69" s="1723"/>
      <c r="K69" s="1723"/>
      <c r="L69" s="1723"/>
    </row>
    <row r="70" spans="1:12" ht="16.5" x14ac:dyDescent="0.3">
      <c r="A70" s="1726" t="s">
        <v>1713</v>
      </c>
      <c r="B70" s="1741">
        <v>459.43780656000001</v>
      </c>
      <c r="C70" s="1741">
        <v>157.57088715999998</v>
      </c>
      <c r="D70" s="1741">
        <v>617.00869372</v>
      </c>
      <c r="F70" s="570"/>
      <c r="G70" s="1740"/>
      <c r="H70" s="1732"/>
      <c r="J70" s="1723"/>
      <c r="K70" s="1723"/>
      <c r="L70" s="1723"/>
    </row>
    <row r="71" spans="1:12" ht="16.5" x14ac:dyDescent="0.3">
      <c r="A71" s="1726" t="s">
        <v>1714</v>
      </c>
      <c r="B71" s="1741">
        <v>192.07262632999999</v>
      </c>
      <c r="C71" s="1741">
        <v>2.8745509999999998E-2</v>
      </c>
      <c r="D71" s="1741">
        <v>192.10137184000001</v>
      </c>
      <c r="F71" s="570"/>
      <c r="G71" s="1740"/>
      <c r="H71" s="1732"/>
      <c r="J71" s="1723"/>
      <c r="K71" s="1723"/>
      <c r="L71" s="1723"/>
    </row>
    <row r="72" spans="1:12" ht="16.5" x14ac:dyDescent="0.3">
      <c r="A72" s="1726" t="s">
        <v>1715</v>
      </c>
      <c r="B72" s="1741">
        <v>206.72152426</v>
      </c>
      <c r="C72" s="1741">
        <v>0</v>
      </c>
      <c r="D72" s="1741">
        <v>206.72152426</v>
      </c>
      <c r="F72" s="570"/>
      <c r="G72" s="1740"/>
      <c r="H72" s="1732"/>
      <c r="J72" s="1723"/>
      <c r="K72" s="1723"/>
      <c r="L72" s="1723"/>
    </row>
    <row r="73" spans="1:12" ht="16.5" x14ac:dyDescent="0.3">
      <c r="A73" s="1726" t="s">
        <v>1716</v>
      </c>
      <c r="B73" s="1741">
        <v>516.65951168069455</v>
      </c>
      <c r="C73" s="1741">
        <v>52.68093472999999</v>
      </c>
      <c r="D73" s="1741">
        <v>569.34044641069443</v>
      </c>
      <c r="F73" s="570"/>
      <c r="G73" s="1740"/>
      <c r="H73" s="1732"/>
      <c r="J73" s="1723"/>
      <c r="K73" s="1723"/>
      <c r="L73" s="1723"/>
    </row>
    <row r="74" spans="1:12" ht="16.5" x14ac:dyDescent="0.3">
      <c r="A74" s="1726" t="s">
        <v>1717</v>
      </c>
      <c r="B74" s="1741">
        <v>261.63453722992</v>
      </c>
      <c r="C74" s="1741">
        <v>8.9092275799999996</v>
      </c>
      <c r="D74" s="1741">
        <v>270.54376480991999</v>
      </c>
      <c r="F74" s="570"/>
      <c r="G74" s="1740"/>
      <c r="H74" s="1732"/>
      <c r="J74" s="1723"/>
      <c r="K74" s="1723"/>
      <c r="L74" s="1723"/>
    </row>
    <row r="75" spans="1:12" ht="16.5" x14ac:dyDescent="0.3">
      <c r="A75" s="1726" t="s">
        <v>1718</v>
      </c>
      <c r="B75" s="1741">
        <v>44.421739487947363</v>
      </c>
      <c r="C75" s="1741">
        <v>107.37267542999999</v>
      </c>
      <c r="D75" s="1741">
        <v>151.79441491794736</v>
      </c>
      <c r="F75" s="570"/>
      <c r="G75" s="1740"/>
      <c r="H75" s="1732"/>
      <c r="J75" s="1723"/>
      <c r="K75" s="1723"/>
      <c r="L75" s="1723"/>
    </row>
    <row r="76" spans="1:12" ht="16.5" x14ac:dyDescent="0.3">
      <c r="A76" s="1724" t="s">
        <v>1719</v>
      </c>
      <c r="B76" s="1739">
        <v>19152.715127281866</v>
      </c>
      <c r="C76" s="1739">
        <v>4268.6738858761637</v>
      </c>
      <c r="D76" s="1739">
        <v>23421.38901315803</v>
      </c>
      <c r="F76" s="570"/>
      <c r="G76" s="1740"/>
      <c r="H76" s="1732"/>
      <c r="J76" s="1723"/>
      <c r="K76" s="1723"/>
      <c r="L76" s="1723"/>
    </row>
    <row r="77" spans="1:12" ht="16.5" x14ac:dyDescent="0.3">
      <c r="A77" s="1724" t="s">
        <v>1720</v>
      </c>
      <c r="B77" s="1739">
        <v>1722.3353985706522</v>
      </c>
      <c r="C77" s="1739">
        <v>288.11481570000001</v>
      </c>
      <c r="D77" s="1739">
        <v>2010.4502142706524</v>
      </c>
      <c r="F77" s="570"/>
      <c r="G77" s="1740"/>
      <c r="H77" s="1732"/>
      <c r="J77" s="1723"/>
      <c r="K77" s="1723"/>
      <c r="L77" s="1723"/>
    </row>
    <row r="78" spans="1:12" ht="16.5" x14ac:dyDescent="0.3">
      <c r="A78" s="1726" t="s">
        <v>1721</v>
      </c>
      <c r="B78" s="1741">
        <v>170.15650212</v>
      </c>
      <c r="C78" s="1741">
        <v>1.4016993600000001</v>
      </c>
      <c r="D78" s="1741">
        <v>171.55820148000001</v>
      </c>
      <c r="F78" s="570"/>
      <c r="G78" s="1740"/>
      <c r="H78" s="1732"/>
      <c r="J78" s="1723"/>
      <c r="K78" s="1723"/>
      <c r="L78" s="1723"/>
    </row>
    <row r="79" spans="1:12" ht="16.5" x14ac:dyDescent="0.3">
      <c r="A79" s="1726" t="s">
        <v>1722</v>
      </c>
      <c r="B79" s="1741">
        <v>955.07792296065236</v>
      </c>
      <c r="C79" s="1741">
        <v>176.81888508</v>
      </c>
      <c r="D79" s="1741">
        <v>1131.8968080406523</v>
      </c>
      <c r="F79" s="570"/>
      <c r="G79" s="1740"/>
      <c r="H79" s="1732"/>
      <c r="J79" s="1723"/>
      <c r="K79" s="1723"/>
      <c r="L79" s="1723"/>
    </row>
    <row r="80" spans="1:12" ht="16.5" x14ac:dyDescent="0.3">
      <c r="A80" s="1726" t="s">
        <v>1723</v>
      </c>
      <c r="B80" s="1741">
        <v>100.01995015999999</v>
      </c>
      <c r="C80" s="1741">
        <v>2.2604509999999998E-2</v>
      </c>
      <c r="D80" s="1741">
        <v>100.04255466999999</v>
      </c>
      <c r="F80" s="570"/>
      <c r="G80" s="1740"/>
      <c r="H80" s="1732"/>
      <c r="J80" s="1723"/>
      <c r="K80" s="1723"/>
      <c r="L80" s="1723"/>
    </row>
    <row r="81" spans="1:12" ht="16.5" x14ac:dyDescent="0.3">
      <c r="A81" s="1726" t="s">
        <v>1724</v>
      </c>
      <c r="B81" s="1741">
        <v>5.2781045000000004</v>
      </c>
      <c r="C81" s="1741">
        <v>5.7392799999999994E-3</v>
      </c>
      <c r="D81" s="1741">
        <v>5.2838437799999998</v>
      </c>
      <c r="F81" s="570"/>
      <c r="G81" s="1740"/>
      <c r="H81" s="1732"/>
      <c r="J81" s="1723"/>
      <c r="K81" s="1723"/>
      <c r="L81" s="1723"/>
    </row>
    <row r="82" spans="1:12" ht="16.5" x14ac:dyDescent="0.3">
      <c r="A82" s="1726" t="s">
        <v>1725</v>
      </c>
      <c r="B82" s="1741">
        <v>82.86163258000002</v>
      </c>
      <c r="C82" s="1741">
        <v>9.1161880000000001E-2</v>
      </c>
      <c r="D82" s="1741">
        <v>82.952794460000007</v>
      </c>
      <c r="F82" s="570"/>
      <c r="G82" s="1740"/>
      <c r="H82" s="1732"/>
      <c r="J82" s="1723"/>
      <c r="K82" s="1723"/>
      <c r="L82" s="1723"/>
    </row>
    <row r="83" spans="1:12" ht="16.5" x14ac:dyDescent="0.3">
      <c r="A83" s="1726" t="s">
        <v>1726</v>
      </c>
      <c r="B83" s="1741">
        <v>408.94128625000008</v>
      </c>
      <c r="C83" s="1741">
        <v>109.77472558999999</v>
      </c>
      <c r="D83" s="1741">
        <v>518.71601184000008</v>
      </c>
      <c r="F83" s="570"/>
      <c r="G83" s="1740"/>
      <c r="H83" s="1732"/>
      <c r="J83" s="1723"/>
      <c r="K83" s="1723"/>
      <c r="L83" s="1723"/>
    </row>
    <row r="84" spans="1:12" ht="16.5" x14ac:dyDescent="0.3">
      <c r="A84" s="1724" t="s">
        <v>1727</v>
      </c>
      <c r="B84" s="1739">
        <v>2280.9924160985147</v>
      </c>
      <c r="C84" s="1739">
        <v>144.97562245015473</v>
      </c>
      <c r="D84" s="1739">
        <v>2425.9680385486695</v>
      </c>
      <c r="F84" s="570"/>
      <c r="G84" s="1740"/>
      <c r="H84" s="1732"/>
      <c r="J84" s="1723"/>
      <c r="K84" s="1723"/>
      <c r="L84" s="1723"/>
    </row>
    <row r="85" spans="1:12" ht="16.5" x14ac:dyDescent="0.3">
      <c r="A85" s="1726" t="s">
        <v>1728</v>
      </c>
      <c r="B85" s="1741">
        <v>1034.0037481600002</v>
      </c>
      <c r="C85" s="1741">
        <v>50.880505429999999</v>
      </c>
      <c r="D85" s="1741">
        <v>1084.8842535899998</v>
      </c>
      <c r="F85" s="570"/>
      <c r="G85" s="1740"/>
      <c r="H85" s="1732"/>
      <c r="J85" s="1723"/>
      <c r="K85" s="1723"/>
      <c r="L85" s="1723"/>
    </row>
    <row r="86" spans="1:12" ht="16.5" x14ac:dyDescent="0.3">
      <c r="A86" s="1726" t="s">
        <v>1729</v>
      </c>
      <c r="B86" s="1741">
        <v>1.4163369099999998</v>
      </c>
      <c r="C86" s="1741">
        <v>4.6202174801547198</v>
      </c>
      <c r="D86" s="1741">
        <v>6.036554390154719</v>
      </c>
      <c r="F86" s="570"/>
      <c r="G86" s="1740"/>
      <c r="H86" s="1732"/>
      <c r="J86" s="1723"/>
      <c r="K86" s="1723"/>
      <c r="L86" s="1723"/>
    </row>
    <row r="87" spans="1:12" ht="16.5" x14ac:dyDescent="0.3">
      <c r="A87" s="1726" t="s">
        <v>1730</v>
      </c>
      <c r="B87" s="1741">
        <v>552.10032130385832</v>
      </c>
      <c r="C87" s="1741">
        <v>78.389179909999996</v>
      </c>
      <c r="D87" s="1741">
        <v>630.48950121385826</v>
      </c>
      <c r="F87" s="570"/>
      <c r="G87" s="1740"/>
      <c r="H87" s="1732"/>
      <c r="J87" s="1723"/>
      <c r="K87" s="1723"/>
      <c r="L87" s="1723"/>
    </row>
    <row r="88" spans="1:12" ht="16.5" x14ac:dyDescent="0.3">
      <c r="A88" s="1726" t="s">
        <v>1731</v>
      </c>
      <c r="B88" s="1741">
        <v>76.345785859999992</v>
      </c>
      <c r="C88" s="1741">
        <v>0.12808116999999999</v>
      </c>
      <c r="D88" s="1741">
        <v>76.473867030000008</v>
      </c>
      <c r="F88" s="570"/>
      <c r="G88" s="1740"/>
      <c r="H88" s="1732"/>
      <c r="J88" s="1723"/>
      <c r="K88" s="1723"/>
      <c r="L88" s="1723"/>
    </row>
    <row r="89" spans="1:12" ht="16.5" x14ac:dyDescent="0.3">
      <c r="A89" s="1726" t="s">
        <v>1732</v>
      </c>
      <c r="B89" s="1741">
        <v>121.70236479227117</v>
      </c>
      <c r="C89" s="1741">
        <v>3.8840200000000002E-3</v>
      </c>
      <c r="D89" s="1741">
        <v>121.70624881227118</v>
      </c>
      <c r="F89" s="570"/>
      <c r="G89" s="1740"/>
      <c r="H89" s="1732"/>
      <c r="J89" s="1723"/>
      <c r="K89" s="1723"/>
      <c r="L89" s="1723"/>
    </row>
    <row r="90" spans="1:12" ht="16.5" x14ac:dyDescent="0.3">
      <c r="A90" s="1726" t="s">
        <v>1733</v>
      </c>
      <c r="B90" s="1741">
        <v>495.42385907238531</v>
      </c>
      <c r="C90" s="1741">
        <v>10.953754439999999</v>
      </c>
      <c r="D90" s="1741">
        <v>506.37761351238527</v>
      </c>
      <c r="F90" s="570"/>
      <c r="G90" s="1740"/>
      <c r="H90" s="1732"/>
      <c r="J90" s="1723"/>
      <c r="K90" s="1723"/>
      <c r="L90" s="1723"/>
    </row>
    <row r="91" spans="1:12" ht="16.5" x14ac:dyDescent="0.3">
      <c r="A91" s="1724" t="s">
        <v>1734</v>
      </c>
      <c r="B91" s="1739">
        <v>784.3963718199999</v>
      </c>
      <c r="C91" s="1739">
        <v>274.83414266000005</v>
      </c>
      <c r="D91" s="1739">
        <v>1059.2305144800002</v>
      </c>
      <c r="F91" s="570"/>
      <c r="G91" s="1740"/>
      <c r="H91" s="1732"/>
      <c r="J91" s="1723"/>
      <c r="K91" s="1723"/>
      <c r="L91" s="1723"/>
    </row>
    <row r="92" spans="1:12" ht="16.5" x14ac:dyDescent="0.3">
      <c r="A92" s="1726" t="s">
        <v>1735</v>
      </c>
      <c r="B92" s="1741">
        <v>189.20864974</v>
      </c>
      <c r="C92" s="1741">
        <v>0</v>
      </c>
      <c r="D92" s="1741">
        <v>189.20864974</v>
      </c>
      <c r="F92" s="570"/>
      <c r="G92" s="1740"/>
      <c r="H92" s="1732"/>
      <c r="J92" s="1723"/>
      <c r="K92" s="1723"/>
      <c r="L92" s="1723"/>
    </row>
    <row r="93" spans="1:12" ht="16.5" x14ac:dyDescent="0.3">
      <c r="A93" s="1726" t="s">
        <v>1736</v>
      </c>
      <c r="B93" s="1741">
        <v>202.36424918</v>
      </c>
      <c r="C93" s="1741">
        <v>0</v>
      </c>
      <c r="D93" s="1741">
        <v>202.36424918</v>
      </c>
      <c r="F93" s="570"/>
      <c r="G93" s="1740"/>
      <c r="H93" s="1732"/>
      <c r="J93" s="1723"/>
      <c r="K93" s="1723"/>
      <c r="L93" s="1723"/>
    </row>
    <row r="94" spans="1:12" ht="16.5" x14ac:dyDescent="0.3">
      <c r="A94" s="1726" t="s">
        <v>1737</v>
      </c>
      <c r="B94" s="1741">
        <v>34.302541409999996</v>
      </c>
      <c r="C94" s="1741">
        <v>274.62146417000002</v>
      </c>
      <c r="D94" s="1741">
        <v>308.92400558000003</v>
      </c>
      <c r="F94" s="570"/>
      <c r="G94" s="1740"/>
      <c r="H94" s="1732"/>
      <c r="J94" s="1723"/>
      <c r="K94" s="1723"/>
      <c r="L94" s="1723"/>
    </row>
    <row r="95" spans="1:12" ht="16.5" x14ac:dyDescent="0.3">
      <c r="A95" s="1726" t="s">
        <v>1738</v>
      </c>
      <c r="B95" s="1741">
        <v>257.98298151999995</v>
      </c>
      <c r="C95" s="1741">
        <v>0.21267849</v>
      </c>
      <c r="D95" s="1741">
        <v>258.19566000999998</v>
      </c>
      <c r="F95" s="570"/>
      <c r="G95" s="1740"/>
      <c r="H95" s="1732"/>
      <c r="J95" s="1723"/>
      <c r="K95" s="1723"/>
      <c r="L95" s="1723"/>
    </row>
    <row r="96" spans="1:12" ht="16.5" x14ac:dyDescent="0.3">
      <c r="A96" s="1726" t="s">
        <v>1739</v>
      </c>
      <c r="B96" s="1741">
        <v>100.53794997</v>
      </c>
      <c r="C96" s="1741">
        <v>0</v>
      </c>
      <c r="D96" s="1741">
        <v>100.53794997</v>
      </c>
      <c r="F96" s="570"/>
      <c r="G96" s="1740"/>
      <c r="H96" s="1732"/>
      <c r="J96" s="1723"/>
      <c r="K96" s="1723"/>
      <c r="L96" s="1723"/>
    </row>
    <row r="97" spans="1:12" ht="16.5" x14ac:dyDescent="0.3">
      <c r="A97" s="1724" t="s">
        <v>1740</v>
      </c>
      <c r="B97" s="1739">
        <v>1184.8475470799999</v>
      </c>
      <c r="C97" s="1739">
        <v>491.52351027999998</v>
      </c>
      <c r="D97" s="1739">
        <v>1676.3710573600001</v>
      </c>
      <c r="F97" s="570"/>
      <c r="G97" s="1740"/>
      <c r="H97" s="1732"/>
      <c r="J97" s="1723"/>
      <c r="K97" s="1723"/>
      <c r="L97" s="1723"/>
    </row>
    <row r="98" spans="1:12" ht="16.5" x14ac:dyDescent="0.3">
      <c r="A98" s="1726" t="s">
        <v>1741</v>
      </c>
      <c r="B98" s="1741">
        <v>984.63572319000002</v>
      </c>
      <c r="C98" s="1741">
        <v>3.1500108199999999</v>
      </c>
      <c r="D98" s="1741">
        <v>987.78573400999994</v>
      </c>
      <c r="F98" s="570"/>
      <c r="G98" s="1740"/>
      <c r="H98" s="1732"/>
      <c r="J98" s="1723"/>
      <c r="K98" s="1723"/>
      <c r="L98" s="1723"/>
    </row>
    <row r="99" spans="1:12" ht="16.5" x14ac:dyDescent="0.3">
      <c r="A99" s="1726" t="s">
        <v>1742</v>
      </c>
      <c r="B99" s="1741">
        <v>200.21182388999995</v>
      </c>
      <c r="C99" s="1741">
        <v>488.37349946000006</v>
      </c>
      <c r="D99" s="1741">
        <v>688.58532335000007</v>
      </c>
      <c r="F99" s="570"/>
      <c r="G99" s="1740"/>
      <c r="H99" s="1732"/>
      <c r="J99" s="1723"/>
      <c r="K99" s="1723"/>
      <c r="L99" s="1723"/>
    </row>
    <row r="100" spans="1:12" ht="16.5" x14ac:dyDescent="0.3">
      <c r="A100" s="1724" t="s">
        <v>1743</v>
      </c>
      <c r="B100" s="1739">
        <v>1365.8450902100001</v>
      </c>
      <c r="C100" s="1739">
        <v>13.548593159999999</v>
      </c>
      <c r="D100" s="1739">
        <v>1379.3936833700002</v>
      </c>
      <c r="F100" s="570"/>
      <c r="G100" s="1740"/>
      <c r="H100" s="1732"/>
      <c r="J100" s="1723"/>
      <c r="K100" s="1723"/>
      <c r="L100" s="1723"/>
    </row>
    <row r="101" spans="1:12" ht="16.5" x14ac:dyDescent="0.3">
      <c r="A101" s="1726" t="s">
        <v>1744</v>
      </c>
      <c r="B101" s="1741">
        <v>273.28231676000001</v>
      </c>
      <c r="C101" s="1741">
        <v>13.319931609999999</v>
      </c>
      <c r="D101" s="1741">
        <v>286.60224836999998</v>
      </c>
      <c r="F101" s="570"/>
      <c r="G101" s="1740"/>
      <c r="H101" s="1732"/>
      <c r="J101" s="1723"/>
      <c r="K101" s="1723"/>
      <c r="L101" s="1723"/>
    </row>
    <row r="102" spans="1:12" ht="16.5" x14ac:dyDescent="0.3">
      <c r="A102" s="1726" t="s">
        <v>1745</v>
      </c>
      <c r="B102" s="1741">
        <v>20.516809160000001</v>
      </c>
      <c r="C102" s="1741">
        <v>0.20040870000000002</v>
      </c>
      <c r="D102" s="1741">
        <v>20.717217859999998</v>
      </c>
      <c r="F102" s="570"/>
      <c r="G102" s="1740"/>
      <c r="H102" s="1732"/>
      <c r="J102" s="1723"/>
      <c r="K102" s="1723"/>
      <c r="L102" s="1723"/>
    </row>
    <row r="103" spans="1:12" ht="16.5" x14ac:dyDescent="0.3">
      <c r="A103" s="1726" t="s">
        <v>1746</v>
      </c>
      <c r="B103" s="1741">
        <v>94.777807469999985</v>
      </c>
      <c r="C103" s="1741">
        <v>0</v>
      </c>
      <c r="D103" s="1741">
        <v>94.777807469999985</v>
      </c>
      <c r="F103" s="570"/>
      <c r="G103" s="1740"/>
      <c r="H103" s="1732"/>
      <c r="J103" s="1723"/>
      <c r="K103" s="1723"/>
      <c r="L103" s="1723"/>
    </row>
    <row r="104" spans="1:12" ht="16.5" x14ac:dyDescent="0.3">
      <c r="A104" s="1726" t="s">
        <v>1747</v>
      </c>
      <c r="B104" s="1741">
        <v>977.26815681999994</v>
      </c>
      <c r="C104" s="1741">
        <v>2.8252849999999999E-2</v>
      </c>
      <c r="D104" s="1741">
        <v>977.29640967</v>
      </c>
      <c r="F104" s="570"/>
      <c r="G104" s="1740"/>
      <c r="H104" s="1732"/>
      <c r="J104" s="1723"/>
      <c r="K104" s="1723"/>
      <c r="L104" s="1723"/>
    </row>
    <row r="105" spans="1:12" ht="16.5" x14ac:dyDescent="0.3">
      <c r="A105" s="1724" t="s">
        <v>1748</v>
      </c>
      <c r="B105" s="1739">
        <v>539.24254829168115</v>
      </c>
      <c r="C105" s="1739">
        <v>73.26339035999986</v>
      </c>
      <c r="D105" s="1739">
        <v>612.50593865168094</v>
      </c>
      <c r="F105" s="570"/>
      <c r="G105" s="1740"/>
      <c r="H105" s="1732"/>
      <c r="J105" s="1723"/>
      <c r="K105" s="1723"/>
      <c r="L105" s="1723"/>
    </row>
    <row r="106" spans="1:12" ht="16.5" x14ac:dyDescent="0.3">
      <c r="A106" s="1726" t="s">
        <v>1749</v>
      </c>
      <c r="B106" s="1741">
        <v>55.196199210000003</v>
      </c>
      <c r="C106" s="1741">
        <v>3.24078E-2</v>
      </c>
      <c r="D106" s="1741">
        <v>55.228607009999998</v>
      </c>
      <c r="F106" s="570"/>
      <c r="G106" s="1740"/>
      <c r="H106" s="1732"/>
      <c r="J106" s="1723"/>
      <c r="K106" s="1723"/>
      <c r="L106" s="1723"/>
    </row>
    <row r="107" spans="1:12" ht="16.5" x14ac:dyDescent="0.3">
      <c r="A107" s="1726" t="s">
        <v>1750</v>
      </c>
      <c r="B107" s="1741">
        <v>192.27695464167564</v>
      </c>
      <c r="C107" s="1741">
        <v>72.985648350002009</v>
      </c>
      <c r="D107" s="1741">
        <v>265.26260299167768</v>
      </c>
      <c r="F107" s="570"/>
      <c r="G107" s="1740"/>
      <c r="H107" s="1732"/>
      <c r="J107" s="1723"/>
      <c r="K107" s="1723"/>
      <c r="L107" s="1723"/>
    </row>
    <row r="108" spans="1:12" ht="17.25" thickBot="1" x14ac:dyDescent="0.35">
      <c r="A108" s="1726" t="s">
        <v>1751</v>
      </c>
      <c r="B108" s="1741">
        <v>291.7693944400055</v>
      </c>
      <c r="C108" s="1741">
        <v>0.24533420999785999</v>
      </c>
      <c r="D108" s="1741">
        <v>292.01472865000335</v>
      </c>
      <c r="F108" s="570"/>
      <c r="G108" s="1740"/>
      <c r="H108" s="1732"/>
      <c r="J108" s="1723"/>
      <c r="K108" s="1723"/>
      <c r="L108" s="1723"/>
    </row>
    <row r="109" spans="1:12" ht="16.5" x14ac:dyDescent="0.3">
      <c r="A109" s="1742" t="s">
        <v>1752</v>
      </c>
      <c r="B109" s="1743">
        <v>116938.00173728169</v>
      </c>
      <c r="C109" s="1744">
        <v>4378.4657426290814</v>
      </c>
      <c r="D109" s="1744">
        <v>121316.46747991076</v>
      </c>
      <c r="F109" s="1745"/>
      <c r="G109" s="1740"/>
      <c r="H109" s="1732"/>
      <c r="J109" s="1723"/>
      <c r="K109" s="1723"/>
      <c r="L109" s="1723"/>
    </row>
    <row r="110" spans="1:12" ht="16.5" x14ac:dyDescent="0.3">
      <c r="A110" s="1728" t="s">
        <v>1753</v>
      </c>
      <c r="B110" s="1746">
        <v>79119.215635270783</v>
      </c>
      <c r="C110" s="1747">
        <v>1346.8757711201119</v>
      </c>
      <c r="D110" s="1747">
        <v>80466.0914063909</v>
      </c>
      <c r="F110" s="1745"/>
      <c r="G110" s="1740"/>
      <c r="H110" s="1732"/>
      <c r="J110" s="1723"/>
      <c r="K110" s="1723"/>
      <c r="L110" s="1723"/>
    </row>
    <row r="111" spans="1:12" ht="16.5" x14ac:dyDescent="0.3">
      <c r="A111" s="1721" t="s">
        <v>1754</v>
      </c>
      <c r="B111" s="1748">
        <v>28789.993794477654</v>
      </c>
      <c r="C111" s="1749">
        <v>5603.9203180421446</v>
      </c>
      <c r="D111" s="1749">
        <v>34393.914112519793</v>
      </c>
      <c r="F111" s="1745"/>
      <c r="G111" s="1740"/>
      <c r="H111" s="1732"/>
      <c r="J111" s="1723"/>
      <c r="K111" s="1723"/>
      <c r="L111" s="1723"/>
    </row>
    <row r="112" spans="1:12" ht="17.25" thickBot="1" x14ac:dyDescent="0.35">
      <c r="A112" s="1721" t="s">
        <v>1755</v>
      </c>
      <c r="B112" s="1748">
        <v>2135.1568463400004</v>
      </c>
      <c r="C112" s="1749">
        <v>3933.0152445600002</v>
      </c>
      <c r="D112" s="1749">
        <v>6068.1720909000005</v>
      </c>
      <c r="F112" s="1745"/>
      <c r="G112" s="1740"/>
      <c r="H112" s="1732"/>
      <c r="J112" s="1723"/>
      <c r="K112" s="1723"/>
      <c r="L112" s="1723"/>
    </row>
    <row r="113" spans="1:12" ht="16.5" x14ac:dyDescent="0.3">
      <c r="A113" s="1750" t="s">
        <v>1756</v>
      </c>
      <c r="B113" s="1751">
        <v>976.5660673399999</v>
      </c>
      <c r="C113" s="1752">
        <v>33114.426237356965</v>
      </c>
      <c r="D113" s="1752">
        <v>34090.992304696971</v>
      </c>
      <c r="F113" s="1745"/>
      <c r="G113" s="1740"/>
      <c r="H113" s="1732"/>
      <c r="J113" s="1723"/>
      <c r="K113" s="1723"/>
      <c r="L113" s="1723"/>
    </row>
    <row r="114" spans="1:12" ht="16.5" x14ac:dyDescent="0.3">
      <c r="A114" s="1724" t="s">
        <v>1757</v>
      </c>
      <c r="B114" s="1748">
        <v>425.1235450354464</v>
      </c>
      <c r="C114" s="1749">
        <v>27847.691333848197</v>
      </c>
      <c r="D114" s="1749">
        <v>28272.814878883644</v>
      </c>
      <c r="F114" s="1745"/>
      <c r="G114" s="1740"/>
      <c r="H114" s="1732"/>
      <c r="J114" s="1723"/>
      <c r="K114" s="1723"/>
      <c r="L114" s="1723"/>
    </row>
    <row r="115" spans="1:12" ht="17.25" thickBot="1" x14ac:dyDescent="0.35">
      <c r="A115" s="1753" t="s">
        <v>1758</v>
      </c>
      <c r="B115" s="1754">
        <v>2.395709E-2</v>
      </c>
      <c r="C115" s="1755">
        <v>5213.4059765088023</v>
      </c>
      <c r="D115" s="1755">
        <v>5213.4299335988026</v>
      </c>
      <c r="F115" s="1745"/>
      <c r="G115" s="1740"/>
      <c r="H115" s="1732"/>
      <c r="J115" s="1723"/>
      <c r="K115" s="1723"/>
      <c r="L115" s="1723"/>
    </row>
    <row r="116" spans="1:12" ht="18" thickTop="1" thickBot="1" x14ac:dyDescent="0.35">
      <c r="A116" s="1756" t="s">
        <v>1759</v>
      </c>
      <c r="B116" s="1757">
        <v>260171.69016176456</v>
      </c>
      <c r="C116" s="1758">
        <v>136734.22995494347</v>
      </c>
      <c r="D116" s="1758">
        <v>396905.92011670803</v>
      </c>
      <c r="F116" s="1732"/>
      <c r="G116" s="1740"/>
      <c r="H116" s="1732"/>
      <c r="J116" s="1723"/>
      <c r="K116" s="1723"/>
      <c r="L116" s="1723"/>
    </row>
    <row r="117" spans="1:12" ht="21" customHeight="1" thickTop="1" thickBot="1" x14ac:dyDescent="0.35">
      <c r="A117" s="1756" t="s">
        <v>1760</v>
      </c>
      <c r="B117" s="1757">
        <v>258769.97659229912</v>
      </c>
      <c r="C117" s="1758">
        <v>70558.706407229503</v>
      </c>
      <c r="D117" s="1758">
        <v>329328.6829995286</v>
      </c>
      <c r="F117" s="1732"/>
      <c r="G117" s="1740"/>
      <c r="H117" s="1732"/>
      <c r="J117" s="1723"/>
      <c r="K117" s="1723"/>
      <c r="L117" s="1723"/>
    </row>
    <row r="118" spans="1:12" ht="17.25" customHeight="1" thickTop="1" x14ac:dyDescent="0.25">
      <c r="A118" s="3324" t="s">
        <v>598</v>
      </c>
      <c r="B118" s="3324"/>
      <c r="C118" s="3324"/>
      <c r="D118" s="3324"/>
    </row>
    <row r="119" spans="1:12" ht="74.25" customHeight="1" x14ac:dyDescent="0.25">
      <c r="A119" s="3324" t="s">
        <v>1761</v>
      </c>
      <c r="B119" s="3324"/>
      <c r="C119" s="3324"/>
      <c r="D119" s="3324"/>
    </row>
    <row r="120" spans="1:12" ht="29.45" customHeight="1" x14ac:dyDescent="0.25">
      <c r="A120" s="3324" t="s">
        <v>1762</v>
      </c>
      <c r="B120" s="3324"/>
      <c r="C120" s="3324"/>
      <c r="D120" s="3324"/>
    </row>
    <row r="121" spans="1:12" ht="20.25" customHeight="1" x14ac:dyDescent="0.25">
      <c r="A121" s="1601" t="s">
        <v>1763</v>
      </c>
      <c r="B121" s="1601"/>
      <c r="C121" s="1601"/>
      <c r="D121" s="1601"/>
    </row>
    <row r="122" spans="1:12" ht="15" customHeight="1" x14ac:dyDescent="0.25">
      <c r="A122" s="1759" t="s">
        <v>1764</v>
      </c>
      <c r="B122" s="1601"/>
      <c r="C122" s="1601"/>
      <c r="D122" s="1601"/>
    </row>
    <row r="123" spans="1:12" ht="15" customHeight="1" x14ac:dyDescent="0.25">
      <c r="A123" s="1759" t="s">
        <v>1765</v>
      </c>
      <c r="B123" s="1601"/>
      <c r="C123" s="1601"/>
      <c r="D123" s="1601"/>
    </row>
    <row r="124" spans="1:12" x14ac:dyDescent="0.25">
      <c r="A124" s="1603" t="s">
        <v>794</v>
      </c>
      <c r="B124" s="1601"/>
      <c r="C124" s="1601"/>
      <c r="D124" s="1601"/>
    </row>
    <row r="128" spans="1:12" x14ac:dyDescent="0.25">
      <c r="D128" s="1760"/>
    </row>
    <row r="129" spans="4:4" x14ac:dyDescent="0.25">
      <c r="D129" s="1760"/>
    </row>
  </sheetData>
  <mergeCells count="4">
    <mergeCell ref="A1:D1"/>
    <mergeCell ref="A118:D118"/>
    <mergeCell ref="A119:D119"/>
    <mergeCell ref="A120:D120"/>
  </mergeCells>
  <pageMargins left="0.75" right="0.75" top="0.75" bottom="0.75" header="0.3" footer="0"/>
  <pageSetup paperSize="9" scale="56" fitToHeight="0" orientation="portrait" r:id="rId1"/>
  <headerFooter alignWithMargins="0"/>
  <rowBreaks count="1" manualBreakCount="1">
    <brk id="66"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YE128"/>
  <sheetViews>
    <sheetView zoomScale="70" zoomScaleNormal="70" zoomScaleSheetLayoutView="55" workbookViewId="0">
      <pane xSplit="23" ySplit="3" topLeftCell="X4" activePane="bottomRight" state="frozen"/>
      <selection activeCell="R21" sqref="R21"/>
      <selection pane="topRight" activeCell="R21" sqref="R21"/>
      <selection pane="bottomLeft" activeCell="R21" sqref="R21"/>
      <selection pane="bottomRight" activeCell="R21" sqref="R21"/>
    </sheetView>
  </sheetViews>
  <sheetFormatPr defaultColWidth="74.28515625" defaultRowHeight="14.25" x14ac:dyDescent="0.25"/>
  <cols>
    <col min="1" max="1" width="97.85546875" style="469" customWidth="1"/>
    <col min="2" max="5" width="17.7109375" style="469" hidden="1" customWidth="1"/>
    <col min="6" max="6" width="12.7109375" style="469" hidden="1" customWidth="1"/>
    <col min="7" max="7" width="17.7109375" style="469" hidden="1" customWidth="1"/>
    <col min="8" max="8" width="12.140625" style="469" hidden="1" customWidth="1"/>
    <col min="9" max="9" width="9.140625" style="469" hidden="1" customWidth="1"/>
    <col min="10" max="10" width="11.5703125" style="469" hidden="1" customWidth="1"/>
    <col min="11" max="15" width="17.7109375" style="469" hidden="1" customWidth="1"/>
    <col min="16" max="23" width="12.7109375" style="469" hidden="1" customWidth="1"/>
    <col min="24" max="36" width="12.7109375" style="469" customWidth="1"/>
    <col min="37" max="16384" width="74.28515625" style="469"/>
  </cols>
  <sheetData>
    <row r="1" spans="1:36" s="1763" customFormat="1" ht="20.45" customHeight="1" x14ac:dyDescent="0.35">
      <c r="A1" s="1761" t="s">
        <v>1766</v>
      </c>
      <c r="B1" s="1762"/>
    </row>
    <row r="2" spans="1:36" ht="15.6" customHeight="1" thickBot="1" x14ac:dyDescent="0.35">
      <c r="A2" s="1761"/>
      <c r="B2" s="1761"/>
      <c r="C2" s="1568"/>
      <c r="D2" s="1568"/>
      <c r="E2" s="1568"/>
      <c r="F2" s="1568"/>
      <c r="G2" s="1568"/>
      <c r="H2" s="1568"/>
      <c r="I2" s="1568"/>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t="s">
        <v>681</v>
      </c>
    </row>
    <row r="3" spans="1:36" s="465" customFormat="1" ht="19.5" customHeight="1" thickTop="1" thickBot="1" x14ac:dyDescent="0.35">
      <c r="A3" s="1764"/>
      <c r="B3" s="1765">
        <v>43404</v>
      </c>
      <c r="C3" s="1765">
        <v>43434</v>
      </c>
      <c r="D3" s="1766">
        <v>43465</v>
      </c>
      <c r="E3" s="1766" t="s">
        <v>1767</v>
      </c>
      <c r="F3" s="1766">
        <v>43524</v>
      </c>
      <c r="G3" s="1766">
        <v>43555</v>
      </c>
      <c r="H3" s="1766">
        <v>43585</v>
      </c>
      <c r="I3" s="1766">
        <v>43616</v>
      </c>
      <c r="J3" s="1766">
        <v>43646</v>
      </c>
      <c r="K3" s="1766">
        <v>43677</v>
      </c>
      <c r="L3" s="1766">
        <v>43708</v>
      </c>
      <c r="M3" s="1766">
        <v>43738</v>
      </c>
      <c r="N3" s="1766">
        <v>43769</v>
      </c>
      <c r="O3" s="1766">
        <v>43799</v>
      </c>
      <c r="P3" s="1766">
        <v>43830</v>
      </c>
      <c r="Q3" s="1766">
        <v>43861</v>
      </c>
      <c r="R3" s="1766">
        <v>43890</v>
      </c>
      <c r="S3" s="1766">
        <v>43921</v>
      </c>
      <c r="T3" s="1766">
        <v>43951</v>
      </c>
      <c r="U3" s="1766">
        <v>43982</v>
      </c>
      <c r="V3" s="1766">
        <v>44012</v>
      </c>
      <c r="W3" s="1766">
        <v>44043</v>
      </c>
      <c r="X3" s="1766">
        <v>44074</v>
      </c>
      <c r="Y3" s="1766">
        <v>44104</v>
      </c>
      <c r="Z3" s="1766">
        <v>44135</v>
      </c>
      <c r="AA3" s="1766">
        <v>44165</v>
      </c>
      <c r="AB3" s="1766">
        <v>44196</v>
      </c>
      <c r="AC3" s="1766">
        <v>44227</v>
      </c>
      <c r="AD3" s="1766">
        <v>44255</v>
      </c>
      <c r="AE3" s="1766">
        <v>44286</v>
      </c>
      <c r="AF3" s="1766">
        <v>44316</v>
      </c>
      <c r="AG3" s="1766">
        <v>44347</v>
      </c>
      <c r="AH3" s="1766">
        <v>44377</v>
      </c>
      <c r="AI3" s="1766">
        <v>44408</v>
      </c>
      <c r="AJ3" s="1766">
        <v>44439</v>
      </c>
    </row>
    <row r="4" spans="1:36" s="465" customFormat="1" ht="17.25" x14ac:dyDescent="0.3">
      <c r="A4" s="1721" t="s">
        <v>1711</v>
      </c>
      <c r="B4" s="1767">
        <v>158112.37067189105</v>
      </c>
      <c r="C4" s="1768">
        <v>158320.13562407048</v>
      </c>
      <c r="D4" s="1769">
        <v>151131.10224633795</v>
      </c>
      <c r="E4" s="1769">
        <v>148881.68553278878</v>
      </c>
      <c r="F4" s="1769">
        <v>148336.22842182399</v>
      </c>
      <c r="G4" s="1769">
        <v>149963.55860127389</v>
      </c>
      <c r="H4" s="1769">
        <v>148616.39742200274</v>
      </c>
      <c r="I4" s="1769">
        <v>148893.79751813624</v>
      </c>
      <c r="J4" s="1769">
        <v>149691.62734699284</v>
      </c>
      <c r="K4" s="1769">
        <v>148883.18300449962</v>
      </c>
      <c r="L4" s="1769">
        <v>148253.70404718886</v>
      </c>
      <c r="M4" s="1769">
        <v>148561.01673122763</v>
      </c>
      <c r="N4" s="1769">
        <v>150395.53940851861</v>
      </c>
      <c r="O4" s="1769">
        <v>152687.58841738536</v>
      </c>
      <c r="P4" s="1769">
        <v>151334.36098302665</v>
      </c>
      <c r="Q4" s="1769">
        <v>150905.87884313759</v>
      </c>
      <c r="R4" s="1769">
        <v>150058</v>
      </c>
      <c r="S4" s="1769">
        <v>152210.45181760873</v>
      </c>
      <c r="T4" s="1769">
        <v>153286.94938511332</v>
      </c>
      <c r="U4" s="1769">
        <v>154646.96500343311</v>
      </c>
      <c r="V4" s="1769">
        <v>157854.04823070139</v>
      </c>
      <c r="W4" s="1769">
        <v>159153.37434033523</v>
      </c>
      <c r="X4" s="1769">
        <v>160420.64620032659</v>
      </c>
      <c r="Y4" s="1769">
        <v>161499.62602871121</v>
      </c>
      <c r="Z4" s="1769">
        <v>162486.6830556659</v>
      </c>
      <c r="AA4" s="1769">
        <v>167576.00513014413</v>
      </c>
      <c r="AB4" s="1769">
        <v>168595.85604853008</v>
      </c>
      <c r="AC4" s="1769">
        <v>169837.77760487146</v>
      </c>
      <c r="AD4" s="1769">
        <v>172862.86382340864</v>
      </c>
      <c r="AE4" s="1769">
        <v>170582.39782994482</v>
      </c>
      <c r="AF4" s="1769">
        <v>171384.73097060563</v>
      </c>
      <c r="AG4" s="1769">
        <v>172069.08260150393</v>
      </c>
      <c r="AH4" s="1769">
        <v>171432.8365547311</v>
      </c>
      <c r="AI4" s="1769">
        <v>168650.52178382879</v>
      </c>
      <c r="AJ4" s="1769">
        <v>167550.12931619803</v>
      </c>
    </row>
    <row r="5" spans="1:36" s="465" customFormat="1" ht="15.95" customHeight="1" x14ac:dyDescent="0.3">
      <c r="A5" s="1724" t="s">
        <v>1649</v>
      </c>
      <c r="B5" s="1770">
        <v>15576.720441735975</v>
      </c>
      <c r="C5" s="1771">
        <v>15540.190394506337</v>
      </c>
      <c r="D5" s="1772">
        <v>12608.086206315449</v>
      </c>
      <c r="E5" s="1772">
        <v>12610.683690823673</v>
      </c>
      <c r="F5" s="1772">
        <v>12925.407147584547</v>
      </c>
      <c r="G5" s="1772">
        <v>13487.573664522839</v>
      </c>
      <c r="H5" s="1772">
        <v>12700.661383249408</v>
      </c>
      <c r="I5" s="1772">
        <v>12031.199488007072</v>
      </c>
      <c r="J5" s="1772">
        <v>13679.396906016911</v>
      </c>
      <c r="K5" s="1772">
        <v>13332.843052937007</v>
      </c>
      <c r="L5" s="1772">
        <v>10781.954731402247</v>
      </c>
      <c r="M5" s="1772">
        <v>11003.852303175619</v>
      </c>
      <c r="N5" s="1772">
        <v>11245.588278228455</v>
      </c>
      <c r="O5" s="1772">
        <v>12022.075158580581</v>
      </c>
      <c r="P5" s="1772">
        <v>12715.217938644248</v>
      </c>
      <c r="Q5" s="1772">
        <v>12400.767148230645</v>
      </c>
      <c r="R5" s="1772">
        <v>11827</v>
      </c>
      <c r="S5" s="1772">
        <v>11654.773365073392</v>
      </c>
      <c r="T5" s="1772">
        <v>12358.412645208115</v>
      </c>
      <c r="U5" s="1772">
        <v>11779.796828219285</v>
      </c>
      <c r="V5" s="1772">
        <v>11840.446828736243</v>
      </c>
      <c r="W5" s="1772">
        <v>11795.068358482355</v>
      </c>
      <c r="X5" s="1772">
        <v>12202.367681125599</v>
      </c>
      <c r="Y5" s="1772">
        <v>12810.534010299541</v>
      </c>
      <c r="Z5" s="1772">
        <v>13517.592354476701</v>
      </c>
      <c r="AA5" s="1772">
        <v>13758.089355246102</v>
      </c>
      <c r="AB5" s="1772">
        <v>14294.257467494117</v>
      </c>
      <c r="AC5" s="1772">
        <v>14142.478694260764</v>
      </c>
      <c r="AD5" s="1772">
        <v>14031.897639671233</v>
      </c>
      <c r="AE5" s="1772">
        <v>13866.671178547085</v>
      </c>
      <c r="AF5" s="1772">
        <v>12391.305264490837</v>
      </c>
      <c r="AG5" s="1772">
        <v>12413.929944406342</v>
      </c>
      <c r="AH5" s="1772">
        <v>12211.575252877976</v>
      </c>
      <c r="AI5" s="1772">
        <v>12167.640526570003</v>
      </c>
      <c r="AJ5" s="1772">
        <v>12010.512480676842</v>
      </c>
    </row>
    <row r="6" spans="1:36" s="465" customFormat="1" ht="14.25" customHeight="1" x14ac:dyDescent="0.3">
      <c r="A6" s="1726" t="s">
        <v>1650</v>
      </c>
      <c r="B6" s="1773">
        <v>15248.908082765975</v>
      </c>
      <c r="C6" s="1774">
        <v>15212.300362836339</v>
      </c>
      <c r="D6" s="1775">
        <v>12375.72555597545</v>
      </c>
      <c r="E6" s="1775">
        <v>12372.025075703674</v>
      </c>
      <c r="F6" s="1775">
        <v>12683.155936684547</v>
      </c>
      <c r="G6" s="1775">
        <v>13279.036058362839</v>
      </c>
      <c r="H6" s="1775">
        <v>12515.745676589408</v>
      </c>
      <c r="I6" s="1775">
        <v>11876.128953857073</v>
      </c>
      <c r="J6" s="1775">
        <v>13526.16715426691</v>
      </c>
      <c r="K6" s="1775">
        <v>13169.09310590701</v>
      </c>
      <c r="L6" s="1775">
        <v>10574.215116472247</v>
      </c>
      <c r="M6" s="1775">
        <v>10787.08771386562</v>
      </c>
      <c r="N6" s="1775">
        <v>11014.361423828455</v>
      </c>
      <c r="O6" s="1775">
        <v>11773.844156060581</v>
      </c>
      <c r="P6" s="1775">
        <v>12496.177144704247</v>
      </c>
      <c r="Q6" s="1775">
        <v>12157.156862200645</v>
      </c>
      <c r="R6" s="1775">
        <v>11652</v>
      </c>
      <c r="S6" s="1775">
        <v>11421.373264373393</v>
      </c>
      <c r="T6" s="1775">
        <v>12113.207947678115</v>
      </c>
      <c r="U6" s="1775">
        <v>11518.056444919286</v>
      </c>
      <c r="V6" s="1775">
        <v>11612.956607816242</v>
      </c>
      <c r="W6" s="1775">
        <v>11514.838624442356</v>
      </c>
      <c r="X6" s="1775">
        <v>11918.545530205602</v>
      </c>
      <c r="Y6" s="1775">
        <v>12540.429039779541</v>
      </c>
      <c r="Z6" s="1775">
        <v>13243.465201396702</v>
      </c>
      <c r="AA6" s="1775">
        <v>13492.9116105961</v>
      </c>
      <c r="AB6" s="1775">
        <v>14006.312355614116</v>
      </c>
      <c r="AC6" s="1775">
        <v>13868.304175930767</v>
      </c>
      <c r="AD6" s="1775">
        <v>13746.765890681232</v>
      </c>
      <c r="AE6" s="1775">
        <v>13589.047080617087</v>
      </c>
      <c r="AF6" s="1775">
        <v>12135.696001110839</v>
      </c>
      <c r="AG6" s="1775">
        <v>12180.121267196342</v>
      </c>
      <c r="AH6" s="1775">
        <v>11945.851003167976</v>
      </c>
      <c r="AI6" s="1775">
        <v>11890.460742210003</v>
      </c>
      <c r="AJ6" s="1775">
        <v>11738.634651516842</v>
      </c>
    </row>
    <row r="7" spans="1:36" s="465" customFormat="1" ht="14.25" customHeight="1" x14ac:dyDescent="0.3">
      <c r="A7" s="1728" t="s">
        <v>1768</v>
      </c>
      <c r="B7" s="1776">
        <v>10142.518363032874</v>
      </c>
      <c r="C7" s="1777">
        <v>9132.525898003676</v>
      </c>
      <c r="D7" s="1778">
        <v>6514.7588661074124</v>
      </c>
      <c r="E7" s="1778">
        <v>7104.3473943749559</v>
      </c>
      <c r="F7" s="1778">
        <v>7447.9463858439431</v>
      </c>
      <c r="G7" s="1778">
        <v>7610.8977286097534</v>
      </c>
      <c r="H7" s="1778">
        <v>7559.083962414391</v>
      </c>
      <c r="I7" s="1778">
        <v>7472.4793075996195</v>
      </c>
      <c r="J7" s="1778">
        <v>9217.4126923283966</v>
      </c>
      <c r="K7" s="1778">
        <v>8612.0989339277985</v>
      </c>
      <c r="L7" s="1778">
        <v>6736.9022043578034</v>
      </c>
      <c r="M7" s="1778">
        <v>7131.4393199056831</v>
      </c>
      <c r="N7" s="1778">
        <v>7086.7746024860435</v>
      </c>
      <c r="O7" s="1778">
        <v>7347.2397823158035</v>
      </c>
      <c r="P7" s="1778">
        <v>7608.6292370237543</v>
      </c>
      <c r="Q7" s="1778">
        <v>7388.6737709027193</v>
      </c>
      <c r="R7" s="1778">
        <v>7234</v>
      </c>
      <c r="S7" s="1778">
        <v>7172.8665835284519</v>
      </c>
      <c r="T7" s="1778">
        <v>7522.0749078418148</v>
      </c>
      <c r="U7" s="1778">
        <v>7639.0863278819252</v>
      </c>
      <c r="V7" s="1778">
        <v>8146.2760868747291</v>
      </c>
      <c r="W7" s="1778">
        <v>7930.8638374594257</v>
      </c>
      <c r="X7" s="1778">
        <v>7942.5835820172233</v>
      </c>
      <c r="Y7" s="1778">
        <v>7988.7346072278297</v>
      </c>
      <c r="Z7" s="1778">
        <v>8496.3028302571092</v>
      </c>
      <c r="AA7" s="1778">
        <v>8539.3345460747078</v>
      </c>
      <c r="AB7" s="1778">
        <v>9177.4575893191522</v>
      </c>
      <c r="AC7" s="1778">
        <v>9149.4924704179175</v>
      </c>
      <c r="AD7" s="1778">
        <v>9461.2985910816315</v>
      </c>
      <c r="AE7" s="1778">
        <v>9503.9642327065922</v>
      </c>
      <c r="AF7" s="1778">
        <v>8467.1477880762886</v>
      </c>
      <c r="AG7" s="1778">
        <v>8105.378790520138</v>
      </c>
      <c r="AH7" s="1778">
        <v>8010.6899953802758</v>
      </c>
      <c r="AI7" s="1778">
        <v>7914.8780899093881</v>
      </c>
      <c r="AJ7" s="1778">
        <v>7818.3407918050425</v>
      </c>
    </row>
    <row r="8" spans="1:36" s="465" customFormat="1" ht="14.25" customHeight="1" x14ac:dyDescent="0.3">
      <c r="A8" s="1728" t="s">
        <v>1769</v>
      </c>
      <c r="B8" s="1776">
        <v>5106.3897197331016</v>
      </c>
      <c r="C8" s="1777">
        <v>6079.7744648326607</v>
      </c>
      <c r="D8" s="1778">
        <v>5860.966689868038</v>
      </c>
      <c r="E8" s="1778">
        <v>5267.6776813287161</v>
      </c>
      <c r="F8" s="1778">
        <v>5235.2095508406046</v>
      </c>
      <c r="G8" s="1778">
        <v>5668.1383297530865</v>
      </c>
      <c r="H8" s="1778">
        <v>4956.6617141750157</v>
      </c>
      <c r="I8" s="1778">
        <v>4403.6496462574532</v>
      </c>
      <c r="J8" s="1778">
        <v>4308.7544619385135</v>
      </c>
      <c r="K8" s="1778">
        <v>4556.9941719792096</v>
      </c>
      <c r="L8" s="1778">
        <v>3837.3129121144434</v>
      </c>
      <c r="M8" s="1778">
        <v>3655.648393959937</v>
      </c>
      <c r="N8" s="1778">
        <v>3927.5868213424092</v>
      </c>
      <c r="O8" s="1778">
        <v>4426.604373744779</v>
      </c>
      <c r="P8" s="1778">
        <v>4887.5479076804922</v>
      </c>
      <c r="Q8" s="1778">
        <v>4768.4830912979232</v>
      </c>
      <c r="R8" s="1778">
        <v>4418</v>
      </c>
      <c r="S8" s="1778">
        <v>4248.506680844941</v>
      </c>
      <c r="T8" s="1778">
        <v>4591.1330398362998</v>
      </c>
      <c r="U8" s="1778">
        <v>3878.9701170373605</v>
      </c>
      <c r="V8" s="1778">
        <v>3466.680520941512</v>
      </c>
      <c r="W8" s="1778">
        <v>3583.9747869829298</v>
      </c>
      <c r="X8" s="1778">
        <v>3975.9619481883747</v>
      </c>
      <c r="Y8" s="1778">
        <v>4551.6944325517125</v>
      </c>
      <c r="Z8" s="1778">
        <v>4747.1623711395932</v>
      </c>
      <c r="AA8" s="1778">
        <v>4953.5770645213925</v>
      </c>
      <c r="AB8" s="1778">
        <v>4828.8547662949641</v>
      </c>
      <c r="AC8" s="1778">
        <v>4718.8117055128496</v>
      </c>
      <c r="AD8" s="1778">
        <v>4285.4672995996034</v>
      </c>
      <c r="AE8" s="1778">
        <v>4085.0828479104939</v>
      </c>
      <c r="AF8" s="1778">
        <v>3668.5482130345476</v>
      </c>
      <c r="AG8" s="1778">
        <v>4074.7424766762028</v>
      </c>
      <c r="AH8" s="1778">
        <v>3935.1610077877012</v>
      </c>
      <c r="AI8" s="1778">
        <v>3975.5826523006135</v>
      </c>
      <c r="AJ8" s="1778">
        <v>3920.2938597117991</v>
      </c>
    </row>
    <row r="9" spans="1:36" s="465" customFormat="1" ht="14.25" customHeight="1" x14ac:dyDescent="0.3">
      <c r="A9" s="1726" t="s">
        <v>1653</v>
      </c>
      <c r="B9" s="1773">
        <v>218.81794346000001</v>
      </c>
      <c r="C9" s="1774">
        <v>217.00304772999999</v>
      </c>
      <c r="D9" s="1775">
        <v>121.86799941</v>
      </c>
      <c r="E9" s="1775">
        <v>118.47014707999999</v>
      </c>
      <c r="F9" s="1775">
        <v>117.00411534999999</v>
      </c>
      <c r="G9" s="1775">
        <v>107.99553382000001</v>
      </c>
      <c r="H9" s="1775">
        <v>84.937684050000001</v>
      </c>
      <c r="I9" s="1775">
        <v>87.643909960000002</v>
      </c>
      <c r="J9" s="1775">
        <v>79.691854429999992</v>
      </c>
      <c r="K9" s="1775">
        <v>78.057045410000001</v>
      </c>
      <c r="L9" s="1775">
        <v>78.423064319999995</v>
      </c>
      <c r="M9" s="1775">
        <v>75.988557029999996</v>
      </c>
      <c r="N9" s="1775">
        <v>74.905010779999998</v>
      </c>
      <c r="O9" s="1775">
        <v>95.039392509999985</v>
      </c>
      <c r="P9" s="1775">
        <v>72.20683004</v>
      </c>
      <c r="Q9" s="1775">
        <v>98.372661289999996</v>
      </c>
      <c r="R9" s="1775">
        <v>84</v>
      </c>
      <c r="S9" s="1775">
        <v>75.715235369999988</v>
      </c>
      <c r="T9" s="1775">
        <v>85.978274780000007</v>
      </c>
      <c r="U9" s="1775">
        <v>75.415730659999994</v>
      </c>
      <c r="V9" s="1775">
        <v>80.726506329999992</v>
      </c>
      <c r="W9" s="1775">
        <v>77.974801929999998</v>
      </c>
      <c r="X9" s="1775">
        <v>79.990629319999996</v>
      </c>
      <c r="Y9" s="1775">
        <v>80.75723318</v>
      </c>
      <c r="Z9" s="1775">
        <v>76.001433560000009</v>
      </c>
      <c r="AA9" s="1775">
        <v>74.083997789999998</v>
      </c>
      <c r="AB9" s="1775">
        <v>81.625961539999992</v>
      </c>
      <c r="AC9" s="1775">
        <v>64.441153780000008</v>
      </c>
      <c r="AD9" s="1775">
        <v>67.874240629999989</v>
      </c>
      <c r="AE9" s="1775">
        <v>72.549834099999998</v>
      </c>
      <c r="AF9" s="1775">
        <v>47.861601749999998</v>
      </c>
      <c r="AG9" s="1775">
        <v>46.163787149999997</v>
      </c>
      <c r="AH9" s="1775">
        <v>39.118973189999998</v>
      </c>
      <c r="AI9" s="1775">
        <v>39.528114030000005</v>
      </c>
      <c r="AJ9" s="1775">
        <v>42.425547170000002</v>
      </c>
    </row>
    <row r="10" spans="1:36" s="465" customFormat="1" ht="14.25" customHeight="1" x14ac:dyDescent="0.3">
      <c r="A10" s="1726" t="s">
        <v>1654</v>
      </c>
      <c r="B10" s="1773">
        <v>108.99441551000001</v>
      </c>
      <c r="C10" s="1774">
        <v>110.88698393999999</v>
      </c>
      <c r="D10" s="1775">
        <v>110.49265093</v>
      </c>
      <c r="E10" s="1775">
        <v>120.18846804000002</v>
      </c>
      <c r="F10" s="1775">
        <v>125.24709555000001</v>
      </c>
      <c r="G10" s="1775">
        <v>100.54207234000002</v>
      </c>
      <c r="H10" s="1775">
        <v>99.978022609999996</v>
      </c>
      <c r="I10" s="1775">
        <v>67.426624189999998</v>
      </c>
      <c r="J10" s="1775">
        <v>73.537897319999999</v>
      </c>
      <c r="K10" s="1775">
        <v>85.692901620000001</v>
      </c>
      <c r="L10" s="1775">
        <v>129.31655061000001</v>
      </c>
      <c r="M10" s="1775">
        <v>140.77603228000001</v>
      </c>
      <c r="N10" s="1775">
        <v>156.32184362000001</v>
      </c>
      <c r="O10" s="1775">
        <v>153.19161000999998</v>
      </c>
      <c r="P10" s="1775">
        <v>146.83396390000001</v>
      </c>
      <c r="Q10" s="1775">
        <v>145.23762473999997</v>
      </c>
      <c r="R10" s="1775">
        <v>91</v>
      </c>
      <c r="S10" s="1775">
        <v>157.68486532999998</v>
      </c>
      <c r="T10" s="1775">
        <v>159.22642275000001</v>
      </c>
      <c r="U10" s="1775">
        <v>186.32465263999998</v>
      </c>
      <c r="V10" s="1775">
        <v>146.76371459000001</v>
      </c>
      <c r="W10" s="1775">
        <v>202.25493211000003</v>
      </c>
      <c r="X10" s="1775">
        <v>203.8315216</v>
      </c>
      <c r="Y10" s="1775">
        <v>189.34773733999998</v>
      </c>
      <c r="Z10" s="1775">
        <v>198.12571951999999</v>
      </c>
      <c r="AA10" s="1775">
        <v>191.09374685999995</v>
      </c>
      <c r="AB10" s="1775">
        <v>206.31915033999999</v>
      </c>
      <c r="AC10" s="1775">
        <v>209.73336455</v>
      </c>
      <c r="AD10" s="1775">
        <v>217.25750835999997</v>
      </c>
      <c r="AE10" s="1775">
        <v>205.07426382999998</v>
      </c>
      <c r="AF10" s="1775">
        <v>207.74766162999998</v>
      </c>
      <c r="AG10" s="1775">
        <v>187.64489005999999</v>
      </c>
      <c r="AH10" s="1775">
        <v>226.60527652000002</v>
      </c>
      <c r="AI10" s="1775">
        <v>237.65167032999997</v>
      </c>
      <c r="AJ10" s="1775">
        <v>229.45228199000002</v>
      </c>
    </row>
    <row r="11" spans="1:36" s="1761" customFormat="1" ht="15.95" customHeight="1" x14ac:dyDescent="0.3">
      <c r="A11" s="1724" t="s">
        <v>1655</v>
      </c>
      <c r="B11" s="1770">
        <v>46.78068837</v>
      </c>
      <c r="C11" s="1771">
        <v>46.253067969999996</v>
      </c>
      <c r="D11" s="1772">
        <v>45.738551770000001</v>
      </c>
      <c r="E11" s="1772">
        <v>45.235207109999997</v>
      </c>
      <c r="F11" s="1772">
        <v>44.715972039999997</v>
      </c>
      <c r="G11" s="1772">
        <v>44.217266020000004</v>
      </c>
      <c r="H11" s="1772">
        <v>43.708316170000003</v>
      </c>
      <c r="I11" s="1772">
        <v>43.204010420000003</v>
      </c>
      <c r="J11" s="1772">
        <v>42.689947739999994</v>
      </c>
      <c r="K11" s="1772">
        <v>0.10134737999999999</v>
      </c>
      <c r="L11" s="1772">
        <v>1.54262616</v>
      </c>
      <c r="M11" s="1772">
        <v>1.3345721199999998</v>
      </c>
      <c r="N11" s="1772">
        <v>2.08886818</v>
      </c>
      <c r="O11" s="1772">
        <v>1.91670644</v>
      </c>
      <c r="P11" s="1772">
        <v>2.1180915599999994</v>
      </c>
      <c r="Q11" s="1772">
        <v>1.7728799</v>
      </c>
      <c r="R11" s="1772">
        <v>2</v>
      </c>
      <c r="S11" s="1772">
        <v>2.1371951199999999</v>
      </c>
      <c r="T11" s="1772">
        <v>2.1541849399999999</v>
      </c>
      <c r="U11" s="1772">
        <v>2.0021408199999997</v>
      </c>
      <c r="V11" s="1772">
        <v>2.11590795</v>
      </c>
      <c r="W11" s="1772">
        <v>2.1219770099999997</v>
      </c>
      <c r="X11" s="1772">
        <v>2.1363432100000002</v>
      </c>
      <c r="Y11" s="1772">
        <v>2.1504089999999998</v>
      </c>
      <c r="Z11" s="1772">
        <v>2.1650823099999998</v>
      </c>
      <c r="AA11" s="1772">
        <v>2.2737708599999999</v>
      </c>
      <c r="AB11" s="1772">
        <v>2.2504919900000004</v>
      </c>
      <c r="AC11" s="1772">
        <v>2.2670240000000002</v>
      </c>
      <c r="AD11" s="1772">
        <v>2.2869962000000004</v>
      </c>
      <c r="AE11" s="1772">
        <v>2.30494332</v>
      </c>
      <c r="AF11" s="1772">
        <v>0.81232177000000005</v>
      </c>
      <c r="AG11" s="1772">
        <v>1.3217221499999998</v>
      </c>
      <c r="AH11" s="1772">
        <v>1.86552451</v>
      </c>
      <c r="AI11" s="1772">
        <v>2.2260569100000001</v>
      </c>
      <c r="AJ11" s="1772">
        <v>2.3274240600000002</v>
      </c>
    </row>
    <row r="12" spans="1:36" s="1761" customFormat="1" ht="15.95" customHeight="1" x14ac:dyDescent="0.3">
      <c r="A12" s="1724" t="s">
        <v>1656</v>
      </c>
      <c r="B12" s="1770">
        <v>22876.844872821352</v>
      </c>
      <c r="C12" s="1771">
        <v>22906.131681845905</v>
      </c>
      <c r="D12" s="1772">
        <v>22717.413743283916</v>
      </c>
      <c r="E12" s="1772">
        <v>22783.962305745543</v>
      </c>
      <c r="F12" s="1772">
        <v>22035.616435129999</v>
      </c>
      <c r="G12" s="1772">
        <v>22810.249160305873</v>
      </c>
      <c r="H12" s="1772">
        <v>22491.822245968186</v>
      </c>
      <c r="I12" s="1772">
        <v>22994.384426489883</v>
      </c>
      <c r="J12" s="1772">
        <v>21316.68678281848</v>
      </c>
      <c r="K12" s="1772">
        <v>21475.533027094014</v>
      </c>
      <c r="L12" s="1772">
        <v>20800.794300217956</v>
      </c>
      <c r="M12" s="1772">
        <v>20379.948837976892</v>
      </c>
      <c r="N12" s="1772">
        <v>20377.523695492771</v>
      </c>
      <c r="O12" s="1772">
        <v>20474.449334142366</v>
      </c>
      <c r="P12" s="1772">
        <v>20769.895746274982</v>
      </c>
      <c r="Q12" s="1772">
        <v>21047.005710265115</v>
      </c>
      <c r="R12" s="1772">
        <v>20714</v>
      </c>
      <c r="S12" s="1772">
        <v>20923.781789139342</v>
      </c>
      <c r="T12" s="1772">
        <v>21194.211315989363</v>
      </c>
      <c r="U12" s="1772">
        <v>22158.855892786225</v>
      </c>
      <c r="V12" s="1772">
        <v>22356.790943245567</v>
      </c>
      <c r="W12" s="1772">
        <v>21761.923995715617</v>
      </c>
      <c r="X12" s="1772">
        <v>21413.412493664033</v>
      </c>
      <c r="Y12" s="1772">
        <v>20327.555801014802</v>
      </c>
      <c r="Z12" s="1772">
        <v>20466.218986647262</v>
      </c>
      <c r="AA12" s="1772">
        <v>20582.572873174249</v>
      </c>
      <c r="AB12" s="1772">
        <v>20485.440475909862</v>
      </c>
      <c r="AC12" s="1772">
        <v>21342.512195115847</v>
      </c>
      <c r="AD12" s="1772">
        <v>20576.105258317908</v>
      </c>
      <c r="AE12" s="1772">
        <v>19826.213305778248</v>
      </c>
      <c r="AF12" s="1772">
        <v>19944.956740838621</v>
      </c>
      <c r="AG12" s="1772">
        <v>19823.839065634133</v>
      </c>
      <c r="AH12" s="1772">
        <v>19930.893898488954</v>
      </c>
      <c r="AI12" s="1772">
        <v>19746.782120895154</v>
      </c>
      <c r="AJ12" s="1772">
        <v>19626.270139881908</v>
      </c>
    </row>
    <row r="13" spans="1:36" s="465" customFormat="1" ht="14.25" customHeight="1" x14ac:dyDescent="0.3">
      <c r="A13" s="1726" t="s">
        <v>1657</v>
      </c>
      <c r="B13" s="1773">
        <v>6078.6116408922389</v>
      </c>
      <c r="C13" s="1774">
        <v>6383.342836509979</v>
      </c>
      <c r="D13" s="1775">
        <v>6775.9082574406111</v>
      </c>
      <c r="E13" s="1775">
        <v>6132.4288020331314</v>
      </c>
      <c r="F13" s="1775">
        <v>6010.2163219069162</v>
      </c>
      <c r="G13" s="1775">
        <v>6286.2604282572256</v>
      </c>
      <c r="H13" s="1775">
        <v>5656.1059444064849</v>
      </c>
      <c r="I13" s="1775">
        <v>5686.0613108936923</v>
      </c>
      <c r="J13" s="1775">
        <v>4421.4409081122985</v>
      </c>
      <c r="K13" s="1775">
        <v>4411.8598819493118</v>
      </c>
      <c r="L13" s="1775">
        <v>4108.5726855317889</v>
      </c>
      <c r="M13" s="1775">
        <v>3699.0401551199284</v>
      </c>
      <c r="N13" s="1775">
        <v>3948.6478992943134</v>
      </c>
      <c r="O13" s="1775">
        <v>2.5</v>
      </c>
      <c r="P13" s="1775">
        <v>4206.8079111032339</v>
      </c>
      <c r="Q13" s="1775">
        <v>4379.0598858899466</v>
      </c>
      <c r="R13" s="1775">
        <v>4130</v>
      </c>
      <c r="S13" s="1775">
        <v>4198.9157072211674</v>
      </c>
      <c r="T13" s="1775">
        <v>3959.9156203974294</v>
      </c>
      <c r="U13" s="1775">
        <v>3925.6137307151175</v>
      </c>
      <c r="V13" s="1775">
        <v>4136.7391998347366</v>
      </c>
      <c r="W13" s="1775">
        <v>3670.220663352969</v>
      </c>
      <c r="X13" s="1775">
        <v>3588.2060598763619</v>
      </c>
      <c r="Y13" s="1775">
        <v>3119.1330819948921</v>
      </c>
      <c r="Z13" s="1775">
        <v>3496.2799695135363</v>
      </c>
      <c r="AA13" s="1775">
        <v>3878.5078825964147</v>
      </c>
      <c r="AB13" s="1775">
        <v>3680.8321270041838</v>
      </c>
      <c r="AC13" s="1775">
        <v>4307.6608531595666</v>
      </c>
      <c r="AD13" s="1775">
        <v>3983.6111208895823</v>
      </c>
      <c r="AE13" s="1775">
        <v>3326.3516301685509</v>
      </c>
      <c r="AF13" s="1775">
        <v>4058.0882914427848</v>
      </c>
      <c r="AG13" s="1775">
        <v>3762.9226344178601</v>
      </c>
      <c r="AH13" s="1775">
        <v>3960.6297760774323</v>
      </c>
      <c r="AI13" s="1775">
        <v>4085.3132332617693</v>
      </c>
      <c r="AJ13" s="1775">
        <v>4123.3007407695877</v>
      </c>
    </row>
    <row r="14" spans="1:36" s="465" customFormat="1" ht="14.25" customHeight="1" x14ac:dyDescent="0.3">
      <c r="A14" s="1728" t="s">
        <v>1770</v>
      </c>
      <c r="B14" s="1776">
        <v>1725.0367880000003</v>
      </c>
      <c r="C14" s="1777">
        <v>1722.82356682</v>
      </c>
      <c r="D14" s="1778">
        <v>1776.88906658</v>
      </c>
      <c r="E14" s="1778">
        <v>1790.3594569300001</v>
      </c>
      <c r="F14" s="1778">
        <v>1579.6892615100001</v>
      </c>
      <c r="G14" s="1778">
        <v>1859.69548545</v>
      </c>
      <c r="H14" s="1778">
        <v>1342.5706088100003</v>
      </c>
      <c r="I14" s="1778">
        <v>1378.0966122799998</v>
      </c>
      <c r="J14" s="1778">
        <v>1584.7408102300001</v>
      </c>
      <c r="K14" s="1778">
        <v>1611.2656958945913</v>
      </c>
      <c r="L14" s="1778">
        <v>1500.4376187945215</v>
      </c>
      <c r="M14" s="1778">
        <v>1438.0123258799999</v>
      </c>
      <c r="N14" s="1778">
        <v>1608.6824826813868</v>
      </c>
      <c r="O14" s="1778">
        <v>1615.6773392640102</v>
      </c>
      <c r="P14" s="1778">
        <v>1475.2839567400001</v>
      </c>
      <c r="Q14" s="1778">
        <v>1689.3565262197392</v>
      </c>
      <c r="R14" s="1778">
        <v>1498</v>
      </c>
      <c r="S14" s="1778">
        <v>1630.4447456788339</v>
      </c>
      <c r="T14" s="1778">
        <v>1262.3194005451253</v>
      </c>
      <c r="U14" s="1778">
        <v>1202.68203206</v>
      </c>
      <c r="V14" s="1778">
        <v>1416.8444053978569</v>
      </c>
      <c r="W14" s="1778">
        <v>885.98997534</v>
      </c>
      <c r="X14" s="1778">
        <v>1018.1102124499999</v>
      </c>
      <c r="Y14" s="1778">
        <v>649.81515833000003</v>
      </c>
      <c r="Z14" s="1778">
        <v>982.00521029021013</v>
      </c>
      <c r="AA14" s="1778">
        <v>1479.6137718346615</v>
      </c>
      <c r="AB14" s="1778">
        <v>1239.22106904</v>
      </c>
      <c r="AC14" s="1778">
        <v>1825.8866424431985</v>
      </c>
      <c r="AD14" s="1778">
        <v>1428.2243009475346</v>
      </c>
      <c r="AE14" s="1778">
        <v>1079.4864690631086</v>
      </c>
      <c r="AF14" s="1778">
        <v>1789.1254256732004</v>
      </c>
      <c r="AG14" s="1778">
        <v>1457.4911570997649</v>
      </c>
      <c r="AH14" s="1778">
        <v>1275.522717782929</v>
      </c>
      <c r="AI14" s="1778">
        <v>1190.305741185045</v>
      </c>
      <c r="AJ14" s="1778">
        <v>1217.4736689900001</v>
      </c>
    </row>
    <row r="15" spans="1:36" s="465" customFormat="1" ht="14.25" customHeight="1" x14ac:dyDescent="0.3">
      <c r="A15" s="1728" t="s">
        <v>1771</v>
      </c>
      <c r="B15" s="1776">
        <v>3176.0777133534057</v>
      </c>
      <c r="C15" s="1777">
        <v>3475.1179721951153</v>
      </c>
      <c r="D15" s="1778">
        <v>3566.2145212584096</v>
      </c>
      <c r="E15" s="1778">
        <v>3009.11249481</v>
      </c>
      <c r="F15" s="1778">
        <v>3042.2449606999999</v>
      </c>
      <c r="G15" s="1778">
        <v>3050.9457545699997</v>
      </c>
      <c r="H15" s="1778">
        <v>3031.0000445400001</v>
      </c>
      <c r="I15" s="1778">
        <v>2842.6563902399998</v>
      </c>
      <c r="J15" s="1778">
        <v>1107.8326978499999</v>
      </c>
      <c r="K15" s="1778">
        <v>1080.9332879900001</v>
      </c>
      <c r="L15" s="1778">
        <v>1072.44033603</v>
      </c>
      <c r="M15" s="1778">
        <v>904.35903862999999</v>
      </c>
      <c r="N15" s="1778">
        <v>1053.0871796700001</v>
      </c>
      <c r="O15" s="1778">
        <v>1154.9171173299999</v>
      </c>
      <c r="P15" s="1778">
        <v>1115.0446303199999</v>
      </c>
      <c r="Q15" s="1778">
        <v>1130.99991507</v>
      </c>
      <c r="R15" s="1778">
        <v>1111</v>
      </c>
      <c r="S15" s="1778">
        <v>1144.5932108900001</v>
      </c>
      <c r="T15" s="1778">
        <v>1142.4622516400002</v>
      </c>
      <c r="U15" s="1778">
        <v>1202.4434004699999</v>
      </c>
      <c r="V15" s="1778">
        <v>1227.34561016</v>
      </c>
      <c r="W15" s="1778">
        <v>1230.1435072000002</v>
      </c>
      <c r="X15" s="1778">
        <v>995.18506174000004</v>
      </c>
      <c r="Y15" s="1778">
        <v>986.17920735999996</v>
      </c>
      <c r="Z15" s="1778">
        <v>975.62341738999999</v>
      </c>
      <c r="AA15" s="1778">
        <v>879.03069530000005</v>
      </c>
      <c r="AB15" s="1778">
        <v>817.75854204000007</v>
      </c>
      <c r="AC15" s="1778">
        <v>879.5938533499999</v>
      </c>
      <c r="AD15" s="1778">
        <v>857.60273500999995</v>
      </c>
      <c r="AE15" s="1778">
        <v>849.16135096000005</v>
      </c>
      <c r="AF15" s="1778">
        <v>863.54133297999999</v>
      </c>
      <c r="AG15" s="1778">
        <v>841.56044501999997</v>
      </c>
      <c r="AH15" s="1778">
        <v>863.22616200999983</v>
      </c>
      <c r="AI15" s="1778">
        <v>797.47581687000002</v>
      </c>
      <c r="AJ15" s="1778">
        <v>785.46847919999993</v>
      </c>
    </row>
    <row r="16" spans="1:36" s="465" customFormat="1" ht="14.25" customHeight="1" x14ac:dyDescent="0.3">
      <c r="A16" s="1728" t="s">
        <v>1772</v>
      </c>
      <c r="B16" s="1776">
        <v>1177.4971395388332</v>
      </c>
      <c r="C16" s="1777">
        <v>1185.401297494865</v>
      </c>
      <c r="D16" s="1778">
        <v>1432.8046696022006</v>
      </c>
      <c r="E16" s="1778">
        <v>1332.9568502931313</v>
      </c>
      <c r="F16" s="1778">
        <v>1388.2820996969165</v>
      </c>
      <c r="G16" s="1778">
        <v>1375.6191882372257</v>
      </c>
      <c r="H16" s="1778">
        <v>1282.5352910564843</v>
      </c>
      <c r="I16" s="1778">
        <v>1465.308308373691</v>
      </c>
      <c r="J16" s="1778">
        <v>1728.8674000322997</v>
      </c>
      <c r="K16" s="1778">
        <v>1719.6608980647213</v>
      </c>
      <c r="L16" s="1778">
        <v>1535.6947307072674</v>
      </c>
      <c r="M16" s="1778">
        <v>1356.6687906099285</v>
      </c>
      <c r="N16" s="1778">
        <v>1286.8782369429268</v>
      </c>
      <c r="O16" s="1778">
        <v>1435.7913854839649</v>
      </c>
      <c r="P16" s="1778">
        <v>1616.4793240432343</v>
      </c>
      <c r="Q16" s="1778">
        <v>1558.7034446002078</v>
      </c>
      <c r="R16" s="1778">
        <v>1522</v>
      </c>
      <c r="S16" s="1778">
        <v>1423.8777506523338</v>
      </c>
      <c r="T16" s="1778">
        <v>1555.1339682123037</v>
      </c>
      <c r="U16" s="1778">
        <v>1520.4882981851169</v>
      </c>
      <c r="V16" s="1778">
        <v>1492.5491842768797</v>
      </c>
      <c r="W16" s="1778">
        <v>1554.0871808129691</v>
      </c>
      <c r="X16" s="1778">
        <v>1574.910785686362</v>
      </c>
      <c r="Y16" s="1778">
        <v>1483.1387163048921</v>
      </c>
      <c r="Z16" s="1778">
        <v>1538.6513418333266</v>
      </c>
      <c r="AA16" s="1778">
        <v>1519.8634154617532</v>
      </c>
      <c r="AB16" s="1778">
        <v>1623.8525159241838</v>
      </c>
      <c r="AC16" s="1778">
        <v>1602.1803573663683</v>
      </c>
      <c r="AD16" s="1778">
        <v>1697.7840849320478</v>
      </c>
      <c r="AE16" s="1778">
        <v>1397.703810145442</v>
      </c>
      <c r="AF16" s="1778">
        <v>1405.4215327895843</v>
      </c>
      <c r="AG16" s="1778">
        <v>1463.8710322980949</v>
      </c>
      <c r="AH16" s="1778">
        <v>1821.880896284503</v>
      </c>
      <c r="AI16" s="1778">
        <v>2097.5316752067247</v>
      </c>
      <c r="AJ16" s="1778">
        <v>2120.3585925795878</v>
      </c>
    </row>
    <row r="17" spans="1:36" s="465" customFormat="1" ht="14.25" customHeight="1" x14ac:dyDescent="0.3">
      <c r="A17" s="1726" t="s">
        <v>1661</v>
      </c>
      <c r="B17" s="1773">
        <v>1242.3605788899999</v>
      </c>
      <c r="C17" s="1774">
        <v>1119.7909658900001</v>
      </c>
      <c r="D17" s="1775">
        <v>1219.5887337899999</v>
      </c>
      <c r="E17" s="1775">
        <v>1205.0318490299999</v>
      </c>
      <c r="F17" s="1775">
        <v>1114.8822148799998</v>
      </c>
      <c r="G17" s="1775">
        <v>1022.9489218599999</v>
      </c>
      <c r="H17" s="1775">
        <v>963.67748205000009</v>
      </c>
      <c r="I17" s="1775">
        <v>994.24992150000003</v>
      </c>
      <c r="J17" s="1775">
        <v>995.26922568000009</v>
      </c>
      <c r="K17" s="1775">
        <v>967.84829107999997</v>
      </c>
      <c r="L17" s="1775">
        <v>1070.1400984100001</v>
      </c>
      <c r="M17" s="1775">
        <v>1091.6310350399999</v>
      </c>
      <c r="N17" s="1775">
        <v>1018.14515743</v>
      </c>
      <c r="O17" s="1775">
        <v>1014.26371525</v>
      </c>
      <c r="P17" s="1775">
        <v>1206.4256972599999</v>
      </c>
      <c r="Q17" s="1775">
        <v>1142.26866492</v>
      </c>
      <c r="R17" s="1775">
        <v>1160</v>
      </c>
      <c r="S17" s="1775">
        <v>1132.4526343699999</v>
      </c>
      <c r="T17" s="1775">
        <v>1133.9696202800001</v>
      </c>
      <c r="U17" s="1775">
        <v>1610.92555967</v>
      </c>
      <c r="V17" s="1775">
        <v>1652.4288111300002</v>
      </c>
      <c r="W17" s="1775">
        <v>1735.22777455</v>
      </c>
      <c r="X17" s="1775">
        <v>1623.5030842900001</v>
      </c>
      <c r="Y17" s="1775">
        <v>1612.7692425099997</v>
      </c>
      <c r="Z17" s="1775">
        <v>1671.2897117699999</v>
      </c>
      <c r="AA17" s="1775">
        <v>1709.3666813299999</v>
      </c>
      <c r="AB17" s="1775">
        <v>1771.0809322599998</v>
      </c>
      <c r="AC17" s="1775">
        <v>1321.5454435100003</v>
      </c>
      <c r="AD17" s="1775">
        <v>1221.1996142799999</v>
      </c>
      <c r="AE17" s="1775">
        <v>1194.2932031199998</v>
      </c>
      <c r="AF17" s="1775">
        <v>1172.91865424</v>
      </c>
      <c r="AG17" s="1775">
        <v>1468.9547484699997</v>
      </c>
      <c r="AH17" s="1775">
        <v>1031.4220510499999</v>
      </c>
      <c r="AI17" s="1775">
        <v>1212.5969323400002</v>
      </c>
      <c r="AJ17" s="1775">
        <v>992.12835749999999</v>
      </c>
    </row>
    <row r="18" spans="1:36" s="465" customFormat="1" ht="14.25" customHeight="1" x14ac:dyDescent="0.3">
      <c r="A18" s="1726" t="s">
        <v>1662</v>
      </c>
      <c r="B18" s="1773">
        <v>4229.7205462498723</v>
      </c>
      <c r="C18" s="1774">
        <v>4455.6878373370328</v>
      </c>
      <c r="D18" s="1775">
        <v>4374.3895707233651</v>
      </c>
      <c r="E18" s="1775">
        <v>4408.2245502178785</v>
      </c>
      <c r="F18" s="1775">
        <v>4138.9636685304858</v>
      </c>
      <c r="G18" s="1775">
        <v>4084.3540800230476</v>
      </c>
      <c r="H18" s="1775">
        <v>4337.758950214472</v>
      </c>
      <c r="I18" s="1775">
        <v>4473.7411919807128</v>
      </c>
      <c r="J18" s="1775">
        <v>4654.3956163357207</v>
      </c>
      <c r="K18" s="1775">
        <v>4457.1722176075245</v>
      </c>
      <c r="L18" s="1775">
        <v>4195.9461102864034</v>
      </c>
      <c r="M18" s="1775">
        <v>4394.2962205617278</v>
      </c>
      <c r="N18" s="1775">
        <v>4336.2013813324347</v>
      </c>
      <c r="O18" s="1775">
        <v>4314.2660385786003</v>
      </c>
      <c r="P18" s="1775">
        <v>4329.5444639107609</v>
      </c>
      <c r="Q18" s="1775">
        <v>4193.7084447155557</v>
      </c>
      <c r="R18" s="1775">
        <v>4221</v>
      </c>
      <c r="S18" s="1775">
        <v>4310.6691213025915</v>
      </c>
      <c r="T18" s="1775">
        <v>4307.3330999204463</v>
      </c>
      <c r="U18" s="1775">
        <v>4424.5394130307905</v>
      </c>
      <c r="V18" s="1775">
        <v>5331.1274565806898</v>
      </c>
      <c r="W18" s="1775">
        <v>5049.9616380103607</v>
      </c>
      <c r="X18" s="1775">
        <v>4876.7150374924431</v>
      </c>
      <c r="Y18" s="1775">
        <v>4630.69563299745</v>
      </c>
      <c r="Z18" s="1775">
        <v>4510.5822406330417</v>
      </c>
      <c r="AA18" s="1775">
        <v>4249.0455094329127</v>
      </c>
      <c r="AB18" s="1775">
        <v>4355.4373395983475</v>
      </c>
      <c r="AC18" s="1775">
        <v>4652.2998507771372</v>
      </c>
      <c r="AD18" s="1775">
        <v>4533.148081154166</v>
      </c>
      <c r="AE18" s="1775">
        <v>4339.8679415419283</v>
      </c>
      <c r="AF18" s="1775">
        <v>4323.0249599417866</v>
      </c>
      <c r="AG18" s="1775">
        <v>4014.8453678888236</v>
      </c>
      <c r="AH18" s="1775">
        <v>4885.4995963288648</v>
      </c>
      <c r="AI18" s="1775">
        <v>4792.7425410604255</v>
      </c>
      <c r="AJ18" s="1775">
        <v>4966.7125939718926</v>
      </c>
    </row>
    <row r="19" spans="1:36" s="465" customFormat="1" ht="14.25" customHeight="1" x14ac:dyDescent="0.3">
      <c r="A19" s="1726" t="s">
        <v>1663</v>
      </c>
      <c r="B19" s="1773">
        <v>3867.1722109085736</v>
      </c>
      <c r="C19" s="1774">
        <v>3468.3520114851744</v>
      </c>
      <c r="D19" s="1775">
        <v>3845.3640947085337</v>
      </c>
      <c r="E19" s="1775">
        <v>4506.3717713640299</v>
      </c>
      <c r="F19" s="1775">
        <v>4156.1185299868093</v>
      </c>
      <c r="G19" s="1775">
        <v>4874.9489634155716</v>
      </c>
      <c r="H19" s="1775">
        <v>5103.767642483378</v>
      </c>
      <c r="I19" s="1775">
        <v>5180.0443989327996</v>
      </c>
      <c r="J19" s="1775">
        <v>4669.8718503498167</v>
      </c>
      <c r="K19" s="1775">
        <v>4648.9491262937026</v>
      </c>
      <c r="L19" s="1775">
        <v>4255.9811450746301</v>
      </c>
      <c r="M19" s="1775">
        <v>4267.2758404023334</v>
      </c>
      <c r="N19" s="1775">
        <v>4306.4053038333077</v>
      </c>
      <c r="O19" s="1775">
        <v>4280.2622501001824</v>
      </c>
      <c r="P19" s="1775">
        <v>4424.144963899188</v>
      </c>
      <c r="Q19" s="1775">
        <v>4576.5304332888345</v>
      </c>
      <c r="R19" s="1775">
        <v>4481</v>
      </c>
      <c r="S19" s="1775">
        <v>4421.8787081477039</v>
      </c>
      <c r="T19" s="1775">
        <v>4505.5874133246571</v>
      </c>
      <c r="U19" s="1775">
        <v>4517.5237652070291</v>
      </c>
      <c r="V19" s="1775">
        <v>3898.7498491183937</v>
      </c>
      <c r="W19" s="1775">
        <v>4260.51095651789</v>
      </c>
      <c r="X19" s="1775">
        <v>4183.2092286491934</v>
      </c>
      <c r="Y19" s="1775">
        <v>4143.7984874161666</v>
      </c>
      <c r="Z19" s="1775">
        <v>3976.5258816251153</v>
      </c>
      <c r="AA19" s="1775">
        <v>4083.3867484695534</v>
      </c>
      <c r="AB19" s="1775">
        <v>3873.1719450175101</v>
      </c>
      <c r="AC19" s="1775">
        <v>3919.1010242315915</v>
      </c>
      <c r="AD19" s="1775">
        <v>3772.9752353857057</v>
      </c>
      <c r="AE19" s="1775">
        <v>3734.7843278296909</v>
      </c>
      <c r="AF19" s="1775">
        <v>3570.6073195487347</v>
      </c>
      <c r="AG19" s="1775">
        <v>3648.7141790464057</v>
      </c>
      <c r="AH19" s="1775">
        <v>2835.3915778771839</v>
      </c>
      <c r="AI19" s="1775">
        <v>2820.7610796331555</v>
      </c>
      <c r="AJ19" s="1775">
        <v>2847.0498133671354</v>
      </c>
    </row>
    <row r="20" spans="1:36" s="465" customFormat="1" ht="14.25" customHeight="1" x14ac:dyDescent="0.3">
      <c r="A20" s="1726" t="s">
        <v>1664</v>
      </c>
      <c r="B20" s="1773">
        <v>83.196141819999994</v>
      </c>
      <c r="C20" s="1774">
        <v>81.037084640000003</v>
      </c>
      <c r="D20" s="1775">
        <v>73.032870300000013</v>
      </c>
      <c r="E20" s="1775">
        <v>76.869256370000002</v>
      </c>
      <c r="F20" s="1775">
        <v>78.956993309999987</v>
      </c>
      <c r="G20" s="1775">
        <v>78.850167289999987</v>
      </c>
      <c r="H20" s="1775">
        <v>78.151786900000005</v>
      </c>
      <c r="I20" s="1775">
        <v>78.386525719999995</v>
      </c>
      <c r="J20" s="1775">
        <v>77.506032919999996</v>
      </c>
      <c r="K20" s="1775">
        <v>77.08219862</v>
      </c>
      <c r="L20" s="1775">
        <v>75.42341424</v>
      </c>
      <c r="M20" s="1775">
        <v>91.218464690000005</v>
      </c>
      <c r="N20" s="1775">
        <v>87.597761610000006</v>
      </c>
      <c r="O20" s="1775">
        <v>86.821140990000004</v>
      </c>
      <c r="P20" s="1775">
        <v>79.039404180000005</v>
      </c>
      <c r="Q20" s="1775">
        <v>84.24307196985167</v>
      </c>
      <c r="R20" s="1775">
        <v>83</v>
      </c>
      <c r="S20" s="1775">
        <v>87.196371358703558</v>
      </c>
      <c r="T20" s="1775">
        <v>91.441989010591641</v>
      </c>
      <c r="U20" s="1775">
        <v>95.817957239242418</v>
      </c>
      <c r="V20" s="1775">
        <v>96.250162440261477</v>
      </c>
      <c r="W20" s="1775">
        <v>94.083536912562991</v>
      </c>
      <c r="X20" s="1775">
        <v>94.120247305293233</v>
      </c>
      <c r="Y20" s="1775">
        <v>91.724816472637997</v>
      </c>
      <c r="Z20" s="1775">
        <v>89.696599243432757</v>
      </c>
      <c r="AA20" s="1775">
        <v>92.674417337510732</v>
      </c>
      <c r="AB20" s="1775">
        <v>89.247441594929199</v>
      </c>
      <c r="AC20" s="1775">
        <v>90.9309004737961</v>
      </c>
      <c r="AD20" s="1775">
        <v>87.649376710249541</v>
      </c>
      <c r="AE20" s="1775">
        <v>93.157300471261351</v>
      </c>
      <c r="AF20" s="1775">
        <v>92.17474723494044</v>
      </c>
      <c r="AG20" s="1775">
        <v>97.641083686941002</v>
      </c>
      <c r="AH20" s="1775">
        <v>97.893538970244649</v>
      </c>
      <c r="AI20" s="1775">
        <v>102.14207771554791</v>
      </c>
      <c r="AJ20" s="1775">
        <v>101.94678032151279</v>
      </c>
    </row>
    <row r="21" spans="1:36" s="465" customFormat="1" ht="14.25" customHeight="1" x14ac:dyDescent="0.3">
      <c r="A21" s="1726" t="s">
        <v>1665</v>
      </c>
      <c r="B21" s="1773">
        <v>400.38090321000004</v>
      </c>
      <c r="C21" s="1774">
        <v>410.66323342999999</v>
      </c>
      <c r="D21" s="1775">
        <v>392.38208213000001</v>
      </c>
      <c r="E21" s="1775">
        <v>387.82736387</v>
      </c>
      <c r="F21" s="1775">
        <v>377.62592584999999</v>
      </c>
      <c r="G21" s="1775">
        <v>417.83049287</v>
      </c>
      <c r="H21" s="1775">
        <v>444.06592860999996</v>
      </c>
      <c r="I21" s="1775">
        <v>410.81464686999999</v>
      </c>
      <c r="J21" s="1775">
        <v>430.52824489</v>
      </c>
      <c r="K21" s="1775">
        <v>421.50478228999998</v>
      </c>
      <c r="L21" s="1775">
        <v>391.79311030000002</v>
      </c>
      <c r="M21" s="1775">
        <v>376.45245233670443</v>
      </c>
      <c r="N21" s="1775">
        <v>393.83915668905638</v>
      </c>
      <c r="O21" s="1775">
        <v>387.2275920406197</v>
      </c>
      <c r="P21" s="1775">
        <v>392.48585547728908</v>
      </c>
      <c r="Q21" s="1775">
        <v>390.82576552999996</v>
      </c>
      <c r="R21" s="1775">
        <v>386</v>
      </c>
      <c r="S21" s="1775">
        <v>373.16780619000002</v>
      </c>
      <c r="T21" s="1775">
        <v>375.91464095999999</v>
      </c>
      <c r="U21" s="1775">
        <v>361.63456731999992</v>
      </c>
      <c r="V21" s="1775">
        <v>373.21190694000001</v>
      </c>
      <c r="W21" s="1775">
        <v>371.62551945463207</v>
      </c>
      <c r="X21" s="1775">
        <v>355.26735303000004</v>
      </c>
      <c r="Y21" s="1775">
        <v>357.76716299999998</v>
      </c>
      <c r="Z21" s="1775">
        <v>350.30581903000001</v>
      </c>
      <c r="AA21" s="1775">
        <v>351.68098092000002</v>
      </c>
      <c r="AB21" s="1775">
        <v>335.85760622999999</v>
      </c>
      <c r="AC21" s="1775">
        <v>334.11758202999999</v>
      </c>
      <c r="AD21" s="1775">
        <v>328.34563918999999</v>
      </c>
      <c r="AE21" s="1775">
        <v>326.22141292999999</v>
      </c>
      <c r="AF21" s="1775">
        <v>323.50019253999994</v>
      </c>
      <c r="AG21" s="1775">
        <v>329.13286773000004</v>
      </c>
      <c r="AH21" s="1775">
        <v>661.42085534135447</v>
      </c>
      <c r="AI21" s="1775">
        <v>637.59048709647925</v>
      </c>
      <c r="AJ21" s="1775">
        <v>631.48174343000005</v>
      </c>
    </row>
    <row r="22" spans="1:36" s="465" customFormat="1" ht="14.25" customHeight="1" x14ac:dyDescent="0.3">
      <c r="A22" s="1726" t="s">
        <v>1666</v>
      </c>
      <c r="B22" s="1773">
        <v>333.65016684000005</v>
      </c>
      <c r="C22" s="1774">
        <v>324.00079281000001</v>
      </c>
      <c r="D22" s="1775">
        <v>322.00790444</v>
      </c>
      <c r="E22" s="1775">
        <v>334.69484829999993</v>
      </c>
      <c r="F22" s="1775">
        <v>316.44682889999996</v>
      </c>
      <c r="G22" s="1775">
        <v>315.58043707999997</v>
      </c>
      <c r="H22" s="1775">
        <v>300.88405795</v>
      </c>
      <c r="I22" s="1775">
        <v>298.10813186000001</v>
      </c>
      <c r="J22" s="1775">
        <v>307.09242761000002</v>
      </c>
      <c r="K22" s="1775">
        <v>303.30483466999999</v>
      </c>
      <c r="L22" s="1775">
        <v>305.15772965999997</v>
      </c>
      <c r="M22" s="1775">
        <v>310.01842177999998</v>
      </c>
      <c r="N22" s="1775">
        <v>306.04808545000003</v>
      </c>
      <c r="O22" s="1775">
        <v>301.94202794000006</v>
      </c>
      <c r="P22" s="1775">
        <v>300.31185769000001</v>
      </c>
      <c r="Q22" s="1775">
        <v>300.07041323000004</v>
      </c>
      <c r="R22" s="1775">
        <v>300</v>
      </c>
      <c r="S22" s="1775">
        <v>293.70825810000002</v>
      </c>
      <c r="T22" s="1775">
        <v>307.06374877999997</v>
      </c>
      <c r="U22" s="1775">
        <v>298.83154076</v>
      </c>
      <c r="V22" s="1775">
        <v>304.16911948000001</v>
      </c>
      <c r="W22" s="1775">
        <v>302.69976207999997</v>
      </c>
      <c r="X22" s="1775">
        <v>308.40265185999999</v>
      </c>
      <c r="Y22" s="1775">
        <v>319.09152877999998</v>
      </c>
      <c r="Z22" s="1775">
        <v>315.35703437000001</v>
      </c>
      <c r="AA22" s="1775">
        <v>332.70589798000003</v>
      </c>
      <c r="AB22" s="1775">
        <v>335.59059232999999</v>
      </c>
      <c r="AC22" s="1775">
        <v>339.82611185000002</v>
      </c>
      <c r="AD22" s="1775">
        <v>334.40456871000004</v>
      </c>
      <c r="AE22" s="1775">
        <v>330.77559348</v>
      </c>
      <c r="AF22" s="1775">
        <v>334.56168934999994</v>
      </c>
      <c r="AG22" s="1775">
        <v>335.77430985000001</v>
      </c>
      <c r="AH22" s="1775">
        <v>345.80028882000005</v>
      </c>
      <c r="AI22" s="1775">
        <v>337.14226728</v>
      </c>
      <c r="AJ22" s="1775">
        <v>355.54694874</v>
      </c>
    </row>
    <row r="23" spans="1:36" s="465" customFormat="1" ht="14.25" customHeight="1" x14ac:dyDescent="0.3">
      <c r="A23" s="1726" t="s">
        <v>1667</v>
      </c>
      <c r="B23" s="1773">
        <v>819.15063880999992</v>
      </c>
      <c r="C23" s="1774">
        <v>813.9239457299999</v>
      </c>
      <c r="D23" s="1775">
        <v>761.18280902000004</v>
      </c>
      <c r="E23" s="1775">
        <v>798.11122834000003</v>
      </c>
      <c r="F23" s="1775">
        <v>820.46825586</v>
      </c>
      <c r="G23" s="1775">
        <v>809.50641272000007</v>
      </c>
      <c r="H23" s="1775">
        <v>952.28130765999992</v>
      </c>
      <c r="I23" s="1775">
        <v>1037.2983909000002</v>
      </c>
      <c r="J23" s="1775">
        <v>924.7377262</v>
      </c>
      <c r="K23" s="1775">
        <v>924.85220308000009</v>
      </c>
      <c r="L23" s="1775">
        <v>1068.22160506</v>
      </c>
      <c r="M23" s="1775">
        <v>900.77370840999993</v>
      </c>
      <c r="N23" s="1775">
        <v>862.55206397000006</v>
      </c>
      <c r="O23" s="1775">
        <v>970.22267800999998</v>
      </c>
      <c r="P23" s="1775">
        <v>980.01943155999993</v>
      </c>
      <c r="Q23" s="1775">
        <v>1027.8606714599998</v>
      </c>
      <c r="R23" s="1775">
        <v>1005</v>
      </c>
      <c r="S23" s="1775">
        <v>1001.4657449000001</v>
      </c>
      <c r="T23" s="1775">
        <v>1026.3092262099999</v>
      </c>
      <c r="U23" s="1775">
        <v>997.18161326999996</v>
      </c>
      <c r="V23" s="1775">
        <v>1161.6102916</v>
      </c>
      <c r="W23" s="1775">
        <v>1208.8139528800002</v>
      </c>
      <c r="X23" s="1775">
        <v>1114.8445689800001</v>
      </c>
      <c r="Y23" s="1775">
        <v>943.46657939000011</v>
      </c>
      <c r="Z23" s="1775">
        <v>923.44903344000011</v>
      </c>
      <c r="AA23" s="1775">
        <v>960.70653858000003</v>
      </c>
      <c r="AB23" s="1775">
        <v>975.46560435999993</v>
      </c>
      <c r="AC23" s="1775">
        <v>962.69443050000007</v>
      </c>
      <c r="AD23" s="1775">
        <v>940.17083474000003</v>
      </c>
      <c r="AE23" s="1775">
        <v>953.89191760000006</v>
      </c>
      <c r="AF23" s="1775">
        <v>849.37232495000001</v>
      </c>
      <c r="AG23" s="1775">
        <v>925.61690224000006</v>
      </c>
      <c r="AH23" s="1775">
        <v>999.86623367999994</v>
      </c>
      <c r="AI23" s="1775">
        <v>999.48607242000003</v>
      </c>
      <c r="AJ23" s="1775">
        <v>995.11334878999992</v>
      </c>
    </row>
    <row r="24" spans="1:36" s="465" customFormat="1" ht="14.25" customHeight="1" x14ac:dyDescent="0.3">
      <c r="A24" s="1726" t="s">
        <v>1668</v>
      </c>
      <c r="B24" s="1773">
        <v>316.322108657792</v>
      </c>
      <c r="C24" s="1774">
        <v>329.83400566622799</v>
      </c>
      <c r="D24" s="1775">
        <v>328.82386541898234</v>
      </c>
      <c r="E24" s="1775">
        <v>288.92747685357301</v>
      </c>
      <c r="F24" s="1775">
        <v>297.60643552781801</v>
      </c>
      <c r="G24" s="1775">
        <v>274.78990367903197</v>
      </c>
      <c r="H24" s="1775">
        <v>232.25281177196499</v>
      </c>
      <c r="I24" s="1775">
        <v>215.85580234999998</v>
      </c>
      <c r="J24" s="1775">
        <v>270.55026740999995</v>
      </c>
      <c r="K24" s="1775">
        <v>412.78336480000002</v>
      </c>
      <c r="L24" s="1775">
        <v>439.05687697000002</v>
      </c>
      <c r="M24" s="1775">
        <v>397.98593277999998</v>
      </c>
      <c r="N24" s="1775">
        <v>392.72267174000001</v>
      </c>
      <c r="O24" s="1775">
        <v>365.86556158999997</v>
      </c>
      <c r="P24" s="1775">
        <v>360.49704569000005</v>
      </c>
      <c r="Q24" s="1775">
        <v>333.87989443999999</v>
      </c>
      <c r="R24" s="1775">
        <v>265</v>
      </c>
      <c r="S24" s="1775">
        <v>233.08548512000002</v>
      </c>
      <c r="T24" s="1775">
        <v>233.87251876999997</v>
      </c>
      <c r="U24" s="1775">
        <v>246.14880077999996</v>
      </c>
      <c r="V24" s="1775">
        <v>274.38839985999999</v>
      </c>
      <c r="W24" s="1775">
        <v>269.99899392999998</v>
      </c>
      <c r="X24" s="1775">
        <v>308.10617583000004</v>
      </c>
      <c r="Y24" s="1775">
        <v>311.73857556000002</v>
      </c>
      <c r="Z24" s="1775">
        <v>361.26342997</v>
      </c>
      <c r="AA24" s="1775">
        <v>165.45958906000001</v>
      </c>
      <c r="AB24" s="1775">
        <v>164.84583219999999</v>
      </c>
      <c r="AC24" s="1775">
        <v>169.32376494068401</v>
      </c>
      <c r="AD24" s="1775">
        <v>165.25885530000002</v>
      </c>
      <c r="AE24" s="1775">
        <v>195.63800273999999</v>
      </c>
      <c r="AF24" s="1775">
        <v>120.30267911</v>
      </c>
      <c r="AG24" s="1775">
        <v>172.38404954999999</v>
      </c>
      <c r="AH24" s="1775">
        <v>216.94805981999997</v>
      </c>
      <c r="AI24" s="1775">
        <v>241.85367818</v>
      </c>
      <c r="AJ24" s="1775">
        <v>223.57051709999999</v>
      </c>
    </row>
    <row r="25" spans="1:36" s="465" customFormat="1" ht="14.25" customHeight="1" x14ac:dyDescent="0.3">
      <c r="A25" s="1726" t="s">
        <v>1669</v>
      </c>
      <c r="B25" s="1773">
        <v>339.74995690827518</v>
      </c>
      <c r="C25" s="1774">
        <v>336.07308984144777</v>
      </c>
      <c r="D25" s="1775">
        <v>312.33110838218147</v>
      </c>
      <c r="E25" s="1775">
        <v>323.87251306425935</v>
      </c>
      <c r="F25" s="1775">
        <v>325.74970419112208</v>
      </c>
      <c r="G25" s="1775">
        <v>340.74335615731485</v>
      </c>
      <c r="H25" s="1775">
        <v>343.99057994488589</v>
      </c>
      <c r="I25" s="1775">
        <v>359.68408638670871</v>
      </c>
      <c r="J25" s="1775">
        <v>375.79061612513016</v>
      </c>
      <c r="K25" s="1775">
        <v>377.63436830075801</v>
      </c>
      <c r="L25" s="1775">
        <v>325.21134568532898</v>
      </c>
      <c r="M25" s="1775">
        <v>330.64563557879796</v>
      </c>
      <c r="N25" s="1775">
        <v>318.72365983366694</v>
      </c>
      <c r="O25" s="1775">
        <v>333.72414783369385</v>
      </c>
      <c r="P25" s="1775">
        <v>319.75517576274768</v>
      </c>
      <c r="Q25" s="1775">
        <v>364.50889356035066</v>
      </c>
      <c r="R25" s="1775">
        <v>361</v>
      </c>
      <c r="S25" s="1775">
        <v>388.6810778861672</v>
      </c>
      <c r="T25" s="1775">
        <v>392.67018187750637</v>
      </c>
      <c r="U25" s="1775">
        <v>403.46613841151265</v>
      </c>
      <c r="V25" s="1775">
        <v>415.46652127741356</v>
      </c>
      <c r="W25" s="1775">
        <v>392.71105489239608</v>
      </c>
      <c r="X25" s="1775">
        <v>391.45674535790943</v>
      </c>
      <c r="Y25" s="1775">
        <v>414.68995819974066</v>
      </c>
      <c r="Z25" s="1775">
        <v>392.8854775694457</v>
      </c>
      <c r="AA25" s="1775">
        <v>407.44487627070794</v>
      </c>
      <c r="AB25" s="1775">
        <v>401.13678008144944</v>
      </c>
      <c r="AC25" s="1775">
        <v>426.50741612760044</v>
      </c>
      <c r="AD25" s="1775">
        <v>410.57825537490515</v>
      </c>
      <c r="AE25" s="1775">
        <v>403.1650070702554</v>
      </c>
      <c r="AF25" s="1775">
        <v>356.23387488138343</v>
      </c>
      <c r="AG25" s="1775">
        <v>358.30955133898698</v>
      </c>
      <c r="AH25" s="1775">
        <v>375.14243412391329</v>
      </c>
      <c r="AI25" s="1775">
        <v>366.72312385014726</v>
      </c>
      <c r="AJ25" s="1775">
        <v>379.24462903049482</v>
      </c>
    </row>
    <row r="26" spans="1:36" s="465" customFormat="1" ht="14.25" customHeight="1" x14ac:dyDescent="0.3">
      <c r="A26" s="1726" t="s">
        <v>1670</v>
      </c>
      <c r="B26" s="1773">
        <v>559.74435507999999</v>
      </c>
      <c r="C26" s="1774">
        <v>567.97843852999995</v>
      </c>
      <c r="D26" s="1775">
        <v>566.43445328999996</v>
      </c>
      <c r="E26" s="1775">
        <v>592.53280693000011</v>
      </c>
      <c r="F26" s="1775">
        <v>606.91017834000002</v>
      </c>
      <c r="G26" s="1775">
        <v>586.13380057999996</v>
      </c>
      <c r="H26" s="1775">
        <v>551.03562126999998</v>
      </c>
      <c r="I26" s="1775">
        <v>558.24415569000007</v>
      </c>
      <c r="J26" s="1775">
        <v>552.17721347000008</v>
      </c>
      <c r="K26" s="1775">
        <v>594.68816377999997</v>
      </c>
      <c r="L26" s="1775">
        <v>656.86030676999997</v>
      </c>
      <c r="M26" s="1775">
        <v>781.28752398000006</v>
      </c>
      <c r="N26" s="1775">
        <v>604.41323811999996</v>
      </c>
      <c r="O26" s="1775">
        <v>556.34389186999999</v>
      </c>
      <c r="P26" s="1775">
        <v>582.97242534999998</v>
      </c>
      <c r="Q26" s="1775">
        <v>560.09235255999999</v>
      </c>
      <c r="R26" s="1775">
        <v>550</v>
      </c>
      <c r="S26" s="1775">
        <v>567.31413845000009</v>
      </c>
      <c r="T26" s="1775">
        <v>605.10463958271987</v>
      </c>
      <c r="U26" s="1775">
        <v>732.46142781455808</v>
      </c>
      <c r="V26" s="1775">
        <v>261.12719960999999</v>
      </c>
      <c r="W26" s="1775">
        <v>149.22425698517483</v>
      </c>
      <c r="X26" s="1775">
        <v>180.94108703312861</v>
      </c>
      <c r="Y26" s="1775">
        <v>161.14286075000001</v>
      </c>
      <c r="Z26" s="1775">
        <v>283.12305816999998</v>
      </c>
      <c r="AA26" s="1775">
        <v>217.25296251999998</v>
      </c>
      <c r="AB26" s="1775">
        <v>233.38515776</v>
      </c>
      <c r="AC26" s="1775">
        <v>198.40357336000002</v>
      </c>
      <c r="AD26" s="1775">
        <v>209.25257168000002</v>
      </c>
      <c r="AE26" s="1775">
        <v>372.71046114000001</v>
      </c>
      <c r="AF26" s="1775">
        <v>373.43279496999997</v>
      </c>
      <c r="AG26" s="1775">
        <v>212.49760719999998</v>
      </c>
      <c r="AH26" s="1775">
        <v>343.26896398000002</v>
      </c>
      <c r="AI26" s="1775">
        <v>206.34698374000001</v>
      </c>
      <c r="AJ26" s="1775">
        <v>211.11033025999998</v>
      </c>
    </row>
    <row r="27" spans="1:36" s="465" customFormat="1" ht="14.25" customHeight="1" x14ac:dyDescent="0.3">
      <c r="A27" s="1726" t="s">
        <v>1671</v>
      </c>
      <c r="B27" s="1773">
        <v>833.50649227281542</v>
      </c>
      <c r="C27" s="1774">
        <v>841.30422192732647</v>
      </c>
      <c r="D27" s="1775">
        <v>691.91160113675335</v>
      </c>
      <c r="E27" s="1775">
        <v>656.75944985319143</v>
      </c>
      <c r="F27" s="1775">
        <v>648.67455009601258</v>
      </c>
      <c r="G27" s="1775">
        <v>609.05982854839101</v>
      </c>
      <c r="H27" s="1775">
        <v>628.72422069463391</v>
      </c>
      <c r="I27" s="1775">
        <v>648.54890347686558</v>
      </c>
      <c r="J27" s="1775">
        <v>690.82715339329422</v>
      </c>
      <c r="K27" s="1775">
        <v>692.1521478530384</v>
      </c>
      <c r="L27" s="1775">
        <v>674.61966462483667</v>
      </c>
      <c r="M27" s="1775">
        <v>617.95525200655982</v>
      </c>
      <c r="N27" s="1775">
        <v>635.1178525839498</v>
      </c>
      <c r="O27" s="1775">
        <v>657.01031845356158</v>
      </c>
      <c r="P27" s="1775">
        <v>615.48075812874504</v>
      </c>
      <c r="Q27" s="1775">
        <v>655.14559743774078</v>
      </c>
      <c r="R27" s="1775">
        <v>687</v>
      </c>
      <c r="S27" s="1775">
        <v>606.89926688964636</v>
      </c>
      <c r="T27" s="1775">
        <v>630.18877683260405</v>
      </c>
      <c r="U27" s="1775">
        <v>795.4512021760911</v>
      </c>
      <c r="V27" s="1775">
        <v>905.10828126677086</v>
      </c>
      <c r="W27" s="1775">
        <v>800.97051340460303</v>
      </c>
      <c r="X27" s="1775">
        <v>751.78964369388257</v>
      </c>
      <c r="Y27" s="1775">
        <v>697.22061565675165</v>
      </c>
      <c r="Z27" s="1775">
        <v>678.14773429394484</v>
      </c>
      <c r="AA27" s="1775">
        <v>658.3311326716356</v>
      </c>
      <c r="AB27" s="1775">
        <v>705.96826520681998</v>
      </c>
      <c r="AC27" s="1775">
        <v>817.8514120771847</v>
      </c>
      <c r="AD27" s="1775">
        <v>755.46871009748861</v>
      </c>
      <c r="AE27" s="1775">
        <v>791.05599208211856</v>
      </c>
      <c r="AF27" s="1775">
        <v>831.01006004389978</v>
      </c>
      <c r="AG27" s="1775">
        <v>950.0995076153738</v>
      </c>
      <c r="AH27" s="1775">
        <v>920.44731534457731</v>
      </c>
      <c r="AI27" s="1775">
        <v>825.9657558675151</v>
      </c>
      <c r="AJ27" s="1775">
        <v>870.16117069373922</v>
      </c>
    </row>
    <row r="28" spans="1:36" s="465" customFormat="1" ht="14.25" customHeight="1" x14ac:dyDescent="0.3">
      <c r="A28" s="1726" t="s">
        <v>1672</v>
      </c>
      <c r="B28" s="1773">
        <v>87.38332321</v>
      </c>
      <c r="C28" s="1774">
        <v>92.124331899999987</v>
      </c>
      <c r="D28" s="1775">
        <v>123.51049855000001</v>
      </c>
      <c r="E28" s="1775">
        <v>137.42891609999998</v>
      </c>
      <c r="F28" s="1775">
        <v>152.90128025999999</v>
      </c>
      <c r="G28" s="1775">
        <v>149.89991172000001</v>
      </c>
      <c r="H28" s="1775">
        <v>157.61707473000001</v>
      </c>
      <c r="I28" s="1775">
        <v>156.38652171999999</v>
      </c>
      <c r="J28" s="1775">
        <v>128.54908674000001</v>
      </c>
      <c r="K28" s="1775">
        <v>156.65959336</v>
      </c>
      <c r="L28" s="1775">
        <v>146.58147668000001</v>
      </c>
      <c r="M28" s="1775">
        <v>144.49985734000001</v>
      </c>
      <c r="N28" s="1775">
        <v>143.60162674</v>
      </c>
      <c r="O28" s="1775">
        <v>143.69573987000001</v>
      </c>
      <c r="P28" s="1775">
        <v>154.02697394999998</v>
      </c>
      <c r="Q28" s="1775">
        <v>152.74422759999999</v>
      </c>
      <c r="R28" s="1775">
        <v>153</v>
      </c>
      <c r="S28" s="1775">
        <v>144.53948808999999</v>
      </c>
      <c r="T28" s="1775">
        <v>184.63162151999998</v>
      </c>
      <c r="U28" s="1775">
        <v>181.44145553000001</v>
      </c>
      <c r="V28" s="1775">
        <v>181.41013572</v>
      </c>
      <c r="W28" s="1775">
        <v>178.62319919999999</v>
      </c>
      <c r="X28" s="1775">
        <v>173.54896812000001</v>
      </c>
      <c r="Y28" s="1775">
        <v>167.39142636000003</v>
      </c>
      <c r="Z28" s="1775">
        <v>165.31401724</v>
      </c>
      <c r="AA28" s="1775">
        <v>169.03413457999997</v>
      </c>
      <c r="AB28" s="1775">
        <v>172.65960849999999</v>
      </c>
      <c r="AC28" s="1775">
        <v>172.13071686000001</v>
      </c>
      <c r="AD28" s="1775">
        <v>168.72288069000001</v>
      </c>
      <c r="AE28" s="1775">
        <v>166.3534827</v>
      </c>
      <c r="AF28" s="1775">
        <v>177.59643699</v>
      </c>
      <c r="AG28" s="1775">
        <v>172.43206867000001</v>
      </c>
      <c r="AH28" s="1775">
        <v>181.87372097032141</v>
      </c>
      <c r="AI28" s="1775">
        <v>172.60999634999999</v>
      </c>
      <c r="AJ28" s="1775">
        <v>169.59104705999999</v>
      </c>
    </row>
    <row r="29" spans="1:36" s="465" customFormat="1" ht="14.25" customHeight="1" x14ac:dyDescent="0.3">
      <c r="A29" s="1726" t="s">
        <v>1673</v>
      </c>
      <c r="B29" s="1773">
        <v>49.351418439999996</v>
      </c>
      <c r="C29" s="1774">
        <v>56.968977409999994</v>
      </c>
      <c r="D29" s="1775">
        <v>55.254341109999999</v>
      </c>
      <c r="E29" s="1775">
        <v>58.532932199999998</v>
      </c>
      <c r="F29" s="1775">
        <v>70.874071120000011</v>
      </c>
      <c r="G29" s="1775">
        <v>67.71442691</v>
      </c>
      <c r="H29" s="1775">
        <v>64.503831890000001</v>
      </c>
      <c r="I29" s="1775">
        <v>63.240576920000002</v>
      </c>
      <c r="J29" s="1775">
        <v>66.030917549999998</v>
      </c>
      <c r="K29" s="1775">
        <v>61.834631810000005</v>
      </c>
      <c r="L29" s="1775">
        <v>66.308124120000002</v>
      </c>
      <c r="M29" s="1775">
        <v>67.267227429999991</v>
      </c>
      <c r="N29" s="1775">
        <v>61.617121299999994</v>
      </c>
      <c r="O29" s="1775">
        <v>64.604371010000008</v>
      </c>
      <c r="P29" s="1775">
        <v>61.587329759999996</v>
      </c>
      <c r="Q29" s="1775">
        <v>65.283209970000001</v>
      </c>
      <c r="R29" s="1775">
        <v>66</v>
      </c>
      <c r="S29" s="1775">
        <v>66.482621870000003</v>
      </c>
      <c r="T29" s="1775">
        <v>66.235029480000009</v>
      </c>
      <c r="U29" s="1775">
        <v>80.238375290000008</v>
      </c>
      <c r="V29" s="1775">
        <v>74.276867230000008</v>
      </c>
      <c r="W29" s="1775">
        <v>76.469721629999995</v>
      </c>
      <c r="X29" s="1775">
        <v>73.658043289999995</v>
      </c>
      <c r="Y29" s="1775">
        <v>75.088947099999999</v>
      </c>
      <c r="Z29" s="1775">
        <v>76.55729101</v>
      </c>
      <c r="AA29" s="1775">
        <v>73.233166280000006</v>
      </c>
      <c r="AB29" s="1775">
        <v>71.821610030000002</v>
      </c>
      <c r="AC29" s="1775">
        <v>177.52053437999999</v>
      </c>
      <c r="AD29" s="1775">
        <v>241.43283415999997</v>
      </c>
      <c r="AE29" s="1775">
        <v>309.21357705679475</v>
      </c>
      <c r="AF29" s="1775">
        <v>307.90707666897697</v>
      </c>
      <c r="AG29" s="1775">
        <v>312.82163893339401</v>
      </c>
      <c r="AH29" s="1775">
        <v>307.52941555999996</v>
      </c>
      <c r="AI29" s="1775">
        <v>311.80534898353221</v>
      </c>
      <c r="AJ29" s="1775">
        <v>301.93845750000003</v>
      </c>
    </row>
    <row r="30" spans="1:36" s="465" customFormat="1" ht="14.25" customHeight="1" x14ac:dyDescent="0.3">
      <c r="A30" s="1726" t="s">
        <v>1674</v>
      </c>
      <c r="B30" s="1773">
        <v>232.24800708402432</v>
      </c>
      <c r="C30" s="1774">
        <v>236.89997812657256</v>
      </c>
      <c r="D30" s="1775">
        <v>155.33619553566015</v>
      </c>
      <c r="E30" s="1775">
        <v>159.02526079782984</v>
      </c>
      <c r="F30" s="1775">
        <v>161.0461840571096</v>
      </c>
      <c r="G30" s="1775">
        <v>170.0730113944941</v>
      </c>
      <c r="H30" s="1775">
        <v>168.69707656795234</v>
      </c>
      <c r="I30" s="1775">
        <v>170.31354667525056</v>
      </c>
      <c r="J30" s="1775">
        <v>165.72861467651782</v>
      </c>
      <c r="K30" s="1775">
        <v>177.32184930055081</v>
      </c>
      <c r="L30" s="1775">
        <v>177.21381510315783</v>
      </c>
      <c r="M30" s="1775">
        <v>177.76429893965428</v>
      </c>
      <c r="N30" s="1775">
        <v>162.76269990384938</v>
      </c>
      <c r="O30" s="1775">
        <v>173.74811567376162</v>
      </c>
      <c r="P30" s="1775">
        <v>172.3926509571167</v>
      </c>
      <c r="Q30" s="1775">
        <v>168.78911487620908</v>
      </c>
      <c r="R30" s="1775">
        <v>168</v>
      </c>
      <c r="S30" s="1775">
        <v>165.81955963365348</v>
      </c>
      <c r="T30" s="1775">
        <v>172.65578083279806</v>
      </c>
      <c r="U30" s="1775">
        <v>171.05372096796077</v>
      </c>
      <c r="V30" s="1775">
        <v>179.98187521576898</v>
      </c>
      <c r="W30" s="1775">
        <v>167.62238342323562</v>
      </c>
      <c r="X30" s="1775">
        <v>176.68696670547402</v>
      </c>
      <c r="Y30" s="1775">
        <v>177.79855865933601</v>
      </c>
      <c r="Z30" s="1775">
        <v>179.02330748105538</v>
      </c>
      <c r="AA30" s="1775">
        <v>192.28740082581299</v>
      </c>
      <c r="AB30" s="1775">
        <v>195.9906193907417</v>
      </c>
      <c r="AC30" s="1775">
        <v>199.80122097419047</v>
      </c>
      <c r="AD30" s="1775">
        <v>194.96468683742296</v>
      </c>
      <c r="AE30" s="1775">
        <v>199.48986652670206</v>
      </c>
      <c r="AF30" s="1775">
        <v>197.37840407987952</v>
      </c>
      <c r="AG30" s="1775">
        <v>203.73069087194003</v>
      </c>
      <c r="AH30" s="1775">
        <v>211.39668345034417</v>
      </c>
      <c r="AI30" s="1775">
        <v>209.56122472892577</v>
      </c>
      <c r="AJ30" s="1775">
        <v>215.19602836609727</v>
      </c>
    </row>
    <row r="31" spans="1:36" s="465" customFormat="1" ht="14.25" customHeight="1" x14ac:dyDescent="0.3">
      <c r="A31" s="1726" t="s">
        <v>1675</v>
      </c>
      <c r="B31" s="1773">
        <v>3230.0342495977602</v>
      </c>
      <c r="C31" s="1774">
        <v>3218.2046796121431</v>
      </c>
      <c r="D31" s="1775">
        <v>2549.733782647832</v>
      </c>
      <c r="E31" s="1775">
        <v>2546.2805320916564</v>
      </c>
      <c r="F31" s="1775">
        <v>2591.5767472937246</v>
      </c>
      <c r="G31" s="1775">
        <v>2555.2174021808</v>
      </c>
      <c r="H31" s="1775">
        <v>2341.448229344413</v>
      </c>
      <c r="I31" s="1775">
        <v>2495.0202469738551</v>
      </c>
      <c r="J31" s="1775">
        <v>2416.4817196857025</v>
      </c>
      <c r="K31" s="1775">
        <v>2475.5624878991252</v>
      </c>
      <c r="L31" s="1775">
        <v>2553.4547408918083</v>
      </c>
      <c r="M31" s="1775">
        <v>2443.2690099611818</v>
      </c>
      <c r="N31" s="1775">
        <v>2512.4539900121945</v>
      </c>
      <c r="O31" s="1775">
        <v>2334.4046708339729</v>
      </c>
      <c r="P31" s="1775">
        <v>2301.7514699758999</v>
      </c>
      <c r="Q31" s="1775">
        <v>2371.1760330166267</v>
      </c>
      <c r="R31" s="1775">
        <v>2421</v>
      </c>
      <c r="S31" s="1775">
        <v>2632.2736654197101</v>
      </c>
      <c r="T31" s="1775">
        <v>2893.2568198606136</v>
      </c>
      <c r="U31" s="1775">
        <v>3018.6173414539244</v>
      </c>
      <c r="V31" s="1775">
        <v>2824.7128540815297</v>
      </c>
      <c r="W31" s="1775">
        <v>2752.4154248217947</v>
      </c>
      <c r="X31" s="1775">
        <v>2934.1157131203481</v>
      </c>
      <c r="Y31" s="1775">
        <v>2826.8698706678297</v>
      </c>
      <c r="Z31" s="1775">
        <v>2720.7414304784961</v>
      </c>
      <c r="AA31" s="1775">
        <v>2769.119411646388</v>
      </c>
      <c r="AB31" s="1775">
        <v>2855.1837544445448</v>
      </c>
      <c r="AC31" s="1775">
        <v>2972.858478924602</v>
      </c>
      <c r="AD31" s="1775">
        <v>2951.5037959691249</v>
      </c>
      <c r="AE31" s="1775">
        <v>2813.8505441023071</v>
      </c>
      <c r="AF31" s="1775">
        <v>2584.3250944478195</v>
      </c>
      <c r="AG31" s="1775">
        <v>2592.2228062221889</v>
      </c>
      <c r="AH31" s="1775">
        <v>2384.0991754347133</v>
      </c>
      <c r="AI31" s="1775">
        <v>2249.1538000426985</v>
      </c>
      <c r="AJ31" s="1775">
        <v>2066.9297791308941</v>
      </c>
    </row>
    <row r="32" spans="1:36" s="1779" customFormat="1" ht="14.25" customHeight="1" x14ac:dyDescent="0.3">
      <c r="A32" s="1728" t="s">
        <v>1773</v>
      </c>
      <c r="B32" s="1776">
        <v>88.875228341647372</v>
      </c>
      <c r="C32" s="1777">
        <v>86.649312866544122</v>
      </c>
      <c r="D32" s="1778">
        <v>70.236069420571184</v>
      </c>
      <c r="E32" s="1778">
        <v>71.702774887692726</v>
      </c>
      <c r="F32" s="1778">
        <v>84.990014276098364</v>
      </c>
      <c r="G32" s="1778">
        <v>91.589489450657823</v>
      </c>
      <c r="H32" s="1778">
        <v>99.257090999422047</v>
      </c>
      <c r="I32" s="1778">
        <v>102.71513394557824</v>
      </c>
      <c r="J32" s="1778">
        <v>112.05350500484994</v>
      </c>
      <c r="K32" s="1778">
        <v>114.98332421343321</v>
      </c>
      <c r="L32" s="1778">
        <v>110.78934517029171</v>
      </c>
      <c r="M32" s="1778">
        <v>112.2925087541191</v>
      </c>
      <c r="N32" s="1778">
        <v>112.67959711964258</v>
      </c>
      <c r="O32" s="1778">
        <v>118.50720089942888</v>
      </c>
      <c r="P32" s="1778">
        <v>111.58684494304715</v>
      </c>
      <c r="Q32" s="1778">
        <v>111.47795916445058</v>
      </c>
      <c r="R32" s="1778">
        <v>110</v>
      </c>
      <c r="S32" s="1778">
        <v>113.91276786207312</v>
      </c>
      <c r="T32" s="1778">
        <v>120.24448197495649</v>
      </c>
      <c r="U32" s="1778">
        <v>125.55189421148526</v>
      </c>
      <c r="V32" s="1778">
        <v>115.93258462827421</v>
      </c>
      <c r="W32" s="1778">
        <v>120.41746014284315</v>
      </c>
      <c r="X32" s="1778">
        <v>128.19148324526739</v>
      </c>
      <c r="Y32" s="1778">
        <v>132.2572070763355</v>
      </c>
      <c r="Z32" s="1778">
        <v>150.43400726715171</v>
      </c>
      <c r="AA32" s="1778">
        <v>141.28261079303192</v>
      </c>
      <c r="AB32" s="1778">
        <v>126.34783821265708</v>
      </c>
      <c r="AC32" s="1778">
        <v>134.12556007000001</v>
      </c>
      <c r="AD32" s="1778">
        <v>134.2868876769414</v>
      </c>
      <c r="AE32" s="1778">
        <v>132.63945347999999</v>
      </c>
      <c r="AF32" s="1778">
        <v>132.92439068000002</v>
      </c>
      <c r="AG32" s="1778">
        <v>127.72964743999999</v>
      </c>
      <c r="AH32" s="1778">
        <v>131.02673114697473</v>
      </c>
      <c r="AI32" s="1778">
        <v>126.98196077999999</v>
      </c>
      <c r="AJ32" s="1778">
        <v>122.71478214999999</v>
      </c>
    </row>
    <row r="33" spans="1:36" s="1779" customFormat="1" ht="14.25" customHeight="1" x14ac:dyDescent="0.3">
      <c r="A33" s="1728" t="s">
        <v>1774</v>
      </c>
      <c r="B33" s="1776">
        <v>3141.1590212561132</v>
      </c>
      <c r="C33" s="1777">
        <v>3131.5553667455988</v>
      </c>
      <c r="D33" s="1778">
        <v>2479.4977132272606</v>
      </c>
      <c r="E33" s="1778">
        <v>2474.5777572039633</v>
      </c>
      <c r="F33" s="1778">
        <v>2506.5867330176256</v>
      </c>
      <c r="G33" s="1778">
        <v>2463.6279127301423</v>
      </c>
      <c r="H33" s="1778">
        <v>2242.1911383449906</v>
      </c>
      <c r="I33" s="1778">
        <v>2392.3051130282774</v>
      </c>
      <c r="J33" s="1778">
        <v>2304.4282146808528</v>
      </c>
      <c r="K33" s="1778">
        <v>2360.579163685692</v>
      </c>
      <c r="L33" s="1778">
        <v>2442.6653957215167</v>
      </c>
      <c r="M33" s="1778">
        <v>2330.9765012070629</v>
      </c>
      <c r="N33" s="1778">
        <v>2399.7743928925515</v>
      </c>
      <c r="O33" s="1778">
        <v>2215.897469934544</v>
      </c>
      <c r="P33" s="1778">
        <v>2190.1646250328531</v>
      </c>
      <c r="Q33" s="1778">
        <v>2259.6980738521765</v>
      </c>
      <c r="R33" s="1778">
        <v>2311</v>
      </c>
      <c r="S33" s="1778">
        <v>2518.3608975576371</v>
      </c>
      <c r="T33" s="1778">
        <v>2773.0123378856574</v>
      </c>
      <c r="U33" s="1778">
        <v>2893.0654472424385</v>
      </c>
      <c r="V33" s="1778">
        <v>2708.7802694532552</v>
      </c>
      <c r="W33" s="1778">
        <v>2631.9979646789511</v>
      </c>
      <c r="X33" s="1778">
        <v>2805.9242298750801</v>
      </c>
      <c r="Y33" s="1778">
        <v>2694.6126635914943</v>
      </c>
      <c r="Z33" s="1778">
        <v>2570.3074232113449</v>
      </c>
      <c r="AA33" s="1778">
        <v>2627.8368008533562</v>
      </c>
      <c r="AB33" s="1778">
        <v>2728.8359162318879</v>
      </c>
      <c r="AC33" s="1778">
        <v>2838.7329188546023</v>
      </c>
      <c r="AD33" s="1778">
        <v>2817.2169082921828</v>
      </c>
      <c r="AE33" s="1778">
        <v>2681.211090622307</v>
      </c>
      <c r="AF33" s="1778">
        <v>2451.4007037678193</v>
      </c>
      <c r="AG33" s="1778">
        <v>2464.4931587821893</v>
      </c>
      <c r="AH33" s="1778">
        <v>2253.072444287739</v>
      </c>
      <c r="AI33" s="1778">
        <v>2122.1718392626985</v>
      </c>
      <c r="AJ33" s="1778">
        <v>1944.2149969808938</v>
      </c>
    </row>
    <row r="34" spans="1:36" s="465" customFormat="1" ht="14.25" customHeight="1" x14ac:dyDescent="0.3">
      <c r="A34" s="1726" t="s">
        <v>1678</v>
      </c>
      <c r="B34" s="1773">
        <v>174.26213394999999</v>
      </c>
      <c r="C34" s="1774">
        <v>169.94525100000001</v>
      </c>
      <c r="D34" s="1775">
        <v>170.22157465999999</v>
      </c>
      <c r="E34" s="1775">
        <v>171.04274833000002</v>
      </c>
      <c r="F34" s="1775">
        <v>166.59854501999996</v>
      </c>
      <c r="G34" s="1775">
        <v>166.33761561999998</v>
      </c>
      <c r="H34" s="1775">
        <v>166.85969947999999</v>
      </c>
      <c r="I34" s="1775">
        <v>168.38606764000002</v>
      </c>
      <c r="J34" s="1775">
        <v>169.70916166999999</v>
      </c>
      <c r="K34" s="1775">
        <v>314.32288439999996</v>
      </c>
      <c r="L34" s="1775">
        <v>290.25205081000001</v>
      </c>
      <c r="M34" s="1775">
        <v>288.56780162000001</v>
      </c>
      <c r="N34" s="1775">
        <v>286.67402564999998</v>
      </c>
      <c r="O34" s="1775">
        <v>283.66123202</v>
      </c>
      <c r="P34" s="1775">
        <v>282.65233161999993</v>
      </c>
      <c r="Q34" s="1775">
        <v>280.81903579999994</v>
      </c>
      <c r="R34" s="1775">
        <v>277</v>
      </c>
      <c r="S34" s="1775">
        <v>299.23213419000001</v>
      </c>
      <c r="T34" s="1775">
        <v>308.06058834999999</v>
      </c>
      <c r="U34" s="1775">
        <v>297.90928314999996</v>
      </c>
      <c r="V34" s="1775">
        <v>286.03201186000001</v>
      </c>
      <c r="W34" s="1775">
        <v>280.74464366999996</v>
      </c>
      <c r="X34" s="1775">
        <v>278.8409190299999</v>
      </c>
      <c r="Y34" s="1775">
        <v>277.16845549999999</v>
      </c>
      <c r="Z34" s="1775">
        <v>275.6769508091981</v>
      </c>
      <c r="AA34" s="1775">
        <v>272.3355426733109</v>
      </c>
      <c r="AB34" s="1775">
        <v>267.7652599013345</v>
      </c>
      <c r="AC34" s="1775">
        <v>279.93888093949772</v>
      </c>
      <c r="AD34" s="1775">
        <v>277.41819714926521</v>
      </c>
      <c r="AE34" s="1775">
        <v>275.39304521864005</v>
      </c>
      <c r="AF34" s="1775">
        <v>272.5221403984126</v>
      </c>
      <c r="AG34" s="1775">
        <v>265.73905190222001</v>
      </c>
      <c r="AH34" s="1775">
        <v>172.26421165999997</v>
      </c>
      <c r="AI34" s="1775">
        <v>174.9875183449528</v>
      </c>
      <c r="AJ34" s="1775">
        <v>175.24785385055617</v>
      </c>
    </row>
    <row r="35" spans="1:36" s="1761" customFormat="1" ht="15.95" customHeight="1" x14ac:dyDescent="0.3">
      <c r="A35" s="1724" t="s">
        <v>1679</v>
      </c>
      <c r="B35" s="1770">
        <v>4225.5645835439354</v>
      </c>
      <c r="C35" s="1771">
        <v>4432.3012075969773</v>
      </c>
      <c r="D35" s="1772">
        <v>4396.7565108091512</v>
      </c>
      <c r="E35" s="1772">
        <v>4426.212174799999</v>
      </c>
      <c r="F35" s="1772">
        <v>4101.97838916</v>
      </c>
      <c r="G35" s="1772">
        <v>4174.1479624354015</v>
      </c>
      <c r="H35" s="1772">
        <v>4247.4528030194288</v>
      </c>
      <c r="I35" s="1772">
        <v>4320.4216664188079</v>
      </c>
      <c r="J35" s="1772">
        <v>4728.7522135699674</v>
      </c>
      <c r="K35" s="1772">
        <v>4520.2165262899989</v>
      </c>
      <c r="L35" s="1772">
        <v>4546.6219040100004</v>
      </c>
      <c r="M35" s="1772">
        <v>4533.70067604</v>
      </c>
      <c r="N35" s="1772">
        <v>4590.8406842900004</v>
      </c>
      <c r="O35" s="1772">
        <v>4678.4419705953896</v>
      </c>
      <c r="P35" s="1772">
        <v>4277.7751985000004</v>
      </c>
      <c r="Q35" s="1772">
        <v>4244.1533262900002</v>
      </c>
      <c r="R35" s="1772">
        <v>4122</v>
      </c>
      <c r="S35" s="1772">
        <v>4232.5560896300003</v>
      </c>
      <c r="T35" s="1772">
        <v>4219.01135591</v>
      </c>
      <c r="U35" s="1772">
        <v>4281.8670578699994</v>
      </c>
      <c r="V35" s="1772">
        <v>4279.0573688999993</v>
      </c>
      <c r="W35" s="1772">
        <v>3427.60200132</v>
      </c>
      <c r="X35" s="1772">
        <v>3535.21343905</v>
      </c>
      <c r="Y35" s="1772">
        <v>3472.0559644599994</v>
      </c>
      <c r="Z35" s="1772">
        <v>3497.0838096800003</v>
      </c>
      <c r="AA35" s="1772">
        <v>3490.74283943</v>
      </c>
      <c r="AB35" s="1772">
        <v>3334.4851762000008</v>
      </c>
      <c r="AC35" s="1772">
        <v>3486.9955894</v>
      </c>
      <c r="AD35" s="1772">
        <v>3517.0039046500001</v>
      </c>
      <c r="AE35" s="1772">
        <v>3407.0515097200005</v>
      </c>
      <c r="AF35" s="1772">
        <v>3848.7142355699998</v>
      </c>
      <c r="AG35" s="1772">
        <v>3896.2692322899998</v>
      </c>
      <c r="AH35" s="1772">
        <v>3805.4816707799996</v>
      </c>
      <c r="AI35" s="1772">
        <v>3819.75342525</v>
      </c>
      <c r="AJ35" s="1772">
        <v>3895.1905691699994</v>
      </c>
    </row>
    <row r="36" spans="1:36" s="1761" customFormat="1" ht="15.95" customHeight="1" x14ac:dyDescent="0.3">
      <c r="A36" s="1780" t="s">
        <v>1680</v>
      </c>
      <c r="B36" s="1770">
        <v>262.93256024999999</v>
      </c>
      <c r="C36" s="1771">
        <v>266.0313554</v>
      </c>
      <c r="D36" s="1772">
        <v>126.44644856000001</v>
      </c>
      <c r="E36" s="1772">
        <v>127.12447191</v>
      </c>
      <c r="F36" s="1772">
        <v>136.69527812999999</v>
      </c>
      <c r="G36" s="1772">
        <v>123.61457903</v>
      </c>
      <c r="H36" s="1772">
        <v>134.44196633999999</v>
      </c>
      <c r="I36" s="1772">
        <v>126.76625395000001</v>
      </c>
      <c r="J36" s="1772">
        <v>127.03377569</v>
      </c>
      <c r="K36" s="1772">
        <v>126.65461569999999</v>
      </c>
      <c r="L36" s="1772">
        <v>121.09022164</v>
      </c>
      <c r="M36" s="1772">
        <v>122.97682979999999</v>
      </c>
      <c r="N36" s="1772">
        <v>128.11106566000001</v>
      </c>
      <c r="O36" s="1772">
        <v>121.28410835000001</v>
      </c>
      <c r="P36" s="1772">
        <v>130.16506996999999</v>
      </c>
      <c r="Q36" s="1772">
        <v>131.93561353999999</v>
      </c>
      <c r="R36" s="1772">
        <v>133</v>
      </c>
      <c r="S36" s="1772">
        <v>133.77664871000002</v>
      </c>
      <c r="T36" s="1772">
        <v>122.9786556</v>
      </c>
      <c r="U36" s="1772">
        <v>122.85177211999999</v>
      </c>
      <c r="V36" s="1772">
        <v>115.41674755</v>
      </c>
      <c r="W36" s="1772">
        <v>122.13057759</v>
      </c>
      <c r="X36" s="1772">
        <v>122.73562763000001</v>
      </c>
      <c r="Y36" s="1772">
        <v>120.67620619000002</v>
      </c>
      <c r="Z36" s="1772">
        <v>121.34374518000001</v>
      </c>
      <c r="AA36" s="1772">
        <v>120.62778673000001</v>
      </c>
      <c r="AB36" s="1772">
        <v>125.21032073000001</v>
      </c>
      <c r="AC36" s="1772">
        <v>128.41911939000002</v>
      </c>
      <c r="AD36" s="1772">
        <v>120.02354565</v>
      </c>
      <c r="AE36" s="1772">
        <v>119.96826439</v>
      </c>
      <c r="AF36" s="1772">
        <v>101.59989892999999</v>
      </c>
      <c r="AG36" s="1772">
        <v>102.87450053999999</v>
      </c>
      <c r="AH36" s="1772">
        <v>96.403493270000013</v>
      </c>
      <c r="AI36" s="1772">
        <v>129.18875383</v>
      </c>
      <c r="AJ36" s="1772">
        <v>177.91967253000004</v>
      </c>
    </row>
    <row r="37" spans="1:36" s="465" customFormat="1" ht="15.95" customHeight="1" x14ac:dyDescent="0.3">
      <c r="A37" s="1724" t="s">
        <v>1681</v>
      </c>
      <c r="B37" s="1770">
        <v>20514.697427252864</v>
      </c>
      <c r="C37" s="1771">
        <v>20582.986135484152</v>
      </c>
      <c r="D37" s="1772">
        <v>19592.077157690699</v>
      </c>
      <c r="E37" s="1772">
        <v>19124.796855768956</v>
      </c>
      <c r="F37" s="1772">
        <v>18963.432834036874</v>
      </c>
      <c r="G37" s="1772">
        <v>19145.609206298966</v>
      </c>
      <c r="H37" s="1772">
        <v>18721.723219670825</v>
      </c>
      <c r="I37" s="1772">
        <v>18835.753371323153</v>
      </c>
      <c r="J37" s="1772">
        <v>17811.697299219817</v>
      </c>
      <c r="K37" s="1772">
        <v>17880.613500888634</v>
      </c>
      <c r="L37" s="1772">
        <v>18150.231736064412</v>
      </c>
      <c r="M37" s="1772">
        <v>18195.411330878786</v>
      </c>
      <c r="N37" s="1772">
        <v>18781.217082907759</v>
      </c>
      <c r="O37" s="1772">
        <v>18920.313146261939</v>
      </c>
      <c r="P37" s="1772">
        <v>19203.65139726863</v>
      </c>
      <c r="Q37" s="1772">
        <v>19157.819770174294</v>
      </c>
      <c r="R37" s="1772">
        <v>19053</v>
      </c>
      <c r="S37" s="1772">
        <v>18615.932342449494</v>
      </c>
      <c r="T37" s="1772">
        <v>18830.840921983632</v>
      </c>
      <c r="U37" s="1772">
        <v>18777.247378054926</v>
      </c>
      <c r="V37" s="1772">
        <v>19263.663829807563</v>
      </c>
      <c r="W37" s="1772">
        <v>19295.925314018899</v>
      </c>
      <c r="X37" s="1772">
        <v>19371.84695555257</v>
      </c>
      <c r="Y37" s="1772">
        <v>19598.736441756319</v>
      </c>
      <c r="Z37" s="1772">
        <v>19248.650015813269</v>
      </c>
      <c r="AA37" s="1772">
        <v>19708.938539322367</v>
      </c>
      <c r="AB37" s="1772">
        <v>19574.137837698243</v>
      </c>
      <c r="AC37" s="1772">
        <v>19761.934965774857</v>
      </c>
      <c r="AD37" s="1772">
        <v>20163.914732075787</v>
      </c>
      <c r="AE37" s="1772">
        <v>20223.982932000858</v>
      </c>
      <c r="AF37" s="1772">
        <v>16257.279474246496</v>
      </c>
      <c r="AG37" s="1772">
        <v>16264.649258187288</v>
      </c>
      <c r="AH37" s="1772">
        <v>16682.981880455038</v>
      </c>
      <c r="AI37" s="1772">
        <v>16116.253419935159</v>
      </c>
      <c r="AJ37" s="1772">
        <v>16026.683637511376</v>
      </c>
    </row>
    <row r="38" spans="1:36" s="465" customFormat="1" ht="15.95" customHeight="1" x14ac:dyDescent="0.3">
      <c r="A38" s="1726" t="s">
        <v>1682</v>
      </c>
      <c r="B38" s="1773">
        <v>16926.746389027503</v>
      </c>
      <c r="C38" s="1774">
        <v>17086.730593019303</v>
      </c>
      <c r="D38" s="1775">
        <v>16824.198223946747</v>
      </c>
      <c r="E38" s="1775">
        <v>16391.616807716731</v>
      </c>
      <c r="F38" s="1775">
        <v>16173.722264163471</v>
      </c>
      <c r="G38" s="1775">
        <v>16320.051185616439</v>
      </c>
      <c r="H38" s="1775">
        <v>15761.096158093624</v>
      </c>
      <c r="I38" s="1775">
        <v>15863.856278539177</v>
      </c>
      <c r="J38" s="1775">
        <v>14824.200528306101</v>
      </c>
      <c r="K38" s="1775">
        <v>14934.363876270745</v>
      </c>
      <c r="L38" s="1775">
        <v>15160.402095913529</v>
      </c>
      <c r="M38" s="1775">
        <v>15188.376263776881</v>
      </c>
      <c r="N38" s="1775">
        <v>15581.18162135608</v>
      </c>
      <c r="O38" s="1775">
        <v>15725.969213260883</v>
      </c>
      <c r="P38" s="1775">
        <v>15916.880657407952</v>
      </c>
      <c r="Q38" s="1775">
        <v>15976.086062642604</v>
      </c>
      <c r="R38" s="1775">
        <v>15915</v>
      </c>
      <c r="S38" s="1775">
        <v>15479.948853297001</v>
      </c>
      <c r="T38" s="1775">
        <v>15591.786194870421</v>
      </c>
      <c r="U38" s="1775">
        <v>15708.533160753765</v>
      </c>
      <c r="V38" s="1775">
        <v>16200.40004454271</v>
      </c>
      <c r="W38" s="1775">
        <v>16226.181823167926</v>
      </c>
      <c r="X38" s="1775">
        <v>16247.245115736696</v>
      </c>
      <c r="Y38" s="1775">
        <v>16414.202209122162</v>
      </c>
      <c r="Z38" s="1775">
        <v>16404.738259177979</v>
      </c>
      <c r="AA38" s="1775">
        <v>16400.783642513372</v>
      </c>
      <c r="AB38" s="1775">
        <v>16393.681439383545</v>
      </c>
      <c r="AC38" s="1775">
        <v>16545.676230133748</v>
      </c>
      <c r="AD38" s="1775">
        <v>16753.812065550424</v>
      </c>
      <c r="AE38" s="1775">
        <v>16770.459570921379</v>
      </c>
      <c r="AF38" s="1775">
        <v>13230.925516082492</v>
      </c>
      <c r="AG38" s="1775">
        <v>13344.436415691818</v>
      </c>
      <c r="AH38" s="1775">
        <v>13728.762079424427</v>
      </c>
      <c r="AI38" s="1775">
        <v>13066.619179254589</v>
      </c>
      <c r="AJ38" s="1775">
        <v>12806.655832646664</v>
      </c>
    </row>
    <row r="39" spans="1:36" s="465" customFormat="1" ht="15.95" customHeight="1" x14ac:dyDescent="0.3">
      <c r="A39" s="1728" t="s">
        <v>1775</v>
      </c>
      <c r="B39" s="1776">
        <v>5547.6330026325222</v>
      </c>
      <c r="C39" s="1777">
        <v>5525.5353169534656</v>
      </c>
      <c r="D39" s="1778">
        <v>5545.0787436808378</v>
      </c>
      <c r="E39" s="1778">
        <v>5473.2524255038206</v>
      </c>
      <c r="F39" s="1778">
        <v>5382.2363842120194</v>
      </c>
      <c r="G39" s="1778">
        <v>5366.1213646804927</v>
      </c>
      <c r="H39" s="1778">
        <v>5169.7213248716162</v>
      </c>
      <c r="I39" s="1778">
        <v>5206.3056006588095</v>
      </c>
      <c r="J39" s="1778">
        <v>5031.9307972084189</v>
      </c>
      <c r="K39" s="1778">
        <v>5050.8090378503912</v>
      </c>
      <c r="L39" s="1778">
        <v>5070.3262172612631</v>
      </c>
      <c r="M39" s="1778">
        <v>5033.1747395908242</v>
      </c>
      <c r="N39" s="1778">
        <v>5264.5758037586338</v>
      </c>
      <c r="O39" s="1778">
        <v>5196.9636420992329</v>
      </c>
      <c r="P39" s="1778">
        <v>5329.9421425126484</v>
      </c>
      <c r="Q39" s="1778">
        <v>5253.0664618984956</v>
      </c>
      <c r="R39" s="1778">
        <v>5275</v>
      </c>
      <c r="S39" s="1778">
        <v>5112.177273906681</v>
      </c>
      <c r="T39" s="1778">
        <v>5235.867363676979</v>
      </c>
      <c r="U39" s="1778">
        <v>5276.6610225893855</v>
      </c>
      <c r="V39" s="1778">
        <v>5383.7044889640256</v>
      </c>
      <c r="W39" s="1778">
        <v>5493.9111888461712</v>
      </c>
      <c r="X39" s="1778">
        <v>5537.4457415982433</v>
      </c>
      <c r="Y39" s="1778">
        <v>5552.664864989837</v>
      </c>
      <c r="Z39" s="1778">
        <v>5509.1200033650302</v>
      </c>
      <c r="AA39" s="1778">
        <v>5647.8616525155767</v>
      </c>
      <c r="AB39" s="1778">
        <v>5597.4719777886794</v>
      </c>
      <c r="AC39" s="1778">
        <v>5700.528986254797</v>
      </c>
      <c r="AD39" s="1778">
        <v>5838.1240978159922</v>
      </c>
      <c r="AE39" s="1778">
        <v>5917.0980745434017</v>
      </c>
      <c r="AF39" s="1778">
        <v>5382.5595130784304</v>
      </c>
      <c r="AG39" s="1778">
        <v>5440.7149972235266</v>
      </c>
      <c r="AH39" s="1778">
        <v>5534.3230162324562</v>
      </c>
      <c r="AI39" s="1778">
        <v>5459.3853462090374</v>
      </c>
      <c r="AJ39" s="1778">
        <v>5467.5479801894589</v>
      </c>
    </row>
    <row r="40" spans="1:36" s="465" customFormat="1" ht="15.95" customHeight="1" x14ac:dyDescent="0.3">
      <c r="A40" s="1728" t="s">
        <v>1776</v>
      </c>
      <c r="B40" s="1776">
        <v>11379.11338639498</v>
      </c>
      <c r="C40" s="1777">
        <v>11561.195276065839</v>
      </c>
      <c r="D40" s="1778">
        <v>11279.119480265912</v>
      </c>
      <c r="E40" s="1778">
        <v>10918.364382212912</v>
      </c>
      <c r="F40" s="1778">
        <v>10791.485879951451</v>
      </c>
      <c r="G40" s="1778">
        <v>10953.929820935948</v>
      </c>
      <c r="H40" s="1778">
        <v>10591.374833222011</v>
      </c>
      <c r="I40" s="1778">
        <v>10657.550677880368</v>
      </c>
      <c r="J40" s="1778">
        <v>9792.2697310976819</v>
      </c>
      <c r="K40" s="1778">
        <v>9883.5548384203503</v>
      </c>
      <c r="L40" s="1778">
        <v>10090.075878652266</v>
      </c>
      <c r="M40" s="1778">
        <v>10155.201524186055</v>
      </c>
      <c r="N40" s="1778">
        <v>10316.605817597447</v>
      </c>
      <c r="O40" s="1778">
        <v>10529.005571161651</v>
      </c>
      <c r="P40" s="1778">
        <v>10586.938514895304</v>
      </c>
      <c r="Q40" s="1778">
        <v>10723.019600744108</v>
      </c>
      <c r="R40" s="1778">
        <v>10640</v>
      </c>
      <c r="S40" s="1778">
        <v>10367.771579390319</v>
      </c>
      <c r="T40" s="1778">
        <v>10355.918831193443</v>
      </c>
      <c r="U40" s="1778">
        <v>10431.872138164379</v>
      </c>
      <c r="V40" s="1778">
        <v>10816.695555578683</v>
      </c>
      <c r="W40" s="1778">
        <v>10732.270634321754</v>
      </c>
      <c r="X40" s="1778">
        <v>10709.799374138451</v>
      </c>
      <c r="Y40" s="1778">
        <v>10861.537344132325</v>
      </c>
      <c r="Z40" s="1778">
        <v>10895.618255812949</v>
      </c>
      <c r="AA40" s="1778">
        <v>10752.921989997794</v>
      </c>
      <c r="AB40" s="1778">
        <v>10796.209461594864</v>
      </c>
      <c r="AC40" s="1778">
        <v>10845.147243878951</v>
      </c>
      <c r="AD40" s="1778">
        <v>10915.687967734428</v>
      </c>
      <c r="AE40" s="1778">
        <v>10853.361496377978</v>
      </c>
      <c r="AF40" s="1778">
        <v>7848.3660030040637</v>
      </c>
      <c r="AG40" s="1778">
        <v>7903.7214184682898</v>
      </c>
      <c r="AH40" s="1778">
        <v>8194.4390631919705</v>
      </c>
      <c r="AI40" s="1778">
        <v>7607.2338330455514</v>
      </c>
      <c r="AJ40" s="1778">
        <v>7339.107852457204</v>
      </c>
    </row>
    <row r="41" spans="1:36" s="465" customFormat="1" ht="15.95" customHeight="1" x14ac:dyDescent="0.3">
      <c r="A41" s="1728" t="s">
        <v>1777</v>
      </c>
      <c r="B41" s="1776">
        <v>604.70406859917057</v>
      </c>
      <c r="C41" s="1777">
        <v>563.59862104000013</v>
      </c>
      <c r="D41" s="1778">
        <v>568.23353265434571</v>
      </c>
      <c r="E41" s="1778">
        <v>305.37615929795066</v>
      </c>
      <c r="F41" s="1778">
        <v>311.05110519000004</v>
      </c>
      <c r="G41" s="1778">
        <v>329.99597535999999</v>
      </c>
      <c r="H41" s="1778">
        <v>333.27278352999997</v>
      </c>
      <c r="I41" s="1778">
        <v>350.01529484000002</v>
      </c>
      <c r="J41" s="1778">
        <v>362.84055194999996</v>
      </c>
      <c r="K41" s="1778">
        <v>432.56326203999998</v>
      </c>
      <c r="L41" s="1778">
        <v>449.38266777999996</v>
      </c>
      <c r="M41" s="1778">
        <v>439.21782592000005</v>
      </c>
      <c r="N41" s="1778">
        <v>533.90300703999992</v>
      </c>
      <c r="O41" s="1778">
        <v>658.95539973000007</v>
      </c>
      <c r="P41" s="1778">
        <v>685.80204063148517</v>
      </c>
      <c r="Q41" s="1778">
        <v>795.03191497</v>
      </c>
      <c r="R41" s="1778">
        <v>895</v>
      </c>
      <c r="S41" s="1778">
        <v>952.21339017000003</v>
      </c>
      <c r="T41" s="1778">
        <v>1035.8890396900001</v>
      </c>
      <c r="U41" s="1778">
        <v>1046.01588502</v>
      </c>
      <c r="V41" s="1778">
        <v>1055.7465982200001</v>
      </c>
      <c r="W41" s="1778">
        <v>1061.9708716</v>
      </c>
      <c r="X41" s="1778">
        <v>1061.893186886587</v>
      </c>
      <c r="Y41" s="1778">
        <v>1050.6443903299999</v>
      </c>
      <c r="Z41" s="1778">
        <v>1074.77617725</v>
      </c>
      <c r="AA41" s="1778">
        <v>1064.57169118</v>
      </c>
      <c r="AB41" s="1778">
        <v>1018.86147976</v>
      </c>
      <c r="AC41" s="1778">
        <v>1045.6936880799999</v>
      </c>
      <c r="AD41" s="1778">
        <v>1168.5988150000001</v>
      </c>
      <c r="AE41" s="1778">
        <v>1140.2712662026768</v>
      </c>
      <c r="AF41" s="1778">
        <v>256.70362799082835</v>
      </c>
      <c r="AG41" s="1778">
        <v>266.49388824072099</v>
      </c>
      <c r="AH41" s="1778">
        <v>223.68704477563793</v>
      </c>
      <c r="AI41" s="1778">
        <v>224.56543831272609</v>
      </c>
      <c r="AJ41" s="1778">
        <v>194.73453714312834</v>
      </c>
    </row>
    <row r="42" spans="1:36" s="465" customFormat="1" ht="15.95" customHeight="1" x14ac:dyDescent="0.3">
      <c r="A42" s="1728" t="s">
        <v>1778</v>
      </c>
      <c r="B42" s="1776">
        <v>541.03363950999994</v>
      </c>
      <c r="C42" s="1777">
        <v>576.44278122277478</v>
      </c>
      <c r="D42" s="1778">
        <v>562.18400341000006</v>
      </c>
      <c r="E42" s="1778">
        <v>573.32986420999987</v>
      </c>
      <c r="F42" s="1778">
        <v>533.50475608223269</v>
      </c>
      <c r="G42" s="1778">
        <v>540.93574581588518</v>
      </c>
      <c r="H42" s="1778">
        <v>537.37526410248449</v>
      </c>
      <c r="I42" s="1778">
        <v>585.42459783781942</v>
      </c>
      <c r="J42" s="1778">
        <v>578.44172612207808</v>
      </c>
      <c r="K42" s="1778">
        <v>597.6905099692882</v>
      </c>
      <c r="L42" s="1778">
        <v>595.19557956644303</v>
      </c>
      <c r="M42" s="1778">
        <v>593.3595501358235</v>
      </c>
      <c r="N42" s="1778">
        <v>578.80578683749195</v>
      </c>
      <c r="O42" s="1778">
        <v>579.20292626381979</v>
      </c>
      <c r="P42" s="1778">
        <v>544.87890609999988</v>
      </c>
      <c r="Q42" s="1778">
        <v>520.15817269508602</v>
      </c>
      <c r="R42" s="1778">
        <v>519</v>
      </c>
      <c r="S42" s="1778">
        <v>519.61132175552552</v>
      </c>
      <c r="T42" s="1778">
        <v>518.24605141999996</v>
      </c>
      <c r="U42" s="1778">
        <v>519.37279023381211</v>
      </c>
      <c r="V42" s="1778">
        <v>518.82724315084556</v>
      </c>
      <c r="W42" s="1778">
        <v>515.54428565435342</v>
      </c>
      <c r="X42" s="1778">
        <v>506.53341483999998</v>
      </c>
      <c r="Y42" s="1778">
        <v>475.34433618950908</v>
      </c>
      <c r="Z42" s="1778">
        <v>487.60651655295072</v>
      </c>
      <c r="AA42" s="1778">
        <v>475.77608634779659</v>
      </c>
      <c r="AB42" s="1778">
        <v>470.57660997486465</v>
      </c>
      <c r="AC42" s="1778">
        <v>467.64874115895213</v>
      </c>
      <c r="AD42" s="1778">
        <v>477.29435425442881</v>
      </c>
      <c r="AE42" s="1778">
        <v>463.62486541530075</v>
      </c>
      <c r="AF42" s="1778">
        <v>419.26746592323531</v>
      </c>
      <c r="AG42" s="1778">
        <v>415.56385497756901</v>
      </c>
      <c r="AH42" s="1778">
        <v>436.19360459633259</v>
      </c>
      <c r="AI42" s="1778">
        <v>454.89387326282491</v>
      </c>
      <c r="AJ42" s="1778">
        <v>468.86198844407591</v>
      </c>
    </row>
    <row r="43" spans="1:36" s="465" customFormat="1" ht="15.95" customHeight="1" x14ac:dyDescent="0.3">
      <c r="A43" s="1728" t="s">
        <v>1779</v>
      </c>
      <c r="B43" s="1776">
        <v>7644.65529013581</v>
      </c>
      <c r="C43" s="1777">
        <v>7859.5540654330625</v>
      </c>
      <c r="D43" s="1778">
        <v>8040.4188842915664</v>
      </c>
      <c r="E43" s="1778">
        <v>7950.8074390849606</v>
      </c>
      <c r="F43" s="1778">
        <v>7791.4703820592204</v>
      </c>
      <c r="G43" s="1778">
        <v>7884.5130949300628</v>
      </c>
      <c r="H43" s="1778">
        <v>7533.0482422695259</v>
      </c>
      <c r="I43" s="1778">
        <v>7474.0907761825501</v>
      </c>
      <c r="J43" s="1778">
        <v>6527.1066424556038</v>
      </c>
      <c r="K43" s="1778">
        <v>6491.7929509810629</v>
      </c>
      <c r="L43" s="1778">
        <v>6609.1405694658224</v>
      </c>
      <c r="M43" s="1778">
        <v>6593.6275960802313</v>
      </c>
      <c r="N43" s="1778">
        <v>6627.5356670099536</v>
      </c>
      <c r="O43" s="1778">
        <v>6663.1363475178305</v>
      </c>
      <c r="P43" s="1778">
        <v>6730.1857777038185</v>
      </c>
      <c r="Q43" s="1778">
        <v>6693.5800052190225</v>
      </c>
      <c r="R43" s="1778">
        <v>6614</v>
      </c>
      <c r="S43" s="1778">
        <v>6312.5734521247941</v>
      </c>
      <c r="T43" s="1778">
        <v>6290.8405402813714</v>
      </c>
      <c r="U43" s="1778">
        <v>6319.9423759805668</v>
      </c>
      <c r="V43" s="1778">
        <v>6501.6059078978378</v>
      </c>
      <c r="W43" s="1778">
        <v>6283.0373566210574</v>
      </c>
      <c r="X43" s="1778">
        <v>6321.2176163318645</v>
      </c>
      <c r="Y43" s="1778">
        <v>6569.574184092814</v>
      </c>
      <c r="Z43" s="1778">
        <v>6679.3915356000007</v>
      </c>
      <c r="AA43" s="1778">
        <v>6531.4101480499994</v>
      </c>
      <c r="AB43" s="1778">
        <v>6619.3328580299985</v>
      </c>
      <c r="AC43" s="1778">
        <v>6656.8428500699993</v>
      </c>
      <c r="AD43" s="1778">
        <v>6558.718665620001</v>
      </c>
      <c r="AE43" s="1778">
        <v>6596.2985792999998</v>
      </c>
      <c r="AF43" s="1778">
        <v>4795.4408988700006</v>
      </c>
      <c r="AG43" s="1778">
        <v>4876.1784608400012</v>
      </c>
      <c r="AH43" s="1778">
        <v>5315.1187448700011</v>
      </c>
      <c r="AI43" s="1778">
        <v>4693.5676993400002</v>
      </c>
      <c r="AJ43" s="1778">
        <v>4336.9613238299999</v>
      </c>
    </row>
    <row r="44" spans="1:36" s="465" customFormat="1" ht="15.95" customHeight="1" x14ac:dyDescent="0.3">
      <c r="A44" s="1728" t="s">
        <v>1780</v>
      </c>
      <c r="B44" s="1776">
        <v>2588.7203881499995</v>
      </c>
      <c r="C44" s="1777">
        <v>2561.5998083699997</v>
      </c>
      <c r="D44" s="1778">
        <v>2108.2830599099998</v>
      </c>
      <c r="E44" s="1778">
        <v>2088.8509196199998</v>
      </c>
      <c r="F44" s="1778">
        <v>2155.4596366199999</v>
      </c>
      <c r="G44" s="1778">
        <v>2198.48500483</v>
      </c>
      <c r="H44" s="1778">
        <v>2187.6785433200002</v>
      </c>
      <c r="I44" s="1778">
        <v>2248.0200090200005</v>
      </c>
      <c r="J44" s="1778">
        <v>2323.88081057</v>
      </c>
      <c r="K44" s="1778">
        <v>2361.5081154299996</v>
      </c>
      <c r="L44" s="1778">
        <v>2436.3570618400004</v>
      </c>
      <c r="M44" s="1778">
        <v>2528.9965520499995</v>
      </c>
      <c r="N44" s="1778">
        <v>2576.3613567100001</v>
      </c>
      <c r="O44" s="1778">
        <v>2627.7108976499999</v>
      </c>
      <c r="P44" s="1778">
        <v>2626.0717904599996</v>
      </c>
      <c r="Q44" s="1778">
        <v>2714.2495078599995</v>
      </c>
      <c r="R44" s="1778">
        <v>2613</v>
      </c>
      <c r="S44" s="1778">
        <v>2583.3734153399996</v>
      </c>
      <c r="T44" s="1778">
        <v>2510.9431998020732</v>
      </c>
      <c r="U44" s="1778">
        <v>2546.5410869300003</v>
      </c>
      <c r="V44" s="1778">
        <v>2740.5158063099998</v>
      </c>
      <c r="W44" s="1778">
        <v>2871.7181204463441</v>
      </c>
      <c r="X44" s="1778">
        <v>2820.1551560799999</v>
      </c>
      <c r="Y44" s="1778">
        <v>2765.9744335199998</v>
      </c>
      <c r="Z44" s="1778">
        <v>2653.84402641</v>
      </c>
      <c r="AA44" s="1778">
        <v>2681.1640644200002</v>
      </c>
      <c r="AB44" s="1778">
        <v>2687.4385138300004</v>
      </c>
      <c r="AC44" s="1778">
        <v>2674.96196457</v>
      </c>
      <c r="AD44" s="1778">
        <v>2711.0761328599997</v>
      </c>
      <c r="AE44" s="1778">
        <v>2653.16678546</v>
      </c>
      <c r="AF44" s="1778">
        <v>2376.9540102199999</v>
      </c>
      <c r="AG44" s="1778">
        <v>2345.48521441</v>
      </c>
      <c r="AH44" s="1778">
        <v>2219.4396689499999</v>
      </c>
      <c r="AI44" s="1778">
        <v>2234.2068221300001</v>
      </c>
      <c r="AJ44" s="1778">
        <v>2338.5500030399999</v>
      </c>
    </row>
    <row r="45" spans="1:36" s="465" customFormat="1" ht="15.95" customHeight="1" x14ac:dyDescent="0.3">
      <c r="A45" s="1726" t="s">
        <v>1689</v>
      </c>
      <c r="B45" s="1773">
        <v>1577.3254320911904</v>
      </c>
      <c r="C45" s="1774">
        <v>1567.6778143766389</v>
      </c>
      <c r="D45" s="1775">
        <v>989.40731985540538</v>
      </c>
      <c r="E45" s="1775">
        <v>1014.9886873834777</v>
      </c>
      <c r="F45" s="1775">
        <v>1006.6127516360677</v>
      </c>
      <c r="G45" s="1775">
        <v>1026.117176043176</v>
      </c>
      <c r="H45" s="1775">
        <v>1197.3982447687715</v>
      </c>
      <c r="I45" s="1775">
        <v>1209.3480740123662</v>
      </c>
      <c r="J45" s="1775">
        <v>1187.4819223591267</v>
      </c>
      <c r="K45" s="1775">
        <v>1076.3861449511887</v>
      </c>
      <c r="L45" s="1775">
        <v>1075.9430810561782</v>
      </c>
      <c r="M45" s="1775">
        <v>938.1763768898993</v>
      </c>
      <c r="N45" s="1775">
        <v>1072.8344975321259</v>
      </c>
      <c r="O45" s="1775">
        <v>1052.8422423723005</v>
      </c>
      <c r="P45" s="1775">
        <v>1169.9335506883444</v>
      </c>
      <c r="Q45" s="1775">
        <v>1101.5580602314622</v>
      </c>
      <c r="R45" s="1775">
        <v>1154</v>
      </c>
      <c r="S45" s="1775">
        <v>1175.0307780293031</v>
      </c>
      <c r="T45" s="1775">
        <v>1173.6110045025721</v>
      </c>
      <c r="U45" s="1775">
        <v>1110.4309155356725</v>
      </c>
      <c r="V45" s="1775">
        <v>1112.409945813014</v>
      </c>
      <c r="W45" s="1775">
        <v>1042.4053388891207</v>
      </c>
      <c r="X45" s="1775">
        <v>1104.2233279689553</v>
      </c>
      <c r="Y45" s="1775">
        <v>1160.0875274910779</v>
      </c>
      <c r="Z45" s="1775">
        <v>1084.8258779099249</v>
      </c>
      <c r="AA45" s="1775">
        <v>1164.1025963229752</v>
      </c>
      <c r="AB45" s="1775">
        <v>1094.7002172899281</v>
      </c>
      <c r="AC45" s="1775">
        <v>1058.1601646040829</v>
      </c>
      <c r="AD45" s="1775">
        <v>1126.3713257262916</v>
      </c>
      <c r="AE45" s="1775">
        <v>1215.0945300966689</v>
      </c>
      <c r="AF45" s="1775">
        <v>1289.2457959971543</v>
      </c>
      <c r="AG45" s="1775">
        <v>1360.591053880536</v>
      </c>
      <c r="AH45" s="1775">
        <v>1182.5473848221727</v>
      </c>
      <c r="AI45" s="1775">
        <v>1221.2142806745085</v>
      </c>
      <c r="AJ45" s="1775">
        <v>1311.0448016754453</v>
      </c>
    </row>
    <row r="46" spans="1:36" s="465" customFormat="1" ht="15.95" customHeight="1" x14ac:dyDescent="0.3">
      <c r="A46" s="1726" t="s">
        <v>1690</v>
      </c>
      <c r="B46" s="1773">
        <v>2010.6256061341708</v>
      </c>
      <c r="C46" s="1774">
        <v>1928.5777280882135</v>
      </c>
      <c r="D46" s="1775">
        <v>1778.4716138885456</v>
      </c>
      <c r="E46" s="1775">
        <v>1718.1913606687465</v>
      </c>
      <c r="F46" s="1775">
        <v>1783.0978182373346</v>
      </c>
      <c r="G46" s="1775">
        <v>1799.4408446393488</v>
      </c>
      <c r="H46" s="1775">
        <v>1763.2288168084287</v>
      </c>
      <c r="I46" s="1775">
        <v>1762.5490187716098</v>
      </c>
      <c r="J46" s="1775">
        <v>1800.014848554591</v>
      </c>
      <c r="K46" s="1775">
        <v>1869.8634796667004</v>
      </c>
      <c r="L46" s="1775">
        <v>1913.8865590947046</v>
      </c>
      <c r="M46" s="1775">
        <v>2068.8586902120023</v>
      </c>
      <c r="N46" s="1775">
        <v>2127.2009640195542</v>
      </c>
      <c r="O46" s="1775">
        <v>2141.5016906287542</v>
      </c>
      <c r="P46" s="1775">
        <v>2116.8371891723364</v>
      </c>
      <c r="Q46" s="1775">
        <v>2080.1756473002297</v>
      </c>
      <c r="R46" s="1775">
        <v>1985</v>
      </c>
      <c r="S46" s="1775">
        <v>1960.9527111231871</v>
      </c>
      <c r="T46" s="1775">
        <v>2065.4437226106361</v>
      </c>
      <c r="U46" s="1775">
        <v>1958.2833017654916</v>
      </c>
      <c r="V46" s="1775">
        <v>1950.8538394518362</v>
      </c>
      <c r="W46" s="1775">
        <v>2027.3381519618492</v>
      </c>
      <c r="X46" s="1775">
        <v>2020.3785118469191</v>
      </c>
      <c r="Y46" s="1775">
        <v>2024.4467051430759</v>
      </c>
      <c r="Z46" s="1775">
        <v>1759.0858787253662</v>
      </c>
      <c r="AA46" s="1775">
        <v>2144.0523004860211</v>
      </c>
      <c r="AB46" s="1775">
        <v>2085.756181024768</v>
      </c>
      <c r="AC46" s="1775">
        <v>2158.0985710370242</v>
      </c>
      <c r="AD46" s="1775">
        <v>2283.7313407990755</v>
      </c>
      <c r="AE46" s="1775">
        <v>2238.4288309828089</v>
      </c>
      <c r="AF46" s="1775">
        <v>1737.1081621668504</v>
      </c>
      <c r="AG46" s="1775">
        <v>1559.6217886149341</v>
      </c>
      <c r="AH46" s="1775">
        <v>1771.6724162084367</v>
      </c>
      <c r="AI46" s="1775">
        <v>1828.4199600060601</v>
      </c>
      <c r="AJ46" s="1775">
        <v>1908.9830031892682</v>
      </c>
    </row>
    <row r="47" spans="1:36" s="465" customFormat="1" ht="15.95" customHeight="1" x14ac:dyDescent="0.3">
      <c r="A47" s="1724" t="s">
        <v>1691</v>
      </c>
      <c r="B47" s="1770">
        <v>23962.633695209064</v>
      </c>
      <c r="C47" s="1771">
        <v>24253.146530139755</v>
      </c>
      <c r="D47" s="1772">
        <v>22800.160001165212</v>
      </c>
      <c r="E47" s="1772">
        <v>22621.234766486712</v>
      </c>
      <c r="F47" s="1772">
        <v>23389.722091938071</v>
      </c>
      <c r="G47" s="1772">
        <v>23346.371980791162</v>
      </c>
      <c r="H47" s="1772">
        <v>22817.496019220376</v>
      </c>
      <c r="I47" s="1772">
        <v>23178.002699930086</v>
      </c>
      <c r="J47" s="1772">
        <v>23971.517592841905</v>
      </c>
      <c r="K47" s="1772">
        <v>23284.87831428822</v>
      </c>
      <c r="L47" s="1772">
        <v>23802.841502894935</v>
      </c>
      <c r="M47" s="1772">
        <v>24760.823204534339</v>
      </c>
      <c r="N47" s="1772">
        <v>24801.656489212259</v>
      </c>
      <c r="O47" s="1772">
        <v>25174.410240200858</v>
      </c>
      <c r="P47" s="1772">
        <v>22318.089768967991</v>
      </c>
      <c r="Q47" s="1772">
        <v>22803.325770057323</v>
      </c>
      <c r="R47" s="1772">
        <v>23253</v>
      </c>
      <c r="S47" s="1772">
        <v>23216.983513130173</v>
      </c>
      <c r="T47" s="1772">
        <v>22544.429520658217</v>
      </c>
      <c r="U47" s="1772">
        <v>22895.872969374883</v>
      </c>
      <c r="V47" s="1772">
        <v>23332.370542887045</v>
      </c>
      <c r="W47" s="1772">
        <v>23271.385900812889</v>
      </c>
      <c r="X47" s="1772">
        <v>22730.821508621761</v>
      </c>
      <c r="Y47" s="1772">
        <v>23575.808224288397</v>
      </c>
      <c r="Z47" s="1772">
        <v>22974.972795542497</v>
      </c>
      <c r="AA47" s="1772">
        <v>23500.886108985596</v>
      </c>
      <c r="AB47" s="1772">
        <v>22845.650407360085</v>
      </c>
      <c r="AC47" s="1772">
        <v>23325.926005267804</v>
      </c>
      <c r="AD47" s="1772">
        <v>22877.96102159363</v>
      </c>
      <c r="AE47" s="1772">
        <v>23115.584469075129</v>
      </c>
      <c r="AF47" s="1772">
        <v>23331.805042445496</v>
      </c>
      <c r="AG47" s="1772">
        <v>22871.533465243185</v>
      </c>
      <c r="AH47" s="1772">
        <v>22526.044200875978</v>
      </c>
      <c r="AI47" s="1772">
        <v>21887.639638236327</v>
      </c>
      <c r="AJ47" s="1772">
        <v>20885.884153915376</v>
      </c>
    </row>
    <row r="48" spans="1:36" s="465" customFormat="1" ht="14.25" customHeight="1" x14ac:dyDescent="0.3">
      <c r="A48" s="1726" t="s">
        <v>1692</v>
      </c>
      <c r="B48" s="1773">
        <v>3778.0475328846037</v>
      </c>
      <c r="C48" s="1774">
        <v>4064.7016525571407</v>
      </c>
      <c r="D48" s="1775">
        <v>3713.2344964130989</v>
      </c>
      <c r="E48" s="1775">
        <v>3815.747709788589</v>
      </c>
      <c r="F48" s="1775">
        <v>3887.0825125679053</v>
      </c>
      <c r="G48" s="1775">
        <v>3810.713366604135</v>
      </c>
      <c r="H48" s="1775">
        <v>3812.2124472141954</v>
      </c>
      <c r="I48" s="1775">
        <v>3738.5891830179071</v>
      </c>
      <c r="J48" s="1775">
        <v>3617.3107827808426</v>
      </c>
      <c r="K48" s="1775">
        <v>3681.502133249031</v>
      </c>
      <c r="L48" s="1775">
        <v>3779.543497020034</v>
      </c>
      <c r="M48" s="1775">
        <v>3714.528285114252</v>
      </c>
      <c r="N48" s="1775">
        <v>3484.5717649994776</v>
      </c>
      <c r="O48" s="1775">
        <v>3753.3973432598509</v>
      </c>
      <c r="P48" s="1775">
        <v>3814.1415699260692</v>
      </c>
      <c r="Q48" s="1775">
        <v>3918.9055441391852</v>
      </c>
      <c r="R48" s="1775">
        <v>4008</v>
      </c>
      <c r="S48" s="1775">
        <v>4149.2853312686757</v>
      </c>
      <c r="T48" s="1775">
        <v>4355.8316604087013</v>
      </c>
      <c r="U48" s="1775">
        <v>4635.3719877647209</v>
      </c>
      <c r="V48" s="1775">
        <v>4053.2150431282748</v>
      </c>
      <c r="W48" s="1775">
        <v>3986.4212496552295</v>
      </c>
      <c r="X48" s="1775">
        <v>3584.7152183370163</v>
      </c>
      <c r="Y48" s="1775">
        <v>3694.1439067072897</v>
      </c>
      <c r="Z48" s="1775">
        <v>3451.2235143735711</v>
      </c>
      <c r="AA48" s="1775">
        <v>3441.3422304398055</v>
      </c>
      <c r="AB48" s="1775">
        <v>3514.8360819092013</v>
      </c>
      <c r="AC48" s="1775">
        <v>3536.1794166795898</v>
      </c>
      <c r="AD48" s="1775">
        <v>3393.1163390955239</v>
      </c>
      <c r="AE48" s="1775">
        <v>3673.8412776304808</v>
      </c>
      <c r="AF48" s="1775">
        <v>3986.2497655155144</v>
      </c>
      <c r="AG48" s="1775">
        <v>3572.4802392227907</v>
      </c>
      <c r="AH48" s="1775">
        <v>3515.3768409270401</v>
      </c>
      <c r="AI48" s="1775">
        <v>3529.5737354811263</v>
      </c>
      <c r="AJ48" s="1775">
        <v>3121.369616430607</v>
      </c>
    </row>
    <row r="49" spans="1:36" s="465" customFormat="1" ht="14.25" customHeight="1" x14ac:dyDescent="0.3">
      <c r="A49" s="1726" t="s">
        <v>1693</v>
      </c>
      <c r="B49" s="1773">
        <v>12263.928715429061</v>
      </c>
      <c r="C49" s="1774">
        <v>12228.271117473751</v>
      </c>
      <c r="D49" s="1775">
        <v>12371.716636078914</v>
      </c>
      <c r="E49" s="1775">
        <v>12353.493117937285</v>
      </c>
      <c r="F49" s="1775">
        <v>12774.849182351081</v>
      </c>
      <c r="G49" s="1775">
        <v>12794.54387487189</v>
      </c>
      <c r="H49" s="1775">
        <v>12485.006800516465</v>
      </c>
      <c r="I49" s="1775">
        <v>12723.745819182981</v>
      </c>
      <c r="J49" s="1775">
        <v>13507.188684761388</v>
      </c>
      <c r="K49" s="1775">
        <v>12845.015455620198</v>
      </c>
      <c r="L49" s="1775">
        <v>13136.365336421499</v>
      </c>
      <c r="M49" s="1775">
        <v>13807.620299238864</v>
      </c>
      <c r="N49" s="1775">
        <v>14210.798280712072</v>
      </c>
      <c r="O49" s="1775">
        <v>14071.793664156963</v>
      </c>
      <c r="P49" s="1775">
        <v>11908.607755565188</v>
      </c>
      <c r="Q49" s="1775">
        <v>12507.527912061738</v>
      </c>
      <c r="R49" s="1775">
        <v>12539</v>
      </c>
      <c r="S49" s="1775">
        <v>12796.362858232404</v>
      </c>
      <c r="T49" s="1775">
        <v>11749.916344107991</v>
      </c>
      <c r="U49" s="1775">
        <v>11795.534474368897</v>
      </c>
      <c r="V49" s="1775">
        <v>12779.425594003713</v>
      </c>
      <c r="W49" s="1775">
        <v>12723.125656962784</v>
      </c>
      <c r="X49" s="1775">
        <v>12602.487237214076</v>
      </c>
      <c r="Y49" s="1775">
        <v>13187.436041511872</v>
      </c>
      <c r="Z49" s="1775">
        <v>12797.394517105782</v>
      </c>
      <c r="AA49" s="1775">
        <v>13116.2049636011</v>
      </c>
      <c r="AB49" s="1775">
        <v>12511.912683659613</v>
      </c>
      <c r="AC49" s="1775">
        <v>12868.750130713448</v>
      </c>
      <c r="AD49" s="1775">
        <v>12298.072143251817</v>
      </c>
      <c r="AE49" s="1775">
        <v>12334.948448863137</v>
      </c>
      <c r="AF49" s="1775">
        <v>12248.494450126886</v>
      </c>
      <c r="AG49" s="1775">
        <v>12207.502319564059</v>
      </c>
      <c r="AH49" s="1775">
        <v>11879.312819921577</v>
      </c>
      <c r="AI49" s="1775">
        <v>11287.090532726694</v>
      </c>
      <c r="AJ49" s="1775">
        <v>10855.328867471477</v>
      </c>
    </row>
    <row r="50" spans="1:36" s="465" customFormat="1" ht="14.25" customHeight="1" x14ac:dyDescent="0.3">
      <c r="A50" s="1726" t="s">
        <v>1694</v>
      </c>
      <c r="B50" s="1773">
        <v>7920.6574468953968</v>
      </c>
      <c r="C50" s="1774">
        <v>7960.1737601088635</v>
      </c>
      <c r="D50" s="1775">
        <v>6715.2088686731986</v>
      </c>
      <c r="E50" s="1775">
        <v>6451.993938760842</v>
      </c>
      <c r="F50" s="1775">
        <v>6727.7903970190791</v>
      </c>
      <c r="G50" s="1775">
        <v>6741.1147393151341</v>
      </c>
      <c r="H50" s="1775">
        <v>6520.2767714897118</v>
      </c>
      <c r="I50" s="1775">
        <v>6715.6676977292027</v>
      </c>
      <c r="J50" s="1775">
        <v>6847.0181252996717</v>
      </c>
      <c r="K50" s="1775">
        <v>6758.3607254189938</v>
      </c>
      <c r="L50" s="1775">
        <v>6886.9326694533984</v>
      </c>
      <c r="M50" s="1775">
        <v>7238.6746201812211</v>
      </c>
      <c r="N50" s="1775">
        <v>7106.2864435007068</v>
      </c>
      <c r="O50" s="1775">
        <v>7349.2192327840448</v>
      </c>
      <c r="P50" s="1775">
        <v>6595.3404434767344</v>
      </c>
      <c r="Q50" s="1775">
        <v>6376.8923138563996</v>
      </c>
      <c r="R50" s="1775">
        <v>6706</v>
      </c>
      <c r="S50" s="1775">
        <v>6271.3353236290932</v>
      </c>
      <c r="T50" s="1775">
        <v>6438.6815161415288</v>
      </c>
      <c r="U50" s="1775">
        <v>6464.9665072412663</v>
      </c>
      <c r="V50" s="1775">
        <v>6499.7299057550563</v>
      </c>
      <c r="W50" s="1775">
        <v>6561.8389941948717</v>
      </c>
      <c r="X50" s="1775">
        <v>6543.6190530706672</v>
      </c>
      <c r="Y50" s="1775">
        <v>6694.2282760692369</v>
      </c>
      <c r="Z50" s="1775">
        <v>6726.3547640631432</v>
      </c>
      <c r="AA50" s="1775">
        <v>6943.3389149446921</v>
      </c>
      <c r="AB50" s="1775">
        <v>6818.901641791268</v>
      </c>
      <c r="AC50" s="1775">
        <v>6920.9964578747677</v>
      </c>
      <c r="AD50" s="1775">
        <v>7186.7725392462953</v>
      </c>
      <c r="AE50" s="1775">
        <v>7106.7947425815146</v>
      </c>
      <c r="AF50" s="1775">
        <v>7097.0608268030965</v>
      </c>
      <c r="AG50" s="1775">
        <v>7091.550906456333</v>
      </c>
      <c r="AH50" s="1775">
        <v>7131.3545400273597</v>
      </c>
      <c r="AI50" s="1775">
        <v>7070.9753700285091</v>
      </c>
      <c r="AJ50" s="1775">
        <v>6909.1856700132903</v>
      </c>
    </row>
    <row r="51" spans="1:36" s="465" customFormat="1" ht="15.95" customHeight="1" x14ac:dyDescent="0.3">
      <c r="A51" s="1724" t="s">
        <v>1695</v>
      </c>
      <c r="B51" s="1770">
        <v>3193.6182486182147</v>
      </c>
      <c r="C51" s="1771">
        <v>3199.1898550946503</v>
      </c>
      <c r="D51" s="1772">
        <v>3064.0438195343104</v>
      </c>
      <c r="E51" s="1772">
        <v>3071.7787922107809</v>
      </c>
      <c r="F51" s="1772">
        <v>3046.4291142759284</v>
      </c>
      <c r="G51" s="1772">
        <v>3099.3553457032644</v>
      </c>
      <c r="H51" s="1772">
        <v>3095.0157402864834</v>
      </c>
      <c r="I51" s="1772">
        <v>3033.4509475174395</v>
      </c>
      <c r="J51" s="1772">
        <v>3042.1115722111017</v>
      </c>
      <c r="K51" s="1772">
        <v>3059.8191339619698</v>
      </c>
      <c r="L51" s="1772">
        <v>2961.9841797336262</v>
      </c>
      <c r="M51" s="1772">
        <v>3166.1356544781488</v>
      </c>
      <c r="N51" s="1772">
        <v>3226.1688876011081</v>
      </c>
      <c r="O51" s="1772">
        <v>3365.2447596454126</v>
      </c>
      <c r="P51" s="1772">
        <v>3070.1268158295575</v>
      </c>
      <c r="Q51" s="1772">
        <v>3022.6021884599277</v>
      </c>
      <c r="R51" s="1772">
        <v>3068</v>
      </c>
      <c r="S51" s="1772">
        <v>3436.9295564398603</v>
      </c>
      <c r="T51" s="1772">
        <v>3419.0168021311579</v>
      </c>
      <c r="U51" s="1772">
        <v>3434.9386686287125</v>
      </c>
      <c r="V51" s="1772">
        <v>4052.0900823642855</v>
      </c>
      <c r="W51" s="1772">
        <v>4046.3098990749504</v>
      </c>
      <c r="X51" s="1772">
        <v>4214.1137555310333</v>
      </c>
      <c r="Y51" s="1772">
        <v>4397.3966398147104</v>
      </c>
      <c r="Z51" s="1772">
        <v>4440.5219854017441</v>
      </c>
      <c r="AA51" s="1772">
        <v>4374.6212744014529</v>
      </c>
      <c r="AB51" s="1772">
        <v>4396.7778437849438</v>
      </c>
      <c r="AC51" s="1772">
        <v>4462.0133609771565</v>
      </c>
      <c r="AD51" s="1772">
        <v>4463.5963724999028</v>
      </c>
      <c r="AE51" s="1772">
        <v>5628.8182832054827</v>
      </c>
      <c r="AF51" s="1772">
        <v>5801.0709944900091</v>
      </c>
      <c r="AG51" s="1772">
        <v>5909.3444782406159</v>
      </c>
      <c r="AH51" s="1772">
        <v>5653.2245831068612</v>
      </c>
      <c r="AI51" s="1772">
        <v>4429.6531578178538</v>
      </c>
      <c r="AJ51" s="1772">
        <v>4385.1749789104406</v>
      </c>
    </row>
    <row r="52" spans="1:36" s="465" customFormat="1" ht="14.25" customHeight="1" x14ac:dyDescent="0.3">
      <c r="A52" s="1726" t="s">
        <v>1696</v>
      </c>
      <c r="B52" s="1773">
        <v>931.74069313286134</v>
      </c>
      <c r="C52" s="1774">
        <v>956.38414498215411</v>
      </c>
      <c r="D52" s="1775">
        <v>904.36691607397006</v>
      </c>
      <c r="E52" s="1775">
        <v>877.10285545696729</v>
      </c>
      <c r="F52" s="1775">
        <v>900.13671493227548</v>
      </c>
      <c r="G52" s="1775">
        <v>903.40365967742946</v>
      </c>
      <c r="H52" s="1775">
        <v>891.81884526841509</v>
      </c>
      <c r="I52" s="1775">
        <v>888.3609584289668</v>
      </c>
      <c r="J52" s="1775">
        <v>899.40024615560105</v>
      </c>
      <c r="K52" s="1775">
        <v>906.41783080522941</v>
      </c>
      <c r="L52" s="1775">
        <v>924.36979917421604</v>
      </c>
      <c r="M52" s="1775">
        <v>971.11004101187928</v>
      </c>
      <c r="N52" s="1775">
        <v>969.34085172377047</v>
      </c>
      <c r="O52" s="1775">
        <v>968.51089699748297</v>
      </c>
      <c r="P52" s="1775">
        <v>754.76534295986914</v>
      </c>
      <c r="Q52" s="1775">
        <v>756.23571423451961</v>
      </c>
      <c r="R52" s="1775">
        <v>765</v>
      </c>
      <c r="S52" s="1775">
        <v>799.04656767286986</v>
      </c>
      <c r="T52" s="1775">
        <v>797.03063591445164</v>
      </c>
      <c r="U52" s="1775">
        <v>796.18205182591078</v>
      </c>
      <c r="V52" s="1775">
        <v>804.76959730603619</v>
      </c>
      <c r="W52" s="1775">
        <v>809.95964548155939</v>
      </c>
      <c r="X52" s="1775">
        <v>827.1854671951578</v>
      </c>
      <c r="Y52" s="1775">
        <v>839.55787589723764</v>
      </c>
      <c r="Z52" s="1775">
        <v>850.47815099669958</v>
      </c>
      <c r="AA52" s="1775">
        <v>831.31688328500218</v>
      </c>
      <c r="AB52" s="1775">
        <v>835.58216850195652</v>
      </c>
      <c r="AC52" s="1775">
        <v>887.21233198378968</v>
      </c>
      <c r="AD52" s="1775">
        <v>876.90425548074768</v>
      </c>
      <c r="AE52" s="1775">
        <v>869.19589696581352</v>
      </c>
      <c r="AF52" s="1775">
        <v>838.21358359184637</v>
      </c>
      <c r="AG52" s="1775">
        <v>830.02942606536294</v>
      </c>
      <c r="AH52" s="1775">
        <v>906.21682989214037</v>
      </c>
      <c r="AI52" s="1775">
        <v>902.13517097211161</v>
      </c>
      <c r="AJ52" s="1775">
        <v>905.54225629405732</v>
      </c>
    </row>
    <row r="53" spans="1:36" s="465" customFormat="1" ht="14.25" customHeight="1" x14ac:dyDescent="0.3">
      <c r="A53" s="1726" t="s">
        <v>1697</v>
      </c>
      <c r="B53" s="1773">
        <v>673.07615951976766</v>
      </c>
      <c r="C53" s="1774">
        <v>664.92876795315544</v>
      </c>
      <c r="D53" s="1775">
        <v>635.61867838635669</v>
      </c>
      <c r="E53" s="1775">
        <v>644.0768055446714</v>
      </c>
      <c r="F53" s="1775">
        <v>632.01370877152624</v>
      </c>
      <c r="G53" s="1775">
        <v>641.97427811443754</v>
      </c>
      <c r="H53" s="1775">
        <v>646.50582361246643</v>
      </c>
      <c r="I53" s="1775">
        <v>643.46943274109663</v>
      </c>
      <c r="J53" s="1775">
        <v>651.85286605231465</v>
      </c>
      <c r="K53" s="1775">
        <v>659.82571557327822</v>
      </c>
      <c r="L53" s="1775">
        <v>603.25033425315246</v>
      </c>
      <c r="M53" s="1775">
        <v>720.0352246370071</v>
      </c>
      <c r="N53" s="1775">
        <v>721.29055107587646</v>
      </c>
      <c r="O53" s="1775">
        <v>725.74306001474963</v>
      </c>
      <c r="P53" s="1775">
        <v>716.94814714231836</v>
      </c>
      <c r="Q53" s="1775">
        <v>724.68100282113937</v>
      </c>
      <c r="R53" s="1775">
        <v>742</v>
      </c>
      <c r="S53" s="1775">
        <v>744.50525392426277</v>
      </c>
      <c r="T53" s="1775">
        <v>747.31269842050051</v>
      </c>
      <c r="U53" s="1775">
        <v>732.98168773121779</v>
      </c>
      <c r="V53" s="1775">
        <v>745.36967961141215</v>
      </c>
      <c r="W53" s="1775">
        <v>730.02005163323906</v>
      </c>
      <c r="X53" s="1775">
        <v>718.15130837814343</v>
      </c>
      <c r="Y53" s="1775">
        <v>691.7013046138336</v>
      </c>
      <c r="Z53" s="1775">
        <v>685.0627606815367</v>
      </c>
      <c r="AA53" s="1775">
        <v>681.88988024754042</v>
      </c>
      <c r="AB53" s="1775">
        <v>697.61683736661871</v>
      </c>
      <c r="AC53" s="1775">
        <v>692.47302946835089</v>
      </c>
      <c r="AD53" s="1775">
        <v>677.25192175199129</v>
      </c>
      <c r="AE53" s="1775">
        <v>683.72304247071474</v>
      </c>
      <c r="AF53" s="1775">
        <v>676.75663200130941</v>
      </c>
      <c r="AG53" s="1775">
        <v>674.58605196830501</v>
      </c>
      <c r="AH53" s="1775">
        <v>203.78764681485731</v>
      </c>
      <c r="AI53" s="1775">
        <v>171.31241867633068</v>
      </c>
      <c r="AJ53" s="1775">
        <v>157.15111146233363</v>
      </c>
    </row>
    <row r="54" spans="1:36" s="465" customFormat="1" ht="14.25" customHeight="1" x14ac:dyDescent="0.3">
      <c r="A54" s="1726" t="s">
        <v>1698</v>
      </c>
      <c r="B54" s="1773">
        <v>139.65703707699197</v>
      </c>
      <c r="C54" s="1774">
        <v>120.9114110071244</v>
      </c>
      <c r="D54" s="1775">
        <v>120.6073428149967</v>
      </c>
      <c r="E54" s="1775">
        <v>119.72234537652031</v>
      </c>
      <c r="F54" s="1775">
        <v>108.33100608397578</v>
      </c>
      <c r="G54" s="1775">
        <v>102.29587852789648</v>
      </c>
      <c r="H54" s="1775">
        <v>104.98387100341948</v>
      </c>
      <c r="I54" s="1775">
        <v>90.235445539025605</v>
      </c>
      <c r="J54" s="1775">
        <v>84.733542670379592</v>
      </c>
      <c r="K54" s="1775">
        <v>85.880616461360802</v>
      </c>
      <c r="L54" s="1775">
        <v>68.001508737365384</v>
      </c>
      <c r="M54" s="1775">
        <v>15.818908462301982</v>
      </c>
      <c r="N54" s="1775">
        <v>10.936683393666391</v>
      </c>
      <c r="O54" s="1775">
        <v>10.188169602354559</v>
      </c>
      <c r="P54" s="1775">
        <v>9.8832286462264403</v>
      </c>
      <c r="Q54" s="1775">
        <v>10.15950174950056</v>
      </c>
      <c r="R54" s="1775">
        <v>9</v>
      </c>
      <c r="S54" s="1775">
        <v>13.55448541</v>
      </c>
      <c r="T54" s="1775">
        <v>13.540187450000001</v>
      </c>
      <c r="U54" s="1775">
        <v>13.010514179999999</v>
      </c>
      <c r="V54" s="1775">
        <v>12.320105330000001</v>
      </c>
      <c r="W54" s="1775">
        <v>14.242809110000001</v>
      </c>
      <c r="X54" s="1775">
        <v>16.500537510000001</v>
      </c>
      <c r="Y54" s="1775">
        <v>16.04048719</v>
      </c>
      <c r="Z54" s="1775">
        <v>16.58963236</v>
      </c>
      <c r="AA54" s="1775">
        <v>17.080637249999999</v>
      </c>
      <c r="AB54" s="1775">
        <v>14.19248617</v>
      </c>
      <c r="AC54" s="1775">
        <v>13.42879634</v>
      </c>
      <c r="AD54" s="1775">
        <v>13.505448880000001</v>
      </c>
      <c r="AE54" s="1775">
        <v>1189.2859798099998</v>
      </c>
      <c r="AF54" s="1775">
        <v>1192.36864831</v>
      </c>
      <c r="AG54" s="1775">
        <v>1188.6167286099999</v>
      </c>
      <c r="AH54" s="1775">
        <v>1221.5165414200001</v>
      </c>
      <c r="AI54" s="1775">
        <v>12.619509850000002</v>
      </c>
      <c r="AJ54" s="1775">
        <v>12.475425810000003</v>
      </c>
    </row>
    <row r="55" spans="1:36" s="465" customFormat="1" ht="14.25" customHeight="1" x14ac:dyDescent="0.3">
      <c r="A55" s="1726" t="s">
        <v>1699</v>
      </c>
      <c r="B55" s="1773">
        <v>1437.7176323685937</v>
      </c>
      <c r="C55" s="1774">
        <v>1446.4975108722165</v>
      </c>
      <c r="D55" s="1775">
        <v>1397.9948982689866</v>
      </c>
      <c r="E55" s="1775">
        <v>1427.7053431526222</v>
      </c>
      <c r="F55" s="1775">
        <v>1402.3395918181502</v>
      </c>
      <c r="G55" s="1775">
        <v>1448.5171796035008</v>
      </c>
      <c r="H55" s="1775">
        <v>1446.5939971721825</v>
      </c>
      <c r="I55" s="1775">
        <v>1408.5941680183503</v>
      </c>
      <c r="J55" s="1775">
        <v>1403.1444127628065</v>
      </c>
      <c r="K55" s="1775">
        <v>1405.0588653221012</v>
      </c>
      <c r="L55" s="1775">
        <v>1363.6750576288928</v>
      </c>
      <c r="M55" s="1775">
        <v>1455.5937054469607</v>
      </c>
      <c r="N55" s="1775">
        <v>1520.6214259177946</v>
      </c>
      <c r="O55" s="1775">
        <v>1656.0148037608255</v>
      </c>
      <c r="P55" s="1775">
        <v>1585.7384394811438</v>
      </c>
      <c r="Q55" s="1775">
        <v>1528.9532153847681</v>
      </c>
      <c r="R55" s="1775">
        <v>1547</v>
      </c>
      <c r="S55" s="1775">
        <v>1874.4884151027275</v>
      </c>
      <c r="T55" s="1775">
        <v>1847.847536796206</v>
      </c>
      <c r="U55" s="1775">
        <v>1882.8610698715843</v>
      </c>
      <c r="V55" s="1775">
        <v>2478.9354204068372</v>
      </c>
      <c r="W55" s="1775">
        <v>2483.1073268101518</v>
      </c>
      <c r="X55" s="1775">
        <v>2643.4664268277329</v>
      </c>
      <c r="Y55" s="1775">
        <v>2841.6763496236385</v>
      </c>
      <c r="Z55" s="1775">
        <v>2879.5402452835074</v>
      </c>
      <c r="AA55" s="1775">
        <v>2842.2757180489098</v>
      </c>
      <c r="AB55" s="1775">
        <v>2847.7298031063679</v>
      </c>
      <c r="AC55" s="1775">
        <v>2867.5156658050159</v>
      </c>
      <c r="AD55" s="1775">
        <v>2893.5350098071631</v>
      </c>
      <c r="AE55" s="1775">
        <v>2884.3982391289537</v>
      </c>
      <c r="AF55" s="1775">
        <v>3092.2744912168532</v>
      </c>
      <c r="AG55" s="1775">
        <v>3214.6302101869478</v>
      </c>
      <c r="AH55" s="1775">
        <v>3319.294620839863</v>
      </c>
      <c r="AI55" s="1775">
        <v>3342.105100119411</v>
      </c>
      <c r="AJ55" s="1775">
        <v>3308.5156358140498</v>
      </c>
    </row>
    <row r="56" spans="1:36" s="465" customFormat="1" ht="14.25" customHeight="1" x14ac:dyDescent="0.3">
      <c r="A56" s="1726" t="s">
        <v>1700</v>
      </c>
      <c r="B56" s="1773">
        <v>11.426726519999999</v>
      </c>
      <c r="C56" s="1774">
        <v>10.468020280000001</v>
      </c>
      <c r="D56" s="1775">
        <v>5.45598399</v>
      </c>
      <c r="E56" s="1775">
        <v>3.1714426800000002</v>
      </c>
      <c r="F56" s="1775">
        <v>3.60809267</v>
      </c>
      <c r="G56" s="1775">
        <v>3.1643497799999998</v>
      </c>
      <c r="H56" s="1775">
        <v>5.1132032300000008</v>
      </c>
      <c r="I56" s="1775">
        <v>2.7909427899999999</v>
      </c>
      <c r="J56" s="1775">
        <v>2.9805045699999999</v>
      </c>
      <c r="K56" s="1775">
        <v>2.6361058000000002</v>
      </c>
      <c r="L56" s="1775">
        <v>2.6874799399999998</v>
      </c>
      <c r="M56" s="1775">
        <v>3.57777492</v>
      </c>
      <c r="N56" s="1775">
        <v>3.9793754899999998</v>
      </c>
      <c r="O56" s="1775">
        <v>4.7878292700000005</v>
      </c>
      <c r="P56" s="1775">
        <v>2.7916576000000002</v>
      </c>
      <c r="Q56" s="1775">
        <v>2.5727542699999999</v>
      </c>
      <c r="R56" s="1775">
        <v>4</v>
      </c>
      <c r="S56" s="1775">
        <v>5.3348343300000014</v>
      </c>
      <c r="T56" s="1775">
        <v>13.285743550000001</v>
      </c>
      <c r="U56" s="1775">
        <v>9.9033450199999997</v>
      </c>
      <c r="V56" s="1775">
        <v>10.695279710000001</v>
      </c>
      <c r="W56" s="1775">
        <v>8.9800660400000005</v>
      </c>
      <c r="X56" s="1775">
        <v>8.8100156199999997</v>
      </c>
      <c r="Y56" s="1775">
        <v>8.4206224899999995</v>
      </c>
      <c r="Z56" s="1775">
        <v>8.8511960799999994</v>
      </c>
      <c r="AA56" s="1775">
        <v>2.0581555700000003</v>
      </c>
      <c r="AB56" s="1775">
        <v>1.6565486400000002</v>
      </c>
      <c r="AC56" s="1775">
        <v>1.3835373800000001</v>
      </c>
      <c r="AD56" s="1775">
        <v>2.3997365799999999</v>
      </c>
      <c r="AE56" s="1775">
        <v>2.2151248300000002</v>
      </c>
      <c r="AF56" s="1775">
        <v>1.4576393700000001</v>
      </c>
      <c r="AG56" s="1775">
        <v>1.48206141</v>
      </c>
      <c r="AH56" s="1775">
        <v>2.4089441399999996</v>
      </c>
      <c r="AI56" s="1775">
        <v>1.4809581999999999</v>
      </c>
      <c r="AJ56" s="1775">
        <v>1.49054953</v>
      </c>
    </row>
    <row r="57" spans="1:36" s="465" customFormat="1" ht="15.95" customHeight="1" x14ac:dyDescent="0.3">
      <c r="A57" s="1724" t="s">
        <v>1701</v>
      </c>
      <c r="B57" s="1770">
        <v>38790.150709270143</v>
      </c>
      <c r="C57" s="1771">
        <v>38439.363678269285</v>
      </c>
      <c r="D57" s="1772">
        <v>38425.15141115641</v>
      </c>
      <c r="E57" s="1772">
        <v>37458.873942421837</v>
      </c>
      <c r="F57" s="1772">
        <v>37384.294059947548</v>
      </c>
      <c r="G57" s="1772">
        <v>37260.823240504069</v>
      </c>
      <c r="H57" s="1772">
        <v>37296.186375046404</v>
      </c>
      <c r="I57" s="1772">
        <v>37848.702449556651</v>
      </c>
      <c r="J57" s="1772">
        <v>37576.815314067702</v>
      </c>
      <c r="K57" s="1772">
        <v>37802.894062558211</v>
      </c>
      <c r="L57" s="1772">
        <v>38451.151052079018</v>
      </c>
      <c r="M57" s="1772">
        <v>37943.771475520036</v>
      </c>
      <c r="N57" s="1772">
        <v>38682.93301931017</v>
      </c>
      <c r="O57" s="1772">
        <v>38802.894411246547</v>
      </c>
      <c r="P57" s="1772">
        <v>39236.836205219035</v>
      </c>
      <c r="Q57" s="1772">
        <v>38654.599878715468</v>
      </c>
      <c r="R57" s="1772">
        <v>38034</v>
      </c>
      <c r="S57" s="1772">
        <v>39195.497280352283</v>
      </c>
      <c r="T57" s="1772">
        <v>39885.37547009113</v>
      </c>
      <c r="U57" s="1772">
        <v>40837.520229209695</v>
      </c>
      <c r="V57" s="1772">
        <v>41818.610427558546</v>
      </c>
      <c r="W57" s="1772">
        <v>44108.965633215215</v>
      </c>
      <c r="X57" s="1772">
        <v>45252.19514917746</v>
      </c>
      <c r="Y57" s="1772">
        <v>46013.467429506396</v>
      </c>
      <c r="Z57" s="1772">
        <v>46550.509845701628</v>
      </c>
      <c r="AA57" s="1772">
        <v>50069.326890158933</v>
      </c>
      <c r="AB57" s="1772">
        <v>51149.231236305932</v>
      </c>
      <c r="AC57" s="1772">
        <v>51239.200645928715</v>
      </c>
      <c r="AD57" s="1772">
        <v>52154.503054167668</v>
      </c>
      <c r="AE57" s="1772">
        <v>52130.46134844159</v>
      </c>
      <c r="AF57" s="1772">
        <v>55402.770106956894</v>
      </c>
      <c r="AG57" s="1772">
        <v>56963.092427654839</v>
      </c>
      <c r="AH57" s="1772">
        <v>56298.783059324312</v>
      </c>
      <c r="AI57" s="1772">
        <v>56278.845907392679</v>
      </c>
      <c r="AJ57" s="1772">
        <v>55947.347583744522</v>
      </c>
    </row>
    <row r="58" spans="1:36" s="465" customFormat="1" ht="15.95" customHeight="1" x14ac:dyDescent="0.3">
      <c r="A58" s="1726" t="s">
        <v>1702</v>
      </c>
      <c r="B58" s="1773">
        <v>37942.748229120654</v>
      </c>
      <c r="C58" s="1774">
        <v>37573.073082295617</v>
      </c>
      <c r="D58" s="1775">
        <v>37627.832906042779</v>
      </c>
      <c r="E58" s="1775">
        <v>36667.753718648251</v>
      </c>
      <c r="F58" s="1775">
        <v>36588.660721203334</v>
      </c>
      <c r="G58" s="1775">
        <v>36464.419702185187</v>
      </c>
      <c r="H58" s="1775">
        <v>36522.28629161456</v>
      </c>
      <c r="I58" s="1775">
        <v>37066.11077454593</v>
      </c>
      <c r="J58" s="1775">
        <v>36782.077236660567</v>
      </c>
      <c r="K58" s="1775">
        <v>37032.272596530172</v>
      </c>
      <c r="L58" s="1775">
        <v>37691.755071905485</v>
      </c>
      <c r="M58" s="1775">
        <v>37166.97672109781</v>
      </c>
      <c r="N58" s="1775">
        <v>37876.357662039518</v>
      </c>
      <c r="O58" s="1775">
        <v>37971.767224939184</v>
      </c>
      <c r="P58" s="1775">
        <v>38398.727954893737</v>
      </c>
      <c r="Q58" s="1775">
        <v>37868.57710401791</v>
      </c>
      <c r="R58" s="1775">
        <v>37230</v>
      </c>
      <c r="S58" s="1775">
        <v>38387.537625487457</v>
      </c>
      <c r="T58" s="1775">
        <v>38992.61805293239</v>
      </c>
      <c r="U58" s="1775">
        <v>39928.218580961257</v>
      </c>
      <c r="V58" s="1775">
        <v>40967.941442010022</v>
      </c>
      <c r="W58" s="1775">
        <v>43230.539231426956</v>
      </c>
      <c r="X58" s="1775">
        <v>44330.401085975114</v>
      </c>
      <c r="Y58" s="1775">
        <v>45036.726454541778</v>
      </c>
      <c r="Z58" s="1775">
        <v>45569.791467802053</v>
      </c>
      <c r="AA58" s="1775">
        <v>49087.529399987579</v>
      </c>
      <c r="AB58" s="1775">
        <v>50091.129614651785</v>
      </c>
      <c r="AC58" s="1775">
        <v>50170.006206108243</v>
      </c>
      <c r="AD58" s="1775">
        <v>51084.543879989353</v>
      </c>
      <c r="AE58" s="1775">
        <v>51004.081241595195</v>
      </c>
      <c r="AF58" s="1775">
        <v>54290.991234458968</v>
      </c>
      <c r="AG58" s="1775">
        <v>55884.637217288771</v>
      </c>
      <c r="AH58" s="1775">
        <v>55185.759423670046</v>
      </c>
      <c r="AI58" s="1775">
        <v>55229.915176074814</v>
      </c>
      <c r="AJ58" s="1775">
        <v>54893.822915217526</v>
      </c>
    </row>
    <row r="59" spans="1:36" s="465" customFormat="1" ht="14.25" customHeight="1" x14ac:dyDescent="0.3">
      <c r="A59" s="1728" t="s">
        <v>1781</v>
      </c>
      <c r="B59" s="1776">
        <v>32563.626778492904</v>
      </c>
      <c r="C59" s="1777">
        <v>32169.589062586208</v>
      </c>
      <c r="D59" s="1778">
        <v>32315.189260816154</v>
      </c>
      <c r="E59" s="1778">
        <v>31458.993750506866</v>
      </c>
      <c r="F59" s="1778">
        <v>31371.41715080967</v>
      </c>
      <c r="G59" s="1778">
        <v>31371.90847568664</v>
      </c>
      <c r="H59" s="1778">
        <v>31420.173784893286</v>
      </c>
      <c r="I59" s="1778">
        <v>31661.192400787109</v>
      </c>
      <c r="J59" s="1778">
        <v>31881.813088923805</v>
      </c>
      <c r="K59" s="1778">
        <v>32149.469728256867</v>
      </c>
      <c r="L59" s="1778">
        <v>32720.33581976399</v>
      </c>
      <c r="M59" s="1778">
        <v>32128.001168065304</v>
      </c>
      <c r="N59" s="1778">
        <v>32808.811969940318</v>
      </c>
      <c r="O59" s="1778">
        <v>32920.127830838246</v>
      </c>
      <c r="P59" s="1778">
        <v>33238.504580495865</v>
      </c>
      <c r="Q59" s="1778">
        <v>33233.507670538202</v>
      </c>
      <c r="R59" s="1778">
        <v>32545</v>
      </c>
      <c r="S59" s="1778">
        <v>33492.981966193707</v>
      </c>
      <c r="T59" s="1778">
        <v>33970.895782680222</v>
      </c>
      <c r="U59" s="1778">
        <v>34837.538790905593</v>
      </c>
      <c r="V59" s="1778">
        <v>35757.028684142453</v>
      </c>
      <c r="W59" s="1778">
        <v>37834.615381906602</v>
      </c>
      <c r="X59" s="1778">
        <v>38930.478227132095</v>
      </c>
      <c r="Y59" s="1778">
        <v>39612.77394355178</v>
      </c>
      <c r="Z59" s="1778">
        <v>40249.967271679765</v>
      </c>
      <c r="AA59" s="1778">
        <v>43603.147724212598</v>
      </c>
      <c r="AB59" s="1778">
        <v>44741.221968635837</v>
      </c>
      <c r="AC59" s="1778">
        <v>44866.072043531691</v>
      </c>
      <c r="AD59" s="1778">
        <v>45709.922577010337</v>
      </c>
      <c r="AE59" s="1778">
        <v>45636.774759882232</v>
      </c>
      <c r="AF59" s="1778">
        <v>48927.602798757383</v>
      </c>
      <c r="AG59" s="1778">
        <v>50189.87942189406</v>
      </c>
      <c r="AH59" s="1778">
        <v>49012.90204925873</v>
      </c>
      <c r="AI59" s="1778">
        <v>48873.106439310781</v>
      </c>
      <c r="AJ59" s="1778">
        <v>48447.41069854411</v>
      </c>
    </row>
    <row r="60" spans="1:36" s="1594" customFormat="1" ht="14.25" customHeight="1" x14ac:dyDescent="0.3">
      <c r="A60" s="1728" t="s">
        <v>1782</v>
      </c>
      <c r="B60" s="1776">
        <v>4091.3265444442704</v>
      </c>
      <c r="C60" s="1777">
        <v>4094.8410224426734</v>
      </c>
      <c r="D60" s="1778">
        <v>4178.5445180746656</v>
      </c>
      <c r="E60" s="1778">
        <v>4059.8245084814512</v>
      </c>
      <c r="F60" s="1778">
        <v>4042.5361965900056</v>
      </c>
      <c r="G60" s="1778">
        <v>3968.7089165724178</v>
      </c>
      <c r="H60" s="1778">
        <v>3946.4214012248708</v>
      </c>
      <c r="I60" s="1778">
        <v>4218.7275567465831</v>
      </c>
      <c r="J60" s="1778">
        <v>3765.4603284280843</v>
      </c>
      <c r="K60" s="1778">
        <v>3756.4534485963936</v>
      </c>
      <c r="L60" s="1778">
        <v>3849.7753649237966</v>
      </c>
      <c r="M60" s="1778">
        <v>3951.6345083856545</v>
      </c>
      <c r="N60" s="1778">
        <v>4019.1359824620868</v>
      </c>
      <c r="O60" s="1778">
        <v>4002.9136739227934</v>
      </c>
      <c r="P60" s="1778">
        <v>4108.8525092024993</v>
      </c>
      <c r="Q60" s="1778">
        <v>3836.7131549344504</v>
      </c>
      <c r="R60" s="1778">
        <v>3890</v>
      </c>
      <c r="S60" s="1778">
        <v>4088.7023783590444</v>
      </c>
      <c r="T60" s="1778">
        <v>4209.179365229018</v>
      </c>
      <c r="U60" s="1778">
        <v>4272.9827907280587</v>
      </c>
      <c r="V60" s="1778">
        <v>4382.2186662337645</v>
      </c>
      <c r="W60" s="1778">
        <v>4554.9830848540296</v>
      </c>
      <c r="X60" s="1778">
        <v>4557.9572982158343</v>
      </c>
      <c r="Y60" s="1778">
        <v>4583.1894298155385</v>
      </c>
      <c r="Z60" s="1778">
        <v>4484.735021896272</v>
      </c>
      <c r="AA60" s="1778">
        <v>4639.9698721760706</v>
      </c>
      <c r="AB60" s="1778">
        <v>4501.7338889366347</v>
      </c>
      <c r="AC60" s="1778">
        <v>4459.4328219289418</v>
      </c>
      <c r="AD60" s="1778">
        <v>4525.6962189623318</v>
      </c>
      <c r="AE60" s="1778">
        <v>4524.8978818810365</v>
      </c>
      <c r="AF60" s="1778">
        <v>4672.8660211370543</v>
      </c>
      <c r="AG60" s="1778">
        <v>4987.3766756182094</v>
      </c>
      <c r="AH60" s="1778">
        <v>5383.9218563031136</v>
      </c>
      <c r="AI60" s="1778">
        <v>5573.2595981844252</v>
      </c>
      <c r="AJ60" s="1778">
        <v>5713.837173321228</v>
      </c>
    </row>
    <row r="61" spans="1:36" s="1594" customFormat="1" ht="14.25" customHeight="1" x14ac:dyDescent="0.3">
      <c r="A61" s="1728" t="s">
        <v>1783</v>
      </c>
      <c r="B61" s="1776">
        <v>446.40088808999997</v>
      </c>
      <c r="C61" s="1777">
        <v>442.69404897000004</v>
      </c>
      <c r="D61" s="1778">
        <v>417.28972320999998</v>
      </c>
      <c r="E61" s="1778">
        <v>415.27088543000002</v>
      </c>
      <c r="F61" s="1778">
        <v>400.51761098000003</v>
      </c>
      <c r="G61" s="1778">
        <v>370.73095796999996</v>
      </c>
      <c r="H61" s="1778">
        <v>371.19765808</v>
      </c>
      <c r="I61" s="1778">
        <v>371.54005065999996</v>
      </c>
      <c r="J61" s="1778">
        <v>360.06386327000001</v>
      </c>
      <c r="K61" s="1778">
        <v>342.38548840999999</v>
      </c>
      <c r="L61" s="1778">
        <v>336.58438227000005</v>
      </c>
      <c r="M61" s="1778">
        <v>335.47961348000001</v>
      </c>
      <c r="N61" s="1778">
        <v>338.68282826999996</v>
      </c>
      <c r="O61" s="1778">
        <v>339.22045931999997</v>
      </c>
      <c r="P61" s="1778">
        <v>323.40930238999999</v>
      </c>
      <c r="Q61" s="1778">
        <v>320.12834788999999</v>
      </c>
      <c r="R61" s="1778">
        <v>321</v>
      </c>
      <c r="S61" s="1778">
        <v>328.67185695000001</v>
      </c>
      <c r="T61" s="1778">
        <v>333.37914519999998</v>
      </c>
      <c r="U61" s="1778">
        <v>335.33499198999999</v>
      </c>
      <c r="V61" s="1778">
        <v>343.20719116000004</v>
      </c>
      <c r="W61" s="1778">
        <v>344.29939209999998</v>
      </c>
      <c r="X61" s="1778">
        <v>345.58627528</v>
      </c>
      <c r="Y61" s="1778">
        <v>346.61794798</v>
      </c>
      <c r="Z61" s="1778">
        <v>344.00177431999998</v>
      </c>
      <c r="AA61" s="1778">
        <v>352.35199759999995</v>
      </c>
      <c r="AB61" s="1778">
        <v>356.25432298000004</v>
      </c>
      <c r="AC61" s="1778">
        <v>355.6671154</v>
      </c>
      <c r="AD61" s="1778">
        <v>360.11429085000003</v>
      </c>
      <c r="AE61" s="1778">
        <v>363.29069435000002</v>
      </c>
      <c r="AF61" s="1778">
        <v>208.36589733</v>
      </c>
      <c r="AG61" s="1778">
        <v>207.15191831999999</v>
      </c>
      <c r="AH61" s="1778">
        <v>208.52222476</v>
      </c>
      <c r="AI61" s="1778">
        <v>207.53720718</v>
      </c>
      <c r="AJ61" s="1778">
        <v>95.688558170000007</v>
      </c>
    </row>
    <row r="62" spans="1:36" s="465" customFormat="1" ht="14.25" customHeight="1" x14ac:dyDescent="0.3">
      <c r="A62" s="1728" t="s">
        <v>1784</v>
      </c>
      <c r="B62" s="1776">
        <v>254.09193336347906</v>
      </c>
      <c r="C62" s="1777">
        <v>258.04751187673565</v>
      </c>
      <c r="D62" s="1778">
        <v>263.53905661195387</v>
      </c>
      <c r="E62" s="1778">
        <v>262.72029219993908</v>
      </c>
      <c r="F62" s="1778">
        <v>283.72282319365189</v>
      </c>
      <c r="G62" s="1778">
        <v>256.37098233613625</v>
      </c>
      <c r="H62" s="1778">
        <v>260.60478383640361</v>
      </c>
      <c r="I62" s="1778">
        <v>257.25928732223906</v>
      </c>
      <c r="J62" s="1778">
        <v>258.30163045867329</v>
      </c>
      <c r="K62" s="1778">
        <v>258.8464993869182</v>
      </c>
      <c r="L62" s="1778">
        <v>262.10011084769599</v>
      </c>
      <c r="M62" s="1778">
        <v>261.77859388685215</v>
      </c>
      <c r="N62" s="1778">
        <v>223.87726388712827</v>
      </c>
      <c r="O62" s="1778">
        <v>225.11753823813945</v>
      </c>
      <c r="P62" s="1778">
        <v>225.3428865353782</v>
      </c>
      <c r="Q62" s="1778">
        <v>223.04373734524944</v>
      </c>
      <c r="R62" s="1778">
        <v>221</v>
      </c>
      <c r="S62" s="1778">
        <v>223.54349638471018</v>
      </c>
      <c r="T62" s="1778">
        <v>225.15408614315399</v>
      </c>
      <c r="U62" s="1778">
        <v>228.08340947760612</v>
      </c>
      <c r="V62" s="1778">
        <v>230.16335569380286</v>
      </c>
      <c r="W62" s="1778">
        <v>234.87010481632132</v>
      </c>
      <c r="X62" s="1778">
        <v>235.87197582719224</v>
      </c>
      <c r="Y62" s="1778">
        <v>234.811948924456</v>
      </c>
      <c r="Z62" s="1778">
        <v>236.09845994601582</v>
      </c>
      <c r="AA62" s="1778">
        <v>237.70791748890747</v>
      </c>
      <c r="AB62" s="1778">
        <v>241.17135848931554</v>
      </c>
      <c r="AC62" s="1778">
        <v>240.87413736761988</v>
      </c>
      <c r="AD62" s="1778">
        <v>241.72796507667596</v>
      </c>
      <c r="AE62" s="1778">
        <v>239.79887504192146</v>
      </c>
      <c r="AF62" s="1778">
        <v>242.25867514452415</v>
      </c>
      <c r="AG62" s="1778">
        <v>244.73810918650898</v>
      </c>
      <c r="AH62" s="1778">
        <v>266.20154514820643</v>
      </c>
      <c r="AI62" s="1778">
        <v>266.12659167960533</v>
      </c>
      <c r="AJ62" s="1778">
        <v>314.81762155217967</v>
      </c>
    </row>
    <row r="63" spans="1:36" s="465" customFormat="1" ht="14.25" customHeight="1" x14ac:dyDescent="0.3">
      <c r="A63" s="1728" t="s">
        <v>1785</v>
      </c>
      <c r="B63" s="1776">
        <v>21.52293762</v>
      </c>
      <c r="C63" s="1777">
        <v>21.369805700000001</v>
      </c>
      <c r="D63" s="1778">
        <v>20.896761630000004</v>
      </c>
      <c r="E63" s="1778">
        <v>21.37175813</v>
      </c>
      <c r="F63" s="1778">
        <v>20.831184180000001</v>
      </c>
      <c r="G63" s="1778">
        <v>20.980346540000003</v>
      </c>
      <c r="H63" s="1778">
        <v>21.304462140000002</v>
      </c>
      <c r="I63" s="1778">
        <v>20.550004169999998</v>
      </c>
      <c r="J63" s="1778">
        <v>20.454626299999997</v>
      </c>
      <c r="K63" s="1778">
        <v>20.604630670000002</v>
      </c>
      <c r="L63" s="1778">
        <v>20.66010189</v>
      </c>
      <c r="M63" s="1778">
        <v>20.980720870000003</v>
      </c>
      <c r="N63" s="1778">
        <v>21.575808630000001</v>
      </c>
      <c r="O63" s="1778">
        <v>20.834974729999999</v>
      </c>
      <c r="P63" s="1778">
        <v>20.494934709999995</v>
      </c>
      <c r="Q63" s="1778">
        <v>20.498711910000001</v>
      </c>
      <c r="R63" s="1778">
        <v>20</v>
      </c>
      <c r="S63" s="1778">
        <v>19.763613299999999</v>
      </c>
      <c r="T63" s="1778">
        <v>19.868413659999998</v>
      </c>
      <c r="U63" s="1778">
        <v>19.385619290000001</v>
      </c>
      <c r="V63" s="1778">
        <v>18.35045525</v>
      </c>
      <c r="W63" s="1778">
        <v>17.887568239999997</v>
      </c>
      <c r="X63" s="1778">
        <v>17.563406489999998</v>
      </c>
      <c r="Y63" s="1778">
        <v>17.751320660000005</v>
      </c>
      <c r="Z63" s="1778">
        <v>17.7316012</v>
      </c>
      <c r="AA63" s="1778">
        <v>17.207492250000001</v>
      </c>
      <c r="AB63" s="1778">
        <v>17.273380539999998</v>
      </c>
      <c r="AC63" s="1778">
        <v>17.280191239999997</v>
      </c>
      <c r="AD63" s="1778">
        <v>16.704248879999998</v>
      </c>
      <c r="AE63" s="1778">
        <v>16.7675059</v>
      </c>
      <c r="AF63" s="1778">
        <v>16.79091481</v>
      </c>
      <c r="AG63" s="1778">
        <v>33.958814450000006</v>
      </c>
      <c r="AH63" s="1778">
        <v>103.28121556000001</v>
      </c>
      <c r="AI63" s="1778">
        <v>100.73325128</v>
      </c>
      <c r="AJ63" s="1778">
        <v>109.80556734000001</v>
      </c>
    </row>
    <row r="64" spans="1:36" s="465" customFormat="1" ht="15" customHeight="1" x14ac:dyDescent="0.3">
      <c r="A64" s="1728" t="s">
        <v>1786</v>
      </c>
      <c r="B64" s="1776">
        <v>565.77914710999994</v>
      </c>
      <c r="C64" s="1777">
        <v>586.53163071999995</v>
      </c>
      <c r="D64" s="1778">
        <v>432.37358570000004</v>
      </c>
      <c r="E64" s="1778">
        <v>449.57252389999996</v>
      </c>
      <c r="F64" s="1778">
        <v>469.63575544999998</v>
      </c>
      <c r="G64" s="1778">
        <v>475.72002307999992</v>
      </c>
      <c r="H64" s="1778">
        <v>502.58420144000002</v>
      </c>
      <c r="I64" s="1778">
        <v>536.84147486000006</v>
      </c>
      <c r="J64" s="1778">
        <v>495.98369928</v>
      </c>
      <c r="K64" s="1778">
        <v>504.51280120999996</v>
      </c>
      <c r="L64" s="1778">
        <v>502.29929220999998</v>
      </c>
      <c r="M64" s="1778">
        <v>469.10211640999995</v>
      </c>
      <c r="N64" s="1778">
        <v>464.27380885000002</v>
      </c>
      <c r="O64" s="1778">
        <v>463.55274788999998</v>
      </c>
      <c r="P64" s="1778">
        <v>482.12374155999993</v>
      </c>
      <c r="Q64" s="1778">
        <v>234.68548140000001</v>
      </c>
      <c r="R64" s="1778">
        <v>232</v>
      </c>
      <c r="S64" s="1778">
        <v>233.87431430000001</v>
      </c>
      <c r="T64" s="1778">
        <v>234.14126001999998</v>
      </c>
      <c r="U64" s="1778">
        <v>234.89297857</v>
      </c>
      <c r="V64" s="1778">
        <v>236.97308953000001</v>
      </c>
      <c r="W64" s="1778">
        <v>243.88369951000001</v>
      </c>
      <c r="X64" s="1778">
        <v>242.94390303000003</v>
      </c>
      <c r="Y64" s="1778">
        <v>241.58186361000003</v>
      </c>
      <c r="Z64" s="1778">
        <v>237.25733875999998</v>
      </c>
      <c r="AA64" s="1778">
        <v>237.14439625999998</v>
      </c>
      <c r="AB64" s="1778">
        <v>233.47469507</v>
      </c>
      <c r="AC64" s="1778">
        <v>230.67989663999995</v>
      </c>
      <c r="AD64" s="1778">
        <v>230.37857921000003</v>
      </c>
      <c r="AE64" s="1778">
        <v>222.55152454000003</v>
      </c>
      <c r="AF64" s="1778">
        <v>223.10692728000001</v>
      </c>
      <c r="AG64" s="1778">
        <v>221.53227781999999</v>
      </c>
      <c r="AH64" s="1778">
        <v>210.93053264000002</v>
      </c>
      <c r="AI64" s="1778">
        <v>209.15208844000003</v>
      </c>
      <c r="AJ64" s="1778">
        <v>212.26329629</v>
      </c>
    </row>
    <row r="65" spans="1:36" s="465" customFormat="1" ht="14.25" customHeight="1" thickBot="1" x14ac:dyDescent="0.35">
      <c r="A65" s="1733" t="s">
        <v>1709</v>
      </c>
      <c r="B65" s="1781">
        <v>847.40248014948929</v>
      </c>
      <c r="C65" s="1782">
        <v>866.290595973667</v>
      </c>
      <c r="D65" s="1783">
        <v>797.31850511363166</v>
      </c>
      <c r="E65" s="1783">
        <v>791.12022377357823</v>
      </c>
      <c r="F65" s="1783">
        <v>795.63333874421608</v>
      </c>
      <c r="G65" s="1783">
        <v>796.40353831888081</v>
      </c>
      <c r="H65" s="1783">
        <v>773.900083431844</v>
      </c>
      <c r="I65" s="1783">
        <v>782.59167501071829</v>
      </c>
      <c r="J65" s="1783">
        <v>794.73807740713903</v>
      </c>
      <c r="K65" s="1783">
        <v>770.62146602803659</v>
      </c>
      <c r="L65" s="1783">
        <v>759.39598017353114</v>
      </c>
      <c r="M65" s="1783">
        <v>776.79475442222497</v>
      </c>
      <c r="N65" s="1783">
        <v>806.57535727064601</v>
      </c>
      <c r="O65" s="1783">
        <v>831.12718630736492</v>
      </c>
      <c r="P65" s="1783">
        <v>838.1082503252909</v>
      </c>
      <c r="Q65" s="1783">
        <v>786.02277469756348</v>
      </c>
      <c r="R65" s="1783">
        <v>804</v>
      </c>
      <c r="S65" s="1783">
        <v>807.95965486482407</v>
      </c>
      <c r="T65" s="1783">
        <v>892.75741715873789</v>
      </c>
      <c r="U65" s="1783">
        <v>909.30164824843382</v>
      </c>
      <c r="V65" s="1783">
        <v>850.66898554852628</v>
      </c>
      <c r="W65" s="1783">
        <v>878.4264017882598</v>
      </c>
      <c r="X65" s="1783">
        <v>921.79406320234284</v>
      </c>
      <c r="Y65" s="1783">
        <v>976.74097496461945</v>
      </c>
      <c r="Z65" s="1783">
        <v>980.71837789958261</v>
      </c>
      <c r="AA65" s="1783">
        <v>981.79749017135885</v>
      </c>
      <c r="AB65" s="1783">
        <v>1058.1016216541464</v>
      </c>
      <c r="AC65" s="1783">
        <v>1069.1944398204669</v>
      </c>
      <c r="AD65" s="1783">
        <v>1069.9591741783256</v>
      </c>
      <c r="AE65" s="1783">
        <v>1126.3801068463974</v>
      </c>
      <c r="AF65" s="1783">
        <v>1111.7788724979287</v>
      </c>
      <c r="AG65" s="1783">
        <v>1078.4552103660669</v>
      </c>
      <c r="AH65" s="1783">
        <v>1113.0236356542664</v>
      </c>
      <c r="AI65" s="1783">
        <v>1048.9307313178592</v>
      </c>
      <c r="AJ65" s="1783">
        <v>1053.5246685270033</v>
      </c>
    </row>
    <row r="66" spans="1:36" s="465" customFormat="1" ht="18" thickTop="1" x14ac:dyDescent="0.3">
      <c r="A66" s="1784" t="s">
        <v>1710</v>
      </c>
      <c r="B66" s="1785"/>
      <c r="C66" s="1785"/>
      <c r="D66" s="1786"/>
      <c r="E66" s="1786"/>
      <c r="F66" s="1786"/>
      <c r="G66" s="1786"/>
      <c r="H66" s="1786"/>
      <c r="I66" s="1786"/>
      <c r="J66" s="1786"/>
      <c r="K66" s="1786"/>
      <c r="L66" s="1786"/>
      <c r="M66" s="1786"/>
      <c r="N66" s="1786"/>
      <c r="O66" s="1786"/>
      <c r="P66" s="1786"/>
      <c r="Q66" s="1786"/>
      <c r="R66" s="1786"/>
      <c r="S66" s="1786"/>
      <c r="T66" s="1786"/>
      <c r="U66" s="1786"/>
      <c r="V66" s="1786"/>
      <c r="W66" s="1786"/>
      <c r="X66" s="1786"/>
      <c r="Y66" s="1786"/>
      <c r="Z66" s="1786"/>
      <c r="AA66" s="1786"/>
      <c r="AB66" s="1786"/>
      <c r="AC66" s="1786"/>
      <c r="AD66" s="1786"/>
      <c r="AE66" s="1786"/>
      <c r="AF66" s="1786"/>
      <c r="AG66" s="1786"/>
      <c r="AH66" s="1786"/>
      <c r="AI66" s="1786"/>
      <c r="AJ66" s="1786"/>
    </row>
    <row r="67" spans="1:36" s="465" customFormat="1" ht="18" thickBot="1" x14ac:dyDescent="0.35">
      <c r="A67" s="1784"/>
      <c r="B67" s="1785"/>
      <c r="C67" s="1785"/>
      <c r="D67" s="1786"/>
      <c r="E67" s="1786"/>
      <c r="F67" s="1786"/>
      <c r="G67" s="1786"/>
      <c r="H67" s="1786"/>
      <c r="I67" s="1786"/>
      <c r="J67" s="1786"/>
      <c r="K67" s="1786"/>
      <c r="L67" s="1786"/>
      <c r="M67" s="1569"/>
      <c r="N67" s="1569"/>
      <c r="O67" s="1569"/>
      <c r="P67" s="1569"/>
      <c r="Q67" s="1569"/>
      <c r="R67" s="1569"/>
      <c r="S67" s="1569"/>
      <c r="T67" s="1569"/>
      <c r="U67" s="1569"/>
      <c r="V67" s="1569"/>
      <c r="W67" s="1569"/>
      <c r="X67" s="1569"/>
      <c r="Y67" s="1569"/>
      <c r="Z67" s="1569"/>
      <c r="AA67" s="1569"/>
      <c r="AB67" s="1569"/>
      <c r="AC67" s="1569"/>
      <c r="AD67" s="1569"/>
      <c r="AE67" s="1569"/>
      <c r="AF67" s="1569"/>
      <c r="AG67" s="1569"/>
      <c r="AH67" s="1569"/>
      <c r="AI67" s="1569"/>
      <c r="AJ67" s="1569" t="s">
        <v>681</v>
      </c>
    </row>
    <row r="68" spans="1:36" s="465" customFormat="1" ht="21" customHeight="1" thickTop="1" thickBot="1" x14ac:dyDescent="0.35">
      <c r="A68" s="1787" t="s">
        <v>1711</v>
      </c>
      <c r="B68" s="1788">
        <v>43404</v>
      </c>
      <c r="C68" s="1788">
        <v>43434</v>
      </c>
      <c r="D68" s="1789">
        <v>43465</v>
      </c>
      <c r="E68" s="1790" t="s">
        <v>1767</v>
      </c>
      <c r="F68" s="1789">
        <v>43524</v>
      </c>
      <c r="G68" s="1789">
        <v>43555</v>
      </c>
      <c r="H68" s="1789">
        <v>43585</v>
      </c>
      <c r="I68" s="1789">
        <v>43616</v>
      </c>
      <c r="J68" s="1790">
        <v>43646</v>
      </c>
      <c r="K68" s="1790">
        <v>43677</v>
      </c>
      <c r="L68" s="1790">
        <v>43708</v>
      </c>
      <c r="M68" s="1790">
        <v>43738</v>
      </c>
      <c r="N68" s="1790">
        <v>43769</v>
      </c>
      <c r="O68" s="1790">
        <v>43799</v>
      </c>
      <c r="P68" s="1790">
        <v>43830</v>
      </c>
      <c r="Q68" s="1790">
        <v>43861</v>
      </c>
      <c r="R68" s="1791" t="s">
        <v>1528</v>
      </c>
      <c r="S68" s="1791" t="s">
        <v>771</v>
      </c>
      <c r="T68" s="1791" t="s">
        <v>1089</v>
      </c>
      <c r="U68" s="1791" t="s">
        <v>1444</v>
      </c>
      <c r="V68" s="1791">
        <v>44012</v>
      </c>
      <c r="W68" s="1791">
        <v>44043</v>
      </c>
      <c r="X68" s="1791">
        <v>44074</v>
      </c>
      <c r="Y68" s="1791">
        <v>44104</v>
      </c>
      <c r="Z68" s="1791">
        <v>44135</v>
      </c>
      <c r="AA68" s="1791">
        <v>44165</v>
      </c>
      <c r="AB68" s="1791">
        <v>44196</v>
      </c>
      <c r="AC68" s="1791">
        <v>44227</v>
      </c>
      <c r="AD68" s="1791">
        <v>44255</v>
      </c>
      <c r="AE68" s="1791">
        <v>44286</v>
      </c>
      <c r="AF68" s="1791">
        <v>44316</v>
      </c>
      <c r="AG68" s="1791">
        <v>44347</v>
      </c>
      <c r="AH68" s="1791">
        <v>44377</v>
      </c>
      <c r="AI68" s="1766">
        <v>44408</v>
      </c>
      <c r="AJ68" s="1791">
        <v>44439</v>
      </c>
    </row>
    <row r="69" spans="1:36" s="465" customFormat="1" ht="18" thickTop="1" x14ac:dyDescent="0.3">
      <c r="A69" s="1724" t="s">
        <v>1712</v>
      </c>
      <c r="B69" s="1770">
        <v>2768.5121417164846</v>
      </c>
      <c r="C69" s="1771">
        <v>2900.2070490928049</v>
      </c>
      <c r="D69" s="1772">
        <v>3016.8562111851979</v>
      </c>
      <c r="E69" s="1772">
        <v>2948.9768716175536</v>
      </c>
      <c r="F69" s="1772">
        <v>2864.5377498028142</v>
      </c>
      <c r="G69" s="1772">
        <v>2880.3809256666104</v>
      </c>
      <c r="H69" s="1772">
        <v>3564.1434693661004</v>
      </c>
      <c r="I69" s="1772">
        <v>3485.8303772557201</v>
      </c>
      <c r="J69" s="1772">
        <v>3000.7260748703566</v>
      </c>
      <c r="K69" s="1772">
        <v>3172.782385761157</v>
      </c>
      <c r="L69" s="1772">
        <v>2856.5097372505261</v>
      </c>
      <c r="M69" s="1772">
        <v>3001.7373633614784</v>
      </c>
      <c r="N69" s="1772">
        <v>3004.4796035352379</v>
      </c>
      <c r="O69" s="1772">
        <v>3239.9103726817361</v>
      </c>
      <c r="P69" s="1772">
        <v>3452.1531829052497</v>
      </c>
      <c r="Q69" s="1772">
        <v>3261.5227342159196</v>
      </c>
      <c r="R69" s="1772">
        <v>3138</v>
      </c>
      <c r="S69" s="1772">
        <v>3722.2575140118856</v>
      </c>
      <c r="T69" s="1772">
        <v>3270.0816655019212</v>
      </c>
      <c r="U69" s="1772">
        <v>2749.2618413770051</v>
      </c>
      <c r="V69" s="1772">
        <v>2700.2238497938433</v>
      </c>
      <c r="W69" s="1772">
        <v>2722.1665027899458</v>
      </c>
      <c r="X69" s="1772">
        <v>2927.4645011685488</v>
      </c>
      <c r="Y69" s="1772">
        <v>2325.5364759644654</v>
      </c>
      <c r="Z69" s="1772">
        <v>2391.6102913618033</v>
      </c>
      <c r="AA69" s="1772">
        <v>2425.9925858510219</v>
      </c>
      <c r="AB69" s="1772">
        <v>2410.224351236292</v>
      </c>
      <c r="AC69" s="1772">
        <v>2338.330496450666</v>
      </c>
      <c r="AD69" s="1772">
        <v>2343.1582609658922</v>
      </c>
      <c r="AE69" s="1772">
        <v>2365.2609550168695</v>
      </c>
      <c r="AF69" s="1772">
        <v>2328.5503083919607</v>
      </c>
      <c r="AG69" s="1772">
        <v>2221.0189459199746</v>
      </c>
      <c r="AH69" s="1772">
        <v>2152.8634960419417</v>
      </c>
      <c r="AI69" s="1772">
        <v>2100.0447607174337</v>
      </c>
      <c r="AJ69" s="1772">
        <v>2007.510215958562</v>
      </c>
    </row>
    <row r="70" spans="1:36" s="465" customFormat="1" ht="15.75" customHeight="1" x14ac:dyDescent="0.3">
      <c r="A70" s="1726" t="s">
        <v>1713</v>
      </c>
      <c r="B70" s="1773">
        <v>775.61798527999997</v>
      </c>
      <c r="C70" s="1774">
        <v>775.1922413100001</v>
      </c>
      <c r="D70" s="1775">
        <v>777.40931433000003</v>
      </c>
      <c r="E70" s="1775">
        <v>767.22818126000004</v>
      </c>
      <c r="F70" s="1775">
        <v>753.93314114999998</v>
      </c>
      <c r="G70" s="1775">
        <v>754.63944513000001</v>
      </c>
      <c r="H70" s="1775">
        <v>812.90443923999999</v>
      </c>
      <c r="I70" s="1775">
        <v>807.12868035999998</v>
      </c>
      <c r="J70" s="1775">
        <v>823.64883978</v>
      </c>
      <c r="K70" s="1775">
        <v>859.83854622000001</v>
      </c>
      <c r="L70" s="1775">
        <v>846.63696895999999</v>
      </c>
      <c r="M70" s="1775">
        <v>851.21896079999999</v>
      </c>
      <c r="N70" s="1775">
        <v>922.92527984999992</v>
      </c>
      <c r="O70" s="1775">
        <v>923.49960835000013</v>
      </c>
      <c r="P70" s="1775">
        <v>927.36373035999998</v>
      </c>
      <c r="Q70" s="1775">
        <v>936.65212425000004</v>
      </c>
      <c r="R70" s="1775">
        <v>938</v>
      </c>
      <c r="S70" s="1775">
        <v>956.89488877999997</v>
      </c>
      <c r="T70" s="1775">
        <v>969.04638056999988</v>
      </c>
      <c r="U70" s="1775">
        <v>935.28331177000007</v>
      </c>
      <c r="V70" s="1775">
        <v>944.80694749999998</v>
      </c>
      <c r="W70" s="1775">
        <v>969.80502476000004</v>
      </c>
      <c r="X70" s="1775">
        <v>976.10490385999992</v>
      </c>
      <c r="Y70" s="1775">
        <v>967.20038748000002</v>
      </c>
      <c r="Z70" s="1775">
        <v>925.29982473999996</v>
      </c>
      <c r="AA70" s="1775">
        <v>913.79471250999995</v>
      </c>
      <c r="AB70" s="1775">
        <v>920.85854840000013</v>
      </c>
      <c r="AC70" s="1775">
        <v>911.88043506999998</v>
      </c>
      <c r="AD70" s="1775">
        <v>901.02560799000003</v>
      </c>
      <c r="AE70" s="1775">
        <v>895.25044114000002</v>
      </c>
      <c r="AF70" s="1775">
        <v>890.16681334999998</v>
      </c>
      <c r="AG70" s="1775">
        <v>897.86527916</v>
      </c>
      <c r="AH70" s="1775">
        <v>614.26932185999988</v>
      </c>
      <c r="AI70" s="1775">
        <v>621.35029468999994</v>
      </c>
      <c r="AJ70" s="1775">
        <v>617.00869372</v>
      </c>
    </row>
    <row r="71" spans="1:36" s="465" customFormat="1" ht="15.75" customHeight="1" x14ac:dyDescent="0.3">
      <c r="A71" s="1792" t="s">
        <v>1714</v>
      </c>
      <c r="B71" s="1773">
        <v>250.5124572</v>
      </c>
      <c r="C71" s="1774">
        <v>256.28397602999996</v>
      </c>
      <c r="D71" s="1775">
        <v>236.71544947000001</v>
      </c>
      <c r="E71" s="1775">
        <v>260.73204059</v>
      </c>
      <c r="F71" s="1775">
        <v>263.65285599000003</v>
      </c>
      <c r="G71" s="1775">
        <v>265.99052308999995</v>
      </c>
      <c r="H71" s="1775">
        <v>271.45901932999999</v>
      </c>
      <c r="I71" s="1775">
        <v>274.52494490999999</v>
      </c>
      <c r="J71" s="1775">
        <v>270.72897452000007</v>
      </c>
      <c r="K71" s="1775">
        <v>201.84693806000001</v>
      </c>
      <c r="L71" s="1775">
        <v>208.49066536999999</v>
      </c>
      <c r="M71" s="1775">
        <v>223.49361134999995</v>
      </c>
      <c r="N71" s="1775">
        <v>226.54096943999997</v>
      </c>
      <c r="O71" s="1775">
        <v>227.26395092999996</v>
      </c>
      <c r="P71" s="1775">
        <v>207.46484647</v>
      </c>
      <c r="Q71" s="1775">
        <v>207.170467</v>
      </c>
      <c r="R71" s="1775">
        <v>209</v>
      </c>
      <c r="S71" s="1775">
        <v>208.47990227</v>
      </c>
      <c r="T71" s="1775">
        <v>208.97890383999999</v>
      </c>
      <c r="U71" s="1775">
        <v>210.05846843999998</v>
      </c>
      <c r="V71" s="1775">
        <v>211.92540763</v>
      </c>
      <c r="W71" s="1775">
        <v>212.31438685999998</v>
      </c>
      <c r="X71" s="1775">
        <v>214.15910960999994</v>
      </c>
      <c r="Y71" s="1775">
        <v>209.35079618999995</v>
      </c>
      <c r="Z71" s="1775">
        <v>212.48142607</v>
      </c>
      <c r="AA71" s="1775">
        <v>212.87600277000001</v>
      </c>
      <c r="AB71" s="1775">
        <v>211.02562740000002</v>
      </c>
      <c r="AC71" s="1775">
        <v>211.64275679999997</v>
      </c>
      <c r="AD71" s="1775">
        <v>210.13429385999999</v>
      </c>
      <c r="AE71" s="1775">
        <v>207.88267201000002</v>
      </c>
      <c r="AF71" s="1775">
        <v>208.10559496000002</v>
      </c>
      <c r="AG71" s="1775">
        <v>200.28839649</v>
      </c>
      <c r="AH71" s="1775">
        <v>201.75356842000002</v>
      </c>
      <c r="AI71" s="1775">
        <v>191.72796161000005</v>
      </c>
      <c r="AJ71" s="1775">
        <v>192.10137184000001</v>
      </c>
    </row>
    <row r="72" spans="1:36" s="465" customFormat="1" ht="15.75" customHeight="1" x14ac:dyDescent="0.3">
      <c r="A72" s="1726" t="s">
        <v>1715</v>
      </c>
      <c r="B72" s="1773">
        <v>16.73095519</v>
      </c>
      <c r="C72" s="1774">
        <v>15.930482289999999</v>
      </c>
      <c r="D72" s="1775">
        <v>15.904865060000001</v>
      </c>
      <c r="E72" s="1775">
        <v>16.30869461</v>
      </c>
      <c r="F72" s="1775">
        <v>16.558436789999998</v>
      </c>
      <c r="G72" s="1775">
        <v>15.022977979999999</v>
      </c>
      <c r="H72" s="1775">
        <v>14.706792650000002</v>
      </c>
      <c r="I72" s="1775">
        <v>11.691440319999998</v>
      </c>
      <c r="J72" s="1775">
        <v>11.593181269999999</v>
      </c>
      <c r="K72" s="1775">
        <v>10.346237350000001</v>
      </c>
      <c r="L72" s="1775">
        <v>10.11654311</v>
      </c>
      <c r="M72" s="1775">
        <v>10.726471310000001</v>
      </c>
      <c r="N72" s="1775">
        <v>9.0316912799999987</v>
      </c>
      <c r="O72" s="1775">
        <v>7.2547528200000002</v>
      </c>
      <c r="P72" s="1775">
        <v>133.54397635999999</v>
      </c>
      <c r="Q72" s="1775">
        <v>157.0260907</v>
      </c>
      <c r="R72" s="1775">
        <v>88</v>
      </c>
      <c r="S72" s="1775">
        <v>72.947123330000011</v>
      </c>
      <c r="T72" s="1775">
        <v>73.399406690000006</v>
      </c>
      <c r="U72" s="1775">
        <v>4.7239749800000004</v>
      </c>
      <c r="V72" s="1775">
        <v>10.214740599999999</v>
      </c>
      <c r="W72" s="1775">
        <v>4.7047030199999993</v>
      </c>
      <c r="X72" s="1775">
        <v>99.288502940000001</v>
      </c>
      <c r="Y72" s="1775">
        <v>90.023444549999994</v>
      </c>
      <c r="Z72" s="1775">
        <v>113.68741107</v>
      </c>
      <c r="AA72" s="1775">
        <v>65.221567880000009</v>
      </c>
      <c r="AB72" s="1775">
        <v>83.493815730000009</v>
      </c>
      <c r="AC72" s="1775">
        <v>132.79299082</v>
      </c>
      <c r="AD72" s="1775">
        <v>133.13688956999999</v>
      </c>
      <c r="AE72" s="1775">
        <v>132.54700377</v>
      </c>
      <c r="AF72" s="1775">
        <v>135.32533310999997</v>
      </c>
      <c r="AG72" s="1775">
        <v>135.79928240000001</v>
      </c>
      <c r="AH72" s="1775">
        <v>205.69837826000003</v>
      </c>
      <c r="AI72" s="1775">
        <v>206.96890458000001</v>
      </c>
      <c r="AJ72" s="1775">
        <v>206.72152426</v>
      </c>
    </row>
    <row r="73" spans="1:36" s="465" customFormat="1" ht="15.75" customHeight="1" x14ac:dyDescent="0.3">
      <c r="A73" s="1726" t="s">
        <v>1716</v>
      </c>
      <c r="B73" s="1773">
        <v>1230.9719081264843</v>
      </c>
      <c r="C73" s="1774">
        <v>1237.5294444928049</v>
      </c>
      <c r="D73" s="1775">
        <v>1443.7463754851981</v>
      </c>
      <c r="E73" s="1775">
        <v>1374.7540298675538</v>
      </c>
      <c r="F73" s="1775">
        <v>1284.1143380018973</v>
      </c>
      <c r="G73" s="1775">
        <v>1278.6448935763235</v>
      </c>
      <c r="H73" s="1775">
        <v>1320.5760173671995</v>
      </c>
      <c r="I73" s="1775">
        <v>1233.1072665344554</v>
      </c>
      <c r="J73" s="1775">
        <v>749.72287513429274</v>
      </c>
      <c r="K73" s="1775">
        <v>965.48654654876452</v>
      </c>
      <c r="L73" s="1775">
        <v>657.48240753681819</v>
      </c>
      <c r="M73" s="1775">
        <v>791.763493759737</v>
      </c>
      <c r="N73" s="1775">
        <v>706.32270960896426</v>
      </c>
      <c r="O73" s="1775">
        <v>948.90263712276248</v>
      </c>
      <c r="P73" s="1775">
        <v>1081.3183266424242</v>
      </c>
      <c r="Q73" s="1775">
        <v>839.04314464839501</v>
      </c>
      <c r="R73" s="1775">
        <v>751</v>
      </c>
      <c r="S73" s="1775">
        <v>1303.4179735844784</v>
      </c>
      <c r="T73" s="1775">
        <v>821.54091733659925</v>
      </c>
      <c r="U73" s="1775">
        <v>407.05192002302624</v>
      </c>
      <c r="V73" s="1775">
        <v>357.90057310793372</v>
      </c>
      <c r="W73" s="1775">
        <v>344.02252206205941</v>
      </c>
      <c r="X73" s="1775">
        <v>439.37120655332683</v>
      </c>
      <c r="Y73" s="1775">
        <v>474.64055937649454</v>
      </c>
      <c r="Z73" s="1775">
        <v>558.63969656531901</v>
      </c>
      <c r="AA73" s="1775">
        <v>640.37252082274426</v>
      </c>
      <c r="AB73" s="1775">
        <v>610.98343291747904</v>
      </c>
      <c r="AC73" s="1775">
        <v>508.93171907846232</v>
      </c>
      <c r="AD73" s="1775">
        <v>525.394377722066</v>
      </c>
      <c r="AE73" s="1775">
        <v>688.66723014471165</v>
      </c>
      <c r="AF73" s="1775">
        <v>646.97636073491788</v>
      </c>
      <c r="AG73" s="1775">
        <v>537.88429022172295</v>
      </c>
      <c r="AH73" s="1775">
        <v>678.9634257845496</v>
      </c>
      <c r="AI73" s="1775">
        <v>619.63505933131739</v>
      </c>
      <c r="AJ73" s="1775">
        <v>569.34044641069443</v>
      </c>
    </row>
    <row r="74" spans="1:36" s="465" customFormat="1" ht="15.75" customHeight="1" x14ac:dyDescent="0.3">
      <c r="A74" s="1726" t="s">
        <v>1717</v>
      </c>
      <c r="B74" s="1773">
        <v>403.84955013999996</v>
      </c>
      <c r="C74" s="1774">
        <v>411.70845238999999</v>
      </c>
      <c r="D74" s="1775">
        <v>348.26765365</v>
      </c>
      <c r="E74" s="1775">
        <v>338.16866047000002</v>
      </c>
      <c r="F74" s="1775">
        <v>348.11914607999904</v>
      </c>
      <c r="G74" s="1775">
        <v>360.68007355999998</v>
      </c>
      <c r="H74" s="1775">
        <v>939.17504153999994</v>
      </c>
      <c r="I74" s="1775">
        <v>951.83037141000011</v>
      </c>
      <c r="J74" s="1775">
        <v>954.10243352000009</v>
      </c>
      <c r="K74" s="1775">
        <v>974.79302808</v>
      </c>
      <c r="L74" s="1775">
        <v>973.4222116799998</v>
      </c>
      <c r="M74" s="1775">
        <v>955.12761432000013</v>
      </c>
      <c r="N74" s="1775">
        <v>969.61226958999987</v>
      </c>
      <c r="O74" s="1775">
        <v>962.05729120000001</v>
      </c>
      <c r="P74" s="1775">
        <v>931.48849087999997</v>
      </c>
      <c r="Q74" s="1775">
        <v>946.77371268000002</v>
      </c>
      <c r="R74" s="1775">
        <v>975</v>
      </c>
      <c r="S74" s="1775">
        <v>1004.6872676600001</v>
      </c>
      <c r="T74" s="1775">
        <v>1016.25949337</v>
      </c>
      <c r="U74" s="1775">
        <v>1012.4168901499999</v>
      </c>
      <c r="V74" s="1775">
        <v>1006.7512443200001</v>
      </c>
      <c r="W74" s="1775">
        <v>1029.28300657</v>
      </c>
      <c r="X74" s="1775">
        <v>1038.8996598799999</v>
      </c>
      <c r="Y74" s="1775">
        <v>424.57077001000005</v>
      </c>
      <c r="Z74" s="1775">
        <v>407.02997682904339</v>
      </c>
      <c r="AA74" s="1775">
        <v>419.30891600991032</v>
      </c>
      <c r="AB74" s="1775">
        <v>414.448663021242</v>
      </c>
      <c r="AC74" s="1775">
        <v>405.6793076693678</v>
      </c>
      <c r="AD74" s="1775">
        <v>405.16453012167204</v>
      </c>
      <c r="AE74" s="1775">
        <v>334.36166676215828</v>
      </c>
      <c r="AF74" s="1775">
        <v>283.58345293704258</v>
      </c>
      <c r="AG74" s="1775">
        <v>282.268639338252</v>
      </c>
      <c r="AH74" s="1775">
        <v>281.47121635739234</v>
      </c>
      <c r="AI74" s="1775">
        <v>288.56478582233621</v>
      </c>
      <c r="AJ74" s="1775">
        <v>270.54376480991999</v>
      </c>
    </row>
    <row r="75" spans="1:36" s="465" customFormat="1" ht="15.75" customHeight="1" x14ac:dyDescent="0.3">
      <c r="A75" s="1726" t="s">
        <v>1718</v>
      </c>
      <c r="B75" s="1773">
        <v>90.829285780000006</v>
      </c>
      <c r="C75" s="1774">
        <v>203.56245257999998</v>
      </c>
      <c r="D75" s="1775">
        <v>194.81255318999999</v>
      </c>
      <c r="E75" s="1775">
        <v>191.78526481999998</v>
      </c>
      <c r="F75" s="1775">
        <v>198.15983179091756</v>
      </c>
      <c r="G75" s="1775">
        <v>205.40301233028697</v>
      </c>
      <c r="H75" s="1775">
        <v>205.32215923890095</v>
      </c>
      <c r="I75" s="1775">
        <v>207.5476737212646</v>
      </c>
      <c r="J75" s="1775">
        <v>190.92977064606393</v>
      </c>
      <c r="K75" s="1775">
        <v>160.4710895023922</v>
      </c>
      <c r="L75" s="1775">
        <v>160.36094059370765</v>
      </c>
      <c r="M75" s="1775">
        <v>169.4072118217411</v>
      </c>
      <c r="N75" s="1775">
        <v>170.0466837662741</v>
      </c>
      <c r="O75" s="1775">
        <v>170.93213225897333</v>
      </c>
      <c r="P75" s="1775">
        <v>170.97381219282576</v>
      </c>
      <c r="Q75" s="1775">
        <v>174.85719493752455</v>
      </c>
      <c r="R75" s="1775">
        <v>177</v>
      </c>
      <c r="S75" s="1775">
        <v>175.83035838740659</v>
      </c>
      <c r="T75" s="1775">
        <v>180.85656369532182</v>
      </c>
      <c r="U75" s="1775">
        <v>179.72727601397821</v>
      </c>
      <c r="V75" s="1775">
        <v>168.62493663590971</v>
      </c>
      <c r="W75" s="1775">
        <v>162.03685951788643</v>
      </c>
      <c r="X75" s="1775">
        <v>159.64111832522244</v>
      </c>
      <c r="Y75" s="1775">
        <v>159.75051835797021</v>
      </c>
      <c r="Z75" s="1775">
        <v>174.47195608744127</v>
      </c>
      <c r="AA75" s="1775">
        <v>174.41886585836721</v>
      </c>
      <c r="AB75" s="1775">
        <v>169.41426376757073</v>
      </c>
      <c r="AC75" s="1775">
        <v>167.40328701283622</v>
      </c>
      <c r="AD75" s="1775">
        <v>168.30256170215455</v>
      </c>
      <c r="AE75" s="1775">
        <v>106.55194118999999</v>
      </c>
      <c r="AF75" s="1775">
        <v>164.39275329999998</v>
      </c>
      <c r="AG75" s="1775">
        <v>166.91305831</v>
      </c>
      <c r="AH75" s="1775">
        <v>170.70758536</v>
      </c>
      <c r="AI75" s="1775">
        <v>171.79775468377974</v>
      </c>
      <c r="AJ75" s="1775">
        <v>151.79441491794736</v>
      </c>
    </row>
    <row r="76" spans="1:36" s="465" customFormat="1" ht="17.25" x14ac:dyDescent="0.3">
      <c r="A76" s="1724" t="s">
        <v>1719</v>
      </c>
      <c r="B76" s="1793">
        <v>14016.483559145596</v>
      </c>
      <c r="C76" s="1771">
        <v>13832.027679637218</v>
      </c>
      <c r="D76" s="1772">
        <v>13054.165974237629</v>
      </c>
      <c r="E76" s="1772">
        <v>12917.141639846024</v>
      </c>
      <c r="F76" s="1772">
        <v>13493.708766612968</v>
      </c>
      <c r="G76" s="1772">
        <v>13709.306785392579</v>
      </c>
      <c r="H76" s="1772">
        <v>13387.453674932174</v>
      </c>
      <c r="I76" s="1772">
        <v>13012.443493798475</v>
      </c>
      <c r="J76" s="1772">
        <v>14542.993504490509</v>
      </c>
      <c r="K76" s="1772">
        <v>14436.146967468307</v>
      </c>
      <c r="L76" s="1772">
        <v>15641.227005508003</v>
      </c>
      <c r="M76" s="1772">
        <v>15829.892703301246</v>
      </c>
      <c r="N76" s="1772">
        <v>15931.26108158297</v>
      </c>
      <c r="O76" s="1772">
        <v>16184.484829059378</v>
      </c>
      <c r="P76" s="1772">
        <v>16271.864887986461</v>
      </c>
      <c r="Q76" s="1772">
        <v>16314.31687421447</v>
      </c>
      <c r="R76" s="1772">
        <v>16440</v>
      </c>
      <c r="S76" s="1772">
        <v>16636.659172444968</v>
      </c>
      <c r="T76" s="1772">
        <v>16844.975627926055</v>
      </c>
      <c r="U76" s="1772">
        <v>16965.942705476169</v>
      </c>
      <c r="V76" s="1772">
        <v>16968.417968745809</v>
      </c>
      <c r="W76" s="1772">
        <v>17539.534458460559</v>
      </c>
      <c r="X76" s="1772">
        <v>17649.898101594979</v>
      </c>
      <c r="Y76" s="1772">
        <v>17826.183958267837</v>
      </c>
      <c r="Z76" s="1772">
        <v>18082.529356959356</v>
      </c>
      <c r="AA76" s="1772">
        <v>18222.323639940132</v>
      </c>
      <c r="AB76" s="1772">
        <v>18524.224251554497</v>
      </c>
      <c r="AC76" s="1772">
        <v>18431.175342205766</v>
      </c>
      <c r="AD76" s="1772">
        <v>19071.831907100335</v>
      </c>
      <c r="AE76" s="1772">
        <v>18880.962756097968</v>
      </c>
      <c r="AF76" s="1772">
        <v>22755.045510936543</v>
      </c>
      <c r="AG76" s="1772">
        <v>22772.414998467619</v>
      </c>
      <c r="AH76" s="1772">
        <v>23006.543453143742</v>
      </c>
      <c r="AI76" s="1772">
        <v>22930.158500632457</v>
      </c>
      <c r="AJ76" s="1772">
        <v>23421.38901315803</v>
      </c>
    </row>
    <row r="77" spans="1:36" s="465" customFormat="1" ht="17.25" x14ac:dyDescent="0.3">
      <c r="A77" s="1724" t="s">
        <v>1720</v>
      </c>
      <c r="B77" s="1770">
        <v>3622.1856756967504</v>
      </c>
      <c r="C77" s="1771">
        <v>3555.1045294714127</v>
      </c>
      <c r="D77" s="1772">
        <v>3320.50109802103</v>
      </c>
      <c r="E77" s="1772">
        <v>2950.9880445655831</v>
      </c>
      <c r="F77" s="1772">
        <v>2395.6724086259837</v>
      </c>
      <c r="G77" s="1772">
        <v>2253.7108650298223</v>
      </c>
      <c r="H77" s="1772">
        <v>1916.3822133040233</v>
      </c>
      <c r="I77" s="1772">
        <v>2010.9160564582783</v>
      </c>
      <c r="J77" s="1772">
        <v>1890.0014816514674</v>
      </c>
      <c r="K77" s="1772">
        <v>1780.9903104423838</v>
      </c>
      <c r="L77" s="1772">
        <v>2091.173266460577</v>
      </c>
      <c r="M77" s="1772">
        <v>1586.4483151318484</v>
      </c>
      <c r="N77" s="1772">
        <v>1644.8618107349585</v>
      </c>
      <c r="O77" s="1772">
        <v>1720.3215620571032</v>
      </c>
      <c r="P77" s="1772">
        <v>1851.7628743980026</v>
      </c>
      <c r="Q77" s="1772">
        <v>1833.1452465303403</v>
      </c>
      <c r="R77" s="1772">
        <v>2019</v>
      </c>
      <c r="S77" s="1772">
        <v>2034.9744039831678</v>
      </c>
      <c r="T77" s="1772">
        <v>2117.933259885021</v>
      </c>
      <c r="U77" s="1772">
        <v>2181.911456249989</v>
      </c>
      <c r="V77" s="1772">
        <v>2489.5301849900006</v>
      </c>
      <c r="W77" s="1772">
        <v>2482.6699483700017</v>
      </c>
      <c r="X77" s="1772">
        <v>2373.5546708699999</v>
      </c>
      <c r="Y77" s="1772">
        <v>2372.3978858407204</v>
      </c>
      <c r="Z77" s="1772">
        <v>2524.1552849034756</v>
      </c>
      <c r="AA77" s="1772">
        <v>2549.9535353864849</v>
      </c>
      <c r="AB77" s="1772">
        <v>2586.8472115756244</v>
      </c>
      <c r="AC77" s="1772">
        <v>2443.6403013104382</v>
      </c>
      <c r="AD77" s="1772">
        <v>2391.0481770798319</v>
      </c>
      <c r="AE77" s="1772">
        <v>2520.9265303365632</v>
      </c>
      <c r="AF77" s="1772">
        <v>1947.6464616576957</v>
      </c>
      <c r="AG77" s="1772">
        <v>1899.9359757000011</v>
      </c>
      <c r="AH77" s="1772">
        <v>1915.916892417689</v>
      </c>
      <c r="AI77" s="1772">
        <v>1916.2078814222646</v>
      </c>
      <c r="AJ77" s="1772">
        <v>2010.4502142706524</v>
      </c>
    </row>
    <row r="78" spans="1:36" s="465" customFormat="1" ht="17.25" x14ac:dyDescent="0.3">
      <c r="A78" s="1726" t="s">
        <v>1721</v>
      </c>
      <c r="B78" s="1773">
        <v>231.01043298472894</v>
      </c>
      <c r="C78" s="1774">
        <v>225.70717548470395</v>
      </c>
      <c r="D78" s="1775">
        <v>228.27805297346137</v>
      </c>
      <c r="E78" s="1775">
        <v>218.22555775561975</v>
      </c>
      <c r="F78" s="1775">
        <v>251.05843959939892</v>
      </c>
      <c r="G78" s="1775">
        <v>221.78688512952795</v>
      </c>
      <c r="H78" s="1775">
        <v>370.71592675001142</v>
      </c>
      <c r="I78" s="1775">
        <v>363.67530641606368</v>
      </c>
      <c r="J78" s="1775">
        <v>361.05799170420983</v>
      </c>
      <c r="K78" s="1775">
        <v>360.05030492434503</v>
      </c>
      <c r="L78" s="1775">
        <v>358.84567154980601</v>
      </c>
      <c r="M78" s="1775">
        <v>351.68800431095013</v>
      </c>
      <c r="N78" s="1775">
        <v>340.92063920582518</v>
      </c>
      <c r="O78" s="1775">
        <v>308.51626544419349</v>
      </c>
      <c r="P78" s="1775">
        <v>321.25809224132172</v>
      </c>
      <c r="Q78" s="1775">
        <v>327.48673714</v>
      </c>
      <c r="R78" s="1775">
        <v>321</v>
      </c>
      <c r="S78" s="1775">
        <v>315.60201279</v>
      </c>
      <c r="T78" s="1775">
        <v>336.51630920999997</v>
      </c>
      <c r="U78" s="1775">
        <v>327.53006358998999</v>
      </c>
      <c r="V78" s="1775">
        <v>345.06032173000102</v>
      </c>
      <c r="W78" s="1775">
        <v>359.07169764000201</v>
      </c>
      <c r="X78" s="1775">
        <v>337.61051436000002</v>
      </c>
      <c r="Y78" s="1775">
        <v>369.89224394999997</v>
      </c>
      <c r="Z78" s="1775">
        <v>346.35795651000001</v>
      </c>
      <c r="AA78" s="1775">
        <v>362.61148300999997</v>
      </c>
      <c r="AB78" s="1775">
        <v>359.24243548000004</v>
      </c>
      <c r="AC78" s="1775">
        <v>356.72122623000001</v>
      </c>
      <c r="AD78" s="1775">
        <v>351.58536650000002</v>
      </c>
      <c r="AE78" s="1775">
        <v>354.34890711999998</v>
      </c>
      <c r="AF78" s="1775">
        <v>251.76661433999999</v>
      </c>
      <c r="AG78" s="1775">
        <v>251.02053764000001</v>
      </c>
      <c r="AH78" s="1775">
        <v>166.84467018999999</v>
      </c>
      <c r="AI78" s="1775">
        <v>149.68791571</v>
      </c>
      <c r="AJ78" s="1775">
        <v>171.55820148000001</v>
      </c>
    </row>
    <row r="79" spans="1:36" s="465" customFormat="1" ht="17.25" x14ac:dyDescent="0.3">
      <c r="A79" s="1726" t="s">
        <v>1722</v>
      </c>
      <c r="B79" s="1773">
        <v>2622.6922096520216</v>
      </c>
      <c r="C79" s="1774">
        <v>2574.2388773567086</v>
      </c>
      <c r="D79" s="1775">
        <v>2339.5853679675688</v>
      </c>
      <c r="E79" s="1775">
        <v>1973.0899729699631</v>
      </c>
      <c r="F79" s="1775">
        <v>1410.8610342865843</v>
      </c>
      <c r="G79" s="1775">
        <v>1282.3625598002945</v>
      </c>
      <c r="H79" s="1775">
        <v>1239.3539231040118</v>
      </c>
      <c r="I79" s="1775">
        <v>1354.1566438222144</v>
      </c>
      <c r="J79" s="1775">
        <v>1234.717400327258</v>
      </c>
      <c r="K79" s="1775">
        <v>1113.9868535980386</v>
      </c>
      <c r="L79" s="1775">
        <v>1413.1827343007706</v>
      </c>
      <c r="M79" s="1775">
        <v>875.61388999089809</v>
      </c>
      <c r="N79" s="1775">
        <v>930.61212002913305</v>
      </c>
      <c r="O79" s="1775">
        <v>902.29623207290967</v>
      </c>
      <c r="P79" s="1775">
        <v>1016.9366556266809</v>
      </c>
      <c r="Q79" s="1775">
        <v>989.54171890034013</v>
      </c>
      <c r="R79" s="1775">
        <v>1151</v>
      </c>
      <c r="S79" s="1775">
        <v>1155.416708603168</v>
      </c>
      <c r="T79" s="1775">
        <v>1213.6573697550209</v>
      </c>
      <c r="U79" s="1775">
        <v>1199.5232335399999</v>
      </c>
      <c r="V79" s="1775">
        <v>1458.9375791500001</v>
      </c>
      <c r="W79" s="1775">
        <v>1430.5841434200001</v>
      </c>
      <c r="X79" s="1775">
        <v>1387.5310737699999</v>
      </c>
      <c r="Y79" s="1775">
        <v>1331.1593113507199</v>
      </c>
      <c r="Z79" s="1775">
        <v>1510.4629502434757</v>
      </c>
      <c r="AA79" s="1775">
        <v>1504.1377655364849</v>
      </c>
      <c r="AB79" s="1775">
        <v>1523.6840246356248</v>
      </c>
      <c r="AC79" s="1775">
        <v>1380.5523921704378</v>
      </c>
      <c r="AD79" s="1775">
        <v>1398.7424254898322</v>
      </c>
      <c r="AE79" s="1775">
        <v>1489.6391870865621</v>
      </c>
      <c r="AF79" s="1775">
        <v>1289.6177639676951</v>
      </c>
      <c r="AG79" s="1775">
        <v>1231.7581910700001</v>
      </c>
      <c r="AH79" s="1775">
        <v>1209.4821566176888</v>
      </c>
      <c r="AI79" s="1775">
        <v>1197.9029469722648</v>
      </c>
      <c r="AJ79" s="1775">
        <v>1131.8968080406523</v>
      </c>
    </row>
    <row r="80" spans="1:36" s="465" customFormat="1" ht="17.25" x14ac:dyDescent="0.3">
      <c r="A80" s="1726" t="s">
        <v>1723</v>
      </c>
      <c r="B80" s="1773">
        <v>73.214730750000001</v>
      </c>
      <c r="C80" s="1774">
        <v>52.620925160000006</v>
      </c>
      <c r="D80" s="1775">
        <v>39.429345579999996</v>
      </c>
      <c r="E80" s="1775">
        <v>40.77997079</v>
      </c>
      <c r="F80" s="1775">
        <v>37.810613269999997</v>
      </c>
      <c r="G80" s="1775">
        <v>53.708851609999996</v>
      </c>
      <c r="H80" s="1775">
        <v>60.242617689999996</v>
      </c>
      <c r="I80" s="1775">
        <v>57.767559649999995</v>
      </c>
      <c r="J80" s="1775">
        <v>56.936301299999997</v>
      </c>
      <c r="K80" s="1775">
        <v>52.897202150000005</v>
      </c>
      <c r="L80" s="1775">
        <v>55.882452999999998</v>
      </c>
      <c r="M80" s="1775">
        <v>50.552567159999995</v>
      </c>
      <c r="N80" s="1775">
        <v>46.8322973</v>
      </c>
      <c r="O80" s="1775">
        <v>48.286218679999998</v>
      </c>
      <c r="P80" s="1775">
        <v>50.461594609999999</v>
      </c>
      <c r="Q80" s="1775">
        <v>53.183537369999996</v>
      </c>
      <c r="R80" s="1775">
        <v>61</v>
      </c>
      <c r="S80" s="1775">
        <v>57.879829560000005</v>
      </c>
      <c r="T80" s="1775">
        <v>64.041388389999995</v>
      </c>
      <c r="U80" s="1775">
        <v>56.520673850000001</v>
      </c>
      <c r="V80" s="1775">
        <v>62.630106600000005</v>
      </c>
      <c r="W80" s="1775">
        <v>65.281049909999993</v>
      </c>
      <c r="X80" s="1775">
        <v>65.37957415000001</v>
      </c>
      <c r="Y80" s="1775">
        <v>67.460428329999999</v>
      </c>
      <c r="Z80" s="1775">
        <v>59.823382869999996</v>
      </c>
      <c r="AA80" s="1775">
        <v>67.943731070000013</v>
      </c>
      <c r="AB80" s="1775">
        <v>64.565927279999997</v>
      </c>
      <c r="AC80" s="1775">
        <v>63.522195549999999</v>
      </c>
      <c r="AD80" s="1775">
        <v>62.420495290000005</v>
      </c>
      <c r="AE80" s="1775">
        <v>65.230707409999994</v>
      </c>
      <c r="AF80" s="1775">
        <v>61.087996689999997</v>
      </c>
      <c r="AG80" s="1775">
        <v>68.932322150000005</v>
      </c>
      <c r="AH80" s="1775">
        <v>105.05773098</v>
      </c>
      <c r="AI80" s="1775">
        <v>104.1070776</v>
      </c>
      <c r="AJ80" s="1775">
        <v>100.04255466999999</v>
      </c>
    </row>
    <row r="81" spans="1:36" s="465" customFormat="1" ht="17.25" x14ac:dyDescent="0.3">
      <c r="A81" s="1726" t="s">
        <v>1724</v>
      </c>
      <c r="B81" s="1773">
        <v>14.007833300000001</v>
      </c>
      <c r="C81" s="1774">
        <v>14.670040419999998</v>
      </c>
      <c r="D81" s="1775">
        <v>14.86773691</v>
      </c>
      <c r="E81" s="1775">
        <v>13.50231393</v>
      </c>
      <c r="F81" s="1775">
        <v>6.8043196500000001</v>
      </c>
      <c r="G81" s="1775">
        <v>7.5746905600000005</v>
      </c>
      <c r="H81" s="1775">
        <v>10.389419629999999</v>
      </c>
      <c r="I81" s="1775">
        <v>8.524747060000001</v>
      </c>
      <c r="J81" s="1775">
        <v>9.70926358</v>
      </c>
      <c r="K81" s="1775">
        <v>8.8257014600000012</v>
      </c>
      <c r="L81" s="1775">
        <v>9.1846387899999993</v>
      </c>
      <c r="M81" s="1775">
        <v>9.0058675099999999</v>
      </c>
      <c r="N81" s="1775">
        <v>6.5386222500000004</v>
      </c>
      <c r="O81" s="1775">
        <v>5.1807066899999992</v>
      </c>
      <c r="P81" s="1775">
        <v>8.3106228200000007</v>
      </c>
      <c r="Q81" s="1775">
        <v>9.4594420699999997</v>
      </c>
      <c r="R81" s="1775">
        <v>9</v>
      </c>
      <c r="S81" s="1775">
        <v>10.775588490000001</v>
      </c>
      <c r="T81" s="1775">
        <v>6.5230652100000004</v>
      </c>
      <c r="U81" s="1775">
        <v>7.1049174500000003</v>
      </c>
      <c r="V81" s="1775">
        <v>10.17810798</v>
      </c>
      <c r="W81" s="1775">
        <v>10.870148940000002</v>
      </c>
      <c r="X81" s="1775">
        <v>8.2667677899999994</v>
      </c>
      <c r="Y81" s="1775">
        <v>4.4771826799999994</v>
      </c>
      <c r="Z81" s="1775">
        <v>6.9531605000000001</v>
      </c>
      <c r="AA81" s="1775">
        <v>5.7700131099999998</v>
      </c>
      <c r="AB81" s="1775">
        <v>10.21300963</v>
      </c>
      <c r="AC81" s="1775">
        <v>9.1596789899999997</v>
      </c>
      <c r="AD81" s="1775">
        <v>6.8922611400000005</v>
      </c>
      <c r="AE81" s="1775">
        <v>4.2879523800000001</v>
      </c>
      <c r="AF81" s="1775">
        <v>7.22719983</v>
      </c>
      <c r="AG81" s="1775">
        <v>5.4293217499999997</v>
      </c>
      <c r="AH81" s="1775">
        <v>5.7631681700000001</v>
      </c>
      <c r="AI81" s="1775">
        <v>5.0585945800000003</v>
      </c>
      <c r="AJ81" s="1775">
        <v>5.2838437799999998</v>
      </c>
    </row>
    <row r="82" spans="1:36" s="465" customFormat="1" ht="17.25" x14ac:dyDescent="0.3">
      <c r="A82" s="1726" t="s">
        <v>1725</v>
      </c>
      <c r="B82" s="1773">
        <v>97.387107669999992</v>
      </c>
      <c r="C82" s="1774">
        <v>90.277790120000006</v>
      </c>
      <c r="D82" s="1775">
        <v>88.267082079999994</v>
      </c>
      <c r="E82" s="1775">
        <v>91.098502819999993</v>
      </c>
      <c r="F82" s="1775">
        <v>93.654553710000002</v>
      </c>
      <c r="G82" s="1775">
        <v>92.479294870000004</v>
      </c>
      <c r="H82" s="1775">
        <v>89.566909429999995</v>
      </c>
      <c r="I82" s="1775">
        <v>91.146370079999997</v>
      </c>
      <c r="J82" s="1775">
        <v>91.66910652</v>
      </c>
      <c r="K82" s="1775">
        <v>96.310288909999997</v>
      </c>
      <c r="L82" s="1775">
        <v>100.77097921000001</v>
      </c>
      <c r="M82" s="1775">
        <v>100.19883498999999</v>
      </c>
      <c r="N82" s="1775">
        <v>99.982802219999996</v>
      </c>
      <c r="O82" s="1775">
        <v>93.321811690000004</v>
      </c>
      <c r="P82" s="1775">
        <v>97.898222779999998</v>
      </c>
      <c r="Q82" s="1775">
        <v>92.663571289999993</v>
      </c>
      <c r="R82" s="1775">
        <v>89</v>
      </c>
      <c r="S82" s="1775">
        <v>91.811482369999993</v>
      </c>
      <c r="T82" s="1775">
        <v>88.294088119999998</v>
      </c>
      <c r="U82" s="1775">
        <v>87.889925469999994</v>
      </c>
      <c r="V82" s="1775">
        <v>81.835896050000002</v>
      </c>
      <c r="W82" s="1775">
        <v>84.12332416000001</v>
      </c>
      <c r="X82" s="1775">
        <v>86.241870480000003</v>
      </c>
      <c r="Y82" s="1775">
        <v>85.781006120000001</v>
      </c>
      <c r="Z82" s="1775">
        <v>82.486207960000002</v>
      </c>
      <c r="AA82" s="1775">
        <v>81.276999539999991</v>
      </c>
      <c r="AB82" s="1775">
        <v>83.902402850000016</v>
      </c>
      <c r="AC82" s="1775">
        <v>82.627824230000002</v>
      </c>
      <c r="AD82" s="1775">
        <v>87.478991950000008</v>
      </c>
      <c r="AE82" s="1775">
        <v>85.940461219999989</v>
      </c>
      <c r="AF82" s="1775">
        <v>84.587141479999985</v>
      </c>
      <c r="AG82" s="1775">
        <v>90.322992249999999</v>
      </c>
      <c r="AH82" s="1775">
        <v>86.684825200000006</v>
      </c>
      <c r="AI82" s="1775">
        <v>84.383928520000012</v>
      </c>
      <c r="AJ82" s="1775">
        <v>82.952794460000007</v>
      </c>
    </row>
    <row r="83" spans="1:36" s="465" customFormat="1" ht="17.25" x14ac:dyDescent="0.3">
      <c r="A83" s="1726" t="s">
        <v>1726</v>
      </c>
      <c r="B83" s="1773">
        <v>583.87336134000009</v>
      </c>
      <c r="C83" s="1774">
        <v>597.58972093000011</v>
      </c>
      <c r="D83" s="1775">
        <v>610.07351251</v>
      </c>
      <c r="E83" s="1775">
        <v>614.29172630000005</v>
      </c>
      <c r="F83" s="1775">
        <v>595.48344811000004</v>
      </c>
      <c r="G83" s="1775">
        <v>595.79858306000006</v>
      </c>
      <c r="H83" s="1775">
        <v>146.11341669999999</v>
      </c>
      <c r="I83" s="1775">
        <v>135.64542943000001</v>
      </c>
      <c r="J83" s="1775">
        <v>135.91141821999898</v>
      </c>
      <c r="K83" s="1775">
        <v>148.91995940000001</v>
      </c>
      <c r="L83" s="1775">
        <v>153.30678960999998</v>
      </c>
      <c r="M83" s="1775">
        <v>199.38915117000002</v>
      </c>
      <c r="N83" s="1775">
        <v>219.97532973</v>
      </c>
      <c r="O83" s="1775">
        <v>362.72032748000004</v>
      </c>
      <c r="P83" s="1775">
        <v>356.89768631999999</v>
      </c>
      <c r="Q83" s="1775">
        <v>360.81023976</v>
      </c>
      <c r="R83" s="1775">
        <v>387</v>
      </c>
      <c r="S83" s="1775">
        <v>403.48878216999998</v>
      </c>
      <c r="T83" s="1775">
        <v>408.90103920000001</v>
      </c>
      <c r="U83" s="1775">
        <v>503.34264234999893</v>
      </c>
      <c r="V83" s="1775">
        <v>530.88817347999998</v>
      </c>
      <c r="W83" s="1775">
        <v>532.73958430000005</v>
      </c>
      <c r="X83" s="1775">
        <v>488.52487031999999</v>
      </c>
      <c r="Y83" s="1775">
        <v>513.62771340999996</v>
      </c>
      <c r="Z83" s="1775">
        <v>518.07162682000001</v>
      </c>
      <c r="AA83" s="1775">
        <v>528.21354312000005</v>
      </c>
      <c r="AB83" s="1775">
        <v>545.23941170000001</v>
      </c>
      <c r="AC83" s="1775">
        <v>551.05698413999983</v>
      </c>
      <c r="AD83" s="1775">
        <v>483.92863670999998</v>
      </c>
      <c r="AE83" s="1775">
        <v>521.47931512000093</v>
      </c>
      <c r="AF83" s="1775">
        <v>253.35974535000102</v>
      </c>
      <c r="AG83" s="1775">
        <v>252.47261084000101</v>
      </c>
      <c r="AH83" s="1775">
        <v>342.08434126000003</v>
      </c>
      <c r="AI83" s="1775">
        <v>375.06741803999995</v>
      </c>
      <c r="AJ83" s="1775">
        <v>518.71601184000008</v>
      </c>
    </row>
    <row r="84" spans="1:36" s="465" customFormat="1" ht="17.25" x14ac:dyDescent="0.3">
      <c r="A84" s="1724" t="s">
        <v>1727</v>
      </c>
      <c r="B84" s="1770">
        <v>4750.8290667585643</v>
      </c>
      <c r="C84" s="1771">
        <v>4831.7400407947416</v>
      </c>
      <c r="D84" s="1772">
        <v>4735.6540993549061</v>
      </c>
      <c r="E84" s="1772">
        <v>4585.674603561577</v>
      </c>
      <c r="F84" s="1772">
        <v>4376.527378809762</v>
      </c>
      <c r="G84" s="1772">
        <v>4430.7842093904255</v>
      </c>
      <c r="H84" s="1772">
        <v>4354.7073448039109</v>
      </c>
      <c r="I84" s="1772">
        <v>4399.8219113006762</v>
      </c>
      <c r="J84" s="1772">
        <v>4415.2162853766877</v>
      </c>
      <c r="K84" s="1772">
        <v>4416.3779241202756</v>
      </c>
      <c r="L84" s="1772">
        <v>4460.767777686754</v>
      </c>
      <c r="M84" s="1772">
        <v>4512.1174207604699</v>
      </c>
      <c r="N84" s="1772">
        <v>4429.6594329756699</v>
      </c>
      <c r="O84" s="1772">
        <v>4364.210422825382</v>
      </c>
      <c r="P84" s="1772">
        <v>4394.0427824351282</v>
      </c>
      <c r="Q84" s="1772">
        <v>4443.5970413757932</v>
      </c>
      <c r="R84" s="1772">
        <v>4645</v>
      </c>
      <c r="S84" s="1772">
        <v>4655.7270097857081</v>
      </c>
      <c r="T84" s="1772">
        <v>4690.941049906417</v>
      </c>
      <c r="U84" s="1772">
        <v>4699.4606518831006</v>
      </c>
      <c r="V84" s="1772">
        <v>4919.1803682813079</v>
      </c>
      <c r="W84" s="1772">
        <v>4877.6031592052213</v>
      </c>
      <c r="X84" s="1772">
        <v>4967.3395627003329</v>
      </c>
      <c r="Y84" s="1772">
        <v>4963.2101042374443</v>
      </c>
      <c r="Z84" s="1772">
        <v>4902.4168744752187</v>
      </c>
      <c r="AA84" s="1772">
        <v>4974.9858572523117</v>
      </c>
      <c r="AB84" s="1772">
        <v>5024.9421323928482</v>
      </c>
      <c r="AC84" s="1772">
        <v>4900.8671665660986</v>
      </c>
      <c r="AD84" s="1772">
        <v>7180.5948444919568</v>
      </c>
      <c r="AE84" s="1772">
        <v>4468.8579578013732</v>
      </c>
      <c r="AF84" s="1772">
        <v>2725.5668727500952</v>
      </c>
      <c r="AG84" s="1772">
        <v>2408.6953841782797</v>
      </c>
      <c r="AH84" s="1772">
        <v>2519.8500406022977</v>
      </c>
      <c r="AI84" s="1772">
        <v>2428.3630749788281</v>
      </c>
      <c r="AJ84" s="1772">
        <v>2425.9680385486695</v>
      </c>
    </row>
    <row r="85" spans="1:36" s="465" customFormat="1" ht="17.25" x14ac:dyDescent="0.3">
      <c r="A85" s="1726" t="s">
        <v>1728</v>
      </c>
      <c r="B85" s="1773">
        <v>897.78639792000013</v>
      </c>
      <c r="C85" s="1774">
        <v>917.90160922000007</v>
      </c>
      <c r="D85" s="1775">
        <v>929.12326751000012</v>
      </c>
      <c r="E85" s="1775">
        <v>884.44455290999997</v>
      </c>
      <c r="F85" s="1775">
        <v>939.11635990000002</v>
      </c>
      <c r="G85" s="1775">
        <v>931.02090552999994</v>
      </c>
      <c r="H85" s="1775">
        <v>926.35888463000003</v>
      </c>
      <c r="I85" s="1775">
        <v>964.44093307999992</v>
      </c>
      <c r="J85" s="1775">
        <v>940.29080826000006</v>
      </c>
      <c r="K85" s="1775">
        <v>1048.7294110799999</v>
      </c>
      <c r="L85" s="1775">
        <v>1079.9360459700001</v>
      </c>
      <c r="M85" s="1775">
        <v>1123.3115463299998</v>
      </c>
      <c r="N85" s="1775">
        <v>1074.6192702499991</v>
      </c>
      <c r="O85" s="1775">
        <v>1110.1525378400002</v>
      </c>
      <c r="P85" s="1775">
        <v>1081.49816319</v>
      </c>
      <c r="Q85" s="1775">
        <v>1076.6237138299998</v>
      </c>
      <c r="R85" s="1775">
        <v>1218</v>
      </c>
      <c r="S85" s="1775">
        <v>1222.39263082</v>
      </c>
      <c r="T85" s="1775">
        <v>1195.5583256800001</v>
      </c>
      <c r="U85" s="1775">
        <v>1196.19824722</v>
      </c>
      <c r="V85" s="1775">
        <v>1376.1112304600001</v>
      </c>
      <c r="W85" s="1775">
        <v>1193.3328509400001</v>
      </c>
      <c r="X85" s="1775">
        <v>1186.94073149</v>
      </c>
      <c r="Y85" s="1775">
        <v>1190.9892231299998</v>
      </c>
      <c r="Z85" s="1775">
        <v>1165.1530920499999</v>
      </c>
      <c r="AA85" s="1775">
        <v>1162.12527591</v>
      </c>
      <c r="AB85" s="1775">
        <v>1157.8905846800001</v>
      </c>
      <c r="AC85" s="1775">
        <v>1145.88509552</v>
      </c>
      <c r="AD85" s="1775">
        <v>1127.1320921999998</v>
      </c>
      <c r="AE85" s="1775">
        <v>1126.6541293399998</v>
      </c>
      <c r="AF85" s="1775">
        <v>978.02667348</v>
      </c>
      <c r="AG85" s="1775">
        <v>965.89013484999998</v>
      </c>
      <c r="AH85" s="1775">
        <v>1088.1556843699998</v>
      </c>
      <c r="AI85" s="1775">
        <v>1089.59411374</v>
      </c>
      <c r="AJ85" s="1775">
        <v>1084.8842535899998</v>
      </c>
    </row>
    <row r="86" spans="1:36" s="465" customFormat="1" ht="17.25" x14ac:dyDescent="0.3">
      <c r="A86" s="1726" t="s">
        <v>1729</v>
      </c>
      <c r="B86" s="1773">
        <v>2.0391060699999999</v>
      </c>
      <c r="C86" s="1774">
        <v>1.9495328399999998</v>
      </c>
      <c r="D86" s="1775">
        <v>0.60937330000000001</v>
      </c>
      <c r="E86" s="1775">
        <v>0.24278323000000002</v>
      </c>
      <c r="F86" s="1775">
        <v>2.4378461200000001</v>
      </c>
      <c r="G86" s="1775">
        <v>3.3579647299999995</v>
      </c>
      <c r="H86" s="1775">
        <v>8.2406152600000002</v>
      </c>
      <c r="I86" s="1775">
        <v>8.2135818699999987</v>
      </c>
      <c r="J86" s="1775">
        <v>8.3241847999999994</v>
      </c>
      <c r="K86" s="1775">
        <v>8.0739075099999997</v>
      </c>
      <c r="L86" s="1775">
        <v>9.6505650500000009</v>
      </c>
      <c r="M86" s="1775">
        <v>9.3797539499999996</v>
      </c>
      <c r="N86" s="1775">
        <v>8.9407027100000001</v>
      </c>
      <c r="O86" s="1775">
        <v>9.4153176599999995</v>
      </c>
      <c r="P86" s="1775">
        <v>9.292908409999999</v>
      </c>
      <c r="Q86" s="1775">
        <v>8.1952424100000005</v>
      </c>
      <c r="R86" s="1775">
        <v>8</v>
      </c>
      <c r="S86" s="1775">
        <v>7.7903841299999996</v>
      </c>
      <c r="T86" s="1775">
        <v>8.170227370000001</v>
      </c>
      <c r="U86" s="1775">
        <v>14.542499293411861</v>
      </c>
      <c r="V86" s="1775">
        <v>13.58480957154778</v>
      </c>
      <c r="W86" s="1775">
        <v>12.315196642884242</v>
      </c>
      <c r="X86" s="1775">
        <v>11.552343434893411</v>
      </c>
      <c r="Y86" s="1775">
        <v>10.8861371004704</v>
      </c>
      <c r="Z86" s="1775">
        <v>9.4495369962717994</v>
      </c>
      <c r="AA86" s="1775">
        <v>11.074076604701519</v>
      </c>
      <c r="AB86" s="1775">
        <v>12.65968279067687</v>
      </c>
      <c r="AC86" s="1775">
        <v>13.387519397334469</v>
      </c>
      <c r="AD86" s="1775">
        <v>12.71391927265423</v>
      </c>
      <c r="AE86" s="1775">
        <v>13.198311873263201</v>
      </c>
      <c r="AF86" s="1775">
        <v>12.1830712358105</v>
      </c>
      <c r="AG86" s="1775">
        <v>13.819734206644</v>
      </c>
      <c r="AH86" s="1775">
        <v>9.0492012063391982</v>
      </c>
      <c r="AI86" s="1775">
        <v>6.7143628955683408</v>
      </c>
      <c r="AJ86" s="1775">
        <v>6.036554390154719</v>
      </c>
    </row>
    <row r="87" spans="1:36" s="465" customFormat="1" ht="17.25" x14ac:dyDescent="0.3">
      <c r="A87" s="1726" t="s">
        <v>1730</v>
      </c>
      <c r="B87" s="1773">
        <v>707.36644527516864</v>
      </c>
      <c r="C87" s="1774">
        <v>706.38003038496788</v>
      </c>
      <c r="D87" s="1775">
        <v>699.18219595781102</v>
      </c>
      <c r="E87" s="1775">
        <v>708.25280252663447</v>
      </c>
      <c r="F87" s="1775">
        <v>456.89657968487762</v>
      </c>
      <c r="G87" s="1775">
        <v>498.33067586753617</v>
      </c>
      <c r="H87" s="1775">
        <v>433.0787094978262</v>
      </c>
      <c r="I87" s="1775">
        <v>423.1654711910694</v>
      </c>
      <c r="J87" s="1775">
        <v>428.4874636661707</v>
      </c>
      <c r="K87" s="1775">
        <v>446.82778394838755</v>
      </c>
      <c r="L87" s="1775">
        <v>432.76092661352033</v>
      </c>
      <c r="M87" s="1775">
        <v>492.6050031945166</v>
      </c>
      <c r="N87" s="1775">
        <v>413.99019712431567</v>
      </c>
      <c r="O87" s="1775">
        <v>441.57848155735502</v>
      </c>
      <c r="P87" s="1775">
        <v>462.4409699676267</v>
      </c>
      <c r="Q87" s="1775">
        <v>478.34758616889172</v>
      </c>
      <c r="R87" s="1775">
        <v>546</v>
      </c>
      <c r="S87" s="1775">
        <v>595.33012119353941</v>
      </c>
      <c r="T87" s="1775">
        <v>610.28073278052818</v>
      </c>
      <c r="U87" s="1775">
        <v>608.01989650011001</v>
      </c>
      <c r="V87" s="1775">
        <v>618.09235725204155</v>
      </c>
      <c r="W87" s="1775">
        <v>632.61129047695567</v>
      </c>
      <c r="X87" s="1775">
        <v>652.0580201764102</v>
      </c>
      <c r="Y87" s="1775">
        <v>666.65363553291729</v>
      </c>
      <c r="Z87" s="1775">
        <v>655.30250948392825</v>
      </c>
      <c r="AA87" s="1775">
        <v>673.48121987082459</v>
      </c>
      <c r="AB87" s="1775">
        <v>662.05491978533576</v>
      </c>
      <c r="AC87" s="1775">
        <v>670.94200959674845</v>
      </c>
      <c r="AD87" s="1775">
        <v>706.37301738191024</v>
      </c>
      <c r="AE87" s="1775">
        <v>608.59577606033758</v>
      </c>
      <c r="AF87" s="1775">
        <v>598.20317988900081</v>
      </c>
      <c r="AG87" s="1775">
        <v>610.204797459975</v>
      </c>
      <c r="AH87" s="1775">
        <v>653.33077623755571</v>
      </c>
      <c r="AI87" s="1775">
        <v>642.9209389981462</v>
      </c>
      <c r="AJ87" s="1775">
        <v>630.48950121385826</v>
      </c>
    </row>
    <row r="88" spans="1:36" s="465" customFormat="1" ht="17.25" x14ac:dyDescent="0.3">
      <c r="A88" s="1726" t="s">
        <v>1731</v>
      </c>
      <c r="B88" s="1773">
        <v>116.5242267</v>
      </c>
      <c r="C88" s="1774">
        <v>111.94069625</v>
      </c>
      <c r="D88" s="1775">
        <v>42.945483719999999</v>
      </c>
      <c r="E88" s="1775">
        <v>41.503882060000002</v>
      </c>
      <c r="F88" s="1775">
        <v>43.331386649999999</v>
      </c>
      <c r="G88" s="1775">
        <v>39.139712029999998</v>
      </c>
      <c r="H88" s="1775">
        <v>44.465784530000001</v>
      </c>
      <c r="I88" s="1775">
        <v>34.77216301</v>
      </c>
      <c r="J88" s="1775">
        <v>41.871732649999998</v>
      </c>
      <c r="K88" s="1775">
        <v>40.050147010000003</v>
      </c>
      <c r="L88" s="1775">
        <v>34.53631506</v>
      </c>
      <c r="M88" s="1775">
        <v>30.986262670000002</v>
      </c>
      <c r="N88" s="1775">
        <v>29.090104380000003</v>
      </c>
      <c r="O88" s="1775">
        <v>37.642404509999999</v>
      </c>
      <c r="P88" s="1775">
        <v>32.667780919999998</v>
      </c>
      <c r="Q88" s="1775">
        <v>40.186201830000002</v>
      </c>
      <c r="R88" s="1775">
        <v>36</v>
      </c>
      <c r="S88" s="1775">
        <v>45.235719100000004</v>
      </c>
      <c r="T88" s="1775">
        <v>34.938905720000001</v>
      </c>
      <c r="U88" s="1775">
        <v>31.304904060000002</v>
      </c>
      <c r="V88" s="1775">
        <v>32.392677059999997</v>
      </c>
      <c r="W88" s="1775">
        <v>26.851128469999999</v>
      </c>
      <c r="X88" s="1775">
        <v>24.319345529999996</v>
      </c>
      <c r="Y88" s="1775">
        <v>28.003286929999998</v>
      </c>
      <c r="Z88" s="1775">
        <v>28.96787011</v>
      </c>
      <c r="AA88" s="1775">
        <v>33.995688350000002</v>
      </c>
      <c r="AB88" s="1775">
        <v>47.240680670000003</v>
      </c>
      <c r="AC88" s="1775">
        <v>41.672618499999999</v>
      </c>
      <c r="AD88" s="1775">
        <v>39.068093399999995</v>
      </c>
      <c r="AE88" s="1775">
        <v>40.715877879999994</v>
      </c>
      <c r="AF88" s="1775">
        <v>39.51570692</v>
      </c>
      <c r="AG88" s="1775">
        <v>62.474407819999996</v>
      </c>
      <c r="AH88" s="1775">
        <v>71.251757569999995</v>
      </c>
      <c r="AI88" s="1775">
        <v>60.608093279999999</v>
      </c>
      <c r="AJ88" s="1775">
        <v>76.473867030000008</v>
      </c>
    </row>
    <row r="89" spans="1:36" s="465" customFormat="1" ht="17.25" x14ac:dyDescent="0.3">
      <c r="A89" s="1726" t="s">
        <v>1732</v>
      </c>
      <c r="B89" s="1773">
        <v>84.029160139999988</v>
      </c>
      <c r="C89" s="1774">
        <v>83.32705464</v>
      </c>
      <c r="D89" s="1775">
        <v>68.371613060000001</v>
      </c>
      <c r="E89" s="1775">
        <v>63.012376400000008</v>
      </c>
      <c r="F89" s="1775">
        <v>60.658251840000005</v>
      </c>
      <c r="G89" s="1775">
        <v>63.684182999999997</v>
      </c>
      <c r="H89" s="1775">
        <v>65.1529089</v>
      </c>
      <c r="I89" s="1775">
        <v>63.831390180000007</v>
      </c>
      <c r="J89" s="1775">
        <v>64.10505929</v>
      </c>
      <c r="K89" s="1775">
        <v>67.850538880000002</v>
      </c>
      <c r="L89" s="1775">
        <v>66.582431470000003</v>
      </c>
      <c r="M89" s="1775">
        <v>65.568573709999995</v>
      </c>
      <c r="N89" s="1775">
        <v>69.197873670000007</v>
      </c>
      <c r="O89" s="1775">
        <v>65.24837488</v>
      </c>
      <c r="P89" s="1775">
        <v>67.540155549999994</v>
      </c>
      <c r="Q89" s="1775">
        <v>67.253084162788895</v>
      </c>
      <c r="R89" s="1775">
        <v>78</v>
      </c>
      <c r="S89" s="1775">
        <v>81.453596055754375</v>
      </c>
      <c r="T89" s="1775">
        <v>81.485748376841514</v>
      </c>
      <c r="U89" s="1775">
        <v>82.963411550539121</v>
      </c>
      <c r="V89" s="1775">
        <v>82.302767367229748</v>
      </c>
      <c r="W89" s="1775">
        <v>90.878742088772071</v>
      </c>
      <c r="X89" s="1775">
        <v>94.821014312508083</v>
      </c>
      <c r="Y89" s="1775">
        <v>93.170602958385814</v>
      </c>
      <c r="Z89" s="1775">
        <v>99.327185150712339</v>
      </c>
      <c r="AA89" s="1775">
        <v>105.3395488814552</v>
      </c>
      <c r="AB89" s="1775">
        <v>97.391507345739754</v>
      </c>
      <c r="AC89" s="1775">
        <v>95.412130496209883</v>
      </c>
      <c r="AD89" s="1775">
        <v>106.7013291613605</v>
      </c>
      <c r="AE89" s="1775">
        <v>99.764113206354878</v>
      </c>
      <c r="AF89" s="1775">
        <v>86.877425859649662</v>
      </c>
      <c r="AG89" s="1775">
        <v>86.184957540747007</v>
      </c>
      <c r="AH89" s="1775">
        <v>121.98770000143314</v>
      </c>
      <c r="AI89" s="1775">
        <v>123.2493751799345</v>
      </c>
      <c r="AJ89" s="1775">
        <v>121.70624881227118</v>
      </c>
    </row>
    <row r="90" spans="1:36" s="465" customFormat="1" ht="17.25" x14ac:dyDescent="0.3">
      <c r="A90" s="1726" t="s">
        <v>1733</v>
      </c>
      <c r="B90" s="1773">
        <v>2943.0837306533949</v>
      </c>
      <c r="C90" s="1774">
        <v>3010.2411174597742</v>
      </c>
      <c r="D90" s="1775">
        <v>2995.4221658070951</v>
      </c>
      <c r="E90" s="1775">
        <v>2888.2182064349427</v>
      </c>
      <c r="F90" s="1775">
        <v>2874.0869546148842</v>
      </c>
      <c r="G90" s="1775">
        <v>2895.2507682328892</v>
      </c>
      <c r="H90" s="1775">
        <v>2877.4104419860851</v>
      </c>
      <c r="I90" s="1775">
        <v>2905.3983719696075</v>
      </c>
      <c r="J90" s="1775">
        <v>2932.1370367105169</v>
      </c>
      <c r="K90" s="1775">
        <v>2804.8461356918879</v>
      </c>
      <c r="L90" s="1775">
        <v>2837.3014935232341</v>
      </c>
      <c r="M90" s="1775">
        <v>2790.2662809059534</v>
      </c>
      <c r="N90" s="1775">
        <v>2833.8212848413555</v>
      </c>
      <c r="O90" s="1775">
        <v>2700.173306378028</v>
      </c>
      <c r="P90" s="1775">
        <v>2740.6028043975016</v>
      </c>
      <c r="Q90" s="1775">
        <v>2772.9912129741128</v>
      </c>
      <c r="R90" s="1775">
        <v>2760</v>
      </c>
      <c r="S90" s="1775">
        <v>2703.5245584864142</v>
      </c>
      <c r="T90" s="1775">
        <v>2760.5071099790466</v>
      </c>
      <c r="U90" s="1775">
        <v>2766.43169325904</v>
      </c>
      <c r="V90" s="1775">
        <v>2796.6965265704894</v>
      </c>
      <c r="W90" s="1775">
        <v>2921.6139505866086</v>
      </c>
      <c r="X90" s="1775">
        <v>2997.6481077565209</v>
      </c>
      <c r="Y90" s="1775">
        <v>2973.5072185856707</v>
      </c>
      <c r="Z90" s="1775">
        <v>2944.2166806843061</v>
      </c>
      <c r="AA90" s="1775">
        <v>2988.9700476353305</v>
      </c>
      <c r="AB90" s="1775">
        <v>3047.7047571210951</v>
      </c>
      <c r="AC90" s="1775">
        <v>2933.5677930558054</v>
      </c>
      <c r="AD90" s="1775">
        <v>5188.606393076032</v>
      </c>
      <c r="AE90" s="1775">
        <v>2579.9297494414177</v>
      </c>
      <c r="AF90" s="1775">
        <v>1010.7608153656348</v>
      </c>
      <c r="AG90" s="1775">
        <v>670.12135230091405</v>
      </c>
      <c r="AH90" s="1775">
        <v>576.07492121697021</v>
      </c>
      <c r="AI90" s="1775">
        <v>505.27619088517895</v>
      </c>
      <c r="AJ90" s="1775">
        <v>506.37761351238527</v>
      </c>
    </row>
    <row r="91" spans="1:36" s="465" customFormat="1" ht="17.25" x14ac:dyDescent="0.3">
      <c r="A91" s="1724" t="s">
        <v>1734</v>
      </c>
      <c r="B91" s="1770">
        <v>1198.9722477481389</v>
      </c>
      <c r="C91" s="1771">
        <v>1206.7208284166536</v>
      </c>
      <c r="D91" s="1772">
        <v>1242.0332390300002</v>
      </c>
      <c r="E91" s="1772">
        <v>1220.4205975299999</v>
      </c>
      <c r="F91" s="1772">
        <v>1212.8522091799998</v>
      </c>
      <c r="G91" s="1772">
        <v>1207.3114739099999</v>
      </c>
      <c r="H91" s="1772">
        <v>1173.5182279600001</v>
      </c>
      <c r="I91" s="1772">
        <v>1177.01094644</v>
      </c>
      <c r="J91" s="1772">
        <v>1183.61637952</v>
      </c>
      <c r="K91" s="1772">
        <v>1191.7840735999998</v>
      </c>
      <c r="L91" s="1772">
        <v>1173.4994562899999</v>
      </c>
      <c r="M91" s="1772">
        <v>1162.0022747200001</v>
      </c>
      <c r="N91" s="1772">
        <v>1172.1327933699999</v>
      </c>
      <c r="O91" s="1772">
        <v>1161.0589610900001</v>
      </c>
      <c r="P91" s="1772">
        <v>1172.8917102400001</v>
      </c>
      <c r="Q91" s="1772">
        <v>1149.87555202</v>
      </c>
      <c r="R91" s="1772">
        <v>1175</v>
      </c>
      <c r="S91" s="1772">
        <v>1191.98213573</v>
      </c>
      <c r="T91" s="1772">
        <v>1185.24509646</v>
      </c>
      <c r="U91" s="1772">
        <v>1182.8907609300002</v>
      </c>
      <c r="V91" s="1772">
        <v>1121.7663914000002</v>
      </c>
      <c r="W91" s="1772">
        <v>1118.0905055200001</v>
      </c>
      <c r="X91" s="1772">
        <v>1118.57693735</v>
      </c>
      <c r="Y91" s="1772">
        <v>1122.9791891399998</v>
      </c>
      <c r="Z91" s="1772">
        <v>1116.2918105199999</v>
      </c>
      <c r="AA91" s="1772">
        <v>1112.4926204099997</v>
      </c>
      <c r="AB91" s="1772">
        <v>1120.3092196800001</v>
      </c>
      <c r="AC91" s="1772">
        <v>1100.92073813</v>
      </c>
      <c r="AD91" s="1772">
        <v>1132.3158338500002</v>
      </c>
      <c r="AE91" s="1772">
        <v>1139.2509441200002</v>
      </c>
      <c r="AF91" s="1772">
        <v>1125.1119416199999</v>
      </c>
      <c r="AG91" s="1772">
        <v>1128.0793008700002</v>
      </c>
      <c r="AH91" s="1772">
        <v>1093.3292602399999</v>
      </c>
      <c r="AI91" s="1772">
        <v>1075.56898252</v>
      </c>
      <c r="AJ91" s="1772">
        <v>1059.2305144800002</v>
      </c>
    </row>
    <row r="92" spans="1:36" s="465" customFormat="1" ht="17.25" x14ac:dyDescent="0.3">
      <c r="A92" s="1726" t="s">
        <v>1735</v>
      </c>
      <c r="B92" s="1773">
        <v>115.27252138</v>
      </c>
      <c r="C92" s="1774">
        <v>124.42809394</v>
      </c>
      <c r="D92" s="1775">
        <v>112.00596852</v>
      </c>
      <c r="E92" s="1775">
        <v>121.29385818</v>
      </c>
      <c r="F92" s="1775">
        <v>120.70950309999999</v>
      </c>
      <c r="G92" s="1775">
        <v>127.98534345</v>
      </c>
      <c r="H92" s="1775">
        <v>127.03370808</v>
      </c>
      <c r="I92" s="1775">
        <v>127.51675046</v>
      </c>
      <c r="J92" s="1775">
        <v>128.25556170000002</v>
      </c>
      <c r="K92" s="1775">
        <v>132.51207950999998</v>
      </c>
      <c r="L92" s="1775">
        <v>131.72863250999998</v>
      </c>
      <c r="M92" s="1775">
        <v>119.27840032</v>
      </c>
      <c r="N92" s="1775">
        <v>119.68321983</v>
      </c>
      <c r="O92" s="1775">
        <v>132.8970727</v>
      </c>
      <c r="P92" s="1775">
        <v>133.23064553</v>
      </c>
      <c r="Q92" s="1775">
        <v>131.40027744</v>
      </c>
      <c r="R92" s="1775">
        <v>130</v>
      </c>
      <c r="S92" s="1775">
        <v>129.70001532999999</v>
      </c>
      <c r="T92" s="1775">
        <v>129.07231254000001</v>
      </c>
      <c r="U92" s="1775">
        <v>127.47674846000001</v>
      </c>
      <c r="V92" s="1775">
        <v>136.20900207</v>
      </c>
      <c r="W92" s="1775">
        <v>139.3569641</v>
      </c>
      <c r="X92" s="1775">
        <v>137.35504935</v>
      </c>
      <c r="Y92" s="1775">
        <v>137.53980372999999</v>
      </c>
      <c r="Z92" s="1775">
        <v>135.78806968999999</v>
      </c>
      <c r="AA92" s="1775">
        <v>134.12795410999999</v>
      </c>
      <c r="AB92" s="1775">
        <v>135.42150240999999</v>
      </c>
      <c r="AC92" s="1775">
        <v>133.98294858</v>
      </c>
      <c r="AD92" s="1775">
        <v>132.58466200999999</v>
      </c>
      <c r="AE92" s="1775">
        <v>143.39203412999998</v>
      </c>
      <c r="AF92" s="1775">
        <v>142.14169509000001</v>
      </c>
      <c r="AG92" s="1775">
        <v>141.31797324000001</v>
      </c>
      <c r="AH92" s="1775">
        <v>141.29891526</v>
      </c>
      <c r="AI92" s="1775">
        <v>139.53314968000001</v>
      </c>
      <c r="AJ92" s="1775">
        <v>189.20864974</v>
      </c>
    </row>
    <row r="93" spans="1:36" s="465" customFormat="1" ht="17.25" x14ac:dyDescent="0.3">
      <c r="A93" s="1726" t="s">
        <v>1736</v>
      </c>
      <c r="B93" s="1773">
        <v>180.67773067813889</v>
      </c>
      <c r="C93" s="1774">
        <v>179.99926637665379</v>
      </c>
      <c r="D93" s="1775">
        <v>203.84719863999999</v>
      </c>
      <c r="E93" s="1775">
        <v>202.59770900000001</v>
      </c>
      <c r="F93" s="1775">
        <v>200.85179880000001</v>
      </c>
      <c r="G93" s="1775">
        <v>201.35907596999999</v>
      </c>
      <c r="H93" s="1775">
        <v>200.1232143</v>
      </c>
      <c r="I93" s="1775">
        <v>200.18041590999999</v>
      </c>
      <c r="J93" s="1775">
        <v>199.89508910000001</v>
      </c>
      <c r="K93" s="1775">
        <v>210.54515116000002</v>
      </c>
      <c r="L93" s="1775">
        <v>208.25001987000002</v>
      </c>
      <c r="M93" s="1775">
        <v>216.24837832999998</v>
      </c>
      <c r="N93" s="1775">
        <v>229.04212312000001</v>
      </c>
      <c r="O93" s="1775">
        <v>226.24812668999999</v>
      </c>
      <c r="P93" s="1775">
        <v>230.65142306000001</v>
      </c>
      <c r="Q93" s="1775">
        <v>193.47472622000001</v>
      </c>
      <c r="R93" s="1775">
        <v>203</v>
      </c>
      <c r="S93" s="1775">
        <v>211.93967125</v>
      </c>
      <c r="T93" s="1775">
        <v>212.3912239</v>
      </c>
      <c r="U93" s="1775">
        <v>211.93224819</v>
      </c>
      <c r="V93" s="1775">
        <v>210.87296698000003</v>
      </c>
      <c r="W93" s="1775">
        <v>215.06362045</v>
      </c>
      <c r="X93" s="1775">
        <v>207.71581815000002</v>
      </c>
      <c r="Y93" s="1775">
        <v>207.71991863</v>
      </c>
      <c r="Z93" s="1775">
        <v>205.90324040000002</v>
      </c>
      <c r="AA93" s="1775">
        <v>202.96397052</v>
      </c>
      <c r="AB93" s="1775">
        <v>206.35035854000003</v>
      </c>
      <c r="AC93" s="1775">
        <v>214.01311914999999</v>
      </c>
      <c r="AD93" s="1775">
        <v>211.65633120999999</v>
      </c>
      <c r="AE93" s="1775">
        <v>213.51127359999998</v>
      </c>
      <c r="AF93" s="1775">
        <v>210.34707935</v>
      </c>
      <c r="AG93" s="1775">
        <v>208.92850467</v>
      </c>
      <c r="AH93" s="1775">
        <v>206.33295270999997</v>
      </c>
      <c r="AI93" s="1775">
        <v>204.97511222999998</v>
      </c>
      <c r="AJ93" s="1775">
        <v>202.36424918</v>
      </c>
    </row>
    <row r="94" spans="1:36" s="465" customFormat="1" ht="17.25" x14ac:dyDescent="0.3">
      <c r="A94" s="1726" t="s">
        <v>1737</v>
      </c>
      <c r="B94" s="1773">
        <v>601.0366318099999</v>
      </c>
      <c r="C94" s="1774">
        <v>596.56513855999992</v>
      </c>
      <c r="D94" s="1775">
        <v>603.03403987000002</v>
      </c>
      <c r="E94" s="1775">
        <v>597.81503897000005</v>
      </c>
      <c r="F94" s="1775">
        <v>596.96874378999996</v>
      </c>
      <c r="G94" s="1775">
        <v>599.47326662</v>
      </c>
      <c r="H94" s="1775">
        <v>564.21523355999989</v>
      </c>
      <c r="I94" s="1775">
        <v>561.88215632000004</v>
      </c>
      <c r="J94" s="1775">
        <v>560.85747159999994</v>
      </c>
      <c r="K94" s="1775">
        <v>557.85522730999992</v>
      </c>
      <c r="L94" s="1775">
        <v>547.69432147999999</v>
      </c>
      <c r="M94" s="1775">
        <v>549.52636900999994</v>
      </c>
      <c r="N94" s="1775">
        <v>537.68327481999995</v>
      </c>
      <c r="O94" s="1775">
        <v>505.84393560999996</v>
      </c>
      <c r="P94" s="1775">
        <v>504.73322657</v>
      </c>
      <c r="Q94" s="1775">
        <v>494.19538882999996</v>
      </c>
      <c r="R94" s="1775">
        <v>500</v>
      </c>
      <c r="S94" s="1775">
        <v>515.77646691999996</v>
      </c>
      <c r="T94" s="1775">
        <v>509.95039658000002</v>
      </c>
      <c r="U94" s="1775">
        <v>514.53670518000001</v>
      </c>
      <c r="V94" s="1775">
        <v>437.40131772000001</v>
      </c>
      <c r="W94" s="1775">
        <v>423.66925272000003</v>
      </c>
      <c r="X94" s="1775">
        <v>424.61905292999995</v>
      </c>
      <c r="Y94" s="1775">
        <v>425.82399248000002</v>
      </c>
      <c r="Z94" s="1775">
        <v>416.04315413</v>
      </c>
      <c r="AA94" s="1775">
        <v>414.50075373000004</v>
      </c>
      <c r="AB94" s="1775">
        <v>412.14656841999999</v>
      </c>
      <c r="AC94" s="1775">
        <v>399.87705648999997</v>
      </c>
      <c r="AD94" s="1775">
        <v>397.27758842999998</v>
      </c>
      <c r="AE94" s="1775">
        <v>397.62400686000001</v>
      </c>
      <c r="AF94" s="1775">
        <v>388.42959319000005</v>
      </c>
      <c r="AG94" s="1775">
        <v>390.07531412999998</v>
      </c>
      <c r="AH94" s="1775">
        <v>357.67640828999998</v>
      </c>
      <c r="AI94" s="1775">
        <v>326.76654150000002</v>
      </c>
      <c r="AJ94" s="1775">
        <v>308.92400558000003</v>
      </c>
    </row>
    <row r="95" spans="1:36" s="465" customFormat="1" ht="17.25" x14ac:dyDescent="0.3">
      <c r="A95" s="1726" t="s">
        <v>1738</v>
      </c>
      <c r="B95" s="1773">
        <v>254.99875416999996</v>
      </c>
      <c r="C95" s="1774">
        <v>257.80863546</v>
      </c>
      <c r="D95" s="1775">
        <v>252.28236833</v>
      </c>
      <c r="E95" s="1775">
        <v>228.89098423999997</v>
      </c>
      <c r="F95" s="1775">
        <v>225.10205770000002</v>
      </c>
      <c r="G95" s="1775">
        <v>215.33380713</v>
      </c>
      <c r="H95" s="1775">
        <v>219.57987753999998</v>
      </c>
      <c r="I95" s="1775">
        <v>226.34401070000001</v>
      </c>
      <c r="J95" s="1775">
        <v>232.90834913</v>
      </c>
      <c r="K95" s="1775">
        <v>238.18888127999998</v>
      </c>
      <c r="L95" s="1775">
        <v>232.36095010999998</v>
      </c>
      <c r="M95" s="1775">
        <v>228.60931556</v>
      </c>
      <c r="N95" s="1775">
        <v>235.13968419</v>
      </c>
      <c r="O95" s="1775">
        <v>242.9619653</v>
      </c>
      <c r="P95" s="1775">
        <v>251.59415559000001</v>
      </c>
      <c r="Q95" s="1775">
        <v>243.92323575</v>
      </c>
      <c r="R95" s="1775">
        <v>255</v>
      </c>
      <c r="S95" s="1775">
        <v>248.00359700000001</v>
      </c>
      <c r="T95" s="1775">
        <v>247.59032933999998</v>
      </c>
      <c r="U95" s="1775">
        <v>239.92320131</v>
      </c>
      <c r="V95" s="1775">
        <v>246.49111336000001</v>
      </c>
      <c r="W95" s="1775">
        <v>249.24390212</v>
      </c>
      <c r="X95" s="1775">
        <v>254.66402196000001</v>
      </c>
      <c r="Y95" s="1775">
        <v>257.88521825999999</v>
      </c>
      <c r="Z95" s="1775">
        <v>265.03558929000002</v>
      </c>
      <c r="AA95" s="1775">
        <v>267.94706818000003</v>
      </c>
      <c r="AB95" s="1775">
        <v>273.80471265000006</v>
      </c>
      <c r="AC95" s="1775">
        <v>262.06457383000003</v>
      </c>
      <c r="AD95" s="1775">
        <v>301.71252272000004</v>
      </c>
      <c r="AE95" s="1775">
        <v>295.76698894999998</v>
      </c>
      <c r="AF95" s="1775">
        <v>291.36943772000001</v>
      </c>
      <c r="AG95" s="1775">
        <v>294.01260641000005</v>
      </c>
      <c r="AH95" s="1775">
        <v>294.55202133</v>
      </c>
      <c r="AI95" s="1775">
        <v>311.66000241999996</v>
      </c>
      <c r="AJ95" s="1775">
        <v>258.19566000999998</v>
      </c>
    </row>
    <row r="96" spans="1:36" s="465" customFormat="1" ht="17.25" x14ac:dyDescent="0.3">
      <c r="A96" s="1726" t="s">
        <v>1739</v>
      </c>
      <c r="B96" s="1773">
        <v>46.986609709999996</v>
      </c>
      <c r="C96" s="1774">
        <v>47.919694079999999</v>
      </c>
      <c r="D96" s="1775">
        <v>70.863663670000008</v>
      </c>
      <c r="E96" s="1775">
        <v>69.823007140000001</v>
      </c>
      <c r="F96" s="1775">
        <v>69.220105790000005</v>
      </c>
      <c r="G96" s="1775">
        <v>63.159980740000002</v>
      </c>
      <c r="H96" s="1775">
        <v>62.56619448</v>
      </c>
      <c r="I96" s="1775">
        <v>61.087613049999995</v>
      </c>
      <c r="J96" s="1775">
        <v>61.699907989999993</v>
      </c>
      <c r="K96" s="1775">
        <v>52.682734339999996</v>
      </c>
      <c r="L96" s="1775">
        <v>53.465532320000001</v>
      </c>
      <c r="M96" s="1775">
        <v>48.339811500000003</v>
      </c>
      <c r="N96" s="1775">
        <v>50.584491410000005</v>
      </c>
      <c r="O96" s="1775">
        <v>53.107860790000004</v>
      </c>
      <c r="P96" s="1775">
        <v>52.68225949</v>
      </c>
      <c r="Q96" s="1775">
        <v>86.88192377999998</v>
      </c>
      <c r="R96" s="1775">
        <v>86</v>
      </c>
      <c r="S96" s="1775">
        <v>86.56238522999999</v>
      </c>
      <c r="T96" s="1775">
        <v>86.240834100000001</v>
      </c>
      <c r="U96" s="1775">
        <v>89.021857789999999</v>
      </c>
      <c r="V96" s="1775">
        <v>90.791991269999997</v>
      </c>
      <c r="W96" s="1775">
        <v>90.756766129999988</v>
      </c>
      <c r="X96" s="1775">
        <v>94.222994959999994</v>
      </c>
      <c r="Y96" s="1775">
        <v>94.010256039999987</v>
      </c>
      <c r="Z96" s="1775">
        <v>93.521757010000002</v>
      </c>
      <c r="AA96" s="1775">
        <v>92.952873870000005</v>
      </c>
      <c r="AB96" s="1775">
        <v>92.586077660000001</v>
      </c>
      <c r="AC96" s="1775">
        <v>90.983040079999995</v>
      </c>
      <c r="AD96" s="1775">
        <v>89.084729479999993</v>
      </c>
      <c r="AE96" s="1775">
        <v>88.956640580000013</v>
      </c>
      <c r="AF96" s="1775">
        <v>92.824136269999997</v>
      </c>
      <c r="AG96" s="1775">
        <v>93.744902420000003</v>
      </c>
      <c r="AH96" s="1775">
        <v>93.468962650000009</v>
      </c>
      <c r="AI96" s="1775">
        <v>92.634176690000004</v>
      </c>
      <c r="AJ96" s="1775">
        <v>100.53794997</v>
      </c>
    </row>
    <row r="97" spans="1:2007" s="465" customFormat="1" ht="17.25" x14ac:dyDescent="0.3">
      <c r="A97" s="1724" t="s">
        <v>1740</v>
      </c>
      <c r="B97" s="1770">
        <v>304.69558275000003</v>
      </c>
      <c r="C97" s="1771">
        <v>300.37714884000002</v>
      </c>
      <c r="D97" s="1772">
        <v>332.88160106999999</v>
      </c>
      <c r="E97" s="1772">
        <v>319.64084076999995</v>
      </c>
      <c r="F97" s="1772">
        <v>277.95334107999997</v>
      </c>
      <c r="G97" s="1772">
        <v>308.66915324000001</v>
      </c>
      <c r="H97" s="1772">
        <v>731.32644420000008</v>
      </c>
      <c r="I97" s="1772">
        <v>730.29076631000021</v>
      </c>
      <c r="J97" s="1772">
        <v>723.30159024999989</v>
      </c>
      <c r="K97" s="1772">
        <v>738.39291130999993</v>
      </c>
      <c r="L97" s="1772">
        <v>753.05859494000003</v>
      </c>
      <c r="M97" s="1772">
        <v>730.62024424000094</v>
      </c>
      <c r="N97" s="1772">
        <v>751.78762297999992</v>
      </c>
      <c r="O97" s="1772">
        <v>806.84337547999996</v>
      </c>
      <c r="P97" s="1772">
        <v>817.84299290000001</v>
      </c>
      <c r="Q97" s="1772">
        <v>813.32287893000012</v>
      </c>
      <c r="R97" s="1772">
        <v>846</v>
      </c>
      <c r="S97" s="1772">
        <v>876.61261027999797</v>
      </c>
      <c r="T97" s="1772">
        <v>887.51210380999999</v>
      </c>
      <c r="U97" s="1772">
        <v>899.44059964999997</v>
      </c>
      <c r="V97" s="1772">
        <v>912.60302328</v>
      </c>
      <c r="W97" s="1772">
        <v>931.27013339999996</v>
      </c>
      <c r="X97" s="1772">
        <v>940.91422799999998</v>
      </c>
      <c r="Y97" s="1772">
        <v>935.83959533000007</v>
      </c>
      <c r="Z97" s="1772">
        <v>1014.73653348</v>
      </c>
      <c r="AA97" s="1772">
        <v>1067.1250059700001</v>
      </c>
      <c r="AB97" s="1772">
        <v>1124.98194339</v>
      </c>
      <c r="AC97" s="1772">
        <v>1124.0055019200001</v>
      </c>
      <c r="AD97" s="1772">
        <v>1228.5926582100001</v>
      </c>
      <c r="AE97" s="1772">
        <v>1242.5902098900001</v>
      </c>
      <c r="AF97" s="1772">
        <v>1271.9247596100001</v>
      </c>
      <c r="AG97" s="1772">
        <v>1297.7704063799999</v>
      </c>
      <c r="AH97" s="1772">
        <v>1609.0216872299998</v>
      </c>
      <c r="AI97" s="1772">
        <v>1721.0440534800002</v>
      </c>
      <c r="AJ97" s="1772">
        <v>1676.3710573600001</v>
      </c>
    </row>
    <row r="98" spans="1:2007" s="465" customFormat="1" ht="17.25" x14ac:dyDescent="0.3">
      <c r="A98" s="1726" t="s">
        <v>1741</v>
      </c>
      <c r="B98" s="1773">
        <v>279.48106758000006</v>
      </c>
      <c r="C98" s="1774">
        <v>273.99688928</v>
      </c>
      <c r="D98" s="1775">
        <v>276.79939337000002</v>
      </c>
      <c r="E98" s="1775">
        <v>264.61982850999999</v>
      </c>
      <c r="F98" s="1775">
        <v>256.72105005000003</v>
      </c>
      <c r="G98" s="1775">
        <v>282.05754899999999</v>
      </c>
      <c r="H98" s="1775">
        <v>704.55506718999982</v>
      </c>
      <c r="I98" s="1775">
        <v>708.22447202000012</v>
      </c>
      <c r="J98" s="1775">
        <v>697.51944897999988</v>
      </c>
      <c r="K98" s="1775">
        <v>706.57764734999989</v>
      </c>
      <c r="L98" s="1775">
        <v>729.94084442999997</v>
      </c>
      <c r="M98" s="1775">
        <v>710.2349762900011</v>
      </c>
      <c r="N98" s="1775">
        <v>723.5777425</v>
      </c>
      <c r="O98" s="1775">
        <v>726.63339428000006</v>
      </c>
      <c r="P98" s="1775">
        <v>708.66899586999989</v>
      </c>
      <c r="Q98" s="1775">
        <v>708.56145293000009</v>
      </c>
      <c r="R98" s="1775">
        <v>706</v>
      </c>
      <c r="S98" s="1775">
        <v>725.48496748999787</v>
      </c>
      <c r="T98" s="1775">
        <v>723.10605453000005</v>
      </c>
      <c r="U98" s="1775">
        <v>727.91141333999997</v>
      </c>
      <c r="V98" s="1775">
        <v>716.15697751000005</v>
      </c>
      <c r="W98" s="1775">
        <v>725.23768406000011</v>
      </c>
      <c r="X98" s="1775">
        <v>702.26976203999993</v>
      </c>
      <c r="Y98" s="1775">
        <v>697.32065585000009</v>
      </c>
      <c r="Z98" s="1775">
        <v>752.66048079999996</v>
      </c>
      <c r="AA98" s="1775">
        <v>783.77687105000007</v>
      </c>
      <c r="AB98" s="1775">
        <v>808.21633487999986</v>
      </c>
      <c r="AC98" s="1775">
        <v>803.66646782999987</v>
      </c>
      <c r="AD98" s="1775">
        <v>820.65511430999993</v>
      </c>
      <c r="AE98" s="1775">
        <v>807.4667569500001</v>
      </c>
      <c r="AF98" s="1775">
        <v>806.2797477900001</v>
      </c>
      <c r="AG98" s="1775">
        <v>801.09182963000001</v>
      </c>
      <c r="AH98" s="1775">
        <v>1052.2638878</v>
      </c>
      <c r="AI98" s="1775">
        <v>1052.6972165300001</v>
      </c>
      <c r="AJ98" s="1775">
        <v>987.78573400999994</v>
      </c>
    </row>
    <row r="99" spans="1:2007" s="465" customFormat="1" ht="17.25" x14ac:dyDescent="0.3">
      <c r="A99" s="1726" t="s">
        <v>1742</v>
      </c>
      <c r="B99" s="1773">
        <v>25.214515170000002</v>
      </c>
      <c r="C99" s="1774">
        <v>26.380259559999999</v>
      </c>
      <c r="D99" s="1775">
        <v>56.082207700000005</v>
      </c>
      <c r="E99" s="1775">
        <v>55.021012259999999</v>
      </c>
      <c r="F99" s="1775">
        <v>21.232291029999999</v>
      </c>
      <c r="G99" s="1775">
        <v>26.611604240000002</v>
      </c>
      <c r="H99" s="1775">
        <v>26.771377009999998</v>
      </c>
      <c r="I99" s="1775">
        <v>22.066294289999998</v>
      </c>
      <c r="J99" s="1775">
        <v>25.782141270000004</v>
      </c>
      <c r="K99" s="1775">
        <v>31.815263959999999</v>
      </c>
      <c r="L99" s="1775">
        <v>23.117750509999997</v>
      </c>
      <c r="M99" s="1775">
        <v>20.385267950000003</v>
      </c>
      <c r="N99" s="1775">
        <v>28.209880479999999</v>
      </c>
      <c r="O99" s="1775">
        <v>80.209981200000001</v>
      </c>
      <c r="P99" s="1775">
        <v>109.17399703</v>
      </c>
      <c r="Q99" s="1775">
        <v>104.761426</v>
      </c>
      <c r="R99" s="1775">
        <v>139</v>
      </c>
      <c r="S99" s="1775">
        <v>151.12764279000001</v>
      </c>
      <c r="T99" s="1775">
        <v>164.40604928000002</v>
      </c>
      <c r="U99" s="1775">
        <v>171.52918631</v>
      </c>
      <c r="V99" s="1775">
        <v>196.44604576999998</v>
      </c>
      <c r="W99" s="1775">
        <v>206.03244934</v>
      </c>
      <c r="X99" s="1775">
        <v>238.64446595999999</v>
      </c>
      <c r="Y99" s="1775">
        <v>238.51893948000003</v>
      </c>
      <c r="Z99" s="1775">
        <v>262.07605267999998</v>
      </c>
      <c r="AA99" s="1775">
        <v>283.34813492000001</v>
      </c>
      <c r="AB99" s="1775">
        <v>316.76560851000005</v>
      </c>
      <c r="AC99" s="1775">
        <v>320.33903408999998</v>
      </c>
      <c r="AD99" s="1775">
        <v>407.93754390000004</v>
      </c>
      <c r="AE99" s="1775">
        <v>435.12345294000005</v>
      </c>
      <c r="AF99" s="1775">
        <v>465.64501181999998</v>
      </c>
      <c r="AG99" s="1775">
        <v>496.67857674999993</v>
      </c>
      <c r="AH99" s="1775">
        <v>556.75779943000009</v>
      </c>
      <c r="AI99" s="1775">
        <v>668.3468369499999</v>
      </c>
      <c r="AJ99" s="1775">
        <v>688.58532335000007</v>
      </c>
    </row>
    <row r="100" spans="1:2007" s="465" customFormat="1" ht="17.25" x14ac:dyDescent="0.3">
      <c r="A100" s="1724" t="s">
        <v>1743</v>
      </c>
      <c r="B100" s="1770">
        <v>835.29775215000006</v>
      </c>
      <c r="C100" s="1771">
        <v>812.35333787000013</v>
      </c>
      <c r="D100" s="1772">
        <v>752.56871347000003</v>
      </c>
      <c r="E100" s="1772">
        <v>786.68442192999998</v>
      </c>
      <c r="F100" s="1772">
        <v>814.79923051000003</v>
      </c>
      <c r="G100" s="1772">
        <v>803.95136647000004</v>
      </c>
      <c r="H100" s="1772">
        <v>799.82639061999987</v>
      </c>
      <c r="I100" s="1772">
        <v>790.25253862999796</v>
      </c>
      <c r="J100" s="1772">
        <v>801.59003049</v>
      </c>
      <c r="K100" s="1772">
        <v>752.73845382999787</v>
      </c>
      <c r="L100" s="1772">
        <v>730.24842722999813</v>
      </c>
      <c r="M100" s="1772">
        <v>753.004274479998</v>
      </c>
      <c r="N100" s="1772">
        <v>751.50463206999996</v>
      </c>
      <c r="O100" s="1772">
        <v>763.69488651999688</v>
      </c>
      <c r="P100" s="1772">
        <v>781.24142451000012</v>
      </c>
      <c r="Q100" s="1772">
        <v>770.59227351000004</v>
      </c>
      <c r="R100" s="1772">
        <v>789</v>
      </c>
      <c r="S100" s="1772">
        <v>823.07404320999808</v>
      </c>
      <c r="T100" s="1772">
        <v>843.63391014000013</v>
      </c>
      <c r="U100" s="1772">
        <v>827.72904607999999</v>
      </c>
      <c r="V100" s="1772">
        <v>864.43540826999993</v>
      </c>
      <c r="W100" s="1772">
        <v>836.56136473000004</v>
      </c>
      <c r="X100" s="1772">
        <v>828.55314572999998</v>
      </c>
      <c r="Y100" s="1772">
        <v>828.40094221000004</v>
      </c>
      <c r="Z100" s="1772">
        <v>833.84795466999992</v>
      </c>
      <c r="AA100" s="1772">
        <v>839.19487748000006</v>
      </c>
      <c r="AB100" s="1772">
        <v>821.90183944</v>
      </c>
      <c r="AC100" s="1772">
        <v>818.03174001000002</v>
      </c>
      <c r="AD100" s="1772">
        <v>811.20157073999997</v>
      </c>
      <c r="AE100" s="1772">
        <v>826.82049061999908</v>
      </c>
      <c r="AF100" s="1772">
        <v>1156.1143723099999</v>
      </c>
      <c r="AG100" s="1772">
        <v>1353.2239458999998</v>
      </c>
      <c r="AH100" s="1772">
        <v>1367.600164010001</v>
      </c>
      <c r="AI100" s="1772">
        <v>1370.8443302900009</v>
      </c>
      <c r="AJ100" s="1772">
        <v>1379.3936833700002</v>
      </c>
    </row>
    <row r="101" spans="1:2007" s="465" customFormat="1" ht="17.25" x14ac:dyDescent="0.3">
      <c r="A101" s="1726" t="s">
        <v>1744</v>
      </c>
      <c r="B101" s="1773">
        <v>165.16120190000001</v>
      </c>
      <c r="C101" s="1774">
        <v>146.22229801</v>
      </c>
      <c r="D101" s="1775">
        <v>104.623650010001</v>
      </c>
      <c r="E101" s="1775">
        <v>119.19377007999998</v>
      </c>
      <c r="F101" s="1775">
        <v>133.26626752999999</v>
      </c>
      <c r="G101" s="1775">
        <v>139.81103347000001</v>
      </c>
      <c r="H101" s="1775">
        <v>137.90591399000002</v>
      </c>
      <c r="I101" s="1775">
        <v>136.235443119998</v>
      </c>
      <c r="J101" s="1775">
        <v>140.19505695999999</v>
      </c>
      <c r="K101" s="1775">
        <v>137.20547023999802</v>
      </c>
      <c r="L101" s="1775">
        <v>135.00425435999801</v>
      </c>
      <c r="M101" s="1775">
        <v>148.47166233999801</v>
      </c>
      <c r="N101" s="1775">
        <v>167.37461604000003</v>
      </c>
      <c r="O101" s="1775">
        <v>179.837641209997</v>
      </c>
      <c r="P101" s="1775">
        <v>188.57867988999999</v>
      </c>
      <c r="Q101" s="1775">
        <v>183.00739590999999</v>
      </c>
      <c r="R101" s="1775">
        <v>191</v>
      </c>
      <c r="S101" s="1775">
        <v>202.99926724999801</v>
      </c>
      <c r="T101" s="1775">
        <v>205.73774771999999</v>
      </c>
      <c r="U101" s="1775">
        <v>203.67102519999997</v>
      </c>
      <c r="V101" s="1775">
        <v>218.04534312000001</v>
      </c>
      <c r="W101" s="1775">
        <v>218.12773569999999</v>
      </c>
      <c r="X101" s="1775">
        <v>206.65255389000001</v>
      </c>
      <c r="Y101" s="1775">
        <v>205.46024401</v>
      </c>
      <c r="Z101" s="1775">
        <v>205.97520069999999</v>
      </c>
      <c r="AA101" s="1775">
        <v>205.00048243000001</v>
      </c>
      <c r="AB101" s="1775">
        <v>203.08415210999999</v>
      </c>
      <c r="AC101" s="1775">
        <v>202.45907591000002</v>
      </c>
      <c r="AD101" s="1775">
        <v>204.21699333999999</v>
      </c>
      <c r="AE101" s="1775">
        <v>209.86834300000001</v>
      </c>
      <c r="AF101" s="1775">
        <v>263.60019756000003</v>
      </c>
      <c r="AG101" s="1775">
        <v>300.17008546000005</v>
      </c>
      <c r="AH101" s="1775">
        <v>302.60765708000099</v>
      </c>
      <c r="AI101" s="1775">
        <v>298.07229785000095</v>
      </c>
      <c r="AJ101" s="1775">
        <v>286.60224836999998</v>
      </c>
    </row>
    <row r="102" spans="1:2007" s="465" customFormat="1" ht="17.25" x14ac:dyDescent="0.3">
      <c r="A102" s="1726" t="s">
        <v>1745</v>
      </c>
      <c r="B102" s="1773">
        <v>0.12551682</v>
      </c>
      <c r="C102" s="1774">
        <v>0.12708405</v>
      </c>
      <c r="D102" s="1775">
        <v>0.13283904000000002</v>
      </c>
      <c r="E102" s="1775">
        <v>0.14987702</v>
      </c>
      <c r="F102" s="1775">
        <v>0.12929682000000001</v>
      </c>
      <c r="G102" s="1775">
        <v>0.12806745</v>
      </c>
      <c r="H102" s="1775">
        <v>9.9450320000000009E-2</v>
      </c>
      <c r="I102" s="1775">
        <v>0.13173287</v>
      </c>
      <c r="J102" s="1775">
        <v>0.48726587999999993</v>
      </c>
      <c r="K102" s="1775">
        <v>0.51146448</v>
      </c>
      <c r="L102" s="1775">
        <v>0.81406307999999994</v>
      </c>
      <c r="M102" s="1775">
        <v>1.47160603</v>
      </c>
      <c r="N102" s="1775">
        <v>0.98125980000000002</v>
      </c>
      <c r="O102" s="1775">
        <v>0.77953059999999996</v>
      </c>
      <c r="P102" s="1775">
        <v>1.68442589</v>
      </c>
      <c r="Q102" s="1775">
        <v>3.4493045499999999</v>
      </c>
      <c r="R102" s="1775">
        <v>3</v>
      </c>
      <c r="S102" s="1775">
        <v>3.3573702000000001</v>
      </c>
      <c r="T102" s="1775">
        <v>3.29133546</v>
      </c>
      <c r="U102" s="1775">
        <v>3.6563031600000002</v>
      </c>
      <c r="V102" s="1775">
        <v>3.7617874900000001</v>
      </c>
      <c r="W102" s="1775">
        <v>3.32400166</v>
      </c>
      <c r="X102" s="1775">
        <v>3.6836168300000001</v>
      </c>
      <c r="Y102" s="1775">
        <v>3.8405797000000002</v>
      </c>
      <c r="Z102" s="1775">
        <v>3.77156738</v>
      </c>
      <c r="AA102" s="1775">
        <v>3.6347839300000002</v>
      </c>
      <c r="AB102" s="1775">
        <v>3.7877809300000003</v>
      </c>
      <c r="AC102" s="1775">
        <v>3.0684849700000001</v>
      </c>
      <c r="AD102" s="1775">
        <v>3.2121997000000002</v>
      </c>
      <c r="AE102" s="1775">
        <v>3.26140461</v>
      </c>
      <c r="AF102" s="1775">
        <v>6.1295883499999997</v>
      </c>
      <c r="AG102" s="1775">
        <v>13.30148724</v>
      </c>
      <c r="AH102" s="1775">
        <v>20.724422130000001</v>
      </c>
      <c r="AI102" s="1775">
        <v>20.595963279999999</v>
      </c>
      <c r="AJ102" s="1775">
        <v>20.717217859999998</v>
      </c>
    </row>
    <row r="103" spans="1:2007" s="465" customFormat="1" ht="17.25" x14ac:dyDescent="0.3">
      <c r="A103" s="1726" t="s">
        <v>1746</v>
      </c>
      <c r="B103" s="1773">
        <v>25.082215999999999</v>
      </c>
      <c r="C103" s="1774">
        <v>24.348019689999997</v>
      </c>
      <c r="D103" s="1775">
        <v>20.850048260000001</v>
      </c>
      <c r="E103" s="1775">
        <v>20.83768431</v>
      </c>
      <c r="F103" s="1775">
        <v>20.075001329999999</v>
      </c>
      <c r="G103" s="1775">
        <v>19.494366289999999</v>
      </c>
      <c r="H103" s="1775">
        <v>18.823532059999998</v>
      </c>
      <c r="I103" s="1775">
        <v>18.39818721</v>
      </c>
      <c r="J103" s="1775">
        <v>17.638744989999999</v>
      </c>
      <c r="K103" s="1775">
        <v>16.975998329999999</v>
      </c>
      <c r="L103" s="1775">
        <v>18.866716359999998</v>
      </c>
      <c r="M103" s="1775">
        <v>21.208298489999997</v>
      </c>
      <c r="N103" s="1775">
        <v>21.378376969999998</v>
      </c>
      <c r="O103" s="1775">
        <v>22.12118272</v>
      </c>
      <c r="P103" s="1775">
        <v>27.01073057</v>
      </c>
      <c r="Q103" s="1775">
        <v>31.484494319999996</v>
      </c>
      <c r="R103" s="1775">
        <v>32</v>
      </c>
      <c r="S103" s="1775">
        <v>32.648077719999996</v>
      </c>
      <c r="T103" s="1775">
        <v>39.811742209999998</v>
      </c>
      <c r="U103" s="1775">
        <v>40.441799480000007</v>
      </c>
      <c r="V103" s="1775">
        <v>44.944974729999998</v>
      </c>
      <c r="W103" s="1775">
        <v>41.639250879999999</v>
      </c>
      <c r="X103" s="1775">
        <v>40.435885030000001</v>
      </c>
      <c r="Y103" s="1775">
        <v>44.906091549999999</v>
      </c>
      <c r="Z103" s="1775">
        <v>41.892061989999995</v>
      </c>
      <c r="AA103" s="1775">
        <v>50.244650139999997</v>
      </c>
      <c r="AB103" s="1775">
        <v>40.726439710000001</v>
      </c>
      <c r="AC103" s="1775">
        <v>38.521549690000001</v>
      </c>
      <c r="AD103" s="1775">
        <v>35.590662430000002</v>
      </c>
      <c r="AE103" s="1775">
        <v>31.518717139999996</v>
      </c>
      <c r="AF103" s="1775">
        <v>44.5716611</v>
      </c>
      <c r="AG103" s="1775">
        <v>69.42756086</v>
      </c>
      <c r="AH103" s="1775">
        <v>77.192818900000006</v>
      </c>
      <c r="AI103" s="1775">
        <v>92.504653869999999</v>
      </c>
      <c r="AJ103" s="1775">
        <v>94.777807469999985</v>
      </c>
    </row>
    <row r="104" spans="1:2007" s="465" customFormat="1" ht="17.25" x14ac:dyDescent="0.3">
      <c r="A104" s="1726" t="s">
        <v>1747</v>
      </c>
      <c r="B104" s="1773">
        <v>644.92881743000009</v>
      </c>
      <c r="C104" s="1774">
        <v>641.65593611999998</v>
      </c>
      <c r="D104" s="1775">
        <v>626.96217615999899</v>
      </c>
      <c r="E104" s="1775">
        <v>646.50309051999989</v>
      </c>
      <c r="F104" s="1775">
        <v>661.32866483000009</v>
      </c>
      <c r="G104" s="1775">
        <v>644.51789926000004</v>
      </c>
      <c r="H104" s="1775">
        <v>642.99749425000005</v>
      </c>
      <c r="I104" s="1775">
        <v>635.48717542999998</v>
      </c>
      <c r="J104" s="1775">
        <v>643.26896266000006</v>
      </c>
      <c r="K104" s="1775">
        <v>598.04552077999995</v>
      </c>
      <c r="L104" s="1775">
        <v>575.56339343000002</v>
      </c>
      <c r="M104" s="1775">
        <v>581.85270762000005</v>
      </c>
      <c r="N104" s="1775">
        <v>561.77037926000003</v>
      </c>
      <c r="O104" s="1775">
        <v>560.95653199000003</v>
      </c>
      <c r="P104" s="1775">
        <v>563.9675881600001</v>
      </c>
      <c r="Q104" s="1775">
        <v>552.65107872999999</v>
      </c>
      <c r="R104" s="1775">
        <v>563</v>
      </c>
      <c r="S104" s="1775">
        <v>584.06932803999996</v>
      </c>
      <c r="T104" s="1775">
        <v>594.79308475000005</v>
      </c>
      <c r="U104" s="1775">
        <v>579.95991823999998</v>
      </c>
      <c r="V104" s="1775">
        <v>597.68330293000008</v>
      </c>
      <c r="W104" s="1775">
        <v>573.47037649000004</v>
      </c>
      <c r="X104" s="1775">
        <v>577.78108998000005</v>
      </c>
      <c r="Y104" s="1775">
        <v>574.19402694999997</v>
      </c>
      <c r="Z104" s="1775">
        <v>582.2091246</v>
      </c>
      <c r="AA104" s="1775">
        <v>580.31496098000002</v>
      </c>
      <c r="AB104" s="1775">
        <v>574.30346669000005</v>
      </c>
      <c r="AC104" s="1775">
        <v>573.9826294400001</v>
      </c>
      <c r="AD104" s="1775">
        <v>568.18171526999993</v>
      </c>
      <c r="AE104" s="1775">
        <v>582.17202586999895</v>
      </c>
      <c r="AF104" s="1775">
        <v>841.81292530000007</v>
      </c>
      <c r="AG104" s="1775">
        <v>970.32481233999988</v>
      </c>
      <c r="AH104" s="1775">
        <v>967.07526589999998</v>
      </c>
      <c r="AI104" s="1775">
        <v>959.67141528999991</v>
      </c>
      <c r="AJ104" s="1775">
        <v>977.29640967</v>
      </c>
    </row>
    <row r="105" spans="1:2007" s="465" customFormat="1" ht="17.25" x14ac:dyDescent="0.3">
      <c r="A105" s="1724" t="s">
        <v>1748</v>
      </c>
      <c r="B105" s="1770">
        <v>1165.4514188539367</v>
      </c>
      <c r="C105" s="1771">
        <v>1216.0111036406001</v>
      </c>
      <c r="D105" s="1772">
        <v>900.56745968404528</v>
      </c>
      <c r="E105" s="1772">
        <v>882.25630569052203</v>
      </c>
      <c r="F105" s="1772">
        <v>871.88601495949968</v>
      </c>
      <c r="G105" s="1772">
        <v>877.48141656286566</v>
      </c>
      <c r="H105" s="1772">
        <v>1140.5315878454251</v>
      </c>
      <c r="I105" s="1772">
        <v>875.34611432997178</v>
      </c>
      <c r="J105" s="1772">
        <v>837.48059616792227</v>
      </c>
      <c r="K105" s="1772">
        <v>910.41639686944814</v>
      </c>
      <c r="L105" s="1772">
        <v>929.00752762078093</v>
      </c>
      <c r="M105" s="1772">
        <v>877.23925070873577</v>
      </c>
      <c r="N105" s="1772">
        <v>873.72436038728983</v>
      </c>
      <c r="O105" s="1772">
        <v>886.03417220865322</v>
      </c>
      <c r="P105" s="1772">
        <v>868.68489541737688</v>
      </c>
      <c r="Q105" s="1772">
        <v>855.52395670832425</v>
      </c>
      <c r="R105" s="1772">
        <v>801</v>
      </c>
      <c r="S105" s="1772">
        <v>856.79714811845679</v>
      </c>
      <c r="T105" s="1772">
        <v>870.19579897226151</v>
      </c>
      <c r="U105" s="1772">
        <v>849.37500470313785</v>
      </c>
      <c r="V105" s="1772">
        <v>817.32835694117523</v>
      </c>
      <c r="W105" s="1772">
        <v>814.04461061958125</v>
      </c>
      <c r="X105" s="1772">
        <v>769.50209935028181</v>
      </c>
      <c r="Y105" s="1772">
        <v>806.69675139054812</v>
      </c>
      <c r="Z105" s="1772">
        <v>802.0363285429122</v>
      </c>
      <c r="AA105" s="1772">
        <v>775.8575695454897</v>
      </c>
      <c r="AB105" s="1772">
        <v>774.98384178762785</v>
      </c>
      <c r="AC105" s="1772">
        <v>789.0587181633706</v>
      </c>
      <c r="AD105" s="1772">
        <v>796.8280461445047</v>
      </c>
      <c r="AE105" s="1772">
        <v>816.67175158365274</v>
      </c>
      <c r="AF105" s="1772">
        <v>994.4566635910021</v>
      </c>
      <c r="AG105" s="1772">
        <v>741.08954974160679</v>
      </c>
      <c r="AH105" s="1772">
        <v>560.45799735630783</v>
      </c>
      <c r="AI105" s="1772">
        <v>530.30719295066683</v>
      </c>
      <c r="AJ105" s="1772">
        <v>612.50593865168094</v>
      </c>
    </row>
    <row r="106" spans="1:2007" s="465" customFormat="1" ht="17.25" x14ac:dyDescent="0.3">
      <c r="A106" s="1726" t="s">
        <v>1749</v>
      </c>
      <c r="B106" s="1773">
        <v>83.49382688999998</v>
      </c>
      <c r="C106" s="1774">
        <v>83.750169050000011</v>
      </c>
      <c r="D106" s="1775">
        <v>56.644757870000007</v>
      </c>
      <c r="E106" s="1775">
        <v>56.589147089999997</v>
      </c>
      <c r="F106" s="1775">
        <v>57.274945950000003</v>
      </c>
      <c r="G106" s="1775">
        <v>55.837607980000001</v>
      </c>
      <c r="H106" s="1775">
        <v>55.408039980000005</v>
      </c>
      <c r="I106" s="1775">
        <v>54.496259589999994</v>
      </c>
      <c r="J106" s="1775">
        <v>54.584443410000006</v>
      </c>
      <c r="K106" s="1775">
        <v>55.377934479999993</v>
      </c>
      <c r="L106" s="1775">
        <v>53.42491733</v>
      </c>
      <c r="M106" s="1775">
        <v>41.713011109999997</v>
      </c>
      <c r="N106" s="1775">
        <v>39.938761400000004</v>
      </c>
      <c r="O106" s="1775">
        <v>41.232565280000003</v>
      </c>
      <c r="P106" s="1775">
        <v>40.533767599999997</v>
      </c>
      <c r="Q106" s="1775">
        <v>39.628145619999998</v>
      </c>
      <c r="R106" s="1775">
        <v>41</v>
      </c>
      <c r="S106" s="1775">
        <v>38.484270989999999</v>
      </c>
      <c r="T106" s="1775">
        <v>39.372916289999999</v>
      </c>
      <c r="U106" s="1775">
        <v>39.24032004</v>
      </c>
      <c r="V106" s="1775">
        <v>38.878140260000002</v>
      </c>
      <c r="W106" s="1775">
        <v>38.256647569999998</v>
      </c>
      <c r="X106" s="1775">
        <v>27.404274659999995</v>
      </c>
      <c r="Y106" s="1775">
        <v>27.283325600000001</v>
      </c>
      <c r="Z106" s="1775">
        <v>26.508295589999999</v>
      </c>
      <c r="AA106" s="1775">
        <v>27.150646129999998</v>
      </c>
      <c r="AB106" s="1775">
        <v>26.94917994</v>
      </c>
      <c r="AC106" s="1775">
        <v>26.267033060000003</v>
      </c>
      <c r="AD106" s="1775">
        <v>26.115858429999999</v>
      </c>
      <c r="AE106" s="1775">
        <v>25.797168249999999</v>
      </c>
      <c r="AF106" s="1775">
        <v>27.092881309999999</v>
      </c>
      <c r="AG106" s="1775">
        <v>45.972891570000002</v>
      </c>
      <c r="AH106" s="1775">
        <v>47.394859409999995</v>
      </c>
      <c r="AI106" s="1775">
        <v>46.934829810000004</v>
      </c>
      <c r="AJ106" s="1775">
        <v>55.228607009999998</v>
      </c>
    </row>
    <row r="107" spans="1:2007" s="465" customFormat="1" ht="17.25" x14ac:dyDescent="0.3">
      <c r="A107" s="1726" t="s">
        <v>1750</v>
      </c>
      <c r="B107" s="1773">
        <v>498.06299753391369</v>
      </c>
      <c r="C107" s="1774">
        <v>500.69022945060135</v>
      </c>
      <c r="D107" s="1775">
        <v>226.98111864404731</v>
      </c>
      <c r="E107" s="1775">
        <v>228.66858790052106</v>
      </c>
      <c r="F107" s="1775">
        <v>229.62589953949987</v>
      </c>
      <c r="G107" s="1775">
        <v>221.98971058286753</v>
      </c>
      <c r="H107" s="1775">
        <v>214.4259122054242</v>
      </c>
      <c r="I107" s="1775">
        <v>217.00681971997085</v>
      </c>
      <c r="J107" s="1775">
        <v>214.21333299792232</v>
      </c>
      <c r="K107" s="1775">
        <v>219.70989999944922</v>
      </c>
      <c r="L107" s="1775">
        <v>217.38014615078097</v>
      </c>
      <c r="M107" s="1775">
        <v>215.76818756873675</v>
      </c>
      <c r="N107" s="1775">
        <v>212.76992380729288</v>
      </c>
      <c r="O107" s="1775">
        <v>211.99073168865013</v>
      </c>
      <c r="P107" s="1775">
        <v>212.89760684737499</v>
      </c>
      <c r="Q107" s="1775">
        <v>221.84361746832516</v>
      </c>
      <c r="R107" s="1775">
        <v>222</v>
      </c>
      <c r="S107" s="1775">
        <v>218.46398277845691</v>
      </c>
      <c r="T107" s="1775">
        <v>205.45989203225943</v>
      </c>
      <c r="U107" s="1775">
        <v>195.10136199313806</v>
      </c>
      <c r="V107" s="1775">
        <v>225.69536855117491</v>
      </c>
      <c r="W107" s="1775">
        <v>231.46591397958693</v>
      </c>
      <c r="X107" s="1775">
        <v>204.70076538864413</v>
      </c>
      <c r="Y107" s="1775">
        <v>221.6368391205481</v>
      </c>
      <c r="Z107" s="1775">
        <v>219.5298482729122</v>
      </c>
      <c r="AA107" s="1775">
        <v>195.51869464548963</v>
      </c>
      <c r="AB107" s="1775">
        <v>180.81893496762785</v>
      </c>
      <c r="AC107" s="1775">
        <v>177.44294857337053</v>
      </c>
      <c r="AD107" s="1775">
        <v>187.78620094450469</v>
      </c>
      <c r="AE107" s="1775">
        <v>192.27599449366028</v>
      </c>
      <c r="AF107" s="1775">
        <v>436.83508993100571</v>
      </c>
      <c r="AG107" s="1775">
        <v>276.156083821609</v>
      </c>
      <c r="AH107" s="1775">
        <v>188.18462552631166</v>
      </c>
      <c r="AI107" s="1775">
        <v>189.36016078066584</v>
      </c>
      <c r="AJ107" s="1775">
        <v>265.26260299167768</v>
      </c>
    </row>
    <row r="108" spans="1:2007" s="465" customFormat="1" ht="18" thickBot="1" x14ac:dyDescent="0.35">
      <c r="A108" s="1726" t="s">
        <v>1751</v>
      </c>
      <c r="B108" s="1773">
        <v>583.89459443002306</v>
      </c>
      <c r="C108" s="1774">
        <v>631.57070513999906</v>
      </c>
      <c r="D108" s="1775">
        <v>616.94158316999801</v>
      </c>
      <c r="E108" s="1775">
        <v>596.99857070000098</v>
      </c>
      <c r="F108" s="1775">
        <v>584.98516946999996</v>
      </c>
      <c r="G108" s="1775">
        <v>599.65409799999793</v>
      </c>
      <c r="H108" s="1775">
        <v>870.69763566000097</v>
      </c>
      <c r="I108" s="1775">
        <v>603.84303502000091</v>
      </c>
      <c r="J108" s="1775">
        <v>568.68281976000003</v>
      </c>
      <c r="K108" s="1775">
        <v>635.32856238999898</v>
      </c>
      <c r="L108" s="1775">
        <v>658.20246413999985</v>
      </c>
      <c r="M108" s="1775">
        <v>619.75805202999902</v>
      </c>
      <c r="N108" s="1775">
        <v>621.01567517999695</v>
      </c>
      <c r="O108" s="1775">
        <v>632.81087524000316</v>
      </c>
      <c r="P108" s="1775">
        <v>615.25352097000189</v>
      </c>
      <c r="Q108" s="1775">
        <v>594.05219361999889</v>
      </c>
      <c r="R108" s="1775">
        <v>538</v>
      </c>
      <c r="S108" s="1775">
        <v>599.84889434999991</v>
      </c>
      <c r="T108" s="1775">
        <v>625.36299065000208</v>
      </c>
      <c r="U108" s="1775">
        <v>615.03332266999996</v>
      </c>
      <c r="V108" s="1775">
        <v>552.75484813000025</v>
      </c>
      <c r="W108" s="1775">
        <v>544.32204906999448</v>
      </c>
      <c r="X108" s="1775">
        <v>537.39705930163768</v>
      </c>
      <c r="Y108" s="1775">
        <v>557.77658666999992</v>
      </c>
      <c r="Z108" s="1775">
        <v>555.99818467999989</v>
      </c>
      <c r="AA108" s="1775">
        <v>553.18822877000014</v>
      </c>
      <c r="AB108" s="1775">
        <v>567.21572688000003</v>
      </c>
      <c r="AC108" s="1775">
        <v>585.34873653000011</v>
      </c>
      <c r="AD108" s="1775">
        <v>582.92598677000001</v>
      </c>
      <c r="AE108" s="1775">
        <v>598.59858883999243</v>
      </c>
      <c r="AF108" s="1775">
        <v>530.5286923499965</v>
      </c>
      <c r="AG108" s="1775">
        <v>418.96057434999784</v>
      </c>
      <c r="AH108" s="1775">
        <v>324.87851241999618</v>
      </c>
      <c r="AI108" s="1775">
        <v>294.01220236000103</v>
      </c>
      <c r="AJ108" s="1775">
        <v>292.01472865000335</v>
      </c>
    </row>
    <row r="109" spans="1:2007" s="465" customFormat="1" ht="17.25" x14ac:dyDescent="0.3">
      <c r="A109" s="1742" t="s">
        <v>1752</v>
      </c>
      <c r="B109" s="1794">
        <v>101827.67731590261</v>
      </c>
      <c r="C109" s="1795">
        <v>101566.34279117921</v>
      </c>
      <c r="D109" s="1796">
        <v>100690.27895274188</v>
      </c>
      <c r="E109" s="1796">
        <v>101155.66818200347</v>
      </c>
      <c r="F109" s="1796">
        <v>102191.18482721728</v>
      </c>
      <c r="G109" s="1796">
        <v>104013.00916807755</v>
      </c>
      <c r="H109" s="1796">
        <v>104911.38732969725</v>
      </c>
      <c r="I109" s="1796">
        <v>106184.72026019136</v>
      </c>
      <c r="J109" s="1796">
        <v>107533.71357428757</v>
      </c>
      <c r="K109" s="1796">
        <v>107751.81712756233</v>
      </c>
      <c r="L109" s="1796">
        <v>108527.46633098245</v>
      </c>
      <c r="M109" s="1796">
        <v>109795.26413277503</v>
      </c>
      <c r="N109" s="1796">
        <v>110601.30367501736</v>
      </c>
      <c r="O109" s="1796">
        <v>112098.32566453954</v>
      </c>
      <c r="P109" s="1796">
        <v>112119.3569155748</v>
      </c>
      <c r="Q109" s="1796">
        <v>112924.51598385395</v>
      </c>
      <c r="R109" s="1796">
        <v>113833</v>
      </c>
      <c r="S109" s="1796">
        <v>113597.39892824087</v>
      </c>
      <c r="T109" s="1796">
        <v>112762.80705982607</v>
      </c>
      <c r="U109" s="1796">
        <v>112526.86420953783</v>
      </c>
      <c r="V109" s="1796">
        <v>112971.71263527471</v>
      </c>
      <c r="W109" s="1796">
        <v>113860.25250365576</v>
      </c>
      <c r="X109" s="1796">
        <v>114672.46212670382</v>
      </c>
      <c r="Y109" s="1796">
        <v>115466.34448587886</v>
      </c>
      <c r="Z109" s="1796">
        <v>116168.04858855253</v>
      </c>
      <c r="AA109" s="1796">
        <v>116663.883886929</v>
      </c>
      <c r="AB109" s="1796">
        <v>116918.85983055862</v>
      </c>
      <c r="AC109" s="1796">
        <v>117606.28767179324</v>
      </c>
      <c r="AD109" s="1796">
        <v>117996.72344363194</v>
      </c>
      <c r="AE109" s="1796">
        <v>117018.35302388696</v>
      </c>
      <c r="AF109" s="1796">
        <v>117224.37572508343</v>
      </c>
      <c r="AG109" s="1796">
        <v>118568.32872566361</v>
      </c>
      <c r="AH109" s="1796">
        <v>119209.62092707849</v>
      </c>
      <c r="AI109" s="1796">
        <v>120133.69810548665</v>
      </c>
      <c r="AJ109" s="1796">
        <v>121316.46747991076</v>
      </c>
    </row>
    <row r="110" spans="1:2007" s="465" customFormat="1" ht="17.25" x14ac:dyDescent="0.3">
      <c r="A110" s="1728" t="s">
        <v>1787</v>
      </c>
      <c r="B110" s="1797">
        <v>65454.022924167752</v>
      </c>
      <c r="C110" s="1798">
        <v>65819.366004071489</v>
      </c>
      <c r="D110" s="1799">
        <v>65721.019359793965</v>
      </c>
      <c r="E110" s="1799">
        <v>66172.019291859862</v>
      </c>
      <c r="F110" s="1799">
        <v>66587.002342734282</v>
      </c>
      <c r="G110" s="1799">
        <v>67205.165347480448</v>
      </c>
      <c r="H110" s="1799">
        <v>67742.764730943425</v>
      </c>
      <c r="I110" s="1799">
        <v>68467.823421426408</v>
      </c>
      <c r="J110" s="1799">
        <v>69082.919850680119</v>
      </c>
      <c r="K110" s="1799">
        <v>69627.66103182215</v>
      </c>
      <c r="L110" s="1799">
        <v>70225.773570447273</v>
      </c>
      <c r="M110" s="1799">
        <v>70772.78217988777</v>
      </c>
      <c r="N110" s="1799">
        <v>71530.246731485182</v>
      </c>
      <c r="O110" s="1799">
        <v>71968.679674689702</v>
      </c>
      <c r="P110" s="1799">
        <v>72564.117397860013</v>
      </c>
      <c r="Q110" s="1799">
        <v>73103.844681200833</v>
      </c>
      <c r="R110" s="1799">
        <v>73599</v>
      </c>
      <c r="S110" s="1799">
        <v>73640.132001444494</v>
      </c>
      <c r="T110" s="1799">
        <v>73455.999701780936</v>
      </c>
      <c r="U110" s="1799">
        <v>73492.910650964259</v>
      </c>
      <c r="V110" s="1799">
        <v>73925.966686795859</v>
      </c>
      <c r="W110" s="1799">
        <v>74662.125246537573</v>
      </c>
      <c r="X110" s="1799">
        <v>75084.85956544803</v>
      </c>
      <c r="Y110" s="1799">
        <v>75684.942947643809</v>
      </c>
      <c r="Z110" s="1799">
        <v>76296.857987871466</v>
      </c>
      <c r="AA110" s="1799">
        <v>76968.803415005706</v>
      </c>
      <c r="AB110" s="1799">
        <v>77468.719801086962</v>
      </c>
      <c r="AC110" s="1799">
        <v>77748.299302734769</v>
      </c>
      <c r="AD110" s="1799">
        <v>77966.406986151822</v>
      </c>
      <c r="AE110" s="1799">
        <v>77970.828201750308</v>
      </c>
      <c r="AF110" s="1799">
        <v>78079.099514952963</v>
      </c>
      <c r="AG110" s="1799">
        <v>78585.109841408994</v>
      </c>
      <c r="AH110" s="1799">
        <v>79716.520630578612</v>
      </c>
      <c r="AI110" s="1799">
        <v>80217.054946897828</v>
      </c>
      <c r="AJ110" s="1799">
        <v>80466.0914063909</v>
      </c>
    </row>
    <row r="111" spans="1:2007" s="1803" customFormat="1" ht="17.25" x14ac:dyDescent="0.3">
      <c r="A111" s="1721" t="s">
        <v>1754</v>
      </c>
      <c r="B111" s="1800">
        <v>37926.15914899081</v>
      </c>
      <c r="C111" s="1801">
        <v>38027.62136121199</v>
      </c>
      <c r="D111" s="1802">
        <v>41062.730670763878</v>
      </c>
      <c r="E111" s="1802">
        <v>40609.504340946616</v>
      </c>
      <c r="F111" s="1802">
        <v>41031.122921827264</v>
      </c>
      <c r="G111" s="1802">
        <v>40629.291774646044</v>
      </c>
      <c r="H111" s="1802">
        <v>42325.239536532063</v>
      </c>
      <c r="I111" s="1802">
        <v>41967.419507891565</v>
      </c>
      <c r="J111" s="1802">
        <v>43046.445477026762</v>
      </c>
      <c r="K111" s="1802">
        <v>42746.324673189629</v>
      </c>
      <c r="L111" s="1802">
        <v>44584.86126135532</v>
      </c>
      <c r="M111" s="1802">
        <v>46443.514166772125</v>
      </c>
      <c r="N111" s="1802">
        <v>42586.718244732881</v>
      </c>
      <c r="O111" s="1802">
        <v>42624.547351633671</v>
      </c>
      <c r="P111" s="1802">
        <v>41961.010925317125</v>
      </c>
      <c r="Q111" s="1802">
        <v>41412.803957008771</v>
      </c>
      <c r="R111" s="1802">
        <v>43608</v>
      </c>
      <c r="S111" s="1802">
        <v>44597.909221826521</v>
      </c>
      <c r="T111" s="1802">
        <v>45280.240078865347</v>
      </c>
      <c r="U111" s="1802">
        <v>44306.911873565674</v>
      </c>
      <c r="V111" s="1802">
        <v>43520.714937338023</v>
      </c>
      <c r="W111" s="1802">
        <v>43296.66099297491</v>
      </c>
      <c r="X111" s="1802">
        <v>40973.322533522558</v>
      </c>
      <c r="Y111" s="1802">
        <v>32645.855703825717</v>
      </c>
      <c r="Z111" s="1802">
        <v>32616.494650579101</v>
      </c>
      <c r="AA111" s="1802">
        <v>32853.254421667327</v>
      </c>
      <c r="AB111" s="1802">
        <v>32638.816112019726</v>
      </c>
      <c r="AC111" s="1802">
        <v>33445.940530395674</v>
      </c>
      <c r="AD111" s="1802">
        <v>32647.155405877107</v>
      </c>
      <c r="AE111" s="1802">
        <v>31964.101455423872</v>
      </c>
      <c r="AF111" s="1802">
        <v>33381.393647742778</v>
      </c>
      <c r="AG111" s="1802">
        <v>36683.045817680693</v>
      </c>
      <c r="AH111" s="1802">
        <v>34521.596720840847</v>
      </c>
      <c r="AI111" s="1802">
        <v>35817.703448725806</v>
      </c>
      <c r="AJ111" s="1802">
        <v>34393.914112519793</v>
      </c>
      <c r="AK111" s="465"/>
      <c r="AL111" s="465"/>
      <c r="AM111" s="465"/>
      <c r="AN111" s="465"/>
      <c r="AO111" s="465"/>
      <c r="AP111" s="465"/>
      <c r="AQ111" s="465"/>
      <c r="AR111" s="465"/>
      <c r="AS111" s="465"/>
      <c r="AT111" s="465"/>
      <c r="AU111" s="465"/>
      <c r="AV111" s="465"/>
      <c r="AW111" s="465"/>
      <c r="AX111" s="465"/>
      <c r="AY111" s="465"/>
      <c r="AZ111" s="465"/>
      <c r="BA111" s="465"/>
      <c r="BB111" s="465"/>
      <c r="BC111" s="465"/>
      <c r="BD111" s="465"/>
      <c r="BE111" s="465"/>
      <c r="BF111" s="465"/>
      <c r="BG111" s="465"/>
      <c r="BH111" s="465"/>
      <c r="BI111" s="465"/>
      <c r="BJ111" s="465"/>
      <c r="BK111" s="465"/>
      <c r="BL111" s="465"/>
      <c r="BM111" s="465"/>
      <c r="BN111" s="465"/>
      <c r="BO111" s="465"/>
      <c r="BP111" s="465"/>
      <c r="BQ111" s="465"/>
      <c r="BR111" s="465"/>
      <c r="BS111" s="465"/>
      <c r="BT111" s="465"/>
      <c r="BU111" s="465"/>
      <c r="BV111" s="465"/>
      <c r="BW111" s="465"/>
      <c r="BX111" s="465"/>
      <c r="BY111" s="465"/>
      <c r="BZ111" s="465"/>
      <c r="CA111" s="465"/>
      <c r="CB111" s="465"/>
      <c r="CC111" s="465"/>
      <c r="CD111" s="465"/>
      <c r="CE111" s="465"/>
      <c r="CF111" s="465"/>
      <c r="CG111" s="465"/>
      <c r="CH111" s="465"/>
      <c r="CI111" s="465"/>
      <c r="CJ111" s="465"/>
      <c r="CK111" s="465"/>
      <c r="CL111" s="465"/>
      <c r="CM111" s="465"/>
      <c r="CN111" s="465"/>
      <c r="CO111" s="465"/>
      <c r="CP111" s="465"/>
      <c r="CQ111" s="465"/>
      <c r="CR111" s="465"/>
      <c r="CS111" s="465"/>
      <c r="CT111" s="465"/>
      <c r="CU111" s="465"/>
      <c r="CV111" s="465"/>
      <c r="CW111" s="465"/>
      <c r="CX111" s="465"/>
      <c r="CY111" s="465"/>
      <c r="CZ111" s="465"/>
      <c r="DA111" s="465"/>
      <c r="DB111" s="465"/>
      <c r="DC111" s="465"/>
      <c r="DD111" s="465"/>
      <c r="DE111" s="465"/>
      <c r="DF111" s="465"/>
      <c r="DG111" s="465"/>
      <c r="DH111" s="465"/>
      <c r="DI111" s="465"/>
      <c r="DJ111" s="465"/>
      <c r="DK111" s="465"/>
      <c r="DL111" s="465"/>
      <c r="DM111" s="465"/>
      <c r="DN111" s="465"/>
      <c r="DO111" s="465"/>
      <c r="DP111" s="465"/>
      <c r="DQ111" s="465"/>
      <c r="DR111" s="465"/>
      <c r="DS111" s="465"/>
      <c r="DT111" s="465"/>
      <c r="DU111" s="465"/>
      <c r="DV111" s="465"/>
      <c r="DW111" s="465"/>
      <c r="DX111" s="465"/>
      <c r="DY111" s="465"/>
      <c r="DZ111" s="465"/>
      <c r="EA111" s="465"/>
      <c r="EB111" s="465"/>
      <c r="EC111" s="465"/>
      <c r="ED111" s="465"/>
      <c r="EE111" s="465"/>
      <c r="EF111" s="465"/>
      <c r="EG111" s="465"/>
      <c r="EH111" s="465"/>
      <c r="EI111" s="465"/>
      <c r="EJ111" s="465"/>
      <c r="EK111" s="465"/>
      <c r="EL111" s="465"/>
      <c r="EM111" s="465"/>
      <c r="EN111" s="465"/>
      <c r="EO111" s="465"/>
      <c r="EP111" s="465"/>
      <c r="EQ111" s="465"/>
      <c r="ER111" s="465"/>
      <c r="ES111" s="465"/>
      <c r="ET111" s="465"/>
      <c r="EU111" s="465"/>
      <c r="EV111" s="465"/>
      <c r="EW111" s="465"/>
      <c r="EX111" s="465"/>
      <c r="EY111" s="465"/>
      <c r="EZ111" s="465"/>
      <c r="FA111" s="465"/>
      <c r="FB111" s="465"/>
      <c r="FC111" s="465"/>
      <c r="FD111" s="465"/>
      <c r="FE111" s="465"/>
      <c r="FF111" s="465"/>
      <c r="FG111" s="465"/>
      <c r="FH111" s="465"/>
      <c r="FI111" s="465"/>
      <c r="FJ111" s="465"/>
      <c r="FK111" s="465"/>
      <c r="FL111" s="465"/>
      <c r="FM111" s="465"/>
      <c r="FN111" s="465"/>
      <c r="FO111" s="465"/>
      <c r="FP111" s="465"/>
      <c r="FQ111" s="465"/>
      <c r="FR111" s="465"/>
      <c r="FS111" s="465"/>
      <c r="FT111" s="465"/>
      <c r="FU111" s="465"/>
      <c r="FV111" s="465"/>
      <c r="FW111" s="465"/>
      <c r="FX111" s="465"/>
      <c r="FY111" s="465"/>
      <c r="FZ111" s="465"/>
      <c r="GA111" s="465"/>
      <c r="GB111" s="465"/>
      <c r="GC111" s="465"/>
      <c r="GD111" s="465"/>
      <c r="GE111" s="465"/>
      <c r="GF111" s="465"/>
      <c r="GG111" s="465"/>
      <c r="GH111" s="465"/>
      <c r="GI111" s="465"/>
      <c r="GJ111" s="465"/>
      <c r="GK111" s="465"/>
      <c r="GL111" s="465"/>
      <c r="GM111" s="465"/>
      <c r="GN111" s="465"/>
      <c r="GO111" s="465"/>
      <c r="GP111" s="465"/>
      <c r="GQ111" s="465"/>
      <c r="GR111" s="465"/>
      <c r="GS111" s="465"/>
      <c r="GT111" s="465"/>
      <c r="GU111" s="465"/>
      <c r="GV111" s="465"/>
      <c r="GW111" s="465"/>
      <c r="GX111" s="465"/>
      <c r="GY111" s="465"/>
      <c r="GZ111" s="465"/>
      <c r="HA111" s="465"/>
      <c r="HB111" s="465"/>
      <c r="HC111" s="465"/>
      <c r="HD111" s="465"/>
      <c r="HE111" s="465"/>
      <c r="HF111" s="465"/>
      <c r="HG111" s="465"/>
      <c r="HH111" s="465"/>
      <c r="HI111" s="465"/>
      <c r="HJ111" s="465"/>
      <c r="HK111" s="465"/>
      <c r="HL111" s="465"/>
      <c r="HM111" s="465"/>
      <c r="HN111" s="465"/>
      <c r="HO111" s="465"/>
      <c r="HP111" s="465"/>
      <c r="HQ111" s="465"/>
      <c r="HR111" s="465"/>
      <c r="HS111" s="465"/>
      <c r="HT111" s="465"/>
      <c r="HU111" s="465"/>
      <c r="HV111" s="465"/>
      <c r="HW111" s="465"/>
      <c r="HX111" s="465"/>
      <c r="HY111" s="465"/>
      <c r="HZ111" s="465"/>
      <c r="IA111" s="465"/>
      <c r="IB111" s="465"/>
      <c r="IC111" s="465"/>
      <c r="ID111" s="465"/>
      <c r="IE111" s="465"/>
      <c r="IF111" s="465"/>
      <c r="IG111" s="465"/>
      <c r="IH111" s="465"/>
      <c r="II111" s="465"/>
      <c r="IJ111" s="465"/>
      <c r="IK111" s="465"/>
      <c r="IL111" s="465"/>
      <c r="IM111" s="465"/>
      <c r="IN111" s="465"/>
      <c r="IO111" s="465"/>
      <c r="IP111" s="465"/>
      <c r="IQ111" s="465"/>
      <c r="IR111" s="465"/>
      <c r="IS111" s="465"/>
      <c r="IT111" s="465"/>
      <c r="IU111" s="465"/>
      <c r="IV111" s="465"/>
      <c r="IW111" s="465"/>
      <c r="IX111" s="465"/>
      <c r="IY111" s="465"/>
      <c r="IZ111" s="465"/>
      <c r="JA111" s="465"/>
      <c r="JB111" s="465"/>
      <c r="JC111" s="465"/>
      <c r="JD111" s="465"/>
      <c r="JE111" s="465"/>
      <c r="JF111" s="465"/>
      <c r="JG111" s="465"/>
      <c r="JH111" s="465"/>
      <c r="JI111" s="465"/>
      <c r="JJ111" s="465"/>
      <c r="JK111" s="465"/>
      <c r="JL111" s="465"/>
      <c r="JM111" s="465"/>
      <c r="JN111" s="465"/>
      <c r="JO111" s="465"/>
      <c r="JP111" s="465"/>
      <c r="JQ111" s="465"/>
      <c r="JR111" s="465"/>
      <c r="JS111" s="465"/>
      <c r="JT111" s="465"/>
      <c r="JU111" s="465"/>
      <c r="JV111" s="465"/>
      <c r="JW111" s="465"/>
      <c r="JX111" s="465"/>
      <c r="JY111" s="465"/>
      <c r="JZ111" s="465"/>
      <c r="KA111" s="465"/>
      <c r="KB111" s="465"/>
      <c r="KC111" s="465"/>
      <c r="KD111" s="465"/>
      <c r="KE111" s="465"/>
      <c r="KF111" s="465"/>
      <c r="KG111" s="465"/>
      <c r="KH111" s="465"/>
      <c r="KI111" s="465"/>
      <c r="KJ111" s="465"/>
      <c r="KK111" s="465"/>
      <c r="KL111" s="465"/>
      <c r="KM111" s="465"/>
      <c r="KN111" s="465"/>
      <c r="KO111" s="465"/>
      <c r="KP111" s="465"/>
      <c r="KQ111" s="465"/>
      <c r="KR111" s="465"/>
      <c r="KS111" s="465"/>
      <c r="KT111" s="465"/>
      <c r="KU111" s="465"/>
      <c r="KV111" s="465"/>
      <c r="KW111" s="465"/>
      <c r="KX111" s="465"/>
      <c r="KY111" s="465"/>
      <c r="KZ111" s="465"/>
      <c r="LA111" s="465"/>
      <c r="LB111" s="465"/>
      <c r="LC111" s="465"/>
      <c r="LD111" s="465"/>
      <c r="LE111" s="465"/>
      <c r="LF111" s="465"/>
      <c r="LG111" s="465"/>
      <c r="LH111" s="465"/>
      <c r="LI111" s="465"/>
      <c r="LJ111" s="465"/>
      <c r="LK111" s="465"/>
      <c r="LL111" s="465"/>
      <c r="LM111" s="465"/>
      <c r="LN111" s="465"/>
      <c r="LO111" s="465"/>
      <c r="LP111" s="465"/>
      <c r="LQ111" s="465"/>
      <c r="LR111" s="465"/>
      <c r="LS111" s="465"/>
      <c r="LT111" s="465"/>
      <c r="LU111" s="465"/>
      <c r="LV111" s="465"/>
      <c r="LW111" s="465"/>
      <c r="LX111" s="465"/>
      <c r="LY111" s="465"/>
      <c r="LZ111" s="465"/>
      <c r="MA111" s="465"/>
      <c r="MB111" s="465"/>
      <c r="MC111" s="465"/>
      <c r="MD111" s="465"/>
      <c r="ME111" s="465"/>
      <c r="MF111" s="465"/>
      <c r="MG111" s="465"/>
      <c r="MH111" s="465"/>
      <c r="MI111" s="465"/>
      <c r="MJ111" s="465"/>
      <c r="MK111" s="465"/>
      <c r="ML111" s="465"/>
      <c r="MM111" s="465"/>
      <c r="MN111" s="465"/>
      <c r="MO111" s="465"/>
      <c r="MP111" s="465"/>
      <c r="MQ111" s="465"/>
      <c r="MR111" s="465"/>
      <c r="MS111" s="465"/>
      <c r="MT111" s="465"/>
      <c r="MU111" s="465"/>
      <c r="MV111" s="465"/>
      <c r="MW111" s="465"/>
      <c r="MX111" s="465"/>
      <c r="MY111" s="465"/>
      <c r="MZ111" s="465"/>
      <c r="NA111" s="465"/>
      <c r="NB111" s="465"/>
      <c r="NC111" s="465"/>
      <c r="ND111" s="465"/>
      <c r="NE111" s="465"/>
      <c r="NF111" s="465"/>
      <c r="NG111" s="465"/>
      <c r="NH111" s="465"/>
      <c r="NI111" s="465"/>
      <c r="NJ111" s="465"/>
      <c r="NK111" s="465"/>
      <c r="NL111" s="465"/>
      <c r="NM111" s="465"/>
      <c r="NN111" s="465"/>
      <c r="NO111" s="465"/>
      <c r="NP111" s="465"/>
      <c r="NQ111" s="465"/>
      <c r="NR111" s="465"/>
      <c r="NS111" s="465"/>
      <c r="NT111" s="465"/>
      <c r="NU111" s="465"/>
      <c r="NV111" s="465"/>
      <c r="NW111" s="465"/>
      <c r="NX111" s="465"/>
      <c r="NY111" s="465"/>
      <c r="NZ111" s="465"/>
      <c r="OA111" s="465"/>
      <c r="OB111" s="465"/>
      <c r="OC111" s="465"/>
      <c r="OD111" s="465"/>
      <c r="OE111" s="465"/>
      <c r="OF111" s="465"/>
      <c r="OG111" s="465"/>
      <c r="OH111" s="465"/>
      <c r="OI111" s="465"/>
      <c r="OJ111" s="465"/>
      <c r="OK111" s="465"/>
      <c r="OL111" s="465"/>
      <c r="OM111" s="465"/>
      <c r="ON111" s="465"/>
      <c r="OO111" s="465"/>
      <c r="OP111" s="465"/>
      <c r="OQ111" s="465"/>
      <c r="OR111" s="465"/>
      <c r="OS111" s="465"/>
      <c r="OT111" s="465"/>
      <c r="OU111" s="465"/>
      <c r="OV111" s="465"/>
      <c r="OW111" s="465"/>
      <c r="OX111" s="465"/>
      <c r="OY111" s="465"/>
      <c r="OZ111" s="465"/>
      <c r="PA111" s="465"/>
      <c r="PB111" s="465"/>
      <c r="PC111" s="465"/>
      <c r="PD111" s="465"/>
      <c r="PE111" s="465"/>
      <c r="PF111" s="465"/>
      <c r="PG111" s="465"/>
      <c r="PH111" s="465"/>
      <c r="PI111" s="465"/>
      <c r="PJ111" s="465"/>
      <c r="PK111" s="465"/>
      <c r="PL111" s="465"/>
      <c r="PM111" s="465"/>
      <c r="PN111" s="465"/>
      <c r="PO111" s="465"/>
      <c r="PP111" s="465"/>
      <c r="PQ111" s="465"/>
      <c r="PR111" s="465"/>
      <c r="PS111" s="465"/>
      <c r="PT111" s="465"/>
      <c r="PU111" s="465"/>
      <c r="PV111" s="465"/>
      <c r="PW111" s="465"/>
      <c r="PX111" s="465"/>
      <c r="PY111" s="465"/>
      <c r="PZ111" s="465"/>
      <c r="QA111" s="465"/>
      <c r="QB111" s="465"/>
      <c r="QC111" s="465"/>
      <c r="QD111" s="465"/>
      <c r="QE111" s="465"/>
      <c r="QF111" s="465"/>
      <c r="QG111" s="465"/>
      <c r="QH111" s="465"/>
      <c r="QI111" s="465"/>
      <c r="QJ111" s="465"/>
      <c r="QK111" s="465"/>
      <c r="QL111" s="465"/>
      <c r="QM111" s="465"/>
      <c r="QN111" s="465"/>
      <c r="QO111" s="465"/>
      <c r="QP111" s="465"/>
      <c r="QQ111" s="465"/>
      <c r="QR111" s="465"/>
      <c r="QS111" s="465"/>
      <c r="QT111" s="465"/>
      <c r="QU111" s="465"/>
      <c r="QV111" s="465"/>
      <c r="QW111" s="465"/>
      <c r="QX111" s="465"/>
      <c r="QY111" s="465"/>
      <c r="QZ111" s="465"/>
      <c r="RA111" s="465"/>
      <c r="RB111" s="465"/>
      <c r="RC111" s="465"/>
      <c r="RD111" s="465"/>
      <c r="RE111" s="465"/>
      <c r="RF111" s="465"/>
      <c r="RG111" s="465"/>
      <c r="RH111" s="465"/>
      <c r="RI111" s="465"/>
      <c r="RJ111" s="465"/>
      <c r="RK111" s="465"/>
      <c r="RL111" s="465"/>
      <c r="RM111" s="465"/>
      <c r="RN111" s="465"/>
      <c r="RO111" s="465"/>
      <c r="RP111" s="465"/>
      <c r="RQ111" s="465"/>
      <c r="RR111" s="465"/>
      <c r="RS111" s="465"/>
      <c r="RT111" s="465"/>
      <c r="RU111" s="465"/>
      <c r="RV111" s="465"/>
      <c r="RW111" s="465"/>
      <c r="RX111" s="465"/>
      <c r="RY111" s="465"/>
      <c r="RZ111" s="465"/>
      <c r="SA111" s="465"/>
      <c r="SB111" s="465"/>
      <c r="SC111" s="465"/>
      <c r="SD111" s="465"/>
      <c r="SE111" s="465"/>
      <c r="SF111" s="465"/>
      <c r="SG111" s="465"/>
      <c r="SH111" s="465"/>
      <c r="SI111" s="465"/>
      <c r="SJ111" s="465"/>
      <c r="SK111" s="465"/>
      <c r="SL111" s="465"/>
      <c r="SM111" s="465"/>
      <c r="SN111" s="465"/>
      <c r="SO111" s="465"/>
      <c r="SP111" s="465"/>
      <c r="SQ111" s="465"/>
      <c r="SR111" s="465"/>
      <c r="SS111" s="465"/>
      <c r="ST111" s="465"/>
      <c r="SU111" s="465"/>
      <c r="SV111" s="465"/>
      <c r="SW111" s="465"/>
      <c r="SX111" s="465"/>
      <c r="SY111" s="465"/>
      <c r="SZ111" s="465"/>
      <c r="TA111" s="465"/>
      <c r="TB111" s="465"/>
      <c r="TC111" s="465"/>
      <c r="TD111" s="465"/>
      <c r="TE111" s="465"/>
      <c r="TF111" s="465"/>
      <c r="TG111" s="465"/>
      <c r="TH111" s="465"/>
      <c r="TI111" s="465"/>
      <c r="TJ111" s="465"/>
      <c r="TK111" s="465"/>
      <c r="TL111" s="465"/>
      <c r="TM111" s="465"/>
      <c r="TN111" s="465"/>
      <c r="TO111" s="465"/>
      <c r="TP111" s="465"/>
      <c r="TQ111" s="465"/>
      <c r="TR111" s="465"/>
      <c r="TS111" s="465"/>
      <c r="TT111" s="465"/>
      <c r="TU111" s="465"/>
      <c r="TV111" s="465"/>
      <c r="TW111" s="465"/>
      <c r="TX111" s="465"/>
      <c r="TY111" s="465"/>
      <c r="TZ111" s="465"/>
      <c r="UA111" s="465"/>
      <c r="UB111" s="465"/>
      <c r="UC111" s="465"/>
      <c r="UD111" s="465"/>
      <c r="UE111" s="465"/>
      <c r="UF111" s="465"/>
      <c r="UG111" s="465"/>
      <c r="UH111" s="465"/>
      <c r="UI111" s="465"/>
      <c r="UJ111" s="465"/>
      <c r="UK111" s="465"/>
      <c r="UL111" s="465"/>
      <c r="UM111" s="465"/>
      <c r="UN111" s="465"/>
      <c r="UO111" s="465"/>
      <c r="UP111" s="465"/>
      <c r="UQ111" s="465"/>
      <c r="UR111" s="465"/>
      <c r="US111" s="465"/>
      <c r="UT111" s="465"/>
      <c r="UU111" s="465"/>
      <c r="UV111" s="465"/>
      <c r="UW111" s="465"/>
      <c r="UX111" s="465"/>
      <c r="UY111" s="465"/>
      <c r="UZ111" s="465"/>
      <c r="VA111" s="465"/>
      <c r="VB111" s="465"/>
      <c r="VC111" s="465"/>
      <c r="VD111" s="465"/>
      <c r="VE111" s="465"/>
      <c r="VF111" s="465"/>
      <c r="VG111" s="465"/>
      <c r="VH111" s="465"/>
      <c r="VI111" s="465"/>
      <c r="VJ111" s="465"/>
      <c r="VK111" s="465"/>
      <c r="VL111" s="465"/>
      <c r="VM111" s="465"/>
      <c r="VN111" s="465"/>
      <c r="VO111" s="465"/>
      <c r="VP111" s="465"/>
      <c r="VQ111" s="465"/>
      <c r="VR111" s="465"/>
      <c r="VS111" s="465"/>
      <c r="VT111" s="465"/>
      <c r="VU111" s="465"/>
      <c r="VV111" s="465"/>
      <c r="VW111" s="465"/>
      <c r="VX111" s="465"/>
      <c r="VY111" s="465"/>
      <c r="VZ111" s="465"/>
      <c r="WA111" s="465"/>
      <c r="WB111" s="465"/>
      <c r="WC111" s="465"/>
      <c r="WD111" s="465"/>
      <c r="WE111" s="465"/>
      <c r="WF111" s="465"/>
      <c r="WG111" s="465"/>
      <c r="WH111" s="465"/>
      <c r="WI111" s="465"/>
      <c r="WJ111" s="465"/>
      <c r="WK111" s="465"/>
      <c r="WL111" s="465"/>
      <c r="WM111" s="465"/>
      <c r="WN111" s="465"/>
      <c r="WO111" s="465"/>
      <c r="WP111" s="465"/>
      <c r="WQ111" s="465"/>
      <c r="WR111" s="465"/>
      <c r="WS111" s="465"/>
      <c r="WT111" s="465"/>
      <c r="WU111" s="465"/>
      <c r="WV111" s="465"/>
      <c r="WW111" s="465"/>
      <c r="WX111" s="465"/>
      <c r="WY111" s="465"/>
      <c r="WZ111" s="465"/>
      <c r="XA111" s="465"/>
      <c r="XB111" s="465"/>
      <c r="XC111" s="465"/>
      <c r="XD111" s="465"/>
      <c r="XE111" s="465"/>
      <c r="XF111" s="465"/>
      <c r="XG111" s="465"/>
      <c r="XH111" s="465"/>
      <c r="XI111" s="465"/>
      <c r="XJ111" s="465"/>
      <c r="XK111" s="465"/>
      <c r="XL111" s="465"/>
      <c r="XM111" s="465"/>
      <c r="XN111" s="465"/>
      <c r="XO111" s="465"/>
      <c r="XP111" s="465"/>
      <c r="XQ111" s="465"/>
      <c r="XR111" s="465"/>
      <c r="XS111" s="465"/>
      <c r="XT111" s="465"/>
      <c r="XU111" s="465"/>
      <c r="XV111" s="465"/>
      <c r="XW111" s="465"/>
      <c r="XX111" s="465"/>
      <c r="XY111" s="465"/>
      <c r="XZ111" s="465"/>
      <c r="YA111" s="465"/>
      <c r="YB111" s="465"/>
      <c r="YC111" s="465"/>
      <c r="YD111" s="465"/>
      <c r="YE111" s="465"/>
      <c r="YF111" s="465"/>
      <c r="YG111" s="465"/>
      <c r="YH111" s="465"/>
      <c r="YI111" s="465"/>
      <c r="YJ111" s="465"/>
      <c r="YK111" s="465"/>
      <c r="YL111" s="465"/>
      <c r="YM111" s="465"/>
      <c r="YN111" s="465"/>
      <c r="YO111" s="465"/>
      <c r="YP111" s="465"/>
      <c r="YQ111" s="465"/>
      <c r="YR111" s="465"/>
      <c r="YS111" s="465"/>
      <c r="YT111" s="465"/>
      <c r="YU111" s="465"/>
      <c r="YV111" s="465"/>
      <c r="YW111" s="465"/>
      <c r="YX111" s="465"/>
      <c r="YY111" s="465"/>
      <c r="YZ111" s="465"/>
      <c r="ZA111" s="465"/>
      <c r="ZB111" s="465"/>
      <c r="ZC111" s="465"/>
      <c r="ZD111" s="465"/>
      <c r="ZE111" s="465"/>
      <c r="ZF111" s="465"/>
      <c r="ZG111" s="465"/>
      <c r="ZH111" s="465"/>
      <c r="ZI111" s="465"/>
      <c r="ZJ111" s="465"/>
      <c r="ZK111" s="465"/>
      <c r="ZL111" s="465"/>
      <c r="ZM111" s="465"/>
      <c r="ZN111" s="465"/>
      <c r="ZO111" s="465"/>
      <c r="ZP111" s="465"/>
      <c r="ZQ111" s="465"/>
      <c r="ZR111" s="465"/>
      <c r="ZS111" s="465"/>
      <c r="ZT111" s="465"/>
      <c r="ZU111" s="465"/>
      <c r="ZV111" s="465"/>
      <c r="ZW111" s="465"/>
      <c r="ZX111" s="465"/>
      <c r="ZY111" s="465"/>
      <c r="ZZ111" s="465"/>
      <c r="AAA111" s="465"/>
      <c r="AAB111" s="465"/>
      <c r="AAC111" s="465"/>
      <c r="AAD111" s="465"/>
      <c r="AAE111" s="465"/>
      <c r="AAF111" s="465"/>
      <c r="AAG111" s="465"/>
      <c r="AAH111" s="465"/>
      <c r="AAI111" s="465"/>
      <c r="AAJ111" s="465"/>
      <c r="AAK111" s="465"/>
      <c r="AAL111" s="465"/>
      <c r="AAM111" s="465"/>
      <c r="AAN111" s="465"/>
      <c r="AAO111" s="465"/>
      <c r="AAP111" s="465"/>
      <c r="AAQ111" s="465"/>
      <c r="AAR111" s="465"/>
      <c r="AAS111" s="465"/>
      <c r="AAT111" s="465"/>
      <c r="AAU111" s="465"/>
      <c r="AAV111" s="465"/>
      <c r="AAW111" s="465"/>
      <c r="AAX111" s="465"/>
      <c r="AAY111" s="465"/>
      <c r="AAZ111" s="465"/>
      <c r="ABA111" s="465"/>
      <c r="ABB111" s="465"/>
      <c r="ABC111" s="465"/>
      <c r="ABD111" s="465"/>
      <c r="ABE111" s="465"/>
      <c r="ABF111" s="465"/>
      <c r="ABG111" s="465"/>
      <c r="ABH111" s="465"/>
      <c r="ABI111" s="465"/>
      <c r="ABJ111" s="465"/>
      <c r="ABK111" s="465"/>
      <c r="ABL111" s="465"/>
      <c r="ABM111" s="465"/>
      <c r="ABN111" s="465"/>
      <c r="ABO111" s="465"/>
      <c r="ABP111" s="465"/>
      <c r="ABQ111" s="465"/>
      <c r="ABR111" s="465"/>
      <c r="ABS111" s="465"/>
      <c r="ABT111" s="465"/>
      <c r="ABU111" s="465"/>
      <c r="ABV111" s="465"/>
      <c r="ABW111" s="465"/>
      <c r="ABX111" s="465"/>
      <c r="ABY111" s="465"/>
      <c r="ABZ111" s="465"/>
      <c r="ACA111" s="465"/>
      <c r="ACB111" s="465"/>
      <c r="ACC111" s="465"/>
      <c r="ACD111" s="465"/>
      <c r="ACE111" s="465"/>
      <c r="ACF111" s="465"/>
      <c r="ACG111" s="465"/>
      <c r="ACH111" s="465"/>
      <c r="ACI111" s="465"/>
      <c r="ACJ111" s="465"/>
      <c r="ACK111" s="465"/>
      <c r="ACL111" s="465"/>
      <c r="ACM111" s="465"/>
      <c r="ACN111" s="465"/>
      <c r="ACO111" s="465"/>
      <c r="ACP111" s="465"/>
      <c r="ACQ111" s="465"/>
      <c r="ACR111" s="465"/>
      <c r="ACS111" s="465"/>
      <c r="ACT111" s="465"/>
      <c r="ACU111" s="465"/>
      <c r="ACV111" s="465"/>
      <c r="ACW111" s="465"/>
      <c r="ACX111" s="465"/>
      <c r="ACY111" s="465"/>
      <c r="ACZ111" s="465"/>
      <c r="ADA111" s="465"/>
      <c r="ADB111" s="465"/>
      <c r="ADC111" s="465"/>
      <c r="ADD111" s="465"/>
      <c r="ADE111" s="465"/>
      <c r="ADF111" s="465"/>
      <c r="ADG111" s="465"/>
      <c r="ADH111" s="465"/>
      <c r="ADI111" s="465"/>
      <c r="ADJ111" s="465"/>
      <c r="ADK111" s="465"/>
      <c r="ADL111" s="465"/>
      <c r="ADM111" s="465"/>
      <c r="ADN111" s="465"/>
      <c r="ADO111" s="465"/>
      <c r="ADP111" s="465"/>
      <c r="ADQ111" s="465"/>
      <c r="ADR111" s="465"/>
      <c r="ADS111" s="465"/>
      <c r="ADT111" s="465"/>
      <c r="ADU111" s="465"/>
      <c r="ADV111" s="465"/>
      <c r="ADW111" s="465"/>
      <c r="ADX111" s="465"/>
      <c r="ADY111" s="465"/>
      <c r="ADZ111" s="465"/>
      <c r="AEA111" s="465"/>
      <c r="AEB111" s="465"/>
      <c r="AEC111" s="465"/>
      <c r="AED111" s="465"/>
      <c r="AEE111" s="465"/>
      <c r="AEF111" s="465"/>
      <c r="AEG111" s="465"/>
      <c r="AEH111" s="465"/>
      <c r="AEI111" s="465"/>
      <c r="AEJ111" s="465"/>
      <c r="AEK111" s="465"/>
      <c r="AEL111" s="465"/>
      <c r="AEM111" s="465"/>
      <c r="AEN111" s="465"/>
      <c r="AEO111" s="465"/>
      <c r="AEP111" s="465"/>
      <c r="AEQ111" s="465"/>
      <c r="AER111" s="465"/>
      <c r="AES111" s="465"/>
      <c r="AET111" s="465"/>
      <c r="AEU111" s="465"/>
      <c r="AEV111" s="465"/>
      <c r="AEW111" s="465"/>
      <c r="AEX111" s="465"/>
      <c r="AEY111" s="465"/>
      <c r="AEZ111" s="465"/>
      <c r="AFA111" s="465"/>
      <c r="AFB111" s="465"/>
      <c r="AFC111" s="465"/>
      <c r="AFD111" s="465"/>
      <c r="AFE111" s="465"/>
      <c r="AFF111" s="465"/>
      <c r="AFG111" s="465"/>
      <c r="AFH111" s="465"/>
      <c r="AFI111" s="465"/>
      <c r="AFJ111" s="465"/>
      <c r="AFK111" s="465"/>
      <c r="AFL111" s="465"/>
      <c r="AFM111" s="465"/>
      <c r="AFN111" s="465"/>
      <c r="AFO111" s="465"/>
      <c r="AFP111" s="465"/>
      <c r="AFQ111" s="465"/>
      <c r="AFR111" s="465"/>
      <c r="AFS111" s="465"/>
      <c r="AFT111" s="465"/>
      <c r="AFU111" s="465"/>
      <c r="AFV111" s="465"/>
      <c r="AFW111" s="465"/>
      <c r="AFX111" s="465"/>
      <c r="AFY111" s="465"/>
      <c r="AFZ111" s="465"/>
      <c r="AGA111" s="465"/>
      <c r="AGB111" s="465"/>
      <c r="AGC111" s="465"/>
      <c r="AGD111" s="465"/>
      <c r="AGE111" s="465"/>
      <c r="AGF111" s="465"/>
      <c r="AGG111" s="465"/>
      <c r="AGH111" s="465"/>
      <c r="AGI111" s="465"/>
      <c r="AGJ111" s="465"/>
      <c r="AGK111" s="465"/>
      <c r="AGL111" s="465"/>
      <c r="AGM111" s="465"/>
      <c r="AGN111" s="465"/>
      <c r="AGO111" s="465"/>
      <c r="AGP111" s="465"/>
      <c r="AGQ111" s="465"/>
      <c r="AGR111" s="465"/>
      <c r="AGS111" s="465"/>
      <c r="AGT111" s="465"/>
      <c r="AGU111" s="465"/>
      <c r="AGV111" s="465"/>
      <c r="AGW111" s="465"/>
      <c r="AGX111" s="465"/>
      <c r="AGY111" s="465"/>
      <c r="AGZ111" s="465"/>
      <c r="AHA111" s="465"/>
      <c r="AHB111" s="465"/>
      <c r="AHC111" s="465"/>
      <c r="AHD111" s="465"/>
      <c r="AHE111" s="465"/>
      <c r="AHF111" s="465"/>
      <c r="AHG111" s="465"/>
      <c r="AHH111" s="465"/>
      <c r="AHI111" s="465"/>
      <c r="AHJ111" s="465"/>
      <c r="AHK111" s="465"/>
      <c r="AHL111" s="465"/>
      <c r="AHM111" s="465"/>
      <c r="AHN111" s="465"/>
      <c r="AHO111" s="465"/>
      <c r="AHP111" s="465"/>
      <c r="AHQ111" s="465"/>
      <c r="AHR111" s="465"/>
      <c r="AHS111" s="465"/>
      <c r="AHT111" s="465"/>
      <c r="AHU111" s="465"/>
      <c r="AHV111" s="465"/>
      <c r="AHW111" s="465"/>
      <c r="AHX111" s="465"/>
      <c r="AHY111" s="465"/>
      <c r="AHZ111" s="465"/>
      <c r="AIA111" s="465"/>
      <c r="AIB111" s="465"/>
      <c r="AIC111" s="465"/>
      <c r="AID111" s="465"/>
      <c r="AIE111" s="465"/>
      <c r="AIF111" s="465"/>
      <c r="AIG111" s="465"/>
      <c r="AIH111" s="465"/>
      <c r="AII111" s="465"/>
      <c r="AIJ111" s="465"/>
      <c r="AIK111" s="465"/>
      <c r="AIL111" s="465"/>
      <c r="AIM111" s="465"/>
      <c r="AIN111" s="465"/>
      <c r="AIO111" s="465"/>
      <c r="AIP111" s="465"/>
      <c r="AIQ111" s="465"/>
      <c r="AIR111" s="465"/>
      <c r="AIS111" s="465"/>
      <c r="AIT111" s="465"/>
      <c r="AIU111" s="465"/>
      <c r="AIV111" s="465"/>
      <c r="AIW111" s="465"/>
      <c r="AIX111" s="465"/>
      <c r="AIY111" s="465"/>
      <c r="AIZ111" s="465"/>
      <c r="AJA111" s="465"/>
      <c r="AJB111" s="465"/>
      <c r="AJC111" s="465"/>
      <c r="AJD111" s="465"/>
      <c r="AJE111" s="465"/>
      <c r="AJF111" s="465"/>
      <c r="AJG111" s="465"/>
      <c r="AJH111" s="465"/>
      <c r="AJI111" s="465"/>
      <c r="AJJ111" s="465"/>
      <c r="AJK111" s="465"/>
      <c r="AJL111" s="465"/>
      <c r="AJM111" s="465"/>
      <c r="AJN111" s="465"/>
      <c r="AJO111" s="465"/>
      <c r="AJP111" s="465"/>
      <c r="AJQ111" s="465"/>
      <c r="AJR111" s="465"/>
      <c r="AJS111" s="465"/>
      <c r="AJT111" s="465"/>
      <c r="AJU111" s="465"/>
      <c r="AJV111" s="465"/>
      <c r="AJW111" s="465"/>
      <c r="AJX111" s="465"/>
      <c r="AJY111" s="465"/>
      <c r="AJZ111" s="465"/>
      <c r="AKA111" s="465"/>
      <c r="AKB111" s="465"/>
      <c r="AKC111" s="465"/>
      <c r="AKD111" s="465"/>
      <c r="AKE111" s="465"/>
      <c r="AKF111" s="465"/>
      <c r="AKG111" s="465"/>
      <c r="AKH111" s="465"/>
      <c r="AKI111" s="465"/>
      <c r="AKJ111" s="465"/>
      <c r="AKK111" s="465"/>
      <c r="AKL111" s="465"/>
      <c r="AKM111" s="465"/>
      <c r="AKN111" s="465"/>
      <c r="AKO111" s="465"/>
      <c r="AKP111" s="465"/>
      <c r="AKQ111" s="465"/>
      <c r="AKR111" s="465"/>
      <c r="AKS111" s="465"/>
      <c r="AKT111" s="465"/>
      <c r="AKU111" s="465"/>
      <c r="AKV111" s="465"/>
      <c r="AKW111" s="465"/>
      <c r="AKX111" s="465"/>
      <c r="AKY111" s="465"/>
      <c r="AKZ111" s="465"/>
      <c r="ALA111" s="465"/>
      <c r="ALB111" s="465"/>
      <c r="ALC111" s="465"/>
      <c r="ALD111" s="465"/>
      <c r="ALE111" s="465"/>
      <c r="ALF111" s="465"/>
      <c r="ALG111" s="465"/>
      <c r="ALH111" s="465"/>
      <c r="ALI111" s="465"/>
      <c r="ALJ111" s="465"/>
      <c r="ALK111" s="465"/>
      <c r="ALL111" s="465"/>
      <c r="ALM111" s="465"/>
      <c r="ALN111" s="465"/>
      <c r="ALO111" s="465"/>
      <c r="ALP111" s="465"/>
      <c r="ALQ111" s="465"/>
      <c r="ALR111" s="465"/>
      <c r="ALS111" s="465"/>
      <c r="ALT111" s="465"/>
      <c r="ALU111" s="465"/>
      <c r="ALV111" s="465"/>
      <c r="ALW111" s="465"/>
      <c r="ALX111" s="465"/>
      <c r="ALY111" s="465"/>
      <c r="ALZ111" s="465"/>
      <c r="AMA111" s="465"/>
      <c r="AMB111" s="465"/>
      <c r="AMC111" s="465"/>
      <c r="AMD111" s="465"/>
      <c r="AME111" s="465"/>
      <c r="AMF111" s="465"/>
      <c r="AMG111" s="465"/>
      <c r="AMH111" s="465"/>
      <c r="AMI111" s="465"/>
      <c r="AMJ111" s="465"/>
      <c r="AMK111" s="465"/>
      <c r="AML111" s="465"/>
      <c r="AMM111" s="465"/>
      <c r="AMN111" s="465"/>
      <c r="AMO111" s="465"/>
      <c r="AMP111" s="465"/>
      <c r="AMQ111" s="465"/>
      <c r="AMR111" s="465"/>
      <c r="AMS111" s="465"/>
      <c r="AMT111" s="465"/>
      <c r="AMU111" s="465"/>
      <c r="AMV111" s="465"/>
      <c r="AMW111" s="465"/>
      <c r="AMX111" s="465"/>
      <c r="AMY111" s="465"/>
      <c r="AMZ111" s="465"/>
      <c r="ANA111" s="465"/>
      <c r="ANB111" s="465"/>
      <c r="ANC111" s="465"/>
      <c r="AND111" s="465"/>
      <c r="ANE111" s="465"/>
      <c r="ANF111" s="465"/>
      <c r="ANG111" s="465"/>
      <c r="ANH111" s="465"/>
      <c r="ANI111" s="465"/>
      <c r="ANJ111" s="465"/>
      <c r="ANK111" s="465"/>
      <c r="ANL111" s="465"/>
      <c r="ANM111" s="465"/>
      <c r="ANN111" s="465"/>
      <c r="ANO111" s="465"/>
      <c r="ANP111" s="465"/>
      <c r="ANQ111" s="465"/>
      <c r="ANR111" s="465"/>
      <c r="ANS111" s="465"/>
      <c r="ANT111" s="465"/>
      <c r="ANU111" s="465"/>
      <c r="ANV111" s="465"/>
      <c r="ANW111" s="465"/>
      <c r="ANX111" s="465"/>
      <c r="ANY111" s="465"/>
      <c r="ANZ111" s="465"/>
      <c r="AOA111" s="465"/>
      <c r="AOB111" s="465"/>
      <c r="AOC111" s="465"/>
      <c r="AOD111" s="465"/>
      <c r="AOE111" s="465"/>
      <c r="AOF111" s="465"/>
      <c r="AOG111" s="465"/>
      <c r="AOH111" s="465"/>
      <c r="AOI111" s="465"/>
      <c r="AOJ111" s="465"/>
      <c r="AOK111" s="465"/>
      <c r="AOL111" s="465"/>
      <c r="AOM111" s="465"/>
      <c r="AON111" s="465"/>
      <c r="AOO111" s="465"/>
      <c r="AOP111" s="465"/>
      <c r="AOQ111" s="465"/>
      <c r="AOR111" s="465"/>
      <c r="AOS111" s="465"/>
      <c r="AOT111" s="465"/>
      <c r="AOU111" s="465"/>
      <c r="AOV111" s="465"/>
      <c r="AOW111" s="465"/>
      <c r="AOX111" s="465"/>
      <c r="AOY111" s="465"/>
      <c r="AOZ111" s="465"/>
      <c r="APA111" s="465"/>
      <c r="APB111" s="465"/>
      <c r="APC111" s="465"/>
      <c r="APD111" s="465"/>
      <c r="APE111" s="465"/>
      <c r="APF111" s="465"/>
      <c r="APG111" s="465"/>
      <c r="APH111" s="465"/>
      <c r="API111" s="465"/>
      <c r="APJ111" s="465"/>
      <c r="APK111" s="465"/>
      <c r="APL111" s="465"/>
      <c r="APM111" s="465"/>
      <c r="APN111" s="465"/>
      <c r="APO111" s="465"/>
      <c r="APP111" s="465"/>
      <c r="APQ111" s="465"/>
      <c r="APR111" s="465"/>
      <c r="APS111" s="465"/>
      <c r="APT111" s="465"/>
      <c r="APU111" s="465"/>
      <c r="APV111" s="465"/>
      <c r="APW111" s="465"/>
      <c r="APX111" s="465"/>
      <c r="APY111" s="465"/>
      <c r="APZ111" s="465"/>
      <c r="AQA111" s="465"/>
      <c r="AQB111" s="465"/>
      <c r="AQC111" s="465"/>
      <c r="AQD111" s="465"/>
      <c r="AQE111" s="465"/>
      <c r="AQF111" s="465"/>
      <c r="AQG111" s="465"/>
      <c r="AQH111" s="465"/>
      <c r="AQI111" s="465"/>
      <c r="AQJ111" s="465"/>
      <c r="AQK111" s="465"/>
      <c r="AQL111" s="465"/>
      <c r="AQM111" s="465"/>
      <c r="AQN111" s="465"/>
      <c r="AQO111" s="465"/>
      <c r="AQP111" s="465"/>
      <c r="AQQ111" s="465"/>
      <c r="AQR111" s="465"/>
      <c r="AQS111" s="465"/>
      <c r="AQT111" s="465"/>
      <c r="AQU111" s="465"/>
      <c r="AQV111" s="465"/>
      <c r="AQW111" s="465"/>
      <c r="AQX111" s="465"/>
      <c r="AQY111" s="465"/>
      <c r="AQZ111" s="465"/>
      <c r="ARA111" s="465"/>
      <c r="ARB111" s="465"/>
      <c r="ARC111" s="465"/>
      <c r="ARD111" s="465"/>
      <c r="ARE111" s="465"/>
      <c r="ARF111" s="465"/>
      <c r="ARG111" s="465"/>
      <c r="ARH111" s="465"/>
      <c r="ARI111" s="465"/>
      <c r="ARJ111" s="465"/>
      <c r="ARK111" s="465"/>
      <c r="ARL111" s="465"/>
      <c r="ARM111" s="465"/>
      <c r="ARN111" s="465"/>
      <c r="ARO111" s="465"/>
      <c r="ARP111" s="465"/>
      <c r="ARQ111" s="465"/>
      <c r="ARR111" s="465"/>
      <c r="ARS111" s="465"/>
      <c r="ART111" s="465"/>
      <c r="ARU111" s="465"/>
      <c r="ARV111" s="465"/>
      <c r="ARW111" s="465"/>
      <c r="ARX111" s="465"/>
      <c r="ARY111" s="465"/>
      <c r="ARZ111" s="465"/>
      <c r="ASA111" s="465"/>
      <c r="ASB111" s="465"/>
      <c r="ASC111" s="465"/>
      <c r="ASD111" s="465"/>
      <c r="ASE111" s="465"/>
      <c r="ASF111" s="465"/>
      <c r="ASG111" s="465"/>
      <c r="ASH111" s="465"/>
      <c r="ASI111" s="465"/>
      <c r="ASJ111" s="465"/>
      <c r="ASK111" s="465"/>
      <c r="ASL111" s="465"/>
      <c r="ASM111" s="465"/>
      <c r="ASN111" s="465"/>
      <c r="ASO111" s="465"/>
      <c r="ASP111" s="465"/>
      <c r="ASQ111" s="465"/>
      <c r="ASR111" s="465"/>
      <c r="ASS111" s="465"/>
      <c r="AST111" s="465"/>
      <c r="ASU111" s="465"/>
      <c r="ASV111" s="465"/>
      <c r="ASW111" s="465"/>
      <c r="ASX111" s="465"/>
      <c r="ASY111" s="465"/>
      <c r="ASZ111" s="465"/>
      <c r="ATA111" s="465"/>
      <c r="ATB111" s="465"/>
      <c r="ATC111" s="465"/>
      <c r="ATD111" s="465"/>
      <c r="ATE111" s="465"/>
      <c r="ATF111" s="465"/>
      <c r="ATG111" s="465"/>
      <c r="ATH111" s="465"/>
      <c r="ATI111" s="465"/>
      <c r="ATJ111" s="465"/>
      <c r="ATK111" s="465"/>
      <c r="ATL111" s="465"/>
      <c r="ATM111" s="465"/>
      <c r="ATN111" s="465"/>
      <c r="ATO111" s="465"/>
      <c r="ATP111" s="465"/>
      <c r="ATQ111" s="465"/>
      <c r="ATR111" s="465"/>
      <c r="ATS111" s="465"/>
      <c r="ATT111" s="465"/>
      <c r="ATU111" s="465"/>
      <c r="ATV111" s="465"/>
      <c r="ATW111" s="465"/>
      <c r="ATX111" s="465"/>
      <c r="ATY111" s="465"/>
      <c r="ATZ111" s="465"/>
      <c r="AUA111" s="465"/>
      <c r="AUB111" s="465"/>
      <c r="AUC111" s="465"/>
      <c r="AUD111" s="465"/>
      <c r="AUE111" s="465"/>
      <c r="AUF111" s="465"/>
      <c r="AUG111" s="465"/>
      <c r="AUH111" s="465"/>
      <c r="AUI111" s="465"/>
      <c r="AUJ111" s="465"/>
      <c r="AUK111" s="465"/>
      <c r="AUL111" s="465"/>
      <c r="AUM111" s="465"/>
      <c r="AUN111" s="465"/>
      <c r="AUO111" s="465"/>
      <c r="AUP111" s="465"/>
      <c r="AUQ111" s="465"/>
      <c r="AUR111" s="465"/>
      <c r="AUS111" s="465"/>
      <c r="AUT111" s="465"/>
      <c r="AUU111" s="465"/>
      <c r="AUV111" s="465"/>
      <c r="AUW111" s="465"/>
      <c r="AUX111" s="465"/>
      <c r="AUY111" s="465"/>
      <c r="AUZ111" s="465"/>
      <c r="AVA111" s="465"/>
      <c r="AVB111" s="465"/>
      <c r="AVC111" s="465"/>
      <c r="AVD111" s="465"/>
      <c r="AVE111" s="465"/>
      <c r="AVF111" s="465"/>
      <c r="AVG111" s="465"/>
      <c r="AVH111" s="465"/>
      <c r="AVI111" s="465"/>
      <c r="AVJ111" s="465"/>
      <c r="AVK111" s="465"/>
      <c r="AVL111" s="465"/>
      <c r="AVM111" s="465"/>
      <c r="AVN111" s="465"/>
      <c r="AVO111" s="465"/>
      <c r="AVP111" s="465"/>
      <c r="AVQ111" s="465"/>
      <c r="AVR111" s="465"/>
      <c r="AVS111" s="465"/>
      <c r="AVT111" s="465"/>
      <c r="AVU111" s="465"/>
      <c r="AVV111" s="465"/>
      <c r="AVW111" s="465"/>
      <c r="AVX111" s="465"/>
      <c r="AVY111" s="465"/>
      <c r="AVZ111" s="465"/>
      <c r="AWA111" s="465"/>
      <c r="AWB111" s="465"/>
      <c r="AWC111" s="465"/>
      <c r="AWD111" s="465"/>
      <c r="AWE111" s="465"/>
      <c r="AWF111" s="465"/>
      <c r="AWG111" s="465"/>
      <c r="AWH111" s="465"/>
      <c r="AWI111" s="465"/>
      <c r="AWJ111" s="465"/>
      <c r="AWK111" s="465"/>
      <c r="AWL111" s="465"/>
      <c r="AWM111" s="465"/>
      <c r="AWN111" s="465"/>
      <c r="AWO111" s="465"/>
      <c r="AWP111" s="465"/>
      <c r="AWQ111" s="465"/>
      <c r="AWR111" s="465"/>
      <c r="AWS111" s="465"/>
      <c r="AWT111" s="465"/>
      <c r="AWU111" s="465"/>
      <c r="AWV111" s="465"/>
      <c r="AWW111" s="465"/>
      <c r="AWX111" s="465"/>
      <c r="AWY111" s="465"/>
      <c r="AWZ111" s="465"/>
      <c r="AXA111" s="465"/>
      <c r="AXB111" s="465"/>
      <c r="AXC111" s="465"/>
      <c r="AXD111" s="465"/>
      <c r="AXE111" s="465"/>
      <c r="AXF111" s="465"/>
      <c r="AXG111" s="465"/>
      <c r="AXH111" s="465"/>
      <c r="AXI111" s="465"/>
      <c r="AXJ111" s="465"/>
      <c r="AXK111" s="465"/>
      <c r="AXL111" s="465"/>
      <c r="AXM111" s="465"/>
      <c r="AXN111" s="465"/>
      <c r="AXO111" s="465"/>
      <c r="AXP111" s="465"/>
      <c r="AXQ111" s="465"/>
      <c r="AXR111" s="465"/>
      <c r="AXS111" s="465"/>
      <c r="AXT111" s="465"/>
      <c r="AXU111" s="465"/>
      <c r="AXV111" s="465"/>
      <c r="AXW111" s="465"/>
      <c r="AXX111" s="465"/>
      <c r="AXY111" s="465"/>
      <c r="AXZ111" s="465"/>
      <c r="AYA111" s="465"/>
      <c r="AYB111" s="465"/>
      <c r="AYC111" s="465"/>
      <c r="AYD111" s="465"/>
      <c r="AYE111" s="465"/>
      <c r="AYF111" s="465"/>
      <c r="AYG111" s="465"/>
      <c r="AYH111" s="465"/>
      <c r="AYI111" s="465"/>
      <c r="AYJ111" s="465"/>
      <c r="AYK111" s="465"/>
      <c r="AYL111" s="465"/>
      <c r="AYM111" s="465"/>
      <c r="AYN111" s="465"/>
      <c r="AYO111" s="465"/>
      <c r="AYP111" s="465"/>
      <c r="AYQ111" s="465"/>
      <c r="AYR111" s="465"/>
      <c r="AYS111" s="465"/>
      <c r="AYT111" s="465"/>
      <c r="AYU111" s="465"/>
      <c r="AYV111" s="465"/>
      <c r="AYW111" s="465"/>
      <c r="AYX111" s="465"/>
      <c r="AYY111" s="465"/>
      <c r="AYZ111" s="465"/>
      <c r="AZA111" s="465"/>
      <c r="AZB111" s="465"/>
      <c r="AZC111" s="465"/>
      <c r="AZD111" s="465"/>
      <c r="AZE111" s="465"/>
      <c r="AZF111" s="465"/>
      <c r="AZG111" s="465"/>
      <c r="AZH111" s="465"/>
      <c r="AZI111" s="465"/>
      <c r="AZJ111" s="465"/>
      <c r="AZK111" s="465"/>
      <c r="AZL111" s="465"/>
      <c r="AZM111" s="465"/>
      <c r="AZN111" s="465"/>
      <c r="AZO111" s="465"/>
      <c r="AZP111" s="465"/>
      <c r="AZQ111" s="465"/>
      <c r="AZR111" s="465"/>
      <c r="AZS111" s="465"/>
      <c r="AZT111" s="465"/>
      <c r="AZU111" s="465"/>
      <c r="AZV111" s="465"/>
      <c r="AZW111" s="465"/>
      <c r="AZX111" s="465"/>
      <c r="AZY111" s="465"/>
      <c r="AZZ111" s="465"/>
      <c r="BAA111" s="465"/>
      <c r="BAB111" s="465"/>
      <c r="BAC111" s="465"/>
      <c r="BAD111" s="465"/>
      <c r="BAE111" s="465"/>
      <c r="BAF111" s="465"/>
      <c r="BAG111" s="465"/>
      <c r="BAH111" s="465"/>
      <c r="BAI111" s="465"/>
      <c r="BAJ111" s="465"/>
      <c r="BAK111" s="465"/>
      <c r="BAL111" s="465"/>
      <c r="BAM111" s="465"/>
      <c r="BAN111" s="465"/>
      <c r="BAO111" s="465"/>
      <c r="BAP111" s="465"/>
      <c r="BAQ111" s="465"/>
      <c r="BAR111" s="465"/>
      <c r="BAS111" s="465"/>
      <c r="BAT111" s="465"/>
      <c r="BAU111" s="465"/>
      <c r="BAV111" s="465"/>
      <c r="BAW111" s="465"/>
      <c r="BAX111" s="465"/>
      <c r="BAY111" s="465"/>
      <c r="BAZ111" s="465"/>
      <c r="BBA111" s="465"/>
      <c r="BBB111" s="465"/>
      <c r="BBC111" s="465"/>
      <c r="BBD111" s="465"/>
      <c r="BBE111" s="465"/>
      <c r="BBF111" s="465"/>
      <c r="BBG111" s="465"/>
      <c r="BBH111" s="465"/>
      <c r="BBI111" s="465"/>
      <c r="BBJ111" s="465"/>
      <c r="BBK111" s="465"/>
      <c r="BBL111" s="465"/>
      <c r="BBM111" s="465"/>
      <c r="BBN111" s="465"/>
      <c r="BBO111" s="465"/>
      <c r="BBP111" s="465"/>
      <c r="BBQ111" s="465"/>
      <c r="BBR111" s="465"/>
      <c r="BBS111" s="465"/>
      <c r="BBT111" s="465"/>
      <c r="BBU111" s="465"/>
      <c r="BBV111" s="465"/>
      <c r="BBW111" s="465"/>
      <c r="BBX111" s="465"/>
      <c r="BBY111" s="465"/>
      <c r="BBZ111" s="465"/>
      <c r="BCA111" s="465"/>
      <c r="BCB111" s="465"/>
      <c r="BCC111" s="465"/>
      <c r="BCD111" s="465"/>
      <c r="BCE111" s="465"/>
      <c r="BCF111" s="465"/>
      <c r="BCG111" s="465"/>
      <c r="BCH111" s="465"/>
      <c r="BCI111" s="465"/>
      <c r="BCJ111" s="465"/>
      <c r="BCK111" s="465"/>
      <c r="BCL111" s="465"/>
      <c r="BCM111" s="465"/>
      <c r="BCN111" s="465"/>
      <c r="BCO111" s="465"/>
      <c r="BCP111" s="465"/>
      <c r="BCQ111" s="465"/>
      <c r="BCR111" s="465"/>
      <c r="BCS111" s="465"/>
      <c r="BCT111" s="465"/>
      <c r="BCU111" s="465"/>
      <c r="BCV111" s="465"/>
      <c r="BCW111" s="465"/>
      <c r="BCX111" s="465"/>
      <c r="BCY111" s="465"/>
      <c r="BCZ111" s="465"/>
      <c r="BDA111" s="465"/>
      <c r="BDB111" s="465"/>
      <c r="BDC111" s="465"/>
      <c r="BDD111" s="465"/>
      <c r="BDE111" s="465"/>
      <c r="BDF111" s="465"/>
      <c r="BDG111" s="465"/>
      <c r="BDH111" s="465"/>
      <c r="BDI111" s="465"/>
      <c r="BDJ111" s="465"/>
      <c r="BDK111" s="465"/>
      <c r="BDL111" s="465"/>
      <c r="BDM111" s="465"/>
      <c r="BDN111" s="465"/>
      <c r="BDO111" s="465"/>
      <c r="BDP111" s="465"/>
      <c r="BDQ111" s="465"/>
      <c r="BDR111" s="465"/>
      <c r="BDS111" s="465"/>
      <c r="BDT111" s="465"/>
      <c r="BDU111" s="465"/>
      <c r="BDV111" s="465"/>
      <c r="BDW111" s="465"/>
      <c r="BDX111" s="465"/>
      <c r="BDY111" s="465"/>
      <c r="BDZ111" s="465"/>
      <c r="BEA111" s="465"/>
      <c r="BEB111" s="465"/>
      <c r="BEC111" s="465"/>
      <c r="BED111" s="465"/>
      <c r="BEE111" s="465"/>
      <c r="BEF111" s="465"/>
      <c r="BEG111" s="465"/>
      <c r="BEH111" s="465"/>
      <c r="BEI111" s="465"/>
      <c r="BEJ111" s="465"/>
      <c r="BEK111" s="465"/>
      <c r="BEL111" s="465"/>
      <c r="BEM111" s="465"/>
      <c r="BEN111" s="465"/>
      <c r="BEO111" s="465"/>
      <c r="BEP111" s="465"/>
      <c r="BEQ111" s="465"/>
      <c r="BER111" s="465"/>
      <c r="BES111" s="465"/>
      <c r="BET111" s="465"/>
      <c r="BEU111" s="465"/>
      <c r="BEV111" s="465"/>
      <c r="BEW111" s="465"/>
      <c r="BEX111" s="465"/>
      <c r="BEY111" s="465"/>
      <c r="BEZ111" s="465"/>
      <c r="BFA111" s="465"/>
      <c r="BFB111" s="465"/>
      <c r="BFC111" s="465"/>
      <c r="BFD111" s="465"/>
      <c r="BFE111" s="465"/>
      <c r="BFF111" s="465"/>
      <c r="BFG111" s="465"/>
      <c r="BFH111" s="465"/>
      <c r="BFI111" s="465"/>
      <c r="BFJ111" s="465"/>
      <c r="BFK111" s="465"/>
      <c r="BFL111" s="465"/>
      <c r="BFM111" s="465"/>
      <c r="BFN111" s="465"/>
      <c r="BFO111" s="465"/>
      <c r="BFP111" s="465"/>
      <c r="BFQ111" s="465"/>
      <c r="BFR111" s="465"/>
      <c r="BFS111" s="465"/>
      <c r="BFT111" s="465"/>
      <c r="BFU111" s="465"/>
      <c r="BFV111" s="465"/>
      <c r="BFW111" s="465"/>
      <c r="BFX111" s="465"/>
      <c r="BFY111" s="465"/>
      <c r="BFZ111" s="465"/>
      <c r="BGA111" s="465"/>
      <c r="BGB111" s="465"/>
      <c r="BGC111" s="465"/>
      <c r="BGD111" s="465"/>
      <c r="BGE111" s="465"/>
      <c r="BGF111" s="465"/>
      <c r="BGG111" s="465"/>
      <c r="BGH111" s="465"/>
      <c r="BGI111" s="465"/>
      <c r="BGJ111" s="465"/>
      <c r="BGK111" s="465"/>
      <c r="BGL111" s="465"/>
      <c r="BGM111" s="465"/>
      <c r="BGN111" s="465"/>
      <c r="BGO111" s="465"/>
      <c r="BGP111" s="465"/>
      <c r="BGQ111" s="465"/>
      <c r="BGR111" s="465"/>
      <c r="BGS111" s="465"/>
      <c r="BGT111" s="465"/>
      <c r="BGU111" s="465"/>
      <c r="BGV111" s="465"/>
      <c r="BGW111" s="465"/>
      <c r="BGX111" s="465"/>
      <c r="BGY111" s="465"/>
      <c r="BGZ111" s="465"/>
      <c r="BHA111" s="465"/>
      <c r="BHB111" s="465"/>
      <c r="BHC111" s="465"/>
      <c r="BHD111" s="465"/>
      <c r="BHE111" s="465"/>
      <c r="BHF111" s="465"/>
      <c r="BHG111" s="465"/>
      <c r="BHH111" s="465"/>
      <c r="BHI111" s="465"/>
      <c r="BHJ111" s="465"/>
      <c r="BHK111" s="465"/>
      <c r="BHL111" s="465"/>
      <c r="BHM111" s="465"/>
      <c r="BHN111" s="465"/>
      <c r="BHO111" s="465"/>
      <c r="BHP111" s="465"/>
      <c r="BHQ111" s="465"/>
      <c r="BHR111" s="465"/>
      <c r="BHS111" s="465"/>
      <c r="BHT111" s="465"/>
      <c r="BHU111" s="465"/>
      <c r="BHV111" s="465"/>
      <c r="BHW111" s="465"/>
      <c r="BHX111" s="465"/>
      <c r="BHY111" s="465"/>
      <c r="BHZ111" s="465"/>
      <c r="BIA111" s="465"/>
      <c r="BIB111" s="465"/>
      <c r="BIC111" s="465"/>
      <c r="BID111" s="465"/>
      <c r="BIE111" s="465"/>
      <c r="BIF111" s="465"/>
      <c r="BIG111" s="465"/>
      <c r="BIH111" s="465"/>
      <c r="BII111" s="465"/>
      <c r="BIJ111" s="465"/>
      <c r="BIK111" s="465"/>
      <c r="BIL111" s="465"/>
      <c r="BIM111" s="465"/>
      <c r="BIN111" s="465"/>
      <c r="BIO111" s="465"/>
      <c r="BIP111" s="465"/>
      <c r="BIQ111" s="465"/>
      <c r="BIR111" s="465"/>
      <c r="BIS111" s="465"/>
      <c r="BIT111" s="465"/>
      <c r="BIU111" s="465"/>
      <c r="BIV111" s="465"/>
      <c r="BIW111" s="465"/>
      <c r="BIX111" s="465"/>
      <c r="BIY111" s="465"/>
      <c r="BIZ111" s="465"/>
      <c r="BJA111" s="465"/>
      <c r="BJB111" s="465"/>
      <c r="BJC111" s="465"/>
      <c r="BJD111" s="465"/>
      <c r="BJE111" s="465"/>
      <c r="BJF111" s="465"/>
      <c r="BJG111" s="465"/>
      <c r="BJH111" s="465"/>
      <c r="BJI111" s="465"/>
      <c r="BJJ111" s="465"/>
      <c r="BJK111" s="465"/>
      <c r="BJL111" s="465"/>
      <c r="BJM111" s="465"/>
      <c r="BJN111" s="465"/>
      <c r="BJO111" s="465"/>
      <c r="BJP111" s="465"/>
      <c r="BJQ111" s="465"/>
      <c r="BJR111" s="465"/>
      <c r="BJS111" s="465"/>
      <c r="BJT111" s="465"/>
      <c r="BJU111" s="465"/>
      <c r="BJV111" s="465"/>
      <c r="BJW111" s="465"/>
      <c r="BJX111" s="465"/>
      <c r="BJY111" s="465"/>
      <c r="BJZ111" s="465"/>
      <c r="BKA111" s="465"/>
      <c r="BKB111" s="465"/>
      <c r="BKC111" s="465"/>
      <c r="BKD111" s="465"/>
      <c r="BKE111" s="465"/>
      <c r="BKF111" s="465"/>
      <c r="BKG111" s="465"/>
      <c r="BKH111" s="465"/>
      <c r="BKI111" s="465"/>
      <c r="BKJ111" s="465"/>
      <c r="BKK111" s="465"/>
      <c r="BKL111" s="465"/>
      <c r="BKM111" s="465"/>
      <c r="BKN111" s="465"/>
      <c r="BKO111" s="465"/>
      <c r="BKP111" s="465"/>
      <c r="BKQ111" s="465"/>
      <c r="BKR111" s="465"/>
      <c r="BKS111" s="465"/>
      <c r="BKT111" s="465"/>
      <c r="BKU111" s="465"/>
      <c r="BKV111" s="465"/>
      <c r="BKW111" s="465"/>
      <c r="BKX111" s="465"/>
      <c r="BKY111" s="465"/>
      <c r="BKZ111" s="465"/>
      <c r="BLA111" s="465"/>
      <c r="BLB111" s="465"/>
      <c r="BLC111" s="465"/>
      <c r="BLD111" s="465"/>
      <c r="BLE111" s="465"/>
      <c r="BLF111" s="465"/>
      <c r="BLG111" s="465"/>
      <c r="BLH111" s="465"/>
      <c r="BLI111" s="465"/>
      <c r="BLJ111" s="465"/>
      <c r="BLK111" s="465"/>
      <c r="BLL111" s="465"/>
      <c r="BLM111" s="465"/>
      <c r="BLN111" s="465"/>
      <c r="BLO111" s="465"/>
      <c r="BLP111" s="465"/>
      <c r="BLQ111" s="465"/>
      <c r="BLR111" s="465"/>
      <c r="BLS111" s="465"/>
      <c r="BLT111" s="465"/>
      <c r="BLU111" s="465"/>
      <c r="BLV111" s="465"/>
      <c r="BLW111" s="465"/>
      <c r="BLX111" s="465"/>
      <c r="BLY111" s="465"/>
      <c r="BLZ111" s="465"/>
      <c r="BMA111" s="465"/>
      <c r="BMB111" s="465"/>
      <c r="BMC111" s="465"/>
      <c r="BMD111" s="465"/>
      <c r="BME111" s="465"/>
      <c r="BMF111" s="465"/>
      <c r="BMG111" s="465"/>
      <c r="BMH111" s="465"/>
      <c r="BMI111" s="465"/>
      <c r="BMJ111" s="465"/>
      <c r="BMK111" s="465"/>
      <c r="BML111" s="465"/>
      <c r="BMM111" s="465"/>
      <c r="BMN111" s="465"/>
      <c r="BMO111" s="465"/>
      <c r="BMP111" s="465"/>
      <c r="BMQ111" s="465"/>
      <c r="BMR111" s="465"/>
      <c r="BMS111" s="465"/>
      <c r="BMT111" s="465"/>
      <c r="BMU111" s="465"/>
      <c r="BMV111" s="465"/>
      <c r="BMW111" s="465"/>
      <c r="BMX111" s="465"/>
      <c r="BMY111" s="465"/>
      <c r="BMZ111" s="465"/>
      <c r="BNA111" s="465"/>
      <c r="BNB111" s="465"/>
      <c r="BNC111" s="465"/>
      <c r="BND111" s="465"/>
      <c r="BNE111" s="465"/>
      <c r="BNF111" s="465"/>
      <c r="BNG111" s="465"/>
      <c r="BNH111" s="465"/>
      <c r="BNI111" s="465"/>
      <c r="BNJ111" s="465"/>
      <c r="BNK111" s="465"/>
      <c r="BNL111" s="465"/>
      <c r="BNM111" s="465"/>
      <c r="BNN111" s="465"/>
      <c r="BNO111" s="465"/>
      <c r="BNP111" s="465"/>
      <c r="BNQ111" s="465"/>
      <c r="BNR111" s="465"/>
      <c r="BNS111" s="465"/>
      <c r="BNT111" s="465"/>
      <c r="BNU111" s="465"/>
      <c r="BNV111" s="465"/>
      <c r="BNW111" s="465"/>
      <c r="BNX111" s="465"/>
      <c r="BNY111" s="465"/>
      <c r="BNZ111" s="465"/>
      <c r="BOA111" s="465"/>
      <c r="BOB111" s="465"/>
      <c r="BOC111" s="465"/>
      <c r="BOD111" s="465"/>
      <c r="BOE111" s="465"/>
      <c r="BOF111" s="465"/>
      <c r="BOG111" s="465"/>
      <c r="BOH111" s="465"/>
      <c r="BOI111" s="465"/>
      <c r="BOJ111" s="465"/>
      <c r="BOK111" s="465"/>
      <c r="BOL111" s="465"/>
      <c r="BOM111" s="465"/>
      <c r="BON111" s="465"/>
      <c r="BOO111" s="465"/>
      <c r="BOP111" s="465"/>
      <c r="BOQ111" s="465"/>
      <c r="BOR111" s="465"/>
      <c r="BOS111" s="465"/>
      <c r="BOT111" s="465"/>
      <c r="BOU111" s="465"/>
      <c r="BOV111" s="465"/>
      <c r="BOW111" s="465"/>
      <c r="BOX111" s="465"/>
      <c r="BOY111" s="465"/>
      <c r="BOZ111" s="465"/>
      <c r="BPA111" s="465"/>
      <c r="BPB111" s="465"/>
      <c r="BPC111" s="465"/>
      <c r="BPD111" s="465"/>
      <c r="BPE111" s="465"/>
      <c r="BPF111" s="465"/>
      <c r="BPG111" s="465"/>
      <c r="BPH111" s="465"/>
      <c r="BPI111" s="465"/>
      <c r="BPJ111" s="465"/>
      <c r="BPK111" s="465"/>
      <c r="BPL111" s="465"/>
      <c r="BPM111" s="465"/>
      <c r="BPN111" s="465"/>
      <c r="BPO111" s="465"/>
      <c r="BPP111" s="465"/>
      <c r="BPQ111" s="465"/>
      <c r="BPR111" s="465"/>
      <c r="BPS111" s="465"/>
      <c r="BPT111" s="465"/>
      <c r="BPU111" s="465"/>
      <c r="BPV111" s="465"/>
      <c r="BPW111" s="465"/>
      <c r="BPX111" s="465"/>
      <c r="BPY111" s="465"/>
      <c r="BPZ111" s="465"/>
      <c r="BQA111" s="465"/>
      <c r="BQB111" s="465"/>
      <c r="BQC111" s="465"/>
      <c r="BQD111" s="465"/>
      <c r="BQE111" s="465"/>
      <c r="BQF111" s="465"/>
      <c r="BQG111" s="465"/>
      <c r="BQH111" s="465"/>
      <c r="BQI111" s="465"/>
      <c r="BQJ111" s="465"/>
      <c r="BQK111" s="465"/>
      <c r="BQL111" s="465"/>
      <c r="BQM111" s="465"/>
      <c r="BQN111" s="465"/>
      <c r="BQO111" s="465"/>
      <c r="BQP111" s="465"/>
      <c r="BQQ111" s="465"/>
      <c r="BQR111" s="465"/>
      <c r="BQS111" s="465"/>
      <c r="BQT111" s="465"/>
      <c r="BQU111" s="465"/>
      <c r="BQV111" s="465"/>
      <c r="BQW111" s="465"/>
      <c r="BQX111" s="465"/>
      <c r="BQY111" s="465"/>
      <c r="BQZ111" s="465"/>
      <c r="BRA111" s="465"/>
      <c r="BRB111" s="465"/>
      <c r="BRC111" s="465"/>
      <c r="BRD111" s="465"/>
      <c r="BRE111" s="465"/>
      <c r="BRF111" s="465"/>
      <c r="BRG111" s="465"/>
      <c r="BRH111" s="465"/>
      <c r="BRI111" s="465"/>
      <c r="BRJ111" s="465"/>
      <c r="BRK111" s="465"/>
      <c r="BRL111" s="465"/>
      <c r="BRM111" s="465"/>
      <c r="BRN111" s="465"/>
      <c r="BRO111" s="465"/>
      <c r="BRP111" s="465"/>
      <c r="BRQ111" s="465"/>
      <c r="BRR111" s="465"/>
      <c r="BRS111" s="465"/>
      <c r="BRT111" s="465"/>
      <c r="BRU111" s="465"/>
      <c r="BRV111" s="465"/>
      <c r="BRW111" s="465"/>
      <c r="BRX111" s="465"/>
      <c r="BRY111" s="465"/>
      <c r="BRZ111" s="465"/>
      <c r="BSA111" s="465"/>
      <c r="BSB111" s="465"/>
      <c r="BSC111" s="465"/>
      <c r="BSD111" s="465"/>
      <c r="BSE111" s="465"/>
      <c r="BSF111" s="465"/>
      <c r="BSG111" s="465"/>
      <c r="BSH111" s="465"/>
      <c r="BSI111" s="465"/>
      <c r="BSJ111" s="465"/>
      <c r="BSK111" s="465"/>
      <c r="BSL111" s="465"/>
      <c r="BSM111" s="465"/>
      <c r="BSN111" s="465"/>
      <c r="BSO111" s="465"/>
      <c r="BSP111" s="465"/>
      <c r="BSQ111" s="465"/>
      <c r="BSR111" s="465"/>
      <c r="BSS111" s="465"/>
      <c r="BST111" s="465"/>
      <c r="BSU111" s="465"/>
      <c r="BSV111" s="465"/>
      <c r="BSW111" s="465"/>
      <c r="BSX111" s="465"/>
      <c r="BSY111" s="465"/>
      <c r="BSZ111" s="465"/>
      <c r="BTA111" s="465"/>
      <c r="BTB111" s="465"/>
      <c r="BTC111" s="465"/>
      <c r="BTD111" s="465"/>
      <c r="BTE111" s="465"/>
      <c r="BTF111" s="465"/>
      <c r="BTG111" s="465"/>
      <c r="BTH111" s="465"/>
      <c r="BTI111" s="465"/>
      <c r="BTJ111" s="465"/>
      <c r="BTK111" s="465"/>
      <c r="BTL111" s="465"/>
      <c r="BTM111" s="465"/>
      <c r="BTN111" s="465"/>
      <c r="BTO111" s="465"/>
      <c r="BTP111" s="465"/>
      <c r="BTQ111" s="465"/>
      <c r="BTR111" s="465"/>
      <c r="BTS111" s="465"/>
      <c r="BTT111" s="465"/>
      <c r="BTU111" s="465"/>
      <c r="BTV111" s="465"/>
      <c r="BTW111" s="465"/>
      <c r="BTX111" s="465"/>
      <c r="BTY111" s="465"/>
      <c r="BTZ111" s="465"/>
      <c r="BUA111" s="465"/>
      <c r="BUB111" s="465"/>
      <c r="BUC111" s="465"/>
      <c r="BUD111" s="465"/>
      <c r="BUE111" s="465"/>
      <c r="BUF111" s="465"/>
      <c r="BUG111" s="465"/>
      <c r="BUH111" s="465"/>
      <c r="BUI111" s="465"/>
      <c r="BUJ111" s="465"/>
      <c r="BUK111" s="465"/>
      <c r="BUL111" s="465"/>
      <c r="BUM111" s="465"/>
      <c r="BUN111" s="465"/>
      <c r="BUO111" s="465"/>
      <c r="BUP111" s="465"/>
      <c r="BUQ111" s="465"/>
      <c r="BUR111" s="465"/>
      <c r="BUS111" s="465"/>
      <c r="BUT111" s="465"/>
      <c r="BUU111" s="465"/>
      <c r="BUV111" s="465"/>
      <c r="BUW111" s="465"/>
      <c r="BUX111" s="465"/>
      <c r="BUY111" s="465"/>
      <c r="BUZ111" s="465"/>
      <c r="BVA111" s="465"/>
      <c r="BVB111" s="465"/>
      <c r="BVC111" s="465"/>
      <c r="BVD111" s="465"/>
      <c r="BVE111" s="465"/>
      <c r="BVF111" s="465"/>
      <c r="BVG111" s="465"/>
      <c r="BVH111" s="465"/>
      <c r="BVI111" s="465"/>
      <c r="BVJ111" s="465"/>
      <c r="BVK111" s="465"/>
      <c r="BVL111" s="465"/>
      <c r="BVM111" s="465"/>
      <c r="BVN111" s="465"/>
      <c r="BVO111" s="465"/>
      <c r="BVP111" s="465"/>
      <c r="BVQ111" s="465"/>
      <c r="BVR111" s="465"/>
      <c r="BVS111" s="465"/>
      <c r="BVT111" s="465"/>
      <c r="BVU111" s="465"/>
      <c r="BVV111" s="465"/>
      <c r="BVW111" s="465"/>
      <c r="BVX111" s="465"/>
      <c r="BVY111" s="465"/>
      <c r="BVZ111" s="465"/>
      <c r="BWA111" s="465"/>
      <c r="BWB111" s="465"/>
      <c r="BWC111" s="465"/>
      <c r="BWD111" s="465"/>
      <c r="BWE111" s="465"/>
      <c r="BWF111" s="465"/>
      <c r="BWG111" s="465"/>
      <c r="BWH111" s="465"/>
      <c r="BWI111" s="465"/>
      <c r="BWJ111" s="465"/>
      <c r="BWK111" s="465"/>
      <c r="BWL111" s="465"/>
      <c r="BWM111" s="465"/>
      <c r="BWN111" s="465"/>
      <c r="BWO111" s="465"/>
      <c r="BWP111" s="465"/>
      <c r="BWQ111" s="465"/>
      <c r="BWR111" s="465"/>
      <c r="BWS111" s="465"/>
      <c r="BWT111" s="465"/>
      <c r="BWU111" s="465"/>
      <c r="BWV111" s="465"/>
      <c r="BWW111" s="465"/>
      <c r="BWX111" s="465"/>
      <c r="BWY111" s="465"/>
      <c r="BWZ111" s="465"/>
      <c r="BXA111" s="465"/>
      <c r="BXB111" s="465"/>
      <c r="BXC111" s="465"/>
      <c r="BXD111" s="465"/>
      <c r="BXE111" s="465"/>
      <c r="BXF111" s="465"/>
      <c r="BXG111" s="465"/>
      <c r="BXH111" s="465"/>
      <c r="BXI111" s="465"/>
      <c r="BXJ111" s="465"/>
      <c r="BXK111" s="465"/>
      <c r="BXL111" s="465"/>
      <c r="BXM111" s="465"/>
      <c r="BXN111" s="465"/>
      <c r="BXO111" s="465"/>
      <c r="BXP111" s="465"/>
      <c r="BXQ111" s="465"/>
      <c r="BXR111" s="465"/>
      <c r="BXS111" s="465"/>
      <c r="BXT111" s="465"/>
      <c r="BXU111" s="465"/>
      <c r="BXV111" s="465"/>
      <c r="BXW111" s="465"/>
      <c r="BXX111" s="465"/>
      <c r="BXY111" s="465"/>
      <c r="BXZ111" s="465"/>
      <c r="BYA111" s="465"/>
      <c r="BYB111" s="465"/>
      <c r="BYC111" s="465"/>
      <c r="BYD111" s="465"/>
      <c r="BYE111" s="465"/>
    </row>
    <row r="112" spans="1:2007" s="1804" customFormat="1" ht="18" thickBot="1" x14ac:dyDescent="0.35">
      <c r="A112" s="1721" t="s">
        <v>1788</v>
      </c>
      <c r="B112" s="1800">
        <v>3532.9128512415114</v>
      </c>
      <c r="C112" s="1801">
        <v>2748.9086945940776</v>
      </c>
      <c r="D112" s="1802">
        <v>5008.3768700009841</v>
      </c>
      <c r="E112" s="1802">
        <v>4361.3121378660799</v>
      </c>
      <c r="F112" s="1802">
        <v>4419.7145969376297</v>
      </c>
      <c r="G112" s="1802">
        <v>4455.061519959836</v>
      </c>
      <c r="H112" s="1802">
        <v>4478.858752216076</v>
      </c>
      <c r="I112" s="1802">
        <v>4728.3188478540005</v>
      </c>
      <c r="J112" s="1802">
        <v>4260.6765690576894</v>
      </c>
      <c r="K112" s="1802">
        <v>4441.562533897888</v>
      </c>
      <c r="L112" s="1802">
        <v>4716.5937168909541</v>
      </c>
      <c r="M112" s="1802">
        <v>4493.918329979002</v>
      </c>
      <c r="N112" s="1802">
        <v>4739.2467788456452</v>
      </c>
      <c r="O112" s="1802">
        <v>4212.4425018320599</v>
      </c>
      <c r="P112" s="1802">
        <v>3011.8232440220172</v>
      </c>
      <c r="Q112" s="1802">
        <v>2877.7070391999996</v>
      </c>
      <c r="R112" s="1802">
        <v>3237</v>
      </c>
      <c r="S112" s="1802">
        <v>3341.4843172599999</v>
      </c>
      <c r="T112" s="1802">
        <v>3646.2824010499999</v>
      </c>
      <c r="U112" s="1802">
        <v>2639.4629274499998</v>
      </c>
      <c r="V112" s="1802">
        <v>2505.6514496399996</v>
      </c>
      <c r="W112" s="1802">
        <v>3084.4440691099999</v>
      </c>
      <c r="X112" s="1802">
        <v>2764.9529319000003</v>
      </c>
      <c r="Y112" s="1802">
        <v>2481.4023879800002</v>
      </c>
      <c r="Z112" s="1802">
        <v>2470.0378223300004</v>
      </c>
      <c r="AA112" s="1802">
        <v>2624.8461178700004</v>
      </c>
      <c r="AB112" s="1802">
        <v>2587.1946217599998</v>
      </c>
      <c r="AC112" s="1802">
        <v>2972.6673074200007</v>
      </c>
      <c r="AD112" s="1802">
        <v>2658.9261905299995</v>
      </c>
      <c r="AE112" s="1802">
        <v>2920.2991184399998</v>
      </c>
      <c r="AF112" s="1802">
        <v>3878.3389604000004</v>
      </c>
      <c r="AG112" s="1802">
        <v>2980.3911409100001</v>
      </c>
      <c r="AH112" s="1802">
        <v>2968.3595149499997</v>
      </c>
      <c r="AI112" s="1802">
        <v>4175.8540520999995</v>
      </c>
      <c r="AJ112" s="1802">
        <v>6068.1720909000005</v>
      </c>
      <c r="AK112" s="465"/>
      <c r="AL112" s="465"/>
      <c r="AM112" s="465"/>
      <c r="AN112" s="465"/>
      <c r="AO112" s="465"/>
      <c r="AP112" s="465"/>
      <c r="AQ112" s="465"/>
      <c r="AR112" s="465"/>
      <c r="AS112" s="465"/>
      <c r="AT112" s="465"/>
      <c r="AU112" s="465"/>
      <c r="AV112" s="465"/>
      <c r="AW112" s="465"/>
      <c r="AX112" s="465"/>
      <c r="AY112" s="465"/>
      <c r="AZ112" s="465"/>
      <c r="BA112" s="465"/>
      <c r="BB112" s="465"/>
      <c r="BC112" s="465"/>
      <c r="BD112" s="465"/>
      <c r="BE112" s="465"/>
      <c r="BF112" s="465"/>
      <c r="BG112" s="465"/>
      <c r="BH112" s="465"/>
      <c r="BI112" s="465"/>
      <c r="BJ112" s="465"/>
      <c r="BK112" s="465"/>
      <c r="BL112" s="465"/>
      <c r="BM112" s="465"/>
      <c r="BN112" s="465"/>
      <c r="BO112" s="465"/>
      <c r="BP112" s="465"/>
      <c r="BQ112" s="465"/>
      <c r="BR112" s="465"/>
      <c r="BS112" s="465"/>
      <c r="BT112" s="465"/>
      <c r="BU112" s="465"/>
      <c r="BV112" s="465"/>
      <c r="BW112" s="465"/>
      <c r="BX112" s="465"/>
      <c r="BY112" s="465"/>
      <c r="BZ112" s="465"/>
      <c r="CA112" s="465"/>
      <c r="CB112" s="465"/>
      <c r="CC112" s="465"/>
      <c r="CD112" s="465"/>
      <c r="CE112" s="465"/>
      <c r="CF112" s="465"/>
      <c r="CG112" s="465"/>
      <c r="CH112" s="465"/>
      <c r="CI112" s="465"/>
      <c r="CJ112" s="465"/>
      <c r="CK112" s="465"/>
      <c r="CL112" s="465"/>
      <c r="CM112" s="465"/>
      <c r="CN112" s="465"/>
      <c r="CO112" s="465"/>
      <c r="CP112" s="465"/>
      <c r="CQ112" s="465"/>
      <c r="CR112" s="465"/>
      <c r="CS112" s="465"/>
      <c r="CT112" s="465"/>
      <c r="CU112" s="465"/>
      <c r="CV112" s="465"/>
      <c r="CW112" s="465"/>
      <c r="CX112" s="465"/>
      <c r="CY112" s="465"/>
      <c r="CZ112" s="465"/>
      <c r="DA112" s="465"/>
      <c r="DB112" s="465"/>
      <c r="DC112" s="465"/>
      <c r="DD112" s="465"/>
      <c r="DE112" s="465"/>
      <c r="DF112" s="465"/>
      <c r="DG112" s="465"/>
      <c r="DH112" s="465"/>
      <c r="DI112" s="465"/>
      <c r="DJ112" s="465"/>
      <c r="DK112" s="465"/>
      <c r="DL112" s="465"/>
      <c r="DM112" s="465"/>
      <c r="DN112" s="465"/>
      <c r="DO112" s="465"/>
      <c r="DP112" s="465"/>
      <c r="DQ112" s="465"/>
      <c r="DR112" s="465"/>
      <c r="DS112" s="465"/>
      <c r="DT112" s="465"/>
      <c r="DU112" s="465"/>
      <c r="DV112" s="465"/>
      <c r="DW112" s="465"/>
      <c r="DX112" s="465"/>
      <c r="DY112" s="465"/>
      <c r="DZ112" s="465"/>
      <c r="EA112" s="465"/>
      <c r="EB112" s="465"/>
      <c r="EC112" s="465"/>
      <c r="ED112" s="465"/>
      <c r="EE112" s="465"/>
      <c r="EF112" s="465"/>
      <c r="EG112" s="465"/>
      <c r="EH112" s="465"/>
      <c r="EI112" s="465"/>
      <c r="EJ112" s="465"/>
      <c r="EK112" s="465"/>
      <c r="EL112" s="465"/>
      <c r="EM112" s="465"/>
      <c r="EN112" s="465"/>
      <c r="EO112" s="465"/>
      <c r="EP112" s="465"/>
      <c r="EQ112" s="465"/>
      <c r="ER112" s="465"/>
      <c r="ES112" s="465"/>
      <c r="ET112" s="465"/>
      <c r="EU112" s="465"/>
      <c r="EV112" s="465"/>
      <c r="EW112" s="465"/>
      <c r="EX112" s="465"/>
      <c r="EY112" s="465"/>
      <c r="EZ112" s="465"/>
      <c r="FA112" s="465"/>
      <c r="FB112" s="465"/>
      <c r="FC112" s="465"/>
      <c r="FD112" s="465"/>
      <c r="FE112" s="465"/>
      <c r="FF112" s="465"/>
      <c r="FG112" s="465"/>
      <c r="FH112" s="465"/>
      <c r="FI112" s="465"/>
      <c r="FJ112" s="465"/>
      <c r="FK112" s="465"/>
      <c r="FL112" s="465"/>
      <c r="FM112" s="465"/>
      <c r="FN112" s="465"/>
      <c r="FO112" s="465"/>
      <c r="FP112" s="465"/>
      <c r="FQ112" s="465"/>
      <c r="FR112" s="465"/>
      <c r="FS112" s="465"/>
      <c r="FT112" s="465"/>
      <c r="FU112" s="465"/>
      <c r="FV112" s="465"/>
      <c r="FW112" s="465"/>
      <c r="FX112" s="465"/>
      <c r="FY112" s="465"/>
      <c r="FZ112" s="465"/>
      <c r="GA112" s="465"/>
      <c r="GB112" s="465"/>
      <c r="GC112" s="465"/>
      <c r="GD112" s="465"/>
      <c r="GE112" s="465"/>
      <c r="GF112" s="465"/>
      <c r="GG112" s="465"/>
      <c r="GH112" s="465"/>
      <c r="GI112" s="465"/>
      <c r="GJ112" s="465"/>
      <c r="GK112" s="465"/>
      <c r="GL112" s="465"/>
      <c r="GM112" s="465"/>
      <c r="GN112" s="465"/>
      <c r="GO112" s="465"/>
      <c r="GP112" s="465"/>
      <c r="GQ112" s="465"/>
      <c r="GR112" s="465"/>
      <c r="GS112" s="465"/>
      <c r="GT112" s="465"/>
      <c r="GU112" s="465"/>
      <c r="GV112" s="465"/>
      <c r="GW112" s="465"/>
      <c r="GX112" s="465"/>
      <c r="GY112" s="465"/>
      <c r="GZ112" s="465"/>
      <c r="HA112" s="465"/>
      <c r="HB112" s="465"/>
      <c r="HC112" s="465"/>
      <c r="HD112" s="465"/>
      <c r="HE112" s="465"/>
      <c r="HF112" s="465"/>
      <c r="HG112" s="465"/>
      <c r="HH112" s="465"/>
      <c r="HI112" s="465"/>
      <c r="HJ112" s="465"/>
      <c r="HK112" s="465"/>
      <c r="HL112" s="465"/>
      <c r="HM112" s="465"/>
      <c r="HN112" s="465"/>
      <c r="HO112" s="465"/>
      <c r="HP112" s="465"/>
      <c r="HQ112" s="465"/>
      <c r="HR112" s="465"/>
      <c r="HS112" s="465"/>
      <c r="HT112" s="465"/>
      <c r="HU112" s="465"/>
      <c r="HV112" s="465"/>
      <c r="HW112" s="465"/>
      <c r="HX112" s="465"/>
      <c r="HY112" s="465"/>
      <c r="HZ112" s="465"/>
      <c r="IA112" s="465"/>
      <c r="IB112" s="465"/>
      <c r="IC112" s="465"/>
      <c r="ID112" s="465"/>
      <c r="IE112" s="465"/>
      <c r="IF112" s="465"/>
      <c r="IG112" s="465"/>
      <c r="IH112" s="465"/>
      <c r="II112" s="465"/>
      <c r="IJ112" s="465"/>
      <c r="IK112" s="465"/>
      <c r="IL112" s="465"/>
      <c r="IM112" s="465"/>
      <c r="IN112" s="465"/>
      <c r="IO112" s="465"/>
      <c r="IP112" s="465"/>
      <c r="IQ112" s="465"/>
      <c r="IR112" s="465"/>
      <c r="IS112" s="465"/>
      <c r="IT112" s="465"/>
      <c r="IU112" s="465"/>
      <c r="IV112" s="465"/>
      <c r="IW112" s="465"/>
      <c r="IX112" s="465"/>
      <c r="IY112" s="465"/>
      <c r="IZ112" s="465"/>
      <c r="JA112" s="465"/>
      <c r="JB112" s="465"/>
      <c r="JC112" s="465"/>
      <c r="JD112" s="465"/>
      <c r="JE112" s="465"/>
      <c r="JF112" s="465"/>
      <c r="JG112" s="465"/>
      <c r="JH112" s="465"/>
      <c r="JI112" s="465"/>
      <c r="JJ112" s="465"/>
      <c r="JK112" s="465"/>
      <c r="JL112" s="465"/>
      <c r="JM112" s="465"/>
      <c r="JN112" s="465"/>
      <c r="JO112" s="465"/>
      <c r="JP112" s="465"/>
      <c r="JQ112" s="465"/>
      <c r="JR112" s="465"/>
      <c r="JS112" s="465"/>
      <c r="JT112" s="465"/>
      <c r="JU112" s="465"/>
      <c r="JV112" s="465"/>
      <c r="JW112" s="465"/>
      <c r="JX112" s="465"/>
      <c r="JY112" s="465"/>
      <c r="JZ112" s="465"/>
      <c r="KA112" s="465"/>
      <c r="KB112" s="465"/>
      <c r="KC112" s="465"/>
      <c r="KD112" s="465"/>
      <c r="KE112" s="465"/>
      <c r="KF112" s="465"/>
      <c r="KG112" s="465"/>
      <c r="KH112" s="465"/>
      <c r="KI112" s="465"/>
      <c r="KJ112" s="465"/>
      <c r="KK112" s="465"/>
      <c r="KL112" s="465"/>
      <c r="KM112" s="465"/>
      <c r="KN112" s="465"/>
      <c r="KO112" s="465"/>
      <c r="KP112" s="465"/>
      <c r="KQ112" s="465"/>
      <c r="KR112" s="465"/>
      <c r="KS112" s="465"/>
      <c r="KT112" s="465"/>
      <c r="KU112" s="465"/>
      <c r="KV112" s="465"/>
      <c r="KW112" s="465"/>
      <c r="KX112" s="465"/>
      <c r="KY112" s="465"/>
      <c r="KZ112" s="465"/>
      <c r="LA112" s="465"/>
      <c r="LB112" s="465"/>
      <c r="LC112" s="465"/>
      <c r="LD112" s="465"/>
      <c r="LE112" s="465"/>
      <c r="LF112" s="465"/>
      <c r="LG112" s="465"/>
      <c r="LH112" s="465"/>
      <c r="LI112" s="465"/>
      <c r="LJ112" s="465"/>
      <c r="LK112" s="465"/>
      <c r="LL112" s="465"/>
      <c r="LM112" s="465"/>
      <c r="LN112" s="465"/>
      <c r="LO112" s="465"/>
      <c r="LP112" s="465"/>
      <c r="LQ112" s="465"/>
      <c r="LR112" s="465"/>
      <c r="LS112" s="465"/>
      <c r="LT112" s="465"/>
      <c r="LU112" s="465"/>
      <c r="LV112" s="465"/>
      <c r="LW112" s="465"/>
      <c r="LX112" s="465"/>
      <c r="LY112" s="465"/>
      <c r="LZ112" s="465"/>
      <c r="MA112" s="465"/>
      <c r="MB112" s="465"/>
      <c r="MC112" s="465"/>
      <c r="MD112" s="465"/>
      <c r="ME112" s="465"/>
      <c r="MF112" s="465"/>
      <c r="MG112" s="465"/>
      <c r="MH112" s="465"/>
      <c r="MI112" s="465"/>
      <c r="MJ112" s="465"/>
      <c r="MK112" s="465"/>
      <c r="ML112" s="465"/>
      <c r="MM112" s="465"/>
      <c r="MN112" s="465"/>
      <c r="MO112" s="465"/>
      <c r="MP112" s="465"/>
      <c r="MQ112" s="465"/>
      <c r="MR112" s="465"/>
      <c r="MS112" s="465"/>
      <c r="MT112" s="465"/>
      <c r="MU112" s="465"/>
      <c r="MV112" s="465"/>
      <c r="MW112" s="465"/>
      <c r="MX112" s="465"/>
      <c r="MY112" s="465"/>
      <c r="MZ112" s="465"/>
      <c r="NA112" s="465"/>
      <c r="NB112" s="465"/>
      <c r="NC112" s="465"/>
      <c r="ND112" s="465"/>
      <c r="NE112" s="465"/>
      <c r="NF112" s="465"/>
      <c r="NG112" s="465"/>
      <c r="NH112" s="465"/>
      <c r="NI112" s="465"/>
      <c r="NJ112" s="465"/>
      <c r="NK112" s="465"/>
      <c r="NL112" s="465"/>
      <c r="NM112" s="465"/>
      <c r="NN112" s="465"/>
      <c r="NO112" s="465"/>
      <c r="NP112" s="465"/>
      <c r="NQ112" s="465"/>
      <c r="NR112" s="465"/>
      <c r="NS112" s="465"/>
      <c r="NT112" s="465"/>
      <c r="NU112" s="465"/>
      <c r="NV112" s="465"/>
      <c r="NW112" s="465"/>
      <c r="NX112" s="465"/>
      <c r="NY112" s="465"/>
      <c r="NZ112" s="465"/>
      <c r="OA112" s="465"/>
      <c r="OB112" s="465"/>
      <c r="OC112" s="465"/>
      <c r="OD112" s="465"/>
      <c r="OE112" s="465"/>
      <c r="OF112" s="465"/>
      <c r="OG112" s="465"/>
      <c r="OH112" s="465"/>
      <c r="OI112" s="465"/>
      <c r="OJ112" s="465"/>
      <c r="OK112" s="465"/>
      <c r="OL112" s="465"/>
      <c r="OM112" s="465"/>
      <c r="ON112" s="465"/>
      <c r="OO112" s="465"/>
      <c r="OP112" s="465"/>
      <c r="OQ112" s="465"/>
      <c r="OR112" s="465"/>
      <c r="OS112" s="465"/>
      <c r="OT112" s="465"/>
      <c r="OU112" s="465"/>
      <c r="OV112" s="465"/>
      <c r="OW112" s="465"/>
      <c r="OX112" s="465"/>
      <c r="OY112" s="465"/>
      <c r="OZ112" s="465"/>
      <c r="PA112" s="465"/>
      <c r="PB112" s="465"/>
      <c r="PC112" s="465"/>
      <c r="PD112" s="465"/>
      <c r="PE112" s="465"/>
      <c r="PF112" s="465"/>
      <c r="PG112" s="465"/>
      <c r="PH112" s="465"/>
      <c r="PI112" s="465"/>
      <c r="PJ112" s="465"/>
      <c r="PK112" s="465"/>
      <c r="PL112" s="465"/>
      <c r="PM112" s="465"/>
      <c r="PN112" s="465"/>
      <c r="PO112" s="465"/>
      <c r="PP112" s="465"/>
      <c r="PQ112" s="465"/>
      <c r="PR112" s="465"/>
      <c r="PS112" s="465"/>
      <c r="PT112" s="465"/>
      <c r="PU112" s="465"/>
      <c r="PV112" s="465"/>
      <c r="PW112" s="465"/>
      <c r="PX112" s="465"/>
      <c r="PY112" s="465"/>
      <c r="PZ112" s="465"/>
      <c r="QA112" s="465"/>
      <c r="QB112" s="465"/>
      <c r="QC112" s="465"/>
      <c r="QD112" s="465"/>
      <c r="QE112" s="465"/>
      <c r="QF112" s="465"/>
      <c r="QG112" s="465"/>
      <c r="QH112" s="465"/>
      <c r="QI112" s="465"/>
      <c r="QJ112" s="465"/>
      <c r="QK112" s="465"/>
      <c r="QL112" s="465"/>
      <c r="QM112" s="465"/>
      <c r="QN112" s="465"/>
      <c r="QO112" s="465"/>
      <c r="QP112" s="465"/>
      <c r="QQ112" s="465"/>
      <c r="QR112" s="465"/>
      <c r="QS112" s="465"/>
      <c r="QT112" s="465"/>
      <c r="QU112" s="465"/>
      <c r="QV112" s="465"/>
      <c r="QW112" s="465"/>
      <c r="QX112" s="465"/>
      <c r="QY112" s="465"/>
      <c r="QZ112" s="465"/>
      <c r="RA112" s="465"/>
      <c r="RB112" s="465"/>
      <c r="RC112" s="465"/>
      <c r="RD112" s="465"/>
      <c r="RE112" s="465"/>
      <c r="RF112" s="465"/>
      <c r="RG112" s="465"/>
      <c r="RH112" s="465"/>
      <c r="RI112" s="465"/>
      <c r="RJ112" s="465"/>
      <c r="RK112" s="465"/>
      <c r="RL112" s="465"/>
      <c r="RM112" s="465"/>
      <c r="RN112" s="465"/>
      <c r="RO112" s="465"/>
      <c r="RP112" s="465"/>
      <c r="RQ112" s="465"/>
      <c r="RR112" s="465"/>
      <c r="RS112" s="465"/>
      <c r="RT112" s="465"/>
      <c r="RU112" s="465"/>
      <c r="RV112" s="465"/>
      <c r="RW112" s="465"/>
      <c r="RX112" s="465"/>
      <c r="RY112" s="465"/>
      <c r="RZ112" s="465"/>
      <c r="SA112" s="465"/>
      <c r="SB112" s="465"/>
      <c r="SC112" s="465"/>
      <c r="SD112" s="465"/>
      <c r="SE112" s="465"/>
      <c r="SF112" s="465"/>
      <c r="SG112" s="465"/>
      <c r="SH112" s="465"/>
      <c r="SI112" s="465"/>
      <c r="SJ112" s="465"/>
      <c r="SK112" s="465"/>
      <c r="SL112" s="465"/>
      <c r="SM112" s="465"/>
      <c r="SN112" s="465"/>
      <c r="SO112" s="465"/>
      <c r="SP112" s="465"/>
      <c r="SQ112" s="465"/>
      <c r="SR112" s="465"/>
      <c r="SS112" s="465"/>
      <c r="ST112" s="465"/>
      <c r="SU112" s="465"/>
      <c r="SV112" s="465"/>
      <c r="SW112" s="465"/>
      <c r="SX112" s="465"/>
      <c r="SY112" s="465"/>
      <c r="SZ112" s="465"/>
      <c r="TA112" s="465"/>
      <c r="TB112" s="465"/>
      <c r="TC112" s="465"/>
      <c r="TD112" s="465"/>
      <c r="TE112" s="465"/>
      <c r="TF112" s="465"/>
      <c r="TG112" s="465"/>
      <c r="TH112" s="465"/>
      <c r="TI112" s="465"/>
      <c r="TJ112" s="465"/>
      <c r="TK112" s="465"/>
      <c r="TL112" s="465"/>
      <c r="TM112" s="465"/>
      <c r="TN112" s="465"/>
      <c r="TO112" s="465"/>
      <c r="TP112" s="465"/>
      <c r="TQ112" s="465"/>
      <c r="TR112" s="465"/>
      <c r="TS112" s="465"/>
      <c r="TT112" s="465"/>
      <c r="TU112" s="465"/>
      <c r="TV112" s="465"/>
      <c r="TW112" s="465"/>
      <c r="TX112" s="465"/>
      <c r="TY112" s="465"/>
      <c r="TZ112" s="465"/>
      <c r="UA112" s="465"/>
      <c r="UB112" s="465"/>
      <c r="UC112" s="465"/>
      <c r="UD112" s="465"/>
      <c r="UE112" s="465"/>
      <c r="UF112" s="465"/>
      <c r="UG112" s="465"/>
      <c r="UH112" s="465"/>
      <c r="UI112" s="465"/>
      <c r="UJ112" s="465"/>
      <c r="UK112" s="465"/>
      <c r="UL112" s="465"/>
      <c r="UM112" s="465"/>
      <c r="UN112" s="465"/>
      <c r="UO112" s="465"/>
      <c r="UP112" s="465"/>
      <c r="UQ112" s="465"/>
      <c r="UR112" s="465"/>
      <c r="US112" s="465"/>
      <c r="UT112" s="465"/>
      <c r="UU112" s="465"/>
      <c r="UV112" s="465"/>
      <c r="UW112" s="465"/>
      <c r="UX112" s="465"/>
      <c r="UY112" s="465"/>
      <c r="UZ112" s="465"/>
      <c r="VA112" s="465"/>
      <c r="VB112" s="465"/>
      <c r="VC112" s="465"/>
      <c r="VD112" s="465"/>
      <c r="VE112" s="465"/>
      <c r="VF112" s="465"/>
      <c r="VG112" s="465"/>
      <c r="VH112" s="465"/>
      <c r="VI112" s="465"/>
      <c r="VJ112" s="465"/>
      <c r="VK112" s="465"/>
      <c r="VL112" s="465"/>
      <c r="VM112" s="465"/>
      <c r="VN112" s="465"/>
      <c r="VO112" s="465"/>
      <c r="VP112" s="465"/>
      <c r="VQ112" s="465"/>
      <c r="VR112" s="465"/>
      <c r="VS112" s="465"/>
      <c r="VT112" s="465"/>
      <c r="VU112" s="465"/>
      <c r="VV112" s="465"/>
      <c r="VW112" s="465"/>
      <c r="VX112" s="465"/>
      <c r="VY112" s="465"/>
      <c r="VZ112" s="465"/>
      <c r="WA112" s="465"/>
      <c r="WB112" s="465"/>
      <c r="WC112" s="465"/>
      <c r="WD112" s="465"/>
      <c r="WE112" s="465"/>
      <c r="WF112" s="465"/>
      <c r="WG112" s="465"/>
      <c r="WH112" s="465"/>
      <c r="WI112" s="465"/>
      <c r="WJ112" s="465"/>
      <c r="WK112" s="465"/>
      <c r="WL112" s="465"/>
      <c r="WM112" s="465"/>
      <c r="WN112" s="465"/>
      <c r="WO112" s="465"/>
      <c r="WP112" s="465"/>
      <c r="WQ112" s="465"/>
      <c r="WR112" s="465"/>
      <c r="WS112" s="465"/>
      <c r="WT112" s="465"/>
      <c r="WU112" s="465"/>
      <c r="WV112" s="465"/>
      <c r="WW112" s="465"/>
      <c r="WX112" s="465"/>
      <c r="WY112" s="465"/>
      <c r="WZ112" s="465"/>
      <c r="XA112" s="465"/>
      <c r="XB112" s="465"/>
      <c r="XC112" s="465"/>
      <c r="XD112" s="465"/>
      <c r="XE112" s="465"/>
      <c r="XF112" s="465"/>
      <c r="XG112" s="465"/>
      <c r="XH112" s="465"/>
      <c r="XI112" s="465"/>
      <c r="XJ112" s="465"/>
      <c r="XK112" s="465"/>
      <c r="XL112" s="465"/>
      <c r="XM112" s="465"/>
      <c r="XN112" s="465"/>
      <c r="XO112" s="465"/>
      <c r="XP112" s="465"/>
      <c r="XQ112" s="465"/>
      <c r="XR112" s="465"/>
      <c r="XS112" s="465"/>
      <c r="XT112" s="465"/>
      <c r="XU112" s="465"/>
      <c r="XV112" s="465"/>
      <c r="XW112" s="465"/>
      <c r="XX112" s="465"/>
      <c r="XY112" s="465"/>
      <c r="XZ112" s="465"/>
      <c r="YA112" s="465"/>
      <c r="YB112" s="465"/>
      <c r="YC112" s="465"/>
      <c r="YD112" s="465"/>
      <c r="YE112" s="465"/>
      <c r="YF112" s="465"/>
      <c r="YG112" s="465"/>
      <c r="YH112" s="465"/>
      <c r="YI112" s="465"/>
      <c r="YJ112" s="465"/>
      <c r="YK112" s="465"/>
      <c r="YL112" s="465"/>
      <c r="YM112" s="465"/>
      <c r="YN112" s="465"/>
      <c r="YO112" s="465"/>
      <c r="YP112" s="465"/>
      <c r="YQ112" s="465"/>
      <c r="YR112" s="465"/>
      <c r="YS112" s="465"/>
      <c r="YT112" s="465"/>
      <c r="YU112" s="465"/>
      <c r="YV112" s="465"/>
      <c r="YW112" s="465"/>
      <c r="YX112" s="465"/>
      <c r="YY112" s="465"/>
      <c r="YZ112" s="465"/>
      <c r="ZA112" s="465"/>
      <c r="ZB112" s="465"/>
      <c r="ZC112" s="465"/>
      <c r="ZD112" s="465"/>
      <c r="ZE112" s="465"/>
      <c r="ZF112" s="465"/>
      <c r="ZG112" s="465"/>
      <c r="ZH112" s="465"/>
      <c r="ZI112" s="465"/>
      <c r="ZJ112" s="465"/>
      <c r="ZK112" s="465"/>
      <c r="ZL112" s="465"/>
      <c r="ZM112" s="465"/>
      <c r="ZN112" s="465"/>
      <c r="ZO112" s="465"/>
      <c r="ZP112" s="465"/>
      <c r="ZQ112" s="465"/>
      <c r="ZR112" s="465"/>
      <c r="ZS112" s="465"/>
      <c r="ZT112" s="465"/>
      <c r="ZU112" s="465"/>
      <c r="ZV112" s="465"/>
      <c r="ZW112" s="465"/>
      <c r="ZX112" s="465"/>
      <c r="ZY112" s="465"/>
      <c r="ZZ112" s="465"/>
      <c r="AAA112" s="465"/>
      <c r="AAB112" s="465"/>
      <c r="AAC112" s="465"/>
      <c r="AAD112" s="465"/>
      <c r="AAE112" s="465"/>
      <c r="AAF112" s="465"/>
      <c r="AAG112" s="465"/>
      <c r="AAH112" s="465"/>
      <c r="AAI112" s="465"/>
      <c r="AAJ112" s="465"/>
      <c r="AAK112" s="465"/>
      <c r="AAL112" s="465"/>
      <c r="AAM112" s="465"/>
      <c r="AAN112" s="465"/>
      <c r="AAO112" s="465"/>
      <c r="AAP112" s="465"/>
      <c r="AAQ112" s="465"/>
      <c r="AAR112" s="465"/>
      <c r="AAS112" s="465"/>
      <c r="AAT112" s="465"/>
      <c r="AAU112" s="465"/>
      <c r="AAV112" s="465"/>
      <c r="AAW112" s="465"/>
      <c r="AAX112" s="465"/>
      <c r="AAY112" s="465"/>
      <c r="AAZ112" s="465"/>
      <c r="ABA112" s="465"/>
      <c r="ABB112" s="465"/>
      <c r="ABC112" s="465"/>
      <c r="ABD112" s="465"/>
      <c r="ABE112" s="465"/>
      <c r="ABF112" s="465"/>
      <c r="ABG112" s="465"/>
      <c r="ABH112" s="465"/>
      <c r="ABI112" s="465"/>
      <c r="ABJ112" s="465"/>
      <c r="ABK112" s="465"/>
      <c r="ABL112" s="465"/>
      <c r="ABM112" s="465"/>
      <c r="ABN112" s="465"/>
      <c r="ABO112" s="465"/>
      <c r="ABP112" s="465"/>
      <c r="ABQ112" s="465"/>
      <c r="ABR112" s="465"/>
      <c r="ABS112" s="465"/>
      <c r="ABT112" s="465"/>
      <c r="ABU112" s="465"/>
      <c r="ABV112" s="465"/>
      <c r="ABW112" s="465"/>
      <c r="ABX112" s="465"/>
      <c r="ABY112" s="465"/>
      <c r="ABZ112" s="465"/>
      <c r="ACA112" s="465"/>
      <c r="ACB112" s="465"/>
      <c r="ACC112" s="465"/>
      <c r="ACD112" s="465"/>
      <c r="ACE112" s="465"/>
      <c r="ACF112" s="465"/>
      <c r="ACG112" s="465"/>
      <c r="ACH112" s="465"/>
      <c r="ACI112" s="465"/>
      <c r="ACJ112" s="465"/>
      <c r="ACK112" s="465"/>
      <c r="ACL112" s="465"/>
      <c r="ACM112" s="465"/>
      <c r="ACN112" s="465"/>
      <c r="ACO112" s="465"/>
      <c r="ACP112" s="465"/>
      <c r="ACQ112" s="465"/>
      <c r="ACR112" s="465"/>
      <c r="ACS112" s="465"/>
      <c r="ACT112" s="465"/>
      <c r="ACU112" s="465"/>
      <c r="ACV112" s="465"/>
      <c r="ACW112" s="465"/>
      <c r="ACX112" s="465"/>
      <c r="ACY112" s="465"/>
      <c r="ACZ112" s="465"/>
      <c r="ADA112" s="465"/>
      <c r="ADB112" s="465"/>
      <c r="ADC112" s="465"/>
      <c r="ADD112" s="465"/>
      <c r="ADE112" s="465"/>
      <c r="ADF112" s="465"/>
      <c r="ADG112" s="465"/>
      <c r="ADH112" s="465"/>
      <c r="ADI112" s="465"/>
      <c r="ADJ112" s="465"/>
      <c r="ADK112" s="465"/>
      <c r="ADL112" s="465"/>
      <c r="ADM112" s="465"/>
      <c r="ADN112" s="465"/>
      <c r="ADO112" s="465"/>
      <c r="ADP112" s="465"/>
      <c r="ADQ112" s="465"/>
      <c r="ADR112" s="465"/>
      <c r="ADS112" s="465"/>
      <c r="ADT112" s="465"/>
      <c r="ADU112" s="465"/>
      <c r="ADV112" s="465"/>
      <c r="ADW112" s="465"/>
      <c r="ADX112" s="465"/>
      <c r="ADY112" s="465"/>
      <c r="ADZ112" s="465"/>
      <c r="AEA112" s="465"/>
      <c r="AEB112" s="465"/>
      <c r="AEC112" s="465"/>
      <c r="AED112" s="465"/>
      <c r="AEE112" s="465"/>
      <c r="AEF112" s="465"/>
      <c r="AEG112" s="465"/>
      <c r="AEH112" s="465"/>
      <c r="AEI112" s="465"/>
      <c r="AEJ112" s="465"/>
      <c r="AEK112" s="465"/>
      <c r="AEL112" s="465"/>
      <c r="AEM112" s="465"/>
      <c r="AEN112" s="465"/>
      <c r="AEO112" s="465"/>
      <c r="AEP112" s="465"/>
      <c r="AEQ112" s="465"/>
      <c r="AER112" s="465"/>
      <c r="AES112" s="465"/>
      <c r="AET112" s="465"/>
      <c r="AEU112" s="465"/>
      <c r="AEV112" s="465"/>
      <c r="AEW112" s="465"/>
      <c r="AEX112" s="465"/>
      <c r="AEY112" s="465"/>
      <c r="AEZ112" s="465"/>
      <c r="AFA112" s="465"/>
      <c r="AFB112" s="465"/>
      <c r="AFC112" s="465"/>
      <c r="AFD112" s="465"/>
      <c r="AFE112" s="465"/>
      <c r="AFF112" s="465"/>
      <c r="AFG112" s="465"/>
      <c r="AFH112" s="465"/>
      <c r="AFI112" s="465"/>
      <c r="AFJ112" s="465"/>
      <c r="AFK112" s="465"/>
      <c r="AFL112" s="465"/>
      <c r="AFM112" s="465"/>
      <c r="AFN112" s="465"/>
      <c r="AFO112" s="465"/>
      <c r="AFP112" s="465"/>
      <c r="AFQ112" s="465"/>
      <c r="AFR112" s="465"/>
      <c r="AFS112" s="465"/>
      <c r="AFT112" s="465"/>
      <c r="AFU112" s="465"/>
      <c r="AFV112" s="465"/>
      <c r="AFW112" s="465"/>
      <c r="AFX112" s="465"/>
      <c r="AFY112" s="465"/>
      <c r="AFZ112" s="465"/>
      <c r="AGA112" s="465"/>
      <c r="AGB112" s="465"/>
      <c r="AGC112" s="465"/>
      <c r="AGD112" s="465"/>
      <c r="AGE112" s="465"/>
      <c r="AGF112" s="465"/>
      <c r="AGG112" s="465"/>
      <c r="AGH112" s="465"/>
      <c r="AGI112" s="465"/>
      <c r="AGJ112" s="465"/>
      <c r="AGK112" s="465"/>
      <c r="AGL112" s="465"/>
      <c r="AGM112" s="465"/>
      <c r="AGN112" s="465"/>
      <c r="AGO112" s="465"/>
      <c r="AGP112" s="465"/>
      <c r="AGQ112" s="465"/>
      <c r="AGR112" s="465"/>
      <c r="AGS112" s="465"/>
      <c r="AGT112" s="465"/>
      <c r="AGU112" s="465"/>
      <c r="AGV112" s="465"/>
      <c r="AGW112" s="465"/>
      <c r="AGX112" s="465"/>
      <c r="AGY112" s="465"/>
      <c r="AGZ112" s="465"/>
      <c r="AHA112" s="465"/>
      <c r="AHB112" s="465"/>
      <c r="AHC112" s="465"/>
      <c r="AHD112" s="465"/>
      <c r="AHE112" s="465"/>
      <c r="AHF112" s="465"/>
      <c r="AHG112" s="465"/>
      <c r="AHH112" s="465"/>
      <c r="AHI112" s="465"/>
      <c r="AHJ112" s="465"/>
      <c r="AHK112" s="465"/>
      <c r="AHL112" s="465"/>
      <c r="AHM112" s="465"/>
      <c r="AHN112" s="465"/>
      <c r="AHO112" s="465"/>
      <c r="AHP112" s="465"/>
      <c r="AHQ112" s="465"/>
      <c r="AHR112" s="465"/>
      <c r="AHS112" s="465"/>
      <c r="AHT112" s="465"/>
      <c r="AHU112" s="465"/>
      <c r="AHV112" s="465"/>
      <c r="AHW112" s="465"/>
      <c r="AHX112" s="465"/>
      <c r="AHY112" s="465"/>
      <c r="AHZ112" s="465"/>
      <c r="AIA112" s="465"/>
      <c r="AIB112" s="465"/>
      <c r="AIC112" s="465"/>
      <c r="AID112" s="465"/>
      <c r="AIE112" s="465"/>
      <c r="AIF112" s="465"/>
      <c r="AIG112" s="465"/>
      <c r="AIH112" s="465"/>
      <c r="AII112" s="465"/>
      <c r="AIJ112" s="465"/>
      <c r="AIK112" s="465"/>
      <c r="AIL112" s="465"/>
      <c r="AIM112" s="465"/>
      <c r="AIN112" s="465"/>
      <c r="AIO112" s="465"/>
      <c r="AIP112" s="465"/>
      <c r="AIQ112" s="465"/>
      <c r="AIR112" s="465"/>
      <c r="AIS112" s="465"/>
      <c r="AIT112" s="465"/>
      <c r="AIU112" s="465"/>
      <c r="AIV112" s="465"/>
      <c r="AIW112" s="465"/>
      <c r="AIX112" s="465"/>
      <c r="AIY112" s="465"/>
      <c r="AIZ112" s="465"/>
      <c r="AJA112" s="465"/>
      <c r="AJB112" s="465"/>
      <c r="AJC112" s="465"/>
      <c r="AJD112" s="465"/>
      <c r="AJE112" s="465"/>
      <c r="AJF112" s="465"/>
      <c r="AJG112" s="465"/>
      <c r="AJH112" s="465"/>
      <c r="AJI112" s="465"/>
      <c r="AJJ112" s="465"/>
      <c r="AJK112" s="465"/>
      <c r="AJL112" s="465"/>
      <c r="AJM112" s="465"/>
      <c r="AJN112" s="465"/>
      <c r="AJO112" s="465"/>
      <c r="AJP112" s="465"/>
      <c r="AJQ112" s="465"/>
      <c r="AJR112" s="465"/>
      <c r="AJS112" s="465"/>
      <c r="AJT112" s="465"/>
      <c r="AJU112" s="465"/>
      <c r="AJV112" s="465"/>
      <c r="AJW112" s="465"/>
      <c r="AJX112" s="465"/>
      <c r="AJY112" s="465"/>
      <c r="AJZ112" s="465"/>
      <c r="AKA112" s="465"/>
      <c r="AKB112" s="465"/>
      <c r="AKC112" s="465"/>
      <c r="AKD112" s="465"/>
      <c r="AKE112" s="465"/>
      <c r="AKF112" s="465"/>
      <c r="AKG112" s="465"/>
      <c r="AKH112" s="465"/>
      <c r="AKI112" s="465"/>
      <c r="AKJ112" s="465"/>
      <c r="AKK112" s="465"/>
      <c r="AKL112" s="465"/>
      <c r="AKM112" s="465"/>
      <c r="AKN112" s="465"/>
      <c r="AKO112" s="465"/>
      <c r="AKP112" s="465"/>
      <c r="AKQ112" s="465"/>
      <c r="AKR112" s="465"/>
      <c r="AKS112" s="465"/>
      <c r="AKT112" s="465"/>
      <c r="AKU112" s="465"/>
      <c r="AKV112" s="465"/>
      <c r="AKW112" s="465"/>
      <c r="AKX112" s="465"/>
      <c r="AKY112" s="465"/>
      <c r="AKZ112" s="465"/>
      <c r="ALA112" s="465"/>
      <c r="ALB112" s="465"/>
      <c r="ALC112" s="465"/>
      <c r="ALD112" s="465"/>
      <c r="ALE112" s="465"/>
      <c r="ALF112" s="465"/>
      <c r="ALG112" s="465"/>
      <c r="ALH112" s="465"/>
      <c r="ALI112" s="465"/>
      <c r="ALJ112" s="465"/>
      <c r="ALK112" s="465"/>
      <c r="ALL112" s="465"/>
      <c r="ALM112" s="465"/>
      <c r="ALN112" s="465"/>
      <c r="ALO112" s="465"/>
      <c r="ALP112" s="465"/>
      <c r="ALQ112" s="465"/>
      <c r="ALR112" s="465"/>
      <c r="ALS112" s="465"/>
      <c r="ALT112" s="465"/>
      <c r="ALU112" s="465"/>
      <c r="ALV112" s="465"/>
      <c r="ALW112" s="465"/>
      <c r="ALX112" s="465"/>
      <c r="ALY112" s="465"/>
      <c r="ALZ112" s="465"/>
      <c r="AMA112" s="465"/>
      <c r="AMB112" s="465"/>
      <c r="AMC112" s="465"/>
      <c r="AMD112" s="465"/>
      <c r="AME112" s="465"/>
      <c r="AMF112" s="465"/>
      <c r="AMG112" s="465"/>
      <c r="AMH112" s="465"/>
      <c r="AMI112" s="465"/>
      <c r="AMJ112" s="465"/>
      <c r="AMK112" s="465"/>
      <c r="AML112" s="465"/>
      <c r="AMM112" s="465"/>
      <c r="AMN112" s="465"/>
      <c r="AMO112" s="465"/>
      <c r="AMP112" s="465"/>
      <c r="AMQ112" s="465"/>
      <c r="AMR112" s="465"/>
      <c r="AMS112" s="465"/>
      <c r="AMT112" s="465"/>
      <c r="AMU112" s="465"/>
      <c r="AMV112" s="465"/>
      <c r="AMW112" s="465"/>
      <c r="AMX112" s="465"/>
      <c r="AMY112" s="465"/>
      <c r="AMZ112" s="465"/>
      <c r="ANA112" s="465"/>
      <c r="ANB112" s="465"/>
      <c r="ANC112" s="465"/>
      <c r="AND112" s="465"/>
      <c r="ANE112" s="465"/>
      <c r="ANF112" s="465"/>
      <c r="ANG112" s="465"/>
      <c r="ANH112" s="465"/>
      <c r="ANI112" s="465"/>
      <c r="ANJ112" s="465"/>
      <c r="ANK112" s="465"/>
      <c r="ANL112" s="465"/>
      <c r="ANM112" s="465"/>
      <c r="ANN112" s="465"/>
      <c r="ANO112" s="465"/>
      <c r="ANP112" s="465"/>
      <c r="ANQ112" s="465"/>
      <c r="ANR112" s="465"/>
      <c r="ANS112" s="465"/>
      <c r="ANT112" s="465"/>
      <c r="ANU112" s="465"/>
      <c r="ANV112" s="465"/>
      <c r="ANW112" s="465"/>
      <c r="ANX112" s="465"/>
      <c r="ANY112" s="465"/>
      <c r="ANZ112" s="465"/>
      <c r="AOA112" s="465"/>
      <c r="AOB112" s="465"/>
      <c r="AOC112" s="465"/>
      <c r="AOD112" s="465"/>
      <c r="AOE112" s="465"/>
      <c r="AOF112" s="465"/>
      <c r="AOG112" s="465"/>
      <c r="AOH112" s="465"/>
      <c r="AOI112" s="465"/>
      <c r="AOJ112" s="465"/>
      <c r="AOK112" s="465"/>
      <c r="AOL112" s="465"/>
      <c r="AOM112" s="465"/>
      <c r="AON112" s="465"/>
      <c r="AOO112" s="465"/>
      <c r="AOP112" s="465"/>
      <c r="AOQ112" s="465"/>
      <c r="AOR112" s="465"/>
      <c r="AOS112" s="465"/>
      <c r="AOT112" s="465"/>
      <c r="AOU112" s="465"/>
      <c r="AOV112" s="465"/>
      <c r="AOW112" s="465"/>
      <c r="AOX112" s="465"/>
      <c r="AOY112" s="465"/>
      <c r="AOZ112" s="465"/>
      <c r="APA112" s="465"/>
      <c r="APB112" s="465"/>
      <c r="APC112" s="465"/>
      <c r="APD112" s="465"/>
      <c r="APE112" s="465"/>
      <c r="APF112" s="465"/>
      <c r="APG112" s="465"/>
      <c r="APH112" s="465"/>
      <c r="API112" s="465"/>
      <c r="APJ112" s="465"/>
      <c r="APK112" s="465"/>
      <c r="APL112" s="465"/>
      <c r="APM112" s="465"/>
      <c r="APN112" s="465"/>
      <c r="APO112" s="465"/>
      <c r="APP112" s="465"/>
      <c r="APQ112" s="465"/>
      <c r="APR112" s="465"/>
      <c r="APS112" s="465"/>
      <c r="APT112" s="465"/>
      <c r="APU112" s="465"/>
      <c r="APV112" s="465"/>
      <c r="APW112" s="465"/>
      <c r="APX112" s="465"/>
      <c r="APY112" s="465"/>
      <c r="APZ112" s="465"/>
      <c r="AQA112" s="465"/>
      <c r="AQB112" s="465"/>
      <c r="AQC112" s="465"/>
      <c r="AQD112" s="465"/>
      <c r="AQE112" s="465"/>
      <c r="AQF112" s="465"/>
      <c r="AQG112" s="465"/>
      <c r="AQH112" s="465"/>
      <c r="AQI112" s="465"/>
      <c r="AQJ112" s="465"/>
      <c r="AQK112" s="465"/>
      <c r="AQL112" s="465"/>
      <c r="AQM112" s="465"/>
      <c r="AQN112" s="465"/>
      <c r="AQO112" s="465"/>
      <c r="AQP112" s="465"/>
      <c r="AQQ112" s="465"/>
      <c r="AQR112" s="465"/>
      <c r="AQS112" s="465"/>
      <c r="AQT112" s="465"/>
      <c r="AQU112" s="465"/>
      <c r="AQV112" s="465"/>
      <c r="AQW112" s="465"/>
      <c r="AQX112" s="465"/>
      <c r="AQY112" s="465"/>
      <c r="AQZ112" s="465"/>
      <c r="ARA112" s="465"/>
      <c r="ARB112" s="465"/>
      <c r="ARC112" s="465"/>
      <c r="ARD112" s="465"/>
      <c r="ARE112" s="465"/>
      <c r="ARF112" s="465"/>
      <c r="ARG112" s="465"/>
      <c r="ARH112" s="465"/>
      <c r="ARI112" s="465"/>
      <c r="ARJ112" s="465"/>
      <c r="ARK112" s="465"/>
      <c r="ARL112" s="465"/>
      <c r="ARM112" s="465"/>
      <c r="ARN112" s="465"/>
      <c r="ARO112" s="465"/>
      <c r="ARP112" s="465"/>
      <c r="ARQ112" s="465"/>
      <c r="ARR112" s="465"/>
      <c r="ARS112" s="465"/>
      <c r="ART112" s="465"/>
      <c r="ARU112" s="465"/>
      <c r="ARV112" s="465"/>
      <c r="ARW112" s="465"/>
      <c r="ARX112" s="465"/>
      <c r="ARY112" s="465"/>
      <c r="ARZ112" s="465"/>
      <c r="ASA112" s="465"/>
      <c r="ASB112" s="465"/>
      <c r="ASC112" s="465"/>
      <c r="ASD112" s="465"/>
      <c r="ASE112" s="465"/>
      <c r="ASF112" s="465"/>
      <c r="ASG112" s="465"/>
      <c r="ASH112" s="465"/>
      <c r="ASI112" s="465"/>
      <c r="ASJ112" s="465"/>
      <c r="ASK112" s="465"/>
      <c r="ASL112" s="465"/>
      <c r="ASM112" s="465"/>
      <c r="ASN112" s="465"/>
      <c r="ASO112" s="465"/>
      <c r="ASP112" s="465"/>
      <c r="ASQ112" s="465"/>
      <c r="ASR112" s="465"/>
      <c r="ASS112" s="465"/>
      <c r="AST112" s="465"/>
      <c r="ASU112" s="465"/>
      <c r="ASV112" s="465"/>
      <c r="ASW112" s="465"/>
      <c r="ASX112" s="465"/>
      <c r="ASY112" s="465"/>
      <c r="ASZ112" s="465"/>
      <c r="ATA112" s="465"/>
      <c r="ATB112" s="465"/>
      <c r="ATC112" s="465"/>
      <c r="ATD112" s="465"/>
      <c r="ATE112" s="465"/>
      <c r="ATF112" s="465"/>
      <c r="ATG112" s="465"/>
      <c r="ATH112" s="465"/>
      <c r="ATI112" s="465"/>
      <c r="ATJ112" s="465"/>
      <c r="ATK112" s="465"/>
      <c r="ATL112" s="465"/>
      <c r="ATM112" s="465"/>
      <c r="ATN112" s="465"/>
      <c r="ATO112" s="465"/>
      <c r="ATP112" s="465"/>
      <c r="ATQ112" s="465"/>
      <c r="ATR112" s="465"/>
      <c r="ATS112" s="465"/>
      <c r="ATT112" s="465"/>
      <c r="ATU112" s="465"/>
      <c r="ATV112" s="465"/>
      <c r="ATW112" s="465"/>
      <c r="ATX112" s="465"/>
      <c r="ATY112" s="465"/>
      <c r="ATZ112" s="465"/>
      <c r="AUA112" s="465"/>
      <c r="AUB112" s="465"/>
      <c r="AUC112" s="465"/>
      <c r="AUD112" s="465"/>
      <c r="AUE112" s="465"/>
      <c r="AUF112" s="465"/>
      <c r="AUG112" s="465"/>
      <c r="AUH112" s="465"/>
      <c r="AUI112" s="465"/>
      <c r="AUJ112" s="465"/>
      <c r="AUK112" s="465"/>
      <c r="AUL112" s="465"/>
      <c r="AUM112" s="465"/>
      <c r="AUN112" s="465"/>
      <c r="AUO112" s="465"/>
      <c r="AUP112" s="465"/>
      <c r="AUQ112" s="465"/>
      <c r="AUR112" s="465"/>
      <c r="AUS112" s="465"/>
      <c r="AUT112" s="465"/>
      <c r="AUU112" s="465"/>
      <c r="AUV112" s="465"/>
      <c r="AUW112" s="465"/>
      <c r="AUX112" s="465"/>
      <c r="AUY112" s="465"/>
      <c r="AUZ112" s="465"/>
      <c r="AVA112" s="465"/>
      <c r="AVB112" s="465"/>
      <c r="AVC112" s="465"/>
      <c r="AVD112" s="465"/>
      <c r="AVE112" s="465"/>
      <c r="AVF112" s="465"/>
      <c r="AVG112" s="465"/>
      <c r="AVH112" s="465"/>
      <c r="AVI112" s="465"/>
      <c r="AVJ112" s="465"/>
      <c r="AVK112" s="465"/>
      <c r="AVL112" s="465"/>
      <c r="AVM112" s="465"/>
      <c r="AVN112" s="465"/>
      <c r="AVO112" s="465"/>
      <c r="AVP112" s="465"/>
      <c r="AVQ112" s="465"/>
      <c r="AVR112" s="465"/>
      <c r="AVS112" s="465"/>
      <c r="AVT112" s="465"/>
      <c r="AVU112" s="465"/>
      <c r="AVV112" s="465"/>
      <c r="AVW112" s="465"/>
      <c r="AVX112" s="465"/>
      <c r="AVY112" s="465"/>
      <c r="AVZ112" s="465"/>
      <c r="AWA112" s="465"/>
      <c r="AWB112" s="465"/>
      <c r="AWC112" s="465"/>
      <c r="AWD112" s="465"/>
      <c r="AWE112" s="465"/>
      <c r="AWF112" s="465"/>
      <c r="AWG112" s="465"/>
      <c r="AWH112" s="465"/>
      <c r="AWI112" s="465"/>
      <c r="AWJ112" s="465"/>
      <c r="AWK112" s="465"/>
      <c r="AWL112" s="465"/>
      <c r="AWM112" s="465"/>
      <c r="AWN112" s="465"/>
      <c r="AWO112" s="465"/>
      <c r="AWP112" s="465"/>
      <c r="AWQ112" s="465"/>
      <c r="AWR112" s="465"/>
      <c r="AWS112" s="465"/>
      <c r="AWT112" s="465"/>
      <c r="AWU112" s="465"/>
      <c r="AWV112" s="465"/>
      <c r="AWW112" s="465"/>
      <c r="AWX112" s="465"/>
      <c r="AWY112" s="465"/>
      <c r="AWZ112" s="465"/>
      <c r="AXA112" s="465"/>
      <c r="AXB112" s="465"/>
      <c r="AXC112" s="465"/>
      <c r="AXD112" s="465"/>
      <c r="AXE112" s="465"/>
      <c r="AXF112" s="465"/>
      <c r="AXG112" s="465"/>
      <c r="AXH112" s="465"/>
      <c r="AXI112" s="465"/>
      <c r="AXJ112" s="465"/>
      <c r="AXK112" s="465"/>
      <c r="AXL112" s="465"/>
      <c r="AXM112" s="465"/>
      <c r="AXN112" s="465"/>
      <c r="AXO112" s="465"/>
      <c r="AXP112" s="465"/>
      <c r="AXQ112" s="465"/>
      <c r="AXR112" s="465"/>
      <c r="AXS112" s="465"/>
      <c r="AXT112" s="465"/>
      <c r="AXU112" s="465"/>
      <c r="AXV112" s="465"/>
      <c r="AXW112" s="465"/>
      <c r="AXX112" s="465"/>
      <c r="AXY112" s="465"/>
      <c r="AXZ112" s="465"/>
      <c r="AYA112" s="465"/>
      <c r="AYB112" s="465"/>
      <c r="AYC112" s="465"/>
      <c r="AYD112" s="465"/>
      <c r="AYE112" s="465"/>
      <c r="AYF112" s="465"/>
      <c r="AYG112" s="465"/>
      <c r="AYH112" s="465"/>
      <c r="AYI112" s="465"/>
      <c r="AYJ112" s="465"/>
      <c r="AYK112" s="465"/>
      <c r="AYL112" s="465"/>
      <c r="AYM112" s="465"/>
      <c r="AYN112" s="465"/>
      <c r="AYO112" s="465"/>
      <c r="AYP112" s="465"/>
      <c r="AYQ112" s="465"/>
      <c r="AYR112" s="465"/>
      <c r="AYS112" s="465"/>
      <c r="AYT112" s="465"/>
      <c r="AYU112" s="465"/>
      <c r="AYV112" s="465"/>
      <c r="AYW112" s="465"/>
      <c r="AYX112" s="465"/>
      <c r="AYY112" s="465"/>
      <c r="AYZ112" s="465"/>
      <c r="AZA112" s="465"/>
      <c r="AZB112" s="465"/>
      <c r="AZC112" s="465"/>
      <c r="AZD112" s="465"/>
      <c r="AZE112" s="465"/>
      <c r="AZF112" s="465"/>
      <c r="AZG112" s="465"/>
      <c r="AZH112" s="465"/>
      <c r="AZI112" s="465"/>
      <c r="AZJ112" s="465"/>
      <c r="AZK112" s="465"/>
      <c r="AZL112" s="465"/>
      <c r="AZM112" s="465"/>
      <c r="AZN112" s="465"/>
      <c r="AZO112" s="465"/>
      <c r="AZP112" s="465"/>
      <c r="AZQ112" s="465"/>
      <c r="AZR112" s="465"/>
      <c r="AZS112" s="465"/>
      <c r="AZT112" s="465"/>
      <c r="AZU112" s="465"/>
      <c r="AZV112" s="465"/>
      <c r="AZW112" s="465"/>
      <c r="AZX112" s="465"/>
      <c r="AZY112" s="465"/>
      <c r="AZZ112" s="465"/>
      <c r="BAA112" s="465"/>
      <c r="BAB112" s="465"/>
      <c r="BAC112" s="465"/>
      <c r="BAD112" s="465"/>
      <c r="BAE112" s="465"/>
      <c r="BAF112" s="465"/>
      <c r="BAG112" s="465"/>
      <c r="BAH112" s="465"/>
      <c r="BAI112" s="465"/>
      <c r="BAJ112" s="465"/>
      <c r="BAK112" s="465"/>
      <c r="BAL112" s="465"/>
      <c r="BAM112" s="465"/>
      <c r="BAN112" s="465"/>
      <c r="BAO112" s="465"/>
      <c r="BAP112" s="465"/>
      <c r="BAQ112" s="465"/>
      <c r="BAR112" s="465"/>
      <c r="BAS112" s="465"/>
      <c r="BAT112" s="465"/>
      <c r="BAU112" s="465"/>
      <c r="BAV112" s="465"/>
      <c r="BAW112" s="465"/>
      <c r="BAX112" s="465"/>
      <c r="BAY112" s="465"/>
      <c r="BAZ112" s="465"/>
      <c r="BBA112" s="465"/>
      <c r="BBB112" s="465"/>
      <c r="BBC112" s="465"/>
      <c r="BBD112" s="465"/>
      <c r="BBE112" s="465"/>
      <c r="BBF112" s="465"/>
      <c r="BBG112" s="465"/>
      <c r="BBH112" s="465"/>
      <c r="BBI112" s="465"/>
      <c r="BBJ112" s="465"/>
      <c r="BBK112" s="465"/>
      <c r="BBL112" s="465"/>
      <c r="BBM112" s="465"/>
      <c r="BBN112" s="465"/>
      <c r="BBO112" s="465"/>
      <c r="BBP112" s="465"/>
      <c r="BBQ112" s="465"/>
      <c r="BBR112" s="465"/>
      <c r="BBS112" s="465"/>
      <c r="BBT112" s="465"/>
      <c r="BBU112" s="465"/>
      <c r="BBV112" s="465"/>
      <c r="BBW112" s="465"/>
      <c r="BBX112" s="465"/>
      <c r="BBY112" s="465"/>
      <c r="BBZ112" s="465"/>
      <c r="BCA112" s="465"/>
      <c r="BCB112" s="465"/>
      <c r="BCC112" s="465"/>
      <c r="BCD112" s="465"/>
      <c r="BCE112" s="465"/>
      <c r="BCF112" s="465"/>
      <c r="BCG112" s="465"/>
      <c r="BCH112" s="465"/>
      <c r="BCI112" s="465"/>
      <c r="BCJ112" s="465"/>
      <c r="BCK112" s="465"/>
      <c r="BCL112" s="465"/>
      <c r="BCM112" s="465"/>
      <c r="BCN112" s="465"/>
      <c r="BCO112" s="465"/>
      <c r="BCP112" s="465"/>
      <c r="BCQ112" s="465"/>
      <c r="BCR112" s="465"/>
      <c r="BCS112" s="465"/>
      <c r="BCT112" s="465"/>
      <c r="BCU112" s="465"/>
      <c r="BCV112" s="465"/>
      <c r="BCW112" s="465"/>
      <c r="BCX112" s="465"/>
      <c r="BCY112" s="465"/>
      <c r="BCZ112" s="465"/>
      <c r="BDA112" s="465"/>
      <c r="BDB112" s="465"/>
      <c r="BDC112" s="465"/>
      <c r="BDD112" s="465"/>
      <c r="BDE112" s="465"/>
      <c r="BDF112" s="465"/>
      <c r="BDG112" s="465"/>
      <c r="BDH112" s="465"/>
      <c r="BDI112" s="465"/>
      <c r="BDJ112" s="465"/>
      <c r="BDK112" s="465"/>
      <c r="BDL112" s="465"/>
      <c r="BDM112" s="465"/>
      <c r="BDN112" s="465"/>
      <c r="BDO112" s="465"/>
      <c r="BDP112" s="465"/>
      <c r="BDQ112" s="465"/>
      <c r="BDR112" s="465"/>
      <c r="BDS112" s="465"/>
      <c r="BDT112" s="465"/>
      <c r="BDU112" s="465"/>
      <c r="BDV112" s="465"/>
      <c r="BDW112" s="465"/>
      <c r="BDX112" s="465"/>
      <c r="BDY112" s="465"/>
      <c r="BDZ112" s="465"/>
      <c r="BEA112" s="465"/>
      <c r="BEB112" s="465"/>
      <c r="BEC112" s="465"/>
      <c r="BED112" s="465"/>
      <c r="BEE112" s="465"/>
      <c r="BEF112" s="465"/>
      <c r="BEG112" s="465"/>
      <c r="BEH112" s="465"/>
      <c r="BEI112" s="465"/>
      <c r="BEJ112" s="465"/>
      <c r="BEK112" s="465"/>
      <c r="BEL112" s="465"/>
      <c r="BEM112" s="465"/>
      <c r="BEN112" s="465"/>
      <c r="BEO112" s="465"/>
      <c r="BEP112" s="465"/>
      <c r="BEQ112" s="465"/>
      <c r="BER112" s="465"/>
      <c r="BES112" s="465"/>
      <c r="BET112" s="465"/>
      <c r="BEU112" s="465"/>
      <c r="BEV112" s="465"/>
      <c r="BEW112" s="465"/>
      <c r="BEX112" s="465"/>
      <c r="BEY112" s="465"/>
      <c r="BEZ112" s="465"/>
      <c r="BFA112" s="465"/>
      <c r="BFB112" s="465"/>
      <c r="BFC112" s="465"/>
      <c r="BFD112" s="465"/>
      <c r="BFE112" s="465"/>
      <c r="BFF112" s="465"/>
      <c r="BFG112" s="465"/>
      <c r="BFH112" s="465"/>
      <c r="BFI112" s="465"/>
      <c r="BFJ112" s="465"/>
      <c r="BFK112" s="465"/>
      <c r="BFL112" s="465"/>
      <c r="BFM112" s="465"/>
      <c r="BFN112" s="465"/>
      <c r="BFO112" s="465"/>
      <c r="BFP112" s="465"/>
      <c r="BFQ112" s="465"/>
      <c r="BFR112" s="465"/>
      <c r="BFS112" s="465"/>
      <c r="BFT112" s="465"/>
      <c r="BFU112" s="465"/>
      <c r="BFV112" s="465"/>
      <c r="BFW112" s="465"/>
      <c r="BFX112" s="465"/>
      <c r="BFY112" s="465"/>
      <c r="BFZ112" s="465"/>
      <c r="BGA112" s="465"/>
      <c r="BGB112" s="465"/>
      <c r="BGC112" s="465"/>
      <c r="BGD112" s="465"/>
      <c r="BGE112" s="465"/>
      <c r="BGF112" s="465"/>
      <c r="BGG112" s="465"/>
      <c r="BGH112" s="465"/>
      <c r="BGI112" s="465"/>
      <c r="BGJ112" s="465"/>
      <c r="BGK112" s="465"/>
      <c r="BGL112" s="465"/>
      <c r="BGM112" s="465"/>
      <c r="BGN112" s="465"/>
      <c r="BGO112" s="465"/>
      <c r="BGP112" s="465"/>
      <c r="BGQ112" s="465"/>
      <c r="BGR112" s="465"/>
      <c r="BGS112" s="465"/>
      <c r="BGT112" s="465"/>
      <c r="BGU112" s="465"/>
      <c r="BGV112" s="465"/>
      <c r="BGW112" s="465"/>
      <c r="BGX112" s="465"/>
      <c r="BGY112" s="465"/>
      <c r="BGZ112" s="465"/>
      <c r="BHA112" s="465"/>
      <c r="BHB112" s="465"/>
      <c r="BHC112" s="465"/>
      <c r="BHD112" s="465"/>
      <c r="BHE112" s="465"/>
      <c r="BHF112" s="465"/>
      <c r="BHG112" s="465"/>
      <c r="BHH112" s="465"/>
      <c r="BHI112" s="465"/>
      <c r="BHJ112" s="465"/>
      <c r="BHK112" s="465"/>
      <c r="BHL112" s="465"/>
      <c r="BHM112" s="465"/>
      <c r="BHN112" s="465"/>
      <c r="BHO112" s="465"/>
      <c r="BHP112" s="465"/>
      <c r="BHQ112" s="465"/>
      <c r="BHR112" s="465"/>
      <c r="BHS112" s="465"/>
      <c r="BHT112" s="465"/>
      <c r="BHU112" s="465"/>
      <c r="BHV112" s="465"/>
      <c r="BHW112" s="465"/>
      <c r="BHX112" s="465"/>
      <c r="BHY112" s="465"/>
      <c r="BHZ112" s="465"/>
      <c r="BIA112" s="465"/>
      <c r="BIB112" s="465"/>
      <c r="BIC112" s="465"/>
      <c r="BID112" s="465"/>
      <c r="BIE112" s="465"/>
      <c r="BIF112" s="465"/>
      <c r="BIG112" s="465"/>
      <c r="BIH112" s="465"/>
      <c r="BII112" s="465"/>
      <c r="BIJ112" s="465"/>
      <c r="BIK112" s="465"/>
      <c r="BIL112" s="465"/>
      <c r="BIM112" s="465"/>
      <c r="BIN112" s="465"/>
      <c r="BIO112" s="465"/>
      <c r="BIP112" s="465"/>
      <c r="BIQ112" s="465"/>
      <c r="BIR112" s="465"/>
      <c r="BIS112" s="465"/>
      <c r="BIT112" s="465"/>
      <c r="BIU112" s="465"/>
      <c r="BIV112" s="465"/>
      <c r="BIW112" s="465"/>
      <c r="BIX112" s="465"/>
      <c r="BIY112" s="465"/>
      <c r="BIZ112" s="465"/>
      <c r="BJA112" s="465"/>
      <c r="BJB112" s="465"/>
      <c r="BJC112" s="465"/>
      <c r="BJD112" s="465"/>
      <c r="BJE112" s="465"/>
      <c r="BJF112" s="465"/>
      <c r="BJG112" s="465"/>
      <c r="BJH112" s="465"/>
      <c r="BJI112" s="465"/>
      <c r="BJJ112" s="465"/>
      <c r="BJK112" s="465"/>
      <c r="BJL112" s="465"/>
      <c r="BJM112" s="465"/>
      <c r="BJN112" s="465"/>
      <c r="BJO112" s="465"/>
      <c r="BJP112" s="465"/>
      <c r="BJQ112" s="465"/>
      <c r="BJR112" s="465"/>
      <c r="BJS112" s="465"/>
      <c r="BJT112" s="465"/>
      <c r="BJU112" s="465"/>
      <c r="BJV112" s="465"/>
      <c r="BJW112" s="465"/>
      <c r="BJX112" s="465"/>
      <c r="BJY112" s="465"/>
      <c r="BJZ112" s="465"/>
      <c r="BKA112" s="465"/>
      <c r="BKB112" s="465"/>
      <c r="BKC112" s="465"/>
      <c r="BKD112" s="465"/>
      <c r="BKE112" s="465"/>
      <c r="BKF112" s="465"/>
      <c r="BKG112" s="465"/>
      <c r="BKH112" s="465"/>
      <c r="BKI112" s="465"/>
      <c r="BKJ112" s="465"/>
      <c r="BKK112" s="465"/>
      <c r="BKL112" s="465"/>
      <c r="BKM112" s="465"/>
      <c r="BKN112" s="465"/>
      <c r="BKO112" s="465"/>
      <c r="BKP112" s="465"/>
      <c r="BKQ112" s="465"/>
      <c r="BKR112" s="465"/>
      <c r="BKS112" s="465"/>
      <c r="BKT112" s="465"/>
      <c r="BKU112" s="465"/>
      <c r="BKV112" s="465"/>
      <c r="BKW112" s="465"/>
      <c r="BKX112" s="465"/>
      <c r="BKY112" s="465"/>
      <c r="BKZ112" s="465"/>
      <c r="BLA112" s="465"/>
      <c r="BLB112" s="465"/>
      <c r="BLC112" s="465"/>
      <c r="BLD112" s="465"/>
      <c r="BLE112" s="465"/>
      <c r="BLF112" s="465"/>
      <c r="BLG112" s="465"/>
      <c r="BLH112" s="465"/>
      <c r="BLI112" s="465"/>
      <c r="BLJ112" s="465"/>
      <c r="BLK112" s="465"/>
      <c r="BLL112" s="465"/>
      <c r="BLM112" s="465"/>
      <c r="BLN112" s="465"/>
      <c r="BLO112" s="465"/>
      <c r="BLP112" s="465"/>
      <c r="BLQ112" s="465"/>
      <c r="BLR112" s="465"/>
      <c r="BLS112" s="465"/>
      <c r="BLT112" s="465"/>
      <c r="BLU112" s="465"/>
      <c r="BLV112" s="465"/>
      <c r="BLW112" s="465"/>
      <c r="BLX112" s="465"/>
      <c r="BLY112" s="465"/>
      <c r="BLZ112" s="465"/>
      <c r="BMA112" s="465"/>
      <c r="BMB112" s="465"/>
      <c r="BMC112" s="465"/>
      <c r="BMD112" s="465"/>
      <c r="BME112" s="465"/>
      <c r="BMF112" s="465"/>
      <c r="BMG112" s="465"/>
      <c r="BMH112" s="465"/>
      <c r="BMI112" s="465"/>
      <c r="BMJ112" s="465"/>
      <c r="BMK112" s="465"/>
      <c r="BML112" s="465"/>
      <c r="BMM112" s="465"/>
      <c r="BMN112" s="465"/>
      <c r="BMO112" s="465"/>
      <c r="BMP112" s="465"/>
      <c r="BMQ112" s="465"/>
      <c r="BMR112" s="465"/>
      <c r="BMS112" s="465"/>
      <c r="BMT112" s="465"/>
      <c r="BMU112" s="465"/>
      <c r="BMV112" s="465"/>
      <c r="BMW112" s="465"/>
      <c r="BMX112" s="465"/>
      <c r="BMY112" s="465"/>
      <c r="BMZ112" s="465"/>
      <c r="BNA112" s="465"/>
      <c r="BNB112" s="465"/>
      <c r="BNC112" s="465"/>
      <c r="BND112" s="465"/>
      <c r="BNE112" s="465"/>
      <c r="BNF112" s="465"/>
      <c r="BNG112" s="465"/>
      <c r="BNH112" s="465"/>
      <c r="BNI112" s="465"/>
      <c r="BNJ112" s="465"/>
      <c r="BNK112" s="465"/>
      <c r="BNL112" s="465"/>
      <c r="BNM112" s="465"/>
      <c r="BNN112" s="465"/>
      <c r="BNO112" s="465"/>
      <c r="BNP112" s="465"/>
      <c r="BNQ112" s="465"/>
      <c r="BNR112" s="465"/>
      <c r="BNS112" s="465"/>
      <c r="BNT112" s="465"/>
      <c r="BNU112" s="465"/>
      <c r="BNV112" s="465"/>
      <c r="BNW112" s="465"/>
      <c r="BNX112" s="465"/>
      <c r="BNY112" s="465"/>
      <c r="BNZ112" s="465"/>
      <c r="BOA112" s="465"/>
      <c r="BOB112" s="465"/>
      <c r="BOC112" s="465"/>
      <c r="BOD112" s="465"/>
      <c r="BOE112" s="465"/>
      <c r="BOF112" s="465"/>
      <c r="BOG112" s="465"/>
      <c r="BOH112" s="465"/>
      <c r="BOI112" s="465"/>
      <c r="BOJ112" s="465"/>
      <c r="BOK112" s="465"/>
      <c r="BOL112" s="465"/>
      <c r="BOM112" s="465"/>
      <c r="BON112" s="465"/>
      <c r="BOO112" s="465"/>
      <c r="BOP112" s="465"/>
      <c r="BOQ112" s="465"/>
      <c r="BOR112" s="465"/>
      <c r="BOS112" s="465"/>
      <c r="BOT112" s="465"/>
      <c r="BOU112" s="465"/>
      <c r="BOV112" s="465"/>
      <c r="BOW112" s="465"/>
      <c r="BOX112" s="465"/>
      <c r="BOY112" s="465"/>
      <c r="BOZ112" s="465"/>
      <c r="BPA112" s="465"/>
      <c r="BPB112" s="465"/>
      <c r="BPC112" s="465"/>
      <c r="BPD112" s="465"/>
      <c r="BPE112" s="465"/>
      <c r="BPF112" s="465"/>
      <c r="BPG112" s="465"/>
      <c r="BPH112" s="465"/>
      <c r="BPI112" s="465"/>
      <c r="BPJ112" s="465"/>
      <c r="BPK112" s="465"/>
      <c r="BPL112" s="465"/>
      <c r="BPM112" s="465"/>
      <c r="BPN112" s="465"/>
      <c r="BPO112" s="465"/>
      <c r="BPP112" s="465"/>
      <c r="BPQ112" s="465"/>
      <c r="BPR112" s="465"/>
      <c r="BPS112" s="465"/>
      <c r="BPT112" s="465"/>
      <c r="BPU112" s="465"/>
      <c r="BPV112" s="465"/>
      <c r="BPW112" s="465"/>
      <c r="BPX112" s="465"/>
      <c r="BPY112" s="465"/>
      <c r="BPZ112" s="465"/>
      <c r="BQA112" s="465"/>
      <c r="BQB112" s="465"/>
      <c r="BQC112" s="465"/>
      <c r="BQD112" s="465"/>
      <c r="BQE112" s="465"/>
      <c r="BQF112" s="465"/>
      <c r="BQG112" s="465"/>
      <c r="BQH112" s="465"/>
      <c r="BQI112" s="465"/>
      <c r="BQJ112" s="465"/>
      <c r="BQK112" s="465"/>
      <c r="BQL112" s="465"/>
      <c r="BQM112" s="465"/>
      <c r="BQN112" s="465"/>
      <c r="BQO112" s="465"/>
      <c r="BQP112" s="465"/>
      <c r="BQQ112" s="465"/>
      <c r="BQR112" s="465"/>
      <c r="BQS112" s="465"/>
      <c r="BQT112" s="465"/>
      <c r="BQU112" s="465"/>
      <c r="BQV112" s="465"/>
      <c r="BQW112" s="465"/>
      <c r="BQX112" s="465"/>
      <c r="BQY112" s="465"/>
      <c r="BQZ112" s="465"/>
      <c r="BRA112" s="465"/>
      <c r="BRB112" s="465"/>
      <c r="BRC112" s="465"/>
      <c r="BRD112" s="465"/>
      <c r="BRE112" s="465"/>
      <c r="BRF112" s="465"/>
      <c r="BRG112" s="465"/>
      <c r="BRH112" s="465"/>
      <c r="BRI112" s="465"/>
      <c r="BRJ112" s="465"/>
      <c r="BRK112" s="465"/>
      <c r="BRL112" s="465"/>
      <c r="BRM112" s="465"/>
      <c r="BRN112" s="465"/>
      <c r="BRO112" s="465"/>
      <c r="BRP112" s="465"/>
      <c r="BRQ112" s="465"/>
      <c r="BRR112" s="465"/>
      <c r="BRS112" s="465"/>
      <c r="BRT112" s="465"/>
      <c r="BRU112" s="465"/>
      <c r="BRV112" s="465"/>
      <c r="BRW112" s="465"/>
      <c r="BRX112" s="465"/>
      <c r="BRY112" s="465"/>
      <c r="BRZ112" s="465"/>
      <c r="BSA112" s="465"/>
      <c r="BSB112" s="465"/>
      <c r="BSC112" s="465"/>
      <c r="BSD112" s="465"/>
      <c r="BSE112" s="465"/>
      <c r="BSF112" s="465"/>
      <c r="BSG112" s="465"/>
      <c r="BSH112" s="465"/>
      <c r="BSI112" s="465"/>
      <c r="BSJ112" s="465"/>
      <c r="BSK112" s="465"/>
      <c r="BSL112" s="465"/>
      <c r="BSM112" s="465"/>
      <c r="BSN112" s="465"/>
      <c r="BSO112" s="465"/>
      <c r="BSP112" s="465"/>
      <c r="BSQ112" s="465"/>
      <c r="BSR112" s="465"/>
      <c r="BSS112" s="465"/>
      <c r="BST112" s="465"/>
      <c r="BSU112" s="465"/>
      <c r="BSV112" s="465"/>
      <c r="BSW112" s="465"/>
      <c r="BSX112" s="465"/>
      <c r="BSY112" s="465"/>
      <c r="BSZ112" s="465"/>
      <c r="BTA112" s="465"/>
      <c r="BTB112" s="465"/>
      <c r="BTC112" s="465"/>
      <c r="BTD112" s="465"/>
      <c r="BTE112" s="465"/>
      <c r="BTF112" s="465"/>
      <c r="BTG112" s="465"/>
      <c r="BTH112" s="465"/>
      <c r="BTI112" s="465"/>
      <c r="BTJ112" s="465"/>
      <c r="BTK112" s="465"/>
      <c r="BTL112" s="465"/>
      <c r="BTM112" s="465"/>
      <c r="BTN112" s="465"/>
      <c r="BTO112" s="465"/>
      <c r="BTP112" s="465"/>
      <c r="BTQ112" s="465"/>
      <c r="BTR112" s="465"/>
      <c r="BTS112" s="465"/>
      <c r="BTT112" s="465"/>
      <c r="BTU112" s="465"/>
      <c r="BTV112" s="465"/>
      <c r="BTW112" s="465"/>
      <c r="BTX112" s="465"/>
      <c r="BTY112" s="465"/>
      <c r="BTZ112" s="465"/>
      <c r="BUA112" s="465"/>
      <c r="BUB112" s="465"/>
      <c r="BUC112" s="465"/>
      <c r="BUD112" s="465"/>
      <c r="BUE112" s="465"/>
      <c r="BUF112" s="465"/>
      <c r="BUG112" s="465"/>
      <c r="BUH112" s="465"/>
      <c r="BUI112" s="465"/>
      <c r="BUJ112" s="465"/>
      <c r="BUK112" s="465"/>
      <c r="BUL112" s="465"/>
      <c r="BUM112" s="465"/>
      <c r="BUN112" s="465"/>
      <c r="BUO112" s="465"/>
      <c r="BUP112" s="465"/>
      <c r="BUQ112" s="465"/>
      <c r="BUR112" s="465"/>
      <c r="BUS112" s="465"/>
      <c r="BUT112" s="465"/>
      <c r="BUU112" s="465"/>
      <c r="BUV112" s="465"/>
      <c r="BUW112" s="465"/>
      <c r="BUX112" s="465"/>
      <c r="BUY112" s="465"/>
      <c r="BUZ112" s="465"/>
      <c r="BVA112" s="465"/>
      <c r="BVB112" s="465"/>
      <c r="BVC112" s="465"/>
      <c r="BVD112" s="465"/>
      <c r="BVE112" s="465"/>
      <c r="BVF112" s="465"/>
      <c r="BVG112" s="465"/>
      <c r="BVH112" s="465"/>
      <c r="BVI112" s="465"/>
      <c r="BVJ112" s="465"/>
      <c r="BVK112" s="465"/>
      <c r="BVL112" s="465"/>
      <c r="BVM112" s="465"/>
      <c r="BVN112" s="465"/>
      <c r="BVO112" s="465"/>
      <c r="BVP112" s="465"/>
      <c r="BVQ112" s="465"/>
      <c r="BVR112" s="465"/>
      <c r="BVS112" s="465"/>
      <c r="BVT112" s="465"/>
      <c r="BVU112" s="465"/>
      <c r="BVV112" s="465"/>
      <c r="BVW112" s="465"/>
      <c r="BVX112" s="465"/>
      <c r="BVY112" s="465"/>
      <c r="BVZ112" s="465"/>
      <c r="BWA112" s="465"/>
      <c r="BWB112" s="465"/>
      <c r="BWC112" s="465"/>
      <c r="BWD112" s="465"/>
      <c r="BWE112" s="465"/>
      <c r="BWF112" s="465"/>
      <c r="BWG112" s="465"/>
      <c r="BWH112" s="465"/>
      <c r="BWI112" s="465"/>
      <c r="BWJ112" s="465"/>
      <c r="BWK112" s="465"/>
      <c r="BWL112" s="465"/>
      <c r="BWM112" s="465"/>
      <c r="BWN112" s="465"/>
      <c r="BWO112" s="465"/>
      <c r="BWP112" s="465"/>
      <c r="BWQ112" s="465"/>
      <c r="BWR112" s="465"/>
      <c r="BWS112" s="465"/>
      <c r="BWT112" s="465"/>
      <c r="BWU112" s="465"/>
      <c r="BWV112" s="465"/>
      <c r="BWW112" s="465"/>
      <c r="BWX112" s="465"/>
      <c r="BWY112" s="465"/>
      <c r="BWZ112" s="465"/>
      <c r="BXA112" s="465"/>
      <c r="BXB112" s="465"/>
      <c r="BXC112" s="465"/>
      <c r="BXD112" s="465"/>
      <c r="BXE112" s="465"/>
      <c r="BXF112" s="465"/>
      <c r="BXG112" s="465"/>
      <c r="BXH112" s="465"/>
      <c r="BXI112" s="465"/>
      <c r="BXJ112" s="465"/>
      <c r="BXK112" s="465"/>
      <c r="BXL112" s="465"/>
      <c r="BXM112" s="465"/>
      <c r="BXN112" s="465"/>
      <c r="BXO112" s="465"/>
      <c r="BXP112" s="465"/>
      <c r="BXQ112" s="465"/>
      <c r="BXR112" s="465"/>
      <c r="BXS112" s="465"/>
      <c r="BXT112" s="465"/>
      <c r="BXU112" s="465"/>
      <c r="BXV112" s="465"/>
      <c r="BXW112" s="465"/>
      <c r="BXX112" s="465"/>
      <c r="BXY112" s="465"/>
      <c r="BXZ112" s="465"/>
      <c r="BYA112" s="465"/>
      <c r="BYB112" s="465"/>
      <c r="BYC112" s="465"/>
      <c r="BYD112" s="465"/>
      <c r="BYE112" s="465"/>
    </row>
    <row r="113" spans="1:36" s="465" customFormat="1" ht="17.25" x14ac:dyDescent="0.3">
      <c r="A113" s="1750" t="s">
        <v>1756</v>
      </c>
      <c r="B113" s="1805">
        <v>25452.098162304133</v>
      </c>
      <c r="C113" s="1806">
        <v>26392.334263106917</v>
      </c>
      <c r="D113" s="1807">
        <v>27879.821988639636</v>
      </c>
      <c r="E113" s="1807">
        <v>30461.363556380435</v>
      </c>
      <c r="F113" s="1807">
        <v>33206.556370015569</v>
      </c>
      <c r="G113" s="1807">
        <v>27417.435279189565</v>
      </c>
      <c r="H113" s="1807">
        <v>33314.539733917103</v>
      </c>
      <c r="I113" s="1807">
        <v>34221.138220452791</v>
      </c>
      <c r="J113" s="1807">
        <v>32796.841142713507</v>
      </c>
      <c r="K113" s="1807">
        <v>36082.555985653657</v>
      </c>
      <c r="L113" s="1807">
        <v>34186.378429714605</v>
      </c>
      <c r="M113" s="1807">
        <v>35614.153169986115</v>
      </c>
      <c r="N113" s="1807">
        <v>35814.208349307824</v>
      </c>
      <c r="O113" s="1807">
        <v>36521.832872494888</v>
      </c>
      <c r="P113" s="1807">
        <v>35811.819813221009</v>
      </c>
      <c r="Q113" s="1807">
        <v>36231.420948894694</v>
      </c>
      <c r="R113" s="1807">
        <v>41395</v>
      </c>
      <c r="S113" s="1807">
        <v>38229.582101186337</v>
      </c>
      <c r="T113" s="1807">
        <v>37665.309773291941</v>
      </c>
      <c r="U113" s="1807">
        <v>37602.634743461647</v>
      </c>
      <c r="V113" s="1807">
        <v>36031.892833520331</v>
      </c>
      <c r="W113" s="1807">
        <v>36100.225848013804</v>
      </c>
      <c r="X113" s="1807">
        <v>32574.326303997186</v>
      </c>
      <c r="Y113" s="1807">
        <v>32130.058220190858</v>
      </c>
      <c r="Z113" s="1807">
        <v>32423.860959801914</v>
      </c>
      <c r="AA113" s="1807">
        <v>30809.930446247727</v>
      </c>
      <c r="AB113" s="1807">
        <v>30721.750365527219</v>
      </c>
      <c r="AC113" s="1807">
        <v>37375.954663755409</v>
      </c>
      <c r="AD113" s="1807">
        <v>28839.093697141045</v>
      </c>
      <c r="AE113" s="1807">
        <v>28537.707641981237</v>
      </c>
      <c r="AF113" s="1807">
        <v>32819.983648696165</v>
      </c>
      <c r="AG113" s="1807">
        <v>33231.399067193328</v>
      </c>
      <c r="AH113" s="1807">
        <v>35425.699890329961</v>
      </c>
      <c r="AI113" s="1807">
        <v>36914.535373067571</v>
      </c>
      <c r="AJ113" s="1807">
        <v>34090.992304696971</v>
      </c>
    </row>
    <row r="114" spans="1:36" s="465" customFormat="1" ht="17.25" x14ac:dyDescent="0.3">
      <c r="A114" s="1724" t="s">
        <v>1789</v>
      </c>
      <c r="B114" s="1800">
        <v>24255.435208248742</v>
      </c>
      <c r="C114" s="1801">
        <v>24909.341108679931</v>
      </c>
      <c r="D114" s="1802">
        <v>25822.464193973603</v>
      </c>
      <c r="E114" s="1802">
        <v>24497.074800354119</v>
      </c>
      <c r="F114" s="1802">
        <v>25389.339255708241</v>
      </c>
      <c r="G114" s="1802">
        <v>27624.690030171449</v>
      </c>
      <c r="H114" s="1802">
        <v>26262.570966939977</v>
      </c>
      <c r="I114" s="1802">
        <v>25661.436773562436</v>
      </c>
      <c r="J114" s="1802">
        <v>25416.033621111725</v>
      </c>
      <c r="K114" s="1802">
        <v>25055.740865629581</v>
      </c>
      <c r="L114" s="1802">
        <v>28936.836933392286</v>
      </c>
      <c r="M114" s="1802">
        <v>29040.394491347808</v>
      </c>
      <c r="N114" s="1802">
        <v>30206.752635290501</v>
      </c>
      <c r="O114" s="1802">
        <v>26613.023146541807</v>
      </c>
      <c r="P114" s="1802">
        <v>30913.775075286903</v>
      </c>
      <c r="Q114" s="1802">
        <v>31625.52033900157</v>
      </c>
      <c r="R114" s="1802">
        <v>31061</v>
      </c>
      <c r="S114" s="1802">
        <v>34031.846301889695</v>
      </c>
      <c r="T114" s="1802">
        <v>40404.298701752785</v>
      </c>
      <c r="U114" s="1802">
        <v>39683.892261024783</v>
      </c>
      <c r="V114" s="1802">
        <v>40632.205824751181</v>
      </c>
      <c r="W114" s="1802">
        <v>38729.454275623757</v>
      </c>
      <c r="X114" s="1802">
        <v>38676.413872999474</v>
      </c>
      <c r="Y114" s="1802">
        <v>38251.096890463632</v>
      </c>
      <c r="Z114" s="1802">
        <v>35662.056777422251</v>
      </c>
      <c r="AA114" s="1802">
        <v>32699.903638561413</v>
      </c>
      <c r="AB114" s="1802">
        <v>30507.163362972027</v>
      </c>
      <c r="AC114" s="1802">
        <v>29705.895120775658</v>
      </c>
      <c r="AD114" s="1802">
        <v>27014.125952761944</v>
      </c>
      <c r="AE114" s="1802">
        <v>24745.498201615545</v>
      </c>
      <c r="AF114" s="1802">
        <v>26281.243859083221</v>
      </c>
      <c r="AG114" s="1802">
        <v>26360.414546800872</v>
      </c>
      <c r="AH114" s="1802">
        <v>24241.266431307398</v>
      </c>
      <c r="AI114" s="1802">
        <v>24010.254440021628</v>
      </c>
      <c r="AJ114" s="1802">
        <v>28272.814878883644</v>
      </c>
    </row>
    <row r="115" spans="1:36" s="465" customFormat="1" ht="18" thickBot="1" x14ac:dyDescent="0.35">
      <c r="A115" s="1753" t="s">
        <v>1758</v>
      </c>
      <c r="B115" s="1808">
        <v>9001.918931740167</v>
      </c>
      <c r="C115" s="1809">
        <v>9220.0853788232034</v>
      </c>
      <c r="D115" s="1810">
        <v>8066.5292533628299</v>
      </c>
      <c r="E115" s="1810">
        <v>7844.9024899280539</v>
      </c>
      <c r="F115" s="1810">
        <v>8345.0833143569525</v>
      </c>
      <c r="G115" s="1810">
        <v>7043.3582612301689</v>
      </c>
      <c r="H115" s="1810">
        <v>6488.9626685234362</v>
      </c>
      <c r="I115" s="1810">
        <v>6494.1338326819014</v>
      </c>
      <c r="J115" s="1810">
        <v>6835.3512236725137</v>
      </c>
      <c r="K115" s="1810">
        <v>6802.8645135440938</v>
      </c>
      <c r="L115" s="1810">
        <v>6387.6472653385799</v>
      </c>
      <c r="M115" s="1810">
        <v>6243.5951531516057</v>
      </c>
      <c r="N115" s="1810">
        <v>6329.13518730122</v>
      </c>
      <c r="O115" s="1810">
        <v>6364.2378972829438</v>
      </c>
      <c r="P115" s="1810">
        <v>5912.8337150957932</v>
      </c>
      <c r="Q115" s="1810">
        <v>5653.6435636303031</v>
      </c>
      <c r="R115" s="1810">
        <v>5598</v>
      </c>
      <c r="S115" s="1810">
        <v>6303.2022011372655</v>
      </c>
      <c r="T115" s="1810">
        <v>6659.5224278027836</v>
      </c>
      <c r="U115" s="1810">
        <v>6623.4979409365942</v>
      </c>
      <c r="V115" s="1810">
        <v>6054.6220464448988</v>
      </c>
      <c r="W115" s="1810">
        <v>6059.3199136642424</v>
      </c>
      <c r="X115" s="1810">
        <v>6466.2170134953703</v>
      </c>
      <c r="Y115" s="1810">
        <v>6248.7916776727725</v>
      </c>
      <c r="Z115" s="1810">
        <v>6275.5752936009994</v>
      </c>
      <c r="AA115" s="1810">
        <v>6465.44678993453</v>
      </c>
      <c r="AB115" s="1810">
        <v>6147.0161129987282</v>
      </c>
      <c r="AC115" s="1810">
        <v>5827.7037859241254</v>
      </c>
      <c r="AD115" s="1810">
        <v>5611.5918583078483</v>
      </c>
      <c r="AE115" s="1810">
        <v>5078.9683253890425</v>
      </c>
      <c r="AF115" s="1810">
        <v>4664.5524579250878</v>
      </c>
      <c r="AG115" s="1810">
        <v>4700.3103085897746</v>
      </c>
      <c r="AH115" s="1810">
        <v>4664.0064833478646</v>
      </c>
      <c r="AI115" s="1810">
        <v>6687.8032304480612</v>
      </c>
      <c r="AJ115" s="1810">
        <v>5213.4299335988026</v>
      </c>
    </row>
    <row r="116" spans="1:36" s="465" customFormat="1" ht="18.75" thickTop="1" thickBot="1" x14ac:dyDescent="0.35">
      <c r="A116" s="1756" t="s">
        <v>1759</v>
      </c>
      <c r="B116" s="1811">
        <v>360108.57229031902</v>
      </c>
      <c r="C116" s="1812">
        <v>361184.7692216658</v>
      </c>
      <c r="D116" s="1813">
        <v>359661.30417582073</v>
      </c>
      <c r="E116" s="1813">
        <v>357811.51104026759</v>
      </c>
      <c r="F116" s="1813">
        <v>362919.22970788693</v>
      </c>
      <c r="G116" s="1813">
        <v>361146.40463454847</v>
      </c>
      <c r="H116" s="1813">
        <v>366397.95640982868</v>
      </c>
      <c r="I116" s="1813">
        <v>368150.96496077033</v>
      </c>
      <c r="J116" s="1813">
        <v>369580.68895486259</v>
      </c>
      <c r="K116" s="1813">
        <v>371764.04870397673</v>
      </c>
      <c r="L116" s="1813">
        <v>375593.48798486305</v>
      </c>
      <c r="M116" s="1813">
        <v>380191.85617523931</v>
      </c>
      <c r="N116" s="1813">
        <v>380672.90427901404</v>
      </c>
      <c r="O116" s="1813">
        <v>381121.99785171018</v>
      </c>
      <c r="P116" s="1813">
        <v>381064.98067154427</v>
      </c>
      <c r="Q116" s="1813">
        <v>381631.49067472684</v>
      </c>
      <c r="R116" s="1813">
        <v>388790</v>
      </c>
      <c r="S116" s="1813">
        <v>392311.87488914939</v>
      </c>
      <c r="T116" s="1813">
        <v>399705.40982770221</v>
      </c>
      <c r="U116" s="1813">
        <v>398030.22895940964</v>
      </c>
      <c r="V116" s="1813">
        <v>399570.84795767051</v>
      </c>
      <c r="W116" s="1813">
        <v>400283.7319433777</v>
      </c>
      <c r="X116" s="1813">
        <v>396548.34098294505</v>
      </c>
      <c r="Y116" s="1813">
        <v>388723.17539472302</v>
      </c>
      <c r="Z116" s="1813">
        <v>388102.7571479528</v>
      </c>
      <c r="AA116" s="1813">
        <v>389693.27043135418</v>
      </c>
      <c r="AB116" s="1813">
        <v>388116.6564543664</v>
      </c>
      <c r="AC116" s="1813">
        <v>396772.22668493557</v>
      </c>
      <c r="AD116" s="1813">
        <v>387630.48037165852</v>
      </c>
      <c r="AE116" s="1813">
        <v>380847.32559668145</v>
      </c>
      <c r="AF116" s="1813">
        <v>389634.61926953634</v>
      </c>
      <c r="AG116" s="1813">
        <v>394592.97220834222</v>
      </c>
      <c r="AH116" s="1813">
        <v>392463.3865225857</v>
      </c>
      <c r="AI116" s="1813">
        <v>396390.37043367844</v>
      </c>
      <c r="AJ116" s="1813">
        <v>396905.92011670803</v>
      </c>
    </row>
    <row r="117" spans="1:36" s="465" customFormat="1" ht="18.75" thickTop="1" thickBot="1" x14ac:dyDescent="0.35">
      <c r="A117" s="1756" t="s">
        <v>1760</v>
      </c>
      <c r="B117" s="1811">
        <v>301399.11998802598</v>
      </c>
      <c r="C117" s="1812">
        <v>300663.00847105571</v>
      </c>
      <c r="D117" s="1813">
        <v>297892.48873984459</v>
      </c>
      <c r="E117" s="1813">
        <v>295008.17019360495</v>
      </c>
      <c r="F117" s="1813">
        <v>295978.2507678062</v>
      </c>
      <c r="G117" s="1813">
        <v>299060.92106395727</v>
      </c>
      <c r="H117" s="1813">
        <v>300331.88304044819</v>
      </c>
      <c r="I117" s="1813">
        <v>301774.25613407313</v>
      </c>
      <c r="J117" s="1813">
        <v>304532.46296736487</v>
      </c>
      <c r="K117" s="1813">
        <v>303822.88733914943</v>
      </c>
      <c r="L117" s="1813">
        <v>306082.62535641761</v>
      </c>
      <c r="M117" s="1813">
        <v>309293.71336075378</v>
      </c>
      <c r="N117" s="1813">
        <v>308322.80810711451</v>
      </c>
      <c r="O117" s="1813">
        <v>311622.90393539058</v>
      </c>
      <c r="P117" s="1813">
        <v>308426.55206794059</v>
      </c>
      <c r="Q117" s="1813">
        <v>308120.9058232003</v>
      </c>
      <c r="R117" s="1813">
        <v>310736</v>
      </c>
      <c r="S117" s="1813">
        <v>313747.24428493611</v>
      </c>
      <c r="T117" s="1813">
        <v>314976.27892485471</v>
      </c>
      <c r="U117" s="1813">
        <v>314120.20401398663</v>
      </c>
      <c r="V117" s="1813">
        <v>316852.12725295412</v>
      </c>
      <c r="W117" s="1813">
        <v>319394.73190607585</v>
      </c>
      <c r="X117" s="1813">
        <v>318831.38379245298</v>
      </c>
      <c r="Y117" s="1813">
        <v>312093.22860639577</v>
      </c>
      <c r="Z117" s="1813">
        <v>313741.26411712758</v>
      </c>
      <c r="AA117" s="1813">
        <v>319717.98955661047</v>
      </c>
      <c r="AB117" s="1813">
        <v>320740.72661286843</v>
      </c>
      <c r="AC117" s="1813">
        <v>323862.67311448033</v>
      </c>
      <c r="AD117" s="1813">
        <v>326165.66886344767</v>
      </c>
      <c r="AE117" s="1813">
        <v>322485.15142769564</v>
      </c>
      <c r="AF117" s="1813">
        <v>325868.83930383186</v>
      </c>
      <c r="AG117" s="1813">
        <v>330300.84828575823</v>
      </c>
      <c r="AH117" s="1813">
        <v>328132.41371760046</v>
      </c>
      <c r="AI117" s="1813">
        <v>328777.77739014121</v>
      </c>
      <c r="AJ117" s="1813">
        <v>329328.6829995286</v>
      </c>
    </row>
    <row r="118" spans="1:36" s="1679" customFormat="1" ht="16.5" customHeight="1" thickTop="1" x14ac:dyDescent="0.2">
      <c r="A118" s="1814" t="s">
        <v>598</v>
      </c>
      <c r="B118" s="1815"/>
      <c r="C118" s="1816"/>
      <c r="D118" s="1816"/>
      <c r="E118" s="1816"/>
      <c r="F118" s="1816"/>
      <c r="G118" s="1816"/>
      <c r="H118" s="1816"/>
      <c r="I118" s="1816"/>
      <c r="J118" s="1816"/>
      <c r="K118" s="1816"/>
      <c r="L118" s="1816"/>
      <c r="M118" s="1816"/>
      <c r="N118" s="1816"/>
      <c r="O118" s="1816"/>
      <c r="P118" s="1816"/>
      <c r="Q118" s="1816"/>
      <c r="R118" s="1816"/>
      <c r="S118" s="1816"/>
      <c r="T118" s="1816"/>
      <c r="U118" s="1816"/>
      <c r="V118" s="1816"/>
      <c r="W118" s="1816"/>
      <c r="X118" s="1816"/>
      <c r="Y118" s="1816"/>
      <c r="Z118" s="1816"/>
      <c r="AA118" s="1816"/>
      <c r="AB118" s="1816"/>
      <c r="AC118" s="1816"/>
      <c r="AD118" s="1816"/>
      <c r="AE118" s="1816"/>
      <c r="AF118" s="1816"/>
      <c r="AG118" s="1816"/>
      <c r="AH118" s="1816"/>
      <c r="AI118" s="1816"/>
      <c r="AJ118" s="1816"/>
    </row>
    <row r="119" spans="1:36" s="1818" customFormat="1" ht="42" customHeight="1" x14ac:dyDescent="0.2">
      <c r="A119" s="3325" t="s">
        <v>1790</v>
      </c>
      <c r="B119" s="3325"/>
      <c r="C119" s="3325"/>
      <c r="D119" s="3325"/>
      <c r="E119" s="3325"/>
      <c r="F119" s="3325"/>
      <c r="G119" s="3325"/>
      <c r="H119" s="3325"/>
      <c r="I119" s="3325"/>
      <c r="J119" s="3325"/>
      <c r="K119" s="3325"/>
      <c r="L119" s="3325"/>
      <c r="M119" s="3325"/>
      <c r="N119" s="3325"/>
      <c r="O119" s="3325"/>
      <c r="P119" s="3325"/>
      <c r="Q119" s="3325"/>
      <c r="R119" s="3325"/>
      <c r="S119" s="3325"/>
      <c r="T119" s="3325"/>
      <c r="U119" s="3325"/>
      <c r="V119" s="3325"/>
      <c r="W119" s="3325"/>
      <c r="X119" s="3325"/>
      <c r="Y119" s="3325"/>
      <c r="Z119" s="3325"/>
      <c r="AA119" s="3325"/>
      <c r="AB119" s="3325"/>
      <c r="AC119" s="3325"/>
      <c r="AD119" s="3325"/>
      <c r="AE119" s="3325"/>
      <c r="AF119" s="3325"/>
      <c r="AG119" s="1817"/>
      <c r="AH119" s="1817"/>
      <c r="AI119" s="1817"/>
      <c r="AJ119" s="1817"/>
    </row>
    <row r="120" spans="1:36" s="1818" customFormat="1" ht="12" x14ac:dyDescent="0.2">
      <c r="A120" s="1819" t="s">
        <v>1791</v>
      </c>
      <c r="B120" s="1819"/>
      <c r="C120" s="1819"/>
      <c r="D120" s="1819"/>
      <c r="E120" s="1819"/>
      <c r="F120" s="1819"/>
      <c r="G120" s="1819"/>
      <c r="H120" s="1819"/>
      <c r="I120" s="1819"/>
      <c r="J120" s="1819"/>
      <c r="K120" s="1819"/>
      <c r="L120" s="1820"/>
      <c r="M120" s="1820"/>
      <c r="N120" s="1820"/>
      <c r="O120" s="1820"/>
      <c r="P120" s="1820"/>
      <c r="Q120" s="1820"/>
      <c r="R120" s="1820"/>
      <c r="S120" s="1820"/>
      <c r="T120" s="1820"/>
      <c r="U120" s="1820"/>
      <c r="V120" s="1820"/>
      <c r="W120" s="1820"/>
      <c r="X120" s="1820"/>
      <c r="Y120" s="1820"/>
      <c r="Z120" s="1820"/>
      <c r="AA120" s="1820"/>
      <c r="AB120" s="1820"/>
      <c r="AC120" s="1820"/>
      <c r="AD120" s="1820"/>
      <c r="AE120" s="1820"/>
      <c r="AF120" s="1820"/>
      <c r="AG120" s="1820"/>
      <c r="AH120" s="1820"/>
      <c r="AI120" s="1820"/>
      <c r="AJ120" s="1820"/>
    </row>
    <row r="121" spans="1:36" s="1818" customFormat="1" ht="12" x14ac:dyDescent="0.2">
      <c r="A121" s="1821" t="s">
        <v>1792</v>
      </c>
    </row>
    <row r="122" spans="1:36" s="1679" customFormat="1" ht="12" x14ac:dyDescent="0.2">
      <c r="A122" s="1822" t="s">
        <v>1793</v>
      </c>
    </row>
    <row r="123" spans="1:36" s="1818" customFormat="1" x14ac:dyDescent="0.2">
      <c r="A123" s="1821" t="s">
        <v>1794</v>
      </c>
      <c r="B123" s="1821"/>
      <c r="C123" s="1821"/>
      <c r="D123" s="1821"/>
      <c r="E123" s="1821"/>
      <c r="F123" s="1821"/>
      <c r="G123" s="1821"/>
      <c r="H123" s="1821"/>
      <c r="I123" s="1821"/>
      <c r="J123" s="1821"/>
      <c r="K123" s="1821"/>
      <c r="L123" s="1823"/>
      <c r="M123" s="1823"/>
      <c r="N123" s="1823"/>
      <c r="O123" s="1823"/>
      <c r="P123" s="1823"/>
      <c r="Q123" s="1823"/>
      <c r="R123" s="1823"/>
      <c r="S123" s="1823"/>
      <c r="T123" s="1823"/>
      <c r="U123" s="1823"/>
      <c r="V123" s="1823"/>
      <c r="W123" s="1823"/>
      <c r="X123" s="1823"/>
      <c r="Y123" s="1823"/>
      <c r="Z123" s="1823"/>
      <c r="AA123" s="1823"/>
      <c r="AB123" s="1823"/>
      <c r="AC123" s="1823"/>
      <c r="AD123" s="1823"/>
      <c r="AE123" s="1823"/>
      <c r="AF123" s="1823"/>
      <c r="AG123" s="1823"/>
      <c r="AH123" s="1823"/>
      <c r="AI123" s="1823"/>
      <c r="AJ123" s="1823"/>
    </row>
    <row r="124" spans="1:36" s="1818" customFormat="1" ht="12" x14ac:dyDescent="0.2">
      <c r="A124" s="1824" t="s">
        <v>794</v>
      </c>
      <c r="B124" s="1679"/>
    </row>
    <row r="127" spans="1:36" x14ac:dyDescent="0.25">
      <c r="B127" s="1760"/>
      <c r="C127" s="1760"/>
      <c r="D127" s="1760"/>
      <c r="E127" s="1760"/>
      <c r="F127" s="1760"/>
      <c r="G127" s="1760"/>
      <c r="H127" s="1760"/>
      <c r="I127" s="1760"/>
      <c r="J127" s="1760"/>
      <c r="K127" s="1760"/>
      <c r="L127" s="1760"/>
      <c r="M127" s="1760"/>
      <c r="N127" s="1760"/>
      <c r="O127" s="1760"/>
      <c r="P127" s="1760"/>
      <c r="Q127" s="1760"/>
      <c r="R127" s="1760"/>
      <c r="S127" s="1760"/>
      <c r="T127" s="1760"/>
      <c r="U127" s="1760"/>
      <c r="V127" s="1760"/>
      <c r="W127" s="1760"/>
      <c r="X127" s="1760"/>
      <c r="Y127" s="1760"/>
      <c r="Z127" s="1760"/>
      <c r="AA127" s="1760"/>
      <c r="AB127" s="1760"/>
      <c r="AC127" s="1760"/>
      <c r="AD127" s="1760"/>
      <c r="AE127" s="1760"/>
      <c r="AF127" s="1760"/>
      <c r="AG127" s="1760"/>
      <c r="AH127" s="1760"/>
      <c r="AI127" s="1760"/>
      <c r="AJ127" s="1760"/>
    </row>
    <row r="128" spans="1:36" x14ac:dyDescent="0.25">
      <c r="B128" s="1760"/>
      <c r="C128" s="1760"/>
      <c r="D128" s="1760"/>
      <c r="E128" s="1760"/>
      <c r="F128" s="1760"/>
      <c r="G128" s="1760"/>
      <c r="H128" s="1760"/>
      <c r="I128" s="1760"/>
      <c r="J128" s="1760"/>
      <c r="K128" s="1760"/>
      <c r="L128" s="1760"/>
      <c r="M128" s="1760"/>
      <c r="N128" s="1760"/>
      <c r="O128" s="1760"/>
      <c r="P128" s="1760"/>
      <c r="Q128" s="1760"/>
      <c r="R128" s="1760"/>
      <c r="S128" s="1760"/>
      <c r="T128" s="1760"/>
      <c r="U128" s="1760"/>
      <c r="V128" s="1760"/>
      <c r="W128" s="1760"/>
      <c r="X128" s="1760"/>
      <c r="Y128" s="1760"/>
      <c r="Z128" s="1760"/>
      <c r="AA128" s="1760"/>
      <c r="AB128" s="1760"/>
      <c r="AC128" s="1760"/>
      <c r="AD128" s="1760"/>
      <c r="AE128" s="1760"/>
      <c r="AF128" s="1760"/>
      <c r="AG128" s="1760"/>
      <c r="AH128" s="1760"/>
      <c r="AI128" s="1760"/>
      <c r="AJ128" s="1760"/>
    </row>
  </sheetData>
  <mergeCells count="1">
    <mergeCell ref="A119:AF119"/>
  </mergeCells>
  <hyperlinks>
    <hyperlink ref="A122" r:id="rId1" display="https://www.bom.mu/publications-statistics/statistics/monthly-statistical-bulletin/monthly-statistical-bulletin-february-2021"/>
  </hyperlinks>
  <pageMargins left="0.75" right="0.75" top="0.75" bottom="0.75" header="0.3" footer="0"/>
  <pageSetup paperSize="9" scale="49" fitToHeight="0" orientation="landscape" r:id="rId2"/>
  <rowBreaks count="1" manualBreakCount="1">
    <brk id="66" max="35"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M33"/>
  <sheetViews>
    <sheetView showGridLines="0" zoomScale="70" zoomScaleNormal="70" zoomScaleSheetLayoutView="80" workbookViewId="0">
      <pane xSplit="1" topLeftCell="B1" activePane="topRight" state="frozen"/>
      <selection activeCell="R21" sqref="R21"/>
      <selection pane="topRight" activeCell="R21" sqref="R21"/>
    </sheetView>
  </sheetViews>
  <sheetFormatPr defaultRowHeight="16.5" x14ac:dyDescent="0.3"/>
  <cols>
    <col min="1" max="1" width="49.140625" style="1826" customWidth="1"/>
    <col min="2" max="6" width="13.5703125" style="1826" hidden="1" customWidth="1"/>
    <col min="7" max="15" width="14.140625" style="1826" hidden="1" customWidth="1"/>
    <col min="16" max="33" width="15.140625" style="1826" hidden="1" customWidth="1"/>
    <col min="34" max="34" width="14.7109375" style="1826" hidden="1" customWidth="1"/>
    <col min="35" max="43" width="15.140625" style="1826" hidden="1" customWidth="1"/>
    <col min="44" max="44" width="14" style="1826" hidden="1" customWidth="1"/>
    <col min="45" max="45" width="15.140625" style="1826" hidden="1" customWidth="1"/>
    <col min="46" max="46" width="14.140625" style="1826" hidden="1" customWidth="1"/>
    <col min="47" max="50" width="13.5703125" style="1826" hidden="1" customWidth="1"/>
    <col min="51" max="52" width="14.140625" style="1826" hidden="1" customWidth="1"/>
    <col min="53" max="53" width="13.5703125" style="1826" hidden="1" customWidth="1"/>
    <col min="54" max="54" width="13.7109375" style="1826" hidden="1" customWidth="1"/>
    <col min="55" max="58" width="13.5703125" style="1826" hidden="1" customWidth="1"/>
    <col min="59" max="61" width="14.140625" style="1826" hidden="1" customWidth="1"/>
    <col min="62" max="68" width="13.5703125" style="1826" hidden="1" customWidth="1"/>
    <col min="69" max="78" width="14.140625" style="1826" hidden="1" customWidth="1"/>
    <col min="79" max="83" width="13.5703125" style="1826" hidden="1" customWidth="1"/>
    <col min="84" max="84" width="14.140625" style="1826" hidden="1" customWidth="1"/>
    <col min="85" max="85" width="14.28515625" style="1826" hidden="1" customWidth="1"/>
    <col min="86" max="94" width="13.5703125" style="1826" hidden="1" customWidth="1"/>
    <col min="95" max="106" width="12.5703125" style="1826" hidden="1" customWidth="1"/>
    <col min="107" max="107" width="12.5703125" style="376" hidden="1" customWidth="1"/>
    <col min="108" max="110" width="13.42578125" style="376" hidden="1" customWidth="1"/>
    <col min="111" max="127" width="12.5703125" style="376" hidden="1" customWidth="1"/>
    <col min="128" max="128" width="12.28515625" style="376" hidden="1" customWidth="1"/>
    <col min="129" max="129" width="12.5703125" style="376" hidden="1" customWidth="1"/>
    <col min="130" max="130" width="12" style="376" hidden="1" customWidth="1"/>
    <col min="131" max="134" width="12.5703125" style="376" hidden="1" customWidth="1"/>
    <col min="135" max="138" width="12.5703125" style="1826" hidden="1" customWidth="1"/>
    <col min="139" max="139" width="14.140625" style="1826" hidden="1" customWidth="1"/>
    <col min="140" max="140" width="14.5703125" style="1826" hidden="1" customWidth="1"/>
    <col min="141" max="141" width="13.5703125" style="1826" hidden="1" customWidth="1"/>
    <col min="142" max="142" width="20.7109375" style="1826" hidden="1" customWidth="1"/>
    <col min="143" max="143" width="17.5703125" style="1826" hidden="1" customWidth="1"/>
    <col min="144" max="148" width="20.7109375" style="1826" hidden="1" customWidth="1"/>
    <col min="149" max="159" width="14.7109375" style="1899" hidden="1" customWidth="1"/>
    <col min="160" max="160" width="11.42578125" style="1899" hidden="1" customWidth="1"/>
    <col min="161" max="178" width="13.140625" style="1899" hidden="1" customWidth="1"/>
    <col min="179" max="179" width="13.5703125" style="1899" hidden="1" customWidth="1"/>
    <col min="180" max="182" width="13.140625" style="1899" hidden="1" customWidth="1"/>
    <col min="183" max="183" width="13.140625" style="1899" customWidth="1"/>
    <col min="184" max="195" width="13.28515625" style="1899" customWidth="1"/>
    <col min="196" max="275" width="8.85546875" style="1826"/>
    <col min="276" max="276" width="55.7109375" style="1826" customWidth="1"/>
    <col min="277" max="368" width="9.140625" style="1826" customWidth="1"/>
    <col min="369" max="370" width="9.28515625" style="1826" customWidth="1"/>
    <col min="371" max="381" width="10.28515625" style="1826" customWidth="1"/>
    <col min="382" max="531" width="8.85546875" style="1826"/>
    <col min="532" max="532" width="55.7109375" style="1826" customWidth="1"/>
    <col min="533" max="624" width="9.140625" style="1826" customWidth="1"/>
    <col min="625" max="626" width="9.28515625" style="1826" customWidth="1"/>
    <col min="627" max="637" width="10.28515625" style="1826" customWidth="1"/>
    <col min="638" max="787" width="8.85546875" style="1826"/>
    <col min="788" max="788" width="55.7109375" style="1826" customWidth="1"/>
    <col min="789" max="880" width="9.140625" style="1826" customWidth="1"/>
    <col min="881" max="882" width="9.28515625" style="1826" customWidth="1"/>
    <col min="883" max="893" width="10.28515625" style="1826" customWidth="1"/>
    <col min="894" max="1043" width="8.85546875" style="1826"/>
    <col min="1044" max="1044" width="55.7109375" style="1826" customWidth="1"/>
    <col min="1045" max="1136" width="9.140625" style="1826" customWidth="1"/>
    <col min="1137" max="1138" width="9.28515625" style="1826" customWidth="1"/>
    <col min="1139" max="1149" width="10.28515625" style="1826" customWidth="1"/>
    <col min="1150" max="1299" width="8.85546875" style="1826"/>
    <col min="1300" max="1300" width="55.7109375" style="1826" customWidth="1"/>
    <col min="1301" max="1392" width="9.140625" style="1826" customWidth="1"/>
    <col min="1393" max="1394" width="9.28515625" style="1826" customWidth="1"/>
    <col min="1395" max="1405" width="10.28515625" style="1826" customWidth="1"/>
    <col min="1406" max="1555" width="8.85546875" style="1826"/>
    <col min="1556" max="1556" width="55.7109375" style="1826" customWidth="1"/>
    <col min="1557" max="1648" width="9.140625" style="1826" customWidth="1"/>
    <col min="1649" max="1650" width="9.28515625" style="1826" customWidth="1"/>
    <col min="1651" max="1661" width="10.28515625" style="1826" customWidth="1"/>
    <col min="1662" max="1811" width="8.85546875" style="1826"/>
    <col min="1812" max="1812" width="55.7109375" style="1826" customWidth="1"/>
    <col min="1813" max="1904" width="9.140625" style="1826" customWidth="1"/>
    <col min="1905" max="1906" width="9.28515625" style="1826" customWidth="1"/>
    <col min="1907" max="1917" width="10.28515625" style="1826" customWidth="1"/>
    <col min="1918" max="2067" width="8.85546875" style="1826"/>
    <col min="2068" max="2068" width="55.7109375" style="1826" customWidth="1"/>
    <col min="2069" max="2160" width="9.140625" style="1826" customWidth="1"/>
    <col min="2161" max="2162" width="9.28515625" style="1826" customWidth="1"/>
    <col min="2163" max="2173" width="10.28515625" style="1826" customWidth="1"/>
    <col min="2174" max="2323" width="8.85546875" style="1826"/>
    <col min="2324" max="2324" width="55.7109375" style="1826" customWidth="1"/>
    <col min="2325" max="2416" width="9.140625" style="1826" customWidth="1"/>
    <col min="2417" max="2418" width="9.28515625" style="1826" customWidth="1"/>
    <col min="2419" max="2429" width="10.28515625" style="1826" customWidth="1"/>
    <col min="2430" max="2579" width="8.85546875" style="1826"/>
    <col min="2580" max="2580" width="55.7109375" style="1826" customWidth="1"/>
    <col min="2581" max="2672" width="9.140625" style="1826" customWidth="1"/>
    <col min="2673" max="2674" width="9.28515625" style="1826" customWidth="1"/>
    <col min="2675" max="2685" width="10.28515625" style="1826" customWidth="1"/>
    <col min="2686" max="2835" width="8.85546875" style="1826"/>
    <col min="2836" max="2836" width="55.7109375" style="1826" customWidth="1"/>
    <col min="2837" max="2928" width="9.140625" style="1826" customWidth="1"/>
    <col min="2929" max="2930" width="9.28515625" style="1826" customWidth="1"/>
    <col min="2931" max="2941" width="10.28515625" style="1826" customWidth="1"/>
    <col min="2942" max="3091" width="8.85546875" style="1826"/>
    <col min="3092" max="3092" width="55.7109375" style="1826" customWidth="1"/>
    <col min="3093" max="3184" width="9.140625" style="1826" customWidth="1"/>
    <col min="3185" max="3186" width="9.28515625" style="1826" customWidth="1"/>
    <col min="3187" max="3197" width="10.28515625" style="1826" customWidth="1"/>
    <col min="3198" max="3347" width="8.85546875" style="1826"/>
    <col min="3348" max="3348" width="55.7109375" style="1826" customWidth="1"/>
    <col min="3349" max="3440" width="9.140625" style="1826" customWidth="1"/>
    <col min="3441" max="3442" width="9.28515625" style="1826" customWidth="1"/>
    <col min="3443" max="3453" width="10.28515625" style="1826" customWidth="1"/>
    <col min="3454" max="3603" width="8.85546875" style="1826"/>
    <col min="3604" max="3604" width="55.7109375" style="1826" customWidth="1"/>
    <col min="3605" max="3696" width="9.140625" style="1826" customWidth="1"/>
    <col min="3697" max="3698" width="9.28515625" style="1826" customWidth="1"/>
    <col min="3699" max="3709" width="10.28515625" style="1826" customWidth="1"/>
    <col min="3710" max="3859" width="8.85546875" style="1826"/>
    <col min="3860" max="3860" width="55.7109375" style="1826" customWidth="1"/>
    <col min="3861" max="3952" width="9.140625" style="1826" customWidth="1"/>
    <col min="3953" max="3954" width="9.28515625" style="1826" customWidth="1"/>
    <col min="3955" max="3965" width="10.28515625" style="1826" customWidth="1"/>
    <col min="3966" max="4115" width="8.85546875" style="1826"/>
    <col min="4116" max="4116" width="55.7109375" style="1826" customWidth="1"/>
    <col min="4117" max="4208" width="9.140625" style="1826" customWidth="1"/>
    <col min="4209" max="4210" width="9.28515625" style="1826" customWidth="1"/>
    <col min="4211" max="4221" width="10.28515625" style="1826" customWidth="1"/>
    <col min="4222" max="4371" width="8.85546875" style="1826"/>
    <col min="4372" max="4372" width="55.7109375" style="1826" customWidth="1"/>
    <col min="4373" max="4464" width="9.140625" style="1826" customWidth="1"/>
    <col min="4465" max="4466" width="9.28515625" style="1826" customWidth="1"/>
    <col min="4467" max="4477" width="10.28515625" style="1826" customWidth="1"/>
    <col min="4478" max="4627" width="8.85546875" style="1826"/>
    <col min="4628" max="4628" width="55.7109375" style="1826" customWidth="1"/>
    <col min="4629" max="4720" width="9.140625" style="1826" customWidth="1"/>
    <col min="4721" max="4722" width="9.28515625" style="1826" customWidth="1"/>
    <col min="4723" max="4733" width="10.28515625" style="1826" customWidth="1"/>
    <col min="4734" max="4883" width="8.85546875" style="1826"/>
    <col min="4884" max="4884" width="55.7109375" style="1826" customWidth="1"/>
    <col min="4885" max="4976" width="9.140625" style="1826" customWidth="1"/>
    <col min="4977" max="4978" width="9.28515625" style="1826" customWidth="1"/>
    <col min="4979" max="4989" width="10.28515625" style="1826" customWidth="1"/>
    <col min="4990" max="5139" width="8.85546875" style="1826"/>
    <col min="5140" max="5140" width="55.7109375" style="1826" customWidth="1"/>
    <col min="5141" max="5232" width="9.140625" style="1826" customWidth="1"/>
    <col min="5233" max="5234" width="9.28515625" style="1826" customWidth="1"/>
    <col min="5235" max="5245" width="10.28515625" style="1826" customWidth="1"/>
    <col min="5246" max="5395" width="8.85546875" style="1826"/>
    <col min="5396" max="5396" width="55.7109375" style="1826" customWidth="1"/>
    <col min="5397" max="5488" width="9.140625" style="1826" customWidth="1"/>
    <col min="5489" max="5490" width="9.28515625" style="1826" customWidth="1"/>
    <col min="5491" max="5501" width="10.28515625" style="1826" customWidth="1"/>
    <col min="5502" max="5651" width="8.85546875" style="1826"/>
    <col min="5652" max="5652" width="55.7109375" style="1826" customWidth="1"/>
    <col min="5653" max="5744" width="9.140625" style="1826" customWidth="1"/>
    <col min="5745" max="5746" width="9.28515625" style="1826" customWidth="1"/>
    <col min="5747" max="5757" width="10.28515625" style="1826" customWidth="1"/>
    <col min="5758" max="5907" width="8.85546875" style="1826"/>
    <col min="5908" max="5908" width="55.7109375" style="1826" customWidth="1"/>
    <col min="5909" max="6000" width="9.140625" style="1826" customWidth="1"/>
    <col min="6001" max="6002" width="9.28515625" style="1826" customWidth="1"/>
    <col min="6003" max="6013" width="10.28515625" style="1826" customWidth="1"/>
    <col min="6014" max="6163" width="8.85546875" style="1826"/>
    <col min="6164" max="6164" width="55.7109375" style="1826" customWidth="1"/>
    <col min="6165" max="6256" width="9.140625" style="1826" customWidth="1"/>
    <col min="6257" max="6258" width="9.28515625" style="1826" customWidth="1"/>
    <col min="6259" max="6269" width="10.28515625" style="1826" customWidth="1"/>
    <col min="6270" max="6419" width="8.85546875" style="1826"/>
    <col min="6420" max="6420" width="55.7109375" style="1826" customWidth="1"/>
    <col min="6421" max="6512" width="9.140625" style="1826" customWidth="1"/>
    <col min="6513" max="6514" width="9.28515625" style="1826" customWidth="1"/>
    <col min="6515" max="6525" width="10.28515625" style="1826" customWidth="1"/>
    <col min="6526" max="6675" width="8.85546875" style="1826"/>
    <col min="6676" max="6676" width="55.7109375" style="1826" customWidth="1"/>
    <col min="6677" max="6768" width="9.140625" style="1826" customWidth="1"/>
    <col min="6769" max="6770" width="9.28515625" style="1826" customWidth="1"/>
    <col min="6771" max="6781" width="10.28515625" style="1826" customWidth="1"/>
    <col min="6782" max="6931" width="8.85546875" style="1826"/>
    <col min="6932" max="6932" width="55.7109375" style="1826" customWidth="1"/>
    <col min="6933" max="7024" width="9.140625" style="1826" customWidth="1"/>
    <col min="7025" max="7026" width="9.28515625" style="1826" customWidth="1"/>
    <col min="7027" max="7037" width="10.28515625" style="1826" customWidth="1"/>
    <col min="7038" max="7187" width="8.85546875" style="1826"/>
    <col min="7188" max="7188" width="55.7109375" style="1826" customWidth="1"/>
    <col min="7189" max="7280" width="9.140625" style="1826" customWidth="1"/>
    <col min="7281" max="7282" width="9.28515625" style="1826" customWidth="1"/>
    <col min="7283" max="7293" width="10.28515625" style="1826" customWidth="1"/>
    <col min="7294" max="7443" width="8.85546875" style="1826"/>
    <col min="7444" max="7444" width="55.7109375" style="1826" customWidth="1"/>
    <col min="7445" max="7536" width="9.140625" style="1826" customWidth="1"/>
    <col min="7537" max="7538" width="9.28515625" style="1826" customWidth="1"/>
    <col min="7539" max="7549" width="10.28515625" style="1826" customWidth="1"/>
    <col min="7550" max="7699" width="8.85546875" style="1826"/>
    <col min="7700" max="7700" width="55.7109375" style="1826" customWidth="1"/>
    <col min="7701" max="7792" width="9.140625" style="1826" customWidth="1"/>
    <col min="7793" max="7794" width="9.28515625" style="1826" customWidth="1"/>
    <col min="7795" max="7805" width="10.28515625" style="1826" customWidth="1"/>
    <col min="7806" max="7955" width="8.85546875" style="1826"/>
    <col min="7956" max="7956" width="55.7109375" style="1826" customWidth="1"/>
    <col min="7957" max="8048" width="9.140625" style="1826" customWidth="1"/>
    <col min="8049" max="8050" width="9.28515625" style="1826" customWidth="1"/>
    <col min="8051" max="8061" width="10.28515625" style="1826" customWidth="1"/>
    <col min="8062" max="8211" width="8.85546875" style="1826"/>
    <col min="8212" max="8212" width="55.7109375" style="1826" customWidth="1"/>
    <col min="8213" max="8304" width="9.140625" style="1826" customWidth="1"/>
    <col min="8305" max="8306" width="9.28515625" style="1826" customWidth="1"/>
    <col min="8307" max="8317" width="10.28515625" style="1826" customWidth="1"/>
    <col min="8318" max="8467" width="8.85546875" style="1826"/>
    <col min="8468" max="8468" width="55.7109375" style="1826" customWidth="1"/>
    <col min="8469" max="8560" width="9.140625" style="1826" customWidth="1"/>
    <col min="8561" max="8562" width="9.28515625" style="1826" customWidth="1"/>
    <col min="8563" max="8573" width="10.28515625" style="1826" customWidth="1"/>
    <col min="8574" max="8723" width="8.85546875" style="1826"/>
    <col min="8724" max="8724" width="55.7109375" style="1826" customWidth="1"/>
    <col min="8725" max="8816" width="9.140625" style="1826" customWidth="1"/>
    <col min="8817" max="8818" width="9.28515625" style="1826" customWidth="1"/>
    <col min="8819" max="8829" width="10.28515625" style="1826" customWidth="1"/>
    <col min="8830" max="8979" width="8.85546875" style="1826"/>
    <col min="8980" max="8980" width="55.7109375" style="1826" customWidth="1"/>
    <col min="8981" max="9072" width="9.140625" style="1826" customWidth="1"/>
    <col min="9073" max="9074" width="9.28515625" style="1826" customWidth="1"/>
    <col min="9075" max="9085" width="10.28515625" style="1826" customWidth="1"/>
    <col min="9086" max="9235" width="8.85546875" style="1826"/>
    <col min="9236" max="9236" width="55.7109375" style="1826" customWidth="1"/>
    <col min="9237" max="9328" width="9.140625" style="1826" customWidth="1"/>
    <col min="9329" max="9330" width="9.28515625" style="1826" customWidth="1"/>
    <col min="9331" max="9341" width="10.28515625" style="1826" customWidth="1"/>
    <col min="9342" max="9491" width="8.85546875" style="1826"/>
    <col min="9492" max="9492" width="55.7109375" style="1826" customWidth="1"/>
    <col min="9493" max="9584" width="9.140625" style="1826" customWidth="1"/>
    <col min="9585" max="9586" width="9.28515625" style="1826" customWidth="1"/>
    <col min="9587" max="9597" width="10.28515625" style="1826" customWidth="1"/>
    <col min="9598" max="9747" width="8.85546875" style="1826"/>
    <col min="9748" max="9748" width="55.7109375" style="1826" customWidth="1"/>
    <col min="9749" max="9840" width="9.140625" style="1826" customWidth="1"/>
    <col min="9841" max="9842" width="9.28515625" style="1826" customWidth="1"/>
    <col min="9843" max="9853" width="10.28515625" style="1826" customWidth="1"/>
    <col min="9854" max="10003" width="8.85546875" style="1826"/>
    <col min="10004" max="10004" width="55.7109375" style="1826" customWidth="1"/>
    <col min="10005" max="10096" width="9.140625" style="1826" customWidth="1"/>
    <col min="10097" max="10098" width="9.28515625" style="1826" customWidth="1"/>
    <col min="10099" max="10109" width="10.28515625" style="1826" customWidth="1"/>
    <col min="10110" max="10259" width="8.85546875" style="1826"/>
    <col min="10260" max="10260" width="55.7109375" style="1826" customWidth="1"/>
    <col min="10261" max="10352" width="9.140625" style="1826" customWidth="1"/>
    <col min="10353" max="10354" width="9.28515625" style="1826" customWidth="1"/>
    <col min="10355" max="10365" width="10.28515625" style="1826" customWidth="1"/>
    <col min="10366" max="10515" width="8.85546875" style="1826"/>
    <col min="10516" max="10516" width="55.7109375" style="1826" customWidth="1"/>
    <col min="10517" max="10608" width="9.140625" style="1826" customWidth="1"/>
    <col min="10609" max="10610" width="9.28515625" style="1826" customWidth="1"/>
    <col min="10611" max="10621" width="10.28515625" style="1826" customWidth="1"/>
    <col min="10622" max="10771" width="8.85546875" style="1826"/>
    <col min="10772" max="10772" width="55.7109375" style="1826" customWidth="1"/>
    <col min="10773" max="10864" width="9.140625" style="1826" customWidth="1"/>
    <col min="10865" max="10866" width="9.28515625" style="1826" customWidth="1"/>
    <col min="10867" max="10877" width="10.28515625" style="1826" customWidth="1"/>
    <col min="10878" max="11027" width="8.85546875" style="1826"/>
    <col min="11028" max="11028" width="55.7109375" style="1826" customWidth="1"/>
    <col min="11029" max="11120" width="9.140625" style="1826" customWidth="1"/>
    <col min="11121" max="11122" width="9.28515625" style="1826" customWidth="1"/>
    <col min="11123" max="11133" width="10.28515625" style="1826" customWidth="1"/>
    <col min="11134" max="11283" width="8.85546875" style="1826"/>
    <col min="11284" max="11284" width="55.7109375" style="1826" customWidth="1"/>
    <col min="11285" max="11376" width="9.140625" style="1826" customWidth="1"/>
    <col min="11377" max="11378" width="9.28515625" style="1826" customWidth="1"/>
    <col min="11379" max="11389" width="10.28515625" style="1826" customWidth="1"/>
    <col min="11390" max="11539" width="8.85546875" style="1826"/>
    <col min="11540" max="11540" width="55.7109375" style="1826" customWidth="1"/>
    <col min="11541" max="11632" width="9.140625" style="1826" customWidth="1"/>
    <col min="11633" max="11634" width="9.28515625" style="1826" customWidth="1"/>
    <col min="11635" max="11645" width="10.28515625" style="1826" customWidth="1"/>
    <col min="11646" max="11795" width="8.85546875" style="1826"/>
    <col min="11796" max="11796" width="55.7109375" style="1826" customWidth="1"/>
    <col min="11797" max="11888" width="9.140625" style="1826" customWidth="1"/>
    <col min="11889" max="11890" width="9.28515625" style="1826" customWidth="1"/>
    <col min="11891" max="11901" width="10.28515625" style="1826" customWidth="1"/>
    <col min="11902" max="12051" width="8.85546875" style="1826"/>
    <col min="12052" max="12052" width="55.7109375" style="1826" customWidth="1"/>
    <col min="12053" max="12144" width="9.140625" style="1826" customWidth="1"/>
    <col min="12145" max="12146" width="9.28515625" style="1826" customWidth="1"/>
    <col min="12147" max="12157" width="10.28515625" style="1826" customWidth="1"/>
    <col min="12158" max="12307" width="8.85546875" style="1826"/>
    <col min="12308" max="12308" width="55.7109375" style="1826" customWidth="1"/>
    <col min="12309" max="12400" width="9.140625" style="1826" customWidth="1"/>
    <col min="12401" max="12402" width="9.28515625" style="1826" customWidth="1"/>
    <col min="12403" max="12413" width="10.28515625" style="1826" customWidth="1"/>
    <col min="12414" max="12563" width="8.85546875" style="1826"/>
    <col min="12564" max="12564" width="55.7109375" style="1826" customWidth="1"/>
    <col min="12565" max="12656" width="9.140625" style="1826" customWidth="1"/>
    <col min="12657" max="12658" width="9.28515625" style="1826" customWidth="1"/>
    <col min="12659" max="12669" width="10.28515625" style="1826" customWidth="1"/>
    <col min="12670" max="12819" width="8.85546875" style="1826"/>
    <col min="12820" max="12820" width="55.7109375" style="1826" customWidth="1"/>
    <col min="12821" max="12912" width="9.140625" style="1826" customWidth="1"/>
    <col min="12913" max="12914" width="9.28515625" style="1826" customWidth="1"/>
    <col min="12915" max="12925" width="10.28515625" style="1826" customWidth="1"/>
    <col min="12926" max="13075" width="8.85546875" style="1826"/>
    <col min="13076" max="13076" width="55.7109375" style="1826" customWidth="1"/>
    <col min="13077" max="13168" width="9.140625" style="1826" customWidth="1"/>
    <col min="13169" max="13170" width="9.28515625" style="1826" customWidth="1"/>
    <col min="13171" max="13181" width="10.28515625" style="1826" customWidth="1"/>
    <col min="13182" max="13331" width="8.85546875" style="1826"/>
    <col min="13332" max="13332" width="55.7109375" style="1826" customWidth="1"/>
    <col min="13333" max="13424" width="9.140625" style="1826" customWidth="1"/>
    <col min="13425" max="13426" width="9.28515625" style="1826" customWidth="1"/>
    <col min="13427" max="13437" width="10.28515625" style="1826" customWidth="1"/>
    <col min="13438" max="13587" width="8.85546875" style="1826"/>
    <col min="13588" max="13588" width="55.7109375" style="1826" customWidth="1"/>
    <col min="13589" max="13680" width="9.140625" style="1826" customWidth="1"/>
    <col min="13681" max="13682" width="9.28515625" style="1826" customWidth="1"/>
    <col min="13683" max="13693" width="10.28515625" style="1826" customWidth="1"/>
    <col min="13694" max="13843" width="8.85546875" style="1826"/>
    <col min="13844" max="13844" width="55.7109375" style="1826" customWidth="1"/>
    <col min="13845" max="13936" width="9.140625" style="1826" customWidth="1"/>
    <col min="13937" max="13938" width="9.28515625" style="1826" customWidth="1"/>
    <col min="13939" max="13949" width="10.28515625" style="1826" customWidth="1"/>
    <col min="13950" max="14099" width="8.85546875" style="1826"/>
    <col min="14100" max="14100" width="55.7109375" style="1826" customWidth="1"/>
    <col min="14101" max="14192" width="9.140625" style="1826" customWidth="1"/>
    <col min="14193" max="14194" width="9.28515625" style="1826" customWidth="1"/>
    <col min="14195" max="14205" width="10.28515625" style="1826" customWidth="1"/>
    <col min="14206" max="14355" width="8.85546875" style="1826"/>
    <col min="14356" max="14356" width="55.7109375" style="1826" customWidth="1"/>
    <col min="14357" max="14448" width="9.140625" style="1826" customWidth="1"/>
    <col min="14449" max="14450" width="9.28515625" style="1826" customWidth="1"/>
    <col min="14451" max="14461" width="10.28515625" style="1826" customWidth="1"/>
    <col min="14462" max="14611" width="8.85546875" style="1826"/>
    <col min="14612" max="14612" width="55.7109375" style="1826" customWidth="1"/>
    <col min="14613" max="14704" width="9.140625" style="1826" customWidth="1"/>
    <col min="14705" max="14706" width="9.28515625" style="1826" customWidth="1"/>
    <col min="14707" max="14717" width="10.28515625" style="1826" customWidth="1"/>
    <col min="14718" max="14867" width="8.85546875" style="1826"/>
    <col min="14868" max="14868" width="55.7109375" style="1826" customWidth="1"/>
    <col min="14869" max="14960" width="9.140625" style="1826" customWidth="1"/>
    <col min="14961" max="14962" width="9.28515625" style="1826" customWidth="1"/>
    <col min="14963" max="14973" width="10.28515625" style="1826" customWidth="1"/>
    <col min="14974" max="15123" width="8.85546875" style="1826"/>
    <col min="15124" max="15124" width="55.7109375" style="1826" customWidth="1"/>
    <col min="15125" max="15216" width="9.140625" style="1826" customWidth="1"/>
    <col min="15217" max="15218" width="9.28515625" style="1826" customWidth="1"/>
    <col min="15219" max="15229" width="10.28515625" style="1826" customWidth="1"/>
    <col min="15230" max="15379" width="8.85546875" style="1826"/>
    <col min="15380" max="15380" width="55.7109375" style="1826" customWidth="1"/>
    <col min="15381" max="15472" width="9.140625" style="1826" customWidth="1"/>
    <col min="15473" max="15474" width="9.28515625" style="1826" customWidth="1"/>
    <col min="15475" max="15485" width="10.28515625" style="1826" customWidth="1"/>
    <col min="15486" max="15635" width="8.85546875" style="1826"/>
    <col min="15636" max="15636" width="55.7109375" style="1826" customWidth="1"/>
    <col min="15637" max="15728" width="9.140625" style="1826" customWidth="1"/>
    <col min="15729" max="15730" width="9.28515625" style="1826" customWidth="1"/>
    <col min="15731" max="15741" width="10.28515625" style="1826" customWidth="1"/>
    <col min="15742" max="15891" width="8.85546875" style="1826"/>
    <col min="15892" max="15892" width="55.7109375" style="1826" customWidth="1"/>
    <col min="15893" max="15984" width="9.140625" style="1826" customWidth="1"/>
    <col min="15985" max="15986" width="9.28515625" style="1826" customWidth="1"/>
    <col min="15987" max="15997" width="10.28515625" style="1826" customWidth="1"/>
    <col min="15998" max="16147" width="8.85546875" style="1826"/>
    <col min="16148" max="16148" width="55.7109375" style="1826" customWidth="1"/>
    <col min="16149" max="16240" width="9.140625" style="1826" customWidth="1"/>
    <col min="16241" max="16242" width="9.28515625" style="1826" customWidth="1"/>
    <col min="16243" max="16253" width="10.28515625" style="1826" customWidth="1"/>
    <col min="16254" max="16384" width="8.85546875" style="1826"/>
  </cols>
  <sheetData>
    <row r="1" spans="1:195" ht="23.25" customHeight="1" x14ac:dyDescent="0.3">
      <c r="A1" s="1825" t="s">
        <v>1795</v>
      </c>
      <c r="EL1" s="1827"/>
      <c r="EM1" s="1827"/>
      <c r="EN1" s="1827"/>
      <c r="EO1" s="1827"/>
      <c r="EP1" s="1827"/>
      <c r="EQ1" s="1827"/>
      <c r="ER1" s="1827"/>
      <c r="ES1" s="1828"/>
      <c r="ET1" s="1828"/>
      <c r="EU1" s="1828"/>
      <c r="EV1" s="1828"/>
      <c r="EW1" s="1828"/>
      <c r="EX1" s="1828"/>
      <c r="EY1" s="1828"/>
      <c r="EZ1" s="1828"/>
      <c r="FA1" s="1828"/>
      <c r="FB1" s="1828"/>
      <c r="FC1" s="1828"/>
      <c r="FD1" s="1828"/>
      <c r="FE1" s="1828"/>
      <c r="FF1" s="1828"/>
      <c r="FG1" s="1828"/>
      <c r="FH1" s="1828"/>
      <c r="FI1" s="1828"/>
      <c r="FJ1" s="1828"/>
      <c r="FK1" s="1828"/>
      <c r="FL1" s="1828"/>
      <c r="FM1" s="1828"/>
      <c r="FN1" s="1828"/>
      <c r="FO1" s="1828"/>
      <c r="FP1" s="1828"/>
      <c r="FQ1" s="1828"/>
      <c r="FR1" s="1828"/>
      <c r="FS1" s="1828"/>
      <c r="FT1" s="1828"/>
      <c r="FU1" s="1828"/>
      <c r="FV1" s="1828"/>
      <c r="FW1" s="1828"/>
      <c r="FX1" s="1828"/>
      <c r="FY1" s="1828"/>
      <c r="FZ1" s="1828"/>
      <c r="GA1" s="1828"/>
      <c r="GB1" s="1828"/>
      <c r="GC1" s="1828"/>
      <c r="GD1" s="1828"/>
      <c r="GE1" s="1828"/>
      <c r="GF1" s="1828"/>
      <c r="GG1" s="1828"/>
      <c r="GH1" s="1828"/>
      <c r="GI1" s="1828"/>
      <c r="GJ1" s="1828"/>
      <c r="GK1" s="1828"/>
      <c r="GL1" s="1828"/>
      <c r="GM1" s="1828"/>
    </row>
    <row r="2" spans="1:195" ht="15.75" customHeight="1" thickBot="1" x14ac:dyDescent="0.35">
      <c r="A2" s="1829"/>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F2" s="1718"/>
      <c r="AH2" s="1718"/>
      <c r="AI2" s="1718"/>
      <c r="AL2" s="1831"/>
      <c r="AM2" s="1831"/>
      <c r="AO2" s="1831"/>
      <c r="AP2" s="1831"/>
      <c r="AQ2" s="1831"/>
      <c r="AR2" s="1831"/>
      <c r="AS2" s="1831"/>
      <c r="AT2" s="1831"/>
      <c r="AU2" s="1830"/>
      <c r="AV2" s="1830"/>
      <c r="AW2" s="1830"/>
      <c r="AX2" s="1830"/>
      <c r="AY2" s="1830"/>
      <c r="AZ2" s="1830"/>
      <c r="BA2" s="1830"/>
      <c r="BB2" s="1830"/>
      <c r="BC2" s="1831"/>
      <c r="BD2" s="1831"/>
      <c r="BE2" s="1831"/>
      <c r="BF2" s="1831"/>
      <c r="BG2" s="1831"/>
      <c r="BH2" s="1831"/>
      <c r="BI2" s="1831"/>
      <c r="BJ2" s="1831"/>
      <c r="BK2" s="1831"/>
      <c r="BL2" s="1831"/>
      <c r="BM2" s="1831"/>
      <c r="BO2" s="1831"/>
      <c r="BP2" s="1830"/>
      <c r="BQ2" s="1830"/>
      <c r="BR2" s="1831"/>
      <c r="BS2" s="1831"/>
      <c r="CG2" s="1831"/>
      <c r="DY2" s="1832"/>
      <c r="DZ2" s="1833"/>
      <c r="EA2" s="1833"/>
      <c r="EB2" s="1833"/>
      <c r="EC2" s="1833"/>
      <c r="EE2" s="1833"/>
      <c r="EF2" s="1833"/>
      <c r="EG2" s="1833"/>
      <c r="EH2" s="1833"/>
      <c r="EI2" s="1833"/>
      <c r="EJ2" s="1833"/>
      <c r="EK2" s="1833"/>
      <c r="EL2" s="1833"/>
      <c r="EM2" s="1833"/>
      <c r="EN2" s="1833"/>
      <c r="EO2" s="1833"/>
      <c r="EP2" s="1833"/>
      <c r="EQ2" s="1833"/>
      <c r="ER2" s="1833"/>
      <c r="ES2" s="1834"/>
      <c r="ET2" s="1834"/>
      <c r="EU2" s="1834"/>
      <c r="EV2" s="1834"/>
      <c r="EW2" s="1834"/>
      <c r="EX2" s="1834"/>
      <c r="EY2" s="1834"/>
      <c r="EZ2" s="1834"/>
      <c r="FA2" s="1834"/>
      <c r="FB2" s="1834"/>
      <c r="FC2" s="1834"/>
      <c r="FD2" s="1834"/>
      <c r="FE2" s="1833"/>
      <c r="FF2" s="1833"/>
      <c r="FG2" s="1833"/>
      <c r="FH2" s="1833"/>
      <c r="FI2" s="1833"/>
      <c r="FJ2" s="1833"/>
      <c r="FK2" s="1833"/>
      <c r="FL2" s="1833"/>
      <c r="FM2" s="1833"/>
      <c r="FN2" s="1835"/>
      <c r="FO2" s="1835"/>
      <c r="FP2" s="1835"/>
      <c r="FQ2" s="1835"/>
      <c r="FR2" s="1835"/>
      <c r="FS2" s="1835"/>
      <c r="FT2" s="1835"/>
      <c r="FU2" s="1835"/>
      <c r="FV2" s="1835"/>
      <c r="FW2" s="1835"/>
      <c r="FX2" s="1835"/>
      <c r="FY2" s="1835"/>
      <c r="FZ2" s="1835"/>
      <c r="GA2" s="1835"/>
      <c r="GB2" s="1835"/>
      <c r="GC2" s="1835"/>
      <c r="GD2" s="1835"/>
      <c r="GE2" s="1835"/>
      <c r="GF2" s="1835"/>
      <c r="GG2" s="1835"/>
      <c r="GH2" s="1835"/>
      <c r="GI2" s="1835"/>
      <c r="GJ2" s="1835"/>
      <c r="GK2" s="1835"/>
      <c r="GL2" s="1835"/>
      <c r="GM2" s="1835" t="s">
        <v>1796</v>
      </c>
    </row>
    <row r="3" spans="1:195" s="1847" customFormat="1" ht="26.25" customHeight="1" thickTop="1" thickBot="1" x14ac:dyDescent="0.35">
      <c r="A3" s="1836"/>
      <c r="B3" s="1837">
        <v>38534</v>
      </c>
      <c r="C3" s="1838">
        <v>38565</v>
      </c>
      <c r="D3" s="1838">
        <v>38596</v>
      </c>
      <c r="E3" s="1838">
        <v>38626</v>
      </c>
      <c r="F3" s="1837">
        <v>38657</v>
      </c>
      <c r="G3" s="1838">
        <v>38687</v>
      </c>
      <c r="H3" s="1838">
        <v>38718</v>
      </c>
      <c r="I3" s="1838">
        <v>38749</v>
      </c>
      <c r="J3" s="1838">
        <v>38777</v>
      </c>
      <c r="K3" s="1838">
        <v>38808</v>
      </c>
      <c r="L3" s="1838">
        <v>38838</v>
      </c>
      <c r="M3" s="1838">
        <v>38869</v>
      </c>
      <c r="N3" s="1837">
        <v>38899</v>
      </c>
      <c r="O3" s="1838">
        <v>38930</v>
      </c>
      <c r="P3" s="1838">
        <v>38961</v>
      </c>
      <c r="Q3" s="1837">
        <v>38991</v>
      </c>
      <c r="R3" s="1838">
        <v>39022</v>
      </c>
      <c r="S3" s="1838">
        <v>39052</v>
      </c>
      <c r="T3" s="1839">
        <v>39083</v>
      </c>
      <c r="U3" s="1839">
        <v>39114</v>
      </c>
      <c r="V3" s="1839">
        <v>39142</v>
      </c>
      <c r="W3" s="1839">
        <v>39173</v>
      </c>
      <c r="X3" s="1839">
        <v>39203</v>
      </c>
      <c r="Y3" s="1839">
        <v>39234</v>
      </c>
      <c r="Z3" s="1839">
        <v>39264</v>
      </c>
      <c r="AA3" s="1839">
        <v>39295</v>
      </c>
      <c r="AB3" s="1839">
        <v>39326</v>
      </c>
      <c r="AC3" s="1839">
        <v>39356</v>
      </c>
      <c r="AD3" s="1839">
        <v>39387</v>
      </c>
      <c r="AE3" s="1839">
        <v>39417</v>
      </c>
      <c r="AF3" s="1839">
        <v>39455</v>
      </c>
      <c r="AG3" s="1839">
        <v>39486</v>
      </c>
      <c r="AH3" s="1839">
        <v>39515</v>
      </c>
      <c r="AI3" s="1839">
        <v>39546</v>
      </c>
      <c r="AJ3" s="1839">
        <v>39576</v>
      </c>
      <c r="AK3" s="1839">
        <v>39607</v>
      </c>
      <c r="AL3" s="1839">
        <v>39637</v>
      </c>
      <c r="AM3" s="1839">
        <v>39668</v>
      </c>
      <c r="AN3" s="1839">
        <v>39699</v>
      </c>
      <c r="AO3" s="1839">
        <v>39729</v>
      </c>
      <c r="AP3" s="1839">
        <v>39760</v>
      </c>
      <c r="AQ3" s="1839">
        <v>39790</v>
      </c>
      <c r="AR3" s="1839">
        <v>39821</v>
      </c>
      <c r="AS3" s="1839">
        <v>39852</v>
      </c>
      <c r="AT3" s="1839">
        <v>39880</v>
      </c>
      <c r="AU3" s="1839">
        <v>39911</v>
      </c>
      <c r="AV3" s="1839">
        <v>39941</v>
      </c>
      <c r="AW3" s="1839">
        <v>39972</v>
      </c>
      <c r="AX3" s="1839">
        <v>40002</v>
      </c>
      <c r="AY3" s="1839">
        <v>40033</v>
      </c>
      <c r="AZ3" s="1839">
        <v>40064</v>
      </c>
      <c r="BA3" s="1839">
        <v>40094</v>
      </c>
      <c r="BB3" s="1839">
        <v>40125</v>
      </c>
      <c r="BC3" s="1839">
        <v>40155</v>
      </c>
      <c r="BD3" s="1839">
        <v>40186</v>
      </c>
      <c r="BE3" s="1839">
        <v>40217</v>
      </c>
      <c r="BF3" s="1839">
        <v>40245</v>
      </c>
      <c r="BG3" s="1839">
        <v>40276</v>
      </c>
      <c r="BH3" s="1839">
        <v>40306</v>
      </c>
      <c r="BI3" s="1839">
        <v>40337</v>
      </c>
      <c r="BJ3" s="1839">
        <v>40367</v>
      </c>
      <c r="BK3" s="1839">
        <v>40398</v>
      </c>
      <c r="BL3" s="1839">
        <v>40429</v>
      </c>
      <c r="BM3" s="1840" t="s">
        <v>1797</v>
      </c>
      <c r="BN3" s="1840" t="s">
        <v>1798</v>
      </c>
      <c r="BO3" s="1840" t="s">
        <v>1799</v>
      </c>
      <c r="BP3" s="1840" t="s">
        <v>1800</v>
      </c>
      <c r="BQ3" s="1840" t="s">
        <v>1801</v>
      </c>
      <c r="BR3" s="1840" t="s">
        <v>1802</v>
      </c>
      <c r="BS3" s="1840" t="s">
        <v>1803</v>
      </c>
      <c r="BT3" s="1840">
        <v>40664</v>
      </c>
      <c r="BU3" s="1840">
        <v>40695</v>
      </c>
      <c r="BV3" s="1840">
        <v>40725</v>
      </c>
      <c r="BW3" s="1840" t="s">
        <v>1804</v>
      </c>
      <c r="BX3" s="1840" t="s">
        <v>1805</v>
      </c>
      <c r="BY3" s="1840" t="s">
        <v>1806</v>
      </c>
      <c r="BZ3" s="1841" t="s">
        <v>1807</v>
      </c>
      <c r="CA3" s="1840" t="s">
        <v>1808</v>
      </c>
      <c r="CB3" s="1840" t="s">
        <v>1809</v>
      </c>
      <c r="CC3" s="1840" t="s">
        <v>1810</v>
      </c>
      <c r="CD3" s="1840" t="s">
        <v>1811</v>
      </c>
      <c r="CE3" s="1840" t="s">
        <v>1812</v>
      </c>
      <c r="CF3" s="1840" t="s">
        <v>1813</v>
      </c>
      <c r="CG3" s="1840" t="s">
        <v>1814</v>
      </c>
      <c r="CH3" s="1840" t="s">
        <v>1815</v>
      </c>
      <c r="CI3" s="1840" t="s">
        <v>1816</v>
      </c>
      <c r="CJ3" s="1840" t="s">
        <v>1817</v>
      </c>
      <c r="CK3" s="1840" t="s">
        <v>1818</v>
      </c>
      <c r="CL3" s="1840" t="s">
        <v>1819</v>
      </c>
      <c r="CM3" s="1840" t="s">
        <v>1820</v>
      </c>
      <c r="CN3" s="1840" t="s">
        <v>1821</v>
      </c>
      <c r="CO3" s="1840" t="s">
        <v>1822</v>
      </c>
      <c r="CP3" s="1840" t="s">
        <v>687</v>
      </c>
      <c r="CQ3" s="1840" t="s">
        <v>688</v>
      </c>
      <c r="CR3" s="1840" t="s">
        <v>1823</v>
      </c>
      <c r="CS3" s="1840" t="s">
        <v>1824</v>
      </c>
      <c r="CT3" s="1840" t="s">
        <v>1825</v>
      </c>
      <c r="CU3" s="1840" t="s">
        <v>1826</v>
      </c>
      <c r="CV3" s="1840" t="s">
        <v>1827</v>
      </c>
      <c r="CW3" s="1840" t="s">
        <v>1828</v>
      </c>
      <c r="CX3" s="1840" t="s">
        <v>1829</v>
      </c>
      <c r="CY3" s="1840" t="s">
        <v>1830</v>
      </c>
      <c r="CZ3" s="1840" t="s">
        <v>1831</v>
      </c>
      <c r="DA3" s="1840" t="s">
        <v>1832</v>
      </c>
      <c r="DB3" s="1840" t="s">
        <v>1833</v>
      </c>
      <c r="DC3" s="1840" t="s">
        <v>1834</v>
      </c>
      <c r="DD3" s="1840" t="s">
        <v>1835</v>
      </c>
      <c r="DE3" s="1840" t="s">
        <v>1836</v>
      </c>
      <c r="DF3" s="1840" t="s">
        <v>1837</v>
      </c>
      <c r="DG3" s="1840" t="s">
        <v>1838</v>
      </c>
      <c r="DH3" s="1840" t="s">
        <v>1839</v>
      </c>
      <c r="DI3" s="1840" t="s">
        <v>1840</v>
      </c>
      <c r="DJ3" s="1840" t="s">
        <v>1841</v>
      </c>
      <c r="DK3" s="1840" t="s">
        <v>1842</v>
      </c>
      <c r="DL3" s="1840" t="s">
        <v>1843</v>
      </c>
      <c r="DM3" s="1840" t="s">
        <v>1844</v>
      </c>
      <c r="DN3" s="1840" t="s">
        <v>1845</v>
      </c>
      <c r="DO3" s="1840" t="s">
        <v>1846</v>
      </c>
      <c r="DP3" s="1840" t="s">
        <v>1847</v>
      </c>
      <c r="DQ3" s="1840" t="s">
        <v>1848</v>
      </c>
      <c r="DR3" s="1842" t="s">
        <v>1849</v>
      </c>
      <c r="DS3" s="1843" t="s">
        <v>1850</v>
      </c>
      <c r="DT3" s="1843" t="s">
        <v>1851</v>
      </c>
      <c r="DU3" s="1843" t="s">
        <v>1852</v>
      </c>
      <c r="DV3" s="1843" t="s">
        <v>1853</v>
      </c>
      <c r="DW3" s="1843" t="s">
        <v>1854</v>
      </c>
      <c r="DX3" s="1843" t="s">
        <v>1855</v>
      </c>
      <c r="DY3" s="1843" t="s">
        <v>1856</v>
      </c>
      <c r="DZ3" s="1843" t="s">
        <v>723</v>
      </c>
      <c r="EA3" s="1843" t="s">
        <v>1857</v>
      </c>
      <c r="EB3" s="1843" t="s">
        <v>1858</v>
      </c>
      <c r="EC3" s="1843" t="s">
        <v>1859</v>
      </c>
      <c r="ED3" s="1843" t="s">
        <v>1860</v>
      </c>
      <c r="EE3" s="1843" t="s">
        <v>1861</v>
      </c>
      <c r="EF3" s="1843">
        <v>42614</v>
      </c>
      <c r="EG3" s="1843">
        <v>42644</v>
      </c>
      <c r="EH3" s="1843">
        <v>42675</v>
      </c>
      <c r="EI3" s="1843">
        <v>42705</v>
      </c>
      <c r="EJ3" s="1843" t="s">
        <v>1862</v>
      </c>
      <c r="EK3" s="1843" t="s">
        <v>1863</v>
      </c>
      <c r="EL3" s="1843" t="s">
        <v>1864</v>
      </c>
      <c r="EM3" s="1843" t="s">
        <v>1865</v>
      </c>
      <c r="EN3" s="1843" t="s">
        <v>1866</v>
      </c>
      <c r="EO3" s="1843" t="s">
        <v>1867</v>
      </c>
      <c r="EP3" s="1843" t="s">
        <v>1868</v>
      </c>
      <c r="EQ3" s="1843" t="s">
        <v>1869</v>
      </c>
      <c r="ER3" s="1843" t="s">
        <v>1870</v>
      </c>
      <c r="ES3" s="1844" t="s">
        <v>1871</v>
      </c>
      <c r="ET3" s="1845" t="s">
        <v>1872</v>
      </c>
      <c r="EU3" s="1845" t="s">
        <v>1873</v>
      </c>
      <c r="EV3" s="1845" t="s">
        <v>1874</v>
      </c>
      <c r="EW3" s="1845" t="s">
        <v>1875</v>
      </c>
      <c r="EX3" s="1845" t="s">
        <v>1876</v>
      </c>
      <c r="EY3" s="1845" t="s">
        <v>1877</v>
      </c>
      <c r="EZ3" s="1845" t="s">
        <v>1878</v>
      </c>
      <c r="FA3" s="1845" t="s">
        <v>1879</v>
      </c>
      <c r="FB3" s="1845">
        <v>43282</v>
      </c>
      <c r="FC3" s="1845">
        <v>43313</v>
      </c>
      <c r="FD3" s="1845">
        <v>43344</v>
      </c>
      <c r="FE3" s="1846">
        <v>43374</v>
      </c>
      <c r="FF3" s="1846">
        <v>43405</v>
      </c>
      <c r="FG3" s="1846">
        <v>43435</v>
      </c>
      <c r="FH3" s="1846">
        <v>43466</v>
      </c>
      <c r="FI3" s="1846">
        <v>43497</v>
      </c>
      <c r="FJ3" s="1846">
        <v>43525</v>
      </c>
      <c r="FK3" s="1846">
        <v>43556</v>
      </c>
      <c r="FL3" s="1846">
        <v>43586</v>
      </c>
      <c r="FM3" s="1846">
        <v>43617</v>
      </c>
      <c r="FN3" s="1846">
        <v>43647</v>
      </c>
      <c r="FO3" s="1846">
        <v>43678</v>
      </c>
      <c r="FP3" s="1846">
        <v>43709</v>
      </c>
      <c r="FQ3" s="1846">
        <v>43739</v>
      </c>
      <c r="FR3" s="1846">
        <v>43770</v>
      </c>
      <c r="FS3" s="1846">
        <v>43800</v>
      </c>
      <c r="FT3" s="1846">
        <v>43831</v>
      </c>
      <c r="FU3" s="1846">
        <v>43862</v>
      </c>
      <c r="FV3" s="1846">
        <v>43891</v>
      </c>
      <c r="FW3" s="1846">
        <v>43922</v>
      </c>
      <c r="FX3" s="1846">
        <v>43952</v>
      </c>
      <c r="FY3" s="1846">
        <v>43983</v>
      </c>
      <c r="FZ3" s="1846">
        <v>44013</v>
      </c>
      <c r="GA3" s="1846">
        <v>44044</v>
      </c>
      <c r="GB3" s="1846">
        <v>44075</v>
      </c>
      <c r="GC3" s="1846">
        <v>44105</v>
      </c>
      <c r="GD3" s="1846">
        <v>44136</v>
      </c>
      <c r="GE3" s="1846">
        <v>44166</v>
      </c>
      <c r="GF3" s="1846">
        <v>44197</v>
      </c>
      <c r="GG3" s="1846">
        <v>44228</v>
      </c>
      <c r="GH3" s="1846">
        <v>44256</v>
      </c>
      <c r="GI3" s="1846">
        <v>44287</v>
      </c>
      <c r="GJ3" s="1846">
        <v>44317</v>
      </c>
      <c r="GK3" s="1846">
        <v>44348</v>
      </c>
      <c r="GL3" s="1846">
        <v>44378</v>
      </c>
      <c r="GM3" s="1846">
        <v>44409</v>
      </c>
    </row>
    <row r="4" spans="1:195" s="1847" customFormat="1" ht="20.100000000000001" customHeight="1" x14ac:dyDescent="0.3">
      <c r="A4" s="1848" t="s">
        <v>1880</v>
      </c>
      <c r="C4" s="1849"/>
      <c r="D4" s="1849"/>
      <c r="E4" s="1849"/>
      <c r="G4" s="1849"/>
      <c r="H4" s="1849"/>
      <c r="I4" s="1849"/>
      <c r="J4" s="1849"/>
      <c r="K4" s="1849"/>
      <c r="L4" s="1849"/>
      <c r="M4" s="1849"/>
      <c r="O4" s="1849"/>
      <c r="P4" s="1849"/>
      <c r="R4" s="1849"/>
      <c r="S4" s="1849"/>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c r="AP4" s="1850"/>
      <c r="AQ4" s="1850"/>
      <c r="AR4" s="1850"/>
      <c r="AS4" s="1850"/>
      <c r="AT4" s="1850"/>
      <c r="AU4" s="1850"/>
      <c r="AV4" s="1850"/>
      <c r="AW4" s="1850"/>
      <c r="AX4" s="1850"/>
      <c r="AY4" s="1850"/>
      <c r="AZ4" s="1850"/>
      <c r="BA4" s="1850"/>
      <c r="BB4" s="1850"/>
      <c r="BC4" s="1850"/>
      <c r="BD4" s="1850"/>
      <c r="BE4" s="1850"/>
      <c r="BF4" s="1850"/>
      <c r="BG4" s="1850"/>
      <c r="BH4" s="1850"/>
      <c r="BI4" s="1850"/>
      <c r="BJ4" s="1850"/>
      <c r="BK4" s="1850"/>
      <c r="BL4" s="1850"/>
      <c r="BM4" s="1850"/>
      <c r="BN4" s="1850"/>
      <c r="BO4" s="1850"/>
      <c r="BP4" s="1850"/>
      <c r="BQ4" s="1850"/>
      <c r="BR4" s="1850"/>
      <c r="BS4" s="1850"/>
      <c r="BT4" s="1850"/>
      <c r="BU4" s="1850"/>
      <c r="BV4" s="1850"/>
      <c r="BW4" s="1850"/>
      <c r="BX4" s="1850"/>
      <c r="BY4" s="1850"/>
      <c r="BZ4" s="1851"/>
      <c r="CA4" s="1850"/>
      <c r="CB4" s="1850"/>
      <c r="CC4" s="1850"/>
      <c r="CD4" s="1850"/>
      <c r="CE4" s="1850"/>
      <c r="CF4" s="1850"/>
      <c r="CG4" s="1850"/>
      <c r="CH4" s="1850"/>
      <c r="CI4" s="1850"/>
      <c r="CJ4" s="1850"/>
      <c r="CK4" s="1850"/>
      <c r="CL4" s="1850"/>
      <c r="CM4" s="1850"/>
      <c r="CN4" s="1850"/>
      <c r="CO4" s="1850"/>
      <c r="CP4" s="1850"/>
      <c r="CQ4" s="1851"/>
      <c r="CR4" s="1850"/>
      <c r="CS4" s="1850"/>
      <c r="CT4" s="1850"/>
      <c r="CU4" s="1850"/>
      <c r="CV4" s="1850"/>
      <c r="CW4" s="1850"/>
      <c r="CX4" s="1850"/>
      <c r="CY4" s="1850"/>
      <c r="CZ4" s="1850"/>
      <c r="DA4" s="1850"/>
      <c r="DB4" s="1850"/>
      <c r="DC4" s="1852"/>
      <c r="DD4" s="1852"/>
      <c r="DE4" s="1852"/>
      <c r="DF4" s="1852"/>
      <c r="DG4" s="1852"/>
      <c r="DH4" s="1852"/>
      <c r="DI4" s="1852"/>
      <c r="DJ4" s="1852"/>
      <c r="DK4" s="1852"/>
      <c r="DL4" s="1852"/>
      <c r="DM4" s="1852"/>
      <c r="DN4" s="1852"/>
      <c r="DO4" s="1852"/>
      <c r="DP4" s="1852"/>
      <c r="DQ4" s="1852"/>
      <c r="DR4" s="1853"/>
      <c r="DS4" s="1854"/>
      <c r="DT4" s="1854"/>
      <c r="DU4" s="1854"/>
      <c r="DV4" s="1854"/>
      <c r="DW4" s="1854"/>
      <c r="DX4" s="1854"/>
      <c r="DY4" s="1854"/>
      <c r="DZ4" s="1854"/>
      <c r="EA4" s="1854"/>
      <c r="EB4" s="1854"/>
      <c r="EC4" s="1854"/>
      <c r="ED4" s="1855"/>
      <c r="EE4" s="1855"/>
      <c r="EF4" s="1855"/>
      <c r="EG4" s="1855"/>
      <c r="EH4" s="1855"/>
      <c r="EI4" s="1855"/>
      <c r="EJ4" s="1855"/>
      <c r="EK4" s="1855"/>
      <c r="EL4" s="1855"/>
      <c r="EM4" s="1855"/>
      <c r="EN4" s="1855"/>
      <c r="EO4" s="1855"/>
      <c r="EP4" s="1855"/>
      <c r="EQ4" s="1855"/>
      <c r="ER4" s="1855"/>
      <c r="ES4" s="1856"/>
      <c r="ET4" s="1857"/>
      <c r="EU4" s="1857"/>
      <c r="EV4" s="1857"/>
      <c r="EW4" s="1857"/>
      <c r="EX4" s="1857"/>
      <c r="EY4" s="1857"/>
      <c r="EZ4" s="1857"/>
      <c r="FA4" s="1857"/>
      <c r="FB4" s="1857"/>
      <c r="FC4" s="1857"/>
      <c r="FD4" s="1858"/>
      <c r="FE4" s="1859"/>
      <c r="FF4" s="1859"/>
      <c r="FG4" s="1859"/>
      <c r="FH4" s="1859"/>
      <c r="FI4" s="1859"/>
      <c r="FJ4" s="1859"/>
      <c r="FK4" s="1859"/>
      <c r="FL4" s="1859"/>
      <c r="FM4" s="1859"/>
      <c r="FN4" s="1859"/>
      <c r="FO4" s="1859"/>
      <c r="FP4" s="1859"/>
      <c r="FQ4" s="1859"/>
      <c r="FR4" s="1859"/>
      <c r="FS4" s="1859"/>
      <c r="FT4" s="1859"/>
      <c r="FU4" s="1859"/>
      <c r="FV4" s="1859"/>
      <c r="FW4" s="1859"/>
      <c r="FX4" s="1859"/>
      <c r="FY4" s="1859"/>
      <c r="FZ4" s="1859"/>
      <c r="GA4" s="1859"/>
      <c r="GB4" s="1859"/>
      <c r="GC4" s="1859"/>
      <c r="GD4" s="1859"/>
      <c r="GE4" s="1859"/>
      <c r="GF4" s="1859"/>
      <c r="GG4" s="1859"/>
      <c r="GH4" s="1859"/>
      <c r="GI4" s="1859"/>
      <c r="GJ4" s="1859"/>
      <c r="GK4" s="1859"/>
      <c r="GL4" s="1859"/>
      <c r="GM4" s="1859"/>
    </row>
    <row r="5" spans="1:195" s="1847" customFormat="1" ht="20.100000000000001" customHeight="1" x14ac:dyDescent="0.3">
      <c r="A5" s="1860" t="s">
        <v>1881</v>
      </c>
      <c r="B5" s="1861" t="s">
        <v>1882</v>
      </c>
      <c r="C5" s="1862">
        <v>5</v>
      </c>
      <c r="D5" s="1862">
        <v>5</v>
      </c>
      <c r="E5" s="1862">
        <v>5</v>
      </c>
      <c r="F5" s="1861">
        <v>5</v>
      </c>
      <c r="G5" s="1862" t="s">
        <v>1883</v>
      </c>
      <c r="H5" s="1862" t="s">
        <v>1883</v>
      </c>
      <c r="I5" s="1862" t="s">
        <v>1883</v>
      </c>
      <c r="J5" s="1862" t="s">
        <v>1883</v>
      </c>
      <c r="K5" s="1862" t="s">
        <v>1883</v>
      </c>
      <c r="L5" s="1862" t="s">
        <v>1883</v>
      </c>
      <c r="M5" s="1862" t="s">
        <v>1883</v>
      </c>
      <c r="N5" s="1861" t="s">
        <v>1884</v>
      </c>
      <c r="O5" s="1862" t="s">
        <v>1884</v>
      </c>
      <c r="P5" s="1862" t="s">
        <v>1885</v>
      </c>
      <c r="Q5" s="1861" t="s">
        <v>1885</v>
      </c>
      <c r="R5" s="1862" t="s">
        <v>1885</v>
      </c>
      <c r="S5" s="1862" t="s">
        <v>1885</v>
      </c>
      <c r="T5" s="1863" t="s">
        <v>1885</v>
      </c>
      <c r="U5" s="1863" t="s">
        <v>1885</v>
      </c>
      <c r="V5" s="1863" t="s">
        <v>1885</v>
      </c>
      <c r="W5" s="1863" t="s">
        <v>1885</v>
      </c>
      <c r="X5" s="1863" t="s">
        <v>1885</v>
      </c>
      <c r="Y5" s="1863" t="s">
        <v>1885</v>
      </c>
      <c r="Z5" s="1863" t="s">
        <v>1886</v>
      </c>
      <c r="AA5" s="1863" t="s">
        <v>1886</v>
      </c>
      <c r="AB5" s="1863" t="s">
        <v>1886</v>
      </c>
      <c r="AC5" s="1863" t="s">
        <v>1886</v>
      </c>
      <c r="AD5" s="1863" t="s">
        <v>1886</v>
      </c>
      <c r="AE5" s="1863" t="s">
        <v>1886</v>
      </c>
      <c r="AF5" s="1863" t="s">
        <v>1886</v>
      </c>
      <c r="AG5" s="1863" t="s">
        <v>1887</v>
      </c>
      <c r="AH5" s="1863" t="s">
        <v>1888</v>
      </c>
      <c r="AI5" s="1863" t="s">
        <v>1889</v>
      </c>
      <c r="AJ5" s="1863" t="s">
        <v>1890</v>
      </c>
      <c r="AK5" s="1863" t="s">
        <v>1890</v>
      </c>
      <c r="AL5" s="1863" t="s">
        <v>1891</v>
      </c>
      <c r="AM5" s="1863" t="s">
        <v>1891</v>
      </c>
      <c r="AN5" s="1863" t="s">
        <v>1891</v>
      </c>
      <c r="AO5" s="1863" t="s">
        <v>1891</v>
      </c>
      <c r="AP5" s="1863" t="s">
        <v>1892</v>
      </c>
      <c r="AQ5" s="1863" t="s">
        <v>1893</v>
      </c>
      <c r="AR5" s="1863" t="s">
        <v>1893</v>
      </c>
      <c r="AS5" s="1863" t="s">
        <v>1893</v>
      </c>
      <c r="AT5" s="1863" t="s">
        <v>1894</v>
      </c>
      <c r="AU5" s="1863" t="s">
        <v>1895</v>
      </c>
      <c r="AV5" s="1863" t="s">
        <v>1895</v>
      </c>
      <c r="AW5" s="1863" t="s">
        <v>1895</v>
      </c>
      <c r="AX5" s="1863" t="s">
        <v>1895</v>
      </c>
      <c r="AY5" s="1863" t="s">
        <v>1895</v>
      </c>
      <c r="AZ5" s="1863" t="s">
        <v>1895</v>
      </c>
      <c r="BA5" s="1863" t="s">
        <v>1895</v>
      </c>
      <c r="BB5" s="1863" t="s">
        <v>1895</v>
      </c>
      <c r="BC5" s="1863" t="s">
        <v>1895</v>
      </c>
      <c r="BD5" s="1863" t="s">
        <v>1895</v>
      </c>
      <c r="BE5" s="1863" t="s">
        <v>1895</v>
      </c>
      <c r="BF5" s="1863" t="s">
        <v>1895</v>
      </c>
      <c r="BG5" s="1863" t="s">
        <v>1895</v>
      </c>
      <c r="BH5" s="1863" t="s">
        <v>1895</v>
      </c>
      <c r="BI5" s="1863" t="s">
        <v>1895</v>
      </c>
      <c r="BJ5" s="1863" t="s">
        <v>1895</v>
      </c>
      <c r="BK5" s="1863" t="s">
        <v>1895</v>
      </c>
      <c r="BL5" s="1863" t="s">
        <v>1896</v>
      </c>
      <c r="BM5" s="1863" t="s">
        <v>1897</v>
      </c>
      <c r="BN5" s="1863" t="s">
        <v>1897</v>
      </c>
      <c r="BO5" s="1863" t="s">
        <v>1897</v>
      </c>
      <c r="BP5" s="1863" t="s">
        <v>1897</v>
      </c>
      <c r="BQ5" s="1863" t="s">
        <v>1897</v>
      </c>
      <c r="BR5" s="1863" t="s">
        <v>1897</v>
      </c>
      <c r="BS5" s="1863" t="s">
        <v>1897</v>
      </c>
      <c r="BT5" s="1863" t="s">
        <v>1897</v>
      </c>
      <c r="BU5" s="1863" t="s">
        <v>1898</v>
      </c>
      <c r="BV5" s="1863" t="s">
        <v>1898</v>
      </c>
      <c r="BW5" s="1863" t="s">
        <v>1898</v>
      </c>
      <c r="BX5" s="1863" t="s">
        <v>1898</v>
      </c>
      <c r="BY5" s="1863" t="s">
        <v>1898</v>
      </c>
      <c r="BZ5" s="1864" t="s">
        <v>1898</v>
      </c>
      <c r="CA5" s="1863" t="s">
        <v>1898</v>
      </c>
      <c r="CB5" s="1863" t="s">
        <v>1898</v>
      </c>
      <c r="CC5" s="1863" t="s">
        <v>1898</v>
      </c>
      <c r="CD5" s="1863" t="s">
        <v>1899</v>
      </c>
      <c r="CE5" s="1863" t="s">
        <v>1900</v>
      </c>
      <c r="CF5" s="1863" t="s">
        <v>1900</v>
      </c>
      <c r="CG5" s="1863" t="s">
        <v>1900</v>
      </c>
      <c r="CH5" s="1863" t="s">
        <v>1900</v>
      </c>
      <c r="CI5" s="1863" t="s">
        <v>1900</v>
      </c>
      <c r="CJ5" s="1863" t="s">
        <v>1900</v>
      </c>
      <c r="CK5" s="1863" t="s">
        <v>1900</v>
      </c>
      <c r="CL5" s="1863" t="s">
        <v>1900</v>
      </c>
      <c r="CM5" s="1863" t="s">
        <v>1900</v>
      </c>
      <c r="CN5" s="1863" t="s">
        <v>1900</v>
      </c>
      <c r="CO5" s="1863" t="s">
        <v>1900</v>
      </c>
      <c r="CP5" s="1863" t="s">
        <v>1900</v>
      </c>
      <c r="CQ5" s="1864" t="s">
        <v>1900</v>
      </c>
      <c r="CR5" s="1863" t="s">
        <v>1900</v>
      </c>
      <c r="CS5" s="1863" t="s">
        <v>1901</v>
      </c>
      <c r="CT5" s="1863" t="s">
        <v>1902</v>
      </c>
      <c r="CU5" s="1863" t="s">
        <v>1902</v>
      </c>
      <c r="CV5" s="1863" t="s">
        <v>1902</v>
      </c>
      <c r="CW5" s="1863" t="s">
        <v>1903</v>
      </c>
      <c r="CX5" s="1863" t="s">
        <v>1903</v>
      </c>
      <c r="CY5" s="1863" t="s">
        <v>1903</v>
      </c>
      <c r="CZ5" s="1863" t="s">
        <v>1903</v>
      </c>
      <c r="DA5" s="1863" t="s">
        <v>1903</v>
      </c>
      <c r="DB5" s="1863" t="s">
        <v>1904</v>
      </c>
      <c r="DC5" s="1863" t="s">
        <v>1904</v>
      </c>
      <c r="DD5" s="1863" t="s">
        <v>1904</v>
      </c>
      <c r="DE5" s="1863" t="s">
        <v>1904</v>
      </c>
      <c r="DF5" s="1863" t="s">
        <v>1904</v>
      </c>
      <c r="DG5" s="1863" t="s">
        <v>1904</v>
      </c>
      <c r="DH5" s="1863" t="s">
        <v>1904</v>
      </c>
      <c r="DI5" s="1863" t="s">
        <v>1904</v>
      </c>
      <c r="DJ5" s="1863" t="s">
        <v>1904</v>
      </c>
      <c r="DK5" s="1863" t="s">
        <v>1905</v>
      </c>
      <c r="DL5" s="1863" t="s">
        <v>1906</v>
      </c>
      <c r="DM5" s="1863" t="s">
        <v>1906</v>
      </c>
      <c r="DN5" s="1863" t="s">
        <v>1906</v>
      </c>
      <c r="DO5" s="1863" t="s">
        <v>1906</v>
      </c>
      <c r="DP5" s="1863" t="s">
        <v>1906</v>
      </c>
      <c r="DQ5" s="1863" t="s">
        <v>1906</v>
      </c>
      <c r="DR5" s="1865" t="s">
        <v>1906</v>
      </c>
      <c r="DS5" s="1866" t="s">
        <v>1906</v>
      </c>
      <c r="DT5" s="1866" t="s">
        <v>1906</v>
      </c>
      <c r="DU5" s="1866" t="s">
        <v>1906</v>
      </c>
      <c r="DV5" s="1866" t="s">
        <v>1906</v>
      </c>
      <c r="DW5" s="1866" t="s">
        <v>1906</v>
      </c>
      <c r="DX5" s="1866" t="s">
        <v>1906</v>
      </c>
      <c r="DY5" s="1866" t="s">
        <v>1906</v>
      </c>
      <c r="DZ5" s="1866" t="s">
        <v>1906</v>
      </c>
      <c r="EA5" s="1866" t="s">
        <v>1906</v>
      </c>
      <c r="EB5" s="1866" t="s">
        <v>1906</v>
      </c>
      <c r="EC5" s="1866" t="s">
        <v>1906</v>
      </c>
      <c r="ED5" s="1866" t="s">
        <v>1906</v>
      </c>
      <c r="EE5" s="1866" t="s">
        <v>1907</v>
      </c>
      <c r="EF5" s="1866" t="s">
        <v>1907</v>
      </c>
      <c r="EG5" s="1866" t="s">
        <v>1908</v>
      </c>
      <c r="EH5" s="1866" t="s">
        <v>1908</v>
      </c>
      <c r="EI5" s="1866" t="s">
        <v>1908</v>
      </c>
      <c r="EJ5" s="1866" t="s">
        <v>1908</v>
      </c>
      <c r="EK5" s="1866" t="s">
        <v>1908</v>
      </c>
      <c r="EL5" s="1866" t="s">
        <v>1908</v>
      </c>
      <c r="EM5" s="1866" t="s">
        <v>1908</v>
      </c>
      <c r="EN5" s="1866" t="s">
        <v>1908</v>
      </c>
      <c r="EO5" s="1866" t="s">
        <v>1908</v>
      </c>
      <c r="EP5" s="1866" t="s">
        <v>1909</v>
      </c>
      <c r="EQ5" s="1866" t="s">
        <v>1910</v>
      </c>
      <c r="ER5" s="1866" t="s">
        <v>1911</v>
      </c>
      <c r="ES5" s="1867" t="s">
        <v>1912</v>
      </c>
      <c r="ET5" s="1868" t="s">
        <v>1912</v>
      </c>
      <c r="EU5" s="1868" t="s">
        <v>1912</v>
      </c>
      <c r="EV5" s="1868" t="s">
        <v>1912</v>
      </c>
      <c r="EW5" s="1868" t="s">
        <v>1912</v>
      </c>
      <c r="EX5" s="1868" t="s">
        <v>1912</v>
      </c>
      <c r="EY5" s="1868" t="s">
        <v>1912</v>
      </c>
      <c r="EZ5" s="1868" t="s">
        <v>1912</v>
      </c>
      <c r="FA5" s="1868" t="s">
        <v>1912</v>
      </c>
      <c r="FB5" s="1868" t="s">
        <v>1912</v>
      </c>
      <c r="FC5" s="1868" t="s">
        <v>1913</v>
      </c>
      <c r="FD5" s="1868" t="s">
        <v>1914</v>
      </c>
      <c r="FE5" s="1869" t="s">
        <v>1914</v>
      </c>
      <c r="FF5" s="1869" t="s">
        <v>1914</v>
      </c>
      <c r="FG5" s="1869" t="s">
        <v>1914</v>
      </c>
      <c r="FH5" s="1869" t="s">
        <v>1914</v>
      </c>
      <c r="FI5" s="1869" t="s">
        <v>1914</v>
      </c>
      <c r="FJ5" s="1869" t="s">
        <v>1914</v>
      </c>
      <c r="FK5" s="1869" t="s">
        <v>1914</v>
      </c>
      <c r="FL5" s="1869" t="s">
        <v>1914</v>
      </c>
      <c r="FM5" s="1869" t="s">
        <v>1914</v>
      </c>
      <c r="FN5" s="1869" t="s">
        <v>1914</v>
      </c>
      <c r="FO5" s="1869" t="s">
        <v>1913</v>
      </c>
      <c r="FP5" s="1869" t="s">
        <v>1912</v>
      </c>
      <c r="FQ5" s="1869" t="s">
        <v>1915</v>
      </c>
      <c r="FR5" s="1869" t="s">
        <v>1915</v>
      </c>
      <c r="FS5" s="1869" t="s">
        <v>1915</v>
      </c>
      <c r="FT5" s="1869" t="s">
        <v>1915</v>
      </c>
      <c r="FU5" s="1869" t="s">
        <v>1915</v>
      </c>
      <c r="FV5" s="1869" t="s">
        <v>1916</v>
      </c>
      <c r="FW5" s="1869" t="s">
        <v>1917</v>
      </c>
      <c r="FX5" s="1869" t="s">
        <v>1918</v>
      </c>
      <c r="FY5" s="1869" t="s">
        <v>1918</v>
      </c>
      <c r="FZ5" s="1869" t="s">
        <v>1918</v>
      </c>
      <c r="GA5" s="1869" t="s">
        <v>1918</v>
      </c>
      <c r="GB5" s="1869" t="s">
        <v>1918</v>
      </c>
      <c r="GC5" s="1869" t="s">
        <v>1918</v>
      </c>
      <c r="GD5" s="1869" t="s">
        <v>1918</v>
      </c>
      <c r="GE5" s="1869" t="s">
        <v>1918</v>
      </c>
      <c r="GF5" s="1869" t="s">
        <v>1918</v>
      </c>
      <c r="GG5" s="1869" t="s">
        <v>1918</v>
      </c>
      <c r="GH5" s="1869" t="s">
        <v>1918</v>
      </c>
      <c r="GI5" s="1869" t="s">
        <v>1918</v>
      </c>
      <c r="GJ5" s="1869" t="s">
        <v>1918</v>
      </c>
      <c r="GK5" s="1869" t="s">
        <v>1918</v>
      </c>
      <c r="GL5" s="1869" t="s">
        <v>1918</v>
      </c>
      <c r="GM5" s="1869" t="s">
        <v>1918</v>
      </c>
    </row>
    <row r="6" spans="1:195" s="1847" customFormat="1" ht="20.100000000000001" customHeight="1" x14ac:dyDescent="0.3">
      <c r="A6" s="1860" t="s">
        <v>1919</v>
      </c>
      <c r="C6" s="1849"/>
      <c r="D6" s="1849"/>
      <c r="E6" s="1849"/>
      <c r="G6" s="1849"/>
      <c r="H6" s="1849"/>
      <c r="I6" s="1849"/>
      <c r="J6" s="1849"/>
      <c r="K6" s="1849"/>
      <c r="L6" s="1849"/>
      <c r="M6" s="1849"/>
      <c r="O6" s="1849"/>
      <c r="P6" s="1849"/>
      <c r="R6" s="1849"/>
      <c r="S6" s="1849"/>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c r="AP6" s="1850"/>
      <c r="AQ6" s="1850"/>
      <c r="AR6" s="1850"/>
      <c r="AS6" s="1850"/>
      <c r="AT6" s="1850"/>
      <c r="AU6" s="1850"/>
      <c r="AV6" s="1850"/>
      <c r="AW6" s="1850"/>
      <c r="AX6" s="1850"/>
      <c r="AY6" s="1850"/>
      <c r="AZ6" s="1850"/>
      <c r="BA6" s="1850"/>
      <c r="BB6" s="1850"/>
      <c r="BC6" s="1850"/>
      <c r="BD6" s="1850"/>
      <c r="BE6" s="1850"/>
      <c r="BF6" s="1850"/>
      <c r="BG6" s="1850"/>
      <c r="BH6" s="1850"/>
      <c r="BI6" s="1850"/>
      <c r="BJ6" s="1850"/>
      <c r="BK6" s="1850"/>
      <c r="BL6" s="1850"/>
      <c r="BM6" s="1850"/>
      <c r="BN6" s="1850"/>
      <c r="BO6" s="1850"/>
      <c r="BP6" s="1850"/>
      <c r="BQ6" s="1850"/>
      <c r="BR6" s="1850"/>
      <c r="BS6" s="1850"/>
      <c r="BT6" s="1850"/>
      <c r="BU6" s="1850"/>
      <c r="BV6" s="1850"/>
      <c r="BW6" s="1850"/>
      <c r="BX6" s="1850"/>
      <c r="BY6" s="1850"/>
      <c r="BZ6" s="1851"/>
      <c r="CA6" s="1850"/>
      <c r="CB6" s="1850"/>
      <c r="CC6" s="1850"/>
      <c r="CD6" s="1850"/>
      <c r="CE6" s="1850"/>
      <c r="CF6" s="1850"/>
      <c r="CG6" s="1850"/>
      <c r="CH6" s="1850"/>
      <c r="CI6" s="1850"/>
      <c r="CJ6" s="1850"/>
      <c r="CK6" s="1850"/>
      <c r="CL6" s="1850"/>
      <c r="CM6" s="1850"/>
      <c r="CN6" s="1850"/>
      <c r="CO6" s="1850"/>
      <c r="CP6" s="1850"/>
      <c r="CQ6" s="1851"/>
      <c r="CR6" s="1850"/>
      <c r="CS6" s="1850"/>
      <c r="CT6" s="1850"/>
      <c r="CU6" s="1850"/>
      <c r="CV6" s="1850"/>
      <c r="CW6" s="1850"/>
      <c r="CX6" s="1850"/>
      <c r="CY6" s="1850"/>
      <c r="CZ6" s="1850"/>
      <c r="DA6" s="1850"/>
      <c r="DB6" s="1850"/>
      <c r="DC6" s="1852"/>
      <c r="DD6" s="1852"/>
      <c r="DE6" s="1852"/>
      <c r="DF6" s="1852"/>
      <c r="DG6" s="1852"/>
      <c r="DH6" s="1852"/>
      <c r="DI6" s="1852"/>
      <c r="DJ6" s="1852"/>
      <c r="DK6" s="1852"/>
      <c r="DL6" s="1852"/>
      <c r="DM6" s="1852"/>
      <c r="DN6" s="1852"/>
      <c r="DO6" s="1852"/>
      <c r="DP6" s="1852"/>
      <c r="DQ6" s="1852"/>
      <c r="DR6" s="1853"/>
      <c r="DS6" s="1854"/>
      <c r="DT6" s="1854"/>
      <c r="DU6" s="1854"/>
      <c r="DV6" s="1854"/>
      <c r="DW6" s="1854"/>
      <c r="DX6" s="1854"/>
      <c r="DY6" s="1854"/>
      <c r="DZ6" s="1854"/>
      <c r="EA6" s="1854"/>
      <c r="EB6" s="1854"/>
      <c r="EC6" s="1854"/>
      <c r="ED6" s="1855"/>
      <c r="EE6" s="1855"/>
      <c r="EF6" s="1855"/>
      <c r="EG6" s="1855"/>
      <c r="EH6" s="1855"/>
      <c r="EI6" s="1855"/>
      <c r="EJ6" s="1855"/>
      <c r="EK6" s="1855"/>
      <c r="EL6" s="1855"/>
      <c r="EM6" s="1855"/>
      <c r="EN6" s="1855"/>
      <c r="EO6" s="1855"/>
      <c r="EP6" s="1855"/>
      <c r="EQ6" s="1855"/>
      <c r="ER6" s="1855"/>
      <c r="ES6" s="1856"/>
      <c r="ET6" s="1857"/>
      <c r="EU6" s="1857"/>
      <c r="EV6" s="1870"/>
      <c r="EW6" s="1870"/>
      <c r="EX6" s="1870"/>
      <c r="EY6" s="1870"/>
      <c r="EZ6" s="1870"/>
      <c r="FA6" s="1870"/>
      <c r="FB6" s="1870"/>
      <c r="FC6" s="1870"/>
      <c r="FD6" s="1870"/>
      <c r="FE6" s="1871"/>
      <c r="FF6" s="1871"/>
      <c r="FG6" s="1871"/>
      <c r="FH6" s="1871"/>
      <c r="FI6" s="1871"/>
      <c r="FJ6" s="1871"/>
      <c r="FK6" s="1871"/>
      <c r="FL6" s="1871"/>
      <c r="FM6" s="1871"/>
      <c r="FN6" s="1871"/>
      <c r="FO6" s="1871"/>
      <c r="FP6" s="1871"/>
      <c r="FQ6" s="1871"/>
      <c r="FR6" s="1871"/>
      <c r="FS6" s="1871"/>
      <c r="FT6" s="1871"/>
      <c r="FU6" s="1871"/>
      <c r="FV6" s="1871"/>
      <c r="FW6" s="1871"/>
      <c r="FX6" s="1871"/>
      <c r="FY6" s="1871"/>
      <c r="FZ6" s="1871"/>
      <c r="GA6" s="1871"/>
      <c r="GB6" s="1871"/>
      <c r="GC6" s="1871"/>
      <c r="GD6" s="1871"/>
      <c r="GE6" s="1871"/>
      <c r="GF6" s="1871"/>
      <c r="GG6" s="1871"/>
      <c r="GH6" s="1871"/>
      <c r="GI6" s="1871"/>
      <c r="GJ6" s="1871"/>
      <c r="GK6" s="1871"/>
      <c r="GL6" s="1871"/>
      <c r="GM6" s="1871"/>
    </row>
    <row r="7" spans="1:195" s="1847" customFormat="1" ht="20.100000000000001" customHeight="1" x14ac:dyDescent="0.3">
      <c r="A7" s="1872" t="s">
        <v>1920</v>
      </c>
      <c r="B7" s="1873" t="s">
        <v>1921</v>
      </c>
      <c r="C7" s="1874" t="s">
        <v>1922</v>
      </c>
      <c r="D7" s="1874" t="s">
        <v>1923</v>
      </c>
      <c r="E7" s="1874" t="s">
        <v>1923</v>
      </c>
      <c r="F7" s="1873" t="s">
        <v>1923</v>
      </c>
      <c r="G7" s="1874" t="s">
        <v>1924</v>
      </c>
      <c r="H7" s="1874" t="s">
        <v>1925</v>
      </c>
      <c r="I7" s="1874" t="s">
        <v>1925</v>
      </c>
      <c r="J7" s="1874" t="s">
        <v>1926</v>
      </c>
      <c r="K7" s="1874" t="s">
        <v>1926</v>
      </c>
      <c r="L7" s="1874" t="s">
        <v>1925</v>
      </c>
      <c r="M7" s="1874" t="s">
        <v>1927</v>
      </c>
      <c r="N7" s="1873" t="s">
        <v>1928</v>
      </c>
      <c r="O7" s="1874" t="s">
        <v>1928</v>
      </c>
      <c r="P7" s="1874" t="s">
        <v>1929</v>
      </c>
      <c r="Q7" s="1873" t="s">
        <v>1929</v>
      </c>
      <c r="R7" s="1874" t="s">
        <v>1929</v>
      </c>
      <c r="S7" s="1874" t="s">
        <v>1929</v>
      </c>
      <c r="T7" s="1875" t="s">
        <v>1929</v>
      </c>
      <c r="U7" s="1875" t="s">
        <v>1929</v>
      </c>
      <c r="V7" s="1875" t="s">
        <v>1929</v>
      </c>
      <c r="W7" s="1875" t="s">
        <v>1929</v>
      </c>
      <c r="X7" s="1875" t="s">
        <v>1930</v>
      </c>
      <c r="Y7" s="1875" t="s">
        <v>1930</v>
      </c>
      <c r="Z7" s="1875" t="s">
        <v>1931</v>
      </c>
      <c r="AA7" s="1875" t="s">
        <v>1931</v>
      </c>
      <c r="AB7" s="1875" t="s">
        <v>1931</v>
      </c>
      <c r="AC7" s="1875" t="s">
        <v>1931</v>
      </c>
      <c r="AD7" s="1875" t="s">
        <v>1931</v>
      </c>
      <c r="AE7" s="1875" t="s">
        <v>1931</v>
      </c>
      <c r="AF7" s="1875" t="s">
        <v>1931</v>
      </c>
      <c r="AG7" s="1875" t="s">
        <v>1932</v>
      </c>
      <c r="AH7" s="1875" t="s">
        <v>1891</v>
      </c>
      <c r="AI7" s="1875" t="s">
        <v>1933</v>
      </c>
      <c r="AJ7" s="1875" t="s">
        <v>1934</v>
      </c>
      <c r="AK7" s="1875" t="s">
        <v>1934</v>
      </c>
      <c r="AL7" s="1875" t="s">
        <v>1935</v>
      </c>
      <c r="AM7" s="1875" t="s">
        <v>1936</v>
      </c>
      <c r="AN7" s="1875" t="s">
        <v>1936</v>
      </c>
      <c r="AO7" s="1875">
        <v>6</v>
      </c>
      <c r="AP7" s="1875">
        <v>6</v>
      </c>
      <c r="AQ7" s="1875">
        <v>6</v>
      </c>
      <c r="AR7" s="1875">
        <v>6</v>
      </c>
      <c r="AS7" s="1875">
        <v>6</v>
      </c>
      <c r="AT7" s="1875">
        <v>6</v>
      </c>
      <c r="AU7" s="1875">
        <v>2.5</v>
      </c>
      <c r="AV7" s="1875">
        <v>2.5</v>
      </c>
      <c r="AW7" s="1875" t="s">
        <v>1937</v>
      </c>
      <c r="AX7" s="1875" t="s">
        <v>1937</v>
      </c>
      <c r="AY7" s="1875" t="s">
        <v>1938</v>
      </c>
      <c r="AZ7" s="1875">
        <v>2.5</v>
      </c>
      <c r="BA7" s="1875">
        <v>2.5</v>
      </c>
      <c r="BB7" s="1875">
        <v>2.5</v>
      </c>
      <c r="BC7" s="1875">
        <v>2.5</v>
      </c>
      <c r="BD7" s="1875" t="s">
        <v>1939</v>
      </c>
      <c r="BE7" s="1875" t="s">
        <v>1939</v>
      </c>
      <c r="BF7" s="1875" t="s">
        <v>1939</v>
      </c>
      <c r="BG7" s="1875" t="s">
        <v>1939</v>
      </c>
      <c r="BH7" s="1875" t="s">
        <v>1939</v>
      </c>
      <c r="BI7" s="1875" t="s">
        <v>1939</v>
      </c>
      <c r="BJ7" s="1875" t="s">
        <v>1940</v>
      </c>
      <c r="BK7" s="1875" t="s">
        <v>1940</v>
      </c>
      <c r="BL7" s="1875" t="s">
        <v>1940</v>
      </c>
      <c r="BM7" s="1875">
        <v>2.5</v>
      </c>
      <c r="BN7" s="1875" t="s">
        <v>1937</v>
      </c>
      <c r="BO7" s="1875" t="s">
        <v>1937</v>
      </c>
      <c r="BP7" s="1875">
        <v>2.5</v>
      </c>
      <c r="BQ7" s="1875">
        <v>2.5</v>
      </c>
      <c r="BR7" s="1875">
        <v>2.5</v>
      </c>
      <c r="BS7" s="1875">
        <v>2.5</v>
      </c>
      <c r="BT7" s="1875">
        <v>2.5</v>
      </c>
      <c r="BU7" s="1875">
        <v>2.5</v>
      </c>
      <c r="BV7" s="1875">
        <v>2.5</v>
      </c>
      <c r="BW7" s="1875" t="s">
        <v>1941</v>
      </c>
      <c r="BX7" s="1875" t="s">
        <v>1941</v>
      </c>
      <c r="BY7" s="1875" t="s">
        <v>1941</v>
      </c>
      <c r="BZ7" s="1876" t="s">
        <v>1941</v>
      </c>
      <c r="CA7" s="1875" t="s">
        <v>1942</v>
      </c>
      <c r="CB7" s="1875" t="s">
        <v>1943</v>
      </c>
      <c r="CC7" s="1875" t="s">
        <v>1943</v>
      </c>
      <c r="CD7" s="1875" t="s">
        <v>1944</v>
      </c>
      <c r="CE7" s="1875" t="s">
        <v>1945</v>
      </c>
      <c r="CF7" s="1875" t="s">
        <v>1946</v>
      </c>
      <c r="CG7" s="1875" t="s">
        <v>1946</v>
      </c>
      <c r="CH7" s="1875" t="s">
        <v>1947</v>
      </c>
      <c r="CI7" s="1875" t="s">
        <v>1947</v>
      </c>
      <c r="CJ7" s="1875" t="s">
        <v>1947</v>
      </c>
      <c r="CK7" s="1875" t="s">
        <v>1948</v>
      </c>
      <c r="CL7" s="1875" t="s">
        <v>1949</v>
      </c>
      <c r="CM7" s="1875" t="s">
        <v>1950</v>
      </c>
      <c r="CN7" s="1875" t="s">
        <v>1950</v>
      </c>
      <c r="CO7" s="1875" t="s">
        <v>1950</v>
      </c>
      <c r="CP7" s="1875" t="s">
        <v>1951</v>
      </c>
      <c r="CQ7" s="1876" t="s">
        <v>1952</v>
      </c>
      <c r="CR7" s="1875" t="s">
        <v>1953</v>
      </c>
      <c r="CS7" s="1875" t="s">
        <v>1954</v>
      </c>
      <c r="CT7" s="1875" t="s">
        <v>1954</v>
      </c>
      <c r="CU7" s="1875" t="s">
        <v>1955</v>
      </c>
      <c r="CV7" s="1875" t="s">
        <v>1956</v>
      </c>
      <c r="CW7" s="1875" t="s">
        <v>1956</v>
      </c>
      <c r="CX7" s="1875" t="s">
        <v>1956</v>
      </c>
      <c r="CY7" s="1875" t="s">
        <v>1956</v>
      </c>
      <c r="CZ7" s="1875" t="s">
        <v>1956</v>
      </c>
      <c r="DA7" s="1875" t="s">
        <v>1956</v>
      </c>
      <c r="DB7" s="1875" t="s">
        <v>1956</v>
      </c>
      <c r="DC7" s="1877" t="s">
        <v>1956</v>
      </c>
      <c r="DD7" s="1877" t="s">
        <v>1956</v>
      </c>
      <c r="DE7" s="1877" t="s">
        <v>1957</v>
      </c>
      <c r="DF7" s="1877" t="s">
        <v>1957</v>
      </c>
      <c r="DG7" s="1877" t="s">
        <v>1957</v>
      </c>
      <c r="DH7" s="1877" t="s">
        <v>1957</v>
      </c>
      <c r="DI7" s="1877" t="s">
        <v>1957</v>
      </c>
      <c r="DJ7" s="1877" t="s">
        <v>1957</v>
      </c>
      <c r="DK7" s="1877" t="s">
        <v>1958</v>
      </c>
      <c r="DL7" s="1877" t="s">
        <v>1958</v>
      </c>
      <c r="DM7" s="1877" t="s">
        <v>1957</v>
      </c>
      <c r="DN7" s="1877" t="s">
        <v>1957</v>
      </c>
      <c r="DO7" s="1877" t="s">
        <v>1957</v>
      </c>
      <c r="DP7" s="1877" t="s">
        <v>1959</v>
      </c>
      <c r="DQ7" s="1877" t="s">
        <v>1959</v>
      </c>
      <c r="DR7" s="1878" t="s">
        <v>1959</v>
      </c>
      <c r="DS7" s="1879" t="s">
        <v>1959</v>
      </c>
      <c r="DT7" s="1879" t="s">
        <v>1959</v>
      </c>
      <c r="DU7" s="1879" t="s">
        <v>1959</v>
      </c>
      <c r="DV7" s="1879" t="s">
        <v>1960</v>
      </c>
      <c r="DW7" s="1879" t="s">
        <v>1960</v>
      </c>
      <c r="DX7" s="1879" t="s">
        <v>1960</v>
      </c>
      <c r="DY7" s="1879" t="s">
        <v>1960</v>
      </c>
      <c r="DZ7" s="1879" t="s">
        <v>1960</v>
      </c>
      <c r="EA7" s="1880">
        <v>2.75</v>
      </c>
      <c r="EB7" s="1880">
        <v>2.75</v>
      </c>
      <c r="EC7" s="1880">
        <v>2.75</v>
      </c>
      <c r="ED7" s="1880">
        <v>2.75</v>
      </c>
      <c r="EE7" s="1880">
        <v>2.2999999999999998</v>
      </c>
      <c r="EF7" s="1880">
        <v>2.2999999999999998</v>
      </c>
      <c r="EG7" s="1879" t="s">
        <v>1961</v>
      </c>
      <c r="EH7" s="1879" t="s">
        <v>1961</v>
      </c>
      <c r="EI7" s="1879" t="s">
        <v>1961</v>
      </c>
      <c r="EJ7" s="1879" t="s">
        <v>1962</v>
      </c>
      <c r="EK7" s="1879" t="s">
        <v>1962</v>
      </c>
      <c r="EL7" s="1879" t="s">
        <v>1962</v>
      </c>
      <c r="EM7" s="1879" t="s">
        <v>1963</v>
      </c>
      <c r="EN7" s="1879" t="s">
        <v>1962</v>
      </c>
      <c r="EO7" s="1879">
        <v>0</v>
      </c>
      <c r="EP7" s="1879" t="s">
        <v>1964</v>
      </c>
      <c r="EQ7" s="1879" t="s">
        <v>1965</v>
      </c>
      <c r="ER7" s="1879" t="s">
        <v>1966</v>
      </c>
      <c r="ES7" s="1881">
        <v>0</v>
      </c>
      <c r="ET7" s="1870">
        <v>0</v>
      </c>
      <c r="EU7" s="1870">
        <v>0</v>
      </c>
      <c r="EV7" s="1870">
        <v>0</v>
      </c>
      <c r="EW7" s="1870">
        <v>0</v>
      </c>
      <c r="EX7" s="1870">
        <v>0</v>
      </c>
      <c r="EY7" s="1870">
        <v>0.15</v>
      </c>
      <c r="EZ7" s="1870">
        <v>0.85</v>
      </c>
      <c r="FA7" s="1870">
        <v>0</v>
      </c>
      <c r="FB7" s="1870">
        <v>0</v>
      </c>
      <c r="FC7" s="1870">
        <v>0</v>
      </c>
      <c r="FD7" s="1870" t="s">
        <v>16</v>
      </c>
      <c r="FE7" s="1871" t="s">
        <v>16</v>
      </c>
      <c r="FF7" s="1871" t="s">
        <v>16</v>
      </c>
      <c r="FG7" s="1871" t="s">
        <v>16</v>
      </c>
      <c r="FH7" s="1871" t="s">
        <v>16</v>
      </c>
      <c r="FI7" s="1871">
        <v>2.2999999999999998</v>
      </c>
      <c r="FJ7" s="1871" t="s">
        <v>16</v>
      </c>
      <c r="FK7" s="1871" t="s">
        <v>16</v>
      </c>
      <c r="FL7" s="1871">
        <v>0.15</v>
      </c>
      <c r="FM7" s="1871" t="s">
        <v>16</v>
      </c>
      <c r="FN7" s="1871" t="s">
        <v>16</v>
      </c>
      <c r="FO7" s="1871" t="s">
        <v>16</v>
      </c>
      <c r="FP7" s="1871" t="s">
        <v>16</v>
      </c>
      <c r="FQ7" s="1871" t="s">
        <v>16</v>
      </c>
      <c r="FR7" s="1871" t="s">
        <v>16</v>
      </c>
      <c r="FS7" s="1871" t="s">
        <v>16</v>
      </c>
      <c r="FT7" s="1871" t="s">
        <v>16</v>
      </c>
      <c r="FU7" s="1871" t="s">
        <v>16</v>
      </c>
      <c r="FV7" s="1871" t="s">
        <v>16</v>
      </c>
      <c r="FW7" s="1871" t="s">
        <v>16</v>
      </c>
      <c r="FX7" s="1871" t="s">
        <v>16</v>
      </c>
      <c r="FY7" s="1871" t="s">
        <v>16</v>
      </c>
      <c r="FZ7" s="1871" t="s">
        <v>16</v>
      </c>
      <c r="GA7" s="1871" t="s">
        <v>16</v>
      </c>
      <c r="GB7" s="1871" t="s">
        <v>16</v>
      </c>
      <c r="GC7" s="1871" t="s">
        <v>16</v>
      </c>
      <c r="GD7" s="1871" t="s">
        <v>16</v>
      </c>
      <c r="GE7" s="1871" t="s">
        <v>16</v>
      </c>
      <c r="GF7" s="1871">
        <v>0</v>
      </c>
      <c r="GG7" s="1871">
        <v>0</v>
      </c>
      <c r="GH7" s="1871" t="s">
        <v>16</v>
      </c>
      <c r="GI7" s="1871" t="s">
        <v>16</v>
      </c>
      <c r="GJ7" s="1871">
        <v>0</v>
      </c>
      <c r="GK7" s="1871">
        <v>0</v>
      </c>
      <c r="GL7" s="1871" t="s">
        <v>16</v>
      </c>
      <c r="GM7" s="1871">
        <v>0</v>
      </c>
    </row>
    <row r="8" spans="1:195" s="1847" customFormat="1" ht="20.100000000000001" customHeight="1" x14ac:dyDescent="0.3">
      <c r="A8" s="1872" t="s">
        <v>1967</v>
      </c>
      <c r="B8" s="1873" t="s">
        <v>1968</v>
      </c>
      <c r="C8" s="1874" t="s">
        <v>1969</v>
      </c>
      <c r="D8" s="1874" t="s">
        <v>1969</v>
      </c>
      <c r="E8" s="1874" t="s">
        <v>1969</v>
      </c>
      <c r="F8" s="1873" t="s">
        <v>1969</v>
      </c>
      <c r="G8" s="1874" t="s">
        <v>1970</v>
      </c>
      <c r="H8" s="1874" t="s">
        <v>1970</v>
      </c>
      <c r="I8" s="1874" t="s">
        <v>1970</v>
      </c>
      <c r="J8" s="1874" t="s">
        <v>1970</v>
      </c>
      <c r="K8" s="1874" t="s">
        <v>1970</v>
      </c>
      <c r="L8" s="1874" t="s">
        <v>1970</v>
      </c>
      <c r="M8" s="1874" t="s">
        <v>1970</v>
      </c>
      <c r="N8" s="1873" t="s">
        <v>1971</v>
      </c>
      <c r="O8" s="1874" t="s">
        <v>1971</v>
      </c>
      <c r="P8" s="1874" t="s">
        <v>1972</v>
      </c>
      <c r="Q8" s="1873" t="s">
        <v>1973</v>
      </c>
      <c r="R8" s="1874" t="s">
        <v>1973</v>
      </c>
      <c r="S8" s="1874" t="s">
        <v>1973</v>
      </c>
      <c r="T8" s="1875" t="s">
        <v>1974</v>
      </c>
      <c r="U8" s="1875" t="s">
        <v>1974</v>
      </c>
      <c r="V8" s="1875" t="s">
        <v>1975</v>
      </c>
      <c r="W8" s="1875" t="s">
        <v>1976</v>
      </c>
      <c r="X8" s="1875" t="s">
        <v>1973</v>
      </c>
      <c r="Y8" s="1875" t="s">
        <v>1977</v>
      </c>
      <c r="Z8" s="1875" t="s">
        <v>1978</v>
      </c>
      <c r="AA8" s="1875" t="s">
        <v>1979</v>
      </c>
      <c r="AB8" s="1875" t="s">
        <v>1979</v>
      </c>
      <c r="AC8" s="1875" t="s">
        <v>1979</v>
      </c>
      <c r="AD8" s="1875" t="s">
        <v>1979</v>
      </c>
      <c r="AE8" s="1875" t="s">
        <v>1979</v>
      </c>
      <c r="AF8" s="1875" t="s">
        <v>1979</v>
      </c>
      <c r="AG8" s="1875" t="s">
        <v>1980</v>
      </c>
      <c r="AH8" s="1875" t="s">
        <v>1981</v>
      </c>
      <c r="AI8" s="1875" t="s">
        <v>1981</v>
      </c>
      <c r="AJ8" s="1875" t="s">
        <v>1982</v>
      </c>
      <c r="AK8" s="1875" t="s">
        <v>1983</v>
      </c>
      <c r="AL8" s="1875" t="s">
        <v>1984</v>
      </c>
      <c r="AM8" s="1875" t="s">
        <v>1985</v>
      </c>
      <c r="AN8" s="1875" t="s">
        <v>1985</v>
      </c>
      <c r="AO8" s="1875" t="s">
        <v>1985</v>
      </c>
      <c r="AP8" s="1875" t="s">
        <v>1986</v>
      </c>
      <c r="AQ8" s="1875" t="s">
        <v>1987</v>
      </c>
      <c r="AR8" s="1875" t="s">
        <v>1988</v>
      </c>
      <c r="AS8" s="1875" t="s">
        <v>1988</v>
      </c>
      <c r="AT8" s="1875" t="s">
        <v>1989</v>
      </c>
      <c r="AU8" s="1875" t="s">
        <v>1989</v>
      </c>
      <c r="AV8" s="1875" t="s">
        <v>1989</v>
      </c>
      <c r="AW8" s="1875" t="s">
        <v>1989</v>
      </c>
      <c r="AX8" s="1875" t="s">
        <v>1989</v>
      </c>
      <c r="AY8" s="1875" t="s">
        <v>1989</v>
      </c>
      <c r="AZ8" s="1875" t="s">
        <v>1989</v>
      </c>
      <c r="BA8" s="1875" t="s">
        <v>1989</v>
      </c>
      <c r="BB8" s="1875" t="s">
        <v>1989</v>
      </c>
      <c r="BC8" s="1875" t="s">
        <v>1989</v>
      </c>
      <c r="BD8" s="1875" t="s">
        <v>1989</v>
      </c>
      <c r="BE8" s="1875" t="s">
        <v>1990</v>
      </c>
      <c r="BF8" s="1875" t="s">
        <v>1990</v>
      </c>
      <c r="BG8" s="1875" t="s">
        <v>1990</v>
      </c>
      <c r="BH8" s="1875" t="s">
        <v>1991</v>
      </c>
      <c r="BI8" s="1875" t="s">
        <v>1992</v>
      </c>
      <c r="BJ8" s="1875" t="s">
        <v>1992</v>
      </c>
      <c r="BK8" s="1875" t="s">
        <v>1992</v>
      </c>
      <c r="BL8" s="1875" t="s">
        <v>1992</v>
      </c>
      <c r="BM8" s="1875" t="s">
        <v>1993</v>
      </c>
      <c r="BN8" s="1875" t="s">
        <v>1994</v>
      </c>
      <c r="BO8" s="1875" t="s">
        <v>1995</v>
      </c>
      <c r="BP8" s="1875" t="s">
        <v>1995</v>
      </c>
      <c r="BQ8" s="1875" t="s">
        <v>1996</v>
      </c>
      <c r="BR8" s="1875" t="s">
        <v>1996</v>
      </c>
      <c r="BS8" s="1875" t="s">
        <v>1997</v>
      </c>
      <c r="BT8" s="1875" t="s">
        <v>1997</v>
      </c>
      <c r="BU8" s="1875" t="s">
        <v>1998</v>
      </c>
      <c r="BV8" s="1875" t="s">
        <v>1998</v>
      </c>
      <c r="BW8" s="1875" t="s">
        <v>1998</v>
      </c>
      <c r="BX8" s="1875" t="s">
        <v>1998</v>
      </c>
      <c r="BY8" s="1875" t="s">
        <v>1998</v>
      </c>
      <c r="BZ8" s="1876" t="s">
        <v>1998</v>
      </c>
      <c r="CA8" s="1875" t="s">
        <v>1998</v>
      </c>
      <c r="CB8" s="1875" t="s">
        <v>1999</v>
      </c>
      <c r="CC8" s="1875" t="s">
        <v>1999</v>
      </c>
      <c r="CD8" s="1875" t="s">
        <v>2000</v>
      </c>
      <c r="CE8" s="1875" t="s">
        <v>2000</v>
      </c>
      <c r="CF8" s="1875" t="s">
        <v>2000</v>
      </c>
      <c r="CG8" s="1875" t="s">
        <v>2000</v>
      </c>
      <c r="CH8" s="1875" t="s">
        <v>2000</v>
      </c>
      <c r="CI8" s="1875" t="s">
        <v>2000</v>
      </c>
      <c r="CJ8" s="1875" t="s">
        <v>2001</v>
      </c>
      <c r="CK8" s="1875" t="s">
        <v>2000</v>
      </c>
      <c r="CL8" s="1875" t="s">
        <v>2000</v>
      </c>
      <c r="CM8" s="1875" t="s">
        <v>2000</v>
      </c>
      <c r="CN8" s="1875" t="s">
        <v>2000</v>
      </c>
      <c r="CO8" s="1875" t="s">
        <v>2000</v>
      </c>
      <c r="CP8" s="1875" t="s">
        <v>2000</v>
      </c>
      <c r="CQ8" s="1876" t="s">
        <v>2002</v>
      </c>
      <c r="CR8" s="1875" t="s">
        <v>2003</v>
      </c>
      <c r="CS8" s="1875" t="s">
        <v>2004</v>
      </c>
      <c r="CT8" s="1875" t="s">
        <v>2005</v>
      </c>
      <c r="CU8" s="1875" t="s">
        <v>2006</v>
      </c>
      <c r="CV8" s="1875" t="s">
        <v>2006</v>
      </c>
      <c r="CW8" s="1875" t="s">
        <v>2006</v>
      </c>
      <c r="CX8" s="1875" t="s">
        <v>2007</v>
      </c>
      <c r="CY8" s="1875" t="s">
        <v>2006</v>
      </c>
      <c r="CZ8" s="1875" t="s">
        <v>2006</v>
      </c>
      <c r="DA8" s="1875" t="s">
        <v>2005</v>
      </c>
      <c r="DB8" s="1875" t="s">
        <v>2005</v>
      </c>
      <c r="DC8" s="1877" t="s">
        <v>2008</v>
      </c>
      <c r="DD8" s="1877" t="s">
        <v>2005</v>
      </c>
      <c r="DE8" s="1877" t="s">
        <v>2009</v>
      </c>
      <c r="DF8" s="1877" t="s">
        <v>2010</v>
      </c>
      <c r="DG8" s="1877" t="s">
        <v>2011</v>
      </c>
      <c r="DH8" s="1877" t="s">
        <v>2011</v>
      </c>
      <c r="DI8" s="1877" t="s">
        <v>2011</v>
      </c>
      <c r="DJ8" s="1877" t="s">
        <v>2011</v>
      </c>
      <c r="DK8" s="1877" t="s">
        <v>2012</v>
      </c>
      <c r="DL8" s="1877" t="s">
        <v>2011</v>
      </c>
      <c r="DM8" s="1877" t="s">
        <v>2011</v>
      </c>
      <c r="DN8" s="1877" t="s">
        <v>2011</v>
      </c>
      <c r="DO8" s="1877" t="s">
        <v>2011</v>
      </c>
      <c r="DP8" s="1877" t="s">
        <v>2013</v>
      </c>
      <c r="DQ8" s="1877" t="s">
        <v>2013</v>
      </c>
      <c r="DR8" s="1878" t="s">
        <v>2013</v>
      </c>
      <c r="DS8" s="1879" t="s">
        <v>2013</v>
      </c>
      <c r="DT8" s="1879" t="s">
        <v>2013</v>
      </c>
      <c r="DU8" s="1879" t="s">
        <v>2013</v>
      </c>
      <c r="DV8" s="1879" t="s">
        <v>2014</v>
      </c>
      <c r="DW8" s="1879" t="s">
        <v>2014</v>
      </c>
      <c r="DX8" s="1879" t="s">
        <v>2014</v>
      </c>
      <c r="DY8" s="1879" t="s">
        <v>2014</v>
      </c>
      <c r="DZ8" s="1879" t="s">
        <v>2014</v>
      </c>
      <c r="EA8" s="1879" t="s">
        <v>2014</v>
      </c>
      <c r="EB8" s="1879" t="s">
        <v>2014</v>
      </c>
      <c r="EC8" s="1879" t="s">
        <v>2014</v>
      </c>
      <c r="ED8" s="1879" t="s">
        <v>2014</v>
      </c>
      <c r="EE8" s="1879" t="s">
        <v>2015</v>
      </c>
      <c r="EF8" s="1879" t="s">
        <v>2015</v>
      </c>
      <c r="EG8" s="1879" t="s">
        <v>2015</v>
      </c>
      <c r="EH8" s="1879" t="s">
        <v>2015</v>
      </c>
      <c r="EI8" s="1879" t="s">
        <v>2016</v>
      </c>
      <c r="EJ8" s="1879" t="s">
        <v>2017</v>
      </c>
      <c r="EK8" s="1879" t="s">
        <v>2018</v>
      </c>
      <c r="EL8" s="1879" t="s">
        <v>2017</v>
      </c>
      <c r="EM8" s="1879" t="s">
        <v>2017</v>
      </c>
      <c r="EN8" s="1879" t="s">
        <v>2018</v>
      </c>
      <c r="EO8" s="1879" t="s">
        <v>2018</v>
      </c>
      <c r="EP8" s="1879" t="s">
        <v>2018</v>
      </c>
      <c r="EQ8" s="1879" t="s">
        <v>2018</v>
      </c>
      <c r="ER8" s="1879" t="s">
        <v>2019</v>
      </c>
      <c r="ES8" s="1881" t="s">
        <v>2019</v>
      </c>
      <c r="ET8" s="1870" t="s">
        <v>2019</v>
      </c>
      <c r="EU8" s="1870" t="s">
        <v>2017</v>
      </c>
      <c r="EV8" s="1870">
        <v>0.4</v>
      </c>
      <c r="EW8" s="1870" t="s">
        <v>2019</v>
      </c>
      <c r="EX8" s="1870" t="s">
        <v>2019</v>
      </c>
      <c r="EY8" s="1870" t="s">
        <v>2017</v>
      </c>
      <c r="EZ8" s="1870" t="s">
        <v>2020</v>
      </c>
      <c r="FA8" s="1870" t="s">
        <v>2019</v>
      </c>
      <c r="FB8" s="1870" t="s">
        <v>2021</v>
      </c>
      <c r="FC8" s="1870" t="s">
        <v>2022</v>
      </c>
      <c r="FD8" s="1870" t="s">
        <v>2023</v>
      </c>
      <c r="FE8" s="1871">
        <v>0.4</v>
      </c>
      <c r="FF8" s="1871" t="s">
        <v>2024</v>
      </c>
      <c r="FG8" s="1871" t="s">
        <v>2025</v>
      </c>
      <c r="FH8" s="1871" t="s">
        <v>2026</v>
      </c>
      <c r="FI8" s="1871" t="s">
        <v>2027</v>
      </c>
      <c r="FJ8" s="1871" t="s">
        <v>2028</v>
      </c>
      <c r="FK8" s="1871" t="s">
        <v>2029</v>
      </c>
      <c r="FL8" s="1871" t="s">
        <v>2028</v>
      </c>
      <c r="FM8" s="1871" t="s">
        <v>2024</v>
      </c>
      <c r="FN8" s="1871" t="s">
        <v>2030</v>
      </c>
      <c r="FO8" s="1871" t="s">
        <v>2031</v>
      </c>
      <c r="FP8" s="1871" t="s">
        <v>2031</v>
      </c>
      <c r="FQ8" s="1871" t="s">
        <v>2019</v>
      </c>
      <c r="FR8" s="1871" t="s">
        <v>2031</v>
      </c>
      <c r="FS8" s="1871" t="s">
        <v>2031</v>
      </c>
      <c r="FT8" s="1871" t="s">
        <v>2032</v>
      </c>
      <c r="FU8" s="1871" t="s">
        <v>2033</v>
      </c>
      <c r="FV8" s="1871" t="s">
        <v>2034</v>
      </c>
      <c r="FW8" s="1871" t="s">
        <v>2035</v>
      </c>
      <c r="FX8" s="1871" t="s">
        <v>2036</v>
      </c>
      <c r="FY8" s="1871" t="s">
        <v>2034</v>
      </c>
      <c r="FZ8" s="1871" t="s">
        <v>2037</v>
      </c>
      <c r="GA8" s="1871" t="s">
        <v>2034</v>
      </c>
      <c r="GB8" s="1871" t="s">
        <v>1966</v>
      </c>
      <c r="GC8" s="1871">
        <v>0.05</v>
      </c>
      <c r="GD8" s="1871">
        <v>0.05</v>
      </c>
      <c r="GE8" s="1871" t="s">
        <v>1966</v>
      </c>
      <c r="GF8" s="1871">
        <v>0.1</v>
      </c>
      <c r="GG8" s="1871" t="s">
        <v>1966</v>
      </c>
      <c r="GH8" s="1871" t="s">
        <v>1966</v>
      </c>
      <c r="GI8" s="1871" t="s">
        <v>2038</v>
      </c>
      <c r="GJ8" s="1871" t="s">
        <v>1966</v>
      </c>
      <c r="GK8" s="1871" t="s">
        <v>2038</v>
      </c>
      <c r="GL8" s="1871" t="s">
        <v>2038</v>
      </c>
      <c r="GM8" s="1871">
        <v>0.05</v>
      </c>
    </row>
    <row r="9" spans="1:195" s="1847" customFormat="1" ht="20.100000000000001" customHeight="1" x14ac:dyDescent="0.3">
      <c r="A9" s="1872" t="s">
        <v>2039</v>
      </c>
      <c r="B9" s="1873" t="s">
        <v>2040</v>
      </c>
      <c r="C9" s="1874" t="s">
        <v>2041</v>
      </c>
      <c r="D9" s="1874" t="s">
        <v>2042</v>
      </c>
      <c r="E9" s="1874" t="s">
        <v>2043</v>
      </c>
      <c r="F9" s="1873" t="s">
        <v>2044</v>
      </c>
      <c r="G9" s="1874" t="s">
        <v>2045</v>
      </c>
      <c r="H9" s="1874" t="s">
        <v>2046</v>
      </c>
      <c r="I9" s="1874" t="s">
        <v>2047</v>
      </c>
      <c r="J9" s="1874" t="s">
        <v>2047</v>
      </c>
      <c r="K9" s="1874" t="s">
        <v>2048</v>
      </c>
      <c r="L9" s="1874" t="s">
        <v>2048</v>
      </c>
      <c r="M9" s="1874" t="s">
        <v>2046</v>
      </c>
      <c r="N9" s="1873" t="s">
        <v>2049</v>
      </c>
      <c r="O9" s="1874" t="s">
        <v>2050</v>
      </c>
      <c r="P9" s="1874" t="s">
        <v>2051</v>
      </c>
      <c r="Q9" s="1873" t="s">
        <v>1975</v>
      </c>
      <c r="R9" s="1874" t="s">
        <v>1975</v>
      </c>
      <c r="S9" s="1874" t="s">
        <v>2052</v>
      </c>
      <c r="T9" s="1875" t="s">
        <v>2053</v>
      </c>
      <c r="U9" s="1875" t="s">
        <v>2054</v>
      </c>
      <c r="V9" s="1875" t="s">
        <v>2055</v>
      </c>
      <c r="W9" s="1875" t="s">
        <v>2054</v>
      </c>
      <c r="X9" s="1875" t="s">
        <v>2053</v>
      </c>
      <c r="Y9" s="1875" t="s">
        <v>2054</v>
      </c>
      <c r="Z9" s="1875" t="s">
        <v>2056</v>
      </c>
      <c r="AA9" s="1875" t="s">
        <v>2057</v>
      </c>
      <c r="AB9" s="1875" t="s">
        <v>2058</v>
      </c>
      <c r="AC9" s="1875" t="s">
        <v>2059</v>
      </c>
      <c r="AD9" s="1875" t="s">
        <v>2059</v>
      </c>
      <c r="AE9" s="1875" t="s">
        <v>2059</v>
      </c>
      <c r="AF9" s="1875" t="s">
        <v>2056</v>
      </c>
      <c r="AG9" s="1875" t="s">
        <v>2060</v>
      </c>
      <c r="AH9" s="1875" t="s">
        <v>2061</v>
      </c>
      <c r="AI9" s="1875" t="s">
        <v>2061</v>
      </c>
      <c r="AJ9" s="1875" t="s">
        <v>1932</v>
      </c>
      <c r="AK9" s="1875" t="s">
        <v>2062</v>
      </c>
      <c r="AL9" s="1875" t="s">
        <v>2063</v>
      </c>
      <c r="AM9" s="1875" t="s">
        <v>2063</v>
      </c>
      <c r="AN9" s="1875" t="s">
        <v>2063</v>
      </c>
      <c r="AO9" s="1875" t="s">
        <v>2064</v>
      </c>
      <c r="AP9" s="1875" t="s">
        <v>2065</v>
      </c>
      <c r="AQ9" s="1875" t="s">
        <v>2066</v>
      </c>
      <c r="AR9" s="1875" t="s">
        <v>2066</v>
      </c>
      <c r="AS9" s="1875" t="s">
        <v>2067</v>
      </c>
      <c r="AT9" s="1875" t="s">
        <v>2068</v>
      </c>
      <c r="AU9" s="1875" t="s">
        <v>2069</v>
      </c>
      <c r="AV9" s="1875" t="s">
        <v>2070</v>
      </c>
      <c r="AW9" s="1875" t="s">
        <v>2070</v>
      </c>
      <c r="AX9" s="1875" t="s">
        <v>2070</v>
      </c>
      <c r="AY9" s="1875" t="s">
        <v>2070</v>
      </c>
      <c r="AZ9" s="1875" t="s">
        <v>2071</v>
      </c>
      <c r="BA9" s="1875" t="s">
        <v>2072</v>
      </c>
      <c r="BB9" s="1875" t="s">
        <v>2072</v>
      </c>
      <c r="BC9" s="1875" t="s">
        <v>2073</v>
      </c>
      <c r="BD9" s="1875" t="s">
        <v>2073</v>
      </c>
      <c r="BE9" s="1875" t="s">
        <v>2073</v>
      </c>
      <c r="BF9" s="1875" t="s">
        <v>2073</v>
      </c>
      <c r="BG9" s="1875" t="s">
        <v>2073</v>
      </c>
      <c r="BH9" s="1875" t="s">
        <v>2073</v>
      </c>
      <c r="BI9" s="1875" t="s">
        <v>2073</v>
      </c>
      <c r="BJ9" s="1875" t="s">
        <v>2073</v>
      </c>
      <c r="BK9" s="1875" t="s">
        <v>2073</v>
      </c>
      <c r="BL9" s="1875" t="s">
        <v>2073</v>
      </c>
      <c r="BM9" s="1875" t="s">
        <v>2074</v>
      </c>
      <c r="BN9" s="1875" t="s">
        <v>2074</v>
      </c>
      <c r="BO9" s="1875" t="s">
        <v>2074</v>
      </c>
      <c r="BP9" s="1875" t="s">
        <v>2074</v>
      </c>
      <c r="BQ9" s="1875" t="s">
        <v>2074</v>
      </c>
      <c r="BR9" s="1875" t="s">
        <v>2074</v>
      </c>
      <c r="BS9" s="1875" t="s">
        <v>2075</v>
      </c>
      <c r="BT9" s="1875" t="s">
        <v>2075</v>
      </c>
      <c r="BU9" s="1875" t="s">
        <v>2076</v>
      </c>
      <c r="BV9" s="1875" t="s">
        <v>2076</v>
      </c>
      <c r="BW9" s="1875" t="s">
        <v>2076</v>
      </c>
      <c r="BX9" s="1875" t="s">
        <v>2077</v>
      </c>
      <c r="BY9" s="1875" t="s">
        <v>2078</v>
      </c>
      <c r="BZ9" s="1876" t="s">
        <v>2079</v>
      </c>
      <c r="CA9" s="1875" t="s">
        <v>2080</v>
      </c>
      <c r="CB9" s="1875" t="s">
        <v>2080</v>
      </c>
      <c r="CC9" s="1875" t="s">
        <v>2081</v>
      </c>
      <c r="CD9" s="1875" t="s">
        <v>2082</v>
      </c>
      <c r="CE9" s="1875" t="s">
        <v>2083</v>
      </c>
      <c r="CF9" s="1875" t="s">
        <v>2084</v>
      </c>
      <c r="CG9" s="1875" t="s">
        <v>2084</v>
      </c>
      <c r="CH9" s="1875" t="s">
        <v>2085</v>
      </c>
      <c r="CI9" s="1875" t="s">
        <v>2086</v>
      </c>
      <c r="CJ9" s="1875" t="s">
        <v>2086</v>
      </c>
      <c r="CK9" s="1875" t="s">
        <v>2086</v>
      </c>
      <c r="CL9" s="1875" t="s">
        <v>2087</v>
      </c>
      <c r="CM9" s="1875" t="s">
        <v>2087</v>
      </c>
      <c r="CN9" s="1875" t="s">
        <v>2084</v>
      </c>
      <c r="CO9" s="1875" t="s">
        <v>2088</v>
      </c>
      <c r="CP9" s="1875" t="s">
        <v>2089</v>
      </c>
      <c r="CQ9" s="1876" t="s">
        <v>2090</v>
      </c>
      <c r="CR9" s="1875" t="s">
        <v>2091</v>
      </c>
      <c r="CS9" s="1875" t="s">
        <v>2092</v>
      </c>
      <c r="CT9" s="1875" t="s">
        <v>2093</v>
      </c>
      <c r="CU9" s="1875" t="s">
        <v>2094</v>
      </c>
      <c r="CV9" s="1875" t="s">
        <v>2091</v>
      </c>
      <c r="CW9" s="1875" t="s">
        <v>2095</v>
      </c>
      <c r="CX9" s="1875" t="s">
        <v>2096</v>
      </c>
      <c r="CY9" s="1875" t="s">
        <v>2097</v>
      </c>
      <c r="CZ9" s="1875" t="s">
        <v>2097</v>
      </c>
      <c r="DA9" s="1875" t="s">
        <v>2097</v>
      </c>
      <c r="DB9" s="1875" t="s">
        <v>2098</v>
      </c>
      <c r="DC9" s="1877" t="s">
        <v>2091</v>
      </c>
      <c r="DD9" s="1877" t="s">
        <v>2099</v>
      </c>
      <c r="DE9" s="1877" t="s">
        <v>2091</v>
      </c>
      <c r="DF9" s="1877" t="s">
        <v>2100</v>
      </c>
      <c r="DG9" s="1877" t="s">
        <v>2101</v>
      </c>
      <c r="DH9" s="1877" t="s">
        <v>2102</v>
      </c>
      <c r="DI9" s="1877" t="s">
        <v>2103</v>
      </c>
      <c r="DJ9" s="1877" t="s">
        <v>2104</v>
      </c>
      <c r="DK9" s="1877" t="s">
        <v>2105</v>
      </c>
      <c r="DL9" s="1877" t="s">
        <v>2106</v>
      </c>
      <c r="DM9" s="1877" t="s">
        <v>2107</v>
      </c>
      <c r="DN9" s="1877" t="s">
        <v>2108</v>
      </c>
      <c r="DO9" s="1877" t="s">
        <v>2109</v>
      </c>
      <c r="DP9" s="1877" t="s">
        <v>2110</v>
      </c>
      <c r="DQ9" s="1877" t="s">
        <v>2111</v>
      </c>
      <c r="DR9" s="1878" t="s">
        <v>2112</v>
      </c>
      <c r="DS9" s="1879" t="s">
        <v>2113</v>
      </c>
      <c r="DT9" s="1879" t="s">
        <v>2114</v>
      </c>
      <c r="DU9" s="1879" t="s">
        <v>2115</v>
      </c>
      <c r="DV9" s="1879" t="s">
        <v>2115</v>
      </c>
      <c r="DW9" s="1879" t="s">
        <v>2116</v>
      </c>
      <c r="DX9" s="1879" t="s">
        <v>2117</v>
      </c>
      <c r="DY9" s="1879" t="s">
        <v>2118</v>
      </c>
      <c r="DZ9" s="1879" t="s">
        <v>2119</v>
      </c>
      <c r="EA9" s="1879" t="s">
        <v>2119</v>
      </c>
      <c r="EB9" s="1879" t="s">
        <v>2119</v>
      </c>
      <c r="EC9" s="1879" t="s">
        <v>2119</v>
      </c>
      <c r="ED9" s="1879" t="s">
        <v>2120</v>
      </c>
      <c r="EE9" s="1879" t="s">
        <v>2018</v>
      </c>
      <c r="EF9" s="1879" t="s">
        <v>2121</v>
      </c>
      <c r="EG9" s="1879" t="s">
        <v>2122</v>
      </c>
      <c r="EH9" s="1879" t="s">
        <v>2123</v>
      </c>
      <c r="EI9" s="1879" t="s">
        <v>2124</v>
      </c>
      <c r="EJ9" s="1879" t="s">
        <v>2122</v>
      </c>
      <c r="EK9" s="1879" t="s">
        <v>2125</v>
      </c>
      <c r="EL9" s="1879" t="s">
        <v>2126</v>
      </c>
      <c r="EM9" s="1879" t="s">
        <v>2127</v>
      </c>
      <c r="EN9" s="1879" t="s">
        <v>2128</v>
      </c>
      <c r="EO9" s="1879" t="s">
        <v>2129</v>
      </c>
      <c r="EP9" s="1879" t="s">
        <v>2128</v>
      </c>
      <c r="EQ9" s="1879" t="s">
        <v>2130</v>
      </c>
      <c r="ER9" s="1879" t="s">
        <v>2130</v>
      </c>
      <c r="ES9" s="1881" t="s">
        <v>2027</v>
      </c>
      <c r="ET9" s="1870" t="s">
        <v>2131</v>
      </c>
      <c r="EU9" s="1870" t="s">
        <v>2132</v>
      </c>
      <c r="EV9" s="1870" t="s">
        <v>2133</v>
      </c>
      <c r="EW9" s="1870" t="s">
        <v>2132</v>
      </c>
      <c r="EX9" s="1870" t="s">
        <v>2134</v>
      </c>
      <c r="EY9" s="1870" t="s">
        <v>2135</v>
      </c>
      <c r="EZ9" s="1870" t="s">
        <v>2136</v>
      </c>
      <c r="FA9" s="1870" t="s">
        <v>2137</v>
      </c>
      <c r="FB9" s="1870" t="s">
        <v>2138</v>
      </c>
      <c r="FC9" s="1870" t="s">
        <v>2139</v>
      </c>
      <c r="FD9" s="1870" t="s">
        <v>2140</v>
      </c>
      <c r="FE9" s="1871" t="s">
        <v>2141</v>
      </c>
      <c r="FF9" s="1871" t="s">
        <v>2142</v>
      </c>
      <c r="FG9" s="1871" t="s">
        <v>2143</v>
      </c>
      <c r="FH9" s="1871" t="s">
        <v>2144</v>
      </c>
      <c r="FI9" s="1871" t="s">
        <v>2145</v>
      </c>
      <c r="FJ9" s="1871" t="s">
        <v>2145</v>
      </c>
      <c r="FK9" s="1871" t="s">
        <v>2145</v>
      </c>
      <c r="FL9" s="1871" t="s">
        <v>2146</v>
      </c>
      <c r="FM9" s="1871" t="s">
        <v>2147</v>
      </c>
      <c r="FN9" s="1871" t="s">
        <v>2148</v>
      </c>
      <c r="FO9" s="1871" t="s">
        <v>2141</v>
      </c>
      <c r="FP9" s="1871" t="s">
        <v>2147</v>
      </c>
      <c r="FQ9" s="1871" t="s">
        <v>2149</v>
      </c>
      <c r="FR9" s="1871" t="s">
        <v>2150</v>
      </c>
      <c r="FS9" s="1871" t="s">
        <v>2151</v>
      </c>
      <c r="FT9" s="1871" t="s">
        <v>2150</v>
      </c>
      <c r="FU9" s="1871" t="s">
        <v>2152</v>
      </c>
      <c r="FV9" s="1871" t="s">
        <v>2153</v>
      </c>
      <c r="FW9" s="1871" t="s">
        <v>2154</v>
      </c>
      <c r="FX9" s="1871" t="s">
        <v>2155</v>
      </c>
      <c r="FY9" s="1871" t="s">
        <v>2156</v>
      </c>
      <c r="FZ9" s="1871" t="s">
        <v>2157</v>
      </c>
      <c r="GA9" s="1871" t="s">
        <v>2158</v>
      </c>
      <c r="GB9" s="1871" t="s">
        <v>2158</v>
      </c>
      <c r="GC9" s="1871" t="s">
        <v>2158</v>
      </c>
      <c r="GD9" s="1871" t="s">
        <v>2159</v>
      </c>
      <c r="GE9" s="1871" t="s">
        <v>2160</v>
      </c>
      <c r="GF9" s="1871" t="s">
        <v>2161</v>
      </c>
      <c r="GG9" s="1871">
        <v>0.25</v>
      </c>
      <c r="GH9" s="1871" t="s">
        <v>2162</v>
      </c>
      <c r="GI9" s="1871" t="s">
        <v>2163</v>
      </c>
      <c r="GJ9" s="1871" t="s">
        <v>2164</v>
      </c>
      <c r="GK9" s="1871" t="s">
        <v>2165</v>
      </c>
      <c r="GL9" s="1871" t="s">
        <v>2166</v>
      </c>
      <c r="GM9" s="1871" t="s">
        <v>2167</v>
      </c>
    </row>
    <row r="10" spans="1:195" s="1847" customFormat="1" ht="20.100000000000001" customHeight="1" x14ac:dyDescent="0.3">
      <c r="A10" s="1872" t="s">
        <v>2168</v>
      </c>
      <c r="B10" s="1873" t="s">
        <v>2169</v>
      </c>
      <c r="C10" s="1874" t="s">
        <v>2170</v>
      </c>
      <c r="D10" s="1874" t="s">
        <v>2171</v>
      </c>
      <c r="E10" s="1874" t="s">
        <v>2171</v>
      </c>
      <c r="F10" s="1873" t="s">
        <v>2172</v>
      </c>
      <c r="G10" s="1874" t="s">
        <v>2173</v>
      </c>
      <c r="H10" s="1874" t="s">
        <v>2066</v>
      </c>
      <c r="I10" s="1874" t="s">
        <v>2173</v>
      </c>
      <c r="J10" s="1874" t="s">
        <v>2173</v>
      </c>
      <c r="K10" s="1874" t="s">
        <v>2173</v>
      </c>
      <c r="L10" s="1874" t="s">
        <v>2173</v>
      </c>
      <c r="M10" s="1874" t="s">
        <v>2174</v>
      </c>
      <c r="N10" s="1873" t="s">
        <v>2175</v>
      </c>
      <c r="O10" s="1874" t="s">
        <v>2176</v>
      </c>
      <c r="P10" s="1874" t="s">
        <v>2177</v>
      </c>
      <c r="Q10" s="1873" t="s">
        <v>2178</v>
      </c>
      <c r="R10" s="1874" t="s">
        <v>2179</v>
      </c>
      <c r="S10" s="1874" t="s">
        <v>2180</v>
      </c>
      <c r="T10" s="1875" t="s">
        <v>2054</v>
      </c>
      <c r="U10" s="1875" t="s">
        <v>2181</v>
      </c>
      <c r="V10" s="1875" t="s">
        <v>2182</v>
      </c>
      <c r="W10" s="1875" t="s">
        <v>2183</v>
      </c>
      <c r="X10" s="1875" t="s">
        <v>2054</v>
      </c>
      <c r="Y10" s="1875" t="s">
        <v>2184</v>
      </c>
      <c r="Z10" s="1875" t="s">
        <v>2185</v>
      </c>
      <c r="AA10" s="1875" t="s">
        <v>2186</v>
      </c>
      <c r="AB10" s="1875" t="s">
        <v>2187</v>
      </c>
      <c r="AC10" s="1875" t="s">
        <v>2187</v>
      </c>
      <c r="AD10" s="1875" t="s">
        <v>2056</v>
      </c>
      <c r="AE10" s="1875" t="s">
        <v>2056</v>
      </c>
      <c r="AF10" s="1875" t="s">
        <v>2188</v>
      </c>
      <c r="AG10" s="1875" t="s">
        <v>2189</v>
      </c>
      <c r="AH10" s="1875" t="s">
        <v>2190</v>
      </c>
      <c r="AI10" s="1875" t="s">
        <v>2191</v>
      </c>
      <c r="AJ10" s="1875" t="s">
        <v>2192</v>
      </c>
      <c r="AK10" s="1875" t="s">
        <v>2192</v>
      </c>
      <c r="AL10" s="1875" t="s">
        <v>2193</v>
      </c>
      <c r="AM10" s="1875" t="s">
        <v>2193</v>
      </c>
      <c r="AN10" s="1875" t="s">
        <v>2194</v>
      </c>
      <c r="AO10" s="1875" t="s">
        <v>2195</v>
      </c>
      <c r="AP10" s="1875" t="s">
        <v>2196</v>
      </c>
      <c r="AQ10" s="1875" t="s">
        <v>2197</v>
      </c>
      <c r="AR10" s="1875" t="s">
        <v>2198</v>
      </c>
      <c r="AS10" s="1875" t="s">
        <v>2068</v>
      </c>
      <c r="AT10" s="1875" t="s">
        <v>2199</v>
      </c>
      <c r="AU10" s="1875" t="s">
        <v>2072</v>
      </c>
      <c r="AV10" s="1875" t="s">
        <v>2072</v>
      </c>
      <c r="AW10" s="1875" t="s">
        <v>2072</v>
      </c>
      <c r="AX10" s="1875" t="s">
        <v>2072</v>
      </c>
      <c r="AY10" s="1875" t="s">
        <v>2072</v>
      </c>
      <c r="AZ10" s="1875" t="s">
        <v>2200</v>
      </c>
      <c r="BA10" s="1875" t="s">
        <v>2072</v>
      </c>
      <c r="BB10" s="1875" t="s">
        <v>2072</v>
      </c>
      <c r="BC10" s="1875" t="s">
        <v>2072</v>
      </c>
      <c r="BD10" s="1875" t="s">
        <v>2072</v>
      </c>
      <c r="BE10" s="1875" t="s">
        <v>2072</v>
      </c>
      <c r="BF10" s="1875" t="s">
        <v>2072</v>
      </c>
      <c r="BG10" s="1875" t="s">
        <v>2072</v>
      </c>
      <c r="BH10" s="1875" t="s">
        <v>2072</v>
      </c>
      <c r="BI10" s="1875" t="s">
        <v>2072</v>
      </c>
      <c r="BJ10" s="1875" t="s">
        <v>2072</v>
      </c>
      <c r="BK10" s="1875" t="s">
        <v>2072</v>
      </c>
      <c r="BL10" s="1875" t="s">
        <v>2072</v>
      </c>
      <c r="BM10" s="1875" t="s">
        <v>2074</v>
      </c>
      <c r="BN10" s="1875" t="s">
        <v>2201</v>
      </c>
      <c r="BO10" s="1875" t="s">
        <v>2201</v>
      </c>
      <c r="BP10" s="1875" t="s">
        <v>2201</v>
      </c>
      <c r="BQ10" s="1875" t="s">
        <v>2201</v>
      </c>
      <c r="BR10" s="1875" t="s">
        <v>2201</v>
      </c>
      <c r="BS10" s="1875" t="s">
        <v>2202</v>
      </c>
      <c r="BT10" s="1875" t="s">
        <v>2202</v>
      </c>
      <c r="BU10" s="1875" t="s">
        <v>2203</v>
      </c>
      <c r="BV10" s="1875" t="s">
        <v>2204</v>
      </c>
      <c r="BW10" s="1875" t="s">
        <v>2205</v>
      </c>
      <c r="BX10" s="1875" t="s">
        <v>2206</v>
      </c>
      <c r="BY10" s="1875" t="s">
        <v>2207</v>
      </c>
      <c r="BZ10" s="1876" t="s">
        <v>2207</v>
      </c>
      <c r="CA10" s="1875" t="s">
        <v>2208</v>
      </c>
      <c r="CB10" s="1875" t="s">
        <v>2209</v>
      </c>
      <c r="CC10" s="1875" t="s">
        <v>2040</v>
      </c>
      <c r="CD10" s="1875" t="s">
        <v>2210</v>
      </c>
      <c r="CE10" s="1875" t="s">
        <v>2211</v>
      </c>
      <c r="CF10" s="1875" t="s">
        <v>2212</v>
      </c>
      <c r="CG10" s="1875" t="s">
        <v>2212</v>
      </c>
      <c r="CH10" s="1875" t="s">
        <v>2213</v>
      </c>
      <c r="CI10" s="1875" t="s">
        <v>1995</v>
      </c>
      <c r="CJ10" s="1875" t="s">
        <v>1995</v>
      </c>
      <c r="CK10" s="1875" t="s">
        <v>2214</v>
      </c>
      <c r="CL10" s="1875" t="s">
        <v>2215</v>
      </c>
      <c r="CM10" s="1875" t="s">
        <v>1995</v>
      </c>
      <c r="CN10" s="1875" t="s">
        <v>1995</v>
      </c>
      <c r="CO10" s="1875" t="s">
        <v>1995</v>
      </c>
      <c r="CP10" s="1875" t="s">
        <v>2216</v>
      </c>
      <c r="CQ10" s="1876" t="s">
        <v>2217</v>
      </c>
      <c r="CR10" s="1875" t="s">
        <v>2218</v>
      </c>
      <c r="CS10" s="1875" t="s">
        <v>2218</v>
      </c>
      <c r="CT10" s="1875" t="s">
        <v>2219</v>
      </c>
      <c r="CU10" s="1875" t="s">
        <v>2220</v>
      </c>
      <c r="CV10" s="1875" t="s">
        <v>2221</v>
      </c>
      <c r="CW10" s="1875" t="s">
        <v>2222</v>
      </c>
      <c r="CX10" s="1875" t="s">
        <v>2097</v>
      </c>
      <c r="CY10" s="1875" t="s">
        <v>2097</v>
      </c>
      <c r="CZ10" s="1875" t="s">
        <v>2097</v>
      </c>
      <c r="DA10" s="1875" t="s">
        <v>2222</v>
      </c>
      <c r="DB10" s="1875" t="s">
        <v>2099</v>
      </c>
      <c r="DC10" s="1877" t="s">
        <v>2099</v>
      </c>
      <c r="DD10" s="1877" t="s">
        <v>2223</v>
      </c>
      <c r="DE10" s="1877" t="s">
        <v>2224</v>
      </c>
      <c r="DF10" s="1877" t="s">
        <v>2225</v>
      </c>
      <c r="DG10" s="1877" t="s">
        <v>2226</v>
      </c>
      <c r="DH10" s="1877" t="s">
        <v>2227</v>
      </c>
      <c r="DI10" s="1877" t="s">
        <v>2228</v>
      </c>
      <c r="DJ10" s="1877" t="s">
        <v>2228</v>
      </c>
      <c r="DK10" s="1877" t="s">
        <v>2229</v>
      </c>
      <c r="DL10" s="1877" t="s">
        <v>2229</v>
      </c>
      <c r="DM10" s="1877" t="s">
        <v>2230</v>
      </c>
      <c r="DN10" s="1877" t="s">
        <v>2231</v>
      </c>
      <c r="DO10" s="1877" t="s">
        <v>2231</v>
      </c>
      <c r="DP10" s="1877" t="s">
        <v>2232</v>
      </c>
      <c r="DQ10" s="1877" t="s">
        <v>2233</v>
      </c>
      <c r="DR10" s="1878" t="s">
        <v>2114</v>
      </c>
      <c r="DS10" s="1879" t="s">
        <v>2234</v>
      </c>
      <c r="DT10" s="1879" t="s">
        <v>2234</v>
      </c>
      <c r="DU10" s="1879" t="s">
        <v>2234</v>
      </c>
      <c r="DV10" s="1879" t="s">
        <v>2234</v>
      </c>
      <c r="DW10" s="1879" t="s">
        <v>2235</v>
      </c>
      <c r="DX10" s="1879" t="s">
        <v>2236</v>
      </c>
      <c r="DY10" s="1879" t="s">
        <v>2237</v>
      </c>
      <c r="DZ10" s="1879" t="s">
        <v>2238</v>
      </c>
      <c r="EA10" s="1879" t="s">
        <v>2116</v>
      </c>
      <c r="EB10" s="1879" t="s">
        <v>2116</v>
      </c>
      <c r="EC10" s="1879" t="s">
        <v>2239</v>
      </c>
      <c r="ED10" s="1879" t="s">
        <v>2240</v>
      </c>
      <c r="EE10" s="1879" t="s">
        <v>2241</v>
      </c>
      <c r="EF10" s="1879" t="s">
        <v>2242</v>
      </c>
      <c r="EG10" s="1879" t="s">
        <v>2243</v>
      </c>
      <c r="EH10" s="1879" t="s">
        <v>2244</v>
      </c>
      <c r="EI10" s="1879" t="s">
        <v>2124</v>
      </c>
      <c r="EJ10" s="1879" t="s">
        <v>2245</v>
      </c>
      <c r="EK10" s="1879" t="s">
        <v>2245</v>
      </c>
      <c r="EL10" s="1879" t="s">
        <v>2246</v>
      </c>
      <c r="EM10" s="1879" t="s">
        <v>2247</v>
      </c>
      <c r="EN10" s="1879" t="s">
        <v>2248</v>
      </c>
      <c r="EO10" s="1879" t="s">
        <v>2249</v>
      </c>
      <c r="EP10" s="1879" t="s">
        <v>2250</v>
      </c>
      <c r="EQ10" s="1879" t="s">
        <v>2251</v>
      </c>
      <c r="ER10" s="1879" t="s">
        <v>2252</v>
      </c>
      <c r="ES10" s="1881" t="s">
        <v>2128</v>
      </c>
      <c r="ET10" s="1870" t="s">
        <v>2253</v>
      </c>
      <c r="EU10" s="1870" t="s">
        <v>2128</v>
      </c>
      <c r="EV10" s="1870" t="s">
        <v>2254</v>
      </c>
      <c r="EW10" s="1870" t="s">
        <v>2255</v>
      </c>
      <c r="EX10" s="1870" t="s">
        <v>2256</v>
      </c>
      <c r="EY10" s="1870" t="s">
        <v>2257</v>
      </c>
      <c r="EZ10" s="1870" t="s">
        <v>2257</v>
      </c>
      <c r="FA10" s="1870" t="s">
        <v>2258</v>
      </c>
      <c r="FB10" s="1870" t="s">
        <v>2239</v>
      </c>
      <c r="FC10" s="1870" t="s">
        <v>2259</v>
      </c>
      <c r="FD10" s="1870" t="s">
        <v>2260</v>
      </c>
      <c r="FE10" s="1871" t="s">
        <v>2261</v>
      </c>
      <c r="FF10" s="1871" t="s">
        <v>2262</v>
      </c>
      <c r="FG10" s="1871" t="s">
        <v>2260</v>
      </c>
      <c r="FH10" s="1871" t="s">
        <v>2263</v>
      </c>
      <c r="FI10" s="1871" t="s">
        <v>2264</v>
      </c>
      <c r="FJ10" s="1871" t="s">
        <v>2265</v>
      </c>
      <c r="FK10" s="1871" t="s">
        <v>2239</v>
      </c>
      <c r="FL10" s="1871" t="s">
        <v>2265</v>
      </c>
      <c r="FM10" s="1871" t="s">
        <v>2266</v>
      </c>
      <c r="FN10" s="1871" t="s">
        <v>2267</v>
      </c>
      <c r="FO10" s="1871" t="s">
        <v>2268</v>
      </c>
      <c r="FP10" s="1871" t="s">
        <v>2260</v>
      </c>
      <c r="FQ10" s="1871" t="s">
        <v>2268</v>
      </c>
      <c r="FR10" s="1871" t="s">
        <v>2263</v>
      </c>
      <c r="FS10" s="1871" t="s">
        <v>2255</v>
      </c>
      <c r="FT10" s="1871" t="s">
        <v>2269</v>
      </c>
      <c r="FU10" s="1871" t="s">
        <v>2269</v>
      </c>
      <c r="FV10" s="1871" t="s">
        <v>2255</v>
      </c>
      <c r="FW10" s="1871" t="s">
        <v>2270</v>
      </c>
      <c r="FX10" s="1871" t="s">
        <v>2271</v>
      </c>
      <c r="FY10" s="1871" t="s">
        <v>2272</v>
      </c>
      <c r="FZ10" s="1871" t="s">
        <v>2273</v>
      </c>
      <c r="GA10" s="1871" t="s">
        <v>2274</v>
      </c>
      <c r="GB10" s="1871" t="s">
        <v>2275</v>
      </c>
      <c r="GC10" s="1871" t="s">
        <v>2271</v>
      </c>
      <c r="GD10" s="1871" t="s">
        <v>2276</v>
      </c>
      <c r="GE10" s="1871" t="s">
        <v>2030</v>
      </c>
      <c r="GF10" s="1871" t="s">
        <v>2271</v>
      </c>
      <c r="GG10" s="1871" t="s">
        <v>2277</v>
      </c>
      <c r="GH10" s="1871" t="s">
        <v>2278</v>
      </c>
      <c r="GI10" s="1871" t="s">
        <v>2279</v>
      </c>
      <c r="GJ10" s="1871" t="s">
        <v>2155</v>
      </c>
      <c r="GK10" s="1871" t="s">
        <v>2030</v>
      </c>
      <c r="GL10" s="1871" t="s">
        <v>2280</v>
      </c>
      <c r="GM10" s="1871" t="s">
        <v>2281</v>
      </c>
    </row>
    <row r="11" spans="1:195" s="1847" customFormat="1" ht="20.100000000000001" customHeight="1" x14ac:dyDescent="0.3">
      <c r="A11" s="1872" t="s">
        <v>2282</v>
      </c>
      <c r="B11" s="1873" t="s">
        <v>2283</v>
      </c>
      <c r="C11" s="1874" t="s">
        <v>2284</v>
      </c>
      <c r="D11" s="1874" t="s">
        <v>2043</v>
      </c>
      <c r="E11" s="1874" t="s">
        <v>2043</v>
      </c>
      <c r="F11" s="1873" t="s">
        <v>2043</v>
      </c>
      <c r="G11" s="1874" t="s">
        <v>2285</v>
      </c>
      <c r="H11" s="1874" t="s">
        <v>2286</v>
      </c>
      <c r="I11" s="1874" t="s">
        <v>2287</v>
      </c>
      <c r="J11" s="1874" t="s">
        <v>2287</v>
      </c>
      <c r="K11" s="1874" t="s">
        <v>2285</v>
      </c>
      <c r="L11" s="1874" t="s">
        <v>2285</v>
      </c>
      <c r="M11" s="1874" t="s">
        <v>2288</v>
      </c>
      <c r="N11" s="1873" t="s">
        <v>2289</v>
      </c>
      <c r="O11" s="1874" t="s">
        <v>2289</v>
      </c>
      <c r="P11" s="1874" t="s">
        <v>2290</v>
      </c>
      <c r="Q11" s="1873" t="s">
        <v>2291</v>
      </c>
      <c r="R11" s="1874" t="s">
        <v>2291</v>
      </c>
      <c r="S11" s="1874" t="s">
        <v>2292</v>
      </c>
      <c r="T11" s="1875" t="s">
        <v>2293</v>
      </c>
      <c r="U11" s="1875" t="s">
        <v>2294</v>
      </c>
      <c r="V11" s="1875" t="s">
        <v>2295</v>
      </c>
      <c r="W11" s="1875" t="s">
        <v>2296</v>
      </c>
      <c r="X11" s="1875" t="s">
        <v>2296</v>
      </c>
      <c r="Y11" s="1875" t="s">
        <v>2297</v>
      </c>
      <c r="Z11" s="1875" t="s">
        <v>2298</v>
      </c>
      <c r="AA11" s="1875" t="s">
        <v>2299</v>
      </c>
      <c r="AB11" s="1875" t="s">
        <v>2300</v>
      </c>
      <c r="AC11" s="1875" t="s">
        <v>2300</v>
      </c>
      <c r="AD11" s="1875" t="s">
        <v>2300</v>
      </c>
      <c r="AE11" s="1875" t="s">
        <v>2301</v>
      </c>
      <c r="AF11" s="1875" t="s">
        <v>2301</v>
      </c>
      <c r="AG11" s="1875" t="s">
        <v>2301</v>
      </c>
      <c r="AH11" s="1875" t="s">
        <v>2301</v>
      </c>
      <c r="AI11" s="1875" t="s">
        <v>2301</v>
      </c>
      <c r="AJ11" s="1875" t="s">
        <v>2302</v>
      </c>
      <c r="AK11" s="1875" t="s">
        <v>2303</v>
      </c>
      <c r="AL11" s="1875" t="s">
        <v>2303</v>
      </c>
      <c r="AM11" s="1875" t="s">
        <v>2304</v>
      </c>
      <c r="AN11" s="1875" t="s">
        <v>2305</v>
      </c>
      <c r="AO11" s="1875" t="s">
        <v>2305</v>
      </c>
      <c r="AP11" s="1875" t="s">
        <v>2306</v>
      </c>
      <c r="AQ11" s="1875" t="s">
        <v>2306</v>
      </c>
      <c r="AR11" s="1875" t="s">
        <v>2307</v>
      </c>
      <c r="AS11" s="1875" t="s">
        <v>2307</v>
      </c>
      <c r="AT11" s="1875" t="s">
        <v>2307</v>
      </c>
      <c r="AU11" s="1875" t="s">
        <v>2308</v>
      </c>
      <c r="AV11" s="1875" t="s">
        <v>2309</v>
      </c>
      <c r="AW11" s="1875" t="s">
        <v>2309</v>
      </c>
      <c r="AX11" s="1875" t="s">
        <v>2309</v>
      </c>
      <c r="AY11" s="1875" t="s">
        <v>2072</v>
      </c>
      <c r="AZ11" s="1875" t="s">
        <v>2072</v>
      </c>
      <c r="BA11" s="1875" t="s">
        <v>2072</v>
      </c>
      <c r="BB11" s="1875" t="s">
        <v>2072</v>
      </c>
      <c r="BC11" s="1875" t="s">
        <v>2072</v>
      </c>
      <c r="BD11" s="1875" t="s">
        <v>2310</v>
      </c>
      <c r="BE11" s="1875" t="s">
        <v>2072</v>
      </c>
      <c r="BF11" s="1875" t="s">
        <v>2072</v>
      </c>
      <c r="BG11" s="1875" t="s">
        <v>2072</v>
      </c>
      <c r="BH11" s="1875" t="s">
        <v>2072</v>
      </c>
      <c r="BI11" s="1875" t="s">
        <v>2310</v>
      </c>
      <c r="BJ11" s="1875" t="s">
        <v>2310</v>
      </c>
      <c r="BK11" s="1875" t="s">
        <v>2072</v>
      </c>
      <c r="BL11" s="1875" t="s">
        <v>2311</v>
      </c>
      <c r="BM11" s="1875" t="s">
        <v>2312</v>
      </c>
      <c r="BN11" s="1875" t="s">
        <v>2313</v>
      </c>
      <c r="BO11" s="1875" t="s">
        <v>2313</v>
      </c>
      <c r="BP11" s="1875" t="s">
        <v>2313</v>
      </c>
      <c r="BQ11" s="1875" t="s">
        <v>2313</v>
      </c>
      <c r="BR11" s="1875" t="s">
        <v>2313</v>
      </c>
      <c r="BS11" s="1875" t="s">
        <v>2314</v>
      </c>
      <c r="BT11" s="1875" t="s">
        <v>2314</v>
      </c>
      <c r="BU11" s="1875" t="s">
        <v>2314</v>
      </c>
      <c r="BV11" s="1875" t="s">
        <v>2314</v>
      </c>
      <c r="BW11" s="1875" t="s">
        <v>2315</v>
      </c>
      <c r="BX11" s="1875" t="s">
        <v>2316</v>
      </c>
      <c r="BY11" s="1875" t="s">
        <v>2317</v>
      </c>
      <c r="BZ11" s="1876" t="s">
        <v>2317</v>
      </c>
      <c r="CA11" s="1875" t="s">
        <v>2317</v>
      </c>
      <c r="CB11" s="1875" t="s">
        <v>2317</v>
      </c>
      <c r="CC11" s="1875" t="s">
        <v>2317</v>
      </c>
      <c r="CD11" s="1875" t="s">
        <v>2318</v>
      </c>
      <c r="CE11" s="1875" t="s">
        <v>2319</v>
      </c>
      <c r="CF11" s="1875" t="s">
        <v>2319</v>
      </c>
      <c r="CG11" s="1875" t="s">
        <v>2319</v>
      </c>
      <c r="CH11" s="1875" t="s">
        <v>2320</v>
      </c>
      <c r="CI11" s="1875" t="s">
        <v>2321</v>
      </c>
      <c r="CJ11" s="1875" t="s">
        <v>2322</v>
      </c>
      <c r="CK11" s="1875" t="s">
        <v>2323</v>
      </c>
      <c r="CL11" s="1875" t="s">
        <v>2215</v>
      </c>
      <c r="CM11" s="1875" t="s">
        <v>1994</v>
      </c>
      <c r="CN11" s="1875" t="s">
        <v>2324</v>
      </c>
      <c r="CO11" s="1875" t="s">
        <v>2325</v>
      </c>
      <c r="CP11" s="1875" t="s">
        <v>2326</v>
      </c>
      <c r="CQ11" s="1876" t="s">
        <v>2327</v>
      </c>
      <c r="CR11" s="1875" t="s">
        <v>2328</v>
      </c>
      <c r="CS11" s="1875" t="s">
        <v>2329</v>
      </c>
      <c r="CT11" s="1875" t="s">
        <v>2330</v>
      </c>
      <c r="CU11" s="1875" t="s">
        <v>2331</v>
      </c>
      <c r="CV11" s="1875" t="s">
        <v>2097</v>
      </c>
      <c r="CW11" s="1875" t="s">
        <v>2332</v>
      </c>
      <c r="CX11" s="1875" t="s">
        <v>2332</v>
      </c>
      <c r="CY11" s="1875" t="s">
        <v>2222</v>
      </c>
      <c r="CZ11" s="1875" t="s">
        <v>2222</v>
      </c>
      <c r="DA11" s="1875" t="s">
        <v>2333</v>
      </c>
      <c r="DB11" s="1875" t="s">
        <v>2334</v>
      </c>
      <c r="DC11" s="1877" t="s">
        <v>2335</v>
      </c>
      <c r="DD11" s="1877" t="s">
        <v>2336</v>
      </c>
      <c r="DE11" s="1877" t="s">
        <v>2337</v>
      </c>
      <c r="DF11" s="1877" t="s">
        <v>2338</v>
      </c>
      <c r="DG11" s="1877" t="s">
        <v>2339</v>
      </c>
      <c r="DH11" s="1877" t="s">
        <v>2340</v>
      </c>
      <c r="DI11" s="1877" t="s">
        <v>2341</v>
      </c>
      <c r="DJ11" s="1877" t="s">
        <v>2342</v>
      </c>
      <c r="DK11" s="1877" t="s">
        <v>2343</v>
      </c>
      <c r="DL11" s="1877" t="s">
        <v>2344</v>
      </c>
      <c r="DM11" s="1877" t="s">
        <v>2345</v>
      </c>
      <c r="DN11" s="1877" t="s">
        <v>2346</v>
      </c>
      <c r="DO11" s="1877" t="s">
        <v>2347</v>
      </c>
      <c r="DP11" s="1877" t="s">
        <v>2348</v>
      </c>
      <c r="DQ11" s="1877" t="s">
        <v>2349</v>
      </c>
      <c r="DR11" s="1878" t="s">
        <v>2350</v>
      </c>
      <c r="DS11" s="1879" t="s">
        <v>2350</v>
      </c>
      <c r="DT11" s="1879" t="s">
        <v>2351</v>
      </c>
      <c r="DU11" s="1879" t="s">
        <v>2351</v>
      </c>
      <c r="DV11" s="1879" t="s">
        <v>2352</v>
      </c>
      <c r="DW11" s="1879" t="s">
        <v>2353</v>
      </c>
      <c r="DX11" s="1879" t="s">
        <v>2114</v>
      </c>
      <c r="DY11" s="1879" t="s">
        <v>2114</v>
      </c>
      <c r="DZ11" s="1879" t="s">
        <v>2354</v>
      </c>
      <c r="EA11" s="1879" t="s">
        <v>2355</v>
      </c>
      <c r="EB11" s="1879" t="s">
        <v>2356</v>
      </c>
      <c r="EC11" s="1879" t="s">
        <v>2356</v>
      </c>
      <c r="ED11" s="1879" t="s">
        <v>2357</v>
      </c>
      <c r="EE11" s="1879" t="s">
        <v>2357</v>
      </c>
      <c r="EF11" s="1879" t="s">
        <v>2358</v>
      </c>
      <c r="EG11" s="1879" t="s">
        <v>2359</v>
      </c>
      <c r="EH11" s="1879" t="s">
        <v>2359</v>
      </c>
      <c r="EI11" s="1879" t="s">
        <v>2360</v>
      </c>
      <c r="EJ11" s="1879" t="s">
        <v>2361</v>
      </c>
      <c r="EK11" s="1879" t="s">
        <v>2248</v>
      </c>
      <c r="EL11" s="1879" t="s">
        <v>2362</v>
      </c>
      <c r="EM11" s="1879" t="s">
        <v>2363</v>
      </c>
      <c r="EN11" s="1879" t="s">
        <v>2364</v>
      </c>
      <c r="EO11" s="1879" t="s">
        <v>2248</v>
      </c>
      <c r="EP11" s="1879" t="s">
        <v>2365</v>
      </c>
      <c r="EQ11" s="1879" t="s">
        <v>2248</v>
      </c>
      <c r="ER11" s="1879" t="s">
        <v>2366</v>
      </c>
      <c r="ES11" s="1881" t="s">
        <v>2367</v>
      </c>
      <c r="ET11" s="1870" t="s">
        <v>2368</v>
      </c>
      <c r="EU11" s="1870" t="s">
        <v>2369</v>
      </c>
      <c r="EV11" s="1870" t="s">
        <v>2370</v>
      </c>
      <c r="EW11" s="1870" t="s">
        <v>2371</v>
      </c>
      <c r="EX11" s="1870" t="s">
        <v>2259</v>
      </c>
      <c r="EY11" s="1870" t="s">
        <v>2372</v>
      </c>
      <c r="EZ11" s="1870" t="s">
        <v>2373</v>
      </c>
      <c r="FA11" s="1870" t="s">
        <v>2259</v>
      </c>
      <c r="FB11" s="1870" t="s">
        <v>2259</v>
      </c>
      <c r="FC11" s="1870" t="s">
        <v>2374</v>
      </c>
      <c r="FD11" s="1870" t="s">
        <v>2375</v>
      </c>
      <c r="FE11" s="1871" t="s">
        <v>2110</v>
      </c>
      <c r="FF11" s="1871" t="s">
        <v>2376</v>
      </c>
      <c r="FG11" s="1871" t="s">
        <v>2376</v>
      </c>
      <c r="FH11" s="1871" t="s">
        <v>2377</v>
      </c>
      <c r="FI11" s="1871" t="s">
        <v>2378</v>
      </c>
      <c r="FJ11" s="1871" t="s">
        <v>2379</v>
      </c>
      <c r="FK11" s="1871" t="s">
        <v>2380</v>
      </c>
      <c r="FL11" s="1871" t="s">
        <v>2381</v>
      </c>
      <c r="FM11" s="1871" t="s">
        <v>2265</v>
      </c>
      <c r="FN11" s="1871" t="s">
        <v>2257</v>
      </c>
      <c r="FO11" s="1871" t="s">
        <v>2382</v>
      </c>
      <c r="FP11" s="1871" t="s">
        <v>2382</v>
      </c>
      <c r="FQ11" s="1871" t="s">
        <v>2265</v>
      </c>
      <c r="FR11" s="1871" t="s">
        <v>2383</v>
      </c>
      <c r="FS11" s="1871" t="s">
        <v>2260</v>
      </c>
      <c r="FT11" s="1871" t="s">
        <v>2384</v>
      </c>
      <c r="FU11" s="1871" t="s">
        <v>2268</v>
      </c>
      <c r="FV11" s="1871" t="s">
        <v>2268</v>
      </c>
      <c r="FW11" s="1871" t="s">
        <v>2385</v>
      </c>
      <c r="FX11" s="1871" t="s">
        <v>2133</v>
      </c>
      <c r="FY11" s="1871" t="s">
        <v>2386</v>
      </c>
      <c r="FZ11" s="1871" t="s">
        <v>2387</v>
      </c>
      <c r="GA11" s="1871" t="s">
        <v>2133</v>
      </c>
      <c r="GB11" s="1871" t="s">
        <v>2388</v>
      </c>
      <c r="GC11" s="1871" t="s">
        <v>2389</v>
      </c>
      <c r="GD11" s="1871" t="s">
        <v>2390</v>
      </c>
      <c r="GE11" s="1871" t="s">
        <v>2276</v>
      </c>
      <c r="GF11" s="1871" t="s">
        <v>2391</v>
      </c>
      <c r="GG11" s="1871" t="s">
        <v>2392</v>
      </c>
      <c r="GH11" s="1871" t="s">
        <v>2393</v>
      </c>
      <c r="GI11" s="1871" t="s">
        <v>2394</v>
      </c>
      <c r="GJ11" s="1871" t="s">
        <v>2395</v>
      </c>
      <c r="GK11" s="1871" t="s">
        <v>2396</v>
      </c>
      <c r="GL11" s="1871" t="s">
        <v>2397</v>
      </c>
      <c r="GM11" s="1871" t="s">
        <v>2398</v>
      </c>
    </row>
    <row r="12" spans="1:195" s="1847" customFormat="1" ht="20.100000000000001" customHeight="1" x14ac:dyDescent="0.3">
      <c r="A12" s="1872" t="s">
        <v>2399</v>
      </c>
      <c r="B12" s="1873" t="s">
        <v>2400</v>
      </c>
      <c r="C12" s="1874" t="s">
        <v>2401</v>
      </c>
      <c r="D12" s="1874" t="s">
        <v>2402</v>
      </c>
      <c r="E12" s="1874" t="s">
        <v>2403</v>
      </c>
      <c r="F12" s="1873" t="s">
        <v>2403</v>
      </c>
      <c r="G12" s="1874" t="s">
        <v>2404</v>
      </c>
      <c r="H12" s="1874" t="s">
        <v>2405</v>
      </c>
      <c r="I12" s="1874" t="s">
        <v>2406</v>
      </c>
      <c r="J12" s="1874" t="s">
        <v>2404</v>
      </c>
      <c r="K12" s="1874" t="s">
        <v>2404</v>
      </c>
      <c r="L12" s="1874" t="s">
        <v>2404</v>
      </c>
      <c r="M12" s="1874" t="s">
        <v>2404</v>
      </c>
      <c r="N12" s="1873" t="s">
        <v>2402</v>
      </c>
      <c r="O12" s="1874" t="s">
        <v>2402</v>
      </c>
      <c r="P12" s="1874" t="s">
        <v>2407</v>
      </c>
      <c r="Q12" s="1873" t="s">
        <v>2297</v>
      </c>
      <c r="R12" s="1874" t="s">
        <v>2297</v>
      </c>
      <c r="S12" s="1874" t="s">
        <v>2408</v>
      </c>
      <c r="T12" s="1875" t="s">
        <v>2409</v>
      </c>
      <c r="U12" s="1875" t="s">
        <v>2300</v>
      </c>
      <c r="V12" s="1875" t="s">
        <v>2300</v>
      </c>
      <c r="W12" s="1875" t="s">
        <v>2300</v>
      </c>
      <c r="X12" s="1875" t="s">
        <v>2300</v>
      </c>
      <c r="Y12" s="1875" t="s">
        <v>2300</v>
      </c>
      <c r="Z12" s="1875" t="s">
        <v>2300</v>
      </c>
      <c r="AA12" s="1875" t="s">
        <v>2410</v>
      </c>
      <c r="AB12" s="1875" t="s">
        <v>2298</v>
      </c>
      <c r="AC12" s="1875" t="s">
        <v>2298</v>
      </c>
      <c r="AD12" s="1875" t="s">
        <v>2298</v>
      </c>
      <c r="AE12" s="1875" t="s">
        <v>2408</v>
      </c>
      <c r="AF12" s="1875" t="s">
        <v>2408</v>
      </c>
      <c r="AG12" s="1875" t="s">
        <v>2408</v>
      </c>
      <c r="AH12" s="1875" t="s">
        <v>2408</v>
      </c>
      <c r="AI12" s="1875" t="s">
        <v>2408</v>
      </c>
      <c r="AJ12" s="1875" t="s">
        <v>2411</v>
      </c>
      <c r="AK12" s="1875" t="s">
        <v>2412</v>
      </c>
      <c r="AL12" s="1875" t="s">
        <v>2413</v>
      </c>
      <c r="AM12" s="1875" t="s">
        <v>2414</v>
      </c>
      <c r="AN12" s="1875" t="s">
        <v>2414</v>
      </c>
      <c r="AO12" s="1875" t="s">
        <v>2414</v>
      </c>
      <c r="AP12" s="1875" t="s">
        <v>2413</v>
      </c>
      <c r="AQ12" s="1875" t="s">
        <v>2415</v>
      </c>
      <c r="AR12" s="1875" t="s">
        <v>2416</v>
      </c>
      <c r="AS12" s="1875" t="s">
        <v>2416</v>
      </c>
      <c r="AT12" s="1875" t="s">
        <v>2416</v>
      </c>
      <c r="AU12" s="1875" t="s">
        <v>2417</v>
      </c>
      <c r="AV12" s="1875" t="s">
        <v>2417</v>
      </c>
      <c r="AW12" s="1875" t="s">
        <v>2417</v>
      </c>
      <c r="AX12" s="1875" t="s">
        <v>2417</v>
      </c>
      <c r="AY12" s="1875" t="s">
        <v>2417</v>
      </c>
      <c r="AZ12" s="1875" t="s">
        <v>2417</v>
      </c>
      <c r="BA12" s="1875" t="s">
        <v>2417</v>
      </c>
      <c r="BB12" s="1875" t="s">
        <v>2417</v>
      </c>
      <c r="BC12" s="1875" t="s">
        <v>2417</v>
      </c>
      <c r="BD12" s="1875" t="s">
        <v>2417</v>
      </c>
      <c r="BE12" s="1875" t="s">
        <v>2418</v>
      </c>
      <c r="BF12" s="1875" t="s">
        <v>2418</v>
      </c>
      <c r="BG12" s="1875" t="s">
        <v>2419</v>
      </c>
      <c r="BH12" s="1875" t="s">
        <v>2419</v>
      </c>
      <c r="BI12" s="1875" t="s">
        <v>2072</v>
      </c>
      <c r="BJ12" s="1875" t="s">
        <v>2072</v>
      </c>
      <c r="BK12" s="1875" t="s">
        <v>2418</v>
      </c>
      <c r="BL12" s="1875" t="s">
        <v>2418</v>
      </c>
      <c r="BM12" s="1875" t="s">
        <v>2420</v>
      </c>
      <c r="BN12" s="1875" t="s">
        <v>2421</v>
      </c>
      <c r="BO12" s="1875" t="s">
        <v>2421</v>
      </c>
      <c r="BP12" s="1875" t="s">
        <v>2422</v>
      </c>
      <c r="BQ12" s="1875" t="s">
        <v>2423</v>
      </c>
      <c r="BR12" s="1875" t="s">
        <v>2423</v>
      </c>
      <c r="BS12" s="1875" t="s">
        <v>2423</v>
      </c>
      <c r="BT12" s="1875" t="s">
        <v>2423</v>
      </c>
      <c r="BU12" s="1875" t="s">
        <v>2420</v>
      </c>
      <c r="BV12" s="1875" t="s">
        <v>2420</v>
      </c>
      <c r="BW12" s="1875" t="s">
        <v>2424</v>
      </c>
      <c r="BX12" s="1875" t="s">
        <v>2424</v>
      </c>
      <c r="BY12" s="1875" t="s">
        <v>2424</v>
      </c>
      <c r="BZ12" s="1876" t="s">
        <v>2425</v>
      </c>
      <c r="CA12" s="1875" t="s">
        <v>2074</v>
      </c>
      <c r="CB12" s="1875" t="s">
        <v>2074</v>
      </c>
      <c r="CC12" s="1875" t="s">
        <v>2425</v>
      </c>
      <c r="CD12" s="1875" t="s">
        <v>2074</v>
      </c>
      <c r="CE12" s="1875" t="s">
        <v>2426</v>
      </c>
      <c r="CF12" s="1875" t="s">
        <v>2427</v>
      </c>
      <c r="CG12" s="1875" t="s">
        <v>2427</v>
      </c>
      <c r="CH12" s="1875" t="s">
        <v>2428</v>
      </c>
      <c r="CI12" s="1875" t="s">
        <v>2425</v>
      </c>
      <c r="CJ12" s="1875" t="s">
        <v>2425</v>
      </c>
      <c r="CK12" s="1875" t="s">
        <v>2428</v>
      </c>
      <c r="CL12" s="1875" t="s">
        <v>2428</v>
      </c>
      <c r="CM12" s="1875" t="s">
        <v>2201</v>
      </c>
      <c r="CN12" s="1875" t="s">
        <v>2201</v>
      </c>
      <c r="CO12" s="1875" t="s">
        <v>2429</v>
      </c>
      <c r="CP12" s="1875" t="s">
        <v>2430</v>
      </c>
      <c r="CQ12" s="1876" t="s">
        <v>2430</v>
      </c>
      <c r="CR12" s="1875" t="s">
        <v>2431</v>
      </c>
      <c r="CS12" s="1875" t="s">
        <v>2432</v>
      </c>
      <c r="CT12" s="1875" t="s">
        <v>2433</v>
      </c>
      <c r="CU12" s="1875" t="s">
        <v>2434</v>
      </c>
      <c r="CV12" s="1875" t="s">
        <v>2435</v>
      </c>
      <c r="CW12" s="1875" t="s">
        <v>2435</v>
      </c>
      <c r="CX12" s="1875" t="s">
        <v>2435</v>
      </c>
      <c r="CY12" s="1875" t="s">
        <v>2436</v>
      </c>
      <c r="CZ12" s="1875" t="s">
        <v>2436</v>
      </c>
      <c r="DA12" s="1875" t="s">
        <v>2437</v>
      </c>
      <c r="DB12" s="1875" t="s">
        <v>2339</v>
      </c>
      <c r="DC12" s="1877" t="s">
        <v>2438</v>
      </c>
      <c r="DD12" s="1877" t="s">
        <v>2439</v>
      </c>
      <c r="DE12" s="1877" t="s">
        <v>2440</v>
      </c>
      <c r="DF12" s="1877" t="s">
        <v>2441</v>
      </c>
      <c r="DG12" s="1877" t="s">
        <v>2442</v>
      </c>
      <c r="DH12" s="1877" t="s">
        <v>2443</v>
      </c>
      <c r="DI12" s="1877" t="s">
        <v>2444</v>
      </c>
      <c r="DJ12" s="1877" t="s">
        <v>2445</v>
      </c>
      <c r="DK12" s="1877" t="s">
        <v>2446</v>
      </c>
      <c r="DL12" s="1877" t="s">
        <v>2443</v>
      </c>
      <c r="DM12" s="1877" t="s">
        <v>2443</v>
      </c>
      <c r="DN12" s="1877" t="s">
        <v>2443</v>
      </c>
      <c r="DO12" s="1877" t="s">
        <v>2447</v>
      </c>
      <c r="DP12" s="1877" t="s">
        <v>2448</v>
      </c>
      <c r="DQ12" s="1877" t="s">
        <v>2003</v>
      </c>
      <c r="DR12" s="1878" t="s">
        <v>2449</v>
      </c>
      <c r="DS12" s="1879" t="s">
        <v>2450</v>
      </c>
      <c r="DT12" s="1879" t="s">
        <v>2451</v>
      </c>
      <c r="DU12" s="1879" t="s">
        <v>2003</v>
      </c>
      <c r="DV12" s="1879" t="s">
        <v>2003</v>
      </c>
      <c r="DW12" s="1879" t="s">
        <v>2003</v>
      </c>
      <c r="DX12" s="1879" t="s">
        <v>2452</v>
      </c>
      <c r="DY12" s="1879" t="s">
        <v>2453</v>
      </c>
      <c r="DZ12" s="1879" t="s">
        <v>2454</v>
      </c>
      <c r="EA12" s="1879" t="s">
        <v>2454</v>
      </c>
      <c r="EB12" s="1879" t="s">
        <v>2454</v>
      </c>
      <c r="EC12" s="1879" t="s">
        <v>2454</v>
      </c>
      <c r="ED12" s="1879" t="s">
        <v>2455</v>
      </c>
      <c r="EE12" s="1879" t="s">
        <v>2453</v>
      </c>
      <c r="EF12" s="1879" t="s">
        <v>2456</v>
      </c>
      <c r="EG12" s="1879" t="s">
        <v>2456</v>
      </c>
      <c r="EH12" s="1879" t="s">
        <v>2456</v>
      </c>
      <c r="EI12" s="1879" t="s">
        <v>2456</v>
      </c>
      <c r="EJ12" s="1879" t="s">
        <v>2457</v>
      </c>
      <c r="EK12" s="1879" t="s">
        <v>2458</v>
      </c>
      <c r="EL12" s="1879" t="s">
        <v>2459</v>
      </c>
      <c r="EM12" s="1879" t="s">
        <v>2460</v>
      </c>
      <c r="EN12" s="1879" t="s">
        <v>2461</v>
      </c>
      <c r="EO12" s="1879" t="s">
        <v>2462</v>
      </c>
      <c r="EP12" s="1879" t="s">
        <v>2463</v>
      </c>
      <c r="EQ12" s="1879" t="s">
        <v>2459</v>
      </c>
      <c r="ER12" s="1879" t="s">
        <v>2464</v>
      </c>
      <c r="ES12" s="1881" t="s">
        <v>2465</v>
      </c>
      <c r="ET12" s="1870" t="s">
        <v>2466</v>
      </c>
      <c r="EU12" s="1870" t="s">
        <v>2467</v>
      </c>
      <c r="EV12" s="1870" t="s">
        <v>2468</v>
      </c>
      <c r="EW12" s="1870" t="s">
        <v>2469</v>
      </c>
      <c r="EX12" s="1870" t="s">
        <v>2470</v>
      </c>
      <c r="EY12" s="1870" t="s">
        <v>2471</v>
      </c>
      <c r="EZ12" s="1870" t="s">
        <v>2472</v>
      </c>
      <c r="FA12" s="1870" t="s">
        <v>2473</v>
      </c>
      <c r="FB12" s="1870" t="s">
        <v>2474</v>
      </c>
      <c r="FC12" s="1870" t="s">
        <v>2475</v>
      </c>
      <c r="FD12" s="1870" t="s">
        <v>2476</v>
      </c>
      <c r="FE12" s="1871" t="s">
        <v>2477</v>
      </c>
      <c r="FF12" s="1871" t="s">
        <v>2478</v>
      </c>
      <c r="FG12" s="1871" t="s">
        <v>2479</v>
      </c>
      <c r="FH12" s="1871" t="s">
        <v>2480</v>
      </c>
      <c r="FI12" s="1871" t="s">
        <v>2481</v>
      </c>
      <c r="FJ12" s="1871" t="s">
        <v>2356</v>
      </c>
      <c r="FK12" s="1871" t="s">
        <v>2482</v>
      </c>
      <c r="FL12" s="1871" t="s">
        <v>2483</v>
      </c>
      <c r="FM12" s="1871" t="s">
        <v>2484</v>
      </c>
      <c r="FN12" s="1871" t="s">
        <v>2485</v>
      </c>
      <c r="FO12" s="1871" t="s">
        <v>2475</v>
      </c>
      <c r="FP12" s="1871" t="s">
        <v>2486</v>
      </c>
      <c r="FQ12" s="1871" t="s">
        <v>2487</v>
      </c>
      <c r="FR12" s="1871" t="s">
        <v>2488</v>
      </c>
      <c r="FS12" s="1871" t="s">
        <v>2489</v>
      </c>
      <c r="FT12" s="1871" t="s">
        <v>2490</v>
      </c>
      <c r="FU12" s="1871" t="s">
        <v>2491</v>
      </c>
      <c r="FV12" s="1871" t="s">
        <v>2112</v>
      </c>
      <c r="FW12" s="1871" t="s">
        <v>2464</v>
      </c>
      <c r="FX12" s="1871" t="s">
        <v>2023</v>
      </c>
      <c r="FY12" s="1871" t="s">
        <v>2492</v>
      </c>
      <c r="FZ12" s="1871" t="s">
        <v>2492</v>
      </c>
      <c r="GA12" s="1871" t="s">
        <v>2493</v>
      </c>
      <c r="GB12" s="1871" t="s">
        <v>2494</v>
      </c>
      <c r="GC12" s="1871" t="s">
        <v>2120</v>
      </c>
      <c r="GD12" s="1871" t="s">
        <v>2495</v>
      </c>
      <c r="GE12" s="1871" t="s">
        <v>2496</v>
      </c>
      <c r="GF12" s="1871" t="s">
        <v>2496</v>
      </c>
      <c r="GG12" s="1871" t="s">
        <v>2497</v>
      </c>
      <c r="GH12" s="1871" t="s">
        <v>2495</v>
      </c>
      <c r="GI12" s="1871" t="s">
        <v>2498</v>
      </c>
      <c r="GJ12" s="1871" t="s">
        <v>2499</v>
      </c>
      <c r="GK12" s="1871" t="s">
        <v>2500</v>
      </c>
      <c r="GL12" s="1871" t="s">
        <v>2031</v>
      </c>
      <c r="GM12" s="1871" t="s">
        <v>2019</v>
      </c>
    </row>
    <row r="13" spans="1:195" s="1847" customFormat="1" ht="20.100000000000001" customHeight="1" x14ac:dyDescent="0.3">
      <c r="A13" s="1872" t="s">
        <v>2501</v>
      </c>
      <c r="B13" s="1873" t="s">
        <v>2502</v>
      </c>
      <c r="C13" s="1874" t="s">
        <v>2502</v>
      </c>
      <c r="D13" s="1874" t="s">
        <v>2503</v>
      </c>
      <c r="E13" s="1874" t="s">
        <v>2503</v>
      </c>
      <c r="F13" s="1873" t="s">
        <v>2503</v>
      </c>
      <c r="G13" s="1874" t="s">
        <v>2504</v>
      </c>
      <c r="H13" s="1874" t="s">
        <v>2505</v>
      </c>
      <c r="I13" s="1874" t="s">
        <v>2307</v>
      </c>
      <c r="J13" s="1874" t="s">
        <v>2503</v>
      </c>
      <c r="K13" s="1874" t="s">
        <v>2503</v>
      </c>
      <c r="L13" s="1874" t="s">
        <v>2503</v>
      </c>
      <c r="M13" s="1874" t="s">
        <v>2503</v>
      </c>
      <c r="N13" s="1873" t="s">
        <v>2506</v>
      </c>
      <c r="O13" s="1874">
        <v>2.5</v>
      </c>
      <c r="P13" s="1874" t="s">
        <v>2306</v>
      </c>
      <c r="Q13" s="1873" t="s">
        <v>2507</v>
      </c>
      <c r="R13" s="1874" t="s">
        <v>2415</v>
      </c>
      <c r="S13" s="1874" t="s">
        <v>2508</v>
      </c>
      <c r="T13" s="1875" t="s">
        <v>2509</v>
      </c>
      <c r="U13" s="1875" t="s">
        <v>2510</v>
      </c>
      <c r="V13" s="1875" t="s">
        <v>2510</v>
      </c>
      <c r="W13" s="1875" t="s">
        <v>2509</v>
      </c>
      <c r="X13" s="1875" t="s">
        <v>2415</v>
      </c>
      <c r="Y13" s="1875" t="s">
        <v>2415</v>
      </c>
      <c r="Z13" s="1875" t="s">
        <v>2413</v>
      </c>
      <c r="AA13" s="1875" t="s">
        <v>2511</v>
      </c>
      <c r="AB13" s="1875" t="s">
        <v>2415</v>
      </c>
      <c r="AC13" s="1875" t="s">
        <v>2415</v>
      </c>
      <c r="AD13" s="1875" t="s">
        <v>2415</v>
      </c>
      <c r="AE13" s="1875" t="s">
        <v>2512</v>
      </c>
      <c r="AF13" s="1875" t="s">
        <v>2512</v>
      </c>
      <c r="AG13" s="1875" t="s">
        <v>2513</v>
      </c>
      <c r="AH13" s="1875" t="s">
        <v>2511</v>
      </c>
      <c r="AI13" s="1875" t="s">
        <v>2415</v>
      </c>
      <c r="AJ13" s="1875" t="s">
        <v>2415</v>
      </c>
      <c r="AK13" s="1875" t="s">
        <v>2415</v>
      </c>
      <c r="AL13" s="1875" t="s">
        <v>2514</v>
      </c>
      <c r="AM13" s="1875" t="s">
        <v>2515</v>
      </c>
      <c r="AN13" s="1875" t="s">
        <v>2516</v>
      </c>
      <c r="AO13" s="1875" t="s">
        <v>2516</v>
      </c>
      <c r="AP13" s="1875" t="s">
        <v>2517</v>
      </c>
      <c r="AQ13" s="1875" t="s">
        <v>2412</v>
      </c>
      <c r="AR13" s="1875" t="s">
        <v>2412</v>
      </c>
      <c r="AS13" s="1875" t="s">
        <v>2518</v>
      </c>
      <c r="AT13" s="1875" t="s">
        <v>2503</v>
      </c>
      <c r="AU13" s="1875" t="s">
        <v>2519</v>
      </c>
      <c r="AV13" s="1875" t="s">
        <v>2520</v>
      </c>
      <c r="AW13" s="1875" t="s">
        <v>2520</v>
      </c>
      <c r="AX13" s="1875" t="s">
        <v>2520</v>
      </c>
      <c r="AY13" s="1875" t="s">
        <v>2520</v>
      </c>
      <c r="AZ13" s="1875" t="s">
        <v>2521</v>
      </c>
      <c r="BA13" s="1875" t="s">
        <v>2522</v>
      </c>
      <c r="BB13" s="1875" t="s">
        <v>2523</v>
      </c>
      <c r="BC13" s="1875" t="s">
        <v>2523</v>
      </c>
      <c r="BD13" s="1875" t="s">
        <v>2524</v>
      </c>
      <c r="BE13" s="1875" t="s">
        <v>2525</v>
      </c>
      <c r="BF13" s="1875" t="s">
        <v>2525</v>
      </c>
      <c r="BG13" s="1875" t="s">
        <v>2525</v>
      </c>
      <c r="BH13" s="1875" t="s">
        <v>2524</v>
      </c>
      <c r="BI13" s="1875" t="s">
        <v>2526</v>
      </c>
      <c r="BJ13" s="1875" t="s">
        <v>2526</v>
      </c>
      <c r="BK13" s="1875" t="s">
        <v>2527</v>
      </c>
      <c r="BL13" s="1875" t="s">
        <v>2511</v>
      </c>
      <c r="BM13" s="1875" t="s">
        <v>2528</v>
      </c>
      <c r="BN13" s="1875" t="s">
        <v>2519</v>
      </c>
      <c r="BO13" s="1875" t="s">
        <v>2519</v>
      </c>
      <c r="BP13" s="1875" t="s">
        <v>2519</v>
      </c>
      <c r="BQ13" s="1875" t="s">
        <v>2519</v>
      </c>
      <c r="BR13" s="1875" t="s">
        <v>2519</v>
      </c>
      <c r="BS13" s="1875" t="s">
        <v>2519</v>
      </c>
      <c r="BT13" s="1875" t="s">
        <v>2519</v>
      </c>
      <c r="BU13" s="1875" t="s">
        <v>2519</v>
      </c>
      <c r="BV13" s="1875" t="s">
        <v>2519</v>
      </c>
      <c r="BW13" s="1875" t="s">
        <v>2529</v>
      </c>
      <c r="BX13" s="1875" t="s">
        <v>2529</v>
      </c>
      <c r="BY13" s="1875" t="s">
        <v>2529</v>
      </c>
      <c r="BZ13" s="1876" t="s">
        <v>2529</v>
      </c>
      <c r="CA13" s="1875" t="s">
        <v>2529</v>
      </c>
      <c r="CB13" s="1875" t="s">
        <v>2529</v>
      </c>
      <c r="CC13" s="1875" t="s">
        <v>2529</v>
      </c>
      <c r="CD13" s="1875" t="s">
        <v>2530</v>
      </c>
      <c r="CE13" s="1875" t="s">
        <v>2531</v>
      </c>
      <c r="CF13" s="1875" t="s">
        <v>2530</v>
      </c>
      <c r="CG13" s="1875" t="s">
        <v>2530</v>
      </c>
      <c r="CH13" s="1875" t="s">
        <v>2424</v>
      </c>
      <c r="CI13" s="1875" t="s">
        <v>2424</v>
      </c>
      <c r="CJ13" s="1875" t="s">
        <v>2424</v>
      </c>
      <c r="CK13" s="1875" t="s">
        <v>2312</v>
      </c>
      <c r="CL13" s="1875" t="s">
        <v>2074</v>
      </c>
      <c r="CM13" s="1875" t="s">
        <v>2532</v>
      </c>
      <c r="CN13" s="1875" t="s">
        <v>2532</v>
      </c>
      <c r="CO13" s="1875" t="s">
        <v>2532</v>
      </c>
      <c r="CP13" s="1875" t="s">
        <v>2532</v>
      </c>
      <c r="CQ13" s="1876" t="s">
        <v>2532</v>
      </c>
      <c r="CR13" s="1875" t="s">
        <v>2532</v>
      </c>
      <c r="CS13" s="1875" t="s">
        <v>2532</v>
      </c>
      <c r="CT13" s="1875" t="s">
        <v>2533</v>
      </c>
      <c r="CU13" s="1875" t="s">
        <v>2533</v>
      </c>
      <c r="CV13" s="1875" t="s">
        <v>2534</v>
      </c>
      <c r="CW13" s="1875" t="s">
        <v>2534</v>
      </c>
      <c r="CX13" s="1875" t="s">
        <v>2535</v>
      </c>
      <c r="CY13" s="1875" t="s">
        <v>2536</v>
      </c>
      <c r="CZ13" s="1875" t="s">
        <v>2536</v>
      </c>
      <c r="DA13" s="1875" t="s">
        <v>2536</v>
      </c>
      <c r="DB13" s="1875" t="s">
        <v>2536</v>
      </c>
      <c r="DC13" s="1877" t="s">
        <v>2537</v>
      </c>
      <c r="DD13" s="1877" t="s">
        <v>2538</v>
      </c>
      <c r="DE13" s="1877" t="s">
        <v>2539</v>
      </c>
      <c r="DF13" s="1877" t="s">
        <v>2540</v>
      </c>
      <c r="DG13" s="1877" t="s">
        <v>2540</v>
      </c>
      <c r="DH13" s="1877" t="s">
        <v>2541</v>
      </c>
      <c r="DI13" s="1877" t="s">
        <v>2542</v>
      </c>
      <c r="DJ13" s="1877" t="s">
        <v>2543</v>
      </c>
      <c r="DK13" s="1877" t="s">
        <v>2544</v>
      </c>
      <c r="DL13" s="1877" t="s">
        <v>2544</v>
      </c>
      <c r="DM13" s="1877" t="s">
        <v>2545</v>
      </c>
      <c r="DN13" s="1877" t="s">
        <v>2546</v>
      </c>
      <c r="DO13" s="1877" t="s">
        <v>2546</v>
      </c>
      <c r="DP13" s="1877" t="s">
        <v>2547</v>
      </c>
      <c r="DQ13" s="1877" t="s">
        <v>2547</v>
      </c>
      <c r="DR13" s="1878" t="s">
        <v>2548</v>
      </c>
      <c r="DS13" s="1879" t="s">
        <v>2548</v>
      </c>
      <c r="DT13" s="1879" t="s">
        <v>2548</v>
      </c>
      <c r="DU13" s="1879" t="s">
        <v>2549</v>
      </c>
      <c r="DV13" s="1879" t="s">
        <v>2549</v>
      </c>
      <c r="DW13" s="1879" t="s">
        <v>2548</v>
      </c>
      <c r="DX13" s="1879" t="s">
        <v>2550</v>
      </c>
      <c r="DY13" s="1879" t="s">
        <v>2550</v>
      </c>
      <c r="DZ13" s="1879" t="s">
        <v>2551</v>
      </c>
      <c r="EA13" s="1879" t="s">
        <v>2551</v>
      </c>
      <c r="EB13" s="1879" t="s">
        <v>2552</v>
      </c>
      <c r="EC13" s="1879" t="s">
        <v>2552</v>
      </c>
      <c r="ED13" s="1879" t="s">
        <v>2553</v>
      </c>
      <c r="EE13" s="1879" t="s">
        <v>2554</v>
      </c>
      <c r="EF13" s="1879" t="s">
        <v>2488</v>
      </c>
      <c r="EG13" s="1879" t="s">
        <v>2555</v>
      </c>
      <c r="EH13" s="1879" t="s">
        <v>2556</v>
      </c>
      <c r="EI13" s="1879" t="s">
        <v>2556</v>
      </c>
      <c r="EJ13" s="1879" t="s">
        <v>2557</v>
      </c>
      <c r="EK13" s="1879" t="s">
        <v>2558</v>
      </c>
      <c r="EL13" s="1879" t="s">
        <v>2559</v>
      </c>
      <c r="EM13" s="1879" t="s">
        <v>2560</v>
      </c>
      <c r="EN13" s="1879" t="s">
        <v>2561</v>
      </c>
      <c r="EO13" s="1879" t="s">
        <v>2562</v>
      </c>
      <c r="EP13" s="1879" t="s">
        <v>2563</v>
      </c>
      <c r="EQ13" s="1879" t="s">
        <v>2366</v>
      </c>
      <c r="ER13" s="1879" t="s">
        <v>2564</v>
      </c>
      <c r="ES13" s="1881" t="s">
        <v>2565</v>
      </c>
      <c r="ET13" s="1870" t="s">
        <v>2566</v>
      </c>
      <c r="EU13" s="1870" t="s">
        <v>2567</v>
      </c>
      <c r="EV13" s="1870" t="s">
        <v>2568</v>
      </c>
      <c r="EW13" s="1870" t="s">
        <v>2569</v>
      </c>
      <c r="EX13" s="1870">
        <v>2.1</v>
      </c>
      <c r="EY13" s="1870" t="s">
        <v>2570</v>
      </c>
      <c r="EZ13" s="1870" t="s">
        <v>2123</v>
      </c>
      <c r="FA13" s="1870">
        <v>3.15</v>
      </c>
      <c r="FB13" s="1870" t="s">
        <v>2571</v>
      </c>
      <c r="FC13" s="1870">
        <v>2.1</v>
      </c>
      <c r="FD13" s="1870" t="s">
        <v>2572</v>
      </c>
      <c r="FE13" s="1871" t="s">
        <v>2573</v>
      </c>
      <c r="FF13" s="1871" t="s">
        <v>2574</v>
      </c>
      <c r="FG13" s="1871" t="s">
        <v>2572</v>
      </c>
      <c r="FH13" s="1871" t="s">
        <v>2575</v>
      </c>
      <c r="FI13" s="1871" t="s">
        <v>2573</v>
      </c>
      <c r="FJ13" s="1871" t="s">
        <v>2576</v>
      </c>
      <c r="FK13" s="1871" t="s">
        <v>2577</v>
      </c>
      <c r="FL13" s="1871" t="s">
        <v>2578</v>
      </c>
      <c r="FM13" s="1871" t="s">
        <v>2579</v>
      </c>
      <c r="FN13" s="1871" t="s">
        <v>2580</v>
      </c>
      <c r="FO13" s="1871" t="s">
        <v>2581</v>
      </c>
      <c r="FP13" s="1871" t="s">
        <v>2582</v>
      </c>
      <c r="FQ13" s="1871" t="s">
        <v>2382</v>
      </c>
      <c r="FR13" s="1871" t="s">
        <v>2583</v>
      </c>
      <c r="FS13" s="1871" t="s">
        <v>2584</v>
      </c>
      <c r="FT13" s="1871" t="s">
        <v>2585</v>
      </c>
      <c r="FU13" s="1871" t="s">
        <v>2586</v>
      </c>
      <c r="FV13" s="1871" t="s">
        <v>2587</v>
      </c>
      <c r="FW13" s="1871" t="s">
        <v>2588</v>
      </c>
      <c r="FX13" s="1871" t="s">
        <v>2368</v>
      </c>
      <c r="FY13" s="1871" t="s">
        <v>2368</v>
      </c>
      <c r="FZ13" s="1871" t="s">
        <v>2368</v>
      </c>
      <c r="GA13" s="1871" t="s">
        <v>2368</v>
      </c>
      <c r="GB13" s="1871" t="s">
        <v>2589</v>
      </c>
      <c r="GC13" s="1871" t="s">
        <v>2590</v>
      </c>
      <c r="GD13" s="1871" t="s">
        <v>2368</v>
      </c>
      <c r="GE13" s="1871" t="s">
        <v>2590</v>
      </c>
      <c r="GF13" s="1871" t="s">
        <v>2591</v>
      </c>
      <c r="GG13" s="1871" t="s">
        <v>2592</v>
      </c>
      <c r="GH13" s="1871" t="s">
        <v>2593</v>
      </c>
      <c r="GI13" s="1871" t="s">
        <v>2131</v>
      </c>
      <c r="GJ13" s="1871" t="s">
        <v>2594</v>
      </c>
      <c r="GK13" s="1871" t="s">
        <v>2595</v>
      </c>
      <c r="GL13" s="1871" t="s">
        <v>2596</v>
      </c>
      <c r="GM13" s="1871" t="s">
        <v>2597</v>
      </c>
    </row>
    <row r="14" spans="1:195" s="1847" customFormat="1" ht="20.100000000000001" customHeight="1" x14ac:dyDescent="0.3">
      <c r="A14" s="1872" t="s">
        <v>2598</v>
      </c>
      <c r="B14" s="1873" t="s">
        <v>2599</v>
      </c>
      <c r="C14" s="1874" t="s">
        <v>2287</v>
      </c>
      <c r="D14" s="1874" t="s">
        <v>2286</v>
      </c>
      <c r="E14" s="1874" t="s">
        <v>2307</v>
      </c>
      <c r="F14" s="1873" t="s">
        <v>2307</v>
      </c>
      <c r="G14" s="1874" t="s">
        <v>2307</v>
      </c>
      <c r="H14" s="1874" t="s">
        <v>2600</v>
      </c>
      <c r="I14" s="1874" t="s">
        <v>2307</v>
      </c>
      <c r="J14" s="1874" t="s">
        <v>2307</v>
      </c>
      <c r="K14" s="1874" t="s">
        <v>2307</v>
      </c>
      <c r="L14" s="1874" t="s">
        <v>2307</v>
      </c>
      <c r="M14" s="1874" t="s">
        <v>2307</v>
      </c>
      <c r="N14" s="1873" t="s">
        <v>2307</v>
      </c>
      <c r="O14" s="1874" t="s">
        <v>2307</v>
      </c>
      <c r="P14" s="1874" t="s">
        <v>2601</v>
      </c>
      <c r="Q14" s="1873" t="s">
        <v>2416</v>
      </c>
      <c r="R14" s="1874" t="s">
        <v>2416</v>
      </c>
      <c r="S14" s="1874" t="s">
        <v>2602</v>
      </c>
      <c r="T14" s="1875" t="s">
        <v>2510</v>
      </c>
      <c r="U14" s="1875" t="s">
        <v>2603</v>
      </c>
      <c r="V14" s="1875" t="s">
        <v>2510</v>
      </c>
      <c r="W14" s="1875" t="s">
        <v>2510</v>
      </c>
      <c r="X14" s="1875" t="s">
        <v>2510</v>
      </c>
      <c r="Y14" s="1875" t="s">
        <v>2604</v>
      </c>
      <c r="Z14" s="1875" t="s">
        <v>2605</v>
      </c>
      <c r="AA14" s="1875" t="s">
        <v>2606</v>
      </c>
      <c r="AB14" s="1875" t="s">
        <v>2606</v>
      </c>
      <c r="AC14" s="1875" t="s">
        <v>2606</v>
      </c>
      <c r="AD14" s="1875" t="s">
        <v>2606</v>
      </c>
      <c r="AE14" s="1875" t="s">
        <v>2509</v>
      </c>
      <c r="AF14" s="1875" t="s">
        <v>2509</v>
      </c>
      <c r="AG14" s="1875" t="s">
        <v>2513</v>
      </c>
      <c r="AH14" s="1875" t="s">
        <v>2513</v>
      </c>
      <c r="AI14" s="1875" t="s">
        <v>2197</v>
      </c>
      <c r="AJ14" s="1875" t="s">
        <v>2607</v>
      </c>
      <c r="AK14" s="1875" t="s">
        <v>2607</v>
      </c>
      <c r="AL14" s="1875" t="s">
        <v>2608</v>
      </c>
      <c r="AM14" s="1875" t="s">
        <v>2608</v>
      </c>
      <c r="AN14" s="1875" t="s">
        <v>2608</v>
      </c>
      <c r="AO14" s="1875" t="s">
        <v>2608</v>
      </c>
      <c r="AP14" s="1875" t="s">
        <v>2607</v>
      </c>
      <c r="AQ14" s="1875" t="s">
        <v>2609</v>
      </c>
      <c r="AR14" s="1875" t="s">
        <v>2609</v>
      </c>
      <c r="AS14" s="1875" t="s">
        <v>2609</v>
      </c>
      <c r="AT14" s="1875" t="s">
        <v>2609</v>
      </c>
      <c r="AU14" s="1875" t="s">
        <v>2610</v>
      </c>
      <c r="AV14" s="1875" t="s">
        <v>2610</v>
      </c>
      <c r="AW14" s="1875" t="s">
        <v>2610</v>
      </c>
      <c r="AX14" s="1875" t="s">
        <v>2610</v>
      </c>
      <c r="AY14" s="1875" t="s">
        <v>2610</v>
      </c>
      <c r="AZ14" s="1875" t="s">
        <v>2611</v>
      </c>
      <c r="BA14" s="1875" t="s">
        <v>2611</v>
      </c>
      <c r="BB14" s="1875" t="s">
        <v>2611</v>
      </c>
      <c r="BC14" s="1875" t="s">
        <v>2611</v>
      </c>
      <c r="BD14" s="1875" t="s">
        <v>2611</v>
      </c>
      <c r="BE14" s="1875" t="s">
        <v>2308</v>
      </c>
      <c r="BF14" s="1875" t="s">
        <v>2308</v>
      </c>
      <c r="BG14" s="1875" t="s">
        <v>2308</v>
      </c>
      <c r="BH14" s="1875" t="s">
        <v>2612</v>
      </c>
      <c r="BI14" s="1875" t="s">
        <v>2613</v>
      </c>
      <c r="BJ14" s="1875" t="s">
        <v>2066</v>
      </c>
      <c r="BK14" s="1875" t="s">
        <v>2066</v>
      </c>
      <c r="BL14" s="1875" t="s">
        <v>2066</v>
      </c>
      <c r="BM14" s="1875" t="s">
        <v>2308</v>
      </c>
      <c r="BN14" s="1875" t="s">
        <v>2066</v>
      </c>
      <c r="BO14" s="1875" t="s">
        <v>2614</v>
      </c>
      <c r="BP14" s="1875" t="s">
        <v>2615</v>
      </c>
      <c r="BQ14" s="1875" t="s">
        <v>2615</v>
      </c>
      <c r="BR14" s="1875" t="s">
        <v>2307</v>
      </c>
      <c r="BS14" s="1875" t="s">
        <v>2307</v>
      </c>
      <c r="BT14" s="1875" t="s">
        <v>2307</v>
      </c>
      <c r="BU14" s="1875" t="s">
        <v>2307</v>
      </c>
      <c r="BV14" s="1875" t="s">
        <v>2307</v>
      </c>
      <c r="BW14" s="1875" t="s">
        <v>2616</v>
      </c>
      <c r="BX14" s="1875" t="s">
        <v>2616</v>
      </c>
      <c r="BY14" s="1875" t="s">
        <v>2616</v>
      </c>
      <c r="BZ14" s="1876" t="s">
        <v>2616</v>
      </c>
      <c r="CA14" s="1875" t="s">
        <v>2616</v>
      </c>
      <c r="CB14" s="1875" t="s">
        <v>2616</v>
      </c>
      <c r="CC14" s="1875" t="s">
        <v>2616</v>
      </c>
      <c r="CD14" s="1875" t="s">
        <v>2613</v>
      </c>
      <c r="CE14" s="1875" t="s">
        <v>2617</v>
      </c>
      <c r="CF14" s="1875" t="s">
        <v>2617</v>
      </c>
      <c r="CG14" s="1875" t="s">
        <v>2617</v>
      </c>
      <c r="CH14" s="1875" t="s">
        <v>2529</v>
      </c>
      <c r="CI14" s="1875" t="s">
        <v>2529</v>
      </c>
      <c r="CJ14" s="1875" t="s">
        <v>2529</v>
      </c>
      <c r="CK14" s="1875" t="s">
        <v>2313</v>
      </c>
      <c r="CL14" s="1875" t="s">
        <v>2618</v>
      </c>
      <c r="CM14" s="1875" t="s">
        <v>2619</v>
      </c>
      <c r="CN14" s="1875" t="s">
        <v>2620</v>
      </c>
      <c r="CO14" s="1875" t="s">
        <v>2621</v>
      </c>
      <c r="CP14" s="1875" t="s">
        <v>2620</v>
      </c>
      <c r="CQ14" s="1876" t="s">
        <v>2620</v>
      </c>
      <c r="CR14" s="1875" t="s">
        <v>2619</v>
      </c>
      <c r="CS14" s="1875" t="s">
        <v>2619</v>
      </c>
      <c r="CT14" s="1875" t="s">
        <v>2622</v>
      </c>
      <c r="CU14" s="1875" t="s">
        <v>2537</v>
      </c>
      <c r="CV14" s="1875" t="s">
        <v>2536</v>
      </c>
      <c r="CW14" s="1875" t="s">
        <v>2623</v>
      </c>
      <c r="CX14" s="1875" t="s">
        <v>2623</v>
      </c>
      <c r="CY14" s="1875" t="s">
        <v>2539</v>
      </c>
      <c r="CZ14" s="1875" t="s">
        <v>2624</v>
      </c>
      <c r="DA14" s="1875" t="s">
        <v>2625</v>
      </c>
      <c r="DB14" s="1875" t="s">
        <v>2626</v>
      </c>
      <c r="DC14" s="1877" t="s">
        <v>2541</v>
      </c>
      <c r="DD14" s="1877" t="s">
        <v>2541</v>
      </c>
      <c r="DE14" s="1877" t="s">
        <v>2543</v>
      </c>
      <c r="DF14" s="1877" t="s">
        <v>2627</v>
      </c>
      <c r="DG14" s="1877" t="s">
        <v>2545</v>
      </c>
      <c r="DH14" s="1877" t="s">
        <v>2628</v>
      </c>
      <c r="DI14" s="1877" t="s">
        <v>2629</v>
      </c>
      <c r="DJ14" s="1877" t="s">
        <v>2545</v>
      </c>
      <c r="DK14" s="1877" t="s">
        <v>2630</v>
      </c>
      <c r="DL14" s="1877" t="s">
        <v>2631</v>
      </c>
      <c r="DM14" s="1877" t="s">
        <v>2632</v>
      </c>
      <c r="DN14" s="1877" t="s">
        <v>2633</v>
      </c>
      <c r="DO14" s="1877" t="s">
        <v>2634</v>
      </c>
      <c r="DP14" s="1877" t="s">
        <v>2635</v>
      </c>
      <c r="DQ14" s="1877" t="s">
        <v>2636</v>
      </c>
      <c r="DR14" s="1878" t="s">
        <v>2637</v>
      </c>
      <c r="DS14" s="1879" t="s">
        <v>2637</v>
      </c>
      <c r="DT14" s="1879" t="s">
        <v>2637</v>
      </c>
      <c r="DU14" s="1879" t="s">
        <v>2636</v>
      </c>
      <c r="DV14" s="1879" t="s">
        <v>2636</v>
      </c>
      <c r="DW14" s="1879" t="s">
        <v>2636</v>
      </c>
      <c r="DX14" s="1879" t="s">
        <v>2636</v>
      </c>
      <c r="DY14" s="1879" t="s">
        <v>2636</v>
      </c>
      <c r="DZ14" s="1879" t="s">
        <v>2636</v>
      </c>
      <c r="EA14" s="1879" t="s">
        <v>2638</v>
      </c>
      <c r="EB14" s="1879" t="s">
        <v>2638</v>
      </c>
      <c r="EC14" s="1879" t="s">
        <v>2638</v>
      </c>
      <c r="ED14" s="1879" t="s">
        <v>2638</v>
      </c>
      <c r="EE14" s="1879" t="s">
        <v>2639</v>
      </c>
      <c r="EF14" s="1879" t="s">
        <v>2640</v>
      </c>
      <c r="EG14" s="1879" t="s">
        <v>2640</v>
      </c>
      <c r="EH14" s="1879" t="s">
        <v>2640</v>
      </c>
      <c r="EI14" s="1879" t="s">
        <v>2640</v>
      </c>
      <c r="EJ14" s="1879" t="s">
        <v>2641</v>
      </c>
      <c r="EK14" s="1879" t="s">
        <v>2642</v>
      </c>
      <c r="EL14" s="1879" t="s">
        <v>2643</v>
      </c>
      <c r="EM14" s="1879" t="s">
        <v>2644</v>
      </c>
      <c r="EN14" s="1879" t="s">
        <v>2645</v>
      </c>
      <c r="EO14" s="1879" t="s">
        <v>2646</v>
      </c>
      <c r="EP14" s="1879" t="s">
        <v>2239</v>
      </c>
      <c r="EQ14" s="1879" t="s">
        <v>2647</v>
      </c>
      <c r="ER14" s="1879" t="s">
        <v>2648</v>
      </c>
      <c r="ES14" s="1881" t="s">
        <v>2649</v>
      </c>
      <c r="ET14" s="1870" t="s">
        <v>2467</v>
      </c>
      <c r="EU14" s="1870" t="s">
        <v>2650</v>
      </c>
      <c r="EV14" s="1870" t="s">
        <v>2651</v>
      </c>
      <c r="EW14" s="1870" t="s">
        <v>2652</v>
      </c>
      <c r="EX14" s="1870" t="s">
        <v>2586</v>
      </c>
      <c r="EY14" s="1870" t="s">
        <v>2653</v>
      </c>
      <c r="EZ14" s="1870" t="s">
        <v>2654</v>
      </c>
      <c r="FA14" s="1870" t="s">
        <v>2655</v>
      </c>
      <c r="FB14" s="1870" t="s">
        <v>2656</v>
      </c>
      <c r="FC14" s="1870" t="s">
        <v>2657</v>
      </c>
      <c r="FD14" s="1870" t="s">
        <v>2658</v>
      </c>
      <c r="FE14" s="1871" t="s">
        <v>2656</v>
      </c>
      <c r="FF14" s="1871" t="s">
        <v>2659</v>
      </c>
      <c r="FG14" s="1871" t="s">
        <v>2660</v>
      </c>
      <c r="FH14" s="1871" t="s">
        <v>2661</v>
      </c>
      <c r="FI14" s="1871" t="s">
        <v>2662</v>
      </c>
      <c r="FJ14" s="1871" t="s">
        <v>2663</v>
      </c>
      <c r="FK14" s="1871" t="s">
        <v>2664</v>
      </c>
      <c r="FL14" s="1871" t="s">
        <v>2665</v>
      </c>
      <c r="FM14" s="1871" t="s">
        <v>2666</v>
      </c>
      <c r="FN14" s="1871" t="s">
        <v>2667</v>
      </c>
      <c r="FO14" s="1871" t="s">
        <v>2668</v>
      </c>
      <c r="FP14" s="1871" t="s">
        <v>2669</v>
      </c>
      <c r="FQ14" s="1871" t="s">
        <v>2670</v>
      </c>
      <c r="FR14" s="1871" t="s">
        <v>2561</v>
      </c>
      <c r="FS14" s="1871" t="s">
        <v>2671</v>
      </c>
      <c r="FT14" s="1871" t="s">
        <v>2672</v>
      </c>
      <c r="FU14" s="1871" t="s">
        <v>2673</v>
      </c>
      <c r="FV14" s="1871" t="s">
        <v>2674</v>
      </c>
      <c r="FW14" s="1871" t="s">
        <v>2675</v>
      </c>
      <c r="FX14" s="1871" t="s">
        <v>2676</v>
      </c>
      <c r="FY14" s="1871" t="s">
        <v>2677</v>
      </c>
      <c r="FZ14" s="1871" t="s">
        <v>2677</v>
      </c>
      <c r="GA14" s="1871" t="s">
        <v>2678</v>
      </c>
      <c r="GB14" s="1871" t="s">
        <v>2679</v>
      </c>
      <c r="GC14" s="1871" t="s">
        <v>2680</v>
      </c>
      <c r="GD14" s="1871" t="s">
        <v>2677</v>
      </c>
      <c r="GE14" s="1871" t="s">
        <v>2681</v>
      </c>
      <c r="GF14" s="1871" t="s">
        <v>2682</v>
      </c>
      <c r="GG14" s="1871" t="s">
        <v>2683</v>
      </c>
      <c r="GH14" s="1871" t="s">
        <v>2683</v>
      </c>
      <c r="GI14" s="1871" t="s">
        <v>2681</v>
      </c>
      <c r="GJ14" s="1871" t="s">
        <v>2684</v>
      </c>
      <c r="GK14" s="1871" t="s">
        <v>2685</v>
      </c>
      <c r="GL14" s="1871" t="s">
        <v>2680</v>
      </c>
      <c r="GM14" s="1871" t="s">
        <v>2686</v>
      </c>
    </row>
    <row r="15" spans="1:195" s="1847" customFormat="1" ht="20.100000000000001" customHeight="1" x14ac:dyDescent="0.3">
      <c r="A15" s="1872" t="s">
        <v>2687</v>
      </c>
      <c r="B15" s="1873" t="s">
        <v>2688</v>
      </c>
      <c r="C15" s="1874" t="s">
        <v>2415</v>
      </c>
      <c r="D15" s="1874" t="s">
        <v>2689</v>
      </c>
      <c r="E15" s="1874" t="s">
        <v>2689</v>
      </c>
      <c r="F15" s="1873" t="s">
        <v>2689</v>
      </c>
      <c r="G15" s="1874" t="s">
        <v>2512</v>
      </c>
      <c r="H15" s="1874" t="s">
        <v>2512</v>
      </c>
      <c r="I15" s="1874" t="s">
        <v>2512</v>
      </c>
      <c r="J15" s="1874" t="s">
        <v>2512</v>
      </c>
      <c r="K15" s="1874" t="s">
        <v>2512</v>
      </c>
      <c r="L15" s="1874" t="s">
        <v>2512</v>
      </c>
      <c r="M15" s="1874" t="s">
        <v>2512</v>
      </c>
      <c r="N15" s="1873" t="s">
        <v>2513</v>
      </c>
      <c r="O15" s="1874" t="s">
        <v>2513</v>
      </c>
      <c r="P15" s="1874" t="s">
        <v>2414</v>
      </c>
      <c r="Q15" s="1873" t="s">
        <v>2414</v>
      </c>
      <c r="R15" s="1874" t="s">
        <v>2509</v>
      </c>
      <c r="S15" s="1874" t="s">
        <v>2509</v>
      </c>
      <c r="T15" s="1875" t="s">
        <v>2690</v>
      </c>
      <c r="U15" s="1875" t="s">
        <v>2691</v>
      </c>
      <c r="V15" s="1875" t="s">
        <v>2692</v>
      </c>
      <c r="W15" s="1875" t="s">
        <v>2692</v>
      </c>
      <c r="X15" s="1875" t="s">
        <v>2690</v>
      </c>
      <c r="Y15" s="1875" t="s">
        <v>2692</v>
      </c>
      <c r="Z15" s="1875" t="s">
        <v>2508</v>
      </c>
      <c r="AA15" s="1875" t="s">
        <v>2508</v>
      </c>
      <c r="AB15" s="1875" t="s">
        <v>2508</v>
      </c>
      <c r="AC15" s="1875" t="s">
        <v>2508</v>
      </c>
      <c r="AD15" s="1875" t="s">
        <v>2508</v>
      </c>
      <c r="AE15" s="1875" t="s">
        <v>2606</v>
      </c>
      <c r="AF15" s="1875" t="s">
        <v>2606</v>
      </c>
      <c r="AG15" s="1875" t="s">
        <v>2510</v>
      </c>
      <c r="AH15" s="1875" t="s">
        <v>2693</v>
      </c>
      <c r="AI15" s="1875" t="s">
        <v>2694</v>
      </c>
      <c r="AJ15" s="1875" t="s">
        <v>2695</v>
      </c>
      <c r="AK15" s="1875" t="s">
        <v>2695</v>
      </c>
      <c r="AL15" s="1875" t="s">
        <v>2696</v>
      </c>
      <c r="AM15" s="1875" t="s">
        <v>2696</v>
      </c>
      <c r="AN15" s="1875" t="s">
        <v>2696</v>
      </c>
      <c r="AO15" s="1875" t="s">
        <v>2696</v>
      </c>
      <c r="AP15" s="1875" t="s">
        <v>2697</v>
      </c>
      <c r="AQ15" s="1875" t="s">
        <v>2698</v>
      </c>
      <c r="AR15" s="1875" t="s">
        <v>2698</v>
      </c>
      <c r="AS15" s="1875" t="s">
        <v>2698</v>
      </c>
      <c r="AT15" s="1875" t="s">
        <v>2698</v>
      </c>
      <c r="AU15" s="1875" t="s">
        <v>2699</v>
      </c>
      <c r="AV15" s="1875" t="s">
        <v>2700</v>
      </c>
      <c r="AW15" s="1875" t="s">
        <v>2700</v>
      </c>
      <c r="AX15" s="1875" t="s">
        <v>2698</v>
      </c>
      <c r="AY15" s="1875" t="s">
        <v>2698</v>
      </c>
      <c r="AZ15" s="1875" t="s">
        <v>2698</v>
      </c>
      <c r="BA15" s="1875" t="s">
        <v>2698</v>
      </c>
      <c r="BB15" s="1875" t="s">
        <v>2698</v>
      </c>
      <c r="BC15" s="1875" t="s">
        <v>2698</v>
      </c>
      <c r="BD15" s="1875" t="s">
        <v>2701</v>
      </c>
      <c r="BE15" s="1875" t="s">
        <v>2701</v>
      </c>
      <c r="BF15" s="1875" t="s">
        <v>2701</v>
      </c>
      <c r="BG15" s="1875" t="s">
        <v>2701</v>
      </c>
      <c r="BH15" s="1875" t="s">
        <v>2701</v>
      </c>
      <c r="BI15" s="1875" t="s">
        <v>2702</v>
      </c>
      <c r="BJ15" s="1875" t="s">
        <v>2701</v>
      </c>
      <c r="BK15" s="1875" t="s">
        <v>2701</v>
      </c>
      <c r="BL15" s="1875" t="s">
        <v>2701</v>
      </c>
      <c r="BM15" s="1875" t="s">
        <v>2703</v>
      </c>
      <c r="BN15" s="1875" t="s">
        <v>2703</v>
      </c>
      <c r="BO15" s="1875" t="s">
        <v>2704</v>
      </c>
      <c r="BP15" s="1875" t="s">
        <v>2704</v>
      </c>
      <c r="BQ15" s="1875" t="s">
        <v>2704</v>
      </c>
      <c r="BR15" s="1875" t="s">
        <v>2704</v>
      </c>
      <c r="BS15" s="1875" t="s">
        <v>2705</v>
      </c>
      <c r="BT15" s="1875" t="s">
        <v>2705</v>
      </c>
      <c r="BU15" s="1875" t="s">
        <v>2705</v>
      </c>
      <c r="BV15" s="1875" t="s">
        <v>2705</v>
      </c>
      <c r="BW15" s="1875" t="s">
        <v>2706</v>
      </c>
      <c r="BX15" s="1875" t="s">
        <v>2706</v>
      </c>
      <c r="BY15" s="1875" t="s">
        <v>2706</v>
      </c>
      <c r="BZ15" s="1876" t="s">
        <v>2706</v>
      </c>
      <c r="CA15" s="1875" t="s">
        <v>2707</v>
      </c>
      <c r="CB15" s="1875" t="s">
        <v>2708</v>
      </c>
      <c r="CC15" s="1875" t="s">
        <v>2709</v>
      </c>
      <c r="CD15" s="1875" t="s">
        <v>2314</v>
      </c>
      <c r="CE15" s="1875" t="s">
        <v>2314</v>
      </c>
      <c r="CF15" s="1875" t="s">
        <v>2314</v>
      </c>
      <c r="CG15" s="1875" t="s">
        <v>2314</v>
      </c>
      <c r="CH15" s="1875" t="s">
        <v>2710</v>
      </c>
      <c r="CI15" s="1875" t="s">
        <v>2710</v>
      </c>
      <c r="CJ15" s="1875" t="s">
        <v>2710</v>
      </c>
      <c r="CK15" s="1875" t="s">
        <v>2710</v>
      </c>
      <c r="CL15" s="1875" t="s">
        <v>2710</v>
      </c>
      <c r="CM15" s="1875" t="s">
        <v>2710</v>
      </c>
      <c r="CN15" s="1875" t="s">
        <v>2710</v>
      </c>
      <c r="CO15" s="1875" t="s">
        <v>2711</v>
      </c>
      <c r="CP15" s="1875" t="s">
        <v>2711</v>
      </c>
      <c r="CQ15" s="1876" t="s">
        <v>2711</v>
      </c>
      <c r="CR15" s="1875" t="s">
        <v>2712</v>
      </c>
      <c r="CS15" s="1875" t="s">
        <v>2713</v>
      </c>
      <c r="CT15" s="1875" t="s">
        <v>2714</v>
      </c>
      <c r="CU15" s="1875" t="s">
        <v>2714</v>
      </c>
      <c r="CV15" s="1875" t="s">
        <v>2714</v>
      </c>
      <c r="CW15" s="1875" t="s">
        <v>2715</v>
      </c>
      <c r="CX15" s="1875" t="s">
        <v>2714</v>
      </c>
      <c r="CY15" s="1875" t="s">
        <v>2714</v>
      </c>
      <c r="CZ15" s="1875" t="s">
        <v>2714</v>
      </c>
      <c r="DA15" s="1875" t="s">
        <v>2714</v>
      </c>
      <c r="DB15" s="1875" t="s">
        <v>2714</v>
      </c>
      <c r="DC15" s="1877" t="s">
        <v>2714</v>
      </c>
      <c r="DD15" s="1877" t="s">
        <v>2714</v>
      </c>
      <c r="DE15" s="1877" t="s">
        <v>2716</v>
      </c>
      <c r="DF15" s="1877" t="s">
        <v>2717</v>
      </c>
      <c r="DG15" s="1877" t="s">
        <v>2717</v>
      </c>
      <c r="DH15" s="1877" t="s">
        <v>2718</v>
      </c>
      <c r="DI15" s="1877" t="s">
        <v>2719</v>
      </c>
      <c r="DJ15" s="1877" t="s">
        <v>2719</v>
      </c>
      <c r="DK15" s="1877" t="s">
        <v>2720</v>
      </c>
      <c r="DL15" s="1877" t="s">
        <v>2721</v>
      </c>
      <c r="DM15" s="1877" t="s">
        <v>2721</v>
      </c>
      <c r="DN15" s="1877" t="s">
        <v>2721</v>
      </c>
      <c r="DO15" s="1877" t="s">
        <v>2722</v>
      </c>
      <c r="DP15" s="1877" t="s">
        <v>2723</v>
      </c>
      <c r="DQ15" s="1877" t="s">
        <v>2724</v>
      </c>
      <c r="DR15" s="1878" t="s">
        <v>2723</v>
      </c>
      <c r="DS15" s="1879" t="s">
        <v>2723</v>
      </c>
      <c r="DT15" s="1879" t="s">
        <v>2723</v>
      </c>
      <c r="DU15" s="1879" t="s">
        <v>2725</v>
      </c>
      <c r="DV15" s="1879" t="s">
        <v>2726</v>
      </c>
      <c r="DW15" s="1879" t="s">
        <v>2726</v>
      </c>
      <c r="DX15" s="1879" t="s">
        <v>2727</v>
      </c>
      <c r="DY15" s="1879" t="s">
        <v>2727</v>
      </c>
      <c r="DZ15" s="1879" t="s">
        <v>2727</v>
      </c>
      <c r="EA15" s="1879" t="s">
        <v>2728</v>
      </c>
      <c r="EB15" s="1879" t="s">
        <v>2728</v>
      </c>
      <c r="EC15" s="1879" t="s">
        <v>2728</v>
      </c>
      <c r="ED15" s="1879" t="s">
        <v>2728</v>
      </c>
      <c r="EE15" s="1879" t="s">
        <v>2729</v>
      </c>
      <c r="EF15" s="1879" t="s">
        <v>2444</v>
      </c>
      <c r="EG15" s="1879" t="s">
        <v>2444</v>
      </c>
      <c r="EH15" s="1879" t="s">
        <v>2444</v>
      </c>
      <c r="EI15" s="1879" t="s">
        <v>2444</v>
      </c>
      <c r="EJ15" s="1879" t="s">
        <v>2730</v>
      </c>
      <c r="EK15" s="1879" t="s">
        <v>2731</v>
      </c>
      <c r="EL15" s="1879" t="s">
        <v>2732</v>
      </c>
      <c r="EM15" s="1879" t="s">
        <v>2730</v>
      </c>
      <c r="EN15" s="1879" t="s">
        <v>2733</v>
      </c>
      <c r="EO15" s="1879" t="s">
        <v>2734</v>
      </c>
      <c r="EP15" s="1879" t="s">
        <v>2735</v>
      </c>
      <c r="EQ15" s="1879" t="s">
        <v>2731</v>
      </c>
      <c r="ER15" s="1879" t="s">
        <v>2731</v>
      </c>
      <c r="ES15" s="1881" t="s">
        <v>2736</v>
      </c>
      <c r="ET15" s="1870" t="s">
        <v>2736</v>
      </c>
      <c r="EU15" s="1870" t="s">
        <v>2737</v>
      </c>
      <c r="EV15" s="1870" t="s">
        <v>2377</v>
      </c>
      <c r="EW15" s="1870" t="s">
        <v>2738</v>
      </c>
      <c r="EX15" s="1870" t="s">
        <v>2739</v>
      </c>
      <c r="EY15" s="1870" t="s">
        <v>2740</v>
      </c>
      <c r="EZ15" s="1870" t="s">
        <v>2741</v>
      </c>
      <c r="FA15" s="1870" t="s">
        <v>2742</v>
      </c>
      <c r="FB15" s="1870" t="s">
        <v>2743</v>
      </c>
      <c r="FC15" s="1870" t="s">
        <v>2744</v>
      </c>
      <c r="FD15" s="1870" t="s">
        <v>2745</v>
      </c>
      <c r="FE15" s="1871" t="s">
        <v>2746</v>
      </c>
      <c r="FF15" s="1871" t="s">
        <v>2747</v>
      </c>
      <c r="FG15" s="1871" t="s">
        <v>2748</v>
      </c>
      <c r="FH15" s="1871" t="s">
        <v>2746</v>
      </c>
      <c r="FI15" s="1871" t="s">
        <v>2749</v>
      </c>
      <c r="FJ15" s="1871" t="s">
        <v>2750</v>
      </c>
      <c r="FK15" s="1871" t="s">
        <v>1906</v>
      </c>
      <c r="FL15" s="1871" t="s">
        <v>2751</v>
      </c>
      <c r="FM15" s="1871" t="s">
        <v>2752</v>
      </c>
      <c r="FN15" s="1871" t="s">
        <v>2753</v>
      </c>
      <c r="FO15" s="1871" t="s">
        <v>2754</v>
      </c>
      <c r="FP15" s="1871" t="s">
        <v>2755</v>
      </c>
      <c r="FQ15" s="1871" t="s">
        <v>2654</v>
      </c>
      <c r="FR15" s="1871" t="s">
        <v>2732</v>
      </c>
      <c r="FS15" s="1871" t="s">
        <v>2756</v>
      </c>
      <c r="FT15" s="1871" t="s">
        <v>2757</v>
      </c>
      <c r="FU15" s="1871" t="s">
        <v>2758</v>
      </c>
      <c r="FV15" s="1871" t="s">
        <v>2759</v>
      </c>
      <c r="FW15" s="1871" t="s">
        <v>2760</v>
      </c>
      <c r="FX15" s="1871" t="s">
        <v>2681</v>
      </c>
      <c r="FY15" s="1871" t="s">
        <v>2761</v>
      </c>
      <c r="FZ15" s="1871" t="s">
        <v>2762</v>
      </c>
      <c r="GA15" s="1871" t="s">
        <v>2763</v>
      </c>
      <c r="GB15" s="1871" t="s">
        <v>2761</v>
      </c>
      <c r="GC15" s="1882" t="s">
        <v>2681</v>
      </c>
      <c r="GD15" s="1882" t="s">
        <v>2761</v>
      </c>
      <c r="GE15" s="1882" t="s">
        <v>2764</v>
      </c>
      <c r="GF15" s="1882" t="s">
        <v>2764</v>
      </c>
      <c r="GG15" s="1882" t="s">
        <v>2681</v>
      </c>
      <c r="GH15" s="1871" t="s">
        <v>2681</v>
      </c>
      <c r="GI15" s="1871" t="s">
        <v>2125</v>
      </c>
      <c r="GJ15" s="1871" t="s">
        <v>2765</v>
      </c>
      <c r="GK15" s="1871" t="s">
        <v>2766</v>
      </c>
      <c r="GL15" s="1871" t="s">
        <v>2125</v>
      </c>
      <c r="GM15" s="1871" t="s">
        <v>2767</v>
      </c>
    </row>
    <row r="16" spans="1:195" s="1847" customFormat="1" ht="20.100000000000001" customHeight="1" x14ac:dyDescent="0.3">
      <c r="A16" s="1872" t="s">
        <v>2768</v>
      </c>
      <c r="B16" s="1873" t="s">
        <v>2769</v>
      </c>
      <c r="C16" s="1874" t="s">
        <v>2770</v>
      </c>
      <c r="D16" s="1874" t="s">
        <v>2696</v>
      </c>
      <c r="E16" s="1874" t="s">
        <v>2696</v>
      </c>
      <c r="F16" s="1873" t="s">
        <v>2696</v>
      </c>
      <c r="G16" s="1874" t="s">
        <v>2771</v>
      </c>
      <c r="H16" s="1874" t="s">
        <v>2771</v>
      </c>
      <c r="I16" s="1874" t="s">
        <v>2771</v>
      </c>
      <c r="J16" s="1874" t="s">
        <v>2771</v>
      </c>
      <c r="K16" s="1874" t="s">
        <v>2771</v>
      </c>
      <c r="L16" s="1874" t="s">
        <v>2771</v>
      </c>
      <c r="M16" s="1874" t="s">
        <v>2771</v>
      </c>
      <c r="N16" s="1873" t="s">
        <v>2772</v>
      </c>
      <c r="O16" s="1874" t="s">
        <v>2772</v>
      </c>
      <c r="P16" s="1874" t="s">
        <v>2773</v>
      </c>
      <c r="Q16" s="1873" t="s">
        <v>2773</v>
      </c>
      <c r="R16" s="1874" t="s">
        <v>2773</v>
      </c>
      <c r="S16" s="1874" t="s">
        <v>2773</v>
      </c>
      <c r="T16" s="1875" t="s">
        <v>2773</v>
      </c>
      <c r="U16" s="1875" t="s">
        <v>2773</v>
      </c>
      <c r="V16" s="1875" t="s">
        <v>2773</v>
      </c>
      <c r="W16" s="1875" t="s">
        <v>2773</v>
      </c>
      <c r="X16" s="1875" t="s">
        <v>2774</v>
      </c>
      <c r="Y16" s="1875" t="s">
        <v>2772</v>
      </c>
      <c r="Z16" s="1875" t="s">
        <v>2773</v>
      </c>
      <c r="AA16" s="1875" t="s">
        <v>2775</v>
      </c>
      <c r="AB16" s="1875" t="s">
        <v>2775</v>
      </c>
      <c r="AC16" s="1875" t="s">
        <v>2775</v>
      </c>
      <c r="AD16" s="1875" t="s">
        <v>2775</v>
      </c>
      <c r="AE16" s="1875" t="s">
        <v>2775</v>
      </c>
      <c r="AF16" s="1875" t="s">
        <v>2775</v>
      </c>
      <c r="AG16" s="1875" t="s">
        <v>2776</v>
      </c>
      <c r="AH16" s="1875" t="s">
        <v>2776</v>
      </c>
      <c r="AI16" s="1875" t="s">
        <v>2777</v>
      </c>
      <c r="AJ16" s="1875" t="s">
        <v>2778</v>
      </c>
      <c r="AK16" s="1875" t="s">
        <v>2778</v>
      </c>
      <c r="AL16" s="1875" t="s">
        <v>2779</v>
      </c>
      <c r="AM16" s="1875" t="s">
        <v>2780</v>
      </c>
      <c r="AN16" s="1875" t="s">
        <v>2781</v>
      </c>
      <c r="AO16" s="1875" t="s">
        <v>2781</v>
      </c>
      <c r="AP16" s="1875" t="s">
        <v>2782</v>
      </c>
      <c r="AQ16" s="1875" t="s">
        <v>2783</v>
      </c>
      <c r="AR16" s="1875" t="s">
        <v>2784</v>
      </c>
      <c r="AS16" s="1875" t="s">
        <v>2785</v>
      </c>
      <c r="AT16" s="1875" t="s">
        <v>2786</v>
      </c>
      <c r="AU16" s="1875" t="s">
        <v>2692</v>
      </c>
      <c r="AV16" s="1875" t="s">
        <v>2787</v>
      </c>
      <c r="AW16" s="1875" t="s">
        <v>2787</v>
      </c>
      <c r="AX16" s="1875" t="s">
        <v>2788</v>
      </c>
      <c r="AY16" s="1875" t="s">
        <v>2789</v>
      </c>
      <c r="AZ16" s="1875" t="s">
        <v>2790</v>
      </c>
      <c r="BA16" s="1875" t="s">
        <v>2789</v>
      </c>
      <c r="BB16" s="1875" t="s">
        <v>2791</v>
      </c>
      <c r="BC16" s="1875" t="s">
        <v>2791</v>
      </c>
      <c r="BD16" s="1875" t="s">
        <v>2791</v>
      </c>
      <c r="BE16" s="1875" t="s">
        <v>2415</v>
      </c>
      <c r="BF16" s="1875" t="s">
        <v>2415</v>
      </c>
      <c r="BG16" s="1875" t="s">
        <v>2792</v>
      </c>
      <c r="BH16" s="1875" t="s">
        <v>2415</v>
      </c>
      <c r="BI16" s="1875" t="s">
        <v>2793</v>
      </c>
      <c r="BJ16" s="1875" t="s">
        <v>2794</v>
      </c>
      <c r="BK16" s="1875" t="s">
        <v>2795</v>
      </c>
      <c r="BL16" s="1875" t="s">
        <v>2795</v>
      </c>
      <c r="BM16" s="1875" t="s">
        <v>2796</v>
      </c>
      <c r="BN16" s="1875" t="s">
        <v>2795</v>
      </c>
      <c r="BO16" s="1875" t="s">
        <v>2797</v>
      </c>
      <c r="BP16" s="1875" t="s">
        <v>2798</v>
      </c>
      <c r="BQ16" s="1875" t="s">
        <v>2799</v>
      </c>
      <c r="BR16" s="1875" t="s">
        <v>2799</v>
      </c>
      <c r="BS16" s="1875" t="s">
        <v>2800</v>
      </c>
      <c r="BT16" s="1875" t="s">
        <v>2800</v>
      </c>
      <c r="BU16" s="1875" t="s">
        <v>2801</v>
      </c>
      <c r="BV16" s="1875" t="s">
        <v>2801</v>
      </c>
      <c r="BW16" s="1875" t="s">
        <v>2802</v>
      </c>
      <c r="BX16" s="1875" t="s">
        <v>2803</v>
      </c>
      <c r="BY16" s="1875" t="s">
        <v>2803</v>
      </c>
      <c r="BZ16" s="1876" t="s">
        <v>2803</v>
      </c>
      <c r="CA16" s="1875" t="s">
        <v>2804</v>
      </c>
      <c r="CB16" s="1875" t="s">
        <v>2805</v>
      </c>
      <c r="CC16" s="1875" t="s">
        <v>2806</v>
      </c>
      <c r="CD16" s="1875" t="s">
        <v>2807</v>
      </c>
      <c r="CE16" s="1875" t="s">
        <v>2808</v>
      </c>
      <c r="CF16" s="1875" t="s">
        <v>2806</v>
      </c>
      <c r="CG16" s="1875" t="s">
        <v>2806</v>
      </c>
      <c r="CH16" s="1875" t="s">
        <v>2809</v>
      </c>
      <c r="CI16" s="1875" t="s">
        <v>2810</v>
      </c>
      <c r="CJ16" s="1875" t="s">
        <v>2811</v>
      </c>
      <c r="CK16" s="1875" t="s">
        <v>2812</v>
      </c>
      <c r="CL16" s="1875" t="s">
        <v>2813</v>
      </c>
      <c r="CM16" s="1875" t="s">
        <v>2813</v>
      </c>
      <c r="CN16" s="1875" t="s">
        <v>2813</v>
      </c>
      <c r="CO16" s="1875" t="s">
        <v>2814</v>
      </c>
      <c r="CP16" s="1875" t="s">
        <v>2814</v>
      </c>
      <c r="CQ16" s="1876" t="s">
        <v>2814</v>
      </c>
      <c r="CR16" s="1875" t="s">
        <v>2815</v>
      </c>
      <c r="CS16" s="1875" t="s">
        <v>2314</v>
      </c>
      <c r="CT16" s="1875" t="s">
        <v>2816</v>
      </c>
      <c r="CU16" s="1875" t="s">
        <v>2817</v>
      </c>
      <c r="CV16" s="1875" t="s">
        <v>2817</v>
      </c>
      <c r="CW16" s="1875" t="s">
        <v>2818</v>
      </c>
      <c r="CX16" s="1875" t="s">
        <v>2817</v>
      </c>
      <c r="CY16" s="1875" t="s">
        <v>2817</v>
      </c>
      <c r="CZ16" s="1875" t="s">
        <v>2817</v>
      </c>
      <c r="DA16" s="1875" t="s">
        <v>2817</v>
      </c>
      <c r="DB16" s="1875" t="s">
        <v>2817</v>
      </c>
      <c r="DC16" s="1877" t="s">
        <v>2817</v>
      </c>
      <c r="DD16" s="1877" t="s">
        <v>2817</v>
      </c>
      <c r="DE16" s="1877" t="s">
        <v>2819</v>
      </c>
      <c r="DF16" s="1877" t="s">
        <v>2820</v>
      </c>
      <c r="DG16" s="1877" t="s">
        <v>2820</v>
      </c>
      <c r="DH16" s="1877" t="s">
        <v>2821</v>
      </c>
      <c r="DI16" s="1877" t="s">
        <v>2822</v>
      </c>
      <c r="DJ16" s="1877" t="s">
        <v>2823</v>
      </c>
      <c r="DK16" s="1877" t="s">
        <v>2824</v>
      </c>
      <c r="DL16" s="1877" t="s">
        <v>2824</v>
      </c>
      <c r="DM16" s="1877" t="s">
        <v>2825</v>
      </c>
      <c r="DN16" s="1877" t="s">
        <v>2826</v>
      </c>
      <c r="DO16" s="1877" t="s">
        <v>2827</v>
      </c>
      <c r="DP16" s="1877" t="s">
        <v>2826</v>
      </c>
      <c r="DQ16" s="1877" t="s">
        <v>2826</v>
      </c>
      <c r="DR16" s="1878" t="s">
        <v>2826</v>
      </c>
      <c r="DS16" s="1879" t="s">
        <v>2826</v>
      </c>
      <c r="DT16" s="1879" t="s">
        <v>2826</v>
      </c>
      <c r="DU16" s="1879" t="s">
        <v>2826</v>
      </c>
      <c r="DV16" s="1879" t="s">
        <v>2828</v>
      </c>
      <c r="DW16" s="1879" t="s">
        <v>2828</v>
      </c>
      <c r="DX16" s="1879" t="s">
        <v>2829</v>
      </c>
      <c r="DY16" s="1879" t="s">
        <v>2829</v>
      </c>
      <c r="DZ16" s="1879" t="s">
        <v>2830</v>
      </c>
      <c r="EA16" s="1879" t="s">
        <v>2831</v>
      </c>
      <c r="EB16" s="1879" t="s">
        <v>2830</v>
      </c>
      <c r="EC16" s="1879" t="s">
        <v>2830</v>
      </c>
      <c r="ED16" s="1879" t="s">
        <v>2830</v>
      </c>
      <c r="EE16" s="1879" t="s">
        <v>2832</v>
      </c>
      <c r="EF16" s="1879" t="s">
        <v>2832</v>
      </c>
      <c r="EG16" s="1879" t="s">
        <v>2832</v>
      </c>
      <c r="EH16" s="1879" t="s">
        <v>2832</v>
      </c>
      <c r="EI16" s="1879" t="s">
        <v>2832</v>
      </c>
      <c r="EJ16" s="1879" t="s">
        <v>2833</v>
      </c>
      <c r="EK16" s="1879" t="s">
        <v>2834</v>
      </c>
      <c r="EL16" s="1879" t="s">
        <v>1942</v>
      </c>
      <c r="EM16" s="1879" t="s">
        <v>2641</v>
      </c>
      <c r="EN16" s="1879" t="s">
        <v>2835</v>
      </c>
      <c r="EO16" s="1879" t="s">
        <v>2836</v>
      </c>
      <c r="EP16" s="1879" t="s">
        <v>2837</v>
      </c>
      <c r="EQ16" s="1879" t="s">
        <v>2838</v>
      </c>
      <c r="ER16" s="1879" t="s">
        <v>2736</v>
      </c>
      <c r="ES16" s="1881" t="s">
        <v>2839</v>
      </c>
      <c r="ET16" s="1870" t="s">
        <v>2840</v>
      </c>
      <c r="EU16" s="1870" t="s">
        <v>2662</v>
      </c>
      <c r="EV16" s="1870" t="s">
        <v>2564</v>
      </c>
      <c r="EW16" s="1870" t="s">
        <v>2841</v>
      </c>
      <c r="EX16" s="1870" t="s">
        <v>1941</v>
      </c>
      <c r="EY16" s="1870" t="s">
        <v>2842</v>
      </c>
      <c r="EZ16" s="1870" t="s">
        <v>2843</v>
      </c>
      <c r="FA16" s="1870" t="s">
        <v>2844</v>
      </c>
      <c r="FB16" s="1870" t="s">
        <v>2845</v>
      </c>
      <c r="FC16" s="1870" t="s">
        <v>2846</v>
      </c>
      <c r="FD16" s="1870" t="s">
        <v>2847</v>
      </c>
      <c r="FE16" s="1871" t="s">
        <v>2848</v>
      </c>
      <c r="FF16" s="1871" t="s">
        <v>2849</v>
      </c>
      <c r="FG16" s="1871" t="s">
        <v>2850</v>
      </c>
      <c r="FH16" s="1871" t="s">
        <v>2851</v>
      </c>
      <c r="FI16" s="1871" t="s">
        <v>2852</v>
      </c>
      <c r="FJ16" s="1871" t="s">
        <v>2853</v>
      </c>
      <c r="FK16" s="1871" t="s">
        <v>2854</v>
      </c>
      <c r="FL16" s="1871" t="s">
        <v>2855</v>
      </c>
      <c r="FM16" s="1871" t="s">
        <v>2856</v>
      </c>
      <c r="FN16" s="1871" t="s">
        <v>2857</v>
      </c>
      <c r="FO16" s="1871" t="s">
        <v>2858</v>
      </c>
      <c r="FP16" s="1871" t="s">
        <v>2859</v>
      </c>
      <c r="FQ16" s="1871" t="s">
        <v>2860</v>
      </c>
      <c r="FR16" s="1871" t="s">
        <v>2861</v>
      </c>
      <c r="FS16" s="1871" t="s">
        <v>2862</v>
      </c>
      <c r="FT16" s="1871" t="s">
        <v>2654</v>
      </c>
      <c r="FU16" s="1871" t="s">
        <v>2732</v>
      </c>
      <c r="FV16" s="1871" t="s">
        <v>2472</v>
      </c>
      <c r="FW16" s="1871" t="s">
        <v>2863</v>
      </c>
      <c r="FX16" s="1871" t="s">
        <v>2864</v>
      </c>
      <c r="FY16" s="1871" t="s">
        <v>2865</v>
      </c>
      <c r="FZ16" s="1871" t="s">
        <v>2865</v>
      </c>
      <c r="GA16" s="1871" t="s">
        <v>2866</v>
      </c>
      <c r="GB16" s="1871" t="s">
        <v>2867</v>
      </c>
      <c r="GC16" s="1882" t="s">
        <v>2868</v>
      </c>
      <c r="GD16" s="1882" t="s">
        <v>2869</v>
      </c>
      <c r="GE16" s="1882" t="s">
        <v>2870</v>
      </c>
      <c r="GF16" s="1882" t="s">
        <v>2871</v>
      </c>
      <c r="GG16" s="1882" t="s">
        <v>2872</v>
      </c>
      <c r="GH16" s="1871" t="s">
        <v>2873</v>
      </c>
      <c r="GI16" s="1871" t="s">
        <v>2874</v>
      </c>
      <c r="GJ16" s="1871" t="s">
        <v>2875</v>
      </c>
      <c r="GK16" s="1871" t="s">
        <v>2876</v>
      </c>
      <c r="GL16" s="1871" t="s">
        <v>2877</v>
      </c>
      <c r="GM16" s="1871" t="s">
        <v>2878</v>
      </c>
    </row>
    <row r="17" spans="1:195" s="1847" customFormat="1" ht="20.100000000000001" customHeight="1" x14ac:dyDescent="0.3">
      <c r="A17" s="1872" t="s">
        <v>2879</v>
      </c>
      <c r="B17" s="1873" t="s">
        <v>2788</v>
      </c>
      <c r="C17" s="1874" t="s">
        <v>2772</v>
      </c>
      <c r="D17" s="1874" t="s">
        <v>2772</v>
      </c>
      <c r="E17" s="1874" t="s">
        <v>2772</v>
      </c>
      <c r="F17" s="1873" t="s">
        <v>2772</v>
      </c>
      <c r="G17" s="1874" t="s">
        <v>2772</v>
      </c>
      <c r="H17" s="1874" t="s">
        <v>2772</v>
      </c>
      <c r="I17" s="1874" t="s">
        <v>2772</v>
      </c>
      <c r="J17" s="1874" t="s">
        <v>2772</v>
      </c>
      <c r="K17" s="1874" t="s">
        <v>2772</v>
      </c>
      <c r="L17" s="1874" t="s">
        <v>2772</v>
      </c>
      <c r="M17" s="1874" t="s">
        <v>2772</v>
      </c>
      <c r="N17" s="1873" t="s">
        <v>2880</v>
      </c>
      <c r="O17" s="1874" t="s">
        <v>2880</v>
      </c>
      <c r="P17" s="1874" t="s">
        <v>2881</v>
      </c>
      <c r="Q17" s="1873" t="s">
        <v>2881</v>
      </c>
      <c r="R17" s="1874" t="s">
        <v>2881</v>
      </c>
      <c r="S17" s="1874" t="s">
        <v>2882</v>
      </c>
      <c r="T17" s="1875" t="s">
        <v>2882</v>
      </c>
      <c r="U17" s="1875" t="s">
        <v>2701</v>
      </c>
      <c r="V17" s="1875" t="s">
        <v>2701</v>
      </c>
      <c r="W17" s="1875" t="s">
        <v>2701</v>
      </c>
      <c r="X17" s="1875" t="s">
        <v>2701</v>
      </c>
      <c r="Y17" s="1875" t="s">
        <v>2701</v>
      </c>
      <c r="Z17" s="1875" t="s">
        <v>2701</v>
      </c>
      <c r="AA17" s="1875" t="s">
        <v>2701</v>
      </c>
      <c r="AB17" s="1875" t="s">
        <v>2701</v>
      </c>
      <c r="AC17" s="1875" t="s">
        <v>2701</v>
      </c>
      <c r="AD17" s="1875" t="s">
        <v>2883</v>
      </c>
      <c r="AE17" s="1875" t="s">
        <v>2883</v>
      </c>
      <c r="AF17" s="1875" t="s">
        <v>2882</v>
      </c>
      <c r="AG17" s="1875" t="s">
        <v>2883</v>
      </c>
      <c r="AH17" s="1875" t="s">
        <v>2883</v>
      </c>
      <c r="AI17" s="1875" t="s">
        <v>2884</v>
      </c>
      <c r="AJ17" s="1875" t="s">
        <v>2884</v>
      </c>
      <c r="AK17" s="1875" t="s">
        <v>2884</v>
      </c>
      <c r="AL17" s="1875" t="s">
        <v>2884</v>
      </c>
      <c r="AM17" s="1875" t="s">
        <v>2885</v>
      </c>
      <c r="AN17" s="1875" t="s">
        <v>2885</v>
      </c>
      <c r="AO17" s="1875" t="s">
        <v>2885</v>
      </c>
      <c r="AP17" s="1875" t="s">
        <v>2886</v>
      </c>
      <c r="AQ17" s="1875" t="s">
        <v>2887</v>
      </c>
      <c r="AR17" s="1875" t="s">
        <v>2888</v>
      </c>
      <c r="AS17" s="1875" t="s">
        <v>2888</v>
      </c>
      <c r="AT17" s="1875" t="s">
        <v>2889</v>
      </c>
      <c r="AU17" s="1875" t="s">
        <v>2890</v>
      </c>
      <c r="AV17" s="1875" t="s">
        <v>2891</v>
      </c>
      <c r="AW17" s="1875" t="s">
        <v>2892</v>
      </c>
      <c r="AX17" s="1875" t="s">
        <v>2893</v>
      </c>
      <c r="AY17" s="1875" t="s">
        <v>2889</v>
      </c>
      <c r="AZ17" s="1875" t="s">
        <v>2889</v>
      </c>
      <c r="BA17" s="1875" t="s">
        <v>2889</v>
      </c>
      <c r="BB17" s="1875" t="s">
        <v>2889</v>
      </c>
      <c r="BC17" s="1875" t="s">
        <v>2889</v>
      </c>
      <c r="BD17" s="1875" t="s">
        <v>2890</v>
      </c>
      <c r="BE17" s="1875" t="s">
        <v>2894</v>
      </c>
      <c r="BF17" s="1875" t="s">
        <v>2894</v>
      </c>
      <c r="BG17" s="1875" t="s">
        <v>2889</v>
      </c>
      <c r="BH17" s="1875" t="s">
        <v>2889</v>
      </c>
      <c r="BI17" s="1875" t="s">
        <v>2893</v>
      </c>
      <c r="BJ17" s="1875" t="s">
        <v>2893</v>
      </c>
      <c r="BK17" s="1875" t="s">
        <v>2895</v>
      </c>
      <c r="BL17" s="1875" t="s">
        <v>2895</v>
      </c>
      <c r="BM17" s="1875" t="s">
        <v>2896</v>
      </c>
      <c r="BN17" s="1875" t="s">
        <v>2896</v>
      </c>
      <c r="BO17" s="1875" t="s">
        <v>2897</v>
      </c>
      <c r="BP17" s="1875" t="s">
        <v>2897</v>
      </c>
      <c r="BQ17" s="1875" t="s">
        <v>2897</v>
      </c>
      <c r="BR17" s="1875" t="s">
        <v>2897</v>
      </c>
      <c r="BS17" s="1875" t="s">
        <v>2898</v>
      </c>
      <c r="BT17" s="1875" t="s">
        <v>2898</v>
      </c>
      <c r="BU17" s="1875" t="s">
        <v>2898</v>
      </c>
      <c r="BV17" s="1875" t="s">
        <v>2898</v>
      </c>
      <c r="BW17" s="1875" t="s">
        <v>2899</v>
      </c>
      <c r="BX17" s="1875" t="s">
        <v>2900</v>
      </c>
      <c r="BY17" s="1875" t="s">
        <v>2899</v>
      </c>
      <c r="BZ17" s="1876" t="s">
        <v>2899</v>
      </c>
      <c r="CA17" s="1875" t="s">
        <v>2899</v>
      </c>
      <c r="CB17" s="1875" t="s">
        <v>2901</v>
      </c>
      <c r="CC17" s="1875" t="s">
        <v>2902</v>
      </c>
      <c r="CD17" s="1875" t="s">
        <v>2903</v>
      </c>
      <c r="CE17" s="1875" t="s">
        <v>2903</v>
      </c>
      <c r="CF17" s="1875" t="s">
        <v>2903</v>
      </c>
      <c r="CG17" s="1875" t="s">
        <v>2903</v>
      </c>
      <c r="CH17" s="1875" t="s">
        <v>2903</v>
      </c>
      <c r="CI17" s="1875" t="s">
        <v>2903</v>
      </c>
      <c r="CJ17" s="1875" t="s">
        <v>2903</v>
      </c>
      <c r="CK17" s="1875" t="s">
        <v>2903</v>
      </c>
      <c r="CL17" s="1875" t="s">
        <v>2904</v>
      </c>
      <c r="CM17" s="1875" t="s">
        <v>2905</v>
      </c>
      <c r="CN17" s="1875" t="s">
        <v>2905</v>
      </c>
      <c r="CO17" s="1875" t="s">
        <v>2906</v>
      </c>
      <c r="CP17" s="1875" t="s">
        <v>2907</v>
      </c>
      <c r="CQ17" s="1876" t="s">
        <v>2907</v>
      </c>
      <c r="CR17" s="1875" t="s">
        <v>2907</v>
      </c>
      <c r="CS17" s="1875" t="s">
        <v>2907</v>
      </c>
      <c r="CT17" s="1875" t="s">
        <v>2907</v>
      </c>
      <c r="CU17" s="1875" t="s">
        <v>2907</v>
      </c>
      <c r="CV17" s="1875" t="s">
        <v>2907</v>
      </c>
      <c r="CW17" s="1875" t="s">
        <v>2907</v>
      </c>
      <c r="CX17" s="1875" t="s">
        <v>2908</v>
      </c>
      <c r="CY17" s="1875" t="s">
        <v>2909</v>
      </c>
      <c r="CZ17" s="1875" t="s">
        <v>2910</v>
      </c>
      <c r="DA17" s="1875" t="s">
        <v>2909</v>
      </c>
      <c r="DB17" s="1875" t="s">
        <v>2909</v>
      </c>
      <c r="DC17" s="1877" t="s">
        <v>2911</v>
      </c>
      <c r="DD17" s="1877" t="s">
        <v>2911</v>
      </c>
      <c r="DE17" s="1877" t="s">
        <v>2911</v>
      </c>
      <c r="DF17" s="1877" t="s">
        <v>2912</v>
      </c>
      <c r="DG17" s="1877" t="s">
        <v>2913</v>
      </c>
      <c r="DH17" s="1877" t="s">
        <v>2909</v>
      </c>
      <c r="DI17" s="1877" t="s">
        <v>2914</v>
      </c>
      <c r="DJ17" s="1877" t="s">
        <v>2915</v>
      </c>
      <c r="DK17" s="1877" t="s">
        <v>2916</v>
      </c>
      <c r="DL17" s="1877" t="s">
        <v>2917</v>
      </c>
      <c r="DM17" s="1877" t="s">
        <v>2918</v>
      </c>
      <c r="DN17" s="1877" t="s">
        <v>2919</v>
      </c>
      <c r="DO17" s="1877" t="s">
        <v>2919</v>
      </c>
      <c r="DP17" s="1877" t="s">
        <v>2920</v>
      </c>
      <c r="DQ17" s="1877" t="s">
        <v>2920</v>
      </c>
      <c r="DR17" s="1878" t="s">
        <v>2921</v>
      </c>
      <c r="DS17" s="1879" t="s">
        <v>2921</v>
      </c>
      <c r="DT17" s="1879" t="s">
        <v>2921</v>
      </c>
      <c r="DU17" s="1879" t="s">
        <v>2921</v>
      </c>
      <c r="DV17" s="1879" t="s">
        <v>2922</v>
      </c>
      <c r="DW17" s="1879" t="s">
        <v>2922</v>
      </c>
      <c r="DX17" s="1879" t="s">
        <v>2716</v>
      </c>
      <c r="DY17" s="1879" t="s">
        <v>2716</v>
      </c>
      <c r="DZ17" s="1879" t="s">
        <v>2716</v>
      </c>
      <c r="EA17" s="1879" t="s">
        <v>2716</v>
      </c>
      <c r="EB17" s="1879" t="s">
        <v>2716</v>
      </c>
      <c r="EC17" s="1879" t="s">
        <v>2716</v>
      </c>
      <c r="ED17" s="1879" t="s">
        <v>2716</v>
      </c>
      <c r="EE17" s="1879" t="s">
        <v>2923</v>
      </c>
      <c r="EF17" s="1879" t="s">
        <v>2924</v>
      </c>
      <c r="EG17" s="1879" t="s">
        <v>2924</v>
      </c>
      <c r="EH17" s="1879" t="s">
        <v>2924</v>
      </c>
      <c r="EI17" s="1879" t="s">
        <v>2924</v>
      </c>
      <c r="EJ17" s="1879" t="s">
        <v>2925</v>
      </c>
      <c r="EK17" s="1879" t="s">
        <v>2926</v>
      </c>
      <c r="EL17" s="1879" t="s">
        <v>2927</v>
      </c>
      <c r="EM17" s="1879" t="s">
        <v>2928</v>
      </c>
      <c r="EN17" s="1879" t="s">
        <v>2929</v>
      </c>
      <c r="EO17" s="1879" t="s">
        <v>2930</v>
      </c>
      <c r="EP17" s="1879" t="s">
        <v>2931</v>
      </c>
      <c r="EQ17" s="1879" t="s">
        <v>2932</v>
      </c>
      <c r="ER17" s="1879" t="s">
        <v>2839</v>
      </c>
      <c r="ES17" s="1881" t="s">
        <v>2933</v>
      </c>
      <c r="ET17" s="1870" t="s">
        <v>2083</v>
      </c>
      <c r="EU17" s="1870" t="s">
        <v>2934</v>
      </c>
      <c r="EV17" s="1870" t="s">
        <v>2935</v>
      </c>
      <c r="EW17" s="1870" t="s">
        <v>2936</v>
      </c>
      <c r="EX17" s="1870" t="s">
        <v>2937</v>
      </c>
      <c r="EY17" s="1870" t="s">
        <v>2938</v>
      </c>
      <c r="EZ17" s="1870" t="s">
        <v>2939</v>
      </c>
      <c r="FA17" s="1870" t="s">
        <v>2940</v>
      </c>
      <c r="FB17" s="1870" t="s">
        <v>2941</v>
      </c>
      <c r="FC17" s="1870" t="s">
        <v>2942</v>
      </c>
      <c r="FD17" s="1870" t="s">
        <v>2943</v>
      </c>
      <c r="FE17" s="1871" t="s">
        <v>2944</v>
      </c>
      <c r="FF17" s="1871" t="s">
        <v>2945</v>
      </c>
      <c r="FG17" s="1871" t="s">
        <v>2946</v>
      </c>
      <c r="FH17" s="1871" t="s">
        <v>2927</v>
      </c>
      <c r="FI17" s="1871" t="s">
        <v>2947</v>
      </c>
      <c r="FJ17" s="1871" t="s">
        <v>2948</v>
      </c>
      <c r="FK17" s="1871" t="s">
        <v>2949</v>
      </c>
      <c r="FL17" s="1871" t="s">
        <v>2950</v>
      </c>
      <c r="FM17" s="1871" t="s">
        <v>2951</v>
      </c>
      <c r="FN17" s="1871" t="s">
        <v>2952</v>
      </c>
      <c r="FO17" s="1871" t="s">
        <v>2953</v>
      </c>
      <c r="FP17" s="1871" t="s">
        <v>2954</v>
      </c>
      <c r="FQ17" s="1871" t="s">
        <v>2955</v>
      </c>
      <c r="FR17" s="1871" t="s">
        <v>2928</v>
      </c>
      <c r="FS17" s="1871" t="s">
        <v>2956</v>
      </c>
      <c r="FT17" s="1871" t="s">
        <v>2957</v>
      </c>
      <c r="FU17" s="1871" t="s">
        <v>2958</v>
      </c>
      <c r="FV17" s="1871" t="s">
        <v>1941</v>
      </c>
      <c r="FW17" s="1871" t="s">
        <v>2959</v>
      </c>
      <c r="FX17" s="1871" t="s">
        <v>2112</v>
      </c>
      <c r="FY17" s="1871" t="s">
        <v>2960</v>
      </c>
      <c r="FZ17" s="1871" t="s">
        <v>2961</v>
      </c>
      <c r="GA17" s="1871" t="s">
        <v>2962</v>
      </c>
      <c r="GB17" s="1871" t="s">
        <v>2963</v>
      </c>
      <c r="GC17" s="1882" t="s">
        <v>2964</v>
      </c>
      <c r="GD17" s="1882" t="s">
        <v>2965</v>
      </c>
      <c r="GE17" s="1882" t="s">
        <v>2966</v>
      </c>
      <c r="GF17" s="1882" t="s">
        <v>2967</v>
      </c>
      <c r="GG17" s="1882" t="s">
        <v>2968</v>
      </c>
      <c r="GH17" s="1871" t="s">
        <v>2561</v>
      </c>
      <c r="GI17" s="1871" t="s">
        <v>2969</v>
      </c>
      <c r="GJ17" s="1871" t="s">
        <v>2970</v>
      </c>
      <c r="GK17" s="1871" t="s">
        <v>2971</v>
      </c>
      <c r="GL17" s="1871" t="s">
        <v>2972</v>
      </c>
      <c r="GM17" s="1871" t="s">
        <v>2877</v>
      </c>
    </row>
    <row r="18" spans="1:195" s="1847" customFormat="1" ht="20.100000000000001" customHeight="1" x14ac:dyDescent="0.3">
      <c r="A18" s="1872" t="s">
        <v>2973</v>
      </c>
      <c r="B18" s="1873" t="s">
        <v>2974</v>
      </c>
      <c r="C18" s="1874" t="s">
        <v>2975</v>
      </c>
      <c r="D18" s="1874" t="s">
        <v>2976</v>
      </c>
      <c r="E18" s="1874" t="s">
        <v>2051</v>
      </c>
      <c r="F18" s="1873" t="s">
        <v>2051</v>
      </c>
      <c r="G18" s="1874" t="s">
        <v>2977</v>
      </c>
      <c r="H18" s="1874" t="s">
        <v>2978</v>
      </c>
      <c r="I18" s="1874" t="s">
        <v>2978</v>
      </c>
      <c r="J18" s="1874" t="s">
        <v>2978</v>
      </c>
      <c r="K18" s="1874" t="s">
        <v>2978</v>
      </c>
      <c r="L18" s="1874" t="s">
        <v>2978</v>
      </c>
      <c r="M18" s="1874" t="s">
        <v>2978</v>
      </c>
      <c r="N18" s="1873" t="s">
        <v>1979</v>
      </c>
      <c r="O18" s="1874" t="s">
        <v>2979</v>
      </c>
      <c r="P18" s="1874" t="s">
        <v>2980</v>
      </c>
      <c r="Q18" s="1873" t="s">
        <v>2981</v>
      </c>
      <c r="R18" s="1874" t="s">
        <v>2981</v>
      </c>
      <c r="S18" s="1874" t="s">
        <v>2982</v>
      </c>
      <c r="T18" s="1875" t="s">
        <v>2983</v>
      </c>
      <c r="U18" s="1875" t="s">
        <v>2984</v>
      </c>
      <c r="V18" s="1875" t="s">
        <v>2985</v>
      </c>
      <c r="W18" s="1875" t="s">
        <v>2986</v>
      </c>
      <c r="X18" s="1875" t="s">
        <v>2987</v>
      </c>
      <c r="Y18" s="1875" t="s">
        <v>2988</v>
      </c>
      <c r="Z18" s="1875" t="s">
        <v>2989</v>
      </c>
      <c r="AA18" s="1875" t="s">
        <v>2987</v>
      </c>
      <c r="AB18" s="1875" t="s">
        <v>2989</v>
      </c>
      <c r="AC18" s="1875" t="s">
        <v>2986</v>
      </c>
      <c r="AD18" s="1875" t="s">
        <v>2990</v>
      </c>
      <c r="AE18" s="1875" t="s">
        <v>2990</v>
      </c>
      <c r="AF18" s="1875" t="s">
        <v>2990</v>
      </c>
      <c r="AG18" s="1875" t="s">
        <v>2991</v>
      </c>
      <c r="AH18" s="1875" t="s">
        <v>2992</v>
      </c>
      <c r="AI18" s="1875" t="s">
        <v>2993</v>
      </c>
      <c r="AJ18" s="1875" t="s">
        <v>2990</v>
      </c>
      <c r="AK18" s="1875" t="s">
        <v>2990</v>
      </c>
      <c r="AL18" s="1875" t="s">
        <v>2994</v>
      </c>
      <c r="AM18" s="1875" t="s">
        <v>2994</v>
      </c>
      <c r="AN18" s="1875" t="s">
        <v>2994</v>
      </c>
      <c r="AO18" s="1875" t="s">
        <v>2994</v>
      </c>
      <c r="AP18" s="1875" t="s">
        <v>2990</v>
      </c>
      <c r="AQ18" s="1875" t="s">
        <v>2995</v>
      </c>
      <c r="AR18" s="1875" t="s">
        <v>2995</v>
      </c>
      <c r="AS18" s="1875" t="s">
        <v>2995</v>
      </c>
      <c r="AT18" s="1875" t="s">
        <v>2995</v>
      </c>
      <c r="AU18" s="1875" t="s">
        <v>2996</v>
      </c>
      <c r="AV18" s="1875" t="s">
        <v>2996</v>
      </c>
      <c r="AW18" s="1875" t="s">
        <v>2996</v>
      </c>
      <c r="AX18" s="1875" t="s">
        <v>2997</v>
      </c>
      <c r="AY18" s="1875" t="s">
        <v>2998</v>
      </c>
      <c r="AZ18" s="1875" t="s">
        <v>2998</v>
      </c>
      <c r="BA18" s="1875" t="s">
        <v>2999</v>
      </c>
      <c r="BB18" s="1875" t="s">
        <v>2999</v>
      </c>
      <c r="BC18" s="1875" t="s">
        <v>2999</v>
      </c>
      <c r="BD18" s="1875" t="s">
        <v>2998</v>
      </c>
      <c r="BE18" s="1875" t="s">
        <v>2998</v>
      </c>
      <c r="BF18" s="1875" t="s">
        <v>2998</v>
      </c>
      <c r="BG18" s="1875" t="s">
        <v>2999</v>
      </c>
      <c r="BH18" s="1875" t="s">
        <v>2998</v>
      </c>
      <c r="BI18" s="1875" t="s">
        <v>2998</v>
      </c>
      <c r="BJ18" s="1875" t="s">
        <v>2998</v>
      </c>
      <c r="BK18" s="1875" t="s">
        <v>2998</v>
      </c>
      <c r="BL18" s="1875" t="s">
        <v>2998</v>
      </c>
      <c r="BM18" s="1875" t="s">
        <v>2788</v>
      </c>
      <c r="BN18" s="1875" t="s">
        <v>3000</v>
      </c>
      <c r="BO18" s="1875" t="s">
        <v>3001</v>
      </c>
      <c r="BP18" s="1875" t="s">
        <v>3001</v>
      </c>
      <c r="BQ18" s="1875" t="s">
        <v>3001</v>
      </c>
      <c r="BR18" s="1875" t="s">
        <v>3001</v>
      </c>
      <c r="BS18" s="1875" t="s">
        <v>3002</v>
      </c>
      <c r="BT18" s="1875" t="s">
        <v>3002</v>
      </c>
      <c r="BU18" s="1875" t="s">
        <v>3003</v>
      </c>
      <c r="BV18" s="1875" t="s">
        <v>3003</v>
      </c>
      <c r="BW18" s="1875" t="s">
        <v>3003</v>
      </c>
      <c r="BX18" s="1875" t="s">
        <v>3003</v>
      </c>
      <c r="BY18" s="1875" t="s">
        <v>3003</v>
      </c>
      <c r="BZ18" s="1876" t="s">
        <v>3003</v>
      </c>
      <c r="CA18" s="1875" t="s">
        <v>2698</v>
      </c>
      <c r="CB18" s="1875" t="s">
        <v>3004</v>
      </c>
      <c r="CC18" s="1875" t="s">
        <v>2696</v>
      </c>
      <c r="CD18" s="1875" t="s">
        <v>3005</v>
      </c>
      <c r="CE18" s="1875" t="s">
        <v>3006</v>
      </c>
      <c r="CF18" s="1875" t="s">
        <v>3006</v>
      </c>
      <c r="CG18" s="1875" t="s">
        <v>3006</v>
      </c>
      <c r="CH18" s="1875" t="s">
        <v>3006</v>
      </c>
      <c r="CI18" s="1875" t="s">
        <v>3007</v>
      </c>
      <c r="CJ18" s="1875" t="s">
        <v>3007</v>
      </c>
      <c r="CK18" s="1875" t="s">
        <v>3008</v>
      </c>
      <c r="CL18" s="1875" t="s">
        <v>3008</v>
      </c>
      <c r="CM18" s="1875" t="s">
        <v>3008</v>
      </c>
      <c r="CN18" s="1875" t="s">
        <v>3008</v>
      </c>
      <c r="CO18" s="1875" t="s">
        <v>3008</v>
      </c>
      <c r="CP18" s="1875" t="s">
        <v>3008</v>
      </c>
      <c r="CQ18" s="1876" t="s">
        <v>3009</v>
      </c>
      <c r="CR18" s="1875" t="s">
        <v>3008</v>
      </c>
      <c r="CS18" s="1875" t="s">
        <v>3008</v>
      </c>
      <c r="CT18" s="1875" t="s">
        <v>3010</v>
      </c>
      <c r="CU18" s="1875" t="s">
        <v>3010</v>
      </c>
      <c r="CV18" s="1875" t="s">
        <v>3011</v>
      </c>
      <c r="CW18" s="1875" t="s">
        <v>3012</v>
      </c>
      <c r="CX18" s="1875" t="s">
        <v>3012</v>
      </c>
      <c r="CY18" s="1875" t="s">
        <v>3012</v>
      </c>
      <c r="CZ18" s="1875" t="s">
        <v>3013</v>
      </c>
      <c r="DA18" s="1875" t="s">
        <v>3013</v>
      </c>
      <c r="DB18" s="1875" t="s">
        <v>3013</v>
      </c>
      <c r="DC18" s="1877" t="s">
        <v>3013</v>
      </c>
      <c r="DD18" s="1877" t="s">
        <v>3013</v>
      </c>
      <c r="DE18" s="1877" t="s">
        <v>3013</v>
      </c>
      <c r="DF18" s="1877" t="s">
        <v>3013</v>
      </c>
      <c r="DG18" s="1877" t="s">
        <v>3013</v>
      </c>
      <c r="DH18" s="1877" t="s">
        <v>3013</v>
      </c>
      <c r="DI18" s="1877" t="s">
        <v>3013</v>
      </c>
      <c r="DJ18" s="1877" t="s">
        <v>3013</v>
      </c>
      <c r="DK18" s="1877" t="s">
        <v>3014</v>
      </c>
      <c r="DL18" s="1877" t="s">
        <v>3014</v>
      </c>
      <c r="DM18" s="1877" t="s">
        <v>3013</v>
      </c>
      <c r="DN18" s="1877" t="s">
        <v>3015</v>
      </c>
      <c r="DO18" s="1877" t="s">
        <v>3015</v>
      </c>
      <c r="DP18" s="1877" t="s">
        <v>3015</v>
      </c>
      <c r="DQ18" s="1877" t="s">
        <v>3015</v>
      </c>
      <c r="DR18" s="1878" t="s">
        <v>3015</v>
      </c>
      <c r="DS18" s="1879" t="s">
        <v>3016</v>
      </c>
      <c r="DT18" s="1879" t="s">
        <v>3016</v>
      </c>
      <c r="DU18" s="1879" t="s">
        <v>3017</v>
      </c>
      <c r="DV18" s="1879" t="s">
        <v>3017</v>
      </c>
      <c r="DW18" s="1879" t="s">
        <v>3017</v>
      </c>
      <c r="DX18" s="1879" t="s">
        <v>3017</v>
      </c>
      <c r="DY18" s="1879" t="s">
        <v>3017</v>
      </c>
      <c r="DZ18" s="1879" t="s">
        <v>3017</v>
      </c>
      <c r="EA18" s="1879" t="s">
        <v>3018</v>
      </c>
      <c r="EB18" s="1879" t="s">
        <v>3017</v>
      </c>
      <c r="EC18" s="1879" t="s">
        <v>3017</v>
      </c>
      <c r="ED18" s="1879" t="s">
        <v>3017</v>
      </c>
      <c r="EE18" s="1879" t="s">
        <v>3017</v>
      </c>
      <c r="EF18" s="1879" t="s">
        <v>3019</v>
      </c>
      <c r="EG18" s="1879" t="s">
        <v>3020</v>
      </c>
      <c r="EH18" s="1879" t="s">
        <v>3019</v>
      </c>
      <c r="EI18" s="1879" t="s">
        <v>3019</v>
      </c>
      <c r="EJ18" s="1879" t="s">
        <v>3021</v>
      </c>
      <c r="EK18" s="1879" t="s">
        <v>3022</v>
      </c>
      <c r="EL18" s="1879" t="s">
        <v>3023</v>
      </c>
      <c r="EM18" s="1879" t="s">
        <v>3024</v>
      </c>
      <c r="EN18" s="1879" t="s">
        <v>1897</v>
      </c>
      <c r="EO18" s="1879" t="s">
        <v>3025</v>
      </c>
      <c r="EP18" s="1879" t="s">
        <v>3026</v>
      </c>
      <c r="EQ18" s="1879" t="s">
        <v>3027</v>
      </c>
      <c r="ER18" s="1879" t="s">
        <v>3027</v>
      </c>
      <c r="ES18" s="1881" t="s">
        <v>3028</v>
      </c>
      <c r="ET18" s="1883" t="s">
        <v>3029</v>
      </c>
      <c r="EU18" s="1883" t="s">
        <v>3030</v>
      </c>
      <c r="EV18" s="1870" t="s">
        <v>3031</v>
      </c>
      <c r="EW18" s="1870" t="s">
        <v>3032</v>
      </c>
      <c r="EX18" s="1870" t="s">
        <v>3033</v>
      </c>
      <c r="EY18" s="1870" t="s">
        <v>3034</v>
      </c>
      <c r="EZ18" s="1870" t="s">
        <v>3035</v>
      </c>
      <c r="FA18" s="1870" t="s">
        <v>3036</v>
      </c>
      <c r="FB18" s="1870" t="s">
        <v>3037</v>
      </c>
      <c r="FC18" s="1870" t="s">
        <v>3038</v>
      </c>
      <c r="FD18" s="1870" t="s">
        <v>3039</v>
      </c>
      <c r="FE18" s="1871" t="s">
        <v>3040</v>
      </c>
      <c r="FF18" s="1871" t="s">
        <v>3041</v>
      </c>
      <c r="FG18" s="1871" t="s">
        <v>3042</v>
      </c>
      <c r="FH18" s="1871" t="s">
        <v>3043</v>
      </c>
      <c r="FI18" s="1871" t="s">
        <v>3044</v>
      </c>
      <c r="FJ18" s="1871" t="s">
        <v>3045</v>
      </c>
      <c r="FK18" s="1871" t="s">
        <v>2852</v>
      </c>
      <c r="FL18" s="1871" t="s">
        <v>3046</v>
      </c>
      <c r="FM18" s="1871" t="s">
        <v>3047</v>
      </c>
      <c r="FN18" s="1871" t="s">
        <v>3048</v>
      </c>
      <c r="FO18" s="1871" t="s">
        <v>3049</v>
      </c>
      <c r="FP18" s="1871" t="s">
        <v>3050</v>
      </c>
      <c r="FQ18" s="1871" t="s">
        <v>3051</v>
      </c>
      <c r="FR18" s="1871" t="s">
        <v>3052</v>
      </c>
      <c r="FS18" s="1871" t="s">
        <v>3053</v>
      </c>
      <c r="FT18" s="1871" t="s">
        <v>3054</v>
      </c>
      <c r="FU18" s="1871" t="s">
        <v>1941</v>
      </c>
      <c r="FV18" s="1871" t="s">
        <v>3055</v>
      </c>
      <c r="FW18" s="1871" t="s">
        <v>3056</v>
      </c>
      <c r="FX18" s="1871" t="s">
        <v>3057</v>
      </c>
      <c r="FY18" s="1871" t="s">
        <v>3058</v>
      </c>
      <c r="FZ18" s="1871" t="s">
        <v>3059</v>
      </c>
      <c r="GA18" s="1871" t="s">
        <v>3060</v>
      </c>
      <c r="GB18" s="1871" t="s">
        <v>3061</v>
      </c>
      <c r="GC18" s="1871" t="s">
        <v>3060</v>
      </c>
      <c r="GD18" s="1871" t="s">
        <v>3062</v>
      </c>
      <c r="GE18" s="1871" t="s">
        <v>3063</v>
      </c>
      <c r="GF18" s="1871" t="s">
        <v>3064</v>
      </c>
      <c r="GG18" s="1871" t="s">
        <v>3057</v>
      </c>
      <c r="GH18" s="1871" t="s">
        <v>3065</v>
      </c>
      <c r="GI18" s="1871" t="s">
        <v>3066</v>
      </c>
      <c r="GJ18" s="1871" t="s">
        <v>3065</v>
      </c>
      <c r="GK18" s="1871" t="s">
        <v>3067</v>
      </c>
      <c r="GL18" s="1871" t="s">
        <v>3068</v>
      </c>
      <c r="GM18" s="1871" t="s">
        <v>3069</v>
      </c>
    </row>
    <row r="19" spans="1:195" s="1847" customFormat="1" ht="20.100000000000001" customHeight="1" thickBot="1" x14ac:dyDescent="0.35">
      <c r="A19" s="1884"/>
      <c r="B19" s="1885"/>
      <c r="C19" s="1886"/>
      <c r="D19" s="1886"/>
      <c r="E19" s="1886"/>
      <c r="F19" s="1887"/>
      <c r="G19" s="1886"/>
      <c r="H19" s="1886"/>
      <c r="I19" s="1886"/>
      <c r="J19" s="1886"/>
      <c r="K19" s="1886"/>
      <c r="L19" s="1886"/>
      <c r="M19" s="1886"/>
      <c r="N19" s="1887"/>
      <c r="O19" s="1886"/>
      <c r="P19" s="1886"/>
      <c r="Q19" s="1887"/>
      <c r="R19" s="1886"/>
      <c r="S19" s="1886"/>
      <c r="T19" s="1888"/>
      <c r="U19" s="1888"/>
      <c r="V19" s="1888"/>
      <c r="W19" s="1888"/>
      <c r="X19" s="1888"/>
      <c r="Y19" s="1888"/>
      <c r="Z19" s="1888"/>
      <c r="AA19" s="1888"/>
      <c r="AB19" s="1888"/>
      <c r="AC19" s="1888"/>
      <c r="AD19" s="1888"/>
      <c r="AE19" s="1889"/>
      <c r="AF19" s="1889"/>
      <c r="AG19" s="1889"/>
      <c r="AH19" s="1889"/>
      <c r="AI19" s="1889"/>
      <c r="AJ19" s="1889"/>
      <c r="AK19" s="1889"/>
      <c r="AL19" s="1889"/>
      <c r="AM19" s="1889"/>
      <c r="AN19" s="1889"/>
      <c r="AO19" s="1889"/>
      <c r="AP19" s="1889"/>
      <c r="AQ19" s="1889"/>
      <c r="AR19" s="1889"/>
      <c r="AS19" s="1889"/>
      <c r="AT19" s="1889"/>
      <c r="AU19" s="1889"/>
      <c r="AV19" s="1889"/>
      <c r="AW19" s="1889"/>
      <c r="AX19" s="1889"/>
      <c r="AY19" s="1889"/>
      <c r="AZ19" s="1889"/>
      <c r="BA19" s="1889"/>
      <c r="BB19" s="1889"/>
      <c r="BC19" s="1889"/>
      <c r="BD19" s="1889"/>
      <c r="BE19" s="1889"/>
      <c r="BF19" s="1889"/>
      <c r="BG19" s="1889"/>
      <c r="BH19" s="1889"/>
      <c r="BI19" s="1889"/>
      <c r="BJ19" s="1889"/>
      <c r="BK19" s="1889"/>
      <c r="BL19" s="1889"/>
      <c r="BM19" s="1889"/>
      <c r="BN19" s="1889"/>
      <c r="BO19" s="1889"/>
      <c r="BP19" s="1889"/>
      <c r="BQ19" s="1889"/>
      <c r="BR19" s="1889"/>
      <c r="BS19" s="1889"/>
      <c r="BT19" s="1889"/>
      <c r="BU19" s="1889"/>
      <c r="BV19" s="1889"/>
      <c r="BW19" s="1889"/>
      <c r="BX19" s="1889"/>
      <c r="BY19" s="1889"/>
      <c r="BZ19" s="1889"/>
      <c r="CA19" s="1889"/>
      <c r="CB19" s="1889"/>
      <c r="CC19" s="1889"/>
      <c r="CD19" s="1889"/>
      <c r="CE19" s="1889"/>
      <c r="CF19" s="1889"/>
      <c r="CG19" s="1889"/>
      <c r="CH19" s="1890"/>
      <c r="CI19" s="1891"/>
      <c r="CJ19" s="1889"/>
      <c r="CK19" s="1889"/>
      <c r="CL19" s="1889"/>
      <c r="CM19" s="1889"/>
      <c r="CN19" s="1889"/>
      <c r="CO19" s="1889"/>
      <c r="CP19" s="1889"/>
      <c r="CQ19" s="1889"/>
      <c r="CR19" s="1889"/>
      <c r="CS19" s="1889"/>
      <c r="CT19" s="1889"/>
      <c r="CU19" s="1889"/>
      <c r="CV19" s="1889"/>
      <c r="CW19" s="1889"/>
      <c r="CX19" s="1889"/>
      <c r="CY19" s="1889"/>
      <c r="CZ19" s="1889"/>
      <c r="DA19" s="1889"/>
      <c r="DB19" s="1889"/>
      <c r="DC19" s="1892"/>
      <c r="DD19" s="1892"/>
      <c r="DE19" s="1892"/>
      <c r="DF19" s="1892"/>
      <c r="DG19" s="1892"/>
      <c r="DH19" s="1892"/>
      <c r="DI19" s="1892"/>
      <c r="DJ19" s="1892"/>
      <c r="DK19" s="1892"/>
      <c r="DL19" s="1892"/>
      <c r="DM19" s="1892"/>
      <c r="DN19" s="1892"/>
      <c r="DO19" s="1892"/>
      <c r="DP19" s="1892"/>
      <c r="DQ19" s="1892"/>
      <c r="DR19" s="1893"/>
      <c r="DS19" s="1894"/>
      <c r="DT19" s="1894"/>
      <c r="DU19" s="1894"/>
      <c r="DV19" s="1894"/>
      <c r="DW19" s="1894"/>
      <c r="DX19" s="1894"/>
      <c r="DY19" s="1894"/>
      <c r="DZ19" s="1894"/>
      <c r="EA19" s="1894"/>
      <c r="EB19" s="1894"/>
      <c r="EC19" s="1894"/>
      <c r="ED19" s="1895"/>
      <c r="EE19" s="1895"/>
      <c r="EF19" s="1895"/>
      <c r="EG19" s="1895"/>
      <c r="EH19" s="1895"/>
      <c r="EI19" s="1895"/>
      <c r="EJ19" s="1895"/>
      <c r="EK19" s="1895"/>
      <c r="EL19" s="1895"/>
      <c r="EM19" s="1895"/>
      <c r="EN19" s="1895"/>
      <c r="EO19" s="1895"/>
      <c r="EP19" s="1895"/>
      <c r="EQ19" s="1895"/>
      <c r="ER19" s="1895"/>
      <c r="ES19" s="1896"/>
      <c r="ET19" s="1897"/>
      <c r="EU19" s="1897"/>
      <c r="EV19" s="1897"/>
      <c r="EW19" s="1897"/>
      <c r="EX19" s="1897"/>
      <c r="EY19" s="1897"/>
      <c r="EZ19" s="1897"/>
      <c r="FA19" s="1897"/>
      <c r="FB19" s="1897"/>
      <c r="FC19" s="1897"/>
      <c r="FD19" s="1897"/>
      <c r="FE19" s="1898"/>
      <c r="FF19" s="1898"/>
      <c r="FG19" s="1898"/>
      <c r="FH19" s="1898"/>
      <c r="FI19" s="1898"/>
      <c r="FJ19" s="1898"/>
      <c r="FK19" s="1898"/>
      <c r="FL19" s="1898"/>
      <c r="FM19" s="1898"/>
      <c r="FN19" s="1898"/>
      <c r="FO19" s="1898"/>
      <c r="FP19" s="1898"/>
      <c r="FQ19" s="1898"/>
      <c r="FR19" s="1898"/>
      <c r="FS19" s="1898"/>
      <c r="FT19" s="1898"/>
      <c r="FU19" s="1898"/>
      <c r="FV19" s="1898"/>
      <c r="FW19" s="1898"/>
      <c r="FX19" s="1898"/>
      <c r="FY19" s="1898"/>
      <c r="FZ19" s="1898"/>
      <c r="GA19" s="1898"/>
      <c r="GB19" s="1898"/>
      <c r="GC19" s="1898"/>
      <c r="GD19" s="1898"/>
      <c r="GE19" s="1898"/>
      <c r="GF19" s="1898"/>
      <c r="GG19" s="1898"/>
      <c r="GH19" s="1898"/>
      <c r="GI19" s="1898"/>
      <c r="GJ19" s="1898"/>
      <c r="GK19" s="1898"/>
      <c r="GL19" s="1898"/>
      <c r="GM19" s="1898"/>
    </row>
    <row r="20" spans="1:195" ht="18.600000000000001" customHeight="1" thickTop="1" x14ac:dyDescent="0.3">
      <c r="A20" s="1718"/>
      <c r="DC20" s="1826"/>
      <c r="DD20" s="1826"/>
      <c r="DE20" s="1826"/>
      <c r="DF20" s="1826"/>
      <c r="DG20" s="1826"/>
      <c r="DH20" s="1826"/>
      <c r="DI20" s="1826"/>
      <c r="DJ20" s="1826"/>
      <c r="DK20" s="1826"/>
      <c r="DL20" s="1826"/>
      <c r="DM20" s="1826"/>
      <c r="DN20" s="1826"/>
      <c r="DO20" s="1826"/>
      <c r="DP20" s="1826"/>
      <c r="DQ20" s="1826"/>
      <c r="DR20" s="1826"/>
      <c r="DS20" s="1826"/>
      <c r="DT20" s="1826"/>
      <c r="DU20" s="1826"/>
      <c r="DV20" s="1826"/>
      <c r="DW20" s="1826"/>
      <c r="DX20" s="1826"/>
      <c r="DY20" s="1826"/>
      <c r="DZ20" s="1826"/>
      <c r="EA20" s="1826"/>
      <c r="EB20" s="1826"/>
      <c r="EC20" s="1826"/>
    </row>
    <row r="21" spans="1:195" ht="18.600000000000001" customHeight="1" x14ac:dyDescent="0.3">
      <c r="A21" s="1718" t="s">
        <v>3070</v>
      </c>
      <c r="DC21" s="1826"/>
      <c r="DD21" s="1826"/>
      <c r="DE21" s="1826"/>
      <c r="DF21" s="1826"/>
      <c r="DG21" s="1826"/>
      <c r="DH21" s="1826"/>
      <c r="DI21" s="1826"/>
      <c r="DJ21" s="1826"/>
      <c r="DK21" s="1826"/>
      <c r="DL21" s="1826"/>
      <c r="DM21" s="1826"/>
      <c r="DN21" s="1826"/>
      <c r="DO21" s="1826"/>
      <c r="DP21" s="1826"/>
      <c r="DQ21" s="1826"/>
      <c r="DR21" s="1826"/>
      <c r="DS21" s="1826"/>
      <c r="DT21" s="1826"/>
      <c r="DU21" s="1826"/>
      <c r="DV21" s="1826"/>
      <c r="DW21" s="1826"/>
      <c r="DX21" s="1826"/>
      <c r="DY21" s="1826"/>
      <c r="DZ21" s="1826"/>
      <c r="EA21" s="1826"/>
      <c r="EB21" s="1826"/>
      <c r="EC21" s="1826"/>
    </row>
    <row r="22" spans="1:195" ht="18.600000000000001" customHeight="1" x14ac:dyDescent="0.3">
      <c r="A22" s="341" t="s">
        <v>794</v>
      </c>
    </row>
    <row r="25" spans="1:195" x14ac:dyDescent="0.3">
      <c r="A25" s="1900"/>
    </row>
    <row r="33" spans="128:128" x14ac:dyDescent="0.3">
      <c r="DX33" s="1901"/>
    </row>
  </sheetData>
  <pageMargins left="0.75" right="0.75" top="0.75" bottom="0.75" header="0.3" footer="0"/>
  <pageSetup paperSize="9" scale="58"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9"/>
  <sheetViews>
    <sheetView showGridLines="0" zoomScale="55" zoomScaleNormal="55" zoomScaleSheetLayoutView="70" workbookViewId="0">
      <pane xSplit="23" ySplit="3" topLeftCell="X49" activePane="bottomRight" state="frozen"/>
      <selection activeCell="R21" sqref="R21"/>
      <selection pane="topRight" activeCell="R21" sqref="R21"/>
      <selection pane="bottomLeft" activeCell="R21" sqref="R21"/>
      <selection pane="bottomRight" activeCell="R21" sqref="R21"/>
    </sheetView>
  </sheetViews>
  <sheetFormatPr defaultColWidth="9.140625" defaultRowHeight="17.25" x14ac:dyDescent="0.3"/>
  <cols>
    <col min="1" max="1" width="107" style="1938" customWidth="1"/>
    <col min="2" max="23" width="14.28515625" style="1939" hidden="1" customWidth="1"/>
    <col min="24" max="36" width="14.28515625" style="1939" customWidth="1"/>
    <col min="37" max="16384" width="9.140625" style="1910"/>
  </cols>
  <sheetData>
    <row r="1" spans="1:36" s="1905" customFormat="1" ht="18.75" customHeight="1" x14ac:dyDescent="0.35">
      <c r="A1" s="1902" t="s">
        <v>3071</v>
      </c>
      <c r="B1" s="1903"/>
      <c r="C1" s="1903"/>
      <c r="D1" s="1903"/>
      <c r="E1" s="1903"/>
      <c r="F1" s="1903"/>
      <c r="G1" s="1903"/>
      <c r="H1" s="1903"/>
      <c r="I1" s="1903"/>
      <c r="J1" s="1903"/>
      <c r="K1" s="1903"/>
      <c r="L1" s="1903"/>
      <c r="M1" s="1903"/>
      <c r="N1" s="1903"/>
      <c r="O1" s="1903"/>
      <c r="P1" s="1903"/>
      <c r="Q1" s="1903"/>
      <c r="R1" s="1903"/>
      <c r="S1" s="1903"/>
      <c r="T1" s="1903"/>
      <c r="U1" s="1903"/>
      <c r="V1" s="1904"/>
      <c r="W1" s="1904"/>
      <c r="X1" s="1904"/>
      <c r="Y1" s="1904"/>
      <c r="Z1" s="1904"/>
      <c r="AA1" s="1904"/>
      <c r="AB1" s="1904"/>
      <c r="AC1" s="1904"/>
      <c r="AD1" s="1904"/>
      <c r="AE1" s="1904"/>
      <c r="AF1" s="1904"/>
      <c r="AG1" s="1904"/>
      <c r="AH1" s="1904"/>
      <c r="AI1" s="1904"/>
      <c r="AJ1" s="1904"/>
    </row>
    <row r="2" spans="1:36" s="1905" customFormat="1" ht="21" customHeight="1" thickBot="1" x14ac:dyDescent="0.35">
      <c r="A2" s="1906"/>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t="s">
        <v>1796</v>
      </c>
    </row>
    <row r="3" spans="1:36" ht="26.25" customHeight="1" thickTop="1" thickBot="1" x14ac:dyDescent="0.35">
      <c r="A3" s="1908"/>
      <c r="B3" s="1909">
        <v>43374</v>
      </c>
      <c r="C3" s="1909">
        <v>43405</v>
      </c>
      <c r="D3" s="1909">
        <v>43435</v>
      </c>
      <c r="E3" s="1909">
        <v>43466</v>
      </c>
      <c r="F3" s="1909">
        <v>43497</v>
      </c>
      <c r="G3" s="1909">
        <v>43525</v>
      </c>
      <c r="H3" s="1909">
        <v>43556</v>
      </c>
      <c r="I3" s="1909">
        <v>43586</v>
      </c>
      <c r="J3" s="1909">
        <v>43617</v>
      </c>
      <c r="K3" s="1909">
        <v>43647</v>
      </c>
      <c r="L3" s="1909">
        <v>43678</v>
      </c>
      <c r="M3" s="1909">
        <v>43709</v>
      </c>
      <c r="N3" s="1909">
        <v>43739</v>
      </c>
      <c r="O3" s="1909">
        <v>43770</v>
      </c>
      <c r="P3" s="1909">
        <v>43800</v>
      </c>
      <c r="Q3" s="1909">
        <v>43831</v>
      </c>
      <c r="R3" s="1909">
        <v>43862</v>
      </c>
      <c r="S3" s="1909">
        <v>43891</v>
      </c>
      <c r="T3" s="1909">
        <v>43922</v>
      </c>
      <c r="U3" s="1909">
        <v>43952</v>
      </c>
      <c r="V3" s="1909">
        <v>43983</v>
      </c>
      <c r="W3" s="1909">
        <v>44013</v>
      </c>
      <c r="X3" s="1909">
        <v>44044</v>
      </c>
      <c r="Y3" s="1909">
        <v>44075</v>
      </c>
      <c r="Z3" s="1909">
        <v>44105</v>
      </c>
      <c r="AA3" s="1909">
        <v>44136</v>
      </c>
      <c r="AB3" s="1909">
        <v>44166</v>
      </c>
      <c r="AC3" s="1909">
        <v>44197</v>
      </c>
      <c r="AD3" s="1909">
        <v>44228</v>
      </c>
      <c r="AE3" s="1909">
        <v>44256</v>
      </c>
      <c r="AF3" s="1909">
        <v>44287</v>
      </c>
      <c r="AG3" s="1909">
        <v>44317</v>
      </c>
      <c r="AH3" s="1909">
        <v>44348</v>
      </c>
      <c r="AI3" s="1909">
        <v>44378</v>
      </c>
      <c r="AJ3" s="1909">
        <v>44409</v>
      </c>
    </row>
    <row r="4" spans="1:36" ht="18" thickTop="1" x14ac:dyDescent="0.3">
      <c r="A4" s="1911" t="s">
        <v>1711</v>
      </c>
      <c r="B4" s="1912" t="s">
        <v>3072</v>
      </c>
      <c r="C4" s="1912" t="s">
        <v>3073</v>
      </c>
      <c r="D4" s="1912" t="s">
        <v>3074</v>
      </c>
      <c r="E4" s="1912" t="s">
        <v>3074</v>
      </c>
      <c r="F4" s="1912" t="s">
        <v>3074</v>
      </c>
      <c r="G4" s="1912" t="s">
        <v>3074</v>
      </c>
      <c r="H4" s="1912" t="s">
        <v>3075</v>
      </c>
      <c r="I4" s="1912" t="s">
        <v>3075</v>
      </c>
      <c r="J4" s="1912" t="s">
        <v>3076</v>
      </c>
      <c r="K4" s="1912" t="s">
        <v>3074</v>
      </c>
      <c r="L4" s="1912" t="s">
        <v>3074</v>
      </c>
      <c r="M4" s="1912" t="s">
        <v>3077</v>
      </c>
      <c r="N4" s="1912" t="s">
        <v>3077</v>
      </c>
      <c r="O4" s="1912" t="s">
        <v>3077</v>
      </c>
      <c r="P4" s="1912" t="s">
        <v>3078</v>
      </c>
      <c r="Q4" s="1912" t="s">
        <v>3079</v>
      </c>
      <c r="R4" s="1912" t="s">
        <v>3080</v>
      </c>
      <c r="S4" s="1912" t="s">
        <v>3081</v>
      </c>
      <c r="T4" s="1912" t="s">
        <v>3082</v>
      </c>
      <c r="U4" s="1912" t="s">
        <v>3082</v>
      </c>
      <c r="V4" s="1912" t="s">
        <v>3082</v>
      </c>
      <c r="W4" s="1912" t="s">
        <v>3082</v>
      </c>
      <c r="X4" s="1912" t="s">
        <v>3083</v>
      </c>
      <c r="Y4" s="1912" t="s">
        <v>3083</v>
      </c>
      <c r="Z4" s="1912" t="s">
        <v>3083</v>
      </c>
      <c r="AA4" s="1912" t="s">
        <v>3083</v>
      </c>
      <c r="AB4" s="1912" t="s">
        <v>3082</v>
      </c>
      <c r="AC4" s="1912" t="s">
        <v>3083</v>
      </c>
      <c r="AD4" s="1912" t="s">
        <v>3084</v>
      </c>
      <c r="AE4" s="1912" t="s">
        <v>3085</v>
      </c>
      <c r="AF4" s="1912" t="s">
        <v>3084</v>
      </c>
      <c r="AG4" s="1912" t="s">
        <v>3084</v>
      </c>
      <c r="AH4" s="1912" t="s">
        <v>3084</v>
      </c>
      <c r="AI4" s="1912" t="s">
        <v>3084</v>
      </c>
      <c r="AJ4" s="1912" t="s">
        <v>3084</v>
      </c>
    </row>
    <row r="5" spans="1:36" s="1905" customFormat="1" x14ac:dyDescent="0.3">
      <c r="A5" s="1913" t="s">
        <v>1649</v>
      </c>
      <c r="B5" s="1912" t="s">
        <v>3086</v>
      </c>
      <c r="C5" s="1912" t="s">
        <v>3086</v>
      </c>
      <c r="D5" s="1912" t="s">
        <v>3087</v>
      </c>
      <c r="E5" s="1912" t="s">
        <v>3086</v>
      </c>
      <c r="F5" s="1912" t="s">
        <v>3086</v>
      </c>
      <c r="G5" s="1912" t="s">
        <v>3086</v>
      </c>
      <c r="H5" s="1912" t="s">
        <v>3088</v>
      </c>
      <c r="I5" s="1912" t="s">
        <v>3086</v>
      </c>
      <c r="J5" s="1912" t="s">
        <v>3089</v>
      </c>
      <c r="K5" s="1912" t="s">
        <v>3086</v>
      </c>
      <c r="L5" s="1912" t="s">
        <v>3090</v>
      </c>
      <c r="M5" s="1912" t="s">
        <v>3091</v>
      </c>
      <c r="N5" s="1912" t="s">
        <v>3091</v>
      </c>
      <c r="O5" s="1912" t="s">
        <v>3080</v>
      </c>
      <c r="P5" s="1912" t="s">
        <v>3091</v>
      </c>
      <c r="Q5" s="1912" t="s">
        <v>3091</v>
      </c>
      <c r="R5" s="1912" t="s">
        <v>3080</v>
      </c>
      <c r="S5" s="1912" t="s">
        <v>3092</v>
      </c>
      <c r="T5" s="1912" t="s">
        <v>3093</v>
      </c>
      <c r="U5" s="1912" t="s">
        <v>3094</v>
      </c>
      <c r="V5" s="1912" t="s">
        <v>3094</v>
      </c>
      <c r="W5" s="1912" t="s">
        <v>3094</v>
      </c>
      <c r="X5" s="1912" t="s">
        <v>3092</v>
      </c>
      <c r="Y5" s="1912" t="s">
        <v>3094</v>
      </c>
      <c r="Z5" s="1912" t="s">
        <v>3082</v>
      </c>
      <c r="AA5" s="1912" t="s">
        <v>3082</v>
      </c>
      <c r="AB5" s="1912" t="s">
        <v>3082</v>
      </c>
      <c r="AC5" s="1912" t="s">
        <v>3094</v>
      </c>
      <c r="AD5" s="1912" t="s">
        <v>3095</v>
      </c>
      <c r="AE5" s="1912" t="s">
        <v>3095</v>
      </c>
      <c r="AF5" s="1912" t="s">
        <v>3095</v>
      </c>
      <c r="AG5" s="1912" t="s">
        <v>2821</v>
      </c>
      <c r="AH5" s="1912" t="s">
        <v>3095</v>
      </c>
      <c r="AI5" s="1912" t="s">
        <v>3095</v>
      </c>
      <c r="AJ5" s="1912" t="s">
        <v>3095</v>
      </c>
    </row>
    <row r="6" spans="1:36" x14ac:dyDescent="0.3">
      <c r="A6" s="1914" t="s">
        <v>1650</v>
      </c>
      <c r="B6" s="1915" t="s">
        <v>3086</v>
      </c>
      <c r="C6" s="1915" t="s">
        <v>3086</v>
      </c>
      <c r="D6" s="1915" t="s">
        <v>3087</v>
      </c>
      <c r="E6" s="1915" t="s">
        <v>3086</v>
      </c>
      <c r="F6" s="1915" t="s">
        <v>3086</v>
      </c>
      <c r="G6" s="1915" t="s">
        <v>3086</v>
      </c>
      <c r="H6" s="1915" t="s">
        <v>3088</v>
      </c>
      <c r="I6" s="1915" t="s">
        <v>3086</v>
      </c>
      <c r="J6" s="1915" t="s">
        <v>3089</v>
      </c>
      <c r="K6" s="1915" t="s">
        <v>3086</v>
      </c>
      <c r="L6" s="1915" t="s">
        <v>3090</v>
      </c>
      <c r="M6" s="1915" t="s">
        <v>3091</v>
      </c>
      <c r="N6" s="1915" t="s">
        <v>3091</v>
      </c>
      <c r="O6" s="1915" t="s">
        <v>3080</v>
      </c>
      <c r="P6" s="1915" t="s">
        <v>3091</v>
      </c>
      <c r="Q6" s="1915" t="s">
        <v>3091</v>
      </c>
      <c r="R6" s="1915" t="s">
        <v>3080</v>
      </c>
      <c r="S6" s="1915" t="s">
        <v>3092</v>
      </c>
      <c r="T6" s="1915" t="s">
        <v>3093</v>
      </c>
      <c r="U6" s="1915" t="s">
        <v>3094</v>
      </c>
      <c r="V6" s="1915" t="s">
        <v>3094</v>
      </c>
      <c r="W6" s="1915" t="s">
        <v>3094</v>
      </c>
      <c r="X6" s="1915" t="s">
        <v>3092</v>
      </c>
      <c r="Y6" s="1915" t="s">
        <v>3094</v>
      </c>
      <c r="Z6" s="1915" t="s">
        <v>3082</v>
      </c>
      <c r="AA6" s="1915" t="s">
        <v>3082</v>
      </c>
      <c r="AB6" s="1915" t="s">
        <v>3082</v>
      </c>
      <c r="AC6" s="1915" t="s">
        <v>3094</v>
      </c>
      <c r="AD6" s="1915" t="s">
        <v>3095</v>
      </c>
      <c r="AE6" s="1915" t="s">
        <v>3095</v>
      </c>
      <c r="AF6" s="1915" t="s">
        <v>3095</v>
      </c>
      <c r="AG6" s="1915" t="s">
        <v>2821</v>
      </c>
      <c r="AH6" s="1915" t="s">
        <v>3095</v>
      </c>
      <c r="AI6" s="1915" t="s">
        <v>3095</v>
      </c>
      <c r="AJ6" s="1915" t="s">
        <v>3095</v>
      </c>
    </row>
    <row r="7" spans="1:36" s="1917" customFormat="1" x14ac:dyDescent="0.3">
      <c r="A7" s="1916" t="s">
        <v>3096</v>
      </c>
      <c r="B7" s="1915" t="s">
        <v>3088</v>
      </c>
      <c r="C7" s="1915" t="s">
        <v>3097</v>
      </c>
      <c r="D7" s="1915" t="s">
        <v>3098</v>
      </c>
      <c r="E7" s="1915" t="s">
        <v>3097</v>
      </c>
      <c r="F7" s="1915" t="s">
        <v>3088</v>
      </c>
      <c r="G7" s="1915" t="s">
        <v>3088</v>
      </c>
      <c r="H7" s="1915" t="s">
        <v>3088</v>
      </c>
      <c r="I7" s="1915" t="s">
        <v>3088</v>
      </c>
      <c r="J7" s="1915" t="s">
        <v>3088</v>
      </c>
      <c r="K7" s="1915" t="s">
        <v>3099</v>
      </c>
      <c r="L7" s="1915" t="s">
        <v>3091</v>
      </c>
      <c r="M7" s="1915" t="s">
        <v>3099</v>
      </c>
      <c r="N7" s="1915" t="s">
        <v>3099</v>
      </c>
      <c r="O7" s="1915" t="s">
        <v>3100</v>
      </c>
      <c r="P7" s="1915" t="s">
        <v>3088</v>
      </c>
      <c r="Q7" s="1915" t="s">
        <v>3088</v>
      </c>
      <c r="R7" s="1915" t="s">
        <v>3088</v>
      </c>
      <c r="S7" s="1915" t="s">
        <v>3101</v>
      </c>
      <c r="T7" s="1915" t="s">
        <v>3093</v>
      </c>
      <c r="U7" s="1915" t="s">
        <v>3102</v>
      </c>
      <c r="V7" s="1915" t="s">
        <v>3086</v>
      </c>
      <c r="W7" s="1915" t="s">
        <v>3086</v>
      </c>
      <c r="X7" s="1915" t="s">
        <v>3092</v>
      </c>
      <c r="Y7" s="1915" t="s">
        <v>3092</v>
      </c>
      <c r="Z7" s="1915" t="s">
        <v>3094</v>
      </c>
      <c r="AA7" s="1915" t="s">
        <v>3094</v>
      </c>
      <c r="AB7" s="1915" t="s">
        <v>3094</v>
      </c>
      <c r="AC7" s="1915" t="s">
        <v>3094</v>
      </c>
      <c r="AD7" s="1915" t="s">
        <v>3103</v>
      </c>
      <c r="AE7" s="1915" t="s">
        <v>3104</v>
      </c>
      <c r="AF7" s="1915" t="s">
        <v>3103</v>
      </c>
      <c r="AG7" s="1915" t="s">
        <v>3103</v>
      </c>
      <c r="AH7" s="1915" t="s">
        <v>3105</v>
      </c>
      <c r="AI7" s="1915" t="s">
        <v>3106</v>
      </c>
      <c r="AJ7" s="1915" t="s">
        <v>3104</v>
      </c>
    </row>
    <row r="8" spans="1:36" s="1917" customFormat="1" x14ac:dyDescent="0.3">
      <c r="A8" s="1916" t="s">
        <v>3107</v>
      </c>
      <c r="B8" s="1915" t="s">
        <v>3108</v>
      </c>
      <c r="C8" s="1915" t="s">
        <v>3108</v>
      </c>
      <c r="D8" s="1915" t="s">
        <v>3109</v>
      </c>
      <c r="E8" s="1915" t="s">
        <v>3108</v>
      </c>
      <c r="F8" s="1915" t="s">
        <v>3108</v>
      </c>
      <c r="G8" s="1915" t="s">
        <v>3108</v>
      </c>
      <c r="H8" s="1915" t="s">
        <v>3110</v>
      </c>
      <c r="I8" s="1915" t="s">
        <v>3111</v>
      </c>
      <c r="J8" s="1915" t="s">
        <v>3089</v>
      </c>
      <c r="K8" s="1915" t="s">
        <v>3108</v>
      </c>
      <c r="L8" s="1915" t="s">
        <v>3090</v>
      </c>
      <c r="M8" s="1915" t="s">
        <v>3112</v>
      </c>
      <c r="N8" s="1915" t="s">
        <v>3113</v>
      </c>
      <c r="O8" s="1915" t="s">
        <v>3080</v>
      </c>
      <c r="P8" s="1915" t="s">
        <v>3114</v>
      </c>
      <c r="Q8" s="1915" t="s">
        <v>3112</v>
      </c>
      <c r="R8" s="1915" t="s">
        <v>3080</v>
      </c>
      <c r="S8" s="1915" t="s">
        <v>3115</v>
      </c>
      <c r="T8" s="1915" t="s">
        <v>3116</v>
      </c>
      <c r="U8" s="1915" t="s">
        <v>3095</v>
      </c>
      <c r="V8" s="1915" t="s">
        <v>3095</v>
      </c>
      <c r="W8" s="1915" t="s">
        <v>3117</v>
      </c>
      <c r="X8" s="1915" t="s">
        <v>2532</v>
      </c>
      <c r="Y8" s="1915" t="s">
        <v>3095</v>
      </c>
      <c r="Z8" s="1915" t="s">
        <v>3118</v>
      </c>
      <c r="AA8" s="1915" t="s">
        <v>3118</v>
      </c>
      <c r="AB8" s="1915" t="s">
        <v>3119</v>
      </c>
      <c r="AC8" s="1915" t="s">
        <v>2532</v>
      </c>
      <c r="AD8" s="1915" t="s">
        <v>3095</v>
      </c>
      <c r="AE8" s="1915" t="s">
        <v>2532</v>
      </c>
      <c r="AF8" s="1915" t="s">
        <v>3095</v>
      </c>
      <c r="AG8" s="1915" t="s">
        <v>2821</v>
      </c>
      <c r="AH8" s="1915" t="s">
        <v>3095</v>
      </c>
      <c r="AI8" s="1915" t="s">
        <v>3095</v>
      </c>
      <c r="AJ8" s="1915" t="s">
        <v>3120</v>
      </c>
    </row>
    <row r="9" spans="1:36" x14ac:dyDescent="0.3">
      <c r="A9" s="1914" t="s">
        <v>1653</v>
      </c>
      <c r="B9" s="1915" t="s">
        <v>3121</v>
      </c>
      <c r="C9" s="1915" t="s">
        <v>3086</v>
      </c>
      <c r="D9" s="1915" t="s">
        <v>3122</v>
      </c>
      <c r="E9" s="1915" t="s">
        <v>3122</v>
      </c>
      <c r="F9" s="1915" t="s">
        <v>3122</v>
      </c>
      <c r="G9" s="1915" t="s">
        <v>3122</v>
      </c>
      <c r="H9" s="1915" t="s">
        <v>3122</v>
      </c>
      <c r="I9" s="1915" t="s">
        <v>3122</v>
      </c>
      <c r="J9" s="1915" t="s">
        <v>3122</v>
      </c>
      <c r="K9" s="1915" t="s">
        <v>3122</v>
      </c>
      <c r="L9" s="1915" t="s">
        <v>3123</v>
      </c>
      <c r="M9" s="1915" t="s">
        <v>3124</v>
      </c>
      <c r="N9" s="1915" t="s">
        <v>3124</v>
      </c>
      <c r="O9" s="1915" t="s">
        <v>3124</v>
      </c>
      <c r="P9" s="1915" t="s">
        <v>3123</v>
      </c>
      <c r="Q9" s="1915" t="s">
        <v>3124</v>
      </c>
      <c r="R9" s="1915" t="s">
        <v>3124</v>
      </c>
      <c r="S9" s="1915" t="s">
        <v>3125</v>
      </c>
      <c r="T9" s="1915" t="s">
        <v>3126</v>
      </c>
      <c r="U9" s="1915" t="s">
        <v>3126</v>
      </c>
      <c r="V9" s="1915" t="s">
        <v>3126</v>
      </c>
      <c r="W9" s="1915" t="s">
        <v>3126</v>
      </c>
      <c r="X9" s="1915" t="s">
        <v>3126</v>
      </c>
      <c r="Y9" s="1915" t="s">
        <v>3126</v>
      </c>
      <c r="Z9" s="1915" t="s">
        <v>3126</v>
      </c>
      <c r="AA9" s="1915" t="s">
        <v>3126</v>
      </c>
      <c r="AB9" s="1915" t="s">
        <v>3126</v>
      </c>
      <c r="AC9" s="1915" t="s">
        <v>3094</v>
      </c>
      <c r="AD9" s="1915" t="s">
        <v>3127</v>
      </c>
      <c r="AE9" s="1915" t="s">
        <v>2060</v>
      </c>
      <c r="AF9" s="1915" t="s">
        <v>2060</v>
      </c>
      <c r="AG9" s="1915" t="s">
        <v>3127</v>
      </c>
      <c r="AH9" s="1915">
        <v>7.85</v>
      </c>
      <c r="AI9" s="1915" t="s">
        <v>3127</v>
      </c>
      <c r="AJ9" s="1915" t="s">
        <v>3127</v>
      </c>
    </row>
    <row r="10" spans="1:36" x14ac:dyDescent="0.3">
      <c r="A10" s="1914" t="s">
        <v>1654</v>
      </c>
      <c r="B10" s="1915" t="s">
        <v>3128</v>
      </c>
      <c r="C10" s="1915" t="s">
        <v>3128</v>
      </c>
      <c r="D10" s="1915" t="s">
        <v>3128</v>
      </c>
      <c r="E10" s="1915" t="s">
        <v>3128</v>
      </c>
      <c r="F10" s="1915" t="s">
        <v>3128</v>
      </c>
      <c r="G10" s="1915" t="s">
        <v>3128</v>
      </c>
      <c r="H10" s="1915" t="s">
        <v>3128</v>
      </c>
      <c r="I10" s="1915" t="s">
        <v>3128</v>
      </c>
      <c r="J10" s="1915" t="s">
        <v>3128</v>
      </c>
      <c r="K10" s="1915" t="s">
        <v>3128</v>
      </c>
      <c r="L10" s="1915" t="s">
        <v>3129</v>
      </c>
      <c r="M10" s="1915" t="s">
        <v>3130</v>
      </c>
      <c r="N10" s="1915" t="s">
        <v>3130</v>
      </c>
      <c r="O10" s="1915" t="s">
        <v>3130</v>
      </c>
      <c r="P10" s="1915" t="s">
        <v>3130</v>
      </c>
      <c r="Q10" s="1915" t="s">
        <v>3130</v>
      </c>
      <c r="R10" s="1915" t="s">
        <v>3130</v>
      </c>
      <c r="S10" s="1915" t="s">
        <v>3131</v>
      </c>
      <c r="T10" s="1915" t="s">
        <v>3132</v>
      </c>
      <c r="U10" s="1915" t="s">
        <v>3133</v>
      </c>
      <c r="V10" s="1915" t="s">
        <v>3132</v>
      </c>
      <c r="W10" s="1915" t="s">
        <v>3133</v>
      </c>
      <c r="X10" s="1915" t="s">
        <v>3132</v>
      </c>
      <c r="Y10" s="1915" t="s">
        <v>3132</v>
      </c>
      <c r="Z10" s="1915" t="s">
        <v>3132</v>
      </c>
      <c r="AA10" s="1915" t="s">
        <v>3132</v>
      </c>
      <c r="AB10" s="1915" t="s">
        <v>3094</v>
      </c>
      <c r="AC10" s="1915" t="s">
        <v>3132</v>
      </c>
      <c r="AD10" s="1915" t="s">
        <v>3134</v>
      </c>
      <c r="AE10" s="1915" t="s">
        <v>3103</v>
      </c>
      <c r="AF10" s="1915" t="s">
        <v>3103</v>
      </c>
      <c r="AG10" s="1915" t="s">
        <v>3103</v>
      </c>
      <c r="AH10" s="1915" t="s">
        <v>3103</v>
      </c>
      <c r="AI10" s="1915" t="s">
        <v>3134</v>
      </c>
      <c r="AJ10" s="1915" t="s">
        <v>3134</v>
      </c>
    </row>
    <row r="11" spans="1:36" s="1905" customFormat="1" x14ac:dyDescent="0.3">
      <c r="A11" s="1913" t="s">
        <v>1655</v>
      </c>
      <c r="B11" s="1912" t="s">
        <v>2051</v>
      </c>
      <c r="C11" s="1912" t="s">
        <v>2051</v>
      </c>
      <c r="D11" s="1912" t="s">
        <v>2051</v>
      </c>
      <c r="E11" s="1912" t="s">
        <v>2051</v>
      </c>
      <c r="F11" s="1912" t="s">
        <v>2051</v>
      </c>
      <c r="G11" s="1912" t="s">
        <v>2051</v>
      </c>
      <c r="H11" s="1912" t="s">
        <v>2051</v>
      </c>
      <c r="I11" s="1912" t="s">
        <v>2051</v>
      </c>
      <c r="J11" s="1912" t="s">
        <v>2051</v>
      </c>
      <c r="K11" s="1912" t="s">
        <v>3135</v>
      </c>
      <c r="L11" s="1912" t="s">
        <v>3136</v>
      </c>
      <c r="M11" s="1912" t="s">
        <v>3136</v>
      </c>
      <c r="N11" s="1912" t="s">
        <v>3136</v>
      </c>
      <c r="O11" s="1912" t="s">
        <v>3136</v>
      </c>
      <c r="P11" s="1912" t="s">
        <v>3136</v>
      </c>
      <c r="Q11" s="1912" t="s">
        <v>3136</v>
      </c>
      <c r="R11" s="1912" t="s">
        <v>3136</v>
      </c>
      <c r="S11" s="1912" t="s">
        <v>3137</v>
      </c>
      <c r="T11" s="1912" t="s">
        <v>3138</v>
      </c>
      <c r="U11" s="1912" t="s">
        <v>3138</v>
      </c>
      <c r="V11" s="1912" t="s">
        <v>3138</v>
      </c>
      <c r="W11" s="1912" t="s">
        <v>3138</v>
      </c>
      <c r="X11" s="1912" t="s">
        <v>3138</v>
      </c>
      <c r="Y11" s="1912" t="s">
        <v>3138</v>
      </c>
      <c r="Z11" s="1912" t="s">
        <v>3138</v>
      </c>
      <c r="AA11" s="1912" t="s">
        <v>3138</v>
      </c>
      <c r="AB11" s="1912" t="s">
        <v>3138</v>
      </c>
      <c r="AC11" s="1912" t="s">
        <v>3138</v>
      </c>
      <c r="AD11" s="1912" t="s">
        <v>3138</v>
      </c>
      <c r="AE11" s="1912" t="s">
        <v>3138</v>
      </c>
      <c r="AF11" s="1912" t="s">
        <v>3138</v>
      </c>
      <c r="AG11" s="1912" t="s">
        <v>3138</v>
      </c>
      <c r="AH11" s="1912" t="s">
        <v>3138</v>
      </c>
      <c r="AI11" s="1912" t="s">
        <v>3138</v>
      </c>
      <c r="AJ11" s="1912" t="s">
        <v>3138</v>
      </c>
    </row>
    <row r="12" spans="1:36" s="1905" customFormat="1" x14ac:dyDescent="0.3">
      <c r="A12" s="1913" t="s">
        <v>1656</v>
      </c>
      <c r="B12" s="1912" t="s">
        <v>3086</v>
      </c>
      <c r="C12" s="1912" t="s">
        <v>3086</v>
      </c>
      <c r="D12" s="1912" t="s">
        <v>3089</v>
      </c>
      <c r="E12" s="1912" t="s">
        <v>3089</v>
      </c>
      <c r="F12" s="1912" t="s">
        <v>3086</v>
      </c>
      <c r="G12" s="1912" t="s">
        <v>3089</v>
      </c>
      <c r="H12" s="1912" t="s">
        <v>3086</v>
      </c>
      <c r="I12" s="1912" t="s">
        <v>3089</v>
      </c>
      <c r="J12" s="1912" t="s">
        <v>3089</v>
      </c>
      <c r="K12" s="1912" t="s">
        <v>3089</v>
      </c>
      <c r="L12" s="1912" t="s">
        <v>3090</v>
      </c>
      <c r="M12" s="1912" t="s">
        <v>3080</v>
      </c>
      <c r="N12" s="1912" t="s">
        <v>3080</v>
      </c>
      <c r="O12" s="1912" t="s">
        <v>3080</v>
      </c>
      <c r="P12" s="1912" t="s">
        <v>3079</v>
      </c>
      <c r="Q12" s="1912" t="s">
        <v>3080</v>
      </c>
      <c r="R12" s="1912" t="s">
        <v>3080</v>
      </c>
      <c r="S12" s="1912" t="s">
        <v>3081</v>
      </c>
      <c r="T12" s="1912" t="s">
        <v>3082</v>
      </c>
      <c r="U12" s="1912" t="s">
        <v>3082</v>
      </c>
      <c r="V12" s="1912" t="s">
        <v>3082</v>
      </c>
      <c r="W12" s="1912" t="s">
        <v>3082</v>
      </c>
      <c r="X12" s="1912" t="s">
        <v>3082</v>
      </c>
      <c r="Y12" s="1912" t="s">
        <v>3082</v>
      </c>
      <c r="Z12" s="1912" t="s">
        <v>3082</v>
      </c>
      <c r="AA12" s="1912" t="s">
        <v>3082</v>
      </c>
      <c r="AB12" s="1912" t="s">
        <v>3082</v>
      </c>
      <c r="AC12" s="1912" t="s">
        <v>3082</v>
      </c>
      <c r="AD12" s="1912" t="s">
        <v>3139</v>
      </c>
      <c r="AE12" s="1912" t="s">
        <v>3140</v>
      </c>
      <c r="AF12" s="1912" t="s">
        <v>3084</v>
      </c>
      <c r="AG12" s="1912" t="s">
        <v>3084</v>
      </c>
      <c r="AH12" s="1912" t="s">
        <v>3141</v>
      </c>
      <c r="AI12" s="1912" t="s">
        <v>3142</v>
      </c>
      <c r="AJ12" s="1912" t="s">
        <v>3084</v>
      </c>
    </row>
    <row r="13" spans="1:36" x14ac:dyDescent="0.3">
      <c r="A13" s="1914" t="s">
        <v>1657</v>
      </c>
      <c r="B13" s="1915" t="s">
        <v>3086</v>
      </c>
      <c r="C13" s="1915" t="s">
        <v>3121</v>
      </c>
      <c r="D13" s="1915" t="s">
        <v>3143</v>
      </c>
      <c r="E13" s="1915" t="s">
        <v>3089</v>
      </c>
      <c r="F13" s="1915" t="s">
        <v>3088</v>
      </c>
      <c r="G13" s="1915" t="s">
        <v>3144</v>
      </c>
      <c r="H13" s="1915" t="s">
        <v>3086</v>
      </c>
      <c r="I13" s="1915" t="s">
        <v>3086</v>
      </c>
      <c r="J13" s="1915" t="s">
        <v>3089</v>
      </c>
      <c r="K13" s="1915" t="s">
        <v>3086</v>
      </c>
      <c r="L13" s="1915" t="s">
        <v>3091</v>
      </c>
      <c r="M13" s="1915" t="s">
        <v>3088</v>
      </c>
      <c r="N13" s="1915" t="s">
        <v>3145</v>
      </c>
      <c r="O13" s="1915">
        <v>2.5</v>
      </c>
      <c r="P13" s="1915" t="s">
        <v>3145</v>
      </c>
      <c r="Q13" s="1915" t="s">
        <v>3145</v>
      </c>
      <c r="R13" s="1915" t="s">
        <v>3091</v>
      </c>
      <c r="S13" s="1915" t="s">
        <v>3088</v>
      </c>
      <c r="T13" s="1915" t="s">
        <v>3094</v>
      </c>
      <c r="U13" s="1915" t="s">
        <v>3102</v>
      </c>
      <c r="V13" s="1915" t="s">
        <v>3094</v>
      </c>
      <c r="W13" s="1915" t="s">
        <v>3094</v>
      </c>
      <c r="X13" s="1915" t="s">
        <v>3094</v>
      </c>
      <c r="Y13" s="1915" t="s">
        <v>3094</v>
      </c>
      <c r="Z13" s="1915" t="s">
        <v>3082</v>
      </c>
      <c r="AA13" s="1915" t="s">
        <v>3094</v>
      </c>
      <c r="AB13" s="1915" t="s">
        <v>3094</v>
      </c>
      <c r="AC13" s="1915" t="s">
        <v>3094</v>
      </c>
      <c r="AD13" s="1915" t="s">
        <v>3104</v>
      </c>
      <c r="AE13" s="1915" t="s">
        <v>3146</v>
      </c>
      <c r="AF13" s="1915" t="s">
        <v>3147</v>
      </c>
      <c r="AG13" s="1915" t="s">
        <v>3148</v>
      </c>
      <c r="AH13" s="1915" t="s">
        <v>3149</v>
      </c>
      <c r="AI13" s="1915" t="s">
        <v>3150</v>
      </c>
      <c r="AJ13" s="1915" t="s">
        <v>3151</v>
      </c>
    </row>
    <row r="14" spans="1:36" x14ac:dyDescent="0.3">
      <c r="A14" s="1916" t="s">
        <v>3152</v>
      </c>
      <c r="B14" s="1915" t="s">
        <v>3128</v>
      </c>
      <c r="C14" s="1915" t="s">
        <v>3128</v>
      </c>
      <c r="D14" s="1915" t="s">
        <v>3153</v>
      </c>
      <c r="E14" s="1915" t="s">
        <v>3128</v>
      </c>
      <c r="F14" s="1915" t="s">
        <v>3128</v>
      </c>
      <c r="G14" s="1915" t="s">
        <v>3128</v>
      </c>
      <c r="H14" s="1915" t="s">
        <v>3128</v>
      </c>
      <c r="I14" s="1915" t="s">
        <v>3128</v>
      </c>
      <c r="J14" s="1915" t="s">
        <v>3128</v>
      </c>
      <c r="K14" s="1915" t="s">
        <v>3128</v>
      </c>
      <c r="L14" s="1915" t="s">
        <v>3121</v>
      </c>
      <c r="M14" s="1915" t="s">
        <v>3130</v>
      </c>
      <c r="N14" s="1915" t="s">
        <v>3130</v>
      </c>
      <c r="O14" s="1915" t="s">
        <v>3130</v>
      </c>
      <c r="P14" s="1915" t="s">
        <v>3123</v>
      </c>
      <c r="Q14" s="1915" t="s">
        <v>3130</v>
      </c>
      <c r="R14" s="1915" t="s">
        <v>3130</v>
      </c>
      <c r="S14" s="1915" t="s">
        <v>3126</v>
      </c>
      <c r="T14" s="1915" t="s">
        <v>3132</v>
      </c>
      <c r="U14" s="1915" t="s">
        <v>3154</v>
      </c>
      <c r="V14" s="1915" t="s">
        <v>3155</v>
      </c>
      <c r="W14" s="1915" t="s">
        <v>3132</v>
      </c>
      <c r="X14" s="1915" t="s">
        <v>3132</v>
      </c>
      <c r="Y14" s="1915" t="s">
        <v>3132</v>
      </c>
      <c r="Z14" s="1915" t="s">
        <v>3132</v>
      </c>
      <c r="AA14" s="1915" t="s">
        <v>3094</v>
      </c>
      <c r="AB14" s="1915" t="s">
        <v>3094</v>
      </c>
      <c r="AC14" s="1915" t="s">
        <v>3094</v>
      </c>
      <c r="AD14" s="1915" t="s">
        <v>3104</v>
      </c>
      <c r="AE14" s="1915" t="s">
        <v>3156</v>
      </c>
      <c r="AF14" s="1915" t="s">
        <v>3157</v>
      </c>
      <c r="AG14" s="1915" t="s">
        <v>3104</v>
      </c>
      <c r="AH14" s="1915" t="s">
        <v>3158</v>
      </c>
      <c r="AI14" s="1915" t="s">
        <v>3156</v>
      </c>
      <c r="AJ14" s="1915" t="s">
        <v>3103</v>
      </c>
    </row>
    <row r="15" spans="1:36" x14ac:dyDescent="0.3">
      <c r="A15" s="1916" t="s">
        <v>3159</v>
      </c>
      <c r="B15" s="1915" t="s">
        <v>3128</v>
      </c>
      <c r="C15" s="1915" t="s">
        <v>3128</v>
      </c>
      <c r="D15" s="1915" t="s">
        <v>3128</v>
      </c>
      <c r="E15" s="1915" t="s">
        <v>3128</v>
      </c>
      <c r="F15" s="1915" t="s">
        <v>3128</v>
      </c>
      <c r="G15" s="1915" t="s">
        <v>3128</v>
      </c>
      <c r="H15" s="1915" t="s">
        <v>3128</v>
      </c>
      <c r="I15" s="1915" t="s">
        <v>3128</v>
      </c>
      <c r="J15" s="1915" t="s">
        <v>3160</v>
      </c>
      <c r="K15" s="1915" t="s">
        <v>3128</v>
      </c>
      <c r="L15" s="1915" t="s">
        <v>3125</v>
      </c>
      <c r="M15" s="1915" t="s">
        <v>3161</v>
      </c>
      <c r="N15" s="1915" t="s">
        <v>3125</v>
      </c>
      <c r="O15" s="1915" t="s">
        <v>3130</v>
      </c>
      <c r="P15" s="1915" t="s">
        <v>3125</v>
      </c>
      <c r="Q15" s="1915" t="s">
        <v>3125</v>
      </c>
      <c r="R15" s="1915" t="s">
        <v>3161</v>
      </c>
      <c r="S15" s="1915" t="s">
        <v>3131</v>
      </c>
      <c r="T15" s="1915" t="s">
        <v>3098</v>
      </c>
      <c r="U15" s="1915" t="s">
        <v>3132</v>
      </c>
      <c r="V15" s="1915" t="s">
        <v>3098</v>
      </c>
      <c r="W15" s="1915" t="s">
        <v>3098</v>
      </c>
      <c r="X15" s="1915" t="s">
        <v>3098</v>
      </c>
      <c r="Y15" s="1915" t="s">
        <v>3098</v>
      </c>
      <c r="Z15" s="1915" t="s">
        <v>3098</v>
      </c>
      <c r="AA15" s="1915" t="s">
        <v>3098</v>
      </c>
      <c r="AB15" s="1915" t="s">
        <v>3098</v>
      </c>
      <c r="AC15" s="1915" t="s">
        <v>3098</v>
      </c>
      <c r="AD15" s="1915" t="s">
        <v>3162</v>
      </c>
      <c r="AE15" s="1915" t="s">
        <v>3162</v>
      </c>
      <c r="AF15" s="1915" t="s">
        <v>3127</v>
      </c>
      <c r="AG15" s="1915" t="s">
        <v>3127</v>
      </c>
      <c r="AH15" s="1915" t="s">
        <v>3103</v>
      </c>
      <c r="AI15" s="1915" t="s">
        <v>3127</v>
      </c>
      <c r="AJ15" s="1915" t="s">
        <v>3162</v>
      </c>
    </row>
    <row r="16" spans="1:36" x14ac:dyDescent="0.3">
      <c r="A16" s="1916" t="s">
        <v>3163</v>
      </c>
      <c r="B16" s="1915" t="s">
        <v>3086</v>
      </c>
      <c r="C16" s="1915" t="s">
        <v>3121</v>
      </c>
      <c r="D16" s="1915" t="s">
        <v>3143</v>
      </c>
      <c r="E16" s="1915" t="s">
        <v>3089</v>
      </c>
      <c r="F16" s="1915" t="s">
        <v>3088</v>
      </c>
      <c r="G16" s="1915" t="s">
        <v>3144</v>
      </c>
      <c r="H16" s="1915" t="s">
        <v>3086</v>
      </c>
      <c r="I16" s="1915" t="s">
        <v>3086</v>
      </c>
      <c r="J16" s="1915" t="s">
        <v>3089</v>
      </c>
      <c r="K16" s="1915" t="s">
        <v>3086</v>
      </c>
      <c r="L16" s="1915" t="s">
        <v>3091</v>
      </c>
      <c r="M16" s="1915" t="s">
        <v>3088</v>
      </c>
      <c r="N16" s="1915" t="s">
        <v>3145</v>
      </c>
      <c r="O16" s="1915" t="s">
        <v>3145</v>
      </c>
      <c r="P16" s="1915" t="s">
        <v>3145</v>
      </c>
      <c r="Q16" s="1915" t="s">
        <v>3145</v>
      </c>
      <c r="R16" s="1915" t="s">
        <v>3088</v>
      </c>
      <c r="S16" s="1915" t="s">
        <v>3088</v>
      </c>
      <c r="T16" s="1915" t="s">
        <v>3094</v>
      </c>
      <c r="U16" s="1915" t="s">
        <v>3102</v>
      </c>
      <c r="V16" s="1915" t="s">
        <v>3094</v>
      </c>
      <c r="W16" s="1915" t="s">
        <v>3094</v>
      </c>
      <c r="X16" s="1915" t="s">
        <v>3094</v>
      </c>
      <c r="Y16" s="1915" t="s">
        <v>3094</v>
      </c>
      <c r="Z16" s="1915" t="s">
        <v>3082</v>
      </c>
      <c r="AA16" s="1915" t="s">
        <v>3094</v>
      </c>
      <c r="AB16" s="1915" t="s">
        <v>3094</v>
      </c>
      <c r="AC16" s="1915" t="s">
        <v>3094</v>
      </c>
      <c r="AD16" s="1915" t="s">
        <v>3164</v>
      </c>
      <c r="AE16" s="1915" t="s">
        <v>3146</v>
      </c>
      <c r="AF16" s="1915" t="s">
        <v>3147</v>
      </c>
      <c r="AG16" s="1915" t="s">
        <v>3165</v>
      </c>
      <c r="AH16" s="1915" t="s">
        <v>3149</v>
      </c>
      <c r="AI16" s="1915" t="s">
        <v>3150</v>
      </c>
      <c r="AJ16" s="1915" t="s">
        <v>3151</v>
      </c>
    </row>
    <row r="17" spans="1:36" x14ac:dyDescent="0.3">
      <c r="A17" s="1914" t="s">
        <v>1661</v>
      </c>
      <c r="B17" s="1915" t="s">
        <v>3121</v>
      </c>
      <c r="C17" s="1915" t="s">
        <v>3166</v>
      </c>
      <c r="D17" s="1915" t="s">
        <v>3167</v>
      </c>
      <c r="E17" s="1915" t="s">
        <v>3121</v>
      </c>
      <c r="F17" s="1915" t="s">
        <v>3168</v>
      </c>
      <c r="G17" s="1915" t="s">
        <v>3121</v>
      </c>
      <c r="H17" s="1915" t="s">
        <v>3086</v>
      </c>
      <c r="I17" s="1915" t="s">
        <v>3166</v>
      </c>
      <c r="J17" s="1915" t="s">
        <v>3167</v>
      </c>
      <c r="K17" s="1915" t="s">
        <v>3121</v>
      </c>
      <c r="L17" s="1915" t="s">
        <v>3123</v>
      </c>
      <c r="M17" s="1915" t="s">
        <v>3166</v>
      </c>
      <c r="N17" s="1915" t="s">
        <v>3126</v>
      </c>
      <c r="O17" s="1915" t="s">
        <v>3123</v>
      </c>
      <c r="P17" s="1915" t="s">
        <v>3169</v>
      </c>
      <c r="Q17" s="1915" t="s">
        <v>3123</v>
      </c>
      <c r="R17" s="1915" t="s">
        <v>3170</v>
      </c>
      <c r="S17" s="1915" t="s">
        <v>3126</v>
      </c>
      <c r="T17" s="1915" t="s">
        <v>3099</v>
      </c>
      <c r="U17" s="1915" t="s">
        <v>3171</v>
      </c>
      <c r="V17" s="1915" t="s">
        <v>3099</v>
      </c>
      <c r="W17" s="1915" t="s">
        <v>3094</v>
      </c>
      <c r="X17" s="1915" t="s">
        <v>3094</v>
      </c>
      <c r="Y17" s="1915" t="s">
        <v>3094</v>
      </c>
      <c r="Z17" s="1915" t="s">
        <v>3094</v>
      </c>
      <c r="AA17" s="1915" t="s">
        <v>3094</v>
      </c>
      <c r="AB17" s="1915" t="s">
        <v>3094</v>
      </c>
      <c r="AC17" s="1915" t="s">
        <v>3094</v>
      </c>
      <c r="AD17" s="1915" t="s">
        <v>3138</v>
      </c>
      <c r="AE17" s="1915" t="s">
        <v>3103</v>
      </c>
      <c r="AF17" s="1915" t="s">
        <v>3103</v>
      </c>
      <c r="AG17" s="1915" t="s">
        <v>3172</v>
      </c>
      <c r="AH17" s="1915" t="s">
        <v>3172</v>
      </c>
      <c r="AI17" s="1915" t="s">
        <v>3172</v>
      </c>
      <c r="AJ17" s="1915" t="s">
        <v>3173</v>
      </c>
    </row>
    <row r="18" spans="1:36" x14ac:dyDescent="0.3">
      <c r="A18" s="1914" t="s">
        <v>1662</v>
      </c>
      <c r="B18" s="1915" t="s">
        <v>3086</v>
      </c>
      <c r="C18" s="1915" t="s">
        <v>3086</v>
      </c>
      <c r="D18" s="1915" t="s">
        <v>3086</v>
      </c>
      <c r="E18" s="1915" t="s">
        <v>3086</v>
      </c>
      <c r="F18" s="1915" t="s">
        <v>3086</v>
      </c>
      <c r="G18" s="1915" t="s">
        <v>3086</v>
      </c>
      <c r="H18" s="1915" t="s">
        <v>3086</v>
      </c>
      <c r="I18" s="1915" t="s">
        <v>3086</v>
      </c>
      <c r="J18" s="1915" t="s">
        <v>3121</v>
      </c>
      <c r="K18" s="1915" t="s">
        <v>3174</v>
      </c>
      <c r="L18" s="1915" t="s">
        <v>3123</v>
      </c>
      <c r="M18" s="1915" t="s">
        <v>3175</v>
      </c>
      <c r="N18" s="1915" t="s">
        <v>3123</v>
      </c>
      <c r="O18" s="1915" t="s">
        <v>3123</v>
      </c>
      <c r="P18" s="1915" t="s">
        <v>3091</v>
      </c>
      <c r="Q18" s="1915" t="s">
        <v>3123</v>
      </c>
      <c r="R18" s="1915" t="s">
        <v>3091</v>
      </c>
      <c r="S18" s="1915" t="s">
        <v>3171</v>
      </c>
      <c r="T18" s="1915" t="s">
        <v>3171</v>
      </c>
      <c r="U18" s="1915" t="s">
        <v>3094</v>
      </c>
      <c r="V18" s="1915" t="s">
        <v>3094</v>
      </c>
      <c r="W18" s="1915" t="s">
        <v>3082</v>
      </c>
      <c r="X18" s="1915" t="s">
        <v>3082</v>
      </c>
      <c r="Y18" s="1915" t="s">
        <v>3082</v>
      </c>
      <c r="Z18" s="1915" t="s">
        <v>3094</v>
      </c>
      <c r="AA18" s="1915" t="s">
        <v>3082</v>
      </c>
      <c r="AB18" s="1915" t="s">
        <v>3094</v>
      </c>
      <c r="AC18" s="1915" t="s">
        <v>3094</v>
      </c>
      <c r="AD18" s="1915" t="s">
        <v>3176</v>
      </c>
      <c r="AE18" s="1915" t="s">
        <v>3176</v>
      </c>
      <c r="AF18" s="1915" t="s">
        <v>3177</v>
      </c>
      <c r="AG18" s="1915" t="s">
        <v>3176</v>
      </c>
      <c r="AH18" s="1915" t="s">
        <v>3178</v>
      </c>
      <c r="AI18" s="1915" t="s">
        <v>3139</v>
      </c>
      <c r="AJ18" s="1915" t="s">
        <v>3139</v>
      </c>
    </row>
    <row r="19" spans="1:36" x14ac:dyDescent="0.3">
      <c r="A19" s="1914" t="s">
        <v>1663</v>
      </c>
      <c r="B19" s="1915" t="s">
        <v>3179</v>
      </c>
      <c r="C19" s="1915" t="s">
        <v>3086</v>
      </c>
      <c r="D19" s="1915" t="s">
        <v>3174</v>
      </c>
      <c r="E19" s="1915" t="s">
        <v>3179</v>
      </c>
      <c r="F19" s="1915" t="s">
        <v>3086</v>
      </c>
      <c r="G19" s="1915" t="s">
        <v>3086</v>
      </c>
      <c r="H19" s="1915" t="s">
        <v>3086</v>
      </c>
      <c r="I19" s="1915" t="s">
        <v>3086</v>
      </c>
      <c r="J19" s="1915" t="s">
        <v>3086</v>
      </c>
      <c r="K19" s="1915" t="s">
        <v>3086</v>
      </c>
      <c r="L19" s="1915" t="s">
        <v>3091</v>
      </c>
      <c r="M19" s="1915" t="s">
        <v>3091</v>
      </c>
      <c r="N19" s="1915" t="s">
        <v>3091</v>
      </c>
      <c r="O19" s="1915" t="s">
        <v>3091</v>
      </c>
      <c r="P19" s="1915" t="s">
        <v>3091</v>
      </c>
      <c r="Q19" s="1915" t="s">
        <v>3091</v>
      </c>
      <c r="R19" s="1915" t="s">
        <v>3091</v>
      </c>
      <c r="S19" s="1915" t="s">
        <v>3092</v>
      </c>
      <c r="T19" s="1915" t="s">
        <v>3082</v>
      </c>
      <c r="U19" s="1915" t="s">
        <v>3094</v>
      </c>
      <c r="V19" s="1915" t="s">
        <v>3082</v>
      </c>
      <c r="W19" s="1915" t="s">
        <v>3094</v>
      </c>
      <c r="X19" s="1915" t="s">
        <v>3082</v>
      </c>
      <c r="Y19" s="1915" t="s">
        <v>3082</v>
      </c>
      <c r="Z19" s="1915" t="s">
        <v>3094</v>
      </c>
      <c r="AA19" s="1915" t="s">
        <v>3094</v>
      </c>
      <c r="AB19" s="1915" t="s">
        <v>3094</v>
      </c>
      <c r="AC19" s="1915" t="s">
        <v>3094</v>
      </c>
      <c r="AD19" s="1915" t="s">
        <v>3180</v>
      </c>
      <c r="AE19" s="1915" t="s">
        <v>3139</v>
      </c>
      <c r="AF19" s="1915" t="s">
        <v>3172</v>
      </c>
      <c r="AG19" s="1915" t="s">
        <v>3104</v>
      </c>
      <c r="AH19" s="1915" t="s">
        <v>3181</v>
      </c>
      <c r="AI19" s="1915" t="s">
        <v>3172</v>
      </c>
      <c r="AJ19" s="1915" t="s">
        <v>3182</v>
      </c>
    </row>
    <row r="20" spans="1:36" x14ac:dyDescent="0.3">
      <c r="A20" s="1914" t="s">
        <v>1664</v>
      </c>
      <c r="B20" s="1915" t="s">
        <v>3121</v>
      </c>
      <c r="C20" s="1915" t="s">
        <v>3121</v>
      </c>
      <c r="D20" s="1915" t="s">
        <v>3121</v>
      </c>
      <c r="E20" s="1915" t="s">
        <v>3121</v>
      </c>
      <c r="F20" s="1915" t="s">
        <v>3121</v>
      </c>
      <c r="G20" s="1915" t="s">
        <v>3121</v>
      </c>
      <c r="H20" s="1915" t="s">
        <v>3121</v>
      </c>
      <c r="I20" s="1915" t="s">
        <v>3121</v>
      </c>
      <c r="J20" s="1915" t="s">
        <v>3121</v>
      </c>
      <c r="K20" s="1915" t="s">
        <v>3121</v>
      </c>
      <c r="L20" s="1915" t="s">
        <v>3123</v>
      </c>
      <c r="M20" s="1915" t="s">
        <v>3123</v>
      </c>
      <c r="N20" s="1915" t="s">
        <v>3123</v>
      </c>
      <c r="O20" s="1915" t="s">
        <v>3123</v>
      </c>
      <c r="P20" s="1915" t="s">
        <v>3123</v>
      </c>
      <c r="Q20" s="1915" t="s">
        <v>3123</v>
      </c>
      <c r="R20" s="1915" t="s">
        <v>3123</v>
      </c>
      <c r="S20" s="1915" t="s">
        <v>3126</v>
      </c>
      <c r="T20" s="1915" t="s">
        <v>3086</v>
      </c>
      <c r="U20" s="1915" t="s">
        <v>3183</v>
      </c>
      <c r="V20" s="1915" t="s">
        <v>3099</v>
      </c>
      <c r="W20" s="1915" t="s">
        <v>3183</v>
      </c>
      <c r="X20" s="1915" t="s">
        <v>3094</v>
      </c>
      <c r="Y20" s="1915" t="s">
        <v>3094</v>
      </c>
      <c r="Z20" s="1915" t="s">
        <v>3094</v>
      </c>
      <c r="AA20" s="1915" t="s">
        <v>3094</v>
      </c>
      <c r="AB20" s="1915" t="s">
        <v>3094</v>
      </c>
      <c r="AC20" s="1915" t="s">
        <v>3094</v>
      </c>
      <c r="AD20" s="1915" t="s">
        <v>3103</v>
      </c>
      <c r="AE20" s="1915" t="s">
        <v>3172</v>
      </c>
      <c r="AF20" s="1915" t="s">
        <v>3172</v>
      </c>
      <c r="AG20" s="1915" t="s">
        <v>3184</v>
      </c>
      <c r="AH20" s="1915" t="s">
        <v>3185</v>
      </c>
      <c r="AI20" s="1915" t="s">
        <v>3172</v>
      </c>
      <c r="AJ20" s="1915" t="s">
        <v>3185</v>
      </c>
    </row>
    <row r="21" spans="1:36" x14ac:dyDescent="0.3">
      <c r="A21" s="1914" t="s">
        <v>1665</v>
      </c>
      <c r="B21" s="1915" t="s">
        <v>3121</v>
      </c>
      <c r="C21" s="1915" t="s">
        <v>3086</v>
      </c>
      <c r="D21" s="1915" t="s">
        <v>3121</v>
      </c>
      <c r="E21" s="1915" t="s">
        <v>3121</v>
      </c>
      <c r="F21" s="1915" t="s">
        <v>3121</v>
      </c>
      <c r="G21" s="1915" t="s">
        <v>3121</v>
      </c>
      <c r="H21" s="1915" t="s">
        <v>3121</v>
      </c>
      <c r="I21" s="1915" t="s">
        <v>3121</v>
      </c>
      <c r="J21" s="1915" t="s">
        <v>3121</v>
      </c>
      <c r="K21" s="1915" t="s">
        <v>3121</v>
      </c>
      <c r="L21" s="1915" t="s">
        <v>3123</v>
      </c>
      <c r="M21" s="1915" t="s">
        <v>3123</v>
      </c>
      <c r="N21" s="1915" t="s">
        <v>3123</v>
      </c>
      <c r="O21" s="1915" t="s">
        <v>3123</v>
      </c>
      <c r="P21" s="1915" t="s">
        <v>3123</v>
      </c>
      <c r="Q21" s="1915" t="s">
        <v>3123</v>
      </c>
      <c r="R21" s="1915" t="s">
        <v>3123</v>
      </c>
      <c r="S21" s="1915" t="s">
        <v>3126</v>
      </c>
      <c r="T21" s="1915" t="s">
        <v>3099</v>
      </c>
      <c r="U21" s="1915" t="s">
        <v>3094</v>
      </c>
      <c r="V21" s="1915" t="s">
        <v>3099</v>
      </c>
      <c r="W21" s="1915" t="s">
        <v>3087</v>
      </c>
      <c r="X21" s="1915" t="s">
        <v>3099</v>
      </c>
      <c r="Y21" s="1915" t="s">
        <v>3099</v>
      </c>
      <c r="Z21" s="1915" t="s">
        <v>3099</v>
      </c>
      <c r="AA21" s="1915" t="s">
        <v>3094</v>
      </c>
      <c r="AB21" s="1915" t="s">
        <v>3094</v>
      </c>
      <c r="AC21" s="1915" t="s">
        <v>3094</v>
      </c>
      <c r="AD21" s="1915" t="s">
        <v>3186</v>
      </c>
      <c r="AE21" s="1915" t="s">
        <v>3187</v>
      </c>
      <c r="AF21" s="1915" t="s">
        <v>3188</v>
      </c>
      <c r="AG21" s="1915" t="s">
        <v>3187</v>
      </c>
      <c r="AH21" s="1915" t="s">
        <v>3189</v>
      </c>
      <c r="AI21" s="1915" t="s">
        <v>3190</v>
      </c>
      <c r="AJ21" s="1915" t="s">
        <v>3191</v>
      </c>
    </row>
    <row r="22" spans="1:36" x14ac:dyDescent="0.3">
      <c r="A22" s="1914" t="s">
        <v>1666</v>
      </c>
      <c r="B22" s="1915" t="s">
        <v>3121</v>
      </c>
      <c r="C22" s="1915" t="s">
        <v>3121</v>
      </c>
      <c r="D22" s="1915" t="s">
        <v>3086</v>
      </c>
      <c r="E22" s="1915" t="s">
        <v>3192</v>
      </c>
      <c r="F22" s="1915" t="s">
        <v>3121</v>
      </c>
      <c r="G22" s="1915" t="s">
        <v>3121</v>
      </c>
      <c r="H22" s="1915" t="s">
        <v>3121</v>
      </c>
      <c r="I22" s="1915" t="s">
        <v>3121</v>
      </c>
      <c r="J22" s="1915" t="s">
        <v>3121</v>
      </c>
      <c r="K22" s="1915" t="s">
        <v>3121</v>
      </c>
      <c r="L22" s="1915" t="s">
        <v>3143</v>
      </c>
      <c r="M22" s="1915" t="s">
        <v>3123</v>
      </c>
      <c r="N22" s="1915" t="s">
        <v>3123</v>
      </c>
      <c r="O22" s="1915" t="s">
        <v>3123</v>
      </c>
      <c r="P22" s="1915" t="s">
        <v>3123</v>
      </c>
      <c r="Q22" s="1915" t="s">
        <v>3123</v>
      </c>
      <c r="R22" s="1915" t="s">
        <v>3123</v>
      </c>
      <c r="S22" s="1915" t="s">
        <v>3126</v>
      </c>
      <c r="T22" s="1915" t="s">
        <v>3099</v>
      </c>
      <c r="U22" s="1915" t="s">
        <v>3094</v>
      </c>
      <c r="V22" s="1915" t="s">
        <v>3094</v>
      </c>
      <c r="W22" s="1915" t="s">
        <v>3094</v>
      </c>
      <c r="X22" s="1915" t="s">
        <v>3094</v>
      </c>
      <c r="Y22" s="1915" t="s">
        <v>3094</v>
      </c>
      <c r="Z22" s="1915" t="s">
        <v>3094</v>
      </c>
      <c r="AA22" s="1915" t="s">
        <v>3094</v>
      </c>
      <c r="AB22" s="1915" t="s">
        <v>3094</v>
      </c>
      <c r="AC22" s="1915" t="s">
        <v>3094</v>
      </c>
      <c r="AD22" s="1915" t="s">
        <v>3116</v>
      </c>
      <c r="AE22" s="1915" t="s">
        <v>3116</v>
      </c>
      <c r="AF22" s="1915" t="s">
        <v>3172</v>
      </c>
      <c r="AG22" s="1915" t="s">
        <v>3116</v>
      </c>
      <c r="AH22" s="1915" t="s">
        <v>3176</v>
      </c>
      <c r="AI22" s="1915" t="s">
        <v>3116</v>
      </c>
      <c r="AJ22" s="1915" t="s">
        <v>3176</v>
      </c>
    </row>
    <row r="23" spans="1:36" x14ac:dyDescent="0.3">
      <c r="A23" s="1914" t="s">
        <v>1667</v>
      </c>
      <c r="B23" s="1915" t="s">
        <v>3099</v>
      </c>
      <c r="C23" s="1915" t="s">
        <v>3166</v>
      </c>
      <c r="D23" s="1915" t="s">
        <v>3166</v>
      </c>
      <c r="E23" s="1915" t="s">
        <v>3193</v>
      </c>
      <c r="F23" s="1915" t="s">
        <v>3088</v>
      </c>
      <c r="G23" s="1915" t="s">
        <v>3088</v>
      </c>
      <c r="H23" s="1915" t="s">
        <v>3088</v>
      </c>
      <c r="I23" s="1915" t="s">
        <v>3088</v>
      </c>
      <c r="J23" s="1915" t="s">
        <v>3088</v>
      </c>
      <c r="K23" s="1915" t="s">
        <v>3088</v>
      </c>
      <c r="L23" s="1915" t="s">
        <v>3088</v>
      </c>
      <c r="M23" s="1915" t="s">
        <v>3088</v>
      </c>
      <c r="N23" s="1915" t="s">
        <v>3088</v>
      </c>
      <c r="O23" s="1915" t="s">
        <v>3194</v>
      </c>
      <c r="P23" s="1915" t="s">
        <v>3194</v>
      </c>
      <c r="Q23" s="1915" t="s">
        <v>3171</v>
      </c>
      <c r="R23" s="1915" t="s">
        <v>3195</v>
      </c>
      <c r="S23" s="1915" t="s">
        <v>3099</v>
      </c>
      <c r="T23" s="1915" t="s">
        <v>3088</v>
      </c>
      <c r="U23" s="1915" t="s">
        <v>3094</v>
      </c>
      <c r="V23" s="1915" t="s">
        <v>3094</v>
      </c>
      <c r="W23" s="1915" t="s">
        <v>3196</v>
      </c>
      <c r="X23" s="1915" t="s">
        <v>3196</v>
      </c>
      <c r="Y23" s="1915" t="s">
        <v>3196</v>
      </c>
      <c r="Z23" s="1915" t="s">
        <v>3196</v>
      </c>
      <c r="AA23" s="1915" t="s">
        <v>3196</v>
      </c>
      <c r="AB23" s="1915" t="s">
        <v>3196</v>
      </c>
      <c r="AC23" s="1915" t="s">
        <v>3196</v>
      </c>
      <c r="AD23" s="1915" t="s">
        <v>3197</v>
      </c>
      <c r="AE23" s="1915" t="s">
        <v>3197</v>
      </c>
      <c r="AF23" s="1915" t="s">
        <v>3197</v>
      </c>
      <c r="AG23" s="1915" t="s">
        <v>3197</v>
      </c>
      <c r="AH23" s="1915" t="s">
        <v>3104</v>
      </c>
      <c r="AI23" s="1915" t="s">
        <v>3198</v>
      </c>
      <c r="AJ23" s="1915" t="s">
        <v>3198</v>
      </c>
    </row>
    <row r="24" spans="1:36" x14ac:dyDescent="0.3">
      <c r="A24" s="1914" t="s">
        <v>1668</v>
      </c>
      <c r="B24" s="1915" t="s">
        <v>3122</v>
      </c>
      <c r="C24" s="1915" t="s">
        <v>3199</v>
      </c>
      <c r="D24" s="1915" t="s">
        <v>3086</v>
      </c>
      <c r="E24" s="1915" t="s">
        <v>3199</v>
      </c>
      <c r="F24" s="1915" t="s">
        <v>3199</v>
      </c>
      <c r="G24" s="1915" t="s">
        <v>3200</v>
      </c>
      <c r="H24" s="1915" t="s">
        <v>3199</v>
      </c>
      <c r="I24" s="1915" t="s">
        <v>3199</v>
      </c>
      <c r="J24" s="1915" t="s">
        <v>3124</v>
      </c>
      <c r="K24" s="1915" t="s">
        <v>3201</v>
      </c>
      <c r="L24" s="1915" t="s">
        <v>3202</v>
      </c>
      <c r="M24" s="1915" t="s">
        <v>3203</v>
      </c>
      <c r="N24" s="1915" t="s">
        <v>3099</v>
      </c>
      <c r="O24" s="1915" t="s">
        <v>3203</v>
      </c>
      <c r="P24" s="1915" t="s">
        <v>3203</v>
      </c>
      <c r="Q24" s="1915" t="s">
        <v>3203</v>
      </c>
      <c r="R24" s="1915" t="s">
        <v>3203</v>
      </c>
      <c r="S24" s="1915" t="s">
        <v>3204</v>
      </c>
      <c r="T24" s="1915" t="s">
        <v>3205</v>
      </c>
      <c r="U24" s="1915" t="s">
        <v>3121</v>
      </c>
      <c r="V24" s="1915" t="s">
        <v>3094</v>
      </c>
      <c r="W24" s="1915" t="s">
        <v>3094</v>
      </c>
      <c r="X24" s="1915" t="s">
        <v>3094</v>
      </c>
      <c r="Y24" s="1915" t="s">
        <v>3094</v>
      </c>
      <c r="Z24" s="1915" t="s">
        <v>3094</v>
      </c>
      <c r="AA24" s="1915" t="s">
        <v>3094</v>
      </c>
      <c r="AB24" s="1915" t="s">
        <v>3094</v>
      </c>
      <c r="AC24" s="1915" t="s">
        <v>3094</v>
      </c>
      <c r="AD24" s="1915" t="s">
        <v>3206</v>
      </c>
      <c r="AE24" s="1915" t="s">
        <v>3207</v>
      </c>
      <c r="AF24" s="1915" t="s">
        <v>3208</v>
      </c>
      <c r="AG24" s="1915">
        <v>7.85</v>
      </c>
      <c r="AH24" s="1915" t="s">
        <v>3209</v>
      </c>
      <c r="AI24" s="1915">
        <v>7.85</v>
      </c>
      <c r="AJ24" s="1915" t="s">
        <v>2060</v>
      </c>
    </row>
    <row r="25" spans="1:36" x14ac:dyDescent="0.3">
      <c r="A25" s="1914" t="s">
        <v>1669</v>
      </c>
      <c r="B25" s="1915" t="s">
        <v>3121</v>
      </c>
      <c r="C25" s="1915" t="s">
        <v>3129</v>
      </c>
      <c r="D25" s="1915" t="s">
        <v>3121</v>
      </c>
      <c r="E25" s="1915" t="s">
        <v>3121</v>
      </c>
      <c r="F25" s="1915" t="s">
        <v>3129</v>
      </c>
      <c r="G25" s="1915" t="s">
        <v>3121</v>
      </c>
      <c r="H25" s="1915" t="s">
        <v>3097</v>
      </c>
      <c r="I25" s="1915" t="s">
        <v>3121</v>
      </c>
      <c r="J25" s="1915" t="s">
        <v>3121</v>
      </c>
      <c r="K25" s="1915" t="s">
        <v>3121</v>
      </c>
      <c r="L25" s="1915" t="s">
        <v>3123</v>
      </c>
      <c r="M25" s="1915" t="s">
        <v>3123</v>
      </c>
      <c r="N25" s="1915" t="s">
        <v>3123</v>
      </c>
      <c r="O25" s="1915" t="s">
        <v>3123</v>
      </c>
      <c r="P25" s="1915" t="s">
        <v>3123</v>
      </c>
      <c r="Q25" s="1915" t="s">
        <v>3123</v>
      </c>
      <c r="R25" s="1915" t="s">
        <v>3132</v>
      </c>
      <c r="S25" s="1915" t="s">
        <v>3126</v>
      </c>
      <c r="T25" s="1915" t="s">
        <v>3099</v>
      </c>
      <c r="U25" s="1915" t="s">
        <v>3094</v>
      </c>
      <c r="V25" s="1915" t="s">
        <v>3099</v>
      </c>
      <c r="W25" s="1915" t="s">
        <v>3210</v>
      </c>
      <c r="X25" s="1915" t="s">
        <v>3099</v>
      </c>
      <c r="Y25" s="1915" t="s">
        <v>3099</v>
      </c>
      <c r="Z25" s="1915" t="s">
        <v>3099</v>
      </c>
      <c r="AA25" s="1915" t="s">
        <v>3099</v>
      </c>
      <c r="AB25" s="1915" t="s">
        <v>3094</v>
      </c>
      <c r="AC25" s="1915" t="s">
        <v>3094</v>
      </c>
      <c r="AD25" s="1915" t="s">
        <v>3172</v>
      </c>
      <c r="AE25" s="1915" t="s">
        <v>3116</v>
      </c>
      <c r="AF25" s="1915" t="s">
        <v>3172</v>
      </c>
      <c r="AG25" s="1915" t="s">
        <v>3116</v>
      </c>
      <c r="AH25" s="1915" t="s">
        <v>3172</v>
      </c>
      <c r="AI25" s="1915" t="s">
        <v>3116</v>
      </c>
      <c r="AJ25" s="1915" t="s">
        <v>3172</v>
      </c>
    </row>
    <row r="26" spans="1:36" x14ac:dyDescent="0.3">
      <c r="A26" s="1914" t="s">
        <v>1670</v>
      </c>
      <c r="B26" s="1915" t="s">
        <v>3121</v>
      </c>
      <c r="C26" s="1915" t="s">
        <v>3121</v>
      </c>
      <c r="D26" s="1915" t="s">
        <v>3121</v>
      </c>
      <c r="E26" s="1915" t="s">
        <v>3121</v>
      </c>
      <c r="F26" s="1915" t="s">
        <v>3121</v>
      </c>
      <c r="G26" s="1915" t="s">
        <v>3121</v>
      </c>
      <c r="H26" s="1915" t="s">
        <v>3121</v>
      </c>
      <c r="I26" s="1915" t="s">
        <v>3121</v>
      </c>
      <c r="J26" s="1915" t="s">
        <v>3121</v>
      </c>
      <c r="K26" s="1915" t="s">
        <v>3121</v>
      </c>
      <c r="L26" s="1915" t="s">
        <v>3123</v>
      </c>
      <c r="M26" s="1915" t="s">
        <v>3123</v>
      </c>
      <c r="N26" s="1915" t="s">
        <v>3123</v>
      </c>
      <c r="O26" s="1915" t="s">
        <v>3123</v>
      </c>
      <c r="P26" s="1915" t="s">
        <v>3123</v>
      </c>
      <c r="Q26" s="1915" t="s">
        <v>3123</v>
      </c>
      <c r="R26" s="1915" t="s">
        <v>3123</v>
      </c>
      <c r="S26" s="1915" t="s">
        <v>3126</v>
      </c>
      <c r="T26" s="1915" t="s">
        <v>3099</v>
      </c>
      <c r="U26" s="1915" t="s">
        <v>3099</v>
      </c>
      <c r="V26" s="1915" t="s">
        <v>3099</v>
      </c>
      <c r="W26" s="1915" t="s">
        <v>3099</v>
      </c>
      <c r="X26" s="1915" t="s">
        <v>3099</v>
      </c>
      <c r="Y26" s="1915" t="s">
        <v>3099</v>
      </c>
      <c r="Z26" s="1915" t="s">
        <v>3094</v>
      </c>
      <c r="AA26" s="1915" t="s">
        <v>3094</v>
      </c>
      <c r="AB26" s="1915" t="s">
        <v>3094</v>
      </c>
      <c r="AC26" s="1915" t="s">
        <v>3094</v>
      </c>
      <c r="AD26" s="1915" t="s">
        <v>3172</v>
      </c>
      <c r="AE26" s="1915" t="s">
        <v>3172</v>
      </c>
      <c r="AF26" s="1915" t="s">
        <v>3172</v>
      </c>
      <c r="AG26" s="1915" t="s">
        <v>3172</v>
      </c>
      <c r="AH26" s="1915" t="s">
        <v>3172</v>
      </c>
      <c r="AI26" s="1915" t="s">
        <v>3172</v>
      </c>
      <c r="AJ26" s="1915" t="s">
        <v>3211</v>
      </c>
    </row>
    <row r="27" spans="1:36" x14ac:dyDescent="0.3">
      <c r="A27" s="1914" t="s">
        <v>1671</v>
      </c>
      <c r="B27" s="1915" t="s">
        <v>3121</v>
      </c>
      <c r="C27" s="1915" t="s">
        <v>3129</v>
      </c>
      <c r="D27" s="1915" t="s">
        <v>3121</v>
      </c>
      <c r="E27" s="1915" t="s">
        <v>3121</v>
      </c>
      <c r="F27" s="1915" t="s">
        <v>3121</v>
      </c>
      <c r="G27" s="1915" t="s">
        <v>3192</v>
      </c>
      <c r="H27" s="1915" t="s">
        <v>3121</v>
      </c>
      <c r="I27" s="1915" t="s">
        <v>3212</v>
      </c>
      <c r="J27" s="1915" t="s">
        <v>3192</v>
      </c>
      <c r="K27" s="1915" t="s">
        <v>3192</v>
      </c>
      <c r="L27" s="1915" t="s">
        <v>3143</v>
      </c>
      <c r="M27" s="1915" t="s">
        <v>3213</v>
      </c>
      <c r="N27" s="1915" t="s">
        <v>3123</v>
      </c>
      <c r="O27" s="1915" t="s">
        <v>3123</v>
      </c>
      <c r="P27" s="1915" t="s">
        <v>3214</v>
      </c>
      <c r="Q27" s="1915" t="s">
        <v>3123</v>
      </c>
      <c r="R27" s="1915" t="s">
        <v>3215</v>
      </c>
      <c r="S27" s="1915" t="s">
        <v>3216</v>
      </c>
      <c r="T27" s="1915" t="s">
        <v>3217</v>
      </c>
      <c r="U27" s="1915" t="s">
        <v>3094</v>
      </c>
      <c r="V27" s="1915" t="s">
        <v>3099</v>
      </c>
      <c r="W27" s="1915" t="s">
        <v>3094</v>
      </c>
      <c r="X27" s="1915" t="s">
        <v>3094</v>
      </c>
      <c r="Y27" s="1915" t="s">
        <v>3094</v>
      </c>
      <c r="Z27" s="1915" t="s">
        <v>3094</v>
      </c>
      <c r="AA27" s="1915" t="s">
        <v>3094</v>
      </c>
      <c r="AB27" s="1915" t="s">
        <v>3094</v>
      </c>
      <c r="AC27" s="1915" t="s">
        <v>3094</v>
      </c>
      <c r="AD27" s="1915" t="s">
        <v>3104</v>
      </c>
      <c r="AE27" s="1915" t="s">
        <v>3218</v>
      </c>
      <c r="AF27" s="1915" t="s">
        <v>3172</v>
      </c>
      <c r="AG27" s="1915" t="s">
        <v>3218</v>
      </c>
      <c r="AH27" s="1915" t="s">
        <v>3172</v>
      </c>
      <c r="AI27" s="1915" t="s">
        <v>3172</v>
      </c>
      <c r="AJ27" s="1915" t="s">
        <v>3172</v>
      </c>
    </row>
    <row r="28" spans="1:36" x14ac:dyDescent="0.3">
      <c r="A28" s="1914" t="s">
        <v>1672</v>
      </c>
      <c r="B28" s="1915" t="s">
        <v>3121</v>
      </c>
      <c r="C28" s="1915" t="s">
        <v>3086</v>
      </c>
      <c r="D28" s="1915" t="s">
        <v>3086</v>
      </c>
      <c r="E28" s="1915" t="s">
        <v>3086</v>
      </c>
      <c r="F28" s="1915" t="s">
        <v>3086</v>
      </c>
      <c r="G28" s="1915" t="s">
        <v>3121</v>
      </c>
      <c r="H28" s="1915" t="s">
        <v>3121</v>
      </c>
      <c r="I28" s="1915" t="s">
        <v>3192</v>
      </c>
      <c r="J28" s="1915" t="s">
        <v>3121</v>
      </c>
      <c r="K28" s="1915" t="s">
        <v>3121</v>
      </c>
      <c r="L28" s="1915" t="s">
        <v>3123</v>
      </c>
      <c r="M28" s="1915" t="s">
        <v>3123</v>
      </c>
      <c r="N28" s="1915" t="s">
        <v>3123</v>
      </c>
      <c r="O28" s="1915" t="s">
        <v>3123</v>
      </c>
      <c r="P28" s="1915" t="s">
        <v>3123</v>
      </c>
      <c r="Q28" s="1915" t="s">
        <v>3123</v>
      </c>
      <c r="R28" s="1915" t="s">
        <v>3123</v>
      </c>
      <c r="S28" s="1915" t="s">
        <v>3126</v>
      </c>
      <c r="T28" s="1915" t="s">
        <v>3099</v>
      </c>
      <c r="U28" s="1915" t="s">
        <v>3082</v>
      </c>
      <c r="V28" s="1915" t="s">
        <v>3099</v>
      </c>
      <c r="W28" s="1915" t="s">
        <v>3099</v>
      </c>
      <c r="X28" s="1915" t="s">
        <v>3082</v>
      </c>
      <c r="Y28" s="1915" t="s">
        <v>3099</v>
      </c>
      <c r="Z28" s="1915" t="s">
        <v>3099</v>
      </c>
      <c r="AA28" s="1915" t="s">
        <v>3082</v>
      </c>
      <c r="AB28" s="1915" t="s">
        <v>3094</v>
      </c>
      <c r="AC28" s="1915" t="s">
        <v>3094</v>
      </c>
      <c r="AD28" s="1915" t="s">
        <v>3104</v>
      </c>
      <c r="AE28" s="1915" t="s">
        <v>3219</v>
      </c>
      <c r="AF28" s="1915" t="s">
        <v>3116</v>
      </c>
      <c r="AG28" s="1915" t="s">
        <v>3116</v>
      </c>
      <c r="AH28" s="1915" t="s">
        <v>3138</v>
      </c>
      <c r="AI28" s="1915" t="s">
        <v>3116</v>
      </c>
      <c r="AJ28" s="1915" t="s">
        <v>3103</v>
      </c>
    </row>
    <row r="29" spans="1:36" x14ac:dyDescent="0.3">
      <c r="A29" s="1914" t="s">
        <v>1673</v>
      </c>
      <c r="B29" s="1915" t="s">
        <v>3128</v>
      </c>
      <c r="C29" s="1915" t="s">
        <v>3128</v>
      </c>
      <c r="D29" s="1915" t="s">
        <v>3128</v>
      </c>
      <c r="E29" s="1915" t="s">
        <v>3128</v>
      </c>
      <c r="F29" s="1915" t="s">
        <v>3128</v>
      </c>
      <c r="G29" s="1915" t="s">
        <v>3128</v>
      </c>
      <c r="H29" s="1915" t="s">
        <v>3128</v>
      </c>
      <c r="I29" s="1915" t="s">
        <v>3128</v>
      </c>
      <c r="J29" s="1915" t="s">
        <v>3128</v>
      </c>
      <c r="K29" s="1915" t="s">
        <v>3128</v>
      </c>
      <c r="L29" s="1915" t="s">
        <v>3130</v>
      </c>
      <c r="M29" s="1915" t="s">
        <v>3130</v>
      </c>
      <c r="N29" s="1915" t="s">
        <v>3130</v>
      </c>
      <c r="O29" s="1915" t="s">
        <v>3130</v>
      </c>
      <c r="P29" s="1915" t="s">
        <v>3130</v>
      </c>
      <c r="Q29" s="1915" t="s">
        <v>3130</v>
      </c>
      <c r="R29" s="1915" t="s">
        <v>3123</v>
      </c>
      <c r="S29" s="1915" t="s">
        <v>3126</v>
      </c>
      <c r="T29" s="1915" t="s">
        <v>3099</v>
      </c>
      <c r="U29" s="1915" t="s">
        <v>3094</v>
      </c>
      <c r="V29" s="1915" t="s">
        <v>3099</v>
      </c>
      <c r="W29" s="1915" t="s">
        <v>3099</v>
      </c>
      <c r="X29" s="1915" t="s">
        <v>3099</v>
      </c>
      <c r="Y29" s="1915" t="s">
        <v>3099</v>
      </c>
      <c r="Z29" s="1915" t="s">
        <v>3094</v>
      </c>
      <c r="AA29" s="1915" t="s">
        <v>3094</v>
      </c>
      <c r="AB29" s="1915" t="s">
        <v>3094</v>
      </c>
      <c r="AC29" s="1915" t="s">
        <v>3094</v>
      </c>
      <c r="AD29" s="1915" t="s">
        <v>3172</v>
      </c>
      <c r="AE29" s="1915" t="s">
        <v>3104</v>
      </c>
      <c r="AF29" s="1915" t="s">
        <v>3172</v>
      </c>
      <c r="AG29" s="1915" t="s">
        <v>3220</v>
      </c>
      <c r="AH29" s="1915" t="s">
        <v>3221</v>
      </c>
      <c r="AI29" s="1915" t="s">
        <v>3222</v>
      </c>
      <c r="AJ29" s="1915" t="s">
        <v>3104</v>
      </c>
    </row>
    <row r="30" spans="1:36" x14ac:dyDescent="0.3">
      <c r="A30" s="1914" t="s">
        <v>1674</v>
      </c>
      <c r="B30" s="1915" t="s">
        <v>3121</v>
      </c>
      <c r="C30" s="1915" t="s">
        <v>3086</v>
      </c>
      <c r="D30" s="1915" t="s">
        <v>3121</v>
      </c>
      <c r="E30" s="1915" t="s">
        <v>3121</v>
      </c>
      <c r="F30" s="1915" t="s">
        <v>3121</v>
      </c>
      <c r="G30" s="1915" t="s">
        <v>3088</v>
      </c>
      <c r="H30" s="1915" t="s">
        <v>3121</v>
      </c>
      <c r="I30" s="1915" t="s">
        <v>3121</v>
      </c>
      <c r="J30" s="1915" t="s">
        <v>3121</v>
      </c>
      <c r="K30" s="1915" t="s">
        <v>3121</v>
      </c>
      <c r="L30" s="1915" t="s">
        <v>3143</v>
      </c>
      <c r="M30" s="1915" t="s">
        <v>3123</v>
      </c>
      <c r="N30" s="1915" t="s">
        <v>3123</v>
      </c>
      <c r="O30" s="1915" t="s">
        <v>3175</v>
      </c>
      <c r="P30" s="1915" t="s">
        <v>3123</v>
      </c>
      <c r="Q30" s="1915" t="s">
        <v>3123</v>
      </c>
      <c r="R30" s="1915" t="s">
        <v>3123</v>
      </c>
      <c r="S30" s="1915" t="s">
        <v>3223</v>
      </c>
      <c r="T30" s="1915" t="s">
        <v>3094</v>
      </c>
      <c r="U30" s="1915" t="s">
        <v>3224</v>
      </c>
      <c r="V30" s="1915" t="s">
        <v>3094</v>
      </c>
      <c r="W30" s="1915" t="s">
        <v>3094</v>
      </c>
      <c r="X30" s="1915" t="s">
        <v>3094</v>
      </c>
      <c r="Y30" s="1915" t="s">
        <v>3094</v>
      </c>
      <c r="Z30" s="1915" t="s">
        <v>3094</v>
      </c>
      <c r="AA30" s="1915" t="s">
        <v>3094</v>
      </c>
      <c r="AB30" s="1915" t="s">
        <v>3094</v>
      </c>
      <c r="AC30" s="1915" t="s">
        <v>3094</v>
      </c>
      <c r="AD30" s="1915" t="s">
        <v>3172</v>
      </c>
      <c r="AE30" s="1915" t="s">
        <v>3225</v>
      </c>
      <c r="AF30" s="1915" t="s">
        <v>3226</v>
      </c>
      <c r="AG30" s="1915" t="s">
        <v>3104</v>
      </c>
      <c r="AH30" s="1915" t="s">
        <v>3104</v>
      </c>
      <c r="AI30" s="1915" t="s">
        <v>3172</v>
      </c>
      <c r="AJ30" s="1915" t="s">
        <v>3227</v>
      </c>
    </row>
    <row r="31" spans="1:36" x14ac:dyDescent="0.3">
      <c r="A31" s="1914" t="s">
        <v>1675</v>
      </c>
      <c r="B31" s="1915" t="s">
        <v>3086</v>
      </c>
      <c r="C31" s="1915" t="s">
        <v>3086</v>
      </c>
      <c r="D31" s="1915" t="s">
        <v>3086</v>
      </c>
      <c r="E31" s="1915" t="s">
        <v>3086</v>
      </c>
      <c r="F31" s="1915" t="s">
        <v>3086</v>
      </c>
      <c r="G31" s="1915" t="s">
        <v>3086</v>
      </c>
      <c r="H31" s="1915" t="s">
        <v>3086</v>
      </c>
      <c r="I31" s="1915" t="s">
        <v>3086</v>
      </c>
      <c r="J31" s="1915" t="s">
        <v>3086</v>
      </c>
      <c r="K31" s="1915" t="s">
        <v>3086</v>
      </c>
      <c r="L31" s="1915" t="s">
        <v>3091</v>
      </c>
      <c r="M31" s="1915" t="s">
        <v>3091</v>
      </c>
      <c r="N31" s="1915" t="s">
        <v>3091</v>
      </c>
      <c r="O31" s="1915" t="s">
        <v>3091</v>
      </c>
      <c r="P31" s="1915" t="s">
        <v>3091</v>
      </c>
      <c r="Q31" s="1915" t="s">
        <v>3091</v>
      </c>
      <c r="R31" s="1915" t="s">
        <v>3080</v>
      </c>
      <c r="S31" s="1915" t="s">
        <v>3092</v>
      </c>
      <c r="T31" s="1915" t="s">
        <v>3082</v>
      </c>
      <c r="U31" s="1915" t="s">
        <v>3094</v>
      </c>
      <c r="V31" s="1915" t="s">
        <v>3082</v>
      </c>
      <c r="W31" s="1915" t="s">
        <v>3082</v>
      </c>
      <c r="X31" s="1915" t="s">
        <v>3082</v>
      </c>
      <c r="Y31" s="1915" t="s">
        <v>3082</v>
      </c>
      <c r="Z31" s="1915" t="s">
        <v>3082</v>
      </c>
      <c r="AA31" s="1915" t="s">
        <v>3082</v>
      </c>
      <c r="AB31" s="1915" t="s">
        <v>3082</v>
      </c>
      <c r="AC31" s="1915" t="s">
        <v>3082</v>
      </c>
      <c r="AD31" s="1915" t="s">
        <v>3219</v>
      </c>
      <c r="AE31" s="1915" t="s">
        <v>3228</v>
      </c>
      <c r="AF31" s="1915" t="s">
        <v>3104</v>
      </c>
      <c r="AG31" s="1915" t="s">
        <v>3219</v>
      </c>
      <c r="AH31" s="1915" t="s">
        <v>3219</v>
      </c>
      <c r="AI31" s="1915" t="s">
        <v>3219</v>
      </c>
      <c r="AJ31" s="1915" t="s">
        <v>3219</v>
      </c>
    </row>
    <row r="32" spans="1:36" x14ac:dyDescent="0.3">
      <c r="A32" s="1916" t="s">
        <v>3229</v>
      </c>
      <c r="B32" s="1915" t="s">
        <v>3086</v>
      </c>
      <c r="C32" s="1915" t="s">
        <v>3086</v>
      </c>
      <c r="D32" s="1915" t="s">
        <v>3121</v>
      </c>
      <c r="E32" s="1915" t="s">
        <v>3086</v>
      </c>
      <c r="F32" s="1915" t="s">
        <v>3086</v>
      </c>
      <c r="G32" s="1915" t="s">
        <v>3086</v>
      </c>
      <c r="H32" s="1915" t="s">
        <v>3086</v>
      </c>
      <c r="I32" s="1915" t="s">
        <v>3121</v>
      </c>
      <c r="J32" s="1915" t="s">
        <v>3121</v>
      </c>
      <c r="K32" s="1915" t="s">
        <v>3121</v>
      </c>
      <c r="L32" s="1915" t="s">
        <v>3215</v>
      </c>
      <c r="M32" s="1915" t="s">
        <v>3123</v>
      </c>
      <c r="N32" s="1915" t="s">
        <v>3230</v>
      </c>
      <c r="O32" s="1915" t="s">
        <v>3123</v>
      </c>
      <c r="P32" s="1915" t="s">
        <v>3123</v>
      </c>
      <c r="Q32" s="1915" t="s">
        <v>3123</v>
      </c>
      <c r="R32" s="1915" t="s">
        <v>3123</v>
      </c>
      <c r="S32" s="1915" t="s">
        <v>3097</v>
      </c>
      <c r="T32" s="1915" t="s">
        <v>3171</v>
      </c>
      <c r="U32" s="1915" t="s">
        <v>3099</v>
      </c>
      <c r="V32" s="1915" t="s">
        <v>3099</v>
      </c>
      <c r="W32" s="1915" t="s">
        <v>3094</v>
      </c>
      <c r="X32" s="1915" t="s">
        <v>3094</v>
      </c>
      <c r="Y32" s="1915" t="s">
        <v>3094</v>
      </c>
      <c r="Z32" s="1915" t="s">
        <v>3094</v>
      </c>
      <c r="AA32" s="1915" t="s">
        <v>3094</v>
      </c>
      <c r="AB32" s="1915" t="s">
        <v>3094</v>
      </c>
      <c r="AC32" s="1915" t="s">
        <v>3094</v>
      </c>
      <c r="AD32" s="1915" t="s">
        <v>3172</v>
      </c>
      <c r="AE32" s="1915" t="s">
        <v>3172</v>
      </c>
      <c r="AF32" s="1915" t="s">
        <v>3104</v>
      </c>
      <c r="AG32" s="1915" t="s">
        <v>3104</v>
      </c>
      <c r="AH32" s="1915" t="s">
        <v>3231</v>
      </c>
      <c r="AI32" s="1915" t="s">
        <v>3232</v>
      </c>
      <c r="AJ32" s="1915" t="s">
        <v>3172</v>
      </c>
    </row>
    <row r="33" spans="1:36" x14ac:dyDescent="0.3">
      <c r="A33" s="1916" t="s">
        <v>3233</v>
      </c>
      <c r="B33" s="1915" t="s">
        <v>3234</v>
      </c>
      <c r="C33" s="1915" t="s">
        <v>3235</v>
      </c>
      <c r="D33" s="1915" t="s">
        <v>3235</v>
      </c>
      <c r="E33" s="1915" t="s">
        <v>3236</v>
      </c>
      <c r="F33" s="1915" t="s">
        <v>3237</v>
      </c>
      <c r="G33" s="1915" t="s">
        <v>3236</v>
      </c>
      <c r="H33" s="1915" t="s">
        <v>3238</v>
      </c>
      <c r="I33" s="1915" t="s">
        <v>3239</v>
      </c>
      <c r="J33" s="1915" t="s">
        <v>3236</v>
      </c>
      <c r="K33" s="1915" t="s">
        <v>3236</v>
      </c>
      <c r="L33" s="1915" t="s">
        <v>3114</v>
      </c>
      <c r="M33" s="1915" t="s">
        <v>3240</v>
      </c>
      <c r="N33" s="1915" t="s">
        <v>3114</v>
      </c>
      <c r="O33" s="1915" t="s">
        <v>3241</v>
      </c>
      <c r="P33" s="1915" t="s">
        <v>3242</v>
      </c>
      <c r="Q33" s="1915" t="s">
        <v>3241</v>
      </c>
      <c r="R33" s="1915" t="s">
        <v>3080</v>
      </c>
      <c r="S33" s="1915" t="s">
        <v>3243</v>
      </c>
      <c r="T33" s="1915" t="s">
        <v>3219</v>
      </c>
      <c r="U33" s="1915" t="s">
        <v>3244</v>
      </c>
      <c r="V33" s="1915" t="s">
        <v>3219</v>
      </c>
      <c r="W33" s="1915" t="s">
        <v>3245</v>
      </c>
      <c r="X33" s="1915" t="s">
        <v>3219</v>
      </c>
      <c r="Y33" s="1915" t="s">
        <v>3219</v>
      </c>
      <c r="Z33" s="1915" t="s">
        <v>3219</v>
      </c>
      <c r="AA33" s="1915" t="s">
        <v>3219</v>
      </c>
      <c r="AB33" s="1915" t="s">
        <v>3219</v>
      </c>
      <c r="AC33" s="1915" t="s">
        <v>3219</v>
      </c>
      <c r="AD33" s="1915" t="s">
        <v>3219</v>
      </c>
      <c r="AE33" s="1915" t="s">
        <v>3228</v>
      </c>
      <c r="AF33" s="1915" t="s">
        <v>3104</v>
      </c>
      <c r="AG33" s="1915" t="s">
        <v>3219</v>
      </c>
      <c r="AH33" s="1915" t="s">
        <v>3219</v>
      </c>
      <c r="AI33" s="1915" t="s">
        <v>3219</v>
      </c>
      <c r="AJ33" s="1915" t="s">
        <v>3219</v>
      </c>
    </row>
    <row r="34" spans="1:36" x14ac:dyDescent="0.3">
      <c r="A34" s="1914" t="s">
        <v>1678</v>
      </c>
      <c r="B34" s="1915" t="s">
        <v>3246</v>
      </c>
      <c r="C34" s="1915" t="s">
        <v>3246</v>
      </c>
      <c r="D34" s="1915" t="s">
        <v>3247</v>
      </c>
      <c r="E34" s="1915" t="s">
        <v>3246</v>
      </c>
      <c r="F34" s="1915" t="s">
        <v>3246</v>
      </c>
      <c r="G34" s="1915" t="s">
        <v>3246</v>
      </c>
      <c r="H34" s="1915" t="s">
        <v>3248</v>
      </c>
      <c r="I34" s="1915" t="s">
        <v>3246</v>
      </c>
      <c r="J34" s="1915" t="s">
        <v>3246</v>
      </c>
      <c r="K34" s="1915" t="s">
        <v>3246</v>
      </c>
      <c r="L34" s="1915" t="s">
        <v>3249</v>
      </c>
      <c r="M34" s="1915" t="s">
        <v>3249</v>
      </c>
      <c r="N34" s="1915" t="s">
        <v>3249</v>
      </c>
      <c r="O34" s="1915" t="s">
        <v>3249</v>
      </c>
      <c r="P34" s="1915" t="s">
        <v>3249</v>
      </c>
      <c r="Q34" s="1915" t="s">
        <v>3249</v>
      </c>
      <c r="R34" s="1915" t="s">
        <v>3249</v>
      </c>
      <c r="S34" s="1915" t="s">
        <v>3250</v>
      </c>
      <c r="T34" s="1915" t="s">
        <v>3251</v>
      </c>
      <c r="U34" s="1915" t="s">
        <v>3251</v>
      </c>
      <c r="V34" s="1915" t="s">
        <v>3251</v>
      </c>
      <c r="W34" s="1915" t="s">
        <v>3226</v>
      </c>
      <c r="X34" s="1915" t="s">
        <v>3252</v>
      </c>
      <c r="Y34" s="1915" t="s">
        <v>3251</v>
      </c>
      <c r="Z34" s="1915" t="s">
        <v>3251</v>
      </c>
      <c r="AA34" s="1915" t="s">
        <v>3251</v>
      </c>
      <c r="AB34" s="1915" t="s">
        <v>3251</v>
      </c>
      <c r="AC34" s="1915" t="s">
        <v>3099</v>
      </c>
      <c r="AD34" s="1915" t="s">
        <v>3172</v>
      </c>
      <c r="AE34" s="1915" t="s">
        <v>3253</v>
      </c>
      <c r="AF34" s="1915" t="s">
        <v>3172</v>
      </c>
      <c r="AG34" s="1915" t="s">
        <v>3172</v>
      </c>
      <c r="AH34" s="1915" t="s">
        <v>3172</v>
      </c>
      <c r="AI34" s="1915" t="s">
        <v>3172</v>
      </c>
      <c r="AJ34" s="1915" t="s">
        <v>3254</v>
      </c>
    </row>
    <row r="35" spans="1:36" s="1905" customFormat="1" x14ac:dyDescent="0.3">
      <c r="A35" s="1913" t="s">
        <v>1679</v>
      </c>
      <c r="B35" s="1912" t="s">
        <v>3174</v>
      </c>
      <c r="C35" s="1912" t="s">
        <v>3174</v>
      </c>
      <c r="D35" s="1912" t="s">
        <v>3153</v>
      </c>
      <c r="E35" s="1912" t="s">
        <v>3128</v>
      </c>
      <c r="F35" s="1912" t="s">
        <v>3128</v>
      </c>
      <c r="G35" s="1912" t="s">
        <v>3128</v>
      </c>
      <c r="H35" s="1912" t="s">
        <v>3153</v>
      </c>
      <c r="I35" s="1912" t="s">
        <v>3160</v>
      </c>
      <c r="J35" s="1912" t="s">
        <v>3170</v>
      </c>
      <c r="K35" s="1912" t="s">
        <v>3153</v>
      </c>
      <c r="L35" s="1912" t="s">
        <v>3153</v>
      </c>
      <c r="M35" s="1912" t="s">
        <v>3125</v>
      </c>
      <c r="N35" s="1912" t="s">
        <v>3255</v>
      </c>
      <c r="O35" s="1912" t="s">
        <v>3125</v>
      </c>
      <c r="P35" s="1912" t="s">
        <v>3125</v>
      </c>
      <c r="Q35" s="1912" t="s">
        <v>3130</v>
      </c>
      <c r="R35" s="1912" t="s">
        <v>3121</v>
      </c>
      <c r="S35" s="1912" t="s">
        <v>3131</v>
      </c>
      <c r="T35" s="1912" t="s">
        <v>3132</v>
      </c>
      <c r="U35" s="1912" t="s">
        <v>3155</v>
      </c>
      <c r="V35" s="1912" t="s">
        <v>3132</v>
      </c>
      <c r="W35" s="1912" t="s">
        <v>3094</v>
      </c>
      <c r="X35" s="1912" t="s">
        <v>3094</v>
      </c>
      <c r="Y35" s="1912" t="s">
        <v>3094</v>
      </c>
      <c r="Z35" s="1912" t="s">
        <v>3094</v>
      </c>
      <c r="AA35" s="1912" t="s">
        <v>3094</v>
      </c>
      <c r="AB35" s="1912" t="s">
        <v>3094</v>
      </c>
      <c r="AC35" s="1912" t="s">
        <v>3094</v>
      </c>
      <c r="AD35" s="1912" t="s">
        <v>3103</v>
      </c>
      <c r="AE35" s="1912" t="s">
        <v>3138</v>
      </c>
      <c r="AF35" s="1912" t="s">
        <v>3103</v>
      </c>
      <c r="AG35" s="1912" t="s">
        <v>3138</v>
      </c>
      <c r="AH35" s="1912" t="s">
        <v>3103</v>
      </c>
      <c r="AI35" s="1912" t="s">
        <v>3256</v>
      </c>
      <c r="AJ35" s="1912" t="s">
        <v>3103</v>
      </c>
    </row>
    <row r="36" spans="1:36" s="1905" customFormat="1" x14ac:dyDescent="0.3">
      <c r="A36" s="1913" t="s">
        <v>1680</v>
      </c>
      <c r="B36" s="1912" t="s">
        <v>3121</v>
      </c>
      <c r="C36" s="1912" t="s">
        <v>3121</v>
      </c>
      <c r="D36" s="1912" t="s">
        <v>3121</v>
      </c>
      <c r="E36" s="1912" t="s">
        <v>3121</v>
      </c>
      <c r="F36" s="1912" t="s">
        <v>3121</v>
      </c>
      <c r="G36" s="1912" t="s">
        <v>3121</v>
      </c>
      <c r="H36" s="1912" t="s">
        <v>3121</v>
      </c>
      <c r="I36" s="1912" t="s">
        <v>3121</v>
      </c>
      <c r="J36" s="1912" t="s">
        <v>3121</v>
      </c>
      <c r="K36" s="1912" t="s">
        <v>3121</v>
      </c>
      <c r="L36" s="1912" t="s">
        <v>3123</v>
      </c>
      <c r="M36" s="1912" t="s">
        <v>3123</v>
      </c>
      <c r="N36" s="1912" t="s">
        <v>3123</v>
      </c>
      <c r="O36" s="1912" t="s">
        <v>3123</v>
      </c>
      <c r="P36" s="1912" t="s">
        <v>3123</v>
      </c>
      <c r="Q36" s="1912" t="s">
        <v>3175</v>
      </c>
      <c r="R36" s="1912" t="s">
        <v>3123</v>
      </c>
      <c r="S36" s="1912" t="s">
        <v>3126</v>
      </c>
      <c r="T36" s="1912" t="s">
        <v>3099</v>
      </c>
      <c r="U36" s="1912" t="s">
        <v>3099</v>
      </c>
      <c r="V36" s="1912" t="s">
        <v>3099</v>
      </c>
      <c r="W36" s="1912" t="s">
        <v>3099</v>
      </c>
      <c r="X36" s="1912" t="s">
        <v>3099</v>
      </c>
      <c r="Y36" s="1912" t="s">
        <v>3094</v>
      </c>
      <c r="Z36" s="1912" t="s">
        <v>3094</v>
      </c>
      <c r="AA36" s="1912" t="s">
        <v>3094</v>
      </c>
      <c r="AB36" s="1912" t="s">
        <v>3094</v>
      </c>
      <c r="AC36" s="1912" t="s">
        <v>3094</v>
      </c>
      <c r="AD36" s="1912" t="s">
        <v>3226</v>
      </c>
      <c r="AE36" s="1912" t="s">
        <v>3104</v>
      </c>
      <c r="AF36" s="1912" t="s">
        <v>3172</v>
      </c>
      <c r="AG36" s="1912" t="s">
        <v>3172</v>
      </c>
      <c r="AH36" s="1912" t="s">
        <v>3172</v>
      </c>
      <c r="AI36" s="1912" t="s">
        <v>3172</v>
      </c>
      <c r="AJ36" s="1912" t="s">
        <v>3172</v>
      </c>
    </row>
    <row r="37" spans="1:36" s="1905" customFormat="1" x14ac:dyDescent="0.3">
      <c r="A37" s="1913" t="s">
        <v>1681</v>
      </c>
      <c r="B37" s="1912" t="s">
        <v>3072</v>
      </c>
      <c r="C37" s="1912" t="s">
        <v>3072</v>
      </c>
      <c r="D37" s="1912" t="s">
        <v>3072</v>
      </c>
      <c r="E37" s="1912" t="s">
        <v>3257</v>
      </c>
      <c r="F37" s="1912" t="s">
        <v>3257</v>
      </c>
      <c r="G37" s="1912" t="s">
        <v>3257</v>
      </c>
      <c r="H37" s="1912" t="s">
        <v>3257</v>
      </c>
      <c r="I37" s="1912" t="s">
        <v>3258</v>
      </c>
      <c r="J37" s="1912" t="s">
        <v>3257</v>
      </c>
      <c r="K37" s="1912" t="s">
        <v>3259</v>
      </c>
      <c r="L37" s="1912" t="s">
        <v>3099</v>
      </c>
      <c r="M37" s="1912" t="s">
        <v>3099</v>
      </c>
      <c r="N37" s="1912" t="s">
        <v>3099</v>
      </c>
      <c r="O37" s="1912" t="s">
        <v>3099</v>
      </c>
      <c r="P37" s="1912" t="s">
        <v>3260</v>
      </c>
      <c r="Q37" s="1912" t="s">
        <v>3260</v>
      </c>
      <c r="R37" s="1912" t="s">
        <v>3210</v>
      </c>
      <c r="S37" s="1912" t="s">
        <v>3261</v>
      </c>
      <c r="T37" s="1912" t="s">
        <v>3262</v>
      </c>
      <c r="U37" s="1912" t="s">
        <v>3094</v>
      </c>
      <c r="V37" s="1912" t="s">
        <v>3094</v>
      </c>
      <c r="W37" s="1912" t="s">
        <v>3094</v>
      </c>
      <c r="X37" s="1912" t="s">
        <v>3094</v>
      </c>
      <c r="Y37" s="1912" t="s">
        <v>3094</v>
      </c>
      <c r="Z37" s="1912" t="s">
        <v>3094</v>
      </c>
      <c r="AA37" s="1912" t="s">
        <v>3094</v>
      </c>
      <c r="AB37" s="1912" t="s">
        <v>3094</v>
      </c>
      <c r="AC37" s="1912" t="s">
        <v>3094</v>
      </c>
      <c r="AD37" s="1912" t="s">
        <v>3263</v>
      </c>
      <c r="AE37" s="1912" t="s">
        <v>3264</v>
      </c>
      <c r="AF37" s="1912" t="s">
        <v>3265</v>
      </c>
      <c r="AG37" s="1912" t="s">
        <v>3148</v>
      </c>
      <c r="AH37" s="1912" t="s">
        <v>3266</v>
      </c>
      <c r="AI37" s="1912" t="s">
        <v>3182</v>
      </c>
      <c r="AJ37" s="1912" t="s">
        <v>3267</v>
      </c>
    </row>
    <row r="38" spans="1:36" x14ac:dyDescent="0.3">
      <c r="A38" s="1914" t="s">
        <v>1682</v>
      </c>
      <c r="B38" s="1915" t="s">
        <v>3072</v>
      </c>
      <c r="C38" s="1915" t="s">
        <v>3072</v>
      </c>
      <c r="D38" s="1915" t="s">
        <v>3072</v>
      </c>
      <c r="E38" s="1915" t="s">
        <v>3257</v>
      </c>
      <c r="F38" s="1915" t="s">
        <v>3257</v>
      </c>
      <c r="G38" s="1915" t="s">
        <v>3257</v>
      </c>
      <c r="H38" s="1915" t="s">
        <v>3257</v>
      </c>
      <c r="I38" s="1915" t="s">
        <v>3072</v>
      </c>
      <c r="J38" s="1915" t="s">
        <v>3257</v>
      </c>
      <c r="K38" s="1915" t="s">
        <v>3259</v>
      </c>
      <c r="L38" s="1915" t="s">
        <v>3099</v>
      </c>
      <c r="M38" s="1915" t="s">
        <v>3099</v>
      </c>
      <c r="N38" s="1915" t="s">
        <v>3099</v>
      </c>
      <c r="O38" s="1915" t="s">
        <v>3099</v>
      </c>
      <c r="P38" s="1915" t="s">
        <v>3260</v>
      </c>
      <c r="Q38" s="1915" t="s">
        <v>3260</v>
      </c>
      <c r="R38" s="1915" t="s">
        <v>3210</v>
      </c>
      <c r="S38" s="1915" t="s">
        <v>3261</v>
      </c>
      <c r="T38" s="1915" t="s">
        <v>3195</v>
      </c>
      <c r="U38" s="1915" t="s">
        <v>3094</v>
      </c>
      <c r="V38" s="1915" t="s">
        <v>3094</v>
      </c>
      <c r="W38" s="1915" t="s">
        <v>3094</v>
      </c>
      <c r="X38" s="1915" t="s">
        <v>3094</v>
      </c>
      <c r="Y38" s="1915" t="s">
        <v>3094</v>
      </c>
      <c r="Z38" s="1915" t="s">
        <v>3094</v>
      </c>
      <c r="AA38" s="1915" t="s">
        <v>3094</v>
      </c>
      <c r="AB38" s="1915" t="s">
        <v>3094</v>
      </c>
      <c r="AC38" s="1915" t="s">
        <v>3094</v>
      </c>
      <c r="AD38" s="1915" t="s">
        <v>3268</v>
      </c>
      <c r="AE38" s="1915" t="s">
        <v>3269</v>
      </c>
      <c r="AF38" s="1915" t="s">
        <v>3104</v>
      </c>
      <c r="AG38" s="1915" t="s">
        <v>3270</v>
      </c>
      <c r="AH38" s="1915" t="s">
        <v>3176</v>
      </c>
      <c r="AI38" s="1915" t="s">
        <v>3182</v>
      </c>
      <c r="AJ38" s="1915" t="s">
        <v>3271</v>
      </c>
    </row>
    <row r="39" spans="1:36" s="1917" customFormat="1" x14ac:dyDescent="0.3">
      <c r="A39" s="1916" t="s">
        <v>3272</v>
      </c>
      <c r="B39" s="1915" t="s">
        <v>3273</v>
      </c>
      <c r="C39" s="1915" t="s">
        <v>3274</v>
      </c>
      <c r="D39" s="1915" t="s">
        <v>3275</v>
      </c>
      <c r="E39" s="1915" t="s">
        <v>3276</v>
      </c>
      <c r="F39" s="1915" t="s">
        <v>3275</v>
      </c>
      <c r="G39" s="1915" t="s">
        <v>3277</v>
      </c>
      <c r="H39" s="1915" t="s">
        <v>3278</v>
      </c>
      <c r="I39" s="1915" t="s">
        <v>3279</v>
      </c>
      <c r="J39" s="1915" t="s">
        <v>3280</v>
      </c>
      <c r="K39" s="1915" t="s">
        <v>3259</v>
      </c>
      <c r="L39" s="1915" t="s">
        <v>3281</v>
      </c>
      <c r="M39" s="1915" t="s">
        <v>3282</v>
      </c>
      <c r="N39" s="1915" t="s">
        <v>3281</v>
      </c>
      <c r="O39" s="1915" t="s">
        <v>3283</v>
      </c>
      <c r="P39" s="1915" t="s">
        <v>3284</v>
      </c>
      <c r="Q39" s="1915" t="s">
        <v>3285</v>
      </c>
      <c r="R39" s="1915" t="s">
        <v>3286</v>
      </c>
      <c r="S39" s="1915" t="s">
        <v>3287</v>
      </c>
      <c r="T39" s="1915" t="s">
        <v>3116</v>
      </c>
      <c r="U39" s="1915" t="s">
        <v>3226</v>
      </c>
      <c r="V39" s="1915" t="s">
        <v>3176</v>
      </c>
      <c r="W39" s="1915" t="s">
        <v>3148</v>
      </c>
      <c r="X39" s="1915" t="s">
        <v>3176</v>
      </c>
      <c r="Y39" s="1915" t="s">
        <v>3148</v>
      </c>
      <c r="Z39" s="1915" t="s">
        <v>3176</v>
      </c>
      <c r="AA39" s="1915" t="s">
        <v>3288</v>
      </c>
      <c r="AB39" s="1915" t="s">
        <v>2823</v>
      </c>
      <c r="AC39" s="1915" t="s">
        <v>3289</v>
      </c>
      <c r="AD39" s="1915" t="s">
        <v>3290</v>
      </c>
      <c r="AE39" s="1915" t="s">
        <v>2827</v>
      </c>
      <c r="AF39" s="1915" t="s">
        <v>3104</v>
      </c>
      <c r="AG39" s="1915" t="s">
        <v>3291</v>
      </c>
      <c r="AH39" s="1915" t="s">
        <v>3176</v>
      </c>
      <c r="AI39" s="1915" t="s">
        <v>3176</v>
      </c>
      <c r="AJ39" s="1915" t="s">
        <v>3292</v>
      </c>
    </row>
    <row r="40" spans="1:36" s="1917" customFormat="1" x14ac:dyDescent="0.3">
      <c r="A40" s="1916" t="s">
        <v>3293</v>
      </c>
      <c r="B40" s="1915" t="s">
        <v>3072</v>
      </c>
      <c r="C40" s="1915" t="s">
        <v>3072</v>
      </c>
      <c r="D40" s="1915" t="s">
        <v>3072</v>
      </c>
      <c r="E40" s="1915" t="s">
        <v>3072</v>
      </c>
      <c r="F40" s="1915" t="s">
        <v>3257</v>
      </c>
      <c r="G40" s="1915" t="s">
        <v>3257</v>
      </c>
      <c r="H40" s="1915" t="s">
        <v>3257</v>
      </c>
      <c r="I40" s="1915" t="s">
        <v>3072</v>
      </c>
      <c r="J40" s="1915" t="s">
        <v>3257</v>
      </c>
      <c r="K40" s="1915" t="s">
        <v>3168</v>
      </c>
      <c r="L40" s="1915" t="s">
        <v>3099</v>
      </c>
      <c r="M40" s="1915" t="s">
        <v>3099</v>
      </c>
      <c r="N40" s="1915" t="s">
        <v>3099</v>
      </c>
      <c r="O40" s="1915" t="s">
        <v>3099</v>
      </c>
      <c r="P40" s="1915" t="s">
        <v>3099</v>
      </c>
      <c r="Q40" s="1915" t="s">
        <v>3260</v>
      </c>
      <c r="R40" s="1915" t="s">
        <v>3099</v>
      </c>
      <c r="S40" s="1915" t="s">
        <v>3261</v>
      </c>
      <c r="T40" s="1915" t="s">
        <v>3195</v>
      </c>
      <c r="U40" s="1915" t="s">
        <v>3094</v>
      </c>
      <c r="V40" s="1915" t="s">
        <v>3094</v>
      </c>
      <c r="W40" s="1915" t="s">
        <v>3196</v>
      </c>
      <c r="X40" s="1915" t="s">
        <v>3094</v>
      </c>
      <c r="Y40" s="1915" t="s">
        <v>3196</v>
      </c>
      <c r="Z40" s="1915" t="s">
        <v>3094</v>
      </c>
      <c r="AA40" s="1915" t="s">
        <v>3094</v>
      </c>
      <c r="AB40" s="1915" t="s">
        <v>3094</v>
      </c>
      <c r="AC40" s="1915" t="s">
        <v>3094</v>
      </c>
      <c r="AD40" s="1915" t="s">
        <v>3106</v>
      </c>
      <c r="AE40" s="1915" t="s">
        <v>3294</v>
      </c>
      <c r="AF40" s="1915" t="s">
        <v>3232</v>
      </c>
      <c r="AG40" s="1915" t="s">
        <v>3295</v>
      </c>
      <c r="AH40" s="1915" t="s">
        <v>3104</v>
      </c>
      <c r="AI40" s="1915" t="s">
        <v>3296</v>
      </c>
      <c r="AJ40" s="1915" t="s">
        <v>3232</v>
      </c>
    </row>
    <row r="41" spans="1:36" s="1919" customFormat="1" x14ac:dyDescent="0.3">
      <c r="A41" s="1918" t="s">
        <v>3297</v>
      </c>
      <c r="B41" s="1915" t="s">
        <v>3128</v>
      </c>
      <c r="C41" s="1915" t="s">
        <v>3128</v>
      </c>
      <c r="D41" s="1915" t="s">
        <v>3128</v>
      </c>
      <c r="E41" s="1915" t="s">
        <v>3128</v>
      </c>
      <c r="F41" s="1915" t="s">
        <v>3128</v>
      </c>
      <c r="G41" s="1915" t="s">
        <v>3298</v>
      </c>
      <c r="H41" s="1915" t="s">
        <v>3128</v>
      </c>
      <c r="I41" s="1915" t="s">
        <v>3128</v>
      </c>
      <c r="J41" s="1915" t="s">
        <v>3128</v>
      </c>
      <c r="K41" s="1915" t="s">
        <v>3128</v>
      </c>
      <c r="L41" s="1915" t="s">
        <v>3130</v>
      </c>
      <c r="M41" s="1915" t="s">
        <v>3130</v>
      </c>
      <c r="N41" s="1915" t="s">
        <v>3130</v>
      </c>
      <c r="O41" s="1915" t="s">
        <v>3130</v>
      </c>
      <c r="P41" s="1915" t="s">
        <v>3130</v>
      </c>
      <c r="Q41" s="1915" t="s">
        <v>3130</v>
      </c>
      <c r="R41" s="1915" t="s">
        <v>3130</v>
      </c>
      <c r="S41" s="1915" t="s">
        <v>3261</v>
      </c>
      <c r="T41" s="1915" t="s">
        <v>3132</v>
      </c>
      <c r="U41" s="1915" t="s">
        <v>3094</v>
      </c>
      <c r="V41" s="1915" t="s">
        <v>3132</v>
      </c>
      <c r="W41" s="1915" t="s">
        <v>3132</v>
      </c>
      <c r="X41" s="1915" t="s">
        <v>3132</v>
      </c>
      <c r="Y41" s="1915" t="s">
        <v>3132</v>
      </c>
      <c r="Z41" s="1915" t="s">
        <v>3132</v>
      </c>
      <c r="AA41" s="1915" t="s">
        <v>3132</v>
      </c>
      <c r="AB41" s="1915" t="s">
        <v>3132</v>
      </c>
      <c r="AC41" s="1915" t="s">
        <v>3094</v>
      </c>
      <c r="AD41" s="1915" t="s">
        <v>3103</v>
      </c>
      <c r="AE41" s="1915" t="s">
        <v>3103</v>
      </c>
      <c r="AF41" s="1915" t="s">
        <v>3103</v>
      </c>
      <c r="AG41" s="1915" t="s">
        <v>3103</v>
      </c>
      <c r="AH41" s="1915" t="s">
        <v>3103</v>
      </c>
      <c r="AI41" s="1915" t="s">
        <v>3103</v>
      </c>
      <c r="AJ41" s="1915" t="s">
        <v>3103</v>
      </c>
    </row>
    <row r="42" spans="1:36" s="1919" customFormat="1" x14ac:dyDescent="0.3">
      <c r="A42" s="1918" t="s">
        <v>3299</v>
      </c>
      <c r="B42" s="1915" t="s">
        <v>3128</v>
      </c>
      <c r="C42" s="1915" t="s">
        <v>3128</v>
      </c>
      <c r="D42" s="1915" t="s">
        <v>3128</v>
      </c>
      <c r="E42" s="1915" t="s">
        <v>3121</v>
      </c>
      <c r="F42" s="1915" t="s">
        <v>3121</v>
      </c>
      <c r="G42" s="1915" t="s">
        <v>3128</v>
      </c>
      <c r="H42" s="1915" t="s">
        <v>3128</v>
      </c>
      <c r="I42" s="1915" t="s">
        <v>3300</v>
      </c>
      <c r="J42" s="1915" t="s">
        <v>3128</v>
      </c>
      <c r="K42" s="1915" t="s">
        <v>3128</v>
      </c>
      <c r="L42" s="1915" t="s">
        <v>3130</v>
      </c>
      <c r="M42" s="1915" t="s">
        <v>3130</v>
      </c>
      <c r="N42" s="1915" t="s">
        <v>3130</v>
      </c>
      <c r="O42" s="1915" t="s">
        <v>3130</v>
      </c>
      <c r="P42" s="1915" t="s">
        <v>3130</v>
      </c>
      <c r="Q42" s="1915" t="s">
        <v>3130</v>
      </c>
      <c r="R42" s="1915" t="s">
        <v>3126</v>
      </c>
      <c r="S42" s="1915" t="s">
        <v>3131</v>
      </c>
      <c r="T42" s="1915" t="s">
        <v>3132</v>
      </c>
      <c r="U42" s="1915" t="s">
        <v>3132</v>
      </c>
      <c r="V42" s="1915" t="s">
        <v>3171</v>
      </c>
      <c r="W42" s="1915" t="s">
        <v>3132</v>
      </c>
      <c r="X42" s="1915" t="s">
        <v>3132</v>
      </c>
      <c r="Y42" s="1915" t="s">
        <v>3132</v>
      </c>
      <c r="Z42" s="1915" t="s">
        <v>3132</v>
      </c>
      <c r="AA42" s="1915" t="s">
        <v>3094</v>
      </c>
      <c r="AB42" s="1915" t="s">
        <v>3094</v>
      </c>
      <c r="AC42" s="1915" t="s">
        <v>3094</v>
      </c>
      <c r="AD42" s="1915" t="s">
        <v>3106</v>
      </c>
      <c r="AE42" s="1915" t="s">
        <v>3208</v>
      </c>
      <c r="AF42" s="1915" t="s">
        <v>3208</v>
      </c>
      <c r="AG42" s="1915" t="s">
        <v>3103</v>
      </c>
      <c r="AH42" s="1915" t="s">
        <v>3301</v>
      </c>
      <c r="AI42" s="1915" t="s">
        <v>3302</v>
      </c>
      <c r="AJ42" s="1915" t="s">
        <v>3301</v>
      </c>
    </row>
    <row r="43" spans="1:36" s="1919" customFormat="1" x14ac:dyDescent="0.3">
      <c r="A43" s="1918" t="s">
        <v>3303</v>
      </c>
      <c r="B43" s="1915" t="s">
        <v>3072</v>
      </c>
      <c r="C43" s="1915" t="s">
        <v>3072</v>
      </c>
      <c r="D43" s="1915" t="s">
        <v>3072</v>
      </c>
      <c r="E43" s="1915" t="s">
        <v>3072</v>
      </c>
      <c r="F43" s="1915" t="s">
        <v>3072</v>
      </c>
      <c r="G43" s="1915" t="s">
        <v>3072</v>
      </c>
      <c r="H43" s="1915" t="s">
        <v>3072</v>
      </c>
      <c r="I43" s="1915" t="s">
        <v>3072</v>
      </c>
      <c r="J43" s="1915" t="s">
        <v>3072</v>
      </c>
      <c r="K43" s="1915" t="s">
        <v>3168</v>
      </c>
      <c r="L43" s="1915" t="s">
        <v>3099</v>
      </c>
      <c r="M43" s="1915" t="s">
        <v>3099</v>
      </c>
      <c r="N43" s="1915" t="s">
        <v>3099</v>
      </c>
      <c r="O43" s="1915" t="s">
        <v>3099</v>
      </c>
      <c r="P43" s="1915" t="s">
        <v>3099</v>
      </c>
      <c r="Q43" s="1915" t="s">
        <v>3099</v>
      </c>
      <c r="R43" s="1915" t="s">
        <v>3099</v>
      </c>
      <c r="S43" s="1915" t="s">
        <v>3099</v>
      </c>
      <c r="T43" s="1915" t="s">
        <v>3195</v>
      </c>
      <c r="U43" s="1915" t="s">
        <v>3196</v>
      </c>
      <c r="V43" s="1915" t="s">
        <v>3196</v>
      </c>
      <c r="W43" s="1915" t="s">
        <v>3196</v>
      </c>
      <c r="X43" s="1915" t="s">
        <v>3196</v>
      </c>
      <c r="Y43" s="1915" t="s">
        <v>3196</v>
      </c>
      <c r="Z43" s="1915" t="s">
        <v>3094</v>
      </c>
      <c r="AA43" s="1915" t="s">
        <v>3094</v>
      </c>
      <c r="AB43" s="1915" t="s">
        <v>3094</v>
      </c>
      <c r="AC43" s="1915" t="s">
        <v>3094</v>
      </c>
      <c r="AD43" s="1915" t="s">
        <v>3103</v>
      </c>
      <c r="AE43" s="1915" t="s">
        <v>3103</v>
      </c>
      <c r="AF43" s="1915" t="s">
        <v>3103</v>
      </c>
      <c r="AG43" s="1915" t="s">
        <v>3103</v>
      </c>
      <c r="AH43" s="1915" t="s">
        <v>3104</v>
      </c>
      <c r="AI43" s="1915" t="s">
        <v>3103</v>
      </c>
      <c r="AJ43" s="1915" t="s">
        <v>3103</v>
      </c>
    </row>
    <row r="44" spans="1:36" s="1919" customFormat="1" x14ac:dyDescent="0.3">
      <c r="A44" s="1916" t="s">
        <v>3304</v>
      </c>
      <c r="B44" s="1915" t="s">
        <v>3305</v>
      </c>
      <c r="C44" s="1915" t="s">
        <v>3306</v>
      </c>
      <c r="D44" s="1915" t="s">
        <v>3306</v>
      </c>
      <c r="E44" s="1915" t="s">
        <v>3307</v>
      </c>
      <c r="F44" s="1915" t="s">
        <v>3308</v>
      </c>
      <c r="G44" s="1915" t="s">
        <v>3307</v>
      </c>
      <c r="H44" s="1915" t="s">
        <v>3309</v>
      </c>
      <c r="I44" s="1915" t="s">
        <v>1982</v>
      </c>
      <c r="J44" s="1915" t="s">
        <v>3192</v>
      </c>
      <c r="K44" s="1915" t="s">
        <v>3305</v>
      </c>
      <c r="L44" s="1915" t="s">
        <v>3310</v>
      </c>
      <c r="M44" s="1915" t="s">
        <v>3311</v>
      </c>
      <c r="N44" s="1915" t="s">
        <v>3312</v>
      </c>
      <c r="O44" s="1915" t="s">
        <v>3313</v>
      </c>
      <c r="P44" s="1915" t="s">
        <v>3314</v>
      </c>
      <c r="Q44" s="1915" t="s">
        <v>3315</v>
      </c>
      <c r="R44" s="1915" t="s">
        <v>3316</v>
      </c>
      <c r="S44" s="1915" t="s">
        <v>3317</v>
      </c>
      <c r="T44" s="1915" t="s">
        <v>3103</v>
      </c>
      <c r="U44" s="1915" t="s">
        <v>3104</v>
      </c>
      <c r="V44" s="1915" t="s">
        <v>3148</v>
      </c>
      <c r="W44" s="1915" t="s">
        <v>3318</v>
      </c>
      <c r="X44" s="1915" t="s">
        <v>3104</v>
      </c>
      <c r="Y44" s="1915" t="s">
        <v>3103</v>
      </c>
      <c r="Z44" s="1915" t="s">
        <v>3266</v>
      </c>
      <c r="AA44" s="1915" t="s">
        <v>3295</v>
      </c>
      <c r="AB44" s="1915" t="s">
        <v>3232</v>
      </c>
      <c r="AC44" s="1915" t="s">
        <v>3103</v>
      </c>
      <c r="AD44" s="1915" t="s">
        <v>3232</v>
      </c>
      <c r="AE44" s="1915" t="s">
        <v>3294</v>
      </c>
      <c r="AF44" s="1915" t="s">
        <v>3232</v>
      </c>
      <c r="AG44" s="1915" t="s">
        <v>3295</v>
      </c>
      <c r="AH44" s="1915" t="s">
        <v>3232</v>
      </c>
      <c r="AI44" s="1915" t="s">
        <v>3296</v>
      </c>
      <c r="AJ44" s="1915" t="s">
        <v>3232</v>
      </c>
    </row>
    <row r="45" spans="1:36" x14ac:dyDescent="0.3">
      <c r="A45" s="1914" t="s">
        <v>1689</v>
      </c>
      <c r="B45" s="1915" t="s">
        <v>3121</v>
      </c>
      <c r="C45" s="1915" t="s">
        <v>3121</v>
      </c>
      <c r="D45" s="1915" t="s">
        <v>3121</v>
      </c>
      <c r="E45" s="1915" t="s">
        <v>3121</v>
      </c>
      <c r="F45" s="1915" t="s">
        <v>3192</v>
      </c>
      <c r="G45" s="1915" t="s">
        <v>3319</v>
      </c>
      <c r="H45" s="1915" t="s">
        <v>3174</v>
      </c>
      <c r="I45" s="1915" t="s">
        <v>3320</v>
      </c>
      <c r="J45" s="1915" t="s">
        <v>3174</v>
      </c>
      <c r="K45" s="1915" t="s">
        <v>3121</v>
      </c>
      <c r="L45" s="1915" t="s">
        <v>3161</v>
      </c>
      <c r="M45" s="1915" t="s">
        <v>3123</v>
      </c>
      <c r="N45" s="1915" t="s">
        <v>3098</v>
      </c>
      <c r="O45" s="1915" t="s">
        <v>3123</v>
      </c>
      <c r="P45" s="1915" t="s">
        <v>3098</v>
      </c>
      <c r="Q45" s="1915" t="s">
        <v>3098</v>
      </c>
      <c r="R45" s="1915" t="s">
        <v>3098</v>
      </c>
      <c r="S45" s="1915" t="s">
        <v>3099</v>
      </c>
      <c r="T45" s="1915" t="s">
        <v>3262</v>
      </c>
      <c r="U45" s="1915" t="s">
        <v>3094</v>
      </c>
      <c r="V45" s="1915" t="s">
        <v>3094</v>
      </c>
      <c r="W45" s="1915" t="s">
        <v>3094</v>
      </c>
      <c r="X45" s="1915" t="s">
        <v>3094</v>
      </c>
      <c r="Y45" s="1915" t="s">
        <v>3094</v>
      </c>
      <c r="Z45" s="1915" t="s">
        <v>3094</v>
      </c>
      <c r="AA45" s="1915" t="s">
        <v>3094</v>
      </c>
      <c r="AB45" s="1915" t="s">
        <v>3094</v>
      </c>
      <c r="AC45" s="1915" t="s">
        <v>3094</v>
      </c>
      <c r="AD45" s="1915" t="s">
        <v>3104</v>
      </c>
      <c r="AE45" s="1915" t="s">
        <v>3104</v>
      </c>
      <c r="AF45" s="1915" t="s">
        <v>3104</v>
      </c>
      <c r="AG45" s="1915" t="s">
        <v>3211</v>
      </c>
      <c r="AH45" s="1915" t="s">
        <v>3180</v>
      </c>
      <c r="AI45" s="1915" t="s">
        <v>3172</v>
      </c>
      <c r="AJ45" s="1915" t="s">
        <v>3172</v>
      </c>
    </row>
    <row r="46" spans="1:36" x14ac:dyDescent="0.3">
      <c r="A46" s="1914" t="s">
        <v>1690</v>
      </c>
      <c r="B46" s="1915" t="s">
        <v>3167</v>
      </c>
      <c r="C46" s="1915" t="s">
        <v>3121</v>
      </c>
      <c r="D46" s="1915" t="s">
        <v>3123</v>
      </c>
      <c r="E46" s="1915" t="s">
        <v>3121</v>
      </c>
      <c r="F46" s="1915" t="s">
        <v>3121</v>
      </c>
      <c r="G46" s="1915" t="s">
        <v>3121</v>
      </c>
      <c r="H46" s="1915" t="s">
        <v>3167</v>
      </c>
      <c r="I46" s="1915" t="s">
        <v>3123</v>
      </c>
      <c r="J46" s="1915" t="s">
        <v>3121</v>
      </c>
      <c r="K46" s="1915" t="s">
        <v>3121</v>
      </c>
      <c r="L46" s="1915" t="s">
        <v>3123</v>
      </c>
      <c r="M46" s="1915" t="s">
        <v>3123</v>
      </c>
      <c r="N46" s="1915" t="s">
        <v>3166</v>
      </c>
      <c r="O46" s="1915" t="s">
        <v>3123</v>
      </c>
      <c r="P46" s="1915" t="s">
        <v>3230</v>
      </c>
      <c r="Q46" s="1915" t="s">
        <v>3321</v>
      </c>
      <c r="R46" s="1915" t="s">
        <v>3123</v>
      </c>
      <c r="S46" s="1915" t="s">
        <v>3126</v>
      </c>
      <c r="T46" s="1915" t="s">
        <v>3322</v>
      </c>
      <c r="U46" s="1915" t="s">
        <v>3099</v>
      </c>
      <c r="V46" s="1915" t="s">
        <v>3094</v>
      </c>
      <c r="W46" s="1915" t="s">
        <v>3094</v>
      </c>
      <c r="X46" s="1915" t="s">
        <v>3094</v>
      </c>
      <c r="Y46" s="1915" t="s">
        <v>3094</v>
      </c>
      <c r="Z46" s="1915" t="s">
        <v>3094</v>
      </c>
      <c r="AA46" s="1915" t="s">
        <v>3094</v>
      </c>
      <c r="AB46" s="1915" t="s">
        <v>3094</v>
      </c>
      <c r="AC46" s="1915" t="s">
        <v>3094</v>
      </c>
      <c r="AD46" s="1915" t="s">
        <v>3172</v>
      </c>
      <c r="AE46" s="1915" t="s">
        <v>3172</v>
      </c>
      <c r="AF46" s="1915" t="s">
        <v>3323</v>
      </c>
      <c r="AG46" s="1915" t="s">
        <v>3182</v>
      </c>
      <c r="AH46" s="1915" t="s">
        <v>3266</v>
      </c>
      <c r="AI46" s="1915" t="s">
        <v>3104</v>
      </c>
      <c r="AJ46" s="1915" t="s">
        <v>3104</v>
      </c>
    </row>
    <row r="47" spans="1:36" s="1905" customFormat="1" x14ac:dyDescent="0.3">
      <c r="A47" s="1913" t="s">
        <v>1691</v>
      </c>
      <c r="B47" s="1912" t="s">
        <v>3234</v>
      </c>
      <c r="C47" s="1912" t="s">
        <v>3324</v>
      </c>
      <c r="D47" s="1912" t="s">
        <v>3325</v>
      </c>
      <c r="E47" s="1912" t="s">
        <v>3144</v>
      </c>
      <c r="F47" s="1912" t="s">
        <v>3144</v>
      </c>
      <c r="G47" s="1912" t="s">
        <v>3144</v>
      </c>
      <c r="H47" s="1912" t="s">
        <v>3326</v>
      </c>
      <c r="I47" s="1912" t="s">
        <v>3327</v>
      </c>
      <c r="J47" s="1912" t="s">
        <v>3328</v>
      </c>
      <c r="K47" s="1912" t="s">
        <v>3329</v>
      </c>
      <c r="L47" s="1912" t="s">
        <v>3329</v>
      </c>
      <c r="M47" s="1912" t="s">
        <v>3330</v>
      </c>
      <c r="N47" s="1912" t="s">
        <v>3330</v>
      </c>
      <c r="O47" s="1912" t="s">
        <v>3330</v>
      </c>
      <c r="P47" s="1912" t="s">
        <v>3331</v>
      </c>
      <c r="Q47" s="1912" t="s">
        <v>3332</v>
      </c>
      <c r="R47" s="1912" t="s">
        <v>3080</v>
      </c>
      <c r="S47" s="1912" t="s">
        <v>3081</v>
      </c>
      <c r="T47" s="1912" t="s">
        <v>3333</v>
      </c>
      <c r="U47" s="1912" t="s">
        <v>3334</v>
      </c>
      <c r="V47" s="1912" t="s">
        <v>3148</v>
      </c>
      <c r="W47" s="1912" t="s">
        <v>3334</v>
      </c>
      <c r="X47" s="1912" t="s">
        <v>3335</v>
      </c>
      <c r="Y47" s="1912" t="s">
        <v>3336</v>
      </c>
      <c r="Z47" s="1912" t="s">
        <v>3334</v>
      </c>
      <c r="AA47" s="1912" t="s">
        <v>3337</v>
      </c>
      <c r="AB47" s="1912" t="s">
        <v>3148</v>
      </c>
      <c r="AC47" s="1912" t="s">
        <v>3337</v>
      </c>
      <c r="AD47" s="1912" t="s">
        <v>3334</v>
      </c>
      <c r="AE47" s="1912" t="s">
        <v>3338</v>
      </c>
      <c r="AF47" s="1912" t="s">
        <v>3182</v>
      </c>
      <c r="AG47" s="1912" t="s">
        <v>3338</v>
      </c>
      <c r="AH47" s="1912" t="s">
        <v>3182</v>
      </c>
      <c r="AI47" s="1912" t="s">
        <v>3339</v>
      </c>
      <c r="AJ47" s="1912" t="s">
        <v>3334</v>
      </c>
    </row>
    <row r="48" spans="1:36" x14ac:dyDescent="0.3">
      <c r="A48" s="1914" t="s">
        <v>1692</v>
      </c>
      <c r="B48" s="1915" t="s">
        <v>3340</v>
      </c>
      <c r="C48" s="1915" t="s">
        <v>3341</v>
      </c>
      <c r="D48" s="1915" t="s">
        <v>3342</v>
      </c>
      <c r="E48" s="1915" t="s">
        <v>3343</v>
      </c>
      <c r="F48" s="1915" t="s">
        <v>3343</v>
      </c>
      <c r="G48" s="1915" t="s">
        <v>3344</v>
      </c>
      <c r="H48" s="1915" t="s">
        <v>3345</v>
      </c>
      <c r="I48" s="1915" t="s">
        <v>3345</v>
      </c>
      <c r="J48" s="1915" t="s">
        <v>3346</v>
      </c>
      <c r="K48" s="1915" t="s">
        <v>3347</v>
      </c>
      <c r="L48" s="1915" t="s">
        <v>3010</v>
      </c>
      <c r="M48" s="1915" t="s">
        <v>3348</v>
      </c>
      <c r="N48" s="1915" t="s">
        <v>3349</v>
      </c>
      <c r="O48" s="1915" t="s">
        <v>3350</v>
      </c>
      <c r="P48" s="1915" t="s">
        <v>3350</v>
      </c>
      <c r="Q48" s="1915" t="s">
        <v>3351</v>
      </c>
      <c r="R48" s="1915" t="s">
        <v>3352</v>
      </c>
      <c r="S48" s="1915" t="s">
        <v>3353</v>
      </c>
      <c r="T48" s="1915" t="s">
        <v>3354</v>
      </c>
      <c r="U48" s="1915" t="s">
        <v>3355</v>
      </c>
      <c r="V48" s="1915" t="s">
        <v>3355</v>
      </c>
      <c r="W48" s="1915" t="s">
        <v>3355</v>
      </c>
      <c r="X48" s="1915" t="s">
        <v>3356</v>
      </c>
      <c r="Y48" s="1915" t="s">
        <v>3357</v>
      </c>
      <c r="Z48" s="1915" t="s">
        <v>3355</v>
      </c>
      <c r="AA48" s="1915" t="s">
        <v>3358</v>
      </c>
      <c r="AB48" s="1915" t="s">
        <v>3355</v>
      </c>
      <c r="AC48" s="1915" t="s">
        <v>3359</v>
      </c>
      <c r="AD48" s="1915" t="s">
        <v>3360</v>
      </c>
      <c r="AE48" s="1915" t="s">
        <v>3361</v>
      </c>
      <c r="AF48" s="1915" t="s">
        <v>3362</v>
      </c>
      <c r="AG48" s="1915" t="s">
        <v>3355</v>
      </c>
      <c r="AH48" s="1915" t="s">
        <v>3363</v>
      </c>
      <c r="AI48" s="1915" t="s">
        <v>3364</v>
      </c>
      <c r="AJ48" s="1915" t="s">
        <v>3182</v>
      </c>
    </row>
    <row r="49" spans="1:36" x14ac:dyDescent="0.3">
      <c r="A49" s="1914" t="s">
        <v>1693</v>
      </c>
      <c r="B49" s="1915" t="s">
        <v>3365</v>
      </c>
      <c r="C49" s="1915" t="s">
        <v>3324</v>
      </c>
      <c r="D49" s="1915" t="s">
        <v>3144</v>
      </c>
      <c r="E49" s="1915" t="s">
        <v>3144</v>
      </c>
      <c r="F49" s="1915" t="s">
        <v>3144</v>
      </c>
      <c r="G49" s="1915" t="s">
        <v>3366</v>
      </c>
      <c r="H49" s="1915" t="s">
        <v>3144</v>
      </c>
      <c r="I49" s="1915" t="s">
        <v>3366</v>
      </c>
      <c r="J49" s="1915" t="s">
        <v>3325</v>
      </c>
      <c r="K49" s="1915" t="s">
        <v>3144</v>
      </c>
      <c r="L49" s="1915" t="s">
        <v>3367</v>
      </c>
      <c r="M49" s="1915" t="s">
        <v>3368</v>
      </c>
      <c r="N49" s="1915" t="s">
        <v>3369</v>
      </c>
      <c r="O49" s="1915" t="s">
        <v>3330</v>
      </c>
      <c r="P49" s="1915" t="s">
        <v>3370</v>
      </c>
      <c r="Q49" s="1915" t="s">
        <v>3332</v>
      </c>
      <c r="R49" s="1915" t="s">
        <v>3371</v>
      </c>
      <c r="S49" s="1915" t="s">
        <v>3372</v>
      </c>
      <c r="T49" s="1915" t="s">
        <v>3373</v>
      </c>
      <c r="U49" s="1915" t="s">
        <v>3334</v>
      </c>
      <c r="V49" s="1915" t="s">
        <v>3148</v>
      </c>
      <c r="W49" s="1915" t="s">
        <v>3334</v>
      </c>
      <c r="X49" s="1915" t="s">
        <v>3182</v>
      </c>
      <c r="Y49" s="1915" t="s">
        <v>3336</v>
      </c>
      <c r="Z49" s="1915" t="s">
        <v>3374</v>
      </c>
      <c r="AA49" s="1915" t="s">
        <v>3375</v>
      </c>
      <c r="AB49" s="1915" t="s">
        <v>3148</v>
      </c>
      <c r="AC49" s="1915" t="s">
        <v>3376</v>
      </c>
      <c r="AD49" s="1915" t="s">
        <v>3334</v>
      </c>
      <c r="AE49" s="1915" t="s">
        <v>3375</v>
      </c>
      <c r="AF49" s="1915" t="s">
        <v>3182</v>
      </c>
      <c r="AG49" s="1915" t="s">
        <v>3376</v>
      </c>
      <c r="AH49" s="1915" t="s">
        <v>3176</v>
      </c>
      <c r="AI49" s="1915" t="s">
        <v>3377</v>
      </c>
      <c r="AJ49" s="1915" t="s">
        <v>3334</v>
      </c>
    </row>
    <row r="50" spans="1:36" x14ac:dyDescent="0.3">
      <c r="A50" s="1914" t="s">
        <v>1694</v>
      </c>
      <c r="B50" s="1915" t="s">
        <v>3378</v>
      </c>
      <c r="C50" s="1915" t="s">
        <v>3379</v>
      </c>
      <c r="D50" s="1915" t="s">
        <v>3280</v>
      </c>
      <c r="E50" s="1915" t="s">
        <v>3280</v>
      </c>
      <c r="F50" s="1915" t="s">
        <v>3280</v>
      </c>
      <c r="G50" s="1915" t="s">
        <v>3380</v>
      </c>
      <c r="H50" s="1915" t="s">
        <v>3326</v>
      </c>
      <c r="I50" s="1915" t="s">
        <v>3381</v>
      </c>
      <c r="J50" s="1915" t="s">
        <v>3382</v>
      </c>
      <c r="K50" s="1915" t="s">
        <v>3380</v>
      </c>
      <c r="L50" s="1915" t="s">
        <v>3383</v>
      </c>
      <c r="M50" s="1915" t="s">
        <v>3145</v>
      </c>
      <c r="N50" s="1915" t="s">
        <v>3145</v>
      </c>
      <c r="O50" s="1915" t="s">
        <v>3145</v>
      </c>
      <c r="P50" s="1915" t="s">
        <v>3331</v>
      </c>
      <c r="Q50" s="1915" t="s">
        <v>3384</v>
      </c>
      <c r="R50" s="1915" t="s">
        <v>3385</v>
      </c>
      <c r="S50" s="1915" t="s">
        <v>3386</v>
      </c>
      <c r="T50" s="1915" t="s">
        <v>3387</v>
      </c>
      <c r="U50" s="1915" t="s">
        <v>3388</v>
      </c>
      <c r="V50" s="1915" t="s">
        <v>3148</v>
      </c>
      <c r="W50" s="1915" t="s">
        <v>3148</v>
      </c>
      <c r="X50" s="1915" t="s">
        <v>3389</v>
      </c>
      <c r="Y50" s="1915" t="s">
        <v>3182</v>
      </c>
      <c r="Z50" s="1915" t="s">
        <v>3148</v>
      </c>
      <c r="AA50" s="1915" t="s">
        <v>3389</v>
      </c>
      <c r="AB50" s="1915" t="s">
        <v>3148</v>
      </c>
      <c r="AC50" s="1915" t="s">
        <v>3389</v>
      </c>
      <c r="AD50" s="1915" t="s">
        <v>3182</v>
      </c>
      <c r="AE50" s="1915" t="s">
        <v>3182</v>
      </c>
      <c r="AF50" s="1915" t="s">
        <v>3390</v>
      </c>
      <c r="AG50" s="1915" t="s">
        <v>3182</v>
      </c>
      <c r="AH50" s="1915" t="s">
        <v>3182</v>
      </c>
      <c r="AI50" s="1915" t="s">
        <v>3391</v>
      </c>
      <c r="AJ50" s="1915" t="s">
        <v>3182</v>
      </c>
    </row>
    <row r="51" spans="1:36" s="1905" customFormat="1" x14ac:dyDescent="0.3">
      <c r="A51" s="1913" t="s">
        <v>1695</v>
      </c>
      <c r="B51" s="1912" t="s">
        <v>3154</v>
      </c>
      <c r="C51" s="1912" t="s">
        <v>3121</v>
      </c>
      <c r="D51" s="1912" t="s">
        <v>3192</v>
      </c>
      <c r="E51" s="1912" t="s">
        <v>3212</v>
      </c>
      <c r="F51" s="1912" t="s">
        <v>3121</v>
      </c>
      <c r="G51" s="1912" t="s">
        <v>3161</v>
      </c>
      <c r="H51" s="1912" t="s">
        <v>3121</v>
      </c>
      <c r="I51" s="1912" t="s">
        <v>3121</v>
      </c>
      <c r="J51" s="1912" t="s">
        <v>3192</v>
      </c>
      <c r="K51" s="1912" t="s">
        <v>3166</v>
      </c>
      <c r="L51" s="1912" t="s">
        <v>3088</v>
      </c>
      <c r="M51" s="1912" t="s">
        <v>3392</v>
      </c>
      <c r="N51" s="1912" t="s">
        <v>3393</v>
      </c>
      <c r="O51" s="1912" t="s">
        <v>3394</v>
      </c>
      <c r="P51" s="1912" t="s">
        <v>3123</v>
      </c>
      <c r="Q51" s="1912" t="s">
        <v>3214</v>
      </c>
      <c r="R51" s="1912" t="s">
        <v>3123</v>
      </c>
      <c r="S51" s="1912" t="s">
        <v>3126</v>
      </c>
      <c r="T51" s="1912" t="s">
        <v>3102</v>
      </c>
      <c r="U51" s="1912" t="s">
        <v>3094</v>
      </c>
      <c r="V51" s="1912" t="s">
        <v>3094</v>
      </c>
      <c r="W51" s="1912" t="s">
        <v>3094</v>
      </c>
      <c r="X51" s="1912" t="s">
        <v>3094</v>
      </c>
      <c r="Y51" s="1912" t="s">
        <v>3094</v>
      </c>
      <c r="Z51" s="1912" t="s">
        <v>3094</v>
      </c>
      <c r="AA51" s="1912" t="s">
        <v>3094</v>
      </c>
      <c r="AB51" s="1912" t="s">
        <v>3094</v>
      </c>
      <c r="AC51" s="1912" t="s">
        <v>3094</v>
      </c>
      <c r="AD51" s="1912" t="s">
        <v>3176</v>
      </c>
      <c r="AE51" s="1912" t="s">
        <v>3148</v>
      </c>
      <c r="AF51" s="1912" t="s">
        <v>3395</v>
      </c>
      <c r="AG51" s="1912" t="s">
        <v>3396</v>
      </c>
      <c r="AH51" s="1912" t="s">
        <v>3182</v>
      </c>
      <c r="AI51" s="1912" t="s">
        <v>3176</v>
      </c>
      <c r="AJ51" s="1912" t="s">
        <v>3397</v>
      </c>
    </row>
    <row r="52" spans="1:36" x14ac:dyDescent="0.3">
      <c r="A52" s="1914" t="s">
        <v>1696</v>
      </c>
      <c r="B52" s="1915" t="s">
        <v>3154</v>
      </c>
      <c r="C52" s="1915" t="s">
        <v>3121</v>
      </c>
      <c r="D52" s="1915" t="s">
        <v>3192</v>
      </c>
      <c r="E52" s="1915" t="s">
        <v>3121</v>
      </c>
      <c r="F52" s="1915" t="s">
        <v>3121</v>
      </c>
      <c r="G52" s="1915" t="s">
        <v>3121</v>
      </c>
      <c r="H52" s="1915" t="s">
        <v>3121</v>
      </c>
      <c r="I52" s="1915" t="s">
        <v>3121</v>
      </c>
      <c r="J52" s="1915" t="s">
        <v>3192</v>
      </c>
      <c r="K52" s="1915" t="s">
        <v>3166</v>
      </c>
      <c r="L52" s="1915" t="s">
        <v>3123</v>
      </c>
      <c r="M52" s="1915" t="s">
        <v>3392</v>
      </c>
      <c r="N52" s="1915" t="s">
        <v>3123</v>
      </c>
      <c r="O52" s="1915" t="s">
        <v>3393</v>
      </c>
      <c r="P52" s="1915" t="s">
        <v>3123</v>
      </c>
      <c r="Q52" s="1915" t="s">
        <v>3214</v>
      </c>
      <c r="R52" s="1915" t="s">
        <v>3123</v>
      </c>
      <c r="S52" s="1915" t="s">
        <v>3126</v>
      </c>
      <c r="T52" s="1915" t="s">
        <v>3102</v>
      </c>
      <c r="U52" s="1915" t="s">
        <v>3094</v>
      </c>
      <c r="V52" s="1915" t="s">
        <v>3094</v>
      </c>
      <c r="W52" s="1915" t="s">
        <v>3094</v>
      </c>
      <c r="X52" s="1915" t="s">
        <v>3094</v>
      </c>
      <c r="Y52" s="1915" t="s">
        <v>3094</v>
      </c>
      <c r="Z52" s="1915" t="s">
        <v>3094</v>
      </c>
      <c r="AA52" s="1915" t="s">
        <v>3094</v>
      </c>
      <c r="AB52" s="1915" t="s">
        <v>3094</v>
      </c>
      <c r="AC52" s="1915" t="s">
        <v>3094</v>
      </c>
      <c r="AD52" s="1915" t="s">
        <v>3176</v>
      </c>
      <c r="AE52" s="1915" t="s">
        <v>3176</v>
      </c>
      <c r="AF52" s="1915" t="s">
        <v>3395</v>
      </c>
      <c r="AG52" s="1915" t="s">
        <v>3396</v>
      </c>
      <c r="AH52" s="1915" t="s">
        <v>3189</v>
      </c>
      <c r="AI52" s="1915" t="s">
        <v>3176</v>
      </c>
      <c r="AJ52" s="1915" t="s">
        <v>3397</v>
      </c>
    </row>
    <row r="53" spans="1:36" x14ac:dyDescent="0.3">
      <c r="A53" s="1914" t="s">
        <v>1697</v>
      </c>
      <c r="B53" s="1915" t="s">
        <v>3128</v>
      </c>
      <c r="C53" s="1915" t="s">
        <v>3398</v>
      </c>
      <c r="D53" s="1915" t="s">
        <v>3130</v>
      </c>
      <c r="E53" s="1915" t="s">
        <v>3399</v>
      </c>
      <c r="F53" s="1915" t="s">
        <v>3130</v>
      </c>
      <c r="G53" s="1915" t="s">
        <v>3398</v>
      </c>
      <c r="H53" s="1915" t="s">
        <v>3398</v>
      </c>
      <c r="I53" s="1915" t="s">
        <v>3400</v>
      </c>
      <c r="J53" s="1915" t="s">
        <v>3128</v>
      </c>
      <c r="K53" s="1915" t="s">
        <v>3128</v>
      </c>
      <c r="L53" s="1915" t="s">
        <v>3130</v>
      </c>
      <c r="M53" s="1915" t="s">
        <v>3130</v>
      </c>
      <c r="N53" s="1915" t="s">
        <v>3393</v>
      </c>
      <c r="O53" s="1915" t="s">
        <v>3130</v>
      </c>
      <c r="P53" s="1915" t="s">
        <v>3130</v>
      </c>
      <c r="Q53" s="1915" t="s">
        <v>3130</v>
      </c>
      <c r="R53" s="1915" t="s">
        <v>3204</v>
      </c>
      <c r="S53" s="1915" t="s">
        <v>3131</v>
      </c>
      <c r="T53" s="1915" t="s">
        <v>3132</v>
      </c>
      <c r="U53" s="1915" t="s">
        <v>3132</v>
      </c>
      <c r="V53" s="1915" t="s">
        <v>3132</v>
      </c>
      <c r="W53" s="1915" t="s">
        <v>3094</v>
      </c>
      <c r="X53" s="1915" t="s">
        <v>3094</v>
      </c>
      <c r="Y53" s="1915" t="s">
        <v>3094</v>
      </c>
      <c r="Z53" s="1915" t="s">
        <v>3094</v>
      </c>
      <c r="AA53" s="1915" t="s">
        <v>3094</v>
      </c>
      <c r="AB53" s="1915" t="s">
        <v>3094</v>
      </c>
      <c r="AC53" s="1915" t="s">
        <v>3094</v>
      </c>
      <c r="AD53" s="1915" t="s">
        <v>3103</v>
      </c>
      <c r="AE53" s="1915" t="s">
        <v>3103</v>
      </c>
      <c r="AF53" s="1915" t="s">
        <v>3184</v>
      </c>
      <c r="AG53" s="1915" t="s">
        <v>3184</v>
      </c>
      <c r="AH53" s="1915">
        <v>7.85</v>
      </c>
      <c r="AI53" s="1915" t="s">
        <v>3103</v>
      </c>
      <c r="AJ53" s="1915" t="s">
        <v>3103</v>
      </c>
    </row>
    <row r="54" spans="1:36" x14ac:dyDescent="0.3">
      <c r="A54" s="1914" t="s">
        <v>1698</v>
      </c>
      <c r="B54" s="1915" t="s">
        <v>3401</v>
      </c>
      <c r="C54" s="1915" t="s">
        <v>3402</v>
      </c>
      <c r="D54" s="1915" t="s">
        <v>3403</v>
      </c>
      <c r="E54" s="1915" t="s">
        <v>3401</v>
      </c>
      <c r="F54" s="1915" t="s">
        <v>3404</v>
      </c>
      <c r="G54" s="1915" t="s">
        <v>3401</v>
      </c>
      <c r="H54" s="1915" t="s">
        <v>3405</v>
      </c>
      <c r="I54" s="1915" t="s">
        <v>3404</v>
      </c>
      <c r="J54" s="1915" t="s">
        <v>3401</v>
      </c>
      <c r="K54" s="1915" t="s">
        <v>3401</v>
      </c>
      <c r="L54" s="1915" t="s">
        <v>3406</v>
      </c>
      <c r="M54" s="1915" t="s">
        <v>3406</v>
      </c>
      <c r="N54" s="1915" t="s">
        <v>3406</v>
      </c>
      <c r="O54" s="1915" t="s">
        <v>3407</v>
      </c>
      <c r="P54" s="1915" t="s">
        <v>3408</v>
      </c>
      <c r="Q54" s="1915" t="s">
        <v>3406</v>
      </c>
      <c r="R54" s="1915" t="s">
        <v>3408</v>
      </c>
      <c r="S54" s="1915" t="s">
        <v>3409</v>
      </c>
      <c r="T54" s="1915" t="s">
        <v>3410</v>
      </c>
      <c r="U54" s="1915" t="s">
        <v>3410</v>
      </c>
      <c r="V54" s="1915" t="s">
        <v>3410</v>
      </c>
      <c r="W54" s="1915" t="s">
        <v>3411</v>
      </c>
      <c r="X54" s="1915" t="s">
        <v>3208</v>
      </c>
      <c r="Y54" s="1915" t="s">
        <v>3410</v>
      </c>
      <c r="Z54" s="1915" t="s">
        <v>3410</v>
      </c>
      <c r="AA54" s="1915" t="s">
        <v>3208</v>
      </c>
      <c r="AB54" s="1915" t="s">
        <v>3208</v>
      </c>
      <c r="AC54" s="1915" t="s">
        <v>3208</v>
      </c>
      <c r="AD54" s="1915" t="s">
        <v>3208</v>
      </c>
      <c r="AE54" s="1915" t="s">
        <v>3412</v>
      </c>
      <c r="AF54" s="1915" t="s">
        <v>3208</v>
      </c>
      <c r="AG54" s="1915">
        <v>7.85</v>
      </c>
      <c r="AH54" s="1915">
        <v>7.85</v>
      </c>
      <c r="AI54" s="1915" t="s">
        <v>3413</v>
      </c>
      <c r="AJ54" s="1915">
        <v>7.85</v>
      </c>
    </row>
    <row r="55" spans="1:36" x14ac:dyDescent="0.3">
      <c r="A55" s="1914" t="s">
        <v>1699</v>
      </c>
      <c r="B55" s="1915" t="s">
        <v>3121</v>
      </c>
      <c r="C55" s="1915" t="s">
        <v>3121</v>
      </c>
      <c r="D55" s="1915" t="s">
        <v>3121</v>
      </c>
      <c r="E55" s="1915" t="s">
        <v>3212</v>
      </c>
      <c r="F55" s="1915" t="s">
        <v>3121</v>
      </c>
      <c r="G55" s="1915" t="s">
        <v>3161</v>
      </c>
      <c r="H55" s="1915" t="s">
        <v>3121</v>
      </c>
      <c r="I55" s="1915" t="s">
        <v>3121</v>
      </c>
      <c r="J55" s="1915" t="s">
        <v>3121</v>
      </c>
      <c r="K55" s="1915" t="s">
        <v>3121</v>
      </c>
      <c r="L55" s="1915" t="s">
        <v>3088</v>
      </c>
      <c r="M55" s="1915" t="s">
        <v>3123</v>
      </c>
      <c r="N55" s="1915" t="s">
        <v>3131</v>
      </c>
      <c r="O55" s="1915" t="s">
        <v>3394</v>
      </c>
      <c r="P55" s="1915" t="s">
        <v>3123</v>
      </c>
      <c r="Q55" s="1915" t="s">
        <v>3123</v>
      </c>
      <c r="R55" s="1915" t="s">
        <v>3123</v>
      </c>
      <c r="S55" s="1915" t="s">
        <v>3126</v>
      </c>
      <c r="T55" s="1915" t="s">
        <v>3099</v>
      </c>
      <c r="U55" s="1915" t="s">
        <v>3099</v>
      </c>
      <c r="V55" s="1915" t="s">
        <v>3094</v>
      </c>
      <c r="W55" s="1915" t="s">
        <v>3094</v>
      </c>
      <c r="X55" s="1915" t="s">
        <v>3094</v>
      </c>
      <c r="Y55" s="1915" t="s">
        <v>3094</v>
      </c>
      <c r="Z55" s="1915" t="s">
        <v>3094</v>
      </c>
      <c r="AA55" s="1915" t="s">
        <v>3094</v>
      </c>
      <c r="AB55" s="1915" t="s">
        <v>3094</v>
      </c>
      <c r="AC55" s="1915" t="s">
        <v>3094</v>
      </c>
      <c r="AD55" s="1915" t="s">
        <v>3172</v>
      </c>
      <c r="AE55" s="1915" t="s">
        <v>3226</v>
      </c>
      <c r="AF55" s="1915" t="s">
        <v>3104</v>
      </c>
      <c r="AG55" s="1915" t="s">
        <v>3172</v>
      </c>
      <c r="AH55" s="1915" t="s">
        <v>3254</v>
      </c>
      <c r="AI55" s="1915" t="s">
        <v>3172</v>
      </c>
      <c r="AJ55" s="1915" t="s">
        <v>3172</v>
      </c>
    </row>
    <row r="56" spans="1:36" x14ac:dyDescent="0.3">
      <c r="A56" s="1914" t="s">
        <v>1700</v>
      </c>
      <c r="B56" s="1915" t="s">
        <v>3414</v>
      </c>
      <c r="C56" s="1915" t="s">
        <v>3399</v>
      </c>
      <c r="D56" s="1915" t="s">
        <v>3399</v>
      </c>
      <c r="E56" s="1915" t="s">
        <v>3399</v>
      </c>
      <c r="F56" s="1915" t="s">
        <v>3399</v>
      </c>
      <c r="G56" s="1915" t="s">
        <v>3399</v>
      </c>
      <c r="H56" s="1915" t="s">
        <v>3399</v>
      </c>
      <c r="I56" s="1915" t="s">
        <v>3399</v>
      </c>
      <c r="J56" s="1915" t="s">
        <v>3399</v>
      </c>
      <c r="K56" s="1915" t="s">
        <v>3399</v>
      </c>
      <c r="L56" s="1915" t="s">
        <v>3204</v>
      </c>
      <c r="M56" s="1915" t="s">
        <v>3204</v>
      </c>
      <c r="N56" s="1915" t="s">
        <v>3204</v>
      </c>
      <c r="O56" s="1915" t="s">
        <v>3204</v>
      </c>
      <c r="P56" s="1915" t="s">
        <v>3204</v>
      </c>
      <c r="Q56" s="1915" t="s">
        <v>3204</v>
      </c>
      <c r="R56" s="1915" t="s">
        <v>3204</v>
      </c>
      <c r="S56" s="1915" t="s">
        <v>3415</v>
      </c>
      <c r="T56" s="1915" t="s">
        <v>3416</v>
      </c>
      <c r="U56" s="1915" t="s">
        <v>3416</v>
      </c>
      <c r="V56" s="1915" t="s">
        <v>3416</v>
      </c>
      <c r="W56" s="1915" t="s">
        <v>3416</v>
      </c>
      <c r="X56" s="1915" t="s">
        <v>3416</v>
      </c>
      <c r="Y56" s="1915" t="s">
        <v>3416</v>
      </c>
      <c r="Z56" s="1915" t="s">
        <v>3417</v>
      </c>
      <c r="AA56" s="1915" t="s">
        <v>3417</v>
      </c>
      <c r="AB56" s="1915" t="s">
        <v>3417</v>
      </c>
      <c r="AC56" s="1915" t="s">
        <v>3410</v>
      </c>
      <c r="AD56" s="1915" t="s">
        <v>3418</v>
      </c>
      <c r="AE56" s="1915" t="s">
        <v>3418</v>
      </c>
      <c r="AF56" s="1915" t="s">
        <v>3208</v>
      </c>
      <c r="AG56" s="1915">
        <v>7.85</v>
      </c>
      <c r="AH56" s="1915" t="s">
        <v>3418</v>
      </c>
      <c r="AI56" s="1915">
        <v>7.85</v>
      </c>
      <c r="AJ56" s="1915">
        <v>7.85</v>
      </c>
    </row>
    <row r="57" spans="1:36" s="1905" customFormat="1" x14ac:dyDescent="0.3">
      <c r="A57" s="1913" t="s">
        <v>1701</v>
      </c>
      <c r="B57" s="1912" t="s">
        <v>3088</v>
      </c>
      <c r="C57" s="1912" t="s">
        <v>3100</v>
      </c>
      <c r="D57" s="1912" t="s">
        <v>3087</v>
      </c>
      <c r="E57" s="1912" t="s">
        <v>3419</v>
      </c>
      <c r="F57" s="1912" t="s">
        <v>3088</v>
      </c>
      <c r="G57" s="1912" t="s">
        <v>3088</v>
      </c>
      <c r="H57" s="1912" t="s">
        <v>3088</v>
      </c>
      <c r="I57" s="1912" t="s">
        <v>3195</v>
      </c>
      <c r="J57" s="1912" t="s">
        <v>3329</v>
      </c>
      <c r="K57" s="1912" t="s">
        <v>3133</v>
      </c>
      <c r="L57" s="1912" t="s">
        <v>3195</v>
      </c>
      <c r="M57" s="1912" t="s">
        <v>3420</v>
      </c>
      <c r="N57" s="1912" t="s">
        <v>3088</v>
      </c>
      <c r="O57" s="1912" t="s">
        <v>3195</v>
      </c>
      <c r="P57" s="1912" t="s">
        <v>3088</v>
      </c>
      <c r="Q57" s="1912" t="s">
        <v>3088</v>
      </c>
      <c r="R57" s="1912" t="s">
        <v>3088</v>
      </c>
      <c r="S57" s="1912" t="s">
        <v>3088</v>
      </c>
      <c r="T57" s="1912" t="s">
        <v>3195</v>
      </c>
      <c r="U57" s="1912" t="s">
        <v>3094</v>
      </c>
      <c r="V57" s="1912" t="s">
        <v>3094</v>
      </c>
      <c r="W57" s="1912" t="s">
        <v>3094</v>
      </c>
      <c r="X57" s="1912" t="s">
        <v>3094</v>
      </c>
      <c r="Y57" s="1912" t="s">
        <v>3094</v>
      </c>
      <c r="Z57" s="1912" t="s">
        <v>3094</v>
      </c>
      <c r="AA57" s="1912" t="s">
        <v>3094</v>
      </c>
      <c r="AB57" s="1912" t="s">
        <v>3094</v>
      </c>
      <c r="AC57" s="1912" t="s">
        <v>3094</v>
      </c>
      <c r="AD57" s="1912" t="s">
        <v>3148</v>
      </c>
      <c r="AE57" s="1912" t="s">
        <v>3357</v>
      </c>
      <c r="AF57" s="1912" t="s">
        <v>3104</v>
      </c>
      <c r="AG57" s="1912" t="s">
        <v>3104</v>
      </c>
      <c r="AH57" s="1912" t="s">
        <v>3421</v>
      </c>
      <c r="AI57" s="1912" t="s">
        <v>3104</v>
      </c>
      <c r="AJ57" s="1912" t="s">
        <v>3148</v>
      </c>
    </row>
    <row r="58" spans="1:36" x14ac:dyDescent="0.3">
      <c r="A58" s="1914" t="s">
        <v>1702</v>
      </c>
      <c r="B58" s="1915" t="s">
        <v>3088</v>
      </c>
      <c r="C58" s="1915" t="s">
        <v>3100</v>
      </c>
      <c r="D58" s="1915" t="s">
        <v>3087</v>
      </c>
      <c r="E58" s="1915" t="s">
        <v>3419</v>
      </c>
      <c r="F58" s="1915" t="s">
        <v>3088</v>
      </c>
      <c r="G58" s="1915" t="s">
        <v>3088</v>
      </c>
      <c r="H58" s="1915" t="s">
        <v>3088</v>
      </c>
      <c r="I58" s="1915" t="s">
        <v>3195</v>
      </c>
      <c r="J58" s="1915" t="s">
        <v>3133</v>
      </c>
      <c r="K58" s="1915" t="s">
        <v>3133</v>
      </c>
      <c r="L58" s="1915" t="s">
        <v>3195</v>
      </c>
      <c r="M58" s="1915" t="s">
        <v>3420</v>
      </c>
      <c r="N58" s="1915" t="s">
        <v>3088</v>
      </c>
      <c r="O58" s="1915" t="s">
        <v>3195</v>
      </c>
      <c r="P58" s="1915" t="s">
        <v>3088</v>
      </c>
      <c r="Q58" s="1915" t="s">
        <v>3088</v>
      </c>
      <c r="R58" s="1915" t="s">
        <v>3088</v>
      </c>
      <c r="S58" s="1915" t="s">
        <v>3088</v>
      </c>
      <c r="T58" s="1915" t="s">
        <v>3195</v>
      </c>
      <c r="U58" s="1915" t="s">
        <v>3094</v>
      </c>
      <c r="V58" s="1915" t="s">
        <v>3094</v>
      </c>
      <c r="W58" s="1915" t="s">
        <v>3094</v>
      </c>
      <c r="X58" s="1915" t="s">
        <v>3094</v>
      </c>
      <c r="Y58" s="1915" t="s">
        <v>3094</v>
      </c>
      <c r="Z58" s="1915" t="s">
        <v>3094</v>
      </c>
      <c r="AA58" s="1915" t="s">
        <v>3094</v>
      </c>
      <c r="AB58" s="1915" t="s">
        <v>3094</v>
      </c>
      <c r="AC58" s="1915" t="s">
        <v>3094</v>
      </c>
      <c r="AD58" s="1915" t="s">
        <v>3148</v>
      </c>
      <c r="AE58" s="1915" t="s">
        <v>3357</v>
      </c>
      <c r="AF58" s="1915" t="s">
        <v>3104</v>
      </c>
      <c r="AG58" s="1915" t="s">
        <v>3104</v>
      </c>
      <c r="AH58" s="1915" t="s">
        <v>3422</v>
      </c>
      <c r="AI58" s="1915" t="s">
        <v>3104</v>
      </c>
      <c r="AJ58" s="1915" t="s">
        <v>3148</v>
      </c>
    </row>
    <row r="59" spans="1:36" s="1917" customFormat="1" x14ac:dyDescent="0.3">
      <c r="A59" s="1916" t="s">
        <v>3423</v>
      </c>
      <c r="B59" s="1915" t="s">
        <v>3088</v>
      </c>
      <c r="C59" s="1915" t="s">
        <v>3129</v>
      </c>
      <c r="D59" s="1915" t="s">
        <v>3087</v>
      </c>
      <c r="E59" s="1915" t="s">
        <v>3129</v>
      </c>
      <c r="F59" s="1915" t="s">
        <v>3088</v>
      </c>
      <c r="G59" s="1915" t="s">
        <v>3088</v>
      </c>
      <c r="H59" s="1915" t="s">
        <v>3088</v>
      </c>
      <c r="I59" s="1915" t="s">
        <v>3088</v>
      </c>
      <c r="J59" s="1915" t="s">
        <v>3088</v>
      </c>
      <c r="K59" s="1915" t="s">
        <v>3088</v>
      </c>
      <c r="L59" s="1915" t="s">
        <v>3088</v>
      </c>
      <c r="M59" s="1915" t="s">
        <v>3424</v>
      </c>
      <c r="N59" s="1915" t="s">
        <v>3088</v>
      </c>
      <c r="O59" s="1915" t="s">
        <v>3088</v>
      </c>
      <c r="P59" s="1915" t="s">
        <v>3088</v>
      </c>
      <c r="Q59" s="1915" t="s">
        <v>3088</v>
      </c>
      <c r="R59" s="1915" t="s">
        <v>3088</v>
      </c>
      <c r="S59" s="1915" t="s">
        <v>3088</v>
      </c>
      <c r="T59" s="1915" t="s">
        <v>3088</v>
      </c>
      <c r="U59" s="1915" t="s">
        <v>3094</v>
      </c>
      <c r="V59" s="1915" t="s">
        <v>3094</v>
      </c>
      <c r="W59" s="1915" t="s">
        <v>3094</v>
      </c>
      <c r="X59" s="1915" t="s">
        <v>3094</v>
      </c>
      <c r="Y59" s="1915" t="s">
        <v>3094</v>
      </c>
      <c r="Z59" s="1915" t="s">
        <v>3094</v>
      </c>
      <c r="AA59" s="1915" t="s">
        <v>3094</v>
      </c>
      <c r="AB59" s="1915" t="s">
        <v>3094</v>
      </c>
      <c r="AC59" s="1915" t="s">
        <v>3094</v>
      </c>
      <c r="AD59" s="1915" t="s">
        <v>3104</v>
      </c>
      <c r="AE59" s="1915" t="s">
        <v>3357</v>
      </c>
      <c r="AF59" s="1915" t="s">
        <v>3104</v>
      </c>
      <c r="AG59" s="1915" t="s">
        <v>3104</v>
      </c>
      <c r="AH59" s="1915" t="s">
        <v>3104</v>
      </c>
      <c r="AI59" s="1915" t="s">
        <v>3104</v>
      </c>
      <c r="AJ59" s="1915" t="s">
        <v>3104</v>
      </c>
    </row>
    <row r="60" spans="1:36" s="1917" customFormat="1" x14ac:dyDescent="0.3">
      <c r="A60" s="1916" t="s">
        <v>3425</v>
      </c>
      <c r="B60" s="1915" t="s">
        <v>3100</v>
      </c>
      <c r="C60" s="1915" t="s">
        <v>3100</v>
      </c>
      <c r="D60" s="1915" t="s">
        <v>3097</v>
      </c>
      <c r="E60" s="1915" t="s">
        <v>3419</v>
      </c>
      <c r="F60" s="1915" t="s">
        <v>3426</v>
      </c>
      <c r="G60" s="1915" t="s">
        <v>3427</v>
      </c>
      <c r="H60" s="1915" t="s">
        <v>3419</v>
      </c>
      <c r="I60" s="1915" t="s">
        <v>3195</v>
      </c>
      <c r="J60" s="1915" t="s">
        <v>3133</v>
      </c>
      <c r="K60" s="1915" t="s">
        <v>3133</v>
      </c>
      <c r="L60" s="1915" t="s">
        <v>3195</v>
      </c>
      <c r="M60" s="1915" t="s">
        <v>3195</v>
      </c>
      <c r="N60" s="1915" t="s">
        <v>3419</v>
      </c>
      <c r="O60" s="1915" t="s">
        <v>3195</v>
      </c>
      <c r="P60" s="1915" t="s">
        <v>3419</v>
      </c>
      <c r="Q60" s="1915" t="s">
        <v>3419</v>
      </c>
      <c r="R60" s="1915" t="s">
        <v>3419</v>
      </c>
      <c r="S60" s="1915" t="s">
        <v>3088</v>
      </c>
      <c r="T60" s="1915" t="s">
        <v>3133</v>
      </c>
      <c r="U60" s="1915" t="s">
        <v>3088</v>
      </c>
      <c r="V60" s="1915" t="s">
        <v>3088</v>
      </c>
      <c r="W60" s="1915" t="s">
        <v>3094</v>
      </c>
      <c r="X60" s="1915" t="s">
        <v>3094</v>
      </c>
      <c r="Y60" s="1915" t="s">
        <v>3094</v>
      </c>
      <c r="Z60" s="1915" t="s">
        <v>3094</v>
      </c>
      <c r="AA60" s="1915" t="s">
        <v>3094</v>
      </c>
      <c r="AB60" s="1915" t="s">
        <v>3094</v>
      </c>
      <c r="AC60" s="1915" t="s">
        <v>3094</v>
      </c>
      <c r="AD60" s="1915" t="s">
        <v>3148</v>
      </c>
      <c r="AE60" s="1915" t="s">
        <v>3104</v>
      </c>
      <c r="AF60" s="1915" t="s">
        <v>3104</v>
      </c>
      <c r="AG60" s="1915" t="s">
        <v>3104</v>
      </c>
      <c r="AH60" s="1915" t="s">
        <v>3422</v>
      </c>
      <c r="AI60" s="1915" t="s">
        <v>3104</v>
      </c>
      <c r="AJ60" s="1915" t="s">
        <v>3103</v>
      </c>
    </row>
    <row r="61" spans="1:36" s="1917" customFormat="1" x14ac:dyDescent="0.3">
      <c r="A61" s="1916" t="s">
        <v>3428</v>
      </c>
      <c r="B61" s="1915" t="s">
        <v>3168</v>
      </c>
      <c r="C61" s="1915" t="s">
        <v>3168</v>
      </c>
      <c r="D61" s="1915" t="s">
        <v>3168</v>
      </c>
      <c r="E61" s="1915" t="s">
        <v>3168</v>
      </c>
      <c r="F61" s="1915" t="s">
        <v>3168</v>
      </c>
      <c r="G61" s="1915" t="s">
        <v>3168</v>
      </c>
      <c r="H61" s="1915" t="s">
        <v>3168</v>
      </c>
      <c r="I61" s="1915" t="s">
        <v>3168</v>
      </c>
      <c r="J61" s="1915" t="s">
        <v>3168</v>
      </c>
      <c r="K61" s="1915" t="s">
        <v>3168</v>
      </c>
      <c r="L61" s="1915" t="s">
        <v>3392</v>
      </c>
      <c r="M61" s="1915" t="s">
        <v>3392</v>
      </c>
      <c r="N61" s="1915" t="s">
        <v>3392</v>
      </c>
      <c r="O61" s="1915" t="s">
        <v>3392</v>
      </c>
      <c r="P61" s="1915" t="s">
        <v>3392</v>
      </c>
      <c r="Q61" s="1915" t="s">
        <v>3392</v>
      </c>
      <c r="R61" s="1915" t="s">
        <v>3392</v>
      </c>
      <c r="S61" s="1915" t="s">
        <v>3166</v>
      </c>
      <c r="T61" s="1915" t="s">
        <v>3195</v>
      </c>
      <c r="U61" s="1915" t="s">
        <v>3195</v>
      </c>
      <c r="V61" s="1915" t="s">
        <v>3195</v>
      </c>
      <c r="W61" s="1915" t="s">
        <v>3094</v>
      </c>
      <c r="X61" s="1915" t="s">
        <v>3094</v>
      </c>
      <c r="Y61" s="1915" t="s">
        <v>3094</v>
      </c>
      <c r="Z61" s="1915" t="s">
        <v>3094</v>
      </c>
      <c r="AA61" s="1915" t="s">
        <v>3094</v>
      </c>
      <c r="AB61" s="1915" t="s">
        <v>3094</v>
      </c>
      <c r="AC61" s="1915" t="s">
        <v>3094</v>
      </c>
      <c r="AD61" s="1915" t="s">
        <v>3172</v>
      </c>
      <c r="AE61" s="1915" t="s">
        <v>3104</v>
      </c>
      <c r="AF61" s="1915" t="s">
        <v>3104</v>
      </c>
      <c r="AG61" s="1915" t="s">
        <v>3104</v>
      </c>
      <c r="AH61" s="1915" t="s">
        <v>3103</v>
      </c>
      <c r="AI61" s="1915" t="s">
        <v>3103</v>
      </c>
      <c r="AJ61" s="1915" t="s">
        <v>3226</v>
      </c>
    </row>
    <row r="62" spans="1:36" s="1917" customFormat="1" x14ac:dyDescent="0.3">
      <c r="A62" s="1916" t="s">
        <v>3429</v>
      </c>
      <c r="B62" s="1915" t="s">
        <v>3121</v>
      </c>
      <c r="C62" s="1915" t="s">
        <v>3121</v>
      </c>
      <c r="D62" s="1915" t="s">
        <v>3121</v>
      </c>
      <c r="E62" s="1915" t="s">
        <v>3121</v>
      </c>
      <c r="F62" s="1915" t="s">
        <v>3121</v>
      </c>
      <c r="G62" s="1915" t="s">
        <v>3121</v>
      </c>
      <c r="H62" s="1915" t="s">
        <v>3121</v>
      </c>
      <c r="I62" s="1915" t="s">
        <v>3121</v>
      </c>
      <c r="J62" s="1915" t="s">
        <v>3121</v>
      </c>
      <c r="K62" s="1915" t="s">
        <v>3121</v>
      </c>
      <c r="L62" s="1915" t="s">
        <v>3123</v>
      </c>
      <c r="M62" s="1915" t="s">
        <v>3123</v>
      </c>
      <c r="N62" s="1915" t="s">
        <v>3123</v>
      </c>
      <c r="O62" s="1915" t="s">
        <v>3123</v>
      </c>
      <c r="P62" s="1915" t="s">
        <v>3123</v>
      </c>
      <c r="Q62" s="1915" t="s">
        <v>3123</v>
      </c>
      <c r="R62" s="1915" t="s">
        <v>3123</v>
      </c>
      <c r="S62" s="1915" t="s">
        <v>3126</v>
      </c>
      <c r="T62" s="1915" t="s">
        <v>3099</v>
      </c>
      <c r="U62" s="1915" t="s">
        <v>3099</v>
      </c>
      <c r="V62" s="1915" t="s">
        <v>3099</v>
      </c>
      <c r="W62" s="1915" t="s">
        <v>3094</v>
      </c>
      <c r="X62" s="1915" t="s">
        <v>3094</v>
      </c>
      <c r="Y62" s="1915" t="s">
        <v>3094</v>
      </c>
      <c r="Z62" s="1915" t="s">
        <v>3094</v>
      </c>
      <c r="AA62" s="1915" t="s">
        <v>3094</v>
      </c>
      <c r="AB62" s="1915" t="s">
        <v>3094</v>
      </c>
      <c r="AC62" s="1915" t="s">
        <v>3094</v>
      </c>
      <c r="AD62" s="1915" t="s">
        <v>3103</v>
      </c>
      <c r="AE62" s="1915" t="s">
        <v>3103</v>
      </c>
      <c r="AF62" s="1915" t="s">
        <v>3103</v>
      </c>
      <c r="AG62" s="1915" t="s">
        <v>3103</v>
      </c>
      <c r="AH62" s="1915" t="s">
        <v>3103</v>
      </c>
      <c r="AI62" s="1915" t="s">
        <v>3430</v>
      </c>
      <c r="AJ62" s="1915" t="s">
        <v>3104</v>
      </c>
    </row>
    <row r="63" spans="1:36" s="1917" customFormat="1" x14ac:dyDescent="0.3">
      <c r="A63" s="1916" t="s">
        <v>3431</v>
      </c>
      <c r="B63" s="1915" t="s">
        <v>16</v>
      </c>
      <c r="C63" s="1915" t="s">
        <v>3128</v>
      </c>
      <c r="D63" s="1915" t="s">
        <v>16</v>
      </c>
      <c r="E63" s="1915" t="s">
        <v>3128</v>
      </c>
      <c r="F63" s="1915" t="s">
        <v>3128</v>
      </c>
      <c r="G63" s="1915" t="s">
        <v>3128</v>
      </c>
      <c r="H63" s="1915" t="s">
        <v>3128</v>
      </c>
      <c r="I63" s="1915" t="s">
        <v>3128</v>
      </c>
      <c r="J63" s="1915" t="s">
        <v>3128</v>
      </c>
      <c r="K63" s="1915" t="s">
        <v>3128</v>
      </c>
      <c r="L63" s="1915" t="s">
        <v>3130</v>
      </c>
      <c r="M63" s="1915" t="s">
        <v>3130</v>
      </c>
      <c r="N63" s="1915" t="s">
        <v>3123</v>
      </c>
      <c r="O63" s="1915" t="s">
        <v>3130</v>
      </c>
      <c r="P63" s="1915" t="s">
        <v>3130</v>
      </c>
      <c r="Q63" s="1915" t="s">
        <v>3130</v>
      </c>
      <c r="R63" s="1915" t="s">
        <v>3130</v>
      </c>
      <c r="S63" s="1915" t="s">
        <v>3131</v>
      </c>
      <c r="T63" s="1915" t="s">
        <v>3132</v>
      </c>
      <c r="U63" s="1915" t="s">
        <v>3132</v>
      </c>
      <c r="V63" s="1915" t="s">
        <v>3132</v>
      </c>
      <c r="W63" s="1915" t="s">
        <v>3132</v>
      </c>
      <c r="X63" s="1915" t="s">
        <v>3132</v>
      </c>
      <c r="Y63" s="1915" t="s">
        <v>3132</v>
      </c>
      <c r="Z63" s="1915" t="s">
        <v>3132</v>
      </c>
      <c r="AA63" s="1915" t="s">
        <v>3132</v>
      </c>
      <c r="AB63" s="1915" t="s">
        <v>3132</v>
      </c>
      <c r="AC63" s="1915" t="s">
        <v>3132</v>
      </c>
      <c r="AD63" s="1915" t="s">
        <v>3208</v>
      </c>
      <c r="AE63" s="1915" t="s">
        <v>3208</v>
      </c>
      <c r="AF63" s="1915" t="s">
        <v>3208</v>
      </c>
      <c r="AG63" s="1915">
        <v>7.85</v>
      </c>
      <c r="AH63" s="1915">
        <v>7.85</v>
      </c>
      <c r="AI63" s="1915">
        <v>7.85</v>
      </c>
      <c r="AJ63" s="1915" t="s">
        <v>3418</v>
      </c>
    </row>
    <row r="64" spans="1:36" s="1917" customFormat="1" x14ac:dyDescent="0.3">
      <c r="A64" s="1916" t="s">
        <v>3432</v>
      </c>
      <c r="B64" s="1915" t="s">
        <v>3168</v>
      </c>
      <c r="C64" s="1915" t="s">
        <v>3168</v>
      </c>
      <c r="D64" s="1915" t="s">
        <v>3168</v>
      </c>
      <c r="E64" s="1915" t="s">
        <v>3168</v>
      </c>
      <c r="F64" s="1915" t="s">
        <v>3168</v>
      </c>
      <c r="G64" s="1915" t="s">
        <v>3168</v>
      </c>
      <c r="H64" s="1915" t="s">
        <v>3097</v>
      </c>
      <c r="I64" s="1915" t="s">
        <v>3168</v>
      </c>
      <c r="J64" s="1915" t="s">
        <v>3168</v>
      </c>
      <c r="K64" s="1915" t="s">
        <v>3168</v>
      </c>
      <c r="L64" s="1915" t="s">
        <v>3099</v>
      </c>
      <c r="M64" s="1915" t="s">
        <v>3433</v>
      </c>
      <c r="N64" s="1915" t="s">
        <v>3392</v>
      </c>
      <c r="O64" s="1915" t="s">
        <v>3392</v>
      </c>
      <c r="P64" s="1915" t="s">
        <v>3392</v>
      </c>
      <c r="Q64" s="1915" t="s">
        <v>3392</v>
      </c>
      <c r="R64" s="1915" t="s">
        <v>3392</v>
      </c>
      <c r="S64" s="1915" t="s">
        <v>3166</v>
      </c>
      <c r="T64" s="1915" t="s">
        <v>3195</v>
      </c>
      <c r="U64" s="1915" t="s">
        <v>3195</v>
      </c>
      <c r="V64" s="1915" t="s">
        <v>3094</v>
      </c>
      <c r="W64" s="1915" t="s">
        <v>3094</v>
      </c>
      <c r="X64" s="1915" t="s">
        <v>3094</v>
      </c>
      <c r="Y64" s="1915" t="s">
        <v>3094</v>
      </c>
      <c r="Z64" s="1915" t="s">
        <v>3094</v>
      </c>
      <c r="AA64" s="1915" t="s">
        <v>3094</v>
      </c>
      <c r="AB64" s="1915" t="s">
        <v>3094</v>
      </c>
      <c r="AC64" s="1915" t="s">
        <v>3094</v>
      </c>
      <c r="AD64" s="1915" t="s">
        <v>3434</v>
      </c>
      <c r="AE64" s="1915" t="s">
        <v>3104</v>
      </c>
      <c r="AF64" s="1915" t="s">
        <v>3104</v>
      </c>
      <c r="AG64" s="1915" t="s">
        <v>3172</v>
      </c>
      <c r="AH64" s="1915" t="s">
        <v>3434</v>
      </c>
      <c r="AI64" s="1915" t="s">
        <v>3434</v>
      </c>
      <c r="AJ64" s="1915" t="s">
        <v>3435</v>
      </c>
    </row>
    <row r="65" spans="1:36" ht="18" thickBot="1" x14ac:dyDescent="0.35">
      <c r="A65" s="1920" t="s">
        <v>1709</v>
      </c>
      <c r="B65" s="1921" t="s">
        <v>3436</v>
      </c>
      <c r="C65" s="1921" t="s">
        <v>3437</v>
      </c>
      <c r="D65" s="1921" t="s">
        <v>3437</v>
      </c>
      <c r="E65" s="1921" t="s">
        <v>3437</v>
      </c>
      <c r="F65" s="1921" t="s">
        <v>3437</v>
      </c>
      <c r="G65" s="1921" t="s">
        <v>3437</v>
      </c>
      <c r="H65" s="1921" t="s">
        <v>3437</v>
      </c>
      <c r="I65" s="1921" t="s">
        <v>3438</v>
      </c>
      <c r="J65" s="1921" t="s">
        <v>3192</v>
      </c>
      <c r="K65" s="1921" t="s">
        <v>3437</v>
      </c>
      <c r="L65" s="1921" t="s">
        <v>3283</v>
      </c>
      <c r="M65" s="1921" t="s">
        <v>3283</v>
      </c>
      <c r="N65" s="1921" t="s">
        <v>3439</v>
      </c>
      <c r="O65" s="1921" t="s">
        <v>3440</v>
      </c>
      <c r="P65" s="1921" t="s">
        <v>3441</v>
      </c>
      <c r="Q65" s="1921" t="s">
        <v>3316</v>
      </c>
      <c r="R65" s="1921" t="s">
        <v>3442</v>
      </c>
      <c r="S65" s="1921" t="s">
        <v>3317</v>
      </c>
      <c r="T65" s="1921" t="s">
        <v>3185</v>
      </c>
      <c r="U65" s="1921" t="s">
        <v>3104</v>
      </c>
      <c r="V65" s="1921" t="s">
        <v>3443</v>
      </c>
      <c r="W65" s="1921" t="s">
        <v>3104</v>
      </c>
      <c r="X65" s="1921" t="s">
        <v>3148</v>
      </c>
      <c r="Y65" s="1921" t="s">
        <v>3443</v>
      </c>
      <c r="Z65" s="1921" t="s">
        <v>3266</v>
      </c>
      <c r="AA65" s="1921" t="s">
        <v>3444</v>
      </c>
      <c r="AB65" s="1921" t="s">
        <v>3104</v>
      </c>
      <c r="AC65" s="1921" t="s">
        <v>3104</v>
      </c>
      <c r="AD65" s="1921" t="s">
        <v>3104</v>
      </c>
      <c r="AE65" s="1921" t="s">
        <v>3104</v>
      </c>
      <c r="AF65" s="1921" t="s">
        <v>3104</v>
      </c>
      <c r="AG65" s="1921" t="s">
        <v>3104</v>
      </c>
      <c r="AH65" s="1921" t="s">
        <v>3182</v>
      </c>
      <c r="AI65" s="1921" t="s">
        <v>3104</v>
      </c>
      <c r="AJ65" s="1921" t="s">
        <v>3104</v>
      </c>
    </row>
    <row r="66" spans="1:36" ht="18" thickTop="1" x14ac:dyDescent="0.3">
      <c r="A66" s="1922" t="s">
        <v>3445</v>
      </c>
      <c r="B66" s="1923"/>
      <c r="C66" s="1923"/>
      <c r="D66" s="1923"/>
      <c r="E66" s="1923"/>
      <c r="F66" s="1923"/>
      <c r="G66" s="1923"/>
      <c r="H66" s="1923"/>
      <c r="I66" s="1923"/>
      <c r="J66" s="1923"/>
      <c r="K66" s="1923"/>
      <c r="L66" s="1923"/>
      <c r="M66" s="1923"/>
      <c r="N66" s="1923"/>
      <c r="O66" s="1923"/>
      <c r="P66" s="1923"/>
      <c r="Q66" s="1923"/>
      <c r="R66" s="1923"/>
      <c r="S66" s="1923"/>
      <c r="T66" s="1923"/>
      <c r="U66" s="1923"/>
      <c r="V66" s="1923"/>
      <c r="W66" s="1923"/>
      <c r="X66" s="1923"/>
      <c r="Y66" s="1923"/>
      <c r="Z66" s="1923"/>
      <c r="AA66" s="1923"/>
      <c r="AB66" s="1923"/>
      <c r="AC66" s="1923"/>
      <c r="AD66" s="1923"/>
      <c r="AE66" s="1923"/>
      <c r="AF66" s="1923"/>
      <c r="AG66" s="1923"/>
      <c r="AH66" s="1923"/>
      <c r="AI66" s="1923"/>
      <c r="AJ66" s="1923"/>
    </row>
    <row r="67" spans="1:36" x14ac:dyDescent="0.3">
      <c r="A67" s="1924"/>
      <c r="B67" s="1923"/>
      <c r="C67" s="1923"/>
      <c r="D67" s="1923"/>
      <c r="E67" s="1923"/>
      <c r="F67" s="1923"/>
      <c r="G67" s="1923"/>
      <c r="H67" s="1923"/>
      <c r="I67" s="1923"/>
      <c r="J67" s="1923"/>
      <c r="K67" s="1923"/>
      <c r="L67" s="1923"/>
      <c r="M67" s="1923"/>
      <c r="N67" s="1923"/>
      <c r="O67" s="1923"/>
      <c r="P67" s="1923"/>
      <c r="Q67" s="1923"/>
      <c r="R67" s="1923"/>
      <c r="S67" s="1923"/>
      <c r="T67" s="1923"/>
      <c r="U67" s="1923"/>
      <c r="V67" s="1923"/>
      <c r="W67" s="1923"/>
      <c r="X67" s="1923"/>
      <c r="Y67" s="1923"/>
      <c r="Z67" s="1923"/>
      <c r="AA67" s="1923"/>
      <c r="AB67" s="1923"/>
      <c r="AC67" s="1923"/>
      <c r="AD67" s="1923"/>
      <c r="AE67" s="1923"/>
      <c r="AF67" s="1923"/>
      <c r="AG67" s="1923"/>
      <c r="AH67" s="1923"/>
      <c r="AI67" s="1923"/>
      <c r="AJ67" s="1923"/>
    </row>
    <row r="68" spans="1:36" s="1905" customFormat="1" ht="18" thickBot="1" x14ac:dyDescent="0.35">
      <c r="A68" s="1906"/>
      <c r="B68" s="1907"/>
      <c r="C68" s="1907"/>
      <c r="D68" s="1907"/>
      <c r="E68" s="1907"/>
      <c r="F68" s="1907"/>
      <c r="G68" s="1907"/>
      <c r="H68" s="1907"/>
      <c r="I68" s="1907"/>
      <c r="J68" s="1907"/>
      <c r="K68" s="1907"/>
      <c r="L68" s="1907"/>
      <c r="M68" s="1907"/>
      <c r="N68" s="1907"/>
      <c r="O68" s="1907"/>
      <c r="P68" s="1907"/>
      <c r="Q68" s="1907"/>
      <c r="R68" s="1907"/>
      <c r="S68" s="1907"/>
      <c r="T68" s="1907"/>
      <c r="U68" s="1907"/>
      <c r="V68" s="1907"/>
      <c r="W68" s="1907"/>
      <c r="X68" s="1907"/>
      <c r="Y68" s="1907"/>
      <c r="Z68" s="1907"/>
      <c r="AA68" s="1907"/>
      <c r="AB68" s="1907"/>
      <c r="AC68" s="1907"/>
      <c r="AD68" s="1907"/>
      <c r="AE68" s="1907"/>
      <c r="AF68" s="1907"/>
      <c r="AG68" s="1907"/>
      <c r="AH68" s="1907"/>
      <c r="AI68" s="1907"/>
      <c r="AJ68" s="1907" t="s">
        <v>1796</v>
      </c>
    </row>
    <row r="69" spans="1:36" ht="26.25" customHeight="1" thickTop="1" thickBot="1" x14ac:dyDescent="0.35">
      <c r="A69" s="1925" t="s">
        <v>1711</v>
      </c>
      <c r="B69" s="1909">
        <v>43374</v>
      </c>
      <c r="C69" s="1909">
        <v>43405</v>
      </c>
      <c r="D69" s="1909">
        <v>43435</v>
      </c>
      <c r="E69" s="1909">
        <v>43466</v>
      </c>
      <c r="F69" s="1909">
        <v>43497</v>
      </c>
      <c r="G69" s="1909">
        <v>43525</v>
      </c>
      <c r="H69" s="1909">
        <v>43556</v>
      </c>
      <c r="I69" s="1909">
        <v>43586</v>
      </c>
      <c r="J69" s="1909">
        <v>43617</v>
      </c>
      <c r="K69" s="1909">
        <v>43647</v>
      </c>
      <c r="L69" s="1909">
        <v>43678</v>
      </c>
      <c r="M69" s="1909">
        <v>43709</v>
      </c>
      <c r="N69" s="1909">
        <v>43739</v>
      </c>
      <c r="O69" s="1909">
        <v>43770</v>
      </c>
      <c r="P69" s="1909">
        <v>43800</v>
      </c>
      <c r="Q69" s="1909">
        <v>43831</v>
      </c>
      <c r="R69" s="1909">
        <v>43862</v>
      </c>
      <c r="S69" s="1909">
        <v>43891</v>
      </c>
      <c r="T69" s="1909">
        <v>43922</v>
      </c>
      <c r="U69" s="1909">
        <v>43952</v>
      </c>
      <c r="V69" s="1909">
        <v>43983</v>
      </c>
      <c r="W69" s="1909">
        <v>44013</v>
      </c>
      <c r="X69" s="1909">
        <v>44044</v>
      </c>
      <c r="Y69" s="1909">
        <v>44075</v>
      </c>
      <c r="Z69" s="1909">
        <v>44105</v>
      </c>
      <c r="AA69" s="1909">
        <v>44136</v>
      </c>
      <c r="AB69" s="1909">
        <v>44166</v>
      </c>
      <c r="AC69" s="1909">
        <v>44197</v>
      </c>
      <c r="AD69" s="1909">
        <v>44228</v>
      </c>
      <c r="AE69" s="1909">
        <v>44256</v>
      </c>
      <c r="AF69" s="1909">
        <v>44287</v>
      </c>
      <c r="AG69" s="1909">
        <v>44317</v>
      </c>
      <c r="AH69" s="1909">
        <v>44348</v>
      </c>
      <c r="AI69" s="1909">
        <v>44378</v>
      </c>
      <c r="AJ69" s="1909">
        <v>44409</v>
      </c>
    </row>
    <row r="70" spans="1:36" s="1905" customFormat="1" ht="18" thickTop="1" x14ac:dyDescent="0.3">
      <c r="A70" s="1913" t="s">
        <v>1712</v>
      </c>
      <c r="B70" s="1912" t="s">
        <v>3086</v>
      </c>
      <c r="C70" s="1912" t="s">
        <v>3097</v>
      </c>
      <c r="D70" s="1912" t="s">
        <v>3192</v>
      </c>
      <c r="E70" s="1912" t="s">
        <v>3143</v>
      </c>
      <c r="F70" s="1912" t="s">
        <v>3086</v>
      </c>
      <c r="G70" s="1912" t="s">
        <v>3086</v>
      </c>
      <c r="H70" s="1912" t="s">
        <v>3144</v>
      </c>
      <c r="I70" s="1912" t="s">
        <v>3329</v>
      </c>
      <c r="J70" s="1912" t="s">
        <v>3144</v>
      </c>
      <c r="K70" s="1912" t="s">
        <v>3329</v>
      </c>
      <c r="L70" s="1912" t="s">
        <v>3088</v>
      </c>
      <c r="M70" s="1912" t="s">
        <v>3145</v>
      </c>
      <c r="N70" s="1912" t="s">
        <v>3088</v>
      </c>
      <c r="O70" s="1912" t="s">
        <v>3088</v>
      </c>
      <c r="P70" s="1912" t="s">
        <v>3088</v>
      </c>
      <c r="Q70" s="1912" t="s">
        <v>3088</v>
      </c>
      <c r="R70" s="1912" t="s">
        <v>3091</v>
      </c>
      <c r="S70" s="1912" t="s">
        <v>3183</v>
      </c>
      <c r="T70" s="1912" t="s">
        <v>3099</v>
      </c>
      <c r="U70" s="1912" t="s">
        <v>3094</v>
      </c>
      <c r="V70" s="1912" t="s">
        <v>3094</v>
      </c>
      <c r="W70" s="1912" t="s">
        <v>3446</v>
      </c>
      <c r="X70" s="1912" t="s">
        <v>3094</v>
      </c>
      <c r="Y70" s="1912" t="s">
        <v>3094</v>
      </c>
      <c r="Z70" s="1912" t="s">
        <v>3094</v>
      </c>
      <c r="AA70" s="1912" t="s">
        <v>3094</v>
      </c>
      <c r="AB70" s="1912" t="s">
        <v>3094</v>
      </c>
      <c r="AC70" s="1912" t="s">
        <v>3094</v>
      </c>
      <c r="AD70" s="1912" t="s">
        <v>3176</v>
      </c>
      <c r="AE70" s="1912" t="s">
        <v>3443</v>
      </c>
      <c r="AF70" s="1912" t="s">
        <v>3148</v>
      </c>
      <c r="AG70" s="1912" t="s">
        <v>3148</v>
      </c>
      <c r="AH70" s="1912" t="s">
        <v>3176</v>
      </c>
      <c r="AI70" s="1912" t="s">
        <v>3182</v>
      </c>
      <c r="AJ70" s="1912" t="s">
        <v>3148</v>
      </c>
    </row>
    <row r="71" spans="1:36" x14ac:dyDescent="0.3">
      <c r="A71" s="1914" t="s">
        <v>1713</v>
      </c>
      <c r="B71" s="1915" t="s">
        <v>2051</v>
      </c>
      <c r="C71" s="1915" t="s">
        <v>3447</v>
      </c>
      <c r="D71" s="1915" t="s">
        <v>3447</v>
      </c>
      <c r="E71" s="1915" t="s">
        <v>3447</v>
      </c>
      <c r="F71" s="1915" t="s">
        <v>3447</v>
      </c>
      <c r="G71" s="1915" t="s">
        <v>3447</v>
      </c>
      <c r="H71" s="1915" t="s">
        <v>3447</v>
      </c>
      <c r="I71" s="1915" t="s">
        <v>2051</v>
      </c>
      <c r="J71" s="1915" t="s">
        <v>3447</v>
      </c>
      <c r="K71" s="1915" t="s">
        <v>2051</v>
      </c>
      <c r="L71" s="1915" t="s">
        <v>3316</v>
      </c>
      <c r="M71" s="1915" t="s">
        <v>3316</v>
      </c>
      <c r="N71" s="1915" t="s">
        <v>3316</v>
      </c>
      <c r="O71" s="1915" t="s">
        <v>3316</v>
      </c>
      <c r="P71" s="1915" t="s">
        <v>3316</v>
      </c>
      <c r="Q71" s="1915" t="s">
        <v>3316</v>
      </c>
      <c r="R71" s="1915" t="s">
        <v>3448</v>
      </c>
      <c r="S71" s="1915" t="s">
        <v>3449</v>
      </c>
      <c r="T71" s="1915" t="s">
        <v>3172</v>
      </c>
      <c r="U71" s="1915" t="s">
        <v>3173</v>
      </c>
      <c r="V71" s="1915" t="s">
        <v>3104</v>
      </c>
      <c r="W71" s="1915" t="s">
        <v>3450</v>
      </c>
      <c r="X71" s="1915" t="s">
        <v>3451</v>
      </c>
      <c r="Y71" s="1915" t="s">
        <v>3452</v>
      </c>
      <c r="Z71" s="1915" t="s">
        <v>3172</v>
      </c>
      <c r="AA71" s="1915" t="s">
        <v>3172</v>
      </c>
      <c r="AB71" s="1915" t="s">
        <v>3172</v>
      </c>
      <c r="AC71" s="1915" t="s">
        <v>3104</v>
      </c>
      <c r="AD71" s="1915" t="s">
        <v>3172</v>
      </c>
      <c r="AE71" s="1915" t="s">
        <v>3172</v>
      </c>
      <c r="AF71" s="1915" t="s">
        <v>3173</v>
      </c>
      <c r="AG71" s="1915" t="s">
        <v>3172</v>
      </c>
      <c r="AH71" s="1915" t="s">
        <v>3172</v>
      </c>
      <c r="AI71" s="1915" t="s">
        <v>3172</v>
      </c>
      <c r="AJ71" s="1915" t="s">
        <v>3172</v>
      </c>
    </row>
    <row r="72" spans="1:36" x14ac:dyDescent="0.3">
      <c r="A72" s="1914" t="s">
        <v>1714</v>
      </c>
      <c r="B72" s="1915" t="s">
        <v>3129</v>
      </c>
      <c r="C72" s="1915" t="s">
        <v>3121</v>
      </c>
      <c r="D72" s="1915" t="s">
        <v>3121</v>
      </c>
      <c r="E72" s="1915" t="s">
        <v>3121</v>
      </c>
      <c r="F72" s="1915" t="s">
        <v>3123</v>
      </c>
      <c r="G72" s="1915" t="s">
        <v>3129</v>
      </c>
      <c r="H72" s="1915" t="s">
        <v>3121</v>
      </c>
      <c r="I72" s="1915" t="s">
        <v>3121</v>
      </c>
      <c r="J72" s="1915" t="s">
        <v>3129</v>
      </c>
      <c r="K72" s="1915" t="s">
        <v>3392</v>
      </c>
      <c r="L72" s="1915" t="s">
        <v>3392</v>
      </c>
      <c r="M72" s="1915" t="s">
        <v>3154</v>
      </c>
      <c r="N72" s="1915" t="s">
        <v>3154</v>
      </c>
      <c r="O72" s="1915" t="s">
        <v>3154</v>
      </c>
      <c r="P72" s="1915" t="s">
        <v>3123</v>
      </c>
      <c r="Q72" s="1915" t="s">
        <v>3123</v>
      </c>
      <c r="R72" s="1915" t="s">
        <v>3123</v>
      </c>
      <c r="S72" s="1915" t="s">
        <v>3126</v>
      </c>
      <c r="T72" s="1915" t="s">
        <v>3099</v>
      </c>
      <c r="U72" s="1915" t="s">
        <v>3099</v>
      </c>
      <c r="V72" s="1915" t="s">
        <v>3099</v>
      </c>
      <c r="W72" s="1915" t="s">
        <v>3094</v>
      </c>
      <c r="X72" s="1915" t="s">
        <v>3094</v>
      </c>
      <c r="Y72" s="1915" t="s">
        <v>3094</v>
      </c>
      <c r="Z72" s="1915" t="s">
        <v>3094</v>
      </c>
      <c r="AA72" s="1915" t="s">
        <v>3094</v>
      </c>
      <c r="AB72" s="1915" t="s">
        <v>3094</v>
      </c>
      <c r="AC72" s="1915" t="s">
        <v>3094</v>
      </c>
      <c r="AD72" s="1915" t="s">
        <v>3172</v>
      </c>
      <c r="AE72" s="1915" t="s">
        <v>3103</v>
      </c>
      <c r="AF72" s="1915" t="s">
        <v>3103</v>
      </c>
      <c r="AG72" s="1915" t="s">
        <v>3172</v>
      </c>
      <c r="AH72" s="1915" t="s">
        <v>3172</v>
      </c>
      <c r="AI72" s="1915" t="s">
        <v>3254</v>
      </c>
      <c r="AJ72" s="1915" t="s">
        <v>3172</v>
      </c>
    </row>
    <row r="73" spans="1:36" x14ac:dyDescent="0.3">
      <c r="A73" s="1914" t="s">
        <v>1715</v>
      </c>
      <c r="B73" s="1915" t="s">
        <v>16</v>
      </c>
      <c r="C73" s="1915" t="s">
        <v>3453</v>
      </c>
      <c r="D73" s="1915" t="s">
        <v>16</v>
      </c>
      <c r="E73" s="1915" t="s">
        <v>16</v>
      </c>
      <c r="F73" s="1915" t="s">
        <v>16</v>
      </c>
      <c r="G73" s="1915" t="s">
        <v>16</v>
      </c>
      <c r="H73" s="1915" t="s">
        <v>16</v>
      </c>
      <c r="I73" s="1915" t="s">
        <v>16</v>
      </c>
      <c r="J73" s="1915" t="s">
        <v>16</v>
      </c>
      <c r="K73" s="1915" t="s">
        <v>3454</v>
      </c>
      <c r="L73" s="1915" t="s">
        <v>3455</v>
      </c>
      <c r="M73" s="1915" t="s">
        <v>3213</v>
      </c>
      <c r="N73" s="1915" t="s">
        <v>3455</v>
      </c>
      <c r="O73" s="1915" t="s">
        <v>3455</v>
      </c>
      <c r="P73" s="1915" t="s">
        <v>3455</v>
      </c>
      <c r="Q73" s="1915" t="s">
        <v>3121</v>
      </c>
      <c r="R73" s="1915" t="s">
        <v>3455</v>
      </c>
      <c r="S73" s="1915" t="s">
        <v>3456</v>
      </c>
      <c r="T73" s="1915" t="s">
        <v>3457</v>
      </c>
      <c r="U73" s="1915" t="s">
        <v>3457</v>
      </c>
      <c r="V73" s="1915" t="s">
        <v>3458</v>
      </c>
      <c r="W73" s="1915" t="s">
        <v>3457</v>
      </c>
      <c r="X73" s="1915" t="s">
        <v>3131</v>
      </c>
      <c r="Y73" s="1915" t="s">
        <v>3131</v>
      </c>
      <c r="Z73" s="1915" t="s">
        <v>3166</v>
      </c>
      <c r="AA73" s="1915" t="s">
        <v>3457</v>
      </c>
      <c r="AB73" s="1915" t="s">
        <v>3392</v>
      </c>
      <c r="AC73" s="1915" t="s">
        <v>3457</v>
      </c>
      <c r="AD73" s="1915" t="s">
        <v>3208</v>
      </c>
      <c r="AE73" s="1915" t="s">
        <v>3208</v>
      </c>
      <c r="AF73" s="1915" t="s">
        <v>3459</v>
      </c>
      <c r="AG73" s="1915">
        <v>7.85</v>
      </c>
      <c r="AH73" s="1915" t="s">
        <v>16</v>
      </c>
      <c r="AI73" s="1915" t="s">
        <v>16</v>
      </c>
      <c r="AJ73" s="1915" t="s">
        <v>16</v>
      </c>
    </row>
    <row r="74" spans="1:36" x14ac:dyDescent="0.3">
      <c r="A74" s="1914" t="s">
        <v>1716</v>
      </c>
      <c r="B74" s="1915" t="s">
        <v>3088</v>
      </c>
      <c r="C74" s="1915" t="s">
        <v>3097</v>
      </c>
      <c r="D74" s="1915" t="s">
        <v>3298</v>
      </c>
      <c r="E74" s="1915" t="s">
        <v>3143</v>
      </c>
      <c r="F74" s="1915" t="s">
        <v>3088</v>
      </c>
      <c r="G74" s="1915" t="s">
        <v>3088</v>
      </c>
      <c r="H74" s="1915" t="s">
        <v>3144</v>
      </c>
      <c r="I74" s="1915" t="s">
        <v>3329</v>
      </c>
      <c r="J74" s="1915" t="s">
        <v>3088</v>
      </c>
      <c r="K74" s="1915" t="s">
        <v>3133</v>
      </c>
      <c r="L74" s="1915" t="s">
        <v>3088</v>
      </c>
      <c r="M74" s="1915" t="s">
        <v>3145</v>
      </c>
      <c r="N74" s="1915" t="s">
        <v>3088</v>
      </c>
      <c r="O74" s="1915" t="s">
        <v>3088</v>
      </c>
      <c r="P74" s="1915" t="s">
        <v>3088</v>
      </c>
      <c r="Q74" s="1915" t="s">
        <v>3088</v>
      </c>
      <c r="R74" s="1915" t="s">
        <v>3121</v>
      </c>
      <c r="S74" s="1915" t="s">
        <v>3183</v>
      </c>
      <c r="T74" s="1915" t="s">
        <v>3416</v>
      </c>
      <c r="U74" s="1915" t="s">
        <v>3416</v>
      </c>
      <c r="V74" s="1915" t="s">
        <v>3416</v>
      </c>
      <c r="W74" s="1915" t="s">
        <v>3174</v>
      </c>
      <c r="X74" s="1915" t="s">
        <v>3460</v>
      </c>
      <c r="Y74" s="1915" t="s">
        <v>3460</v>
      </c>
      <c r="Z74" s="1915" t="s">
        <v>3460</v>
      </c>
      <c r="AA74" s="1915" t="s">
        <v>3460</v>
      </c>
      <c r="AB74" s="1915" t="s">
        <v>3460</v>
      </c>
      <c r="AC74" s="1915" t="s">
        <v>3460</v>
      </c>
      <c r="AD74" s="1915" t="s">
        <v>3418</v>
      </c>
      <c r="AE74" s="1915" t="s">
        <v>3461</v>
      </c>
      <c r="AF74" s="1915" t="s">
        <v>3209</v>
      </c>
      <c r="AG74" s="1915" t="s">
        <v>3462</v>
      </c>
      <c r="AH74" s="1915" t="s">
        <v>3463</v>
      </c>
      <c r="AI74" s="1915" t="s">
        <v>3462</v>
      </c>
      <c r="AJ74" s="1915" t="s">
        <v>3464</v>
      </c>
    </row>
    <row r="75" spans="1:36" x14ac:dyDescent="0.3">
      <c r="A75" s="1914" t="s">
        <v>1717</v>
      </c>
      <c r="B75" s="1915" t="s">
        <v>3121</v>
      </c>
      <c r="C75" s="1915" t="s">
        <v>3121</v>
      </c>
      <c r="D75" s="1915" t="s">
        <v>3121</v>
      </c>
      <c r="E75" s="1915" t="s">
        <v>3121</v>
      </c>
      <c r="F75" s="1915" t="s">
        <v>3086</v>
      </c>
      <c r="G75" s="1915" t="s">
        <v>3121</v>
      </c>
      <c r="H75" s="1915" t="s">
        <v>3121</v>
      </c>
      <c r="I75" s="1915" t="s">
        <v>3121</v>
      </c>
      <c r="J75" s="1915" t="s">
        <v>3121</v>
      </c>
      <c r="K75" s="1915" t="s">
        <v>3121</v>
      </c>
      <c r="L75" s="1915" t="s">
        <v>3123</v>
      </c>
      <c r="M75" s="1915" t="s">
        <v>3123</v>
      </c>
      <c r="N75" s="1915" t="s">
        <v>3123</v>
      </c>
      <c r="O75" s="1915" t="s">
        <v>3123</v>
      </c>
      <c r="P75" s="1915" t="s">
        <v>3123</v>
      </c>
      <c r="Q75" s="1915" t="s">
        <v>3123</v>
      </c>
      <c r="R75" s="1915" t="s">
        <v>3091</v>
      </c>
      <c r="S75" s="1915" t="s">
        <v>3126</v>
      </c>
      <c r="T75" s="1915" t="s">
        <v>3099</v>
      </c>
      <c r="U75" s="1915" t="s">
        <v>3099</v>
      </c>
      <c r="V75" s="1915" t="s">
        <v>3094</v>
      </c>
      <c r="W75" s="1915" t="s">
        <v>3094</v>
      </c>
      <c r="X75" s="1915" t="s">
        <v>3094</v>
      </c>
      <c r="Y75" s="1915" t="s">
        <v>3094</v>
      </c>
      <c r="Z75" s="1915" t="s">
        <v>3094</v>
      </c>
      <c r="AA75" s="1915" t="s">
        <v>3094</v>
      </c>
      <c r="AB75" s="1915" t="s">
        <v>3094</v>
      </c>
      <c r="AC75" s="1915" t="s">
        <v>3094</v>
      </c>
      <c r="AD75" s="1915" t="s">
        <v>3176</v>
      </c>
      <c r="AE75" s="1915" t="s">
        <v>3172</v>
      </c>
      <c r="AF75" s="1915" t="s">
        <v>3220</v>
      </c>
      <c r="AG75" s="1915" t="s">
        <v>3116</v>
      </c>
      <c r="AH75" s="1915" t="s">
        <v>3176</v>
      </c>
      <c r="AI75" s="1915" t="s">
        <v>3176</v>
      </c>
      <c r="AJ75" s="1915" t="s">
        <v>3254</v>
      </c>
    </row>
    <row r="76" spans="1:36" x14ac:dyDescent="0.3">
      <c r="A76" s="1914" t="s">
        <v>1718</v>
      </c>
      <c r="B76" s="1915" t="s">
        <v>3086</v>
      </c>
      <c r="C76" s="1915" t="s">
        <v>3121</v>
      </c>
      <c r="D76" s="1915" t="s">
        <v>3192</v>
      </c>
      <c r="E76" s="1915" t="s">
        <v>3121</v>
      </c>
      <c r="F76" s="1915" t="s">
        <v>3121</v>
      </c>
      <c r="G76" s="1915" t="s">
        <v>3086</v>
      </c>
      <c r="H76" s="1915" t="s">
        <v>3121</v>
      </c>
      <c r="I76" s="1915" t="s">
        <v>3121</v>
      </c>
      <c r="J76" s="1915" t="s">
        <v>3192</v>
      </c>
      <c r="K76" s="1915" t="s">
        <v>3192</v>
      </c>
      <c r="L76" s="1915" t="s">
        <v>3123</v>
      </c>
      <c r="M76" s="1915" t="s">
        <v>3123</v>
      </c>
      <c r="N76" s="1915" t="s">
        <v>3123</v>
      </c>
      <c r="O76" s="1915" t="s">
        <v>3123</v>
      </c>
      <c r="P76" s="1915" t="s">
        <v>3123</v>
      </c>
      <c r="Q76" s="1915" t="s">
        <v>3123</v>
      </c>
      <c r="R76" s="1915" t="s">
        <v>3123</v>
      </c>
      <c r="S76" s="1915" t="s">
        <v>3126</v>
      </c>
      <c r="T76" s="1915" t="s">
        <v>3155</v>
      </c>
      <c r="U76" s="1915" t="s">
        <v>3094</v>
      </c>
      <c r="V76" s="1915" t="s">
        <v>3094</v>
      </c>
      <c r="W76" s="1915" t="s">
        <v>3099</v>
      </c>
      <c r="X76" s="1915" t="s">
        <v>3099</v>
      </c>
      <c r="Y76" s="1915" t="s">
        <v>3099</v>
      </c>
      <c r="Z76" s="1915" t="s">
        <v>3126</v>
      </c>
      <c r="AA76" s="1915" t="s">
        <v>3094</v>
      </c>
      <c r="AB76" s="1915" t="s">
        <v>3094</v>
      </c>
      <c r="AC76" s="1915" t="s">
        <v>3094</v>
      </c>
      <c r="AD76" s="1915" t="s">
        <v>3138</v>
      </c>
      <c r="AE76" s="1915" t="s">
        <v>3104</v>
      </c>
      <c r="AF76" s="1915" t="s">
        <v>3148</v>
      </c>
      <c r="AG76" s="1915" t="s">
        <v>3148</v>
      </c>
      <c r="AH76" s="1915" t="s">
        <v>3176</v>
      </c>
      <c r="AI76" s="1915" t="s">
        <v>3104</v>
      </c>
      <c r="AJ76" s="1915" t="s">
        <v>3148</v>
      </c>
    </row>
    <row r="77" spans="1:36" s="1905" customFormat="1" x14ac:dyDescent="0.3">
      <c r="A77" s="1913" t="s">
        <v>1719</v>
      </c>
      <c r="B77" s="1912" t="s">
        <v>3168</v>
      </c>
      <c r="C77" s="1912" t="s">
        <v>3168</v>
      </c>
      <c r="D77" s="1912" t="s">
        <v>3168</v>
      </c>
      <c r="E77" s="1912" t="s">
        <v>3168</v>
      </c>
      <c r="F77" s="1912" t="s">
        <v>3087</v>
      </c>
      <c r="G77" s="1912" t="s">
        <v>3168</v>
      </c>
      <c r="H77" s="1912" t="s">
        <v>3465</v>
      </c>
      <c r="I77" s="1912" t="s">
        <v>3465</v>
      </c>
      <c r="J77" s="1912" t="s">
        <v>3168</v>
      </c>
      <c r="K77" s="1912" t="s">
        <v>3168</v>
      </c>
      <c r="L77" s="1912" t="s">
        <v>3230</v>
      </c>
      <c r="M77" s="1912" t="s">
        <v>3088</v>
      </c>
      <c r="N77" s="1912" t="s">
        <v>3392</v>
      </c>
      <c r="O77" s="1912" t="s">
        <v>3285</v>
      </c>
      <c r="P77" s="1912" t="s">
        <v>3392</v>
      </c>
      <c r="Q77" s="1912" t="s">
        <v>3392</v>
      </c>
      <c r="R77" s="1912" t="s">
        <v>3392</v>
      </c>
      <c r="S77" s="1912" t="s">
        <v>3166</v>
      </c>
      <c r="T77" s="1912" t="s">
        <v>3195</v>
      </c>
      <c r="U77" s="1912" t="s">
        <v>3195</v>
      </c>
      <c r="V77" s="1912" t="s">
        <v>3094</v>
      </c>
      <c r="W77" s="1912" t="s">
        <v>3094</v>
      </c>
      <c r="X77" s="1912" t="s">
        <v>3094</v>
      </c>
      <c r="Y77" s="1912" t="s">
        <v>3094</v>
      </c>
      <c r="Z77" s="1912" t="s">
        <v>3094</v>
      </c>
      <c r="AA77" s="1912" t="s">
        <v>3094</v>
      </c>
      <c r="AB77" s="1912" t="s">
        <v>3094</v>
      </c>
      <c r="AC77" s="1912" t="s">
        <v>3094</v>
      </c>
      <c r="AD77" s="1912" t="s">
        <v>3466</v>
      </c>
      <c r="AE77" s="1912" t="s">
        <v>3172</v>
      </c>
      <c r="AF77" s="1912" t="s">
        <v>3172</v>
      </c>
      <c r="AG77" s="1912" t="s">
        <v>3104</v>
      </c>
      <c r="AH77" s="1912" t="s">
        <v>3104</v>
      </c>
      <c r="AI77" s="1912" t="s">
        <v>2439</v>
      </c>
      <c r="AJ77" s="1912" t="s">
        <v>3104</v>
      </c>
    </row>
    <row r="78" spans="1:36" s="1905" customFormat="1" x14ac:dyDescent="0.3">
      <c r="A78" s="1913" t="s">
        <v>1720</v>
      </c>
      <c r="B78" s="1912" t="s">
        <v>3088</v>
      </c>
      <c r="C78" s="1912" t="s">
        <v>3123</v>
      </c>
      <c r="D78" s="1912" t="s">
        <v>3467</v>
      </c>
      <c r="E78" s="1912" t="s">
        <v>3192</v>
      </c>
      <c r="F78" s="1912" t="s">
        <v>3144</v>
      </c>
      <c r="G78" s="1912" t="s">
        <v>3088</v>
      </c>
      <c r="H78" s="1912" t="s">
        <v>3144</v>
      </c>
      <c r="I78" s="1912" t="s">
        <v>3088</v>
      </c>
      <c r="J78" s="1912" t="s">
        <v>3144</v>
      </c>
      <c r="K78" s="1912" t="s">
        <v>3328</v>
      </c>
      <c r="L78" s="1912" t="s">
        <v>3195</v>
      </c>
      <c r="M78" s="1912" t="s">
        <v>3468</v>
      </c>
      <c r="N78" s="1912" t="s">
        <v>3223</v>
      </c>
      <c r="O78" s="1912" t="s">
        <v>3469</v>
      </c>
      <c r="P78" s="1912" t="s">
        <v>3195</v>
      </c>
      <c r="Q78" s="1912" t="s">
        <v>3145</v>
      </c>
      <c r="R78" s="1912" t="s">
        <v>3088</v>
      </c>
      <c r="S78" s="1912" t="s">
        <v>3145</v>
      </c>
      <c r="T78" s="1912" t="s">
        <v>3102</v>
      </c>
      <c r="U78" s="1912" t="s">
        <v>3094</v>
      </c>
      <c r="V78" s="1912" t="s">
        <v>3094</v>
      </c>
      <c r="W78" s="1912" t="s">
        <v>3094</v>
      </c>
      <c r="X78" s="1912" t="s">
        <v>3094</v>
      </c>
      <c r="Y78" s="1912" t="s">
        <v>3094</v>
      </c>
      <c r="Z78" s="1912" t="s">
        <v>3094</v>
      </c>
      <c r="AA78" s="1912" t="s">
        <v>3094</v>
      </c>
      <c r="AB78" s="1912" t="s">
        <v>3094</v>
      </c>
      <c r="AC78" s="1912" t="s">
        <v>3094</v>
      </c>
      <c r="AD78" s="1912" t="s">
        <v>3470</v>
      </c>
      <c r="AE78" s="1912" t="s">
        <v>3116</v>
      </c>
      <c r="AF78" s="1912" t="s">
        <v>3104</v>
      </c>
      <c r="AG78" s="1912" t="s">
        <v>2825</v>
      </c>
      <c r="AH78" s="1912" t="s">
        <v>3254</v>
      </c>
      <c r="AI78" s="1912" t="s">
        <v>3176</v>
      </c>
      <c r="AJ78" s="1912" t="s">
        <v>3176</v>
      </c>
    </row>
    <row r="79" spans="1:36" x14ac:dyDescent="0.3">
      <c r="A79" s="1914" t="s">
        <v>1721</v>
      </c>
      <c r="B79" s="1915" t="s">
        <v>3087</v>
      </c>
      <c r="C79" s="1915" t="s">
        <v>3121</v>
      </c>
      <c r="D79" s="1915" t="s">
        <v>3192</v>
      </c>
      <c r="E79" s="1915" t="s">
        <v>3192</v>
      </c>
      <c r="F79" s="1915" t="s">
        <v>3087</v>
      </c>
      <c r="G79" s="1915" t="s">
        <v>3087</v>
      </c>
      <c r="H79" s="1915" t="s">
        <v>3471</v>
      </c>
      <c r="I79" s="1915" t="s">
        <v>3087</v>
      </c>
      <c r="J79" s="1915" t="s">
        <v>3087</v>
      </c>
      <c r="K79" s="1915" t="s">
        <v>3471</v>
      </c>
      <c r="L79" s="1915" t="s">
        <v>3088</v>
      </c>
      <c r="M79" s="1915" t="s">
        <v>3088</v>
      </c>
      <c r="N79" s="1915" t="s">
        <v>3088</v>
      </c>
      <c r="O79" s="1915" t="s">
        <v>3145</v>
      </c>
      <c r="P79" s="1915" t="s">
        <v>3088</v>
      </c>
      <c r="Q79" s="1915" t="s">
        <v>3145</v>
      </c>
      <c r="R79" s="1915" t="s">
        <v>3088</v>
      </c>
      <c r="S79" s="1915" t="s">
        <v>3145</v>
      </c>
      <c r="T79" s="1915" t="s">
        <v>3102</v>
      </c>
      <c r="U79" s="1915" t="s">
        <v>3102</v>
      </c>
      <c r="V79" s="1915" t="s">
        <v>3094</v>
      </c>
      <c r="W79" s="1915" t="s">
        <v>3094</v>
      </c>
      <c r="X79" s="1915" t="s">
        <v>3094</v>
      </c>
      <c r="Y79" s="1915" t="s">
        <v>3094</v>
      </c>
      <c r="Z79" s="1915" t="s">
        <v>3094</v>
      </c>
      <c r="AA79" s="1915" t="s">
        <v>3094</v>
      </c>
      <c r="AB79" s="1915" t="s">
        <v>3094</v>
      </c>
      <c r="AC79" s="1915" t="s">
        <v>3094</v>
      </c>
      <c r="AD79" s="1915" t="s">
        <v>3116</v>
      </c>
      <c r="AE79" s="1915" t="s">
        <v>3472</v>
      </c>
      <c r="AF79" s="1915" t="s">
        <v>3103</v>
      </c>
      <c r="AG79" s="1915" t="s">
        <v>3472</v>
      </c>
      <c r="AH79" s="1915" t="s">
        <v>3103</v>
      </c>
      <c r="AI79" s="1915" t="s">
        <v>3116</v>
      </c>
      <c r="AJ79" s="1915" t="s">
        <v>3473</v>
      </c>
    </row>
    <row r="80" spans="1:36" x14ac:dyDescent="0.3">
      <c r="A80" s="1914" t="s">
        <v>1722</v>
      </c>
      <c r="B80" s="1915" t="s">
        <v>3088</v>
      </c>
      <c r="C80" s="1915" t="s">
        <v>3123</v>
      </c>
      <c r="D80" s="1915" t="s">
        <v>3427</v>
      </c>
      <c r="E80" s="1915" t="s">
        <v>3121</v>
      </c>
      <c r="F80" s="1915" t="s">
        <v>3144</v>
      </c>
      <c r="G80" s="1915" t="s">
        <v>3088</v>
      </c>
      <c r="H80" s="1915" t="s">
        <v>3088</v>
      </c>
      <c r="I80" s="1915" t="s">
        <v>3088</v>
      </c>
      <c r="J80" s="1915" t="s">
        <v>3144</v>
      </c>
      <c r="K80" s="1915" t="s">
        <v>3195</v>
      </c>
      <c r="L80" s="1915" t="s">
        <v>3195</v>
      </c>
      <c r="M80" s="1915" t="s">
        <v>3195</v>
      </c>
      <c r="N80" s="1915" t="s">
        <v>3223</v>
      </c>
      <c r="O80" s="1915" t="s">
        <v>3223</v>
      </c>
      <c r="P80" s="1915" t="s">
        <v>3195</v>
      </c>
      <c r="Q80" s="1915" t="s">
        <v>3088</v>
      </c>
      <c r="R80" s="1915" t="s">
        <v>3088</v>
      </c>
      <c r="S80" s="1915" t="s">
        <v>3126</v>
      </c>
      <c r="T80" s="1915" t="s">
        <v>3102</v>
      </c>
      <c r="U80" s="1915" t="s">
        <v>3094</v>
      </c>
      <c r="V80" s="1915" t="s">
        <v>3094</v>
      </c>
      <c r="W80" s="1915" t="s">
        <v>3094</v>
      </c>
      <c r="X80" s="1915" t="s">
        <v>3094</v>
      </c>
      <c r="Y80" s="1915" t="s">
        <v>3094</v>
      </c>
      <c r="Z80" s="1915" t="s">
        <v>3094</v>
      </c>
      <c r="AA80" s="1915" t="s">
        <v>3094</v>
      </c>
      <c r="AB80" s="1915" t="s">
        <v>3094</v>
      </c>
      <c r="AC80" s="1915" t="s">
        <v>3094</v>
      </c>
      <c r="AD80" s="1915" t="s">
        <v>3470</v>
      </c>
      <c r="AE80" s="1915" t="s">
        <v>3172</v>
      </c>
      <c r="AF80" s="1915" t="s">
        <v>3104</v>
      </c>
      <c r="AG80" s="1915" t="s">
        <v>3474</v>
      </c>
      <c r="AH80" s="1915" t="s">
        <v>3254</v>
      </c>
      <c r="AI80" s="1915" t="s">
        <v>3172</v>
      </c>
      <c r="AJ80" s="1915" t="s">
        <v>3474</v>
      </c>
    </row>
    <row r="81" spans="1:36" x14ac:dyDescent="0.3">
      <c r="A81" s="1914" t="s">
        <v>1723</v>
      </c>
      <c r="B81" s="1915" t="s">
        <v>3121</v>
      </c>
      <c r="C81" s="1915" t="s">
        <v>3121</v>
      </c>
      <c r="D81" s="1915" t="s">
        <v>3121</v>
      </c>
      <c r="E81" s="1915" t="s">
        <v>3121</v>
      </c>
      <c r="F81" s="1915" t="s">
        <v>3121</v>
      </c>
      <c r="G81" s="1915" t="s">
        <v>3121</v>
      </c>
      <c r="H81" s="1915" t="s">
        <v>3121</v>
      </c>
      <c r="I81" s="1915" t="s">
        <v>3121</v>
      </c>
      <c r="J81" s="1915" t="s">
        <v>3121</v>
      </c>
      <c r="K81" s="1915" t="s">
        <v>3121</v>
      </c>
      <c r="L81" s="1915" t="s">
        <v>3123</v>
      </c>
      <c r="M81" s="1915" t="s">
        <v>3123</v>
      </c>
      <c r="N81" s="1915" t="s">
        <v>3123</v>
      </c>
      <c r="O81" s="1915" t="s">
        <v>3123</v>
      </c>
      <c r="P81" s="1915" t="s">
        <v>3123</v>
      </c>
      <c r="Q81" s="1915" t="s">
        <v>3123</v>
      </c>
      <c r="R81" s="1915" t="s">
        <v>3123</v>
      </c>
      <c r="S81" s="1915" t="s">
        <v>3179</v>
      </c>
      <c r="T81" s="1915" t="s">
        <v>3099</v>
      </c>
      <c r="U81" s="1915" t="s">
        <v>3099</v>
      </c>
      <c r="V81" s="1915" t="s">
        <v>3099</v>
      </c>
      <c r="W81" s="1915" t="s">
        <v>3094</v>
      </c>
      <c r="X81" s="1915" t="s">
        <v>3094</v>
      </c>
      <c r="Y81" s="1915" t="s">
        <v>3094</v>
      </c>
      <c r="Z81" s="1915" t="s">
        <v>3094</v>
      </c>
      <c r="AA81" s="1915" t="s">
        <v>3094</v>
      </c>
      <c r="AB81" s="1915" t="s">
        <v>3094</v>
      </c>
      <c r="AC81" s="1915" t="s">
        <v>3094</v>
      </c>
      <c r="AD81" s="1915" t="s">
        <v>3172</v>
      </c>
      <c r="AE81" s="1915" t="s">
        <v>3172</v>
      </c>
      <c r="AF81" s="1915" t="s">
        <v>3127</v>
      </c>
      <c r="AG81" s="1915" t="s">
        <v>3172</v>
      </c>
      <c r="AH81" s="1915" t="s">
        <v>3172</v>
      </c>
      <c r="AI81" s="1915" t="s">
        <v>3103</v>
      </c>
      <c r="AJ81" s="1915" t="s">
        <v>3103</v>
      </c>
    </row>
    <row r="82" spans="1:36" x14ac:dyDescent="0.3">
      <c r="A82" s="1914" t="s">
        <v>1724</v>
      </c>
      <c r="B82" s="1915" t="s">
        <v>3475</v>
      </c>
      <c r="C82" s="1915" t="s">
        <v>3475</v>
      </c>
      <c r="D82" s="1915" t="s">
        <v>3475</v>
      </c>
      <c r="E82" s="1915" t="s">
        <v>3475</v>
      </c>
      <c r="F82" s="1915" t="s">
        <v>3475</v>
      </c>
      <c r="G82" s="1915" t="s">
        <v>3475</v>
      </c>
      <c r="H82" s="1915" t="s">
        <v>3475</v>
      </c>
      <c r="I82" s="1915" t="s">
        <v>3475</v>
      </c>
      <c r="J82" s="1915" t="s">
        <v>3475</v>
      </c>
      <c r="K82" s="1915" t="s">
        <v>3475</v>
      </c>
      <c r="L82" s="1915" t="s">
        <v>3393</v>
      </c>
      <c r="M82" s="1915" t="s">
        <v>3476</v>
      </c>
      <c r="N82" s="1915" t="s">
        <v>3477</v>
      </c>
      <c r="O82" s="1915" t="s">
        <v>3476</v>
      </c>
      <c r="P82" s="1915" t="s">
        <v>3476</v>
      </c>
      <c r="Q82" s="1915" t="s">
        <v>3476</v>
      </c>
      <c r="R82" s="1915" t="s">
        <v>3476</v>
      </c>
      <c r="S82" s="1915" t="s">
        <v>3478</v>
      </c>
      <c r="T82" s="1915" t="s">
        <v>3479</v>
      </c>
      <c r="U82" s="1915" t="s">
        <v>3479</v>
      </c>
      <c r="V82" s="1915" t="s">
        <v>3479</v>
      </c>
      <c r="W82" s="1915" t="s">
        <v>3479</v>
      </c>
      <c r="X82" s="1915" t="s">
        <v>3479</v>
      </c>
      <c r="Y82" s="1915" t="s">
        <v>3479</v>
      </c>
      <c r="Z82" s="1915" t="s">
        <v>3479</v>
      </c>
      <c r="AA82" s="1915" t="s">
        <v>3479</v>
      </c>
      <c r="AB82" s="1915" t="s">
        <v>3479</v>
      </c>
      <c r="AC82" s="1915" t="s">
        <v>3479</v>
      </c>
      <c r="AD82" s="1915" t="s">
        <v>3208</v>
      </c>
      <c r="AE82" s="1915" t="s">
        <v>3208</v>
      </c>
      <c r="AF82" s="1915" t="s">
        <v>3480</v>
      </c>
      <c r="AG82" s="1915" t="s">
        <v>3480</v>
      </c>
      <c r="AH82" s="1915" t="s">
        <v>3480</v>
      </c>
      <c r="AI82" s="1915">
        <v>7.85</v>
      </c>
      <c r="AJ82" s="1915" t="s">
        <v>3480</v>
      </c>
    </row>
    <row r="83" spans="1:36" x14ac:dyDescent="0.3">
      <c r="A83" s="1914" t="s">
        <v>1725</v>
      </c>
      <c r="B83" s="1915" t="s">
        <v>3121</v>
      </c>
      <c r="C83" s="1915" t="s">
        <v>3121</v>
      </c>
      <c r="D83" s="1915" t="s">
        <v>3121</v>
      </c>
      <c r="E83" s="1915" t="s">
        <v>3121</v>
      </c>
      <c r="F83" s="1915" t="s">
        <v>3121</v>
      </c>
      <c r="G83" s="1915" t="s">
        <v>3121</v>
      </c>
      <c r="H83" s="1915" t="s">
        <v>3121</v>
      </c>
      <c r="I83" s="1915" t="s">
        <v>3121</v>
      </c>
      <c r="J83" s="1915" t="s">
        <v>3121</v>
      </c>
      <c r="K83" s="1915" t="s">
        <v>3121</v>
      </c>
      <c r="L83" s="1915" t="s">
        <v>3123</v>
      </c>
      <c r="M83" s="1915" t="s">
        <v>3123</v>
      </c>
      <c r="N83" s="1915" t="s">
        <v>3123</v>
      </c>
      <c r="O83" s="1915" t="s">
        <v>3123</v>
      </c>
      <c r="P83" s="1915" t="s">
        <v>3123</v>
      </c>
      <c r="Q83" s="1915" t="s">
        <v>3123</v>
      </c>
      <c r="R83" s="1915" t="s">
        <v>3123</v>
      </c>
      <c r="S83" s="1915" t="s">
        <v>3126</v>
      </c>
      <c r="T83" s="1915" t="s">
        <v>3099</v>
      </c>
      <c r="U83" s="1915" t="s">
        <v>3099</v>
      </c>
      <c r="V83" s="1915" t="s">
        <v>3094</v>
      </c>
      <c r="W83" s="1915" t="s">
        <v>3094</v>
      </c>
      <c r="X83" s="1915" t="s">
        <v>3094</v>
      </c>
      <c r="Y83" s="1915" t="s">
        <v>3094</v>
      </c>
      <c r="Z83" s="1915" t="s">
        <v>3094</v>
      </c>
      <c r="AA83" s="1915" t="s">
        <v>3094</v>
      </c>
      <c r="AB83" s="1915" t="s">
        <v>3094</v>
      </c>
      <c r="AC83" s="1915" t="s">
        <v>3094</v>
      </c>
      <c r="AD83" s="1915" t="s">
        <v>3172</v>
      </c>
      <c r="AE83" s="1915" t="s">
        <v>3172</v>
      </c>
      <c r="AF83" s="1915" t="s">
        <v>3104</v>
      </c>
      <c r="AG83" s="1915" t="s">
        <v>3172</v>
      </c>
      <c r="AH83" s="1915" t="s">
        <v>3172</v>
      </c>
      <c r="AI83" s="1915" t="s">
        <v>3104</v>
      </c>
      <c r="AJ83" s="1915" t="s">
        <v>3104</v>
      </c>
    </row>
    <row r="84" spans="1:36" ht="14.25" customHeight="1" x14ac:dyDescent="0.3">
      <c r="A84" s="1914" t="s">
        <v>1726</v>
      </c>
      <c r="B84" s="1915" t="s">
        <v>3307</v>
      </c>
      <c r="C84" s="1915" t="s">
        <v>3135</v>
      </c>
      <c r="D84" s="1915" t="s">
        <v>3135</v>
      </c>
      <c r="E84" s="1915" t="s">
        <v>3481</v>
      </c>
      <c r="F84" s="1915" t="s">
        <v>3307</v>
      </c>
      <c r="G84" s="1915" t="s">
        <v>3305</v>
      </c>
      <c r="H84" s="1915" t="s">
        <v>3366</v>
      </c>
      <c r="I84" s="1915" t="s">
        <v>3482</v>
      </c>
      <c r="J84" s="1915" t="s">
        <v>3483</v>
      </c>
      <c r="K84" s="1915" t="s">
        <v>3484</v>
      </c>
      <c r="L84" s="1915" t="s">
        <v>3314</v>
      </c>
      <c r="M84" s="1915" t="s">
        <v>3485</v>
      </c>
      <c r="N84" s="1915" t="s">
        <v>3316</v>
      </c>
      <c r="O84" s="1915" t="s">
        <v>3316</v>
      </c>
      <c r="P84" s="1915" t="s">
        <v>3316</v>
      </c>
      <c r="Q84" s="1915" t="s">
        <v>3486</v>
      </c>
      <c r="R84" s="1915" t="s">
        <v>3487</v>
      </c>
      <c r="S84" s="1915" t="s">
        <v>3317</v>
      </c>
      <c r="T84" s="1915" t="s">
        <v>3172</v>
      </c>
      <c r="U84" s="1915" t="s">
        <v>3104</v>
      </c>
      <c r="V84" s="1915" t="s">
        <v>3463</v>
      </c>
      <c r="W84" s="1915" t="s">
        <v>3104</v>
      </c>
      <c r="X84" s="1915" t="s">
        <v>3103</v>
      </c>
      <c r="Y84" s="1915" t="s">
        <v>3226</v>
      </c>
      <c r="Z84" s="1915" t="s">
        <v>3104</v>
      </c>
      <c r="AA84" s="1915" t="s">
        <v>3172</v>
      </c>
      <c r="AB84" s="1915" t="s">
        <v>3172</v>
      </c>
      <c r="AC84" s="1915" t="s">
        <v>3172</v>
      </c>
      <c r="AD84" s="1915" t="s">
        <v>3488</v>
      </c>
      <c r="AE84" s="1915" t="s">
        <v>3103</v>
      </c>
      <c r="AF84" s="1915" t="s">
        <v>3172</v>
      </c>
      <c r="AG84" s="1915" t="s">
        <v>3103</v>
      </c>
      <c r="AH84" s="1915" t="s">
        <v>3172</v>
      </c>
      <c r="AI84" s="1915" t="s">
        <v>3489</v>
      </c>
      <c r="AJ84" s="1915" t="s">
        <v>3103</v>
      </c>
    </row>
    <row r="85" spans="1:36" s="1905" customFormat="1" x14ac:dyDescent="0.3">
      <c r="A85" s="1913" t="s">
        <v>1727</v>
      </c>
      <c r="B85" s="1912" t="s">
        <v>3100</v>
      </c>
      <c r="C85" s="1912" t="s">
        <v>3086</v>
      </c>
      <c r="D85" s="1912" t="s">
        <v>3086</v>
      </c>
      <c r="E85" s="1912" t="s">
        <v>3168</v>
      </c>
      <c r="F85" s="1912" t="s">
        <v>3168</v>
      </c>
      <c r="G85" s="1912" t="s">
        <v>3121</v>
      </c>
      <c r="H85" s="1912" t="s">
        <v>3121</v>
      </c>
      <c r="I85" s="1912" t="s">
        <v>3490</v>
      </c>
      <c r="J85" s="1912" t="s">
        <v>3192</v>
      </c>
      <c r="K85" s="1912" t="s">
        <v>3477</v>
      </c>
      <c r="L85" s="1912" t="s">
        <v>3193</v>
      </c>
      <c r="M85" s="1912" t="s">
        <v>3129</v>
      </c>
      <c r="N85" s="1912" t="s">
        <v>3393</v>
      </c>
      <c r="O85" s="1912" t="s">
        <v>3123</v>
      </c>
      <c r="P85" s="1912" t="s">
        <v>3123</v>
      </c>
      <c r="Q85" s="1912" t="s">
        <v>3129</v>
      </c>
      <c r="R85" s="1912" t="s">
        <v>3216</v>
      </c>
      <c r="S85" s="1912" t="s">
        <v>3169</v>
      </c>
      <c r="T85" s="1912" t="s">
        <v>3183</v>
      </c>
      <c r="U85" s="1912" t="s">
        <v>3094</v>
      </c>
      <c r="V85" s="1912" t="s">
        <v>3094</v>
      </c>
      <c r="W85" s="1912" t="s">
        <v>3333</v>
      </c>
      <c r="X85" s="1912" t="s">
        <v>3094</v>
      </c>
      <c r="Y85" s="1912" t="s">
        <v>3094</v>
      </c>
      <c r="Z85" s="1912" t="s">
        <v>3094</v>
      </c>
      <c r="AA85" s="1912" t="s">
        <v>3094</v>
      </c>
      <c r="AB85" s="1912" t="s">
        <v>3094</v>
      </c>
      <c r="AC85" s="1912" t="s">
        <v>3094</v>
      </c>
      <c r="AD85" s="1912" t="s">
        <v>3491</v>
      </c>
      <c r="AE85" s="1912" t="s">
        <v>3491</v>
      </c>
      <c r="AF85" s="1912" t="s">
        <v>3148</v>
      </c>
      <c r="AG85" s="1912" t="s">
        <v>3148</v>
      </c>
      <c r="AH85" s="1912" t="s">
        <v>3148</v>
      </c>
      <c r="AI85" s="1912" t="s">
        <v>3148</v>
      </c>
      <c r="AJ85" s="1912" t="s">
        <v>3491</v>
      </c>
    </row>
    <row r="86" spans="1:36" x14ac:dyDescent="0.3">
      <c r="A86" s="1914" t="s">
        <v>1728</v>
      </c>
      <c r="B86" s="1915" t="s">
        <v>3100</v>
      </c>
      <c r="C86" s="1915" t="s">
        <v>3121</v>
      </c>
      <c r="D86" s="1915" t="s">
        <v>3477</v>
      </c>
      <c r="E86" s="1915" t="s">
        <v>3121</v>
      </c>
      <c r="F86" s="1915" t="s">
        <v>3121</v>
      </c>
      <c r="G86" s="1915" t="s">
        <v>3121</v>
      </c>
      <c r="H86" s="1915" t="s">
        <v>3121</v>
      </c>
      <c r="I86" s="1915" t="s">
        <v>3490</v>
      </c>
      <c r="J86" s="1915" t="s">
        <v>3192</v>
      </c>
      <c r="K86" s="1915" t="s">
        <v>3477</v>
      </c>
      <c r="L86" s="1915" t="s">
        <v>3193</v>
      </c>
      <c r="M86" s="1915" t="s">
        <v>3129</v>
      </c>
      <c r="N86" s="1915" t="s">
        <v>3123</v>
      </c>
      <c r="O86" s="1915" t="s">
        <v>3123</v>
      </c>
      <c r="P86" s="1915" t="s">
        <v>3123</v>
      </c>
      <c r="Q86" s="1915" t="s">
        <v>3129</v>
      </c>
      <c r="R86" s="1915" t="s">
        <v>3321</v>
      </c>
      <c r="S86" s="1915" t="s">
        <v>3126</v>
      </c>
      <c r="T86" s="1915" t="s">
        <v>3099</v>
      </c>
      <c r="U86" s="1915" t="s">
        <v>3094</v>
      </c>
      <c r="V86" s="1915" t="s">
        <v>3094</v>
      </c>
      <c r="W86" s="1915" t="s">
        <v>3094</v>
      </c>
      <c r="X86" s="1915" t="s">
        <v>3094</v>
      </c>
      <c r="Y86" s="1915" t="s">
        <v>3094</v>
      </c>
      <c r="Z86" s="1915" t="s">
        <v>3094</v>
      </c>
      <c r="AA86" s="1915" t="s">
        <v>3094</v>
      </c>
      <c r="AB86" s="1915" t="s">
        <v>3094</v>
      </c>
      <c r="AC86" s="1915" t="s">
        <v>3094</v>
      </c>
      <c r="AD86" s="1915" t="s">
        <v>3164</v>
      </c>
      <c r="AE86" s="1915" t="s">
        <v>3164</v>
      </c>
      <c r="AF86" s="1915" t="s">
        <v>3172</v>
      </c>
      <c r="AG86" s="1915" t="s">
        <v>3492</v>
      </c>
      <c r="AH86" s="1915" t="s">
        <v>3104</v>
      </c>
      <c r="AI86" s="1915" t="s">
        <v>3493</v>
      </c>
      <c r="AJ86" s="1915" t="s">
        <v>3181</v>
      </c>
    </row>
    <row r="87" spans="1:36" x14ac:dyDescent="0.3">
      <c r="A87" s="1914" t="s">
        <v>1729</v>
      </c>
      <c r="B87" s="1915" t="s">
        <v>3453</v>
      </c>
      <c r="C87" s="1915" t="s">
        <v>3453</v>
      </c>
      <c r="D87" s="1915" t="s">
        <v>3453</v>
      </c>
      <c r="E87" s="1915" t="s">
        <v>3453</v>
      </c>
      <c r="F87" s="1915" t="s">
        <v>3400</v>
      </c>
      <c r="G87" s="1915" t="s">
        <v>3121</v>
      </c>
      <c r="H87" s="1915" t="s">
        <v>3400</v>
      </c>
      <c r="I87" s="1915" t="s">
        <v>3453</v>
      </c>
      <c r="J87" s="1915" t="s">
        <v>3453</v>
      </c>
      <c r="K87" s="1915" t="s">
        <v>3121</v>
      </c>
      <c r="L87" s="1915" t="s">
        <v>3416</v>
      </c>
      <c r="M87" s="1915" t="s">
        <v>3455</v>
      </c>
      <c r="N87" s="1915" t="s">
        <v>16</v>
      </c>
      <c r="O87" s="1915" t="s">
        <v>3455</v>
      </c>
      <c r="P87" s="1915" t="s">
        <v>3494</v>
      </c>
      <c r="Q87" s="1915" t="s">
        <v>3455</v>
      </c>
      <c r="R87" s="1915" t="s">
        <v>3128</v>
      </c>
      <c r="S87" s="1915" t="s">
        <v>3456</v>
      </c>
      <c r="T87" s="1915" t="s">
        <v>3457</v>
      </c>
      <c r="U87" s="1915" t="s">
        <v>3457</v>
      </c>
      <c r="V87" s="1915" t="s">
        <v>3457</v>
      </c>
      <c r="W87" s="1915" t="s">
        <v>3457</v>
      </c>
      <c r="X87" s="1915" t="s">
        <v>3457</v>
      </c>
      <c r="Y87" s="1915" t="s">
        <v>3457</v>
      </c>
      <c r="Z87" s="1915" t="s">
        <v>3457</v>
      </c>
      <c r="AA87" s="1915" t="s">
        <v>3457</v>
      </c>
      <c r="AB87" s="1915" t="s">
        <v>3094</v>
      </c>
      <c r="AC87" s="1915" t="s">
        <v>3457</v>
      </c>
      <c r="AD87" s="1915" t="s">
        <v>3208</v>
      </c>
      <c r="AE87" s="1915" t="s">
        <v>3208</v>
      </c>
      <c r="AF87" s="1915" t="s">
        <v>3208</v>
      </c>
      <c r="AG87" s="1915">
        <v>7.85</v>
      </c>
      <c r="AH87" s="1915">
        <v>7.85</v>
      </c>
      <c r="AI87" s="1915">
        <v>7.85</v>
      </c>
      <c r="AJ87" s="1915">
        <v>7.85</v>
      </c>
    </row>
    <row r="88" spans="1:36" x14ac:dyDescent="0.3">
      <c r="A88" s="1914" t="s">
        <v>1730</v>
      </c>
      <c r="B88" s="1915" t="s">
        <v>3121</v>
      </c>
      <c r="C88" s="1915" t="s">
        <v>3121</v>
      </c>
      <c r="D88" s="1915" t="s">
        <v>3121</v>
      </c>
      <c r="E88" s="1915" t="s">
        <v>3121</v>
      </c>
      <c r="F88" s="1915" t="s">
        <v>3121</v>
      </c>
      <c r="G88" s="1915" t="s">
        <v>3121</v>
      </c>
      <c r="H88" s="1915" t="s">
        <v>3121</v>
      </c>
      <c r="I88" s="1915" t="s">
        <v>3121</v>
      </c>
      <c r="J88" s="1915" t="s">
        <v>3121</v>
      </c>
      <c r="K88" s="1915" t="s">
        <v>3121</v>
      </c>
      <c r="L88" s="1915" t="s">
        <v>3123</v>
      </c>
      <c r="M88" s="1915" t="s">
        <v>3123</v>
      </c>
      <c r="N88" s="1915" t="s">
        <v>3123</v>
      </c>
      <c r="O88" s="1915" t="s">
        <v>3123</v>
      </c>
      <c r="P88" s="1915" t="s">
        <v>3123</v>
      </c>
      <c r="Q88" s="1915" t="s">
        <v>3123</v>
      </c>
      <c r="R88" s="1915" t="s">
        <v>3126</v>
      </c>
      <c r="S88" s="1915" t="s">
        <v>3169</v>
      </c>
      <c r="T88" s="1915" t="s">
        <v>3183</v>
      </c>
      <c r="U88" s="1915" t="s">
        <v>3094</v>
      </c>
      <c r="V88" s="1915" t="s">
        <v>3094</v>
      </c>
      <c r="W88" s="1915" t="s">
        <v>3094</v>
      </c>
      <c r="X88" s="1915" t="s">
        <v>3094</v>
      </c>
      <c r="Y88" s="1915" t="s">
        <v>3094</v>
      </c>
      <c r="Z88" s="1915" t="s">
        <v>3094</v>
      </c>
      <c r="AA88" s="1915" t="s">
        <v>3094</v>
      </c>
      <c r="AB88" s="1915" t="s">
        <v>3094</v>
      </c>
      <c r="AC88" s="1915" t="s">
        <v>3094</v>
      </c>
      <c r="AD88" s="1915" t="s">
        <v>3104</v>
      </c>
      <c r="AE88" s="1915" t="s">
        <v>3104</v>
      </c>
      <c r="AF88" s="1915" t="s">
        <v>3104</v>
      </c>
      <c r="AG88" s="1915" t="s">
        <v>3148</v>
      </c>
      <c r="AH88" s="1915" t="s">
        <v>3495</v>
      </c>
      <c r="AI88" s="1915" t="s">
        <v>3495</v>
      </c>
      <c r="AJ88" s="1915" t="s">
        <v>3104</v>
      </c>
    </row>
    <row r="89" spans="1:36" x14ac:dyDescent="0.3">
      <c r="A89" s="1914" t="s">
        <v>1731</v>
      </c>
      <c r="B89" s="1915" t="s">
        <v>3121</v>
      </c>
      <c r="C89" s="1915" t="s">
        <v>3121</v>
      </c>
      <c r="D89" s="1915" t="s">
        <v>3121</v>
      </c>
      <c r="E89" s="1915" t="s">
        <v>3121</v>
      </c>
      <c r="F89" s="1915" t="s">
        <v>3121</v>
      </c>
      <c r="G89" s="1915" t="s">
        <v>3121</v>
      </c>
      <c r="H89" s="1915" t="s">
        <v>3121</v>
      </c>
      <c r="I89" s="1915" t="s">
        <v>3121</v>
      </c>
      <c r="J89" s="1915" t="s">
        <v>3121</v>
      </c>
      <c r="K89" s="1915" t="s">
        <v>3121</v>
      </c>
      <c r="L89" s="1915" t="s">
        <v>3123</v>
      </c>
      <c r="M89" s="1915" t="s">
        <v>3123</v>
      </c>
      <c r="N89" s="1915" t="s">
        <v>3123</v>
      </c>
      <c r="O89" s="1915" t="s">
        <v>3123</v>
      </c>
      <c r="P89" s="1915" t="s">
        <v>3123</v>
      </c>
      <c r="Q89" s="1915" t="s">
        <v>3123</v>
      </c>
      <c r="R89" s="1915" t="s">
        <v>3123</v>
      </c>
      <c r="S89" s="1915" t="s">
        <v>3126</v>
      </c>
      <c r="T89" s="1915" t="s">
        <v>3099</v>
      </c>
      <c r="U89" s="1915" t="s">
        <v>3099</v>
      </c>
      <c r="V89" s="1915" t="s">
        <v>3099</v>
      </c>
      <c r="W89" s="1915" t="s">
        <v>3094</v>
      </c>
      <c r="X89" s="1915" t="s">
        <v>3099</v>
      </c>
      <c r="Y89" s="1915" t="s">
        <v>3099</v>
      </c>
      <c r="Z89" s="1915" t="s">
        <v>3099</v>
      </c>
      <c r="AA89" s="1915" t="s">
        <v>3099</v>
      </c>
      <c r="AB89" s="1915" t="s">
        <v>3099</v>
      </c>
      <c r="AC89" s="1915" t="s">
        <v>3099</v>
      </c>
      <c r="AD89" s="1915" t="s">
        <v>3496</v>
      </c>
      <c r="AE89" s="1915" t="s">
        <v>3172</v>
      </c>
      <c r="AF89" s="1915" t="s">
        <v>3172</v>
      </c>
      <c r="AG89" s="1915" t="s">
        <v>3172</v>
      </c>
      <c r="AH89" s="1915" t="s">
        <v>3172</v>
      </c>
      <c r="AI89" s="1915" t="s">
        <v>3104</v>
      </c>
      <c r="AJ89" s="1915" t="s">
        <v>3172</v>
      </c>
    </row>
    <row r="90" spans="1:36" x14ac:dyDescent="0.3">
      <c r="A90" s="1914" t="s">
        <v>1732</v>
      </c>
      <c r="B90" s="1915" t="s">
        <v>3121</v>
      </c>
      <c r="C90" s="1915" t="s">
        <v>3121</v>
      </c>
      <c r="D90" s="1915" t="s">
        <v>3121</v>
      </c>
      <c r="E90" s="1915" t="s">
        <v>3121</v>
      </c>
      <c r="F90" s="1915" t="s">
        <v>3121</v>
      </c>
      <c r="G90" s="1915" t="s">
        <v>3121</v>
      </c>
      <c r="H90" s="1915" t="s">
        <v>3121</v>
      </c>
      <c r="I90" s="1915" t="s">
        <v>3121</v>
      </c>
      <c r="J90" s="1915" t="s">
        <v>3121</v>
      </c>
      <c r="K90" s="1915" t="s">
        <v>3121</v>
      </c>
      <c r="L90" s="1915" t="s">
        <v>3213</v>
      </c>
      <c r="M90" s="1915" t="s">
        <v>3123</v>
      </c>
      <c r="N90" s="1915" t="s">
        <v>3393</v>
      </c>
      <c r="O90" s="1915" t="s">
        <v>3123</v>
      </c>
      <c r="P90" s="1915" t="s">
        <v>3123</v>
      </c>
      <c r="Q90" s="1915" t="s">
        <v>3123</v>
      </c>
      <c r="R90" s="1915" t="s">
        <v>3123</v>
      </c>
      <c r="S90" s="1915" t="s">
        <v>3126</v>
      </c>
      <c r="T90" s="1915" t="s">
        <v>3099</v>
      </c>
      <c r="U90" s="1915" t="s">
        <v>3094</v>
      </c>
      <c r="V90" s="1915" t="s">
        <v>3094</v>
      </c>
      <c r="W90" s="1915" t="s">
        <v>3094</v>
      </c>
      <c r="X90" s="1915" t="s">
        <v>3094</v>
      </c>
      <c r="Y90" s="1915" t="s">
        <v>3094</v>
      </c>
      <c r="Z90" s="1915" t="s">
        <v>3094</v>
      </c>
      <c r="AA90" s="1915" t="s">
        <v>3094</v>
      </c>
      <c r="AB90" s="1915" t="s">
        <v>3094</v>
      </c>
      <c r="AC90" s="1915" t="s">
        <v>3094</v>
      </c>
      <c r="AD90" s="1915" t="s">
        <v>3497</v>
      </c>
      <c r="AE90" s="1915" t="s">
        <v>3172</v>
      </c>
      <c r="AF90" s="1915" t="s">
        <v>3498</v>
      </c>
      <c r="AG90" s="1915" t="s">
        <v>3198</v>
      </c>
      <c r="AH90" s="1915" t="s">
        <v>3226</v>
      </c>
      <c r="AI90" s="1915" t="s">
        <v>2813</v>
      </c>
      <c r="AJ90" s="1915" t="s">
        <v>3499</v>
      </c>
    </row>
    <row r="91" spans="1:36" x14ac:dyDescent="0.3">
      <c r="A91" s="1914" t="s">
        <v>1733</v>
      </c>
      <c r="B91" s="1915" t="s">
        <v>3500</v>
      </c>
      <c r="C91" s="1915" t="s">
        <v>3365</v>
      </c>
      <c r="D91" s="1915" t="s">
        <v>3365</v>
      </c>
      <c r="E91" s="1915" t="s">
        <v>3275</v>
      </c>
      <c r="F91" s="1915" t="s">
        <v>3275</v>
      </c>
      <c r="G91" s="1915" t="s">
        <v>3305</v>
      </c>
      <c r="H91" s="1915" t="s">
        <v>3305</v>
      </c>
      <c r="I91" s="1915" t="s">
        <v>3501</v>
      </c>
      <c r="J91" s="1915" t="s">
        <v>3501</v>
      </c>
      <c r="K91" s="1915" t="s">
        <v>3305</v>
      </c>
      <c r="L91" s="1915" t="s">
        <v>3502</v>
      </c>
      <c r="M91" s="1915" t="s">
        <v>3312</v>
      </c>
      <c r="N91" s="1915" t="s">
        <v>3503</v>
      </c>
      <c r="O91" s="1915" t="s">
        <v>3312</v>
      </c>
      <c r="P91" s="1915" t="s">
        <v>3312</v>
      </c>
      <c r="Q91" s="1915" t="s">
        <v>3503</v>
      </c>
      <c r="R91" s="1915" t="s">
        <v>3504</v>
      </c>
      <c r="S91" s="1915" t="s">
        <v>3505</v>
      </c>
      <c r="T91" s="1915" t="s">
        <v>3506</v>
      </c>
      <c r="U91" s="1915" t="s">
        <v>3220</v>
      </c>
      <c r="V91" s="1915" t="s">
        <v>3491</v>
      </c>
      <c r="W91" s="1915" t="s">
        <v>3507</v>
      </c>
      <c r="X91" s="1915" t="s">
        <v>3491</v>
      </c>
      <c r="Y91" s="1915" t="s">
        <v>3491</v>
      </c>
      <c r="Z91" s="1915" t="s">
        <v>3491</v>
      </c>
      <c r="AA91" s="1915" t="s">
        <v>3491</v>
      </c>
      <c r="AB91" s="1915" t="s">
        <v>3491</v>
      </c>
      <c r="AC91" s="1915" t="s">
        <v>3491</v>
      </c>
      <c r="AD91" s="1915" t="s">
        <v>3491</v>
      </c>
      <c r="AE91" s="1915" t="s">
        <v>3491</v>
      </c>
      <c r="AF91" s="1915" t="s">
        <v>3491</v>
      </c>
      <c r="AG91" s="1915" t="s">
        <v>3491</v>
      </c>
      <c r="AH91" s="1915" t="s">
        <v>3491</v>
      </c>
      <c r="AI91" s="1915" t="s">
        <v>3491</v>
      </c>
      <c r="AJ91" s="1915" t="s">
        <v>3491</v>
      </c>
    </row>
    <row r="92" spans="1:36" s="1905" customFormat="1" ht="16.899999999999999" customHeight="1" x14ac:dyDescent="0.3">
      <c r="A92" s="1913" t="s">
        <v>1734</v>
      </c>
      <c r="B92" s="1912" t="s">
        <v>3121</v>
      </c>
      <c r="C92" s="1912" t="s">
        <v>3121</v>
      </c>
      <c r="D92" s="1912" t="s">
        <v>3121</v>
      </c>
      <c r="E92" s="1912" t="s">
        <v>3121</v>
      </c>
      <c r="F92" s="1912" t="s">
        <v>3192</v>
      </c>
      <c r="G92" s="1912" t="s">
        <v>3121</v>
      </c>
      <c r="H92" s="1912" t="s">
        <v>3320</v>
      </c>
      <c r="I92" s="1912" t="s">
        <v>3121</v>
      </c>
      <c r="J92" s="1912" t="s">
        <v>3121</v>
      </c>
      <c r="K92" s="1912" t="s">
        <v>3121</v>
      </c>
      <c r="L92" s="1912" t="s">
        <v>3123</v>
      </c>
      <c r="M92" s="1912" t="s">
        <v>3123</v>
      </c>
      <c r="N92" s="1912" t="s">
        <v>3123</v>
      </c>
      <c r="O92" s="1912" t="s">
        <v>3175</v>
      </c>
      <c r="P92" s="1912" t="s">
        <v>3175</v>
      </c>
      <c r="Q92" s="1912" t="s">
        <v>3214</v>
      </c>
      <c r="R92" s="1912" t="s">
        <v>3161</v>
      </c>
      <c r="S92" s="1912" t="s">
        <v>3126</v>
      </c>
      <c r="T92" s="1912" t="s">
        <v>3099</v>
      </c>
      <c r="U92" s="1912" t="s">
        <v>3094</v>
      </c>
      <c r="V92" s="1912" t="s">
        <v>3094</v>
      </c>
      <c r="W92" s="1912" t="s">
        <v>3099</v>
      </c>
      <c r="X92" s="1912" t="s">
        <v>3099</v>
      </c>
      <c r="Y92" s="1912" t="s">
        <v>3099</v>
      </c>
      <c r="Z92" s="1912" t="s">
        <v>3082</v>
      </c>
      <c r="AA92" s="1912" t="s">
        <v>3094</v>
      </c>
      <c r="AB92" s="1912" t="s">
        <v>3094</v>
      </c>
      <c r="AC92" s="1912" t="s">
        <v>3099</v>
      </c>
      <c r="AD92" s="1912" t="s">
        <v>3226</v>
      </c>
      <c r="AE92" s="1912" t="s">
        <v>3172</v>
      </c>
      <c r="AF92" s="1912" t="s">
        <v>3172</v>
      </c>
      <c r="AG92" s="1912" t="s">
        <v>3198</v>
      </c>
      <c r="AH92" s="1912" t="s">
        <v>3172</v>
      </c>
      <c r="AI92" s="1912" t="s">
        <v>3172</v>
      </c>
      <c r="AJ92" s="1912" t="s">
        <v>3508</v>
      </c>
    </row>
    <row r="93" spans="1:36" x14ac:dyDescent="0.3">
      <c r="A93" s="1914" t="s">
        <v>1735</v>
      </c>
      <c r="B93" s="1915" t="s">
        <v>3121</v>
      </c>
      <c r="C93" s="1915" t="s">
        <v>3121</v>
      </c>
      <c r="D93" s="1915" t="s">
        <v>3121</v>
      </c>
      <c r="E93" s="1915" t="s">
        <v>3121</v>
      </c>
      <c r="F93" s="1915" t="s">
        <v>3121</v>
      </c>
      <c r="G93" s="1915" t="s">
        <v>3121</v>
      </c>
      <c r="H93" s="1915" t="s">
        <v>3121</v>
      </c>
      <c r="I93" s="1915" t="s">
        <v>3121</v>
      </c>
      <c r="J93" s="1915" t="s">
        <v>3121</v>
      </c>
      <c r="K93" s="1915" t="s">
        <v>3121</v>
      </c>
      <c r="L93" s="1915" t="s">
        <v>3123</v>
      </c>
      <c r="M93" s="1915" t="s">
        <v>3123</v>
      </c>
      <c r="N93" s="1915" t="s">
        <v>3123</v>
      </c>
      <c r="O93" s="1915" t="s">
        <v>3123</v>
      </c>
      <c r="P93" s="1915" t="s">
        <v>3123</v>
      </c>
      <c r="Q93" s="1915" t="s">
        <v>3214</v>
      </c>
      <c r="R93" s="1915" t="s">
        <v>3123</v>
      </c>
      <c r="S93" s="1915" t="s">
        <v>3126</v>
      </c>
      <c r="T93" s="1915" t="s">
        <v>3099</v>
      </c>
      <c r="U93" s="1915" t="s">
        <v>3099</v>
      </c>
      <c r="V93" s="1915" t="s">
        <v>3099</v>
      </c>
      <c r="W93" s="1915" t="s">
        <v>3099</v>
      </c>
      <c r="X93" s="1915" t="s">
        <v>3099</v>
      </c>
      <c r="Y93" s="1915" t="s">
        <v>3099</v>
      </c>
      <c r="Z93" s="1915" t="s">
        <v>3099</v>
      </c>
      <c r="AA93" s="1915" t="s">
        <v>3099</v>
      </c>
      <c r="AB93" s="1915" t="s">
        <v>3099</v>
      </c>
      <c r="AC93" s="1915" t="s">
        <v>3099</v>
      </c>
      <c r="AD93" s="1915" t="s">
        <v>3172</v>
      </c>
      <c r="AE93" s="1915" t="s">
        <v>3172</v>
      </c>
      <c r="AF93" s="1915" t="s">
        <v>3172</v>
      </c>
      <c r="AG93" s="1915" t="s">
        <v>3172</v>
      </c>
      <c r="AH93" s="1915" t="s">
        <v>3103</v>
      </c>
      <c r="AI93" s="1915" t="s">
        <v>3173</v>
      </c>
      <c r="AJ93" s="1915">
        <v>7.85</v>
      </c>
    </row>
    <row r="94" spans="1:36" x14ac:dyDescent="0.3">
      <c r="A94" s="1914" t="s">
        <v>1736</v>
      </c>
      <c r="B94" s="1915" t="s">
        <v>3121</v>
      </c>
      <c r="C94" s="1915" t="s">
        <v>3128</v>
      </c>
      <c r="D94" s="1915" t="s">
        <v>3121</v>
      </c>
      <c r="E94" s="1915" t="s">
        <v>3121</v>
      </c>
      <c r="F94" s="1915" t="s">
        <v>3121</v>
      </c>
      <c r="G94" s="1915" t="s">
        <v>3121</v>
      </c>
      <c r="H94" s="1915" t="s">
        <v>3121</v>
      </c>
      <c r="I94" s="1915" t="s">
        <v>3121</v>
      </c>
      <c r="J94" s="1915" t="s">
        <v>3121</v>
      </c>
      <c r="K94" s="1915" t="s">
        <v>3121</v>
      </c>
      <c r="L94" s="1915" t="s">
        <v>3123</v>
      </c>
      <c r="M94" s="1915" t="s">
        <v>3123</v>
      </c>
      <c r="N94" s="1915" t="s">
        <v>3123</v>
      </c>
      <c r="O94" s="1915" t="s">
        <v>3123</v>
      </c>
      <c r="P94" s="1915" t="s">
        <v>3123</v>
      </c>
      <c r="Q94" s="1915" t="s">
        <v>16</v>
      </c>
      <c r="R94" s="1915" t="s">
        <v>3123</v>
      </c>
      <c r="S94" s="1915" t="s">
        <v>3126</v>
      </c>
      <c r="T94" s="1915" t="s">
        <v>3099</v>
      </c>
      <c r="U94" s="1915" t="s">
        <v>3099</v>
      </c>
      <c r="V94" s="1915" t="s">
        <v>3099</v>
      </c>
      <c r="W94" s="1915" t="s">
        <v>3099</v>
      </c>
      <c r="X94" s="1915" t="s">
        <v>3099</v>
      </c>
      <c r="Y94" s="1915" t="s">
        <v>3099</v>
      </c>
      <c r="Z94" s="1915" t="s">
        <v>3099</v>
      </c>
      <c r="AA94" s="1915" t="s">
        <v>3099</v>
      </c>
      <c r="AB94" s="1915" t="s">
        <v>3099</v>
      </c>
      <c r="AC94" s="1915" t="s">
        <v>3099</v>
      </c>
      <c r="AD94" s="1915" t="s">
        <v>3509</v>
      </c>
      <c r="AE94" s="1915" t="s">
        <v>3510</v>
      </c>
      <c r="AF94" s="1915" t="s">
        <v>3511</v>
      </c>
      <c r="AG94" s="1915" t="s">
        <v>3198</v>
      </c>
      <c r="AH94" s="1915" t="s">
        <v>3172</v>
      </c>
      <c r="AI94" s="1915" t="s">
        <v>3454</v>
      </c>
      <c r="AJ94" s="1915" t="s">
        <v>16</v>
      </c>
    </row>
    <row r="95" spans="1:36" x14ac:dyDescent="0.3">
      <c r="A95" s="1914" t="s">
        <v>1737</v>
      </c>
      <c r="B95" s="1915" t="s">
        <v>3128</v>
      </c>
      <c r="C95" s="1915" t="s">
        <v>3128</v>
      </c>
      <c r="D95" s="1915" t="s">
        <v>3128</v>
      </c>
      <c r="E95" s="1915" t="s">
        <v>3128</v>
      </c>
      <c r="F95" s="1915" t="s">
        <v>3128</v>
      </c>
      <c r="G95" s="1915" t="s">
        <v>3128</v>
      </c>
      <c r="H95" s="1915" t="s">
        <v>3128</v>
      </c>
      <c r="I95" s="1915" t="s">
        <v>3128</v>
      </c>
      <c r="J95" s="1915" t="s">
        <v>3128</v>
      </c>
      <c r="K95" s="1915" t="s">
        <v>3128</v>
      </c>
      <c r="L95" s="1915" t="s">
        <v>3130</v>
      </c>
      <c r="M95" s="1915" t="s">
        <v>3130</v>
      </c>
      <c r="N95" s="1915" t="s">
        <v>3130</v>
      </c>
      <c r="O95" s="1915" t="s">
        <v>3130</v>
      </c>
      <c r="P95" s="1915" t="s">
        <v>3130</v>
      </c>
      <c r="Q95" s="1915" t="s">
        <v>3130</v>
      </c>
      <c r="R95" s="1915" t="s">
        <v>3130</v>
      </c>
      <c r="S95" s="1915" t="s">
        <v>3131</v>
      </c>
      <c r="T95" s="1915" t="s">
        <v>3132</v>
      </c>
      <c r="U95" s="1915" t="s">
        <v>3132</v>
      </c>
      <c r="V95" s="1915" t="s">
        <v>3132</v>
      </c>
      <c r="W95" s="1915" t="s">
        <v>3132</v>
      </c>
      <c r="X95" s="1915" t="s">
        <v>3132</v>
      </c>
      <c r="Y95" s="1915" t="s">
        <v>3132</v>
      </c>
      <c r="Z95" s="1915" t="s">
        <v>3132</v>
      </c>
      <c r="AA95" s="1915" t="s">
        <v>3132</v>
      </c>
      <c r="AB95" s="1915" t="s">
        <v>3132</v>
      </c>
      <c r="AC95" s="1915" t="s">
        <v>3132</v>
      </c>
      <c r="AD95" s="1915" t="s">
        <v>3103</v>
      </c>
      <c r="AE95" s="1915" t="s">
        <v>3103</v>
      </c>
      <c r="AF95" s="1915" t="s">
        <v>3512</v>
      </c>
      <c r="AG95" s="1915" t="s">
        <v>3103</v>
      </c>
      <c r="AH95" s="1915" t="s">
        <v>3103</v>
      </c>
      <c r="AI95" s="1915" t="s">
        <v>3208</v>
      </c>
      <c r="AJ95" s="1915">
        <v>7.85</v>
      </c>
    </row>
    <row r="96" spans="1:36" x14ac:dyDescent="0.3">
      <c r="A96" s="1914" t="s">
        <v>1738</v>
      </c>
      <c r="B96" s="1915" t="s">
        <v>3447</v>
      </c>
      <c r="C96" s="1915" t="s">
        <v>3513</v>
      </c>
      <c r="D96" s="1915" t="s">
        <v>3447</v>
      </c>
      <c r="E96" s="1915" t="s">
        <v>3447</v>
      </c>
      <c r="F96" s="1915" t="s">
        <v>3192</v>
      </c>
      <c r="G96" s="1915" t="s">
        <v>3447</v>
      </c>
      <c r="H96" s="1915" t="s">
        <v>3307</v>
      </c>
      <c r="I96" s="1915" t="s">
        <v>3447</v>
      </c>
      <c r="J96" s="1915" t="s">
        <v>3447</v>
      </c>
      <c r="K96" s="1915" t="s">
        <v>3447</v>
      </c>
      <c r="L96" s="1915" t="s">
        <v>3316</v>
      </c>
      <c r="M96" s="1915" t="s">
        <v>3314</v>
      </c>
      <c r="N96" s="1915" t="s">
        <v>3316</v>
      </c>
      <c r="O96" s="1915" t="s">
        <v>3514</v>
      </c>
      <c r="P96" s="1915" t="s">
        <v>3175</v>
      </c>
      <c r="Q96" s="1915" t="s">
        <v>3316</v>
      </c>
      <c r="R96" s="1915" t="s">
        <v>3515</v>
      </c>
      <c r="S96" s="1915" t="s">
        <v>3317</v>
      </c>
      <c r="T96" s="1915" t="s">
        <v>3103</v>
      </c>
      <c r="U96" s="1915" t="s">
        <v>3104</v>
      </c>
      <c r="V96" s="1915" t="s">
        <v>3172</v>
      </c>
      <c r="W96" s="1915" t="s">
        <v>3318</v>
      </c>
      <c r="X96" s="1915" t="s">
        <v>3172</v>
      </c>
      <c r="Y96" s="1915" t="s">
        <v>3103</v>
      </c>
      <c r="Z96" s="1915" t="s">
        <v>3219</v>
      </c>
      <c r="AA96" s="1915" t="s">
        <v>3104</v>
      </c>
      <c r="AB96" s="1915" t="s">
        <v>3104</v>
      </c>
      <c r="AC96" s="1915" t="s">
        <v>3172</v>
      </c>
      <c r="AD96" s="1915" t="s">
        <v>3172</v>
      </c>
      <c r="AE96" s="1915" t="s">
        <v>3172</v>
      </c>
      <c r="AF96" s="1915" t="s">
        <v>3172</v>
      </c>
      <c r="AG96" s="1915" t="s">
        <v>3172</v>
      </c>
      <c r="AH96" s="1915" t="s">
        <v>3172</v>
      </c>
      <c r="AI96" s="1915" t="s">
        <v>3172</v>
      </c>
      <c r="AJ96" s="1915" t="s">
        <v>3173</v>
      </c>
    </row>
    <row r="97" spans="1:36" x14ac:dyDescent="0.3">
      <c r="A97" s="1914" t="s">
        <v>1739</v>
      </c>
      <c r="B97" s="1915" t="s">
        <v>3516</v>
      </c>
      <c r="C97" s="1915" t="s">
        <v>3517</v>
      </c>
      <c r="D97" s="1915" t="s">
        <v>16</v>
      </c>
      <c r="E97" s="1915" t="s">
        <v>16</v>
      </c>
      <c r="F97" s="1915" t="s">
        <v>3518</v>
      </c>
      <c r="G97" s="1915" t="s">
        <v>16</v>
      </c>
      <c r="H97" s="1915" t="s">
        <v>3519</v>
      </c>
      <c r="I97" s="1915" t="s">
        <v>16</v>
      </c>
      <c r="J97" s="1915" t="s">
        <v>16</v>
      </c>
      <c r="K97" s="1915" t="s">
        <v>16</v>
      </c>
      <c r="L97" s="1915" t="s">
        <v>3520</v>
      </c>
      <c r="M97" s="1915" t="s">
        <v>16</v>
      </c>
      <c r="N97" s="1915" t="s">
        <v>3521</v>
      </c>
      <c r="O97" s="1915" t="s">
        <v>3522</v>
      </c>
      <c r="P97" s="1915" t="s">
        <v>16</v>
      </c>
      <c r="Q97" s="1915" t="s">
        <v>16</v>
      </c>
      <c r="R97" s="1915" t="s">
        <v>16</v>
      </c>
      <c r="S97" s="1915" t="s">
        <v>16</v>
      </c>
      <c r="T97" s="1915" t="s">
        <v>16</v>
      </c>
      <c r="U97" s="1915" t="s">
        <v>3523</v>
      </c>
      <c r="V97" s="1915" t="s">
        <v>3523</v>
      </c>
      <c r="W97" s="1915" t="s">
        <v>3524</v>
      </c>
      <c r="X97" s="1915" t="s">
        <v>1921</v>
      </c>
      <c r="Y97" s="1915" t="s">
        <v>16</v>
      </c>
      <c r="Z97" s="1915">
        <v>6.25</v>
      </c>
      <c r="AA97" s="1915" t="s">
        <v>3454</v>
      </c>
      <c r="AB97" s="1915" t="s">
        <v>3454</v>
      </c>
      <c r="AC97" s="1915" t="s">
        <v>3525</v>
      </c>
      <c r="AD97" s="1915" t="s">
        <v>3454</v>
      </c>
      <c r="AE97" s="1915" t="s">
        <v>3454</v>
      </c>
      <c r="AF97" s="1915" t="s">
        <v>3526</v>
      </c>
      <c r="AG97" s="1915" t="s">
        <v>3516</v>
      </c>
      <c r="AH97" s="1915" t="s">
        <v>16</v>
      </c>
      <c r="AI97" s="1915" t="s">
        <v>3524</v>
      </c>
      <c r="AJ97" s="1915" t="s">
        <v>3527</v>
      </c>
    </row>
    <row r="98" spans="1:36" s="1905" customFormat="1" x14ac:dyDescent="0.3">
      <c r="A98" s="1913" t="s">
        <v>1740</v>
      </c>
      <c r="B98" s="1912" t="s">
        <v>3121</v>
      </c>
      <c r="C98" s="1912" t="s">
        <v>3121</v>
      </c>
      <c r="D98" s="1912" t="s">
        <v>3121</v>
      </c>
      <c r="E98" s="1912" t="s">
        <v>3121</v>
      </c>
      <c r="F98" s="1912" t="s">
        <v>3168</v>
      </c>
      <c r="G98" s="1912" t="s">
        <v>3121</v>
      </c>
      <c r="H98" s="1912" t="s">
        <v>3121</v>
      </c>
      <c r="I98" s="1912" t="s">
        <v>3121</v>
      </c>
      <c r="J98" s="1912" t="s">
        <v>3121</v>
      </c>
      <c r="K98" s="1912" t="s">
        <v>3121</v>
      </c>
      <c r="L98" s="1912" t="s">
        <v>3194</v>
      </c>
      <c r="M98" s="1912" t="s">
        <v>3123</v>
      </c>
      <c r="N98" s="1912" t="s">
        <v>3123</v>
      </c>
      <c r="O98" s="1912" t="s">
        <v>3175</v>
      </c>
      <c r="P98" s="1912" t="s">
        <v>3123</v>
      </c>
      <c r="Q98" s="1912" t="s">
        <v>3123</v>
      </c>
      <c r="R98" s="1912" t="s">
        <v>3123</v>
      </c>
      <c r="S98" s="1912" t="s">
        <v>3223</v>
      </c>
      <c r="T98" s="1912" t="s">
        <v>3224</v>
      </c>
      <c r="U98" s="1912" t="s">
        <v>3094</v>
      </c>
      <c r="V98" s="1912" t="s">
        <v>3094</v>
      </c>
      <c r="W98" s="1912" t="s">
        <v>3094</v>
      </c>
      <c r="X98" s="1912" t="s">
        <v>3094</v>
      </c>
      <c r="Y98" s="1912" t="s">
        <v>3094</v>
      </c>
      <c r="Z98" s="1912" t="s">
        <v>3094</v>
      </c>
      <c r="AA98" s="1912" t="s">
        <v>3094</v>
      </c>
      <c r="AB98" s="1912" t="s">
        <v>3094</v>
      </c>
      <c r="AC98" s="1912" t="s">
        <v>3094</v>
      </c>
      <c r="AD98" s="1912" t="s">
        <v>3104</v>
      </c>
      <c r="AE98" s="1912" t="s">
        <v>3528</v>
      </c>
      <c r="AF98" s="1912" t="s">
        <v>3172</v>
      </c>
      <c r="AG98" s="1912" t="s">
        <v>3103</v>
      </c>
      <c r="AH98" s="1912" t="s">
        <v>3172</v>
      </c>
      <c r="AI98" s="1912" t="s">
        <v>3106</v>
      </c>
      <c r="AJ98" s="1912" t="s">
        <v>3412</v>
      </c>
    </row>
    <row r="99" spans="1:36" x14ac:dyDescent="0.3">
      <c r="A99" s="1914" t="s">
        <v>1741</v>
      </c>
      <c r="B99" s="1915" t="s">
        <v>3121</v>
      </c>
      <c r="C99" s="1915" t="s">
        <v>3121</v>
      </c>
      <c r="D99" s="1915" t="s">
        <v>3121</v>
      </c>
      <c r="E99" s="1915" t="s">
        <v>3121</v>
      </c>
      <c r="F99" s="1915" t="s">
        <v>3121</v>
      </c>
      <c r="G99" s="1915" t="s">
        <v>3121</v>
      </c>
      <c r="H99" s="1915" t="s">
        <v>3121</v>
      </c>
      <c r="I99" s="1915" t="s">
        <v>3121</v>
      </c>
      <c r="J99" s="1915" t="s">
        <v>3121</v>
      </c>
      <c r="K99" s="1915" t="s">
        <v>3121</v>
      </c>
      <c r="L99" s="1915" t="s">
        <v>3194</v>
      </c>
      <c r="M99" s="1915" t="s">
        <v>3123</v>
      </c>
      <c r="N99" s="1915" t="s">
        <v>3194</v>
      </c>
      <c r="O99" s="1915" t="s">
        <v>3175</v>
      </c>
      <c r="P99" s="1915" t="s">
        <v>3123</v>
      </c>
      <c r="Q99" s="1915" t="s">
        <v>3123</v>
      </c>
      <c r="R99" s="1915" t="s">
        <v>3123</v>
      </c>
      <c r="S99" s="1915" t="s">
        <v>3223</v>
      </c>
      <c r="T99" s="1915" t="s">
        <v>3224</v>
      </c>
      <c r="U99" s="1915" t="s">
        <v>3094</v>
      </c>
      <c r="V99" s="1915" t="s">
        <v>3094</v>
      </c>
      <c r="W99" s="1915" t="s">
        <v>3094</v>
      </c>
      <c r="X99" s="1915" t="s">
        <v>3094</v>
      </c>
      <c r="Y99" s="1915" t="s">
        <v>3094</v>
      </c>
      <c r="Z99" s="1915" t="s">
        <v>3094</v>
      </c>
      <c r="AA99" s="1915" t="s">
        <v>3094</v>
      </c>
      <c r="AB99" s="1915" t="s">
        <v>3094</v>
      </c>
      <c r="AC99" s="1915" t="s">
        <v>3094</v>
      </c>
      <c r="AD99" s="1915" t="s">
        <v>3104</v>
      </c>
      <c r="AE99" s="1915" t="s">
        <v>3528</v>
      </c>
      <c r="AF99" s="1915" t="s">
        <v>3172</v>
      </c>
      <c r="AG99" s="1915" t="s">
        <v>3103</v>
      </c>
      <c r="AH99" s="1915" t="s">
        <v>3172</v>
      </c>
      <c r="AI99" s="1915" t="s">
        <v>3106</v>
      </c>
      <c r="AJ99" s="1915" t="s">
        <v>3134</v>
      </c>
    </row>
    <row r="100" spans="1:36" x14ac:dyDescent="0.3">
      <c r="A100" s="1914" t="s">
        <v>1742</v>
      </c>
      <c r="B100" s="1915" t="s">
        <v>3307</v>
      </c>
      <c r="C100" s="1915" t="s">
        <v>3529</v>
      </c>
      <c r="D100" s="1915" t="s">
        <v>3307</v>
      </c>
      <c r="E100" s="1915" t="s">
        <v>3307</v>
      </c>
      <c r="F100" s="1915" t="s">
        <v>3530</v>
      </c>
      <c r="G100" s="1915" t="s">
        <v>3307</v>
      </c>
      <c r="H100" s="1915" t="s">
        <v>3307</v>
      </c>
      <c r="I100" s="1915" t="s">
        <v>3307</v>
      </c>
      <c r="J100" s="1915" t="s">
        <v>3531</v>
      </c>
      <c r="K100" s="1915" t="s">
        <v>3307</v>
      </c>
      <c r="L100" s="1915" t="s">
        <v>3314</v>
      </c>
      <c r="M100" s="1915" t="s">
        <v>3408</v>
      </c>
      <c r="N100" s="1915" t="s">
        <v>3314</v>
      </c>
      <c r="O100" s="1915" t="s">
        <v>3314</v>
      </c>
      <c r="P100" s="1915" t="s">
        <v>3314</v>
      </c>
      <c r="Q100" s="1915" t="s">
        <v>3314</v>
      </c>
      <c r="R100" s="1915" t="s">
        <v>3532</v>
      </c>
      <c r="S100" s="1915" t="s">
        <v>3533</v>
      </c>
      <c r="T100" s="1915" t="s">
        <v>3103</v>
      </c>
      <c r="U100" s="1915" t="s">
        <v>3208</v>
      </c>
      <c r="V100" s="1915" t="s">
        <v>3103</v>
      </c>
      <c r="W100" s="1915" t="s">
        <v>3418</v>
      </c>
      <c r="X100" s="1915" t="s">
        <v>3534</v>
      </c>
      <c r="Y100" s="1915" t="s">
        <v>3103</v>
      </c>
      <c r="Z100" s="1915" t="s">
        <v>3127</v>
      </c>
      <c r="AA100" s="1915" t="s">
        <v>3208</v>
      </c>
      <c r="AB100" s="1915" t="s">
        <v>3535</v>
      </c>
      <c r="AC100" s="1915" t="s">
        <v>3208</v>
      </c>
      <c r="AD100" s="1915" t="s">
        <v>3103</v>
      </c>
      <c r="AE100" s="1915" t="s">
        <v>3208</v>
      </c>
      <c r="AF100" s="1915" t="s">
        <v>3103</v>
      </c>
      <c r="AG100" s="1915" t="s">
        <v>3208</v>
      </c>
      <c r="AH100" s="1915" t="s">
        <v>3103</v>
      </c>
      <c r="AI100" s="1915" t="s">
        <v>3103</v>
      </c>
      <c r="AJ100" s="1915" t="s">
        <v>3412</v>
      </c>
    </row>
    <row r="101" spans="1:36" s="1905" customFormat="1" x14ac:dyDescent="0.3">
      <c r="A101" s="1913" t="s">
        <v>1743</v>
      </c>
      <c r="B101" s="1912" t="s">
        <v>3477</v>
      </c>
      <c r="C101" s="1912" t="s">
        <v>3121</v>
      </c>
      <c r="D101" s="1912" t="s">
        <v>3213</v>
      </c>
      <c r="E101" s="1912" t="s">
        <v>3192</v>
      </c>
      <c r="F101" s="1912" t="s">
        <v>3129</v>
      </c>
      <c r="G101" s="1912" t="s">
        <v>3192</v>
      </c>
      <c r="H101" s="1912" t="s">
        <v>3192</v>
      </c>
      <c r="I101" s="1912" t="s">
        <v>3121</v>
      </c>
      <c r="J101" s="1912" t="s">
        <v>3121</v>
      </c>
      <c r="K101" s="1912" t="s">
        <v>3121</v>
      </c>
      <c r="L101" s="1912" t="s">
        <v>3123</v>
      </c>
      <c r="M101" s="1912" t="s">
        <v>3123</v>
      </c>
      <c r="N101" s="1912" t="s">
        <v>3123</v>
      </c>
      <c r="O101" s="1912" t="s">
        <v>3393</v>
      </c>
      <c r="P101" s="1912" t="s">
        <v>3131</v>
      </c>
      <c r="Q101" s="1912" t="s">
        <v>3131</v>
      </c>
      <c r="R101" s="1912" t="s">
        <v>3131</v>
      </c>
      <c r="S101" s="1912" t="s">
        <v>3154</v>
      </c>
      <c r="T101" s="1912" t="s">
        <v>3088</v>
      </c>
      <c r="U101" s="1912" t="s">
        <v>3094</v>
      </c>
      <c r="V101" s="1912" t="s">
        <v>3094</v>
      </c>
      <c r="W101" s="1912" t="s">
        <v>3087</v>
      </c>
      <c r="X101" s="1912" t="s">
        <v>3094</v>
      </c>
      <c r="Y101" s="1912" t="s">
        <v>3094</v>
      </c>
      <c r="Z101" s="1912" t="s">
        <v>3094</v>
      </c>
      <c r="AA101" s="1912" t="s">
        <v>3094</v>
      </c>
      <c r="AB101" s="1912" t="s">
        <v>3094</v>
      </c>
      <c r="AC101" s="1912" t="s">
        <v>3094</v>
      </c>
      <c r="AD101" s="1912" t="s">
        <v>3181</v>
      </c>
      <c r="AE101" s="1912" t="s">
        <v>3443</v>
      </c>
      <c r="AF101" s="1912" t="s">
        <v>3104</v>
      </c>
      <c r="AG101" s="1912" t="s">
        <v>3422</v>
      </c>
      <c r="AH101" s="1912" t="s">
        <v>3182</v>
      </c>
      <c r="AI101" s="1912" t="s">
        <v>3104</v>
      </c>
      <c r="AJ101" s="1912" t="s">
        <v>3104</v>
      </c>
    </row>
    <row r="102" spans="1:36" x14ac:dyDescent="0.3">
      <c r="A102" s="1914" t="s">
        <v>1744</v>
      </c>
      <c r="B102" s="1915" t="s">
        <v>3477</v>
      </c>
      <c r="C102" s="1915" t="s">
        <v>3121</v>
      </c>
      <c r="D102" s="1915" t="s">
        <v>3121</v>
      </c>
      <c r="E102" s="1915" t="s">
        <v>3121</v>
      </c>
      <c r="F102" s="1915" t="s">
        <v>3129</v>
      </c>
      <c r="G102" s="1915" t="s">
        <v>3121</v>
      </c>
      <c r="H102" s="1915" t="s">
        <v>3121</v>
      </c>
      <c r="I102" s="1915" t="s">
        <v>3121</v>
      </c>
      <c r="J102" s="1915" t="s">
        <v>3121</v>
      </c>
      <c r="K102" s="1915" t="s">
        <v>3121</v>
      </c>
      <c r="L102" s="1915" t="s">
        <v>3123</v>
      </c>
      <c r="M102" s="1915" t="s">
        <v>3123</v>
      </c>
      <c r="N102" s="1915" t="s">
        <v>3123</v>
      </c>
      <c r="O102" s="1915" t="s">
        <v>3131</v>
      </c>
      <c r="P102" s="1915" t="s">
        <v>3131</v>
      </c>
      <c r="Q102" s="1915" t="s">
        <v>3131</v>
      </c>
      <c r="R102" s="1915" t="s">
        <v>3131</v>
      </c>
      <c r="S102" s="1915" t="s">
        <v>3154</v>
      </c>
      <c r="T102" s="1915" t="s">
        <v>3087</v>
      </c>
      <c r="U102" s="1915" t="s">
        <v>3183</v>
      </c>
      <c r="V102" s="1915" t="s">
        <v>3087</v>
      </c>
      <c r="W102" s="1915" t="s">
        <v>3087</v>
      </c>
      <c r="X102" s="1915" t="s">
        <v>3094</v>
      </c>
      <c r="Y102" s="1915" t="s">
        <v>3094</v>
      </c>
      <c r="Z102" s="1915" t="s">
        <v>3094</v>
      </c>
      <c r="AA102" s="1915" t="s">
        <v>3094</v>
      </c>
      <c r="AB102" s="1915" t="s">
        <v>3094</v>
      </c>
      <c r="AC102" s="1915" t="s">
        <v>3094</v>
      </c>
      <c r="AD102" s="1915" t="s">
        <v>3181</v>
      </c>
      <c r="AE102" s="1915" t="s">
        <v>3172</v>
      </c>
      <c r="AF102" s="1915" t="s">
        <v>3172</v>
      </c>
      <c r="AG102" s="1915" t="s">
        <v>3422</v>
      </c>
      <c r="AH102" s="1915" t="s">
        <v>3185</v>
      </c>
      <c r="AI102" s="1915" t="s">
        <v>3185</v>
      </c>
      <c r="AJ102" s="1915" t="s">
        <v>3104</v>
      </c>
    </row>
    <row r="103" spans="1:36" x14ac:dyDescent="0.3">
      <c r="A103" s="1914" t="s">
        <v>1745</v>
      </c>
      <c r="B103" s="1915" t="s">
        <v>16</v>
      </c>
      <c r="C103" s="1915" t="s">
        <v>16</v>
      </c>
      <c r="D103" s="1915" t="s">
        <v>16</v>
      </c>
      <c r="E103" s="1915" t="s">
        <v>16</v>
      </c>
      <c r="F103" s="1915" t="s">
        <v>16</v>
      </c>
      <c r="G103" s="1915" t="s">
        <v>16</v>
      </c>
      <c r="H103" s="1915" t="s">
        <v>16</v>
      </c>
      <c r="I103" s="1915" t="s">
        <v>16</v>
      </c>
      <c r="J103" s="1915" t="s">
        <v>3121</v>
      </c>
      <c r="K103" s="1915" t="s">
        <v>16</v>
      </c>
      <c r="L103" s="1915" t="s">
        <v>3123</v>
      </c>
      <c r="M103" s="1915" t="s">
        <v>3123</v>
      </c>
      <c r="N103" s="1915" t="s">
        <v>3123</v>
      </c>
      <c r="O103" s="1915" t="s">
        <v>3123</v>
      </c>
      <c r="P103" s="1915" t="s">
        <v>3123</v>
      </c>
      <c r="Q103" s="1915" t="s">
        <v>3123</v>
      </c>
      <c r="R103" s="1915" t="s">
        <v>16</v>
      </c>
      <c r="S103" s="1915" t="s">
        <v>16</v>
      </c>
      <c r="T103" s="1915" t="s">
        <v>16</v>
      </c>
      <c r="U103" s="1915" t="s">
        <v>3099</v>
      </c>
      <c r="V103" s="1915" t="s">
        <v>3099</v>
      </c>
      <c r="W103" s="1915" t="s">
        <v>16</v>
      </c>
      <c r="X103" s="1915" t="s">
        <v>3099</v>
      </c>
      <c r="Y103" s="1915" t="s">
        <v>3099</v>
      </c>
      <c r="Z103" s="1915" t="s">
        <v>3099</v>
      </c>
      <c r="AA103" s="1915" t="s">
        <v>3099</v>
      </c>
      <c r="AB103" s="1915" t="s">
        <v>3099</v>
      </c>
      <c r="AC103" s="1915" t="s">
        <v>3454</v>
      </c>
      <c r="AD103" s="1915" t="s">
        <v>3536</v>
      </c>
      <c r="AE103" s="1915" t="s">
        <v>3537</v>
      </c>
      <c r="AF103" s="1915" t="s">
        <v>3538</v>
      </c>
      <c r="AG103" s="1915" t="s">
        <v>3523</v>
      </c>
      <c r="AH103" s="1915" t="s">
        <v>3538</v>
      </c>
      <c r="AI103" s="1915" t="s">
        <v>3539</v>
      </c>
      <c r="AJ103" s="1915">
        <v>4.0999999999999996</v>
      </c>
    </row>
    <row r="104" spans="1:36" x14ac:dyDescent="0.3">
      <c r="A104" s="1914" t="s">
        <v>1746</v>
      </c>
      <c r="B104" s="1915" t="s">
        <v>3200</v>
      </c>
      <c r="C104" s="1915" t="s">
        <v>3200</v>
      </c>
      <c r="D104" s="1915" t="s">
        <v>3128</v>
      </c>
      <c r="E104" s="1915" t="s">
        <v>3128</v>
      </c>
      <c r="F104" s="1915" t="s">
        <v>3128</v>
      </c>
      <c r="G104" s="1915" t="s">
        <v>3128</v>
      </c>
      <c r="H104" s="1915" t="s">
        <v>3128</v>
      </c>
      <c r="I104" s="1915" t="s">
        <v>3200</v>
      </c>
      <c r="J104" s="1915" t="s">
        <v>3200</v>
      </c>
      <c r="K104" s="1915" t="s">
        <v>3200</v>
      </c>
      <c r="L104" s="1915" t="s">
        <v>3203</v>
      </c>
      <c r="M104" s="1915" t="s">
        <v>3203</v>
      </c>
      <c r="N104" s="1915" t="s">
        <v>3203</v>
      </c>
      <c r="O104" s="1915" t="s">
        <v>3203</v>
      </c>
      <c r="P104" s="1915" t="s">
        <v>3203</v>
      </c>
      <c r="Q104" s="1915" t="s">
        <v>3205</v>
      </c>
      <c r="R104" s="1915" t="s">
        <v>3205</v>
      </c>
      <c r="S104" s="1915" t="s">
        <v>3205</v>
      </c>
      <c r="T104" s="1915" t="s">
        <v>3205</v>
      </c>
      <c r="U104" s="1915" t="s">
        <v>3392</v>
      </c>
      <c r="V104" s="1915" t="s">
        <v>3415</v>
      </c>
      <c r="W104" s="1915" t="s">
        <v>3415</v>
      </c>
      <c r="X104" s="1915" t="s">
        <v>3415</v>
      </c>
      <c r="Y104" s="1915" t="s">
        <v>3392</v>
      </c>
      <c r="Z104" s="1915" t="s">
        <v>3457</v>
      </c>
      <c r="AA104" s="1915" t="s">
        <v>3392</v>
      </c>
      <c r="AB104" s="1915" t="s">
        <v>3415</v>
      </c>
      <c r="AC104" s="1915" t="s">
        <v>3415</v>
      </c>
      <c r="AD104" s="1915" t="s">
        <v>3208</v>
      </c>
      <c r="AE104" s="1915" t="s">
        <v>3104</v>
      </c>
      <c r="AF104" s="1915" t="s">
        <v>3209</v>
      </c>
      <c r="AG104" s="1915" t="s">
        <v>3540</v>
      </c>
      <c r="AH104" s="1915" t="s">
        <v>3508</v>
      </c>
      <c r="AI104" s="1915" t="s">
        <v>3540</v>
      </c>
      <c r="AJ104" s="1915">
        <v>7.85</v>
      </c>
    </row>
    <row r="105" spans="1:36" x14ac:dyDescent="0.3">
      <c r="A105" s="1914" t="s">
        <v>1747</v>
      </c>
      <c r="B105" s="1915" t="s">
        <v>3121</v>
      </c>
      <c r="C105" s="1915" t="s">
        <v>3121</v>
      </c>
      <c r="D105" s="1915" t="s">
        <v>3213</v>
      </c>
      <c r="E105" s="1915" t="s">
        <v>3192</v>
      </c>
      <c r="F105" s="1915" t="s">
        <v>3121</v>
      </c>
      <c r="G105" s="1915" t="s">
        <v>3192</v>
      </c>
      <c r="H105" s="1915" t="s">
        <v>3192</v>
      </c>
      <c r="I105" s="1915" t="s">
        <v>3121</v>
      </c>
      <c r="J105" s="1915" t="s">
        <v>3121</v>
      </c>
      <c r="K105" s="1915" t="s">
        <v>3121</v>
      </c>
      <c r="L105" s="1915" t="s">
        <v>3123</v>
      </c>
      <c r="M105" s="1915" t="s">
        <v>3123</v>
      </c>
      <c r="N105" s="1915" t="s">
        <v>3123</v>
      </c>
      <c r="O105" s="1915" t="s">
        <v>3393</v>
      </c>
      <c r="P105" s="1915" t="s">
        <v>3123</v>
      </c>
      <c r="Q105" s="1915" t="s">
        <v>3123</v>
      </c>
      <c r="R105" s="1915" t="s">
        <v>3123</v>
      </c>
      <c r="S105" s="1915" t="s">
        <v>3126</v>
      </c>
      <c r="T105" s="1915" t="s">
        <v>3088</v>
      </c>
      <c r="U105" s="1915" t="s">
        <v>3094</v>
      </c>
      <c r="V105" s="1915" t="s">
        <v>3094</v>
      </c>
      <c r="W105" s="1915" t="s">
        <v>3099</v>
      </c>
      <c r="X105" s="1915" t="s">
        <v>3094</v>
      </c>
      <c r="Y105" s="1915" t="s">
        <v>3094</v>
      </c>
      <c r="Z105" s="1915" t="s">
        <v>3094</v>
      </c>
      <c r="AA105" s="1915" t="s">
        <v>3094</v>
      </c>
      <c r="AB105" s="1915" t="s">
        <v>3094</v>
      </c>
      <c r="AC105" s="1915" t="s">
        <v>3094</v>
      </c>
      <c r="AD105" s="1915" t="s">
        <v>3103</v>
      </c>
      <c r="AE105" s="1915" t="s">
        <v>3443</v>
      </c>
      <c r="AF105" s="1915" t="s">
        <v>3104</v>
      </c>
      <c r="AG105" s="1915" t="s">
        <v>3172</v>
      </c>
      <c r="AH105" s="1915" t="s">
        <v>3172</v>
      </c>
      <c r="AI105" s="1915" t="s">
        <v>3104</v>
      </c>
      <c r="AJ105" s="1915" t="s">
        <v>3172</v>
      </c>
    </row>
    <row r="106" spans="1:36" s="1905" customFormat="1" x14ac:dyDescent="0.3">
      <c r="A106" s="1913" t="s">
        <v>1748</v>
      </c>
      <c r="B106" s="1912" t="s">
        <v>3129</v>
      </c>
      <c r="C106" s="1912" t="s">
        <v>3168</v>
      </c>
      <c r="D106" s="1912" t="s">
        <v>3541</v>
      </c>
      <c r="E106" s="1912" t="s">
        <v>3541</v>
      </c>
      <c r="F106" s="1912" t="s">
        <v>3541</v>
      </c>
      <c r="G106" s="1912" t="s">
        <v>3541</v>
      </c>
      <c r="H106" s="1912" t="s">
        <v>3541</v>
      </c>
      <c r="I106" s="1912" t="s">
        <v>3074</v>
      </c>
      <c r="J106" s="1912" t="s">
        <v>3076</v>
      </c>
      <c r="K106" s="1912" t="s">
        <v>3541</v>
      </c>
      <c r="L106" s="1912" t="s">
        <v>3541</v>
      </c>
      <c r="M106" s="1912" t="s">
        <v>3077</v>
      </c>
      <c r="N106" s="1912" t="s">
        <v>3541</v>
      </c>
      <c r="O106" s="1912" t="s">
        <v>3541</v>
      </c>
      <c r="P106" s="1912" t="s">
        <v>3392</v>
      </c>
      <c r="Q106" s="1912" t="s">
        <v>3392</v>
      </c>
      <c r="R106" s="1912" t="s">
        <v>3542</v>
      </c>
      <c r="S106" s="1912" t="s">
        <v>3166</v>
      </c>
      <c r="T106" s="1912" t="s">
        <v>3217</v>
      </c>
      <c r="U106" s="1912" t="s">
        <v>3195</v>
      </c>
      <c r="V106" s="1912" t="s">
        <v>3094</v>
      </c>
      <c r="W106" s="1912" t="s">
        <v>3094</v>
      </c>
      <c r="X106" s="1912" t="s">
        <v>3543</v>
      </c>
      <c r="Y106" s="1912" t="s">
        <v>3543</v>
      </c>
      <c r="Z106" s="1912" t="s">
        <v>3543</v>
      </c>
      <c r="AA106" s="1912" t="s">
        <v>3543</v>
      </c>
      <c r="AB106" s="1912" t="s">
        <v>3094</v>
      </c>
      <c r="AC106" s="1912" t="s">
        <v>3543</v>
      </c>
      <c r="AD106" s="1912" t="s">
        <v>3357</v>
      </c>
      <c r="AE106" s="1912" t="s">
        <v>3544</v>
      </c>
      <c r="AF106" s="1912" t="s">
        <v>3545</v>
      </c>
      <c r="AG106" s="1912" t="s">
        <v>3546</v>
      </c>
      <c r="AH106" s="1912" t="s">
        <v>3547</v>
      </c>
      <c r="AI106" s="1912" t="s">
        <v>3548</v>
      </c>
      <c r="AJ106" s="1912" t="s">
        <v>3546</v>
      </c>
    </row>
    <row r="107" spans="1:36" x14ac:dyDescent="0.3">
      <c r="A107" s="1914" t="s">
        <v>1749</v>
      </c>
      <c r="B107" s="1915" t="s">
        <v>3128</v>
      </c>
      <c r="C107" s="1915" t="s">
        <v>3128</v>
      </c>
      <c r="D107" s="1915" t="s">
        <v>3128</v>
      </c>
      <c r="E107" s="1915" t="s">
        <v>3128</v>
      </c>
      <c r="F107" s="1915" t="s">
        <v>3128</v>
      </c>
      <c r="G107" s="1915" t="s">
        <v>3128</v>
      </c>
      <c r="H107" s="1915" t="s">
        <v>3128</v>
      </c>
      <c r="I107" s="1915" t="s">
        <v>3298</v>
      </c>
      <c r="J107" s="1915" t="s">
        <v>3128</v>
      </c>
      <c r="K107" s="1915" t="s">
        <v>3128</v>
      </c>
      <c r="L107" s="1915" t="s">
        <v>3130</v>
      </c>
      <c r="M107" s="1915" t="s">
        <v>3549</v>
      </c>
      <c r="N107" s="1915" t="s">
        <v>3130</v>
      </c>
      <c r="O107" s="1915" t="s">
        <v>3130</v>
      </c>
      <c r="P107" s="1915" t="s">
        <v>3130</v>
      </c>
      <c r="Q107" s="1915" t="s">
        <v>3130</v>
      </c>
      <c r="R107" s="1915" t="s">
        <v>3130</v>
      </c>
      <c r="S107" s="1915" t="s">
        <v>3131</v>
      </c>
      <c r="T107" s="1915" t="s">
        <v>3132</v>
      </c>
      <c r="U107" s="1915" t="s">
        <v>3132</v>
      </c>
      <c r="V107" s="1915" t="s">
        <v>3132</v>
      </c>
      <c r="W107" s="1915" t="s">
        <v>3087</v>
      </c>
      <c r="X107" s="1915" t="s">
        <v>3087</v>
      </c>
      <c r="Y107" s="1915" t="s">
        <v>3087</v>
      </c>
      <c r="Z107" s="1915" t="s">
        <v>3087</v>
      </c>
      <c r="AA107" s="1915" t="s">
        <v>3087</v>
      </c>
      <c r="AB107" s="1915" t="s">
        <v>3087</v>
      </c>
      <c r="AC107" s="1915" t="s">
        <v>3087</v>
      </c>
      <c r="AD107" s="1915" t="s">
        <v>3472</v>
      </c>
      <c r="AE107" s="1915" t="s">
        <v>3103</v>
      </c>
      <c r="AF107" s="1915" t="s">
        <v>3103</v>
      </c>
      <c r="AG107" s="1915" t="s">
        <v>3103</v>
      </c>
      <c r="AH107" s="1915" t="s">
        <v>3103</v>
      </c>
      <c r="AI107" s="1915" t="s">
        <v>3103</v>
      </c>
      <c r="AJ107" s="1915" t="s">
        <v>3103</v>
      </c>
    </row>
    <row r="108" spans="1:36" x14ac:dyDescent="0.3">
      <c r="A108" s="1914" t="s">
        <v>1750</v>
      </c>
      <c r="B108" s="1915" t="s">
        <v>3550</v>
      </c>
      <c r="C108" s="1915" t="s">
        <v>3551</v>
      </c>
      <c r="D108" s="1915" t="s">
        <v>3307</v>
      </c>
      <c r="E108" s="1915" t="s">
        <v>3552</v>
      </c>
      <c r="F108" s="1915" t="s">
        <v>3305</v>
      </c>
      <c r="G108" s="1915" t="s">
        <v>3553</v>
      </c>
      <c r="H108" s="1915" t="s">
        <v>3554</v>
      </c>
      <c r="I108" s="1915" t="s">
        <v>3555</v>
      </c>
      <c r="J108" s="1915" t="s">
        <v>3556</v>
      </c>
      <c r="K108" s="1915" t="s">
        <v>3135</v>
      </c>
      <c r="L108" s="1915" t="s">
        <v>3557</v>
      </c>
      <c r="M108" s="1915" t="s">
        <v>3558</v>
      </c>
      <c r="N108" s="1915" t="s">
        <v>3283</v>
      </c>
      <c r="O108" s="1915" t="s">
        <v>3559</v>
      </c>
      <c r="P108" s="1915" t="s">
        <v>3560</v>
      </c>
      <c r="Q108" s="1915" t="s">
        <v>3561</v>
      </c>
      <c r="R108" s="1915" t="s">
        <v>3562</v>
      </c>
      <c r="S108" s="1915" t="s">
        <v>3563</v>
      </c>
      <c r="T108" s="1915" t="s">
        <v>3564</v>
      </c>
      <c r="U108" s="1915" t="s">
        <v>3565</v>
      </c>
      <c r="V108" s="1915" t="s">
        <v>3180</v>
      </c>
      <c r="W108" s="1915" t="s">
        <v>3104</v>
      </c>
      <c r="X108" s="1915" t="s">
        <v>3138</v>
      </c>
      <c r="Y108" s="1915" t="s">
        <v>3211</v>
      </c>
      <c r="Z108" s="1915" t="s">
        <v>3566</v>
      </c>
      <c r="AA108" s="1915" t="s">
        <v>3172</v>
      </c>
      <c r="AB108" s="1915" t="s">
        <v>3172</v>
      </c>
      <c r="AC108" s="1915" t="s">
        <v>3172</v>
      </c>
      <c r="AD108" s="1915" t="s">
        <v>3567</v>
      </c>
      <c r="AE108" s="1915" t="s">
        <v>3568</v>
      </c>
      <c r="AF108" s="1915" t="s">
        <v>3569</v>
      </c>
      <c r="AG108" s="1915" t="s">
        <v>3463</v>
      </c>
      <c r="AH108" s="1915" t="s">
        <v>3570</v>
      </c>
      <c r="AI108" s="1915" t="s">
        <v>3528</v>
      </c>
      <c r="AJ108" s="1915" t="s">
        <v>3571</v>
      </c>
    </row>
    <row r="109" spans="1:36" ht="18" thickBot="1" x14ac:dyDescent="0.35">
      <c r="A109" s="1914" t="s">
        <v>1751</v>
      </c>
      <c r="B109" s="1915" t="s">
        <v>3129</v>
      </c>
      <c r="C109" s="1915" t="s">
        <v>3168</v>
      </c>
      <c r="D109" s="1915" t="s">
        <v>3541</v>
      </c>
      <c r="E109" s="1915" t="s">
        <v>3541</v>
      </c>
      <c r="F109" s="1915" t="s">
        <v>3541</v>
      </c>
      <c r="G109" s="1915" t="s">
        <v>3541</v>
      </c>
      <c r="H109" s="1915" t="s">
        <v>3541</v>
      </c>
      <c r="I109" s="1915" t="s">
        <v>3541</v>
      </c>
      <c r="J109" s="1915" t="s">
        <v>3076</v>
      </c>
      <c r="K109" s="1915" t="s">
        <v>3541</v>
      </c>
      <c r="L109" s="1915" t="s">
        <v>3541</v>
      </c>
      <c r="M109" s="1915" t="s">
        <v>3541</v>
      </c>
      <c r="N109" s="1915" t="s">
        <v>3541</v>
      </c>
      <c r="O109" s="1915" t="s">
        <v>3541</v>
      </c>
      <c r="P109" s="1915" t="s">
        <v>3392</v>
      </c>
      <c r="Q109" s="1915" t="s">
        <v>3392</v>
      </c>
      <c r="R109" s="1915" t="s">
        <v>3392</v>
      </c>
      <c r="S109" s="1915" t="s">
        <v>3166</v>
      </c>
      <c r="T109" s="1915" t="s">
        <v>3195</v>
      </c>
      <c r="U109" s="1915" t="s">
        <v>3195</v>
      </c>
      <c r="V109" s="1915" t="s">
        <v>3094</v>
      </c>
      <c r="W109" s="1915" t="s">
        <v>3094</v>
      </c>
      <c r="X109" s="1915" t="s">
        <v>3543</v>
      </c>
      <c r="Y109" s="1915" t="s">
        <v>3543</v>
      </c>
      <c r="Z109" s="1915" t="s">
        <v>3543</v>
      </c>
      <c r="AA109" s="1915" t="s">
        <v>3543</v>
      </c>
      <c r="AB109" s="1915" t="s">
        <v>3094</v>
      </c>
      <c r="AC109" s="1915" t="s">
        <v>3543</v>
      </c>
      <c r="AD109" s="1915" t="s">
        <v>3546</v>
      </c>
      <c r="AE109" s="1915" t="s">
        <v>3545</v>
      </c>
      <c r="AF109" s="1915" t="s">
        <v>3545</v>
      </c>
      <c r="AG109" s="1915" t="s">
        <v>3546</v>
      </c>
      <c r="AH109" s="1915" t="s">
        <v>3544</v>
      </c>
      <c r="AI109" s="1915" t="s">
        <v>3572</v>
      </c>
      <c r="AJ109" s="1915" t="s">
        <v>3546</v>
      </c>
    </row>
    <row r="110" spans="1:36" ht="18.75" customHeight="1" x14ac:dyDescent="0.3">
      <c r="A110" s="1926" t="s">
        <v>3573</v>
      </c>
      <c r="B110" s="1927" t="s">
        <v>3574</v>
      </c>
      <c r="C110" s="1927" t="s">
        <v>3575</v>
      </c>
      <c r="D110" s="1927" t="s">
        <v>3078</v>
      </c>
      <c r="E110" s="1927" t="s">
        <v>3078</v>
      </c>
      <c r="F110" s="1927" t="s">
        <v>3078</v>
      </c>
      <c r="G110" s="1927" t="s">
        <v>3078</v>
      </c>
      <c r="H110" s="1927" t="s">
        <v>3257</v>
      </c>
      <c r="I110" s="1927" t="s">
        <v>3257</v>
      </c>
      <c r="J110" s="1927" t="s">
        <v>3078</v>
      </c>
      <c r="K110" s="1927" t="s">
        <v>3078</v>
      </c>
      <c r="L110" s="1927" t="s">
        <v>3078</v>
      </c>
      <c r="M110" s="1927" t="s">
        <v>3078</v>
      </c>
      <c r="N110" s="1927" t="s">
        <v>3078</v>
      </c>
      <c r="O110" s="1927" t="s">
        <v>3078</v>
      </c>
      <c r="P110" s="1927" t="s">
        <v>3576</v>
      </c>
      <c r="Q110" s="1927" t="s">
        <v>3576</v>
      </c>
      <c r="R110" s="1927" t="s">
        <v>3576</v>
      </c>
      <c r="S110" s="1928" t="s">
        <v>3577</v>
      </c>
      <c r="T110" s="1928" t="s">
        <v>3578</v>
      </c>
      <c r="U110" s="1928" t="s">
        <v>3579</v>
      </c>
      <c r="V110" s="1928" t="s">
        <v>3580</v>
      </c>
      <c r="W110" s="1928" t="s">
        <v>3580</v>
      </c>
      <c r="X110" s="1928" t="s">
        <v>3580</v>
      </c>
      <c r="Y110" s="1928" t="s">
        <v>3580</v>
      </c>
      <c r="Z110" s="1928" t="s">
        <v>3580</v>
      </c>
      <c r="AA110" s="1928" t="s">
        <v>3580</v>
      </c>
      <c r="AB110" s="1928" t="s">
        <v>3580</v>
      </c>
      <c r="AC110" s="1928" t="s">
        <v>3580</v>
      </c>
      <c r="AD110" s="1928" t="s">
        <v>3580</v>
      </c>
      <c r="AE110" s="1928" t="s">
        <v>3580</v>
      </c>
      <c r="AF110" s="1928" t="s">
        <v>3580</v>
      </c>
      <c r="AG110" s="1928" t="s">
        <v>3580</v>
      </c>
      <c r="AH110" s="1928" t="s">
        <v>3580</v>
      </c>
      <c r="AI110" s="1928" t="s">
        <v>3580</v>
      </c>
      <c r="AJ110" s="1928" t="s">
        <v>3580</v>
      </c>
    </row>
    <row r="111" spans="1:36" x14ac:dyDescent="0.3">
      <c r="A111" s="1916" t="s">
        <v>3581</v>
      </c>
      <c r="B111" s="1929" t="s">
        <v>3582</v>
      </c>
      <c r="C111" s="1929" t="s">
        <v>3583</v>
      </c>
      <c r="D111" s="1929" t="s">
        <v>3582</v>
      </c>
      <c r="E111" s="1929" t="s">
        <v>3582</v>
      </c>
      <c r="F111" s="1929" t="s">
        <v>3584</v>
      </c>
      <c r="G111" s="1929" t="s">
        <v>3585</v>
      </c>
      <c r="H111" s="1929" t="s">
        <v>3583</v>
      </c>
      <c r="I111" s="1929" t="s">
        <v>3582</v>
      </c>
      <c r="J111" s="1929" t="s">
        <v>3582</v>
      </c>
      <c r="K111" s="1929" t="s">
        <v>3582</v>
      </c>
      <c r="L111" s="1929" t="s">
        <v>3582</v>
      </c>
      <c r="M111" s="1929" t="s">
        <v>3582</v>
      </c>
      <c r="N111" s="1929" t="s">
        <v>3586</v>
      </c>
      <c r="O111" s="1929" t="s">
        <v>3586</v>
      </c>
      <c r="P111" s="1929" t="s">
        <v>3587</v>
      </c>
      <c r="Q111" s="1929" t="s">
        <v>3586</v>
      </c>
      <c r="R111" s="1929" t="s">
        <v>3588</v>
      </c>
      <c r="S111" s="1929" t="s">
        <v>3589</v>
      </c>
      <c r="T111" s="1929" t="s">
        <v>3590</v>
      </c>
      <c r="U111" s="1929" t="s">
        <v>3591</v>
      </c>
      <c r="V111" s="1929" t="s">
        <v>3592</v>
      </c>
      <c r="W111" s="1929" t="s">
        <v>3592</v>
      </c>
      <c r="X111" s="1929" t="s">
        <v>3593</v>
      </c>
      <c r="Y111" s="1929" t="s">
        <v>3594</v>
      </c>
      <c r="Z111" s="1929" t="s">
        <v>3594</v>
      </c>
      <c r="AA111" s="1929" t="s">
        <v>3594</v>
      </c>
      <c r="AB111" s="1929" t="s">
        <v>3594</v>
      </c>
      <c r="AC111" s="1929" t="s">
        <v>3594</v>
      </c>
      <c r="AD111" s="1929" t="s">
        <v>3595</v>
      </c>
      <c r="AE111" s="1929" t="s">
        <v>3594</v>
      </c>
      <c r="AF111" s="1929" t="s">
        <v>3594</v>
      </c>
      <c r="AG111" s="1929" t="s">
        <v>3574</v>
      </c>
      <c r="AH111" s="1929" t="s">
        <v>3596</v>
      </c>
      <c r="AI111" s="1929" t="s">
        <v>3596</v>
      </c>
      <c r="AJ111" s="1929" t="s">
        <v>3595</v>
      </c>
    </row>
    <row r="112" spans="1:36" x14ac:dyDescent="0.3">
      <c r="A112" s="1930" t="s">
        <v>3597</v>
      </c>
      <c r="B112" s="1931" t="s">
        <v>3598</v>
      </c>
      <c r="C112" s="1931" t="s">
        <v>3599</v>
      </c>
      <c r="D112" s="1931" t="s">
        <v>3598</v>
      </c>
      <c r="E112" s="1931" t="s">
        <v>3144</v>
      </c>
      <c r="F112" s="1931" t="s">
        <v>3367</v>
      </c>
      <c r="G112" s="1931" t="s">
        <v>3367</v>
      </c>
      <c r="H112" s="1931" t="s">
        <v>3600</v>
      </c>
      <c r="I112" s="1931" t="s">
        <v>3601</v>
      </c>
      <c r="J112" s="1931" t="s">
        <v>3329</v>
      </c>
      <c r="K112" s="1931" t="s">
        <v>3602</v>
      </c>
      <c r="L112" s="1931" t="s">
        <v>3603</v>
      </c>
      <c r="M112" s="1931" t="s">
        <v>3604</v>
      </c>
      <c r="N112" s="1931" t="s">
        <v>3605</v>
      </c>
      <c r="O112" s="1931" t="s">
        <v>3606</v>
      </c>
      <c r="P112" s="1931" t="s">
        <v>3605</v>
      </c>
      <c r="Q112" s="1931" t="s">
        <v>3607</v>
      </c>
      <c r="R112" s="1931" t="s">
        <v>3608</v>
      </c>
      <c r="S112" s="1931" t="s">
        <v>3609</v>
      </c>
      <c r="T112" s="1931" t="s">
        <v>3610</v>
      </c>
      <c r="U112" s="1931" t="s">
        <v>3611</v>
      </c>
      <c r="V112" s="1931" t="s">
        <v>3612</v>
      </c>
      <c r="W112" s="1931" t="s">
        <v>3148</v>
      </c>
      <c r="X112" s="1931" t="s">
        <v>3613</v>
      </c>
      <c r="Y112" s="1931" t="s">
        <v>3182</v>
      </c>
      <c r="Z112" s="1931" t="s">
        <v>3182</v>
      </c>
      <c r="AA112" s="1931" t="s">
        <v>3612</v>
      </c>
      <c r="AB112" s="1931" t="s">
        <v>3182</v>
      </c>
      <c r="AC112" s="1931" t="s">
        <v>3363</v>
      </c>
      <c r="AD112" s="1931" t="s">
        <v>3614</v>
      </c>
      <c r="AE112" s="1931" t="s">
        <v>3470</v>
      </c>
      <c r="AF112" s="1931" t="s">
        <v>3470</v>
      </c>
      <c r="AG112" s="1931" t="s">
        <v>3612</v>
      </c>
      <c r="AH112" s="1931" t="s">
        <v>3615</v>
      </c>
      <c r="AI112" s="1931" t="s">
        <v>3616</v>
      </c>
      <c r="AJ112" s="1931" t="s">
        <v>3617</v>
      </c>
    </row>
    <row r="113" spans="1:36" x14ac:dyDescent="0.3">
      <c r="A113" s="1913" t="s">
        <v>3618</v>
      </c>
      <c r="B113" s="1912">
        <f>0.095*100</f>
        <v>9.5</v>
      </c>
      <c r="C113" s="1912" t="s">
        <v>3619</v>
      </c>
      <c r="D113" s="1912" t="s">
        <v>3620</v>
      </c>
      <c r="E113" s="1912">
        <v>9.5</v>
      </c>
      <c r="F113" s="1912">
        <v>9.5</v>
      </c>
      <c r="G113" s="1912">
        <v>9.5</v>
      </c>
      <c r="H113" s="1912" t="s">
        <v>3135</v>
      </c>
      <c r="I113" s="1912" t="s">
        <v>3621</v>
      </c>
      <c r="J113" s="1912" t="s">
        <v>3619</v>
      </c>
      <c r="K113" s="1912">
        <v>9.5</v>
      </c>
      <c r="L113" s="1912">
        <v>9.35</v>
      </c>
      <c r="M113" s="1912" t="s">
        <v>3316</v>
      </c>
      <c r="N113" s="1912">
        <v>9.35</v>
      </c>
      <c r="O113" s="1912">
        <v>9.35</v>
      </c>
      <c r="P113" s="1912" t="s">
        <v>3622</v>
      </c>
      <c r="Q113" s="1912">
        <v>9.35</v>
      </c>
      <c r="R113" s="1912" t="s">
        <v>3623</v>
      </c>
      <c r="S113" s="1912">
        <v>8.85</v>
      </c>
      <c r="T113" s="1912" t="s">
        <v>3624</v>
      </c>
      <c r="U113" s="1912">
        <v>7.85</v>
      </c>
      <c r="V113" s="1912">
        <v>7.85</v>
      </c>
      <c r="W113" s="1912">
        <v>7.85</v>
      </c>
      <c r="X113" s="1912">
        <v>7.85</v>
      </c>
      <c r="Y113" s="1912" t="s">
        <v>3625</v>
      </c>
      <c r="Z113" s="1912" t="s">
        <v>3103</v>
      </c>
      <c r="AA113" s="1912" t="s">
        <v>3103</v>
      </c>
      <c r="AB113" s="1912" t="s">
        <v>3211</v>
      </c>
      <c r="AC113" s="1912" t="s">
        <v>3103</v>
      </c>
      <c r="AD113" s="1912" t="s">
        <v>3211</v>
      </c>
      <c r="AE113" s="1912" t="s">
        <v>3211</v>
      </c>
      <c r="AF113" s="1912" t="s">
        <v>3211</v>
      </c>
      <c r="AG113" s="1912" t="s">
        <v>3211</v>
      </c>
      <c r="AH113" s="1912" t="s">
        <v>3211</v>
      </c>
      <c r="AI113" s="1912" t="s">
        <v>3211</v>
      </c>
      <c r="AJ113" s="1912" t="s">
        <v>3211</v>
      </c>
    </row>
    <row r="114" spans="1:36" x14ac:dyDescent="0.3">
      <c r="A114" s="1913" t="s">
        <v>3626</v>
      </c>
      <c r="B114" s="1931" t="s">
        <v>3307</v>
      </c>
      <c r="C114" s="1931" t="s">
        <v>3307</v>
      </c>
      <c r="D114" s="1931" t="s">
        <v>3307</v>
      </c>
      <c r="E114" s="1931" t="s">
        <v>3307</v>
      </c>
      <c r="F114" s="1931" t="s">
        <v>3307</v>
      </c>
      <c r="G114" s="1931" t="s">
        <v>3307</v>
      </c>
      <c r="H114" s="1931" t="s">
        <v>3307</v>
      </c>
      <c r="I114" s="1931" t="s">
        <v>3627</v>
      </c>
      <c r="J114" s="1931" t="s">
        <v>3307</v>
      </c>
      <c r="K114" s="1931" t="s">
        <v>3307</v>
      </c>
      <c r="L114" s="1931" t="s">
        <v>3314</v>
      </c>
      <c r="M114" s="1931" t="s">
        <v>3628</v>
      </c>
      <c r="N114" s="1931" t="s">
        <v>3314</v>
      </c>
      <c r="O114" s="1931" t="s">
        <v>3314</v>
      </c>
      <c r="P114" s="1931" t="s">
        <v>3316</v>
      </c>
      <c r="Q114" s="1931" t="s">
        <v>3629</v>
      </c>
      <c r="R114" s="1931" t="s">
        <v>3314</v>
      </c>
      <c r="S114" s="1931" t="s">
        <v>3533</v>
      </c>
      <c r="T114" s="1931" t="s">
        <v>3630</v>
      </c>
      <c r="U114" s="1931" t="s">
        <v>3103</v>
      </c>
      <c r="V114" s="1931" t="s">
        <v>3103</v>
      </c>
      <c r="W114" s="1931" t="s">
        <v>3103</v>
      </c>
      <c r="X114" s="1931" t="s">
        <v>3103</v>
      </c>
      <c r="Y114" s="1931" t="s">
        <v>3103</v>
      </c>
      <c r="Z114" s="1931" t="s">
        <v>3463</v>
      </c>
      <c r="AA114" s="1931" t="s">
        <v>3103</v>
      </c>
      <c r="AB114" s="1931" t="s">
        <v>3103</v>
      </c>
      <c r="AC114" s="1931" t="s">
        <v>3103</v>
      </c>
      <c r="AD114" s="1931" t="s">
        <v>3103</v>
      </c>
      <c r="AE114" s="1931" t="s">
        <v>3103</v>
      </c>
      <c r="AF114" s="1931" t="s">
        <v>3104</v>
      </c>
      <c r="AG114" s="1931" t="s">
        <v>3103</v>
      </c>
      <c r="AH114" s="1931" t="s">
        <v>3103</v>
      </c>
      <c r="AI114" s="1931" t="s">
        <v>3103</v>
      </c>
      <c r="AJ114" s="1931" t="s">
        <v>3103</v>
      </c>
    </row>
    <row r="115" spans="1:36" x14ac:dyDescent="0.3">
      <c r="A115" s="1913" t="s">
        <v>3631</v>
      </c>
      <c r="B115" s="1912">
        <f>0.095*100</f>
        <v>9.5</v>
      </c>
      <c r="C115" s="1912">
        <v>9.5</v>
      </c>
      <c r="D115" s="1912">
        <v>9.5</v>
      </c>
      <c r="E115" s="1912">
        <v>9.5</v>
      </c>
      <c r="F115" s="1912">
        <v>9.5</v>
      </c>
      <c r="G115" s="1912">
        <v>9.5</v>
      </c>
      <c r="H115" s="1912">
        <v>9.5</v>
      </c>
      <c r="I115" s="1912">
        <v>9.5</v>
      </c>
      <c r="J115" s="1912">
        <v>9.5</v>
      </c>
      <c r="K115" s="1912">
        <v>9.5</v>
      </c>
      <c r="L115" s="1912">
        <v>9.35</v>
      </c>
      <c r="M115" s="1912">
        <v>9.35</v>
      </c>
      <c r="N115" s="1912">
        <v>9.35</v>
      </c>
      <c r="O115" s="1912" t="s">
        <v>3632</v>
      </c>
      <c r="P115" s="1912">
        <v>9.35</v>
      </c>
      <c r="Q115" s="1912">
        <v>9.35</v>
      </c>
      <c r="R115" s="1912" t="s">
        <v>3632</v>
      </c>
      <c r="S115" s="1912">
        <v>8.85</v>
      </c>
      <c r="T115" s="1912" t="s">
        <v>3633</v>
      </c>
      <c r="U115" s="1912" t="s">
        <v>3633</v>
      </c>
      <c r="V115" s="1912">
        <v>7.85</v>
      </c>
      <c r="W115" s="1912">
        <v>7.85</v>
      </c>
      <c r="X115" s="1912">
        <v>7.85</v>
      </c>
      <c r="Y115" s="1912">
        <v>7.85</v>
      </c>
      <c r="Z115" s="1912">
        <v>7.85</v>
      </c>
      <c r="AA115" s="1912">
        <v>7.85</v>
      </c>
      <c r="AB115" s="1912">
        <v>7.85</v>
      </c>
      <c r="AC115" s="1912">
        <v>7.85</v>
      </c>
      <c r="AD115" s="1912">
        <v>7.85</v>
      </c>
      <c r="AE115" s="1912">
        <v>7.85</v>
      </c>
      <c r="AF115" s="1912">
        <v>7.85</v>
      </c>
      <c r="AG115" s="1912">
        <v>7.85</v>
      </c>
      <c r="AH115" s="1912">
        <v>7.85</v>
      </c>
      <c r="AI115" s="1912">
        <v>7.85</v>
      </c>
      <c r="AJ115" s="1912">
        <v>7.85</v>
      </c>
    </row>
    <row r="116" spans="1:36" ht="18" thickBot="1" x14ac:dyDescent="0.35">
      <c r="A116" s="1932" t="s">
        <v>3634</v>
      </c>
      <c r="B116" s="1933" t="s">
        <v>3635</v>
      </c>
      <c r="C116" s="1933" t="s">
        <v>3636</v>
      </c>
      <c r="D116" s="1933" t="s">
        <v>3636</v>
      </c>
      <c r="E116" s="1933" t="s">
        <v>3636</v>
      </c>
      <c r="F116" s="1933" t="s">
        <v>3133</v>
      </c>
      <c r="G116" s="1933" t="s">
        <v>3133</v>
      </c>
      <c r="H116" s="1933" t="s">
        <v>3133</v>
      </c>
      <c r="I116" s="1933" t="s">
        <v>3133</v>
      </c>
      <c r="J116" s="1933" t="s">
        <v>3637</v>
      </c>
      <c r="K116" s="1933" t="s">
        <v>3128</v>
      </c>
      <c r="L116" s="1933" t="s">
        <v>3130</v>
      </c>
      <c r="M116" s="1933" t="s">
        <v>3130</v>
      </c>
      <c r="N116" s="1933" t="s">
        <v>3123</v>
      </c>
      <c r="O116" s="1933" t="s">
        <v>3455</v>
      </c>
      <c r="P116" s="1933" t="s">
        <v>3455</v>
      </c>
      <c r="Q116" s="1933" t="s">
        <v>3123</v>
      </c>
      <c r="R116" s="1933" t="s">
        <v>3174</v>
      </c>
      <c r="S116" s="1934">
        <v>5.35</v>
      </c>
      <c r="T116" s="1934" t="s">
        <v>3100</v>
      </c>
      <c r="U116" s="1934" t="s">
        <v>3171</v>
      </c>
      <c r="V116" s="1934" t="s">
        <v>3457</v>
      </c>
      <c r="W116" s="1934" t="s">
        <v>3392</v>
      </c>
      <c r="X116" s="1934" t="s">
        <v>3094</v>
      </c>
      <c r="Y116" s="1934" t="s">
        <v>3100</v>
      </c>
      <c r="Z116" s="1934" t="s">
        <v>16</v>
      </c>
      <c r="AA116" s="1934" t="s">
        <v>3132</v>
      </c>
      <c r="AB116" s="1934" t="s">
        <v>16</v>
      </c>
      <c r="AC116" s="1934" t="s">
        <v>3638</v>
      </c>
      <c r="AD116" s="1934" t="s">
        <v>16</v>
      </c>
      <c r="AE116" s="1934" t="s">
        <v>3639</v>
      </c>
      <c r="AF116" s="1934">
        <v>3.55</v>
      </c>
      <c r="AG116" s="1934" t="s">
        <v>16</v>
      </c>
      <c r="AH116" s="1934" t="s">
        <v>16</v>
      </c>
      <c r="AI116" s="1934">
        <v>4.5</v>
      </c>
      <c r="AJ116" s="1935" t="s">
        <v>16</v>
      </c>
    </row>
    <row r="117" spans="1:36" ht="19.5" customHeight="1" thickTop="1" x14ac:dyDescent="0.25">
      <c r="A117" s="1718"/>
      <c r="B117" s="1936"/>
      <c r="C117" s="1936"/>
      <c r="D117" s="1936"/>
      <c r="E117" s="1936"/>
      <c r="F117" s="1936"/>
      <c r="G117" s="1936"/>
      <c r="H117" s="1936"/>
      <c r="I117" s="1936"/>
      <c r="J117" s="1936"/>
      <c r="K117" s="1936"/>
      <c r="L117" s="1936"/>
      <c r="M117" s="1936"/>
      <c r="N117" s="1936"/>
      <c r="O117" s="1936"/>
      <c r="P117" s="1936"/>
      <c r="Q117" s="1936"/>
      <c r="R117" s="1936"/>
      <c r="S117" s="1936"/>
      <c r="T117" s="1936"/>
      <c r="U117" s="1936"/>
      <c r="V117" s="1936"/>
      <c r="W117" s="1936"/>
      <c r="X117" s="1936"/>
      <c r="Y117" s="1936"/>
      <c r="Z117" s="1936"/>
      <c r="AA117" s="1936"/>
      <c r="AB117" s="1936"/>
      <c r="AC117" s="1936"/>
      <c r="AD117" s="1936"/>
      <c r="AE117" s="1936"/>
      <c r="AF117" s="1936"/>
      <c r="AG117" s="1936"/>
      <c r="AH117" s="1936"/>
      <c r="AI117" s="1936"/>
      <c r="AJ117" s="1936"/>
    </row>
    <row r="118" spans="1:36" ht="19.5" customHeight="1" x14ac:dyDescent="0.25">
      <c r="A118" s="1937" t="s">
        <v>3640</v>
      </c>
      <c r="B118" s="1936"/>
      <c r="C118" s="1936"/>
      <c r="D118" s="1936"/>
      <c r="E118" s="1936"/>
      <c r="F118" s="1936"/>
      <c r="G118" s="1936"/>
      <c r="H118" s="1936"/>
      <c r="I118" s="1936"/>
      <c r="J118" s="1936"/>
      <c r="K118" s="1936"/>
      <c r="L118" s="1936"/>
      <c r="M118" s="1936"/>
      <c r="N118" s="1936"/>
      <c r="O118" s="1936"/>
      <c r="P118" s="1936"/>
      <c r="Q118" s="1936"/>
      <c r="R118" s="1936"/>
      <c r="S118" s="1936"/>
      <c r="T118" s="1936"/>
      <c r="U118" s="1936"/>
      <c r="V118" s="1936"/>
      <c r="W118" s="1936"/>
      <c r="X118" s="1936"/>
      <c r="Y118" s="1936"/>
      <c r="Z118" s="1936"/>
      <c r="AA118" s="1936"/>
      <c r="AB118" s="1936"/>
      <c r="AC118" s="1936"/>
      <c r="AD118" s="1936"/>
      <c r="AE118" s="1936"/>
      <c r="AF118" s="1936"/>
      <c r="AG118" s="1936"/>
      <c r="AH118" s="1936"/>
      <c r="AI118" s="1936"/>
      <c r="AJ118" s="1936"/>
    </row>
    <row r="119" spans="1:36" ht="15" customHeight="1" x14ac:dyDescent="0.25">
      <c r="A119" s="3326" t="s">
        <v>794</v>
      </c>
      <c r="B119" s="3326"/>
      <c r="C119" s="3326"/>
      <c r="D119" s="340"/>
      <c r="E119" s="340"/>
      <c r="F119" s="340"/>
      <c r="G119" s="340"/>
      <c r="H119" s="340"/>
      <c r="I119" s="340"/>
      <c r="J119" s="340"/>
      <c r="K119" s="340"/>
      <c r="L119" s="340"/>
      <c r="M119" s="340"/>
      <c r="N119" s="340"/>
      <c r="O119" s="340"/>
      <c r="P119" s="340"/>
      <c r="Q119" s="340"/>
      <c r="R119" s="340"/>
      <c r="S119" s="340"/>
      <c r="T119" s="340"/>
      <c r="U119" s="340"/>
      <c r="V119" s="340"/>
      <c r="W119" s="340"/>
      <c r="X119" s="340"/>
      <c r="Y119" s="340"/>
      <c r="Z119" s="340"/>
      <c r="AA119" s="340"/>
      <c r="AB119" s="340"/>
      <c r="AC119" s="340"/>
      <c r="AD119" s="340"/>
      <c r="AE119" s="340"/>
      <c r="AF119" s="340"/>
      <c r="AG119" s="340"/>
      <c r="AH119" s="340"/>
      <c r="AI119" s="340"/>
      <c r="AJ119" s="340"/>
    </row>
  </sheetData>
  <dataConsolidate function="countNums">
    <dataRefs count="2">
      <dataRef ref="C4:AJ4" sheet="Bulletin - New Loans" r:id="rId1"/>
      <dataRef ref="C4:AL104" sheet="Bulletin - New Loans" r:id="rId2"/>
    </dataRefs>
  </dataConsolidate>
  <mergeCells count="1">
    <mergeCell ref="A119:C119"/>
  </mergeCells>
  <printOptions horizontalCentered="1"/>
  <pageMargins left="0.75" right="0.75" top="0.75" bottom="0.75" header="0.3" footer="0"/>
  <pageSetup paperSize="9" scale="35" fitToHeight="0" orientation="landscape" r:id="rId3"/>
  <headerFooter alignWithMargins="0"/>
  <rowBreaks count="1" manualBreakCount="1">
    <brk id="66" max="16383"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3"/>
  <sheetViews>
    <sheetView showGridLines="0" zoomScaleNormal="100" zoomScaleSheetLayoutView="85" workbookViewId="0">
      <pane xSplit="3" ySplit="3" topLeftCell="F25" activePane="bottomRight" state="frozen"/>
      <selection activeCell="R21" sqref="R21"/>
      <selection pane="topRight" activeCell="R21" sqref="R21"/>
      <selection pane="bottomLeft" activeCell="R21" sqref="R21"/>
      <selection pane="bottomRight" activeCell="J41" sqref="J41"/>
    </sheetView>
  </sheetViews>
  <sheetFormatPr defaultColWidth="9.140625" defaultRowHeight="15" x14ac:dyDescent="0.25"/>
  <cols>
    <col min="1" max="1" width="72.85546875" style="1346" customWidth="1"/>
    <col min="2" max="2" width="15.85546875" style="1346" customWidth="1"/>
    <col min="3" max="3" width="11.7109375" style="1346" customWidth="1"/>
    <col min="4" max="14" width="10.5703125" style="1345" customWidth="1"/>
    <col min="15" max="35" width="9.140625" style="1345"/>
    <col min="36" max="16384" width="9.140625" style="1346"/>
  </cols>
  <sheetData>
    <row r="1" spans="1:35" s="1339" customFormat="1" ht="18" customHeight="1" x14ac:dyDescent="0.25">
      <c r="A1" s="3291" t="s">
        <v>1167</v>
      </c>
      <c r="B1" s="1335"/>
      <c r="C1" s="1335"/>
      <c r="D1" s="1336"/>
      <c r="E1" s="1336"/>
      <c r="F1" s="1336"/>
      <c r="G1" s="1336"/>
      <c r="H1" s="1337"/>
      <c r="I1" s="1337"/>
      <c r="J1" s="1337"/>
      <c r="K1" s="1337"/>
      <c r="L1" s="1337"/>
      <c r="M1" s="1337"/>
      <c r="N1" s="1337"/>
      <c r="O1" s="1338"/>
      <c r="P1" s="1338"/>
      <c r="Q1" s="1338"/>
      <c r="R1" s="1338"/>
      <c r="S1" s="1338"/>
      <c r="T1" s="1338"/>
      <c r="U1" s="1338"/>
      <c r="V1" s="1338"/>
      <c r="W1" s="1338"/>
      <c r="X1" s="1338"/>
      <c r="Y1" s="1338"/>
      <c r="Z1" s="1338"/>
      <c r="AA1" s="1338"/>
      <c r="AB1" s="1338"/>
      <c r="AC1" s="1338"/>
      <c r="AD1" s="1338"/>
      <c r="AE1" s="1338"/>
      <c r="AF1" s="1338"/>
      <c r="AG1" s="1338"/>
      <c r="AH1" s="1338"/>
      <c r="AI1" s="1338"/>
    </row>
    <row r="2" spans="1:35" s="1339" customFormat="1" ht="13.5" customHeight="1" thickBot="1" x14ac:dyDescent="0.3">
      <c r="A2" s="3291"/>
      <c r="B2" s="1335"/>
      <c r="C2" s="1335"/>
      <c r="D2" s="1340"/>
      <c r="E2" s="1340"/>
      <c r="F2" s="1340"/>
      <c r="G2" s="1340"/>
      <c r="H2" s="1340"/>
      <c r="I2" s="1340"/>
      <c r="J2" s="1340"/>
      <c r="K2" s="1340"/>
      <c r="L2" s="1340"/>
      <c r="M2" s="1340"/>
      <c r="N2" s="1340"/>
      <c r="O2" s="1338"/>
      <c r="P2" s="1338"/>
      <c r="Q2" s="1338"/>
      <c r="R2" s="1338"/>
      <c r="S2" s="1338"/>
      <c r="T2" s="1338"/>
      <c r="U2" s="1338"/>
      <c r="V2" s="1338"/>
      <c r="W2" s="1338"/>
      <c r="X2" s="1338"/>
      <c r="Y2" s="1338"/>
      <c r="Z2" s="1338"/>
      <c r="AA2" s="1338"/>
      <c r="AB2" s="1338"/>
      <c r="AC2" s="1338"/>
      <c r="AD2" s="1338"/>
      <c r="AE2" s="1338"/>
      <c r="AF2" s="1338"/>
      <c r="AG2" s="1338"/>
      <c r="AH2" s="1338"/>
      <c r="AI2" s="1338"/>
    </row>
    <row r="3" spans="1:35" ht="37.5" customHeight="1" thickTop="1" thickBot="1" x14ac:dyDescent="0.3">
      <c r="A3" s="1341"/>
      <c r="B3" s="1342" t="s">
        <v>0</v>
      </c>
      <c r="C3" s="1342" t="s">
        <v>1168</v>
      </c>
      <c r="D3" s="1342">
        <v>2011</v>
      </c>
      <c r="E3" s="1342">
        <v>2012</v>
      </c>
      <c r="F3" s="1342">
        <v>2013</v>
      </c>
      <c r="G3" s="1342">
        <v>2014</v>
      </c>
      <c r="H3" s="1342">
        <v>2015</v>
      </c>
      <c r="I3" s="1342">
        <v>2016</v>
      </c>
      <c r="J3" s="1342">
        <v>2017</v>
      </c>
      <c r="K3" s="1342">
        <v>2018</v>
      </c>
      <c r="L3" s="1342">
        <v>2019</v>
      </c>
      <c r="M3" s="1343">
        <v>2020</v>
      </c>
      <c r="N3" s="1344">
        <v>2021</v>
      </c>
    </row>
    <row r="4" spans="1:35" ht="20.100000000000001" customHeight="1" x14ac:dyDescent="0.25">
      <c r="A4" s="1347" t="s">
        <v>1169</v>
      </c>
      <c r="B4" s="1348" t="s">
        <v>1170</v>
      </c>
      <c r="C4" s="1349"/>
      <c r="D4" s="1350">
        <v>1252404</v>
      </c>
      <c r="E4" s="1350">
        <v>1255882</v>
      </c>
      <c r="F4" s="1350">
        <v>1258653</v>
      </c>
      <c r="G4" s="1350">
        <v>1260934</v>
      </c>
      <c r="H4" s="1350">
        <v>1262605</v>
      </c>
      <c r="I4" s="1350">
        <v>1263473</v>
      </c>
      <c r="J4" s="1350">
        <v>1264613</v>
      </c>
      <c r="K4" s="1350">
        <v>1265303</v>
      </c>
      <c r="L4" s="1350">
        <v>1265711</v>
      </c>
      <c r="M4" s="1351">
        <v>1265740</v>
      </c>
      <c r="N4" s="1352">
        <v>1266060</v>
      </c>
    </row>
    <row r="5" spans="1:35" ht="20.100000000000001" customHeight="1" x14ac:dyDescent="0.25">
      <c r="A5" s="1347" t="s">
        <v>1171</v>
      </c>
      <c r="B5" s="1349" t="s">
        <v>1172</v>
      </c>
      <c r="C5" s="1349"/>
      <c r="D5" s="1350">
        <v>964642</v>
      </c>
      <c r="E5" s="1353">
        <v>965441</v>
      </c>
      <c r="F5" s="1353">
        <v>992503</v>
      </c>
      <c r="G5" s="1353">
        <v>1038334</v>
      </c>
      <c r="H5" s="1353">
        <v>1151252</v>
      </c>
      <c r="I5" s="1353">
        <v>1275227</v>
      </c>
      <c r="J5" s="1353">
        <v>1341860</v>
      </c>
      <c r="K5" s="1353">
        <v>1399408</v>
      </c>
      <c r="L5" s="1353">
        <v>1383488</v>
      </c>
      <c r="M5" s="1351">
        <v>308980</v>
      </c>
      <c r="N5" s="1352" t="s">
        <v>1173</v>
      </c>
    </row>
    <row r="6" spans="1:35" ht="20.100000000000001" customHeight="1" x14ac:dyDescent="0.25">
      <c r="A6" s="1347" t="s">
        <v>1174</v>
      </c>
      <c r="B6" s="1349" t="s">
        <v>1172</v>
      </c>
      <c r="C6" s="1349" t="s">
        <v>681</v>
      </c>
      <c r="D6" s="1354">
        <v>42717</v>
      </c>
      <c r="E6" s="1355">
        <v>44378</v>
      </c>
      <c r="F6" s="1355">
        <v>40557</v>
      </c>
      <c r="G6" s="1355">
        <v>44304</v>
      </c>
      <c r="H6" s="1355">
        <v>50191</v>
      </c>
      <c r="I6" s="1355">
        <v>55867</v>
      </c>
      <c r="J6" s="1353">
        <v>60262</v>
      </c>
      <c r="K6" s="1353">
        <v>64037</v>
      </c>
      <c r="L6" s="1353">
        <v>63107</v>
      </c>
      <c r="M6" s="1351">
        <v>17664</v>
      </c>
      <c r="N6" s="1352" t="s">
        <v>5337</v>
      </c>
    </row>
    <row r="7" spans="1:35" s="1361" customFormat="1" ht="20.100000000000001" customHeight="1" x14ac:dyDescent="0.25">
      <c r="A7" s="1347" t="s">
        <v>1175</v>
      </c>
      <c r="B7" s="1356" t="s">
        <v>1172</v>
      </c>
      <c r="C7" s="1356" t="s">
        <v>1176</v>
      </c>
      <c r="D7" s="1357">
        <v>3.9</v>
      </c>
      <c r="E7" s="1357">
        <v>3.6</v>
      </c>
      <c r="F7" s="1357">
        <v>3.4</v>
      </c>
      <c r="G7" s="1357">
        <v>3.6</v>
      </c>
      <c r="H7" s="1357">
        <v>3.1</v>
      </c>
      <c r="I7" s="1357">
        <v>3.6</v>
      </c>
      <c r="J7" s="1358">
        <v>3.6</v>
      </c>
      <c r="K7" s="1358">
        <v>3.6</v>
      </c>
      <c r="L7" s="1358">
        <v>3.2</v>
      </c>
      <c r="M7" s="1358" t="s">
        <v>1177</v>
      </c>
      <c r="N7" s="1359" t="s">
        <v>1178</v>
      </c>
      <c r="O7" s="1360"/>
      <c r="P7" s="1360"/>
      <c r="Q7" s="1360"/>
      <c r="R7" s="1360"/>
      <c r="S7" s="1360"/>
      <c r="T7" s="1360"/>
      <c r="U7" s="1360"/>
      <c r="V7" s="1360"/>
      <c r="W7" s="1360"/>
      <c r="X7" s="1360"/>
      <c r="Y7" s="1360"/>
      <c r="Z7" s="1360"/>
      <c r="AA7" s="1360"/>
      <c r="AB7" s="1360"/>
      <c r="AC7" s="1360"/>
      <c r="AD7" s="1360"/>
      <c r="AE7" s="1360"/>
      <c r="AF7" s="1360"/>
      <c r="AG7" s="1360"/>
      <c r="AH7" s="1360"/>
      <c r="AI7" s="1360"/>
    </row>
    <row r="8" spans="1:35" s="1361" customFormat="1" ht="20.100000000000001" customHeight="1" x14ac:dyDescent="0.25">
      <c r="A8" s="1347" t="s">
        <v>1179</v>
      </c>
      <c r="B8" s="1356" t="s">
        <v>1172</v>
      </c>
      <c r="C8" s="1356" t="s">
        <v>1176</v>
      </c>
      <c r="D8" s="1357">
        <v>4.0999999999999996</v>
      </c>
      <c r="E8" s="1357">
        <v>3.5</v>
      </c>
      <c r="F8" s="1357">
        <v>3.4</v>
      </c>
      <c r="G8" s="1357">
        <v>3.7</v>
      </c>
      <c r="H8" s="1357">
        <v>3.6</v>
      </c>
      <c r="I8" s="1357">
        <v>3.8</v>
      </c>
      <c r="J8" s="1358">
        <v>3.8</v>
      </c>
      <c r="K8" s="1358">
        <v>3.8</v>
      </c>
      <c r="L8" s="1358">
        <v>3</v>
      </c>
      <c r="M8" s="1358" t="s">
        <v>1180</v>
      </c>
      <c r="N8" s="1359" t="s">
        <v>1178</v>
      </c>
      <c r="O8" s="1360"/>
      <c r="P8" s="1360"/>
      <c r="Q8" s="1360"/>
      <c r="R8" s="1360"/>
      <c r="S8" s="1360"/>
      <c r="T8" s="1360"/>
      <c r="U8" s="1360"/>
      <c r="V8" s="1360"/>
      <c r="W8" s="1360"/>
      <c r="X8" s="1360"/>
      <c r="Y8" s="1360"/>
      <c r="Z8" s="1360"/>
      <c r="AA8" s="1360"/>
      <c r="AB8" s="1360"/>
      <c r="AC8" s="1360"/>
      <c r="AD8" s="1360"/>
      <c r="AE8" s="1360"/>
      <c r="AF8" s="1360"/>
      <c r="AG8" s="1360"/>
      <c r="AH8" s="1360"/>
      <c r="AI8" s="1360"/>
    </row>
    <row r="9" spans="1:35" s="1361" customFormat="1" ht="20.100000000000001" customHeight="1" x14ac:dyDescent="0.25">
      <c r="A9" s="1347" t="s">
        <v>1181</v>
      </c>
      <c r="B9" s="1356" t="s">
        <v>1172</v>
      </c>
      <c r="C9" s="1356" t="s">
        <v>681</v>
      </c>
      <c r="D9" s="1355">
        <v>330647</v>
      </c>
      <c r="E9" s="1355">
        <v>350644</v>
      </c>
      <c r="F9" s="1355">
        <v>372397</v>
      </c>
      <c r="G9" s="1355">
        <v>392062</v>
      </c>
      <c r="H9" s="1355">
        <v>409893</v>
      </c>
      <c r="I9" s="1355">
        <v>434765</v>
      </c>
      <c r="J9" s="1353">
        <v>457201</v>
      </c>
      <c r="K9" s="1353">
        <v>481256</v>
      </c>
      <c r="L9" s="1353" t="s">
        <v>1182</v>
      </c>
      <c r="M9" s="1351" t="s">
        <v>1183</v>
      </c>
      <c r="N9" s="1352" t="s">
        <v>1184</v>
      </c>
      <c r="O9" s="1360"/>
      <c r="P9" s="1360"/>
      <c r="Q9" s="1360"/>
      <c r="R9" s="1360"/>
      <c r="S9" s="1360"/>
      <c r="T9" s="1360"/>
      <c r="U9" s="1360"/>
      <c r="V9" s="1360"/>
      <c r="W9" s="1360"/>
      <c r="X9" s="1360"/>
      <c r="Y9" s="1360"/>
      <c r="Z9" s="1360"/>
      <c r="AA9" s="1360"/>
      <c r="AB9" s="1360"/>
      <c r="AC9" s="1360"/>
      <c r="AD9" s="1360"/>
      <c r="AE9" s="1360"/>
      <c r="AF9" s="1360"/>
      <c r="AG9" s="1360"/>
      <c r="AH9" s="1360"/>
      <c r="AI9" s="1360"/>
    </row>
    <row r="10" spans="1:35" s="1361" customFormat="1" ht="20.100000000000001" customHeight="1" x14ac:dyDescent="0.25">
      <c r="A10" s="1347" t="s">
        <v>1185</v>
      </c>
      <c r="B10" s="1356" t="s">
        <v>1172</v>
      </c>
      <c r="C10" s="1356" t="s">
        <v>681</v>
      </c>
      <c r="D10" s="1355" t="s">
        <v>1186</v>
      </c>
      <c r="E10" s="1355" t="s">
        <v>1187</v>
      </c>
      <c r="F10" s="1355" t="s">
        <v>1188</v>
      </c>
      <c r="G10" s="1355" t="s">
        <v>1189</v>
      </c>
      <c r="H10" s="1355" t="s">
        <v>1190</v>
      </c>
      <c r="I10" s="1355" t="s">
        <v>1191</v>
      </c>
      <c r="J10" s="1353" t="s">
        <v>1192</v>
      </c>
      <c r="K10" s="1353" t="s">
        <v>1193</v>
      </c>
      <c r="L10" s="1353" t="s">
        <v>1194</v>
      </c>
      <c r="M10" s="1351" t="s">
        <v>1195</v>
      </c>
      <c r="N10" s="1352" t="s">
        <v>1196</v>
      </c>
      <c r="O10" s="1360"/>
      <c r="P10" s="1360"/>
      <c r="Q10" s="1360"/>
      <c r="R10" s="1360"/>
      <c r="S10" s="1360"/>
      <c r="T10" s="1360"/>
      <c r="U10" s="1360"/>
      <c r="V10" s="1360"/>
      <c r="W10" s="1360"/>
      <c r="X10" s="1360"/>
      <c r="Y10" s="1360"/>
      <c r="Z10" s="1360"/>
      <c r="AA10" s="1360"/>
      <c r="AB10" s="1360"/>
      <c r="AC10" s="1360"/>
      <c r="AD10" s="1360"/>
      <c r="AE10" s="1360"/>
      <c r="AF10" s="1360"/>
      <c r="AG10" s="1360"/>
      <c r="AH10" s="1360"/>
      <c r="AI10" s="1360"/>
    </row>
    <row r="11" spans="1:35" s="1361" customFormat="1" ht="20.100000000000001" customHeight="1" x14ac:dyDescent="0.25">
      <c r="A11" s="1347" t="s">
        <v>1197</v>
      </c>
      <c r="B11" s="1356" t="s">
        <v>1198</v>
      </c>
      <c r="C11" s="1356" t="s">
        <v>1199</v>
      </c>
      <c r="D11" s="1355" t="s">
        <v>1200</v>
      </c>
      <c r="E11" s="1355" t="s">
        <v>1201</v>
      </c>
      <c r="F11" s="1355" t="s">
        <v>1202</v>
      </c>
      <c r="G11" s="1355" t="s">
        <v>1203</v>
      </c>
      <c r="H11" s="1355" t="s">
        <v>1204</v>
      </c>
      <c r="I11" s="1355" t="s">
        <v>1205</v>
      </c>
      <c r="J11" s="1353" t="s">
        <v>1206</v>
      </c>
      <c r="K11" s="1353" t="s">
        <v>1207</v>
      </c>
      <c r="L11" s="1353" t="s">
        <v>1208</v>
      </c>
      <c r="M11" s="1351" t="s">
        <v>1209</v>
      </c>
      <c r="N11" s="1352" t="s">
        <v>1210</v>
      </c>
      <c r="O11" s="1360"/>
      <c r="P11" s="1360"/>
      <c r="Q11" s="1360"/>
      <c r="R11" s="1360"/>
      <c r="S11" s="1360"/>
      <c r="T11" s="1360"/>
      <c r="U11" s="1360"/>
      <c r="V11" s="1360"/>
      <c r="W11" s="1360"/>
      <c r="X11" s="1360"/>
      <c r="Y11" s="1360"/>
      <c r="Z11" s="1360"/>
      <c r="AA11" s="1360"/>
      <c r="AB11" s="1360"/>
      <c r="AC11" s="1360"/>
      <c r="AD11" s="1360"/>
      <c r="AE11" s="1360"/>
      <c r="AF11" s="1360"/>
      <c r="AG11" s="1360"/>
      <c r="AH11" s="1360"/>
      <c r="AI11" s="1360"/>
    </row>
    <row r="12" spans="1:35" ht="20.100000000000001" customHeight="1" x14ac:dyDescent="0.25">
      <c r="A12" s="1347" t="s">
        <v>1211</v>
      </c>
      <c r="B12" s="1348" t="s">
        <v>1212</v>
      </c>
      <c r="C12" s="1349" t="s">
        <v>1176</v>
      </c>
      <c r="D12" s="1362">
        <v>5.0999999999999996</v>
      </c>
      <c r="E12" s="1362">
        <v>5.0999999999999996</v>
      </c>
      <c r="F12" s="1362">
        <v>3.6</v>
      </c>
      <c r="G12" s="1363">
        <v>4</v>
      </c>
      <c r="H12" s="1363">
        <v>1.7</v>
      </c>
      <c r="I12" s="1363">
        <v>0.9</v>
      </c>
      <c r="J12" s="1363">
        <v>2.4</v>
      </c>
      <c r="K12" s="1363">
        <v>4.3</v>
      </c>
      <c r="L12" s="1363">
        <v>1</v>
      </c>
      <c r="M12" s="1364">
        <v>1.8</v>
      </c>
      <c r="N12" s="1365">
        <v>2.2000000000000002</v>
      </c>
    </row>
    <row r="13" spans="1:35" ht="20.100000000000001" customHeight="1" x14ac:dyDescent="0.25">
      <c r="A13" s="1347" t="s">
        <v>1213</v>
      </c>
      <c r="B13" s="1348" t="s">
        <v>1198</v>
      </c>
      <c r="C13" s="1349" t="s">
        <v>1176</v>
      </c>
      <c r="D13" s="1362">
        <v>6.5</v>
      </c>
      <c r="E13" s="1362">
        <v>3.9</v>
      </c>
      <c r="F13" s="1362">
        <v>3.5</v>
      </c>
      <c r="G13" s="1366">
        <v>3.2</v>
      </c>
      <c r="H13" s="1366">
        <v>1.3</v>
      </c>
      <c r="I13" s="1366">
        <v>1</v>
      </c>
      <c r="J13" s="1358">
        <v>3.7</v>
      </c>
      <c r="K13" s="1358">
        <v>3.2</v>
      </c>
      <c r="L13" s="1358">
        <v>0.5</v>
      </c>
      <c r="M13" s="1367" t="s">
        <v>1214</v>
      </c>
      <c r="N13" s="1368" t="s">
        <v>1215</v>
      </c>
    </row>
    <row r="14" spans="1:35" s="1370" customFormat="1" ht="20.100000000000001" customHeight="1" x14ac:dyDescent="0.25">
      <c r="A14" s="1347" t="s">
        <v>1216</v>
      </c>
      <c r="B14" s="1349" t="s">
        <v>1198</v>
      </c>
      <c r="C14" s="1349" t="s">
        <v>1176</v>
      </c>
      <c r="D14" s="1362">
        <v>7.8</v>
      </c>
      <c r="E14" s="1362">
        <v>8</v>
      </c>
      <c r="F14" s="1362">
        <v>8</v>
      </c>
      <c r="G14" s="1366">
        <v>7.8</v>
      </c>
      <c r="H14" s="1366">
        <v>7.9</v>
      </c>
      <c r="I14" s="1366">
        <v>7.3</v>
      </c>
      <c r="J14" s="1358">
        <v>7.1</v>
      </c>
      <c r="K14" s="1358">
        <v>6.9</v>
      </c>
      <c r="L14" s="1358">
        <v>6.7</v>
      </c>
      <c r="M14" s="1367">
        <v>9.1999999999999993</v>
      </c>
      <c r="N14" s="1359" t="s">
        <v>1217</v>
      </c>
      <c r="O14" s="1369"/>
      <c r="P14" s="1369"/>
      <c r="Q14" s="1369"/>
      <c r="R14" s="1369"/>
      <c r="S14" s="1369"/>
      <c r="T14" s="1369"/>
      <c r="U14" s="1369"/>
      <c r="V14" s="1369"/>
      <c r="W14" s="1369"/>
      <c r="X14" s="1369"/>
      <c r="Y14" s="1369"/>
      <c r="Z14" s="1369"/>
      <c r="AA14" s="1369"/>
      <c r="AB14" s="1369"/>
      <c r="AC14" s="1369"/>
      <c r="AD14" s="1369"/>
      <c r="AE14" s="1369"/>
      <c r="AF14" s="1369"/>
      <c r="AG14" s="1369"/>
      <c r="AH14" s="1369"/>
      <c r="AI14" s="1369"/>
    </row>
    <row r="15" spans="1:35" ht="20.100000000000001" customHeight="1" x14ac:dyDescent="0.25">
      <c r="A15" s="1347" t="s">
        <v>1218</v>
      </c>
      <c r="B15" s="1349" t="s">
        <v>1212</v>
      </c>
      <c r="C15" s="1349" t="s">
        <v>681</v>
      </c>
      <c r="D15" s="1371">
        <v>-34405</v>
      </c>
      <c r="E15" s="1372">
        <v>-36021</v>
      </c>
      <c r="F15" s="1372">
        <v>-29696</v>
      </c>
      <c r="G15" s="1372">
        <v>-15933</v>
      </c>
      <c r="H15" s="1372">
        <v>-20361</v>
      </c>
      <c r="I15" s="1372">
        <v>-15941</v>
      </c>
      <c r="J15" s="1372">
        <v>-20670</v>
      </c>
      <c r="K15" s="1353" t="s">
        <v>1219</v>
      </c>
      <c r="L15" s="1353" t="s">
        <v>1220</v>
      </c>
      <c r="M15" s="1372" t="s">
        <v>1221</v>
      </c>
      <c r="N15" s="1359" t="s">
        <v>1222</v>
      </c>
    </row>
    <row r="16" spans="1:35" ht="20.100000000000001" customHeight="1" x14ac:dyDescent="0.25">
      <c r="A16" s="1347" t="s">
        <v>1223</v>
      </c>
      <c r="B16" s="1349" t="s">
        <v>1198</v>
      </c>
      <c r="C16" s="1349" t="s">
        <v>681</v>
      </c>
      <c r="D16" s="1371">
        <v>-44630</v>
      </c>
      <c r="E16" s="1372">
        <v>-25056</v>
      </c>
      <c r="F16" s="1372">
        <v>-23122</v>
      </c>
      <c r="G16" s="1372">
        <v>-21237</v>
      </c>
      <c r="H16" s="1372">
        <v>-14723</v>
      </c>
      <c r="I16" s="1372">
        <v>-17448</v>
      </c>
      <c r="J16" s="1372">
        <v>-21059</v>
      </c>
      <c r="K16" s="1353" t="s">
        <v>1224</v>
      </c>
      <c r="L16" s="1353" t="s">
        <v>1225</v>
      </c>
      <c r="M16" s="1367" t="s">
        <v>1226</v>
      </c>
      <c r="N16" s="1359" t="s">
        <v>5337</v>
      </c>
    </row>
    <row r="17" spans="1:35" ht="20.100000000000001" customHeight="1" x14ac:dyDescent="0.25">
      <c r="A17" s="1347" t="s">
        <v>1227</v>
      </c>
      <c r="B17" s="1349" t="s">
        <v>1212</v>
      </c>
      <c r="C17" s="1349" t="s">
        <v>681</v>
      </c>
      <c r="D17" s="1373" t="s">
        <v>1228</v>
      </c>
      <c r="E17" s="1373" t="s">
        <v>1229</v>
      </c>
      <c r="F17" s="1373" t="s">
        <v>1230</v>
      </c>
      <c r="G17" s="1371" t="s">
        <v>1231</v>
      </c>
      <c r="H17" s="1372" t="s">
        <v>1232</v>
      </c>
      <c r="I17" s="1372" t="s">
        <v>1233</v>
      </c>
      <c r="J17" s="1372" t="s">
        <v>1234</v>
      </c>
      <c r="K17" s="1372" t="s">
        <v>1235</v>
      </c>
      <c r="L17" s="1372" t="s">
        <v>1236</v>
      </c>
      <c r="M17" s="1367" t="s">
        <v>1237</v>
      </c>
      <c r="N17" s="1359" t="s">
        <v>1238</v>
      </c>
    </row>
    <row r="18" spans="1:35" ht="20.100000000000001" customHeight="1" x14ac:dyDescent="0.25">
      <c r="A18" s="1347" t="s">
        <v>1239</v>
      </c>
      <c r="B18" s="1349" t="s">
        <v>1198</v>
      </c>
      <c r="C18" s="1349" t="s">
        <v>681</v>
      </c>
      <c r="D18" s="1373" t="s">
        <v>1240</v>
      </c>
      <c r="E18" s="1373" t="s">
        <v>1241</v>
      </c>
      <c r="F18" s="1373" t="s">
        <v>1242</v>
      </c>
      <c r="G18" s="1373">
        <v>23019</v>
      </c>
      <c r="H18" s="1373">
        <v>19960</v>
      </c>
      <c r="I18" s="1373">
        <v>26227</v>
      </c>
      <c r="J18" s="1374" t="s">
        <v>1243</v>
      </c>
      <c r="K18" s="1374" t="s">
        <v>1244</v>
      </c>
      <c r="L18" s="1374" t="s">
        <v>1245</v>
      </c>
      <c r="M18" s="1367" t="s">
        <v>1246</v>
      </c>
      <c r="N18" s="1359" t="s">
        <v>5337</v>
      </c>
    </row>
    <row r="19" spans="1:35" ht="20.100000000000001" customHeight="1" x14ac:dyDescent="0.3">
      <c r="A19" s="1347" t="s">
        <v>1247</v>
      </c>
      <c r="B19" s="1349" t="s">
        <v>1248</v>
      </c>
      <c r="C19" s="1375" t="s">
        <v>681</v>
      </c>
      <c r="D19" s="1376">
        <v>81507</v>
      </c>
      <c r="E19" s="1376">
        <v>86671</v>
      </c>
      <c r="F19" s="1376">
        <v>105040</v>
      </c>
      <c r="G19" s="1376">
        <v>121424</v>
      </c>
      <c r="H19" s="1376">
        <v>139894</v>
      </c>
      <c r="I19" s="1376">
        <v>168679</v>
      </c>
      <c r="J19" s="1353">
        <v>181339</v>
      </c>
      <c r="K19" s="1353">
        <v>230496</v>
      </c>
      <c r="L19" s="1353">
        <v>253428.1</v>
      </c>
      <c r="M19" s="1351">
        <v>289503</v>
      </c>
      <c r="N19" s="1352">
        <v>309918</v>
      </c>
    </row>
    <row r="20" spans="1:35" ht="20.100000000000001" customHeight="1" x14ac:dyDescent="0.25">
      <c r="A20" s="1347" t="s">
        <v>1249</v>
      </c>
      <c r="B20" s="1349" t="s">
        <v>1172</v>
      </c>
      <c r="C20" s="1349" t="s">
        <v>681</v>
      </c>
      <c r="D20" s="1353">
        <v>147815</v>
      </c>
      <c r="E20" s="1353">
        <v>160996</v>
      </c>
      <c r="F20" s="1353">
        <v>165594</v>
      </c>
      <c r="G20" s="1353">
        <v>172038</v>
      </c>
      <c r="H20" s="1353">
        <v>168023</v>
      </c>
      <c r="I20" s="1353">
        <v>165423</v>
      </c>
      <c r="J20" s="1355">
        <v>180867</v>
      </c>
      <c r="K20" s="1353" t="s">
        <v>1250</v>
      </c>
      <c r="L20" s="1355" t="s">
        <v>1251</v>
      </c>
      <c r="M20" s="1351" t="s">
        <v>1252</v>
      </c>
      <c r="N20" s="1352" t="s">
        <v>1253</v>
      </c>
    </row>
    <row r="21" spans="1:35" ht="20.100000000000001" customHeight="1" x14ac:dyDescent="0.25">
      <c r="A21" s="1347" t="s">
        <v>1254</v>
      </c>
      <c r="B21" s="1349" t="s">
        <v>1172</v>
      </c>
      <c r="C21" s="1349" t="s">
        <v>681</v>
      </c>
      <c r="D21" s="1353" t="s">
        <v>1255</v>
      </c>
      <c r="E21" s="1353">
        <v>79658</v>
      </c>
      <c r="F21" s="1353">
        <v>88048</v>
      </c>
      <c r="G21" s="1353">
        <v>94776</v>
      </c>
      <c r="H21" s="1353">
        <v>93290</v>
      </c>
      <c r="I21" s="1353">
        <v>84456</v>
      </c>
      <c r="J21" s="1355">
        <v>80680</v>
      </c>
      <c r="K21" s="1353" t="s">
        <v>1256</v>
      </c>
      <c r="L21" s="1355" t="s">
        <v>1257</v>
      </c>
      <c r="M21" s="1351" t="s">
        <v>1258</v>
      </c>
      <c r="N21" s="1352" t="s">
        <v>1259</v>
      </c>
    </row>
    <row r="22" spans="1:35" ht="20.100000000000001" customHeight="1" x14ac:dyDescent="0.25">
      <c r="A22" s="1347" t="s">
        <v>1260</v>
      </c>
      <c r="B22" s="1349" t="s">
        <v>1261</v>
      </c>
      <c r="C22" s="1349" t="s">
        <v>1176</v>
      </c>
      <c r="D22" s="1358">
        <v>3.2</v>
      </c>
      <c r="E22" s="1358">
        <v>1.8</v>
      </c>
      <c r="F22" s="1358">
        <v>3.5</v>
      </c>
      <c r="G22" s="1358">
        <v>3.2</v>
      </c>
      <c r="H22" s="1358">
        <v>3.5</v>
      </c>
      <c r="I22" s="1358">
        <v>3.5</v>
      </c>
      <c r="J22" s="1357">
        <v>2.9</v>
      </c>
      <c r="K22" s="1358">
        <v>3.2</v>
      </c>
      <c r="L22" s="1357" t="s">
        <v>1262</v>
      </c>
      <c r="M22" s="1351" t="s">
        <v>1263</v>
      </c>
      <c r="N22" s="1359" t="s">
        <v>1264</v>
      </c>
    </row>
    <row r="23" spans="1:35" ht="20.100000000000001" customHeight="1" x14ac:dyDescent="0.25">
      <c r="A23" s="1347" t="s">
        <v>1265</v>
      </c>
      <c r="B23" s="1349" t="s">
        <v>1266</v>
      </c>
      <c r="C23" s="1349" t="s">
        <v>681</v>
      </c>
      <c r="D23" s="1353">
        <v>31351</v>
      </c>
      <c r="E23" s="1353">
        <v>35947</v>
      </c>
      <c r="F23" s="1353">
        <v>47162</v>
      </c>
      <c r="G23" s="1353">
        <v>51429</v>
      </c>
      <c r="H23" s="1353">
        <v>54676</v>
      </c>
      <c r="I23" s="1353">
        <v>51637</v>
      </c>
      <c r="J23" s="1355">
        <v>45128</v>
      </c>
      <c r="K23" s="1353" t="s">
        <v>1267</v>
      </c>
      <c r="L23" s="1355" t="s">
        <v>1268</v>
      </c>
      <c r="M23" s="1367" t="s">
        <v>1269</v>
      </c>
      <c r="N23" s="1377" t="s">
        <v>1270</v>
      </c>
    </row>
    <row r="24" spans="1:35" ht="20.100000000000001" customHeight="1" x14ac:dyDescent="0.25">
      <c r="A24" s="1347" t="s">
        <v>1271</v>
      </c>
      <c r="B24" s="1349" t="s">
        <v>1266</v>
      </c>
      <c r="C24" s="1349" t="s">
        <v>1176</v>
      </c>
      <c r="D24" s="1353">
        <v>9.5</v>
      </c>
      <c r="E24" s="1353">
        <v>10.3</v>
      </c>
      <c r="F24" s="1353">
        <v>12.7</v>
      </c>
      <c r="G24" s="1353">
        <v>13.1</v>
      </c>
      <c r="H24" s="1353">
        <v>13.3</v>
      </c>
      <c r="I24" s="1353">
        <v>11.9</v>
      </c>
      <c r="J24" s="1355">
        <v>9.9</v>
      </c>
      <c r="K24" s="1353" t="s">
        <v>1272</v>
      </c>
      <c r="L24" s="1355" t="s">
        <v>1273</v>
      </c>
      <c r="M24" s="1378" t="s">
        <v>1274</v>
      </c>
      <c r="N24" s="1379" t="s">
        <v>1275</v>
      </c>
    </row>
    <row r="25" spans="1:35" ht="20.100000000000001" customHeight="1" x14ac:dyDescent="0.25">
      <c r="A25" s="1347" t="s">
        <v>1276</v>
      </c>
      <c r="B25" s="1349" t="s">
        <v>1266</v>
      </c>
      <c r="C25" s="1349" t="s">
        <v>681</v>
      </c>
      <c r="D25" s="1353">
        <v>137219</v>
      </c>
      <c r="E25" s="1353">
        <v>140806</v>
      </c>
      <c r="F25" s="1353">
        <v>149960</v>
      </c>
      <c r="G25" s="1353">
        <v>165285</v>
      </c>
      <c r="H25" s="1353">
        <v>181649</v>
      </c>
      <c r="I25" s="1353">
        <v>206280</v>
      </c>
      <c r="J25" s="1355">
        <v>216645</v>
      </c>
      <c r="K25" s="1353" t="s">
        <v>1277</v>
      </c>
      <c r="L25" s="1355" t="s">
        <v>1278</v>
      </c>
      <c r="M25" s="1378" t="s">
        <v>1279</v>
      </c>
      <c r="N25" s="1377" t="s">
        <v>1280</v>
      </c>
    </row>
    <row r="26" spans="1:35" ht="20.100000000000001" customHeight="1" x14ac:dyDescent="0.25">
      <c r="A26" s="1347" t="s">
        <v>1281</v>
      </c>
      <c r="B26" s="1349" t="s">
        <v>1266</v>
      </c>
      <c r="C26" s="1349" t="s">
        <v>1176</v>
      </c>
      <c r="D26" s="1353">
        <v>41.6</v>
      </c>
      <c r="E26" s="1353">
        <v>40.200000000000003</v>
      </c>
      <c r="F26" s="1353">
        <v>40.299999999999997</v>
      </c>
      <c r="G26" s="1353">
        <v>42.2</v>
      </c>
      <c r="H26" s="1353">
        <v>44.3</v>
      </c>
      <c r="I26" s="1353">
        <v>47.4</v>
      </c>
      <c r="J26" s="1355">
        <v>47.4</v>
      </c>
      <c r="K26" s="1353" t="s">
        <v>1282</v>
      </c>
      <c r="L26" s="1355" t="s">
        <v>1283</v>
      </c>
      <c r="M26" s="1378" t="s">
        <v>1284</v>
      </c>
      <c r="N26" s="1379" t="s">
        <v>1285</v>
      </c>
    </row>
    <row r="27" spans="1:35" ht="20.100000000000001" customHeight="1" x14ac:dyDescent="0.25">
      <c r="A27" s="1347" t="s">
        <v>1286</v>
      </c>
      <c r="B27" s="1349" t="s">
        <v>1248</v>
      </c>
      <c r="C27" s="1349" t="s">
        <v>681</v>
      </c>
      <c r="D27" s="1353">
        <v>17517</v>
      </c>
      <c r="E27" s="1353">
        <v>19014</v>
      </c>
      <c r="F27" s="1353">
        <v>20523</v>
      </c>
      <c r="G27" s="1353">
        <v>21685</v>
      </c>
      <c r="H27" s="1353">
        <v>24018</v>
      </c>
      <c r="I27" s="1353">
        <v>26254</v>
      </c>
      <c r="J27" s="1355">
        <v>28460.470012456764</v>
      </c>
      <c r="K27" s="1353">
        <v>29087.652257059555</v>
      </c>
      <c r="L27" s="1355">
        <v>30056.327956020566</v>
      </c>
      <c r="M27" s="1378">
        <v>36133.21804392316</v>
      </c>
      <c r="N27" s="1377" t="s">
        <v>1287</v>
      </c>
    </row>
    <row r="28" spans="1:35" ht="20.100000000000001" customHeight="1" x14ac:dyDescent="0.25">
      <c r="A28" s="1347" t="s">
        <v>1288</v>
      </c>
      <c r="B28" s="1349" t="s">
        <v>1248</v>
      </c>
      <c r="C28" s="1349" t="s">
        <v>681</v>
      </c>
      <c r="D28" s="1353">
        <v>306228</v>
      </c>
      <c r="E28" s="1353">
        <v>327851</v>
      </c>
      <c r="F28" s="1353">
        <v>351376</v>
      </c>
      <c r="G28" s="1353">
        <v>378456</v>
      </c>
      <c r="H28" s="1353">
        <v>418402</v>
      </c>
      <c r="I28" s="1353">
        <v>454966</v>
      </c>
      <c r="J28" s="1355">
        <v>491497.0293546748</v>
      </c>
      <c r="K28" s="1353">
        <v>537637.90350697201</v>
      </c>
      <c r="L28" s="1355" t="s">
        <v>5339</v>
      </c>
      <c r="M28" s="1378">
        <v>644329.59710239817</v>
      </c>
      <c r="N28" s="1377">
        <v>765365.56867240334</v>
      </c>
    </row>
    <row r="29" spans="1:35" ht="20.100000000000001" customHeight="1" x14ac:dyDescent="0.25">
      <c r="A29" s="1347" t="s">
        <v>1289</v>
      </c>
      <c r="B29" s="1349" t="s">
        <v>1212</v>
      </c>
      <c r="C29" s="1349" t="s">
        <v>1176</v>
      </c>
      <c r="D29" s="1358">
        <v>6.8</v>
      </c>
      <c r="E29" s="1358">
        <v>7.1</v>
      </c>
      <c r="F29" s="1358">
        <v>7.2</v>
      </c>
      <c r="G29" s="1358">
        <v>7.7</v>
      </c>
      <c r="H29" s="1358">
        <v>10.6</v>
      </c>
      <c r="I29" s="1358">
        <v>8.6999999999999993</v>
      </c>
      <c r="J29" s="1357">
        <v>8.0293518025615853</v>
      </c>
      <c r="K29" s="1358">
        <v>9.3878236075768893</v>
      </c>
      <c r="L29" s="1357">
        <v>6.3580619382411108</v>
      </c>
      <c r="M29" s="1380">
        <v>12.680246165581949</v>
      </c>
      <c r="N29" s="1379" t="s">
        <v>1290</v>
      </c>
    </row>
    <row r="30" spans="1:35" ht="20.100000000000001" customHeight="1" x14ac:dyDescent="0.25">
      <c r="A30" s="1347" t="s">
        <v>1291</v>
      </c>
      <c r="B30" s="1349" t="s">
        <v>1248</v>
      </c>
      <c r="C30" s="1349" t="s">
        <v>681</v>
      </c>
      <c r="D30" s="1353">
        <v>292124</v>
      </c>
      <c r="E30" s="1353">
        <v>339992</v>
      </c>
      <c r="F30" s="1353">
        <v>371452</v>
      </c>
      <c r="G30" s="1353">
        <v>391977</v>
      </c>
      <c r="H30" s="1353">
        <v>414497</v>
      </c>
      <c r="I30" s="1353">
        <v>437123</v>
      </c>
      <c r="J30" s="1355">
        <v>469475.22165179282</v>
      </c>
      <c r="K30" s="1353">
        <v>449910.84770792403</v>
      </c>
      <c r="L30" s="1355">
        <v>478157.73158403148</v>
      </c>
      <c r="M30" s="1378">
        <v>506761.14286677964</v>
      </c>
      <c r="N30" s="1377">
        <v>593373.73864856444</v>
      </c>
    </row>
    <row r="31" spans="1:35" ht="20.100000000000001" customHeight="1" x14ac:dyDescent="0.25">
      <c r="A31" s="1347" t="s">
        <v>1292</v>
      </c>
      <c r="B31" s="1349" t="s">
        <v>1212</v>
      </c>
      <c r="C31" s="1349" t="s">
        <v>1176</v>
      </c>
      <c r="D31" s="1358">
        <v>9.1999999999999993</v>
      </c>
      <c r="E31" s="1358">
        <v>16.399999999999999</v>
      </c>
      <c r="F31" s="1358">
        <v>9.3000000000000007</v>
      </c>
      <c r="G31" s="1358">
        <v>5.5</v>
      </c>
      <c r="H31" s="1358">
        <v>5.7</v>
      </c>
      <c r="I31" s="1358">
        <v>5.5</v>
      </c>
      <c r="J31" s="1357">
        <v>7.4011199068217595</v>
      </c>
      <c r="K31" s="1358">
        <v>-4.167285735556792</v>
      </c>
      <c r="L31" s="1357">
        <v>6.278329144543088</v>
      </c>
      <c r="M31" s="1380">
        <v>5.9820033000389525</v>
      </c>
      <c r="N31" s="1379" t="s">
        <v>1293</v>
      </c>
    </row>
    <row r="32" spans="1:35" s="1361" customFormat="1" ht="3.75" customHeight="1" thickBot="1" x14ac:dyDescent="0.3">
      <c r="A32" s="1381"/>
      <c r="B32" s="1382"/>
      <c r="C32" s="1382"/>
      <c r="D32" s="1383"/>
      <c r="E32" s="1383"/>
      <c r="F32" s="1383"/>
      <c r="G32" s="1383"/>
      <c r="H32" s="1383"/>
      <c r="I32" s="1383"/>
      <c r="J32" s="1383"/>
      <c r="K32" s="1383"/>
      <c r="L32" s="1383"/>
      <c r="M32" s="1384"/>
      <c r="N32" s="1385"/>
      <c r="O32" s="1360"/>
      <c r="P32" s="1360"/>
      <c r="Q32" s="1360"/>
      <c r="R32" s="1360"/>
      <c r="S32" s="1360"/>
      <c r="T32" s="1360"/>
      <c r="U32" s="1360"/>
      <c r="V32" s="1360"/>
      <c r="W32" s="1360"/>
      <c r="X32" s="1360"/>
      <c r="Y32" s="1360"/>
      <c r="Z32" s="1360"/>
      <c r="AA32" s="1360"/>
      <c r="AB32" s="1360"/>
      <c r="AC32" s="1360"/>
      <c r="AD32" s="1360"/>
      <c r="AE32" s="1360"/>
      <c r="AF32" s="1360"/>
      <c r="AG32" s="1360"/>
      <c r="AH32" s="1360"/>
      <c r="AI32" s="1360"/>
    </row>
    <row r="33" spans="1:35" s="1389" customFormat="1" ht="18" customHeight="1" thickTop="1" x14ac:dyDescent="0.25">
      <c r="A33" s="1386" t="s">
        <v>1294</v>
      </c>
      <c r="B33" s="1387" t="s">
        <v>1295</v>
      </c>
      <c r="C33" s="1387"/>
      <c r="D33" s="1388"/>
      <c r="E33" s="1388"/>
      <c r="F33" s="1387"/>
      <c r="H33" s="1387"/>
      <c r="I33" s="1388"/>
      <c r="J33" s="1388"/>
      <c r="K33" s="1388"/>
      <c r="L33" s="1388"/>
      <c r="M33" s="1388"/>
      <c r="N33" s="1388"/>
      <c r="O33" s="1390"/>
      <c r="P33" s="1390"/>
      <c r="Q33" s="1390"/>
      <c r="R33" s="1390"/>
      <c r="S33" s="1390"/>
      <c r="T33" s="1390"/>
      <c r="U33" s="1390"/>
      <c r="V33" s="1390"/>
      <c r="W33" s="1390"/>
      <c r="X33" s="1390"/>
      <c r="Y33" s="1390"/>
      <c r="Z33" s="1390"/>
      <c r="AA33" s="1390"/>
      <c r="AB33" s="1390"/>
      <c r="AC33" s="1390"/>
      <c r="AD33" s="1390"/>
      <c r="AE33" s="1390"/>
      <c r="AF33" s="1390"/>
      <c r="AG33" s="1390"/>
      <c r="AH33" s="1390"/>
      <c r="AI33" s="1390"/>
    </row>
    <row r="34" spans="1:35" s="1389" customFormat="1" ht="18" customHeight="1" x14ac:dyDescent="0.25">
      <c r="A34" s="1391" t="s">
        <v>1296</v>
      </c>
      <c r="B34" s="1387"/>
      <c r="C34" s="1386"/>
      <c r="D34" s="1388"/>
      <c r="E34" s="1388"/>
      <c r="F34" s="1388"/>
      <c r="G34" s="1388"/>
      <c r="H34" s="1388"/>
      <c r="I34" s="1388"/>
      <c r="J34" s="1388"/>
      <c r="K34" s="1388"/>
      <c r="L34" s="1388"/>
      <c r="M34" s="1388"/>
      <c r="N34" s="1388"/>
      <c r="O34" s="1390"/>
      <c r="P34" s="1390"/>
      <c r="Q34" s="1390"/>
      <c r="R34" s="1390"/>
      <c r="S34" s="1390"/>
      <c r="T34" s="1390"/>
      <c r="U34" s="1390"/>
      <c r="V34" s="1390"/>
      <c r="W34" s="1390"/>
      <c r="X34" s="1390"/>
      <c r="Y34" s="1390"/>
      <c r="Z34" s="1390"/>
      <c r="AA34" s="1390"/>
      <c r="AB34" s="1390"/>
      <c r="AC34" s="1390"/>
      <c r="AD34" s="1390"/>
      <c r="AE34" s="1390"/>
      <c r="AF34" s="1390"/>
      <c r="AG34" s="1390"/>
      <c r="AH34" s="1390"/>
      <c r="AI34" s="1390"/>
    </row>
    <row r="35" spans="1:35" s="1389" customFormat="1" ht="18" customHeight="1" x14ac:dyDescent="0.25">
      <c r="A35" s="1391" t="s">
        <v>1297</v>
      </c>
      <c r="B35" s="1387"/>
      <c r="C35" s="1386"/>
      <c r="D35" s="1388"/>
      <c r="E35" s="1388"/>
      <c r="F35" s="1388"/>
      <c r="G35" s="1388"/>
      <c r="H35" s="1388"/>
      <c r="I35" s="1388"/>
      <c r="J35" s="1388"/>
      <c r="K35" s="1388"/>
      <c r="L35" s="1388"/>
      <c r="M35" s="1388"/>
      <c r="N35" s="1388"/>
      <c r="O35" s="1390"/>
      <c r="P35" s="1390"/>
      <c r="Q35" s="1390"/>
      <c r="R35" s="1390"/>
      <c r="S35" s="1390"/>
      <c r="T35" s="1390"/>
      <c r="U35" s="1390"/>
      <c r="V35" s="1390"/>
      <c r="W35" s="1390"/>
      <c r="X35" s="1390"/>
      <c r="Y35" s="1390"/>
      <c r="Z35" s="1390"/>
      <c r="AA35" s="1390"/>
      <c r="AB35" s="1390"/>
      <c r="AC35" s="1390"/>
      <c r="AD35" s="1390"/>
      <c r="AE35" s="1390"/>
      <c r="AF35" s="1390"/>
      <c r="AG35" s="1390"/>
      <c r="AH35" s="1390"/>
      <c r="AI35" s="1390"/>
    </row>
    <row r="36" spans="1:35" s="1389" customFormat="1" ht="18" customHeight="1" x14ac:dyDescent="0.25">
      <c r="A36" s="1391" t="s">
        <v>1298</v>
      </c>
      <c r="B36" s="1387"/>
      <c r="C36" s="1386"/>
      <c r="D36" s="1388"/>
      <c r="E36" s="1388"/>
      <c r="F36" s="1388"/>
      <c r="G36" s="1388"/>
      <c r="H36" s="1388"/>
      <c r="I36" s="1388"/>
      <c r="J36" s="1388"/>
      <c r="K36" s="1388"/>
      <c r="L36" s="1388"/>
      <c r="M36" s="1388"/>
      <c r="N36" s="1388"/>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row>
    <row r="37" spans="1:35" s="1389" customFormat="1" ht="34.5" customHeight="1" x14ac:dyDescent="0.25">
      <c r="A37" s="3292" t="s">
        <v>1299</v>
      </c>
      <c r="B37" s="3292"/>
      <c r="C37" s="3292"/>
      <c r="D37" s="3292"/>
      <c r="E37" s="3292"/>
      <c r="F37" s="3292"/>
      <c r="G37" s="3292"/>
      <c r="H37" s="3292"/>
      <c r="I37" s="3292"/>
      <c r="J37" s="3292"/>
      <c r="K37" s="3292"/>
      <c r="L37" s="3292"/>
      <c r="M37" s="1390"/>
      <c r="N37" s="1390"/>
      <c r="O37" s="1390"/>
      <c r="P37" s="1390"/>
      <c r="Q37" s="1390"/>
      <c r="R37" s="1390"/>
      <c r="S37" s="1390"/>
      <c r="T37" s="1390"/>
      <c r="U37" s="1390"/>
      <c r="V37" s="1390"/>
      <c r="W37" s="1390"/>
      <c r="X37" s="1390"/>
      <c r="Y37" s="1390"/>
      <c r="Z37" s="1390"/>
      <c r="AA37" s="1390"/>
      <c r="AB37" s="1390"/>
      <c r="AC37" s="1390"/>
      <c r="AD37" s="1390"/>
      <c r="AE37" s="1390"/>
      <c r="AF37" s="1390"/>
      <c r="AG37" s="1390"/>
      <c r="AH37" s="1390"/>
      <c r="AI37" s="1390"/>
    </row>
    <row r="38" spans="1:35" s="1392" customFormat="1" ht="30.75" customHeight="1" x14ac:dyDescent="0.25">
      <c r="A38" s="3292" t="s">
        <v>1300</v>
      </c>
      <c r="B38" s="3292"/>
      <c r="C38" s="3292"/>
      <c r="D38" s="3292"/>
      <c r="E38" s="3292"/>
      <c r="F38" s="3292"/>
      <c r="G38" s="3292"/>
      <c r="H38" s="3292"/>
      <c r="I38" s="3292"/>
      <c r="J38" s="3292"/>
    </row>
    <row r="39" spans="1:35" s="1389" customFormat="1" ht="18" customHeight="1" x14ac:dyDescent="0.25">
      <c r="A39" s="1391" t="s">
        <v>1301</v>
      </c>
      <c r="B39" s="1393"/>
      <c r="C39" s="1391"/>
      <c r="D39" s="1393"/>
      <c r="E39" s="1393"/>
      <c r="F39" s="1393"/>
      <c r="G39" s="1393"/>
      <c r="H39" s="1388"/>
      <c r="I39" s="1388"/>
      <c r="J39" s="1388"/>
      <c r="K39" s="1388"/>
      <c r="L39" s="1394"/>
      <c r="M39" s="1388"/>
      <c r="N39" s="1388"/>
      <c r="O39" s="1390"/>
      <c r="P39" s="1390"/>
      <c r="Q39" s="1390"/>
      <c r="R39" s="1390"/>
      <c r="S39" s="1390"/>
      <c r="T39" s="1390"/>
      <c r="U39" s="1390"/>
      <c r="V39" s="1390"/>
      <c r="W39" s="1390"/>
      <c r="X39" s="1390"/>
      <c r="Y39" s="1390"/>
      <c r="Z39" s="1390"/>
      <c r="AA39" s="1390"/>
      <c r="AB39" s="1390"/>
      <c r="AC39" s="1390"/>
      <c r="AD39" s="1390"/>
      <c r="AE39" s="1390"/>
      <c r="AF39" s="1390"/>
      <c r="AG39" s="1390"/>
      <c r="AH39" s="1390"/>
      <c r="AI39" s="1390"/>
    </row>
    <row r="40" spans="1:35" s="1389" customFormat="1" ht="18" customHeight="1" x14ac:dyDescent="0.25">
      <c r="A40" s="1387" t="s">
        <v>1302</v>
      </c>
      <c r="B40" s="1386"/>
      <c r="C40" s="1387"/>
      <c r="D40" s="1388"/>
      <c r="E40" s="1388"/>
      <c r="F40" s="1388"/>
      <c r="G40" s="1388"/>
      <c r="H40" s="1388"/>
      <c r="I40" s="1388"/>
      <c r="J40" s="1388"/>
      <c r="K40" s="1388"/>
      <c r="L40" s="1394"/>
      <c r="M40" s="1388"/>
      <c r="N40" s="1388"/>
      <c r="O40" s="1390"/>
      <c r="P40" s="1390"/>
      <c r="Q40" s="1390"/>
      <c r="R40" s="1390"/>
      <c r="S40" s="1390"/>
      <c r="T40" s="1390"/>
      <c r="U40" s="1390"/>
      <c r="V40" s="1390"/>
      <c r="W40" s="1390"/>
      <c r="X40" s="1390"/>
      <c r="Y40" s="1390"/>
      <c r="Z40" s="1390"/>
      <c r="AA40" s="1390"/>
      <c r="AB40" s="1390"/>
      <c r="AC40" s="1390"/>
      <c r="AD40" s="1390"/>
      <c r="AE40" s="1390"/>
      <c r="AF40" s="1390"/>
      <c r="AG40" s="1390"/>
      <c r="AH40" s="1390"/>
      <c r="AI40" s="1390"/>
    </row>
    <row r="41" spans="1:35" s="1389" customFormat="1" ht="18" customHeight="1" x14ac:dyDescent="0.25">
      <c r="A41" s="1387" t="s">
        <v>1303</v>
      </c>
      <c r="B41" s="1387"/>
      <c r="C41" s="1387"/>
      <c r="D41" s="1388"/>
      <c r="E41" s="1388"/>
      <c r="F41" s="1388"/>
      <c r="G41" s="1388"/>
      <c r="H41" s="1388"/>
      <c r="I41" s="1388"/>
      <c r="J41" s="1388"/>
      <c r="K41" s="1388"/>
      <c r="L41" s="1394"/>
      <c r="M41" s="1388"/>
      <c r="N41" s="1388"/>
      <c r="O41" s="1390"/>
      <c r="P41" s="1390"/>
      <c r="Q41" s="1390"/>
      <c r="R41" s="1390"/>
      <c r="S41" s="1390"/>
      <c r="T41" s="1390"/>
      <c r="U41" s="1390"/>
      <c r="V41" s="1390"/>
      <c r="W41" s="1390"/>
      <c r="X41" s="1390"/>
      <c r="Y41" s="1390"/>
      <c r="Z41" s="1390"/>
      <c r="AA41" s="1390"/>
      <c r="AB41" s="1390"/>
      <c r="AC41" s="1390"/>
      <c r="AD41" s="1390"/>
      <c r="AE41" s="1390"/>
      <c r="AF41" s="1390"/>
      <c r="AG41" s="1390"/>
      <c r="AH41" s="1390"/>
      <c r="AI41" s="1390"/>
    </row>
    <row r="42" spans="1:35" ht="16.5" x14ac:dyDescent="0.25">
      <c r="A42" s="1395"/>
      <c r="B42" s="1396"/>
      <c r="C42" s="1395"/>
      <c r="D42" s="1397"/>
      <c r="E42" s="1397"/>
      <c r="F42" s="1398"/>
      <c r="G42" s="1398"/>
      <c r="H42" s="1340"/>
      <c r="I42" s="1340"/>
      <c r="J42" s="1340"/>
      <c r="K42" s="1340"/>
      <c r="L42" s="1340"/>
      <c r="M42" s="1340"/>
      <c r="N42" s="1340"/>
    </row>
    <row r="43" spans="1:35" x14ac:dyDescent="0.25">
      <c r="A43" s="1399"/>
      <c r="B43" s="1339"/>
      <c r="C43" s="1339"/>
      <c r="D43" s="1400"/>
      <c r="E43" s="1400"/>
      <c r="F43" s="1400"/>
      <c r="G43" s="1400"/>
      <c r="H43" s="1400"/>
      <c r="I43" s="1400"/>
      <c r="J43" s="1400"/>
      <c r="K43" s="1400"/>
      <c r="L43" s="1400"/>
      <c r="M43" s="1400"/>
      <c r="N43" s="1400"/>
    </row>
    <row r="44" spans="1:35" x14ac:dyDescent="0.25">
      <c r="A44" s="1399"/>
      <c r="B44" s="1339"/>
      <c r="C44" s="1339"/>
      <c r="D44" s="1338"/>
      <c r="E44" s="1338"/>
      <c r="F44" s="1338"/>
      <c r="G44" s="1338"/>
      <c r="H44" s="1338"/>
      <c r="I44" s="1338"/>
      <c r="J44" s="1338"/>
      <c r="K44" s="1338"/>
      <c r="L44" s="1338"/>
      <c r="M44" s="1338"/>
      <c r="N44" s="1338"/>
    </row>
    <row r="45" spans="1:35" x14ac:dyDescent="0.25">
      <c r="A45" s="1399"/>
      <c r="B45" s="1339"/>
      <c r="C45" s="1339"/>
      <c r="D45" s="1338"/>
      <c r="E45" s="1338"/>
      <c r="F45" s="1338"/>
      <c r="G45" s="1338"/>
      <c r="H45" s="1338"/>
      <c r="I45" s="1338"/>
      <c r="J45" s="1338"/>
      <c r="K45" s="1338"/>
      <c r="L45" s="1338"/>
      <c r="M45" s="1338"/>
      <c r="N45" s="1338"/>
    </row>
    <row r="46" spans="1:35" x14ac:dyDescent="0.25">
      <c r="A46" s="1399"/>
      <c r="B46" s="1339"/>
      <c r="C46" s="1339"/>
      <c r="D46" s="1338"/>
      <c r="E46" s="1338"/>
      <c r="F46" s="1338"/>
      <c r="G46" s="1338"/>
      <c r="H46" s="1338"/>
      <c r="I46" s="1338"/>
      <c r="J46" s="1338"/>
      <c r="K46" s="1338"/>
      <c r="L46" s="1338"/>
      <c r="M46" s="1338"/>
      <c r="N46" s="1338"/>
    </row>
    <row r="47" spans="1:35" x14ac:dyDescent="0.25">
      <c r="A47" s="1399"/>
      <c r="B47" s="1339"/>
      <c r="C47" s="1339"/>
      <c r="D47" s="1338"/>
      <c r="E47" s="1338"/>
      <c r="F47" s="1338"/>
      <c r="G47" s="1338"/>
      <c r="H47" s="1338"/>
      <c r="I47" s="1338"/>
      <c r="J47" s="1338"/>
      <c r="K47" s="1338"/>
      <c r="L47" s="1338"/>
      <c r="M47" s="1338"/>
      <c r="N47" s="1338"/>
    </row>
    <row r="48" spans="1:35" x14ac:dyDescent="0.25">
      <c r="A48" s="1399"/>
      <c r="B48" s="1339"/>
      <c r="C48" s="1339"/>
      <c r="D48" s="1338"/>
      <c r="E48" s="1338"/>
      <c r="F48" s="1338"/>
      <c r="G48" s="1338"/>
      <c r="H48" s="1338"/>
      <c r="I48" s="1338"/>
      <c r="J48" s="1338"/>
      <c r="K48" s="1338"/>
      <c r="L48" s="1338"/>
      <c r="M48" s="1338"/>
      <c r="N48" s="1338"/>
    </row>
    <row r="49" spans="1:14" x14ac:dyDescent="0.25">
      <c r="A49" s="1399"/>
      <c r="B49" s="1339"/>
      <c r="C49" s="1339"/>
      <c r="D49" s="1338"/>
      <c r="E49" s="1338"/>
      <c r="F49" s="1338"/>
      <c r="G49" s="1338"/>
      <c r="H49" s="1338"/>
      <c r="I49" s="1338"/>
      <c r="J49" s="1338"/>
      <c r="K49" s="1338"/>
      <c r="L49" s="1338"/>
      <c r="M49" s="1338"/>
      <c r="N49" s="1338"/>
    </row>
    <row r="50" spans="1:14" x14ac:dyDescent="0.25">
      <c r="A50" s="1399"/>
      <c r="B50" s="1339"/>
      <c r="C50" s="1339"/>
      <c r="D50" s="1338"/>
      <c r="E50" s="1338"/>
      <c r="F50" s="1338"/>
      <c r="G50" s="1338"/>
      <c r="H50" s="1338"/>
      <c r="I50" s="1338"/>
      <c r="J50" s="1338"/>
      <c r="K50" s="1338"/>
      <c r="L50" s="1338"/>
      <c r="M50" s="1338"/>
      <c r="N50" s="1338"/>
    </row>
    <row r="51" spans="1:14" x14ac:dyDescent="0.25">
      <c r="A51" s="1401"/>
    </row>
    <row r="52" spans="1:14" x14ac:dyDescent="0.25">
      <c r="A52" s="1401"/>
    </row>
    <row r="53" spans="1:14" x14ac:dyDescent="0.25">
      <c r="A53" s="1401"/>
    </row>
  </sheetData>
  <mergeCells count="3">
    <mergeCell ref="A1:A2"/>
    <mergeCell ref="A37:L37"/>
    <mergeCell ref="A38:J38"/>
  </mergeCells>
  <pageMargins left="0.5" right="0.25" top="0.75" bottom="0.75" header="0" footer="0"/>
  <pageSetup scale="6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L202"/>
  <sheetViews>
    <sheetView zoomScale="90" zoomScaleNormal="90" zoomScaleSheetLayoutView="85" workbookViewId="0">
      <pane xSplit="1" ySplit="145" topLeftCell="B146" activePane="bottomRight" state="frozen"/>
      <selection activeCell="R21" sqref="R21"/>
      <selection pane="topRight" activeCell="R21" sqref="R21"/>
      <selection pane="bottomLeft" activeCell="R21" sqref="R21"/>
      <selection pane="bottomRight" activeCell="R21" sqref="R21"/>
    </sheetView>
  </sheetViews>
  <sheetFormatPr defaultRowHeight="14.25" x14ac:dyDescent="0.25"/>
  <cols>
    <col min="1" max="1" width="11.28515625" style="1942" customWidth="1"/>
    <col min="2" max="4" width="13.140625" style="1942" customWidth="1"/>
    <col min="5" max="5" width="13.7109375" style="1942" customWidth="1"/>
    <col min="6" max="6" width="13.7109375" style="1942" bestFit="1" customWidth="1"/>
    <col min="7" max="7" width="14.140625" style="1942" customWidth="1"/>
    <col min="8" max="8" width="12" style="1942" bestFit="1" customWidth="1"/>
    <col min="9" max="9" width="14.28515625" style="1942" customWidth="1"/>
    <col min="10" max="10" width="2.28515625" style="1942" customWidth="1"/>
    <col min="11" max="254" width="8.85546875" style="1942"/>
    <col min="255" max="255" width="11.28515625" style="1942" customWidth="1"/>
    <col min="256" max="256" width="12.7109375" style="1942" customWidth="1"/>
    <col min="257" max="257" width="9.140625" style="1942" hidden="1" customWidth="1"/>
    <col min="258" max="258" width="10.28515625" style="1942" customWidth="1"/>
    <col min="259" max="259" width="12.85546875" style="1942" customWidth="1"/>
    <col min="260" max="260" width="9.140625" style="1942" hidden="1" customWidth="1"/>
    <col min="261" max="261" width="13" style="1942" customWidth="1"/>
    <col min="262" max="262" width="12.140625" style="1942" customWidth="1"/>
    <col min="263" max="263" width="13.28515625" style="1942" customWidth="1"/>
    <col min="264" max="264" width="15.7109375" style="1942" customWidth="1"/>
    <col min="265" max="265" width="11.7109375" style="1942" customWidth="1"/>
    <col min="266" max="510" width="8.85546875" style="1942"/>
    <col min="511" max="511" width="11.28515625" style="1942" customWidth="1"/>
    <col min="512" max="512" width="12.7109375" style="1942" customWidth="1"/>
    <col min="513" max="513" width="9.140625" style="1942" hidden="1" customWidth="1"/>
    <col min="514" max="514" width="10.28515625" style="1942" customWidth="1"/>
    <col min="515" max="515" width="12.85546875" style="1942" customWidth="1"/>
    <col min="516" max="516" width="9.140625" style="1942" hidden="1" customWidth="1"/>
    <col min="517" max="517" width="13" style="1942" customWidth="1"/>
    <col min="518" max="518" width="12.140625" style="1942" customWidth="1"/>
    <col min="519" max="519" width="13.28515625" style="1942" customWidth="1"/>
    <col min="520" max="520" width="15.7109375" style="1942" customWidth="1"/>
    <col min="521" max="521" width="11.7109375" style="1942" customWidth="1"/>
    <col min="522" max="766" width="8.85546875" style="1942"/>
    <col min="767" max="767" width="11.28515625" style="1942" customWidth="1"/>
    <col min="768" max="768" width="12.7109375" style="1942" customWidth="1"/>
    <col min="769" max="769" width="9.140625" style="1942" hidden="1" customWidth="1"/>
    <col min="770" max="770" width="10.28515625" style="1942" customWidth="1"/>
    <col min="771" max="771" width="12.85546875" style="1942" customWidth="1"/>
    <col min="772" max="772" width="9.140625" style="1942" hidden="1" customWidth="1"/>
    <col min="773" max="773" width="13" style="1942" customWidth="1"/>
    <col min="774" max="774" width="12.140625" style="1942" customWidth="1"/>
    <col min="775" max="775" width="13.28515625" style="1942" customWidth="1"/>
    <col min="776" max="776" width="15.7109375" style="1942" customWidth="1"/>
    <col min="777" max="777" width="11.7109375" style="1942" customWidth="1"/>
    <col min="778" max="1022" width="8.85546875" style="1942"/>
    <col min="1023" max="1023" width="11.28515625" style="1942" customWidth="1"/>
    <col min="1024" max="1024" width="12.7109375" style="1942" customWidth="1"/>
    <col min="1025" max="1025" width="9.140625" style="1942" hidden="1" customWidth="1"/>
    <col min="1026" max="1026" width="10.28515625" style="1942" customWidth="1"/>
    <col min="1027" max="1027" width="12.85546875" style="1942" customWidth="1"/>
    <col min="1028" max="1028" width="9.140625" style="1942" hidden="1" customWidth="1"/>
    <col min="1029" max="1029" width="13" style="1942" customWidth="1"/>
    <col min="1030" max="1030" width="12.140625" style="1942" customWidth="1"/>
    <col min="1031" max="1031" width="13.28515625" style="1942" customWidth="1"/>
    <col min="1032" max="1032" width="15.7109375" style="1942" customWidth="1"/>
    <col min="1033" max="1033" width="11.7109375" style="1942" customWidth="1"/>
    <col min="1034" max="1278" width="8.85546875" style="1942"/>
    <col min="1279" max="1279" width="11.28515625" style="1942" customWidth="1"/>
    <col min="1280" max="1280" width="12.7109375" style="1942" customWidth="1"/>
    <col min="1281" max="1281" width="9.140625" style="1942" hidden="1" customWidth="1"/>
    <col min="1282" max="1282" width="10.28515625" style="1942" customWidth="1"/>
    <col min="1283" max="1283" width="12.85546875" style="1942" customWidth="1"/>
    <col min="1284" max="1284" width="9.140625" style="1942" hidden="1" customWidth="1"/>
    <col min="1285" max="1285" width="13" style="1942" customWidth="1"/>
    <col min="1286" max="1286" width="12.140625" style="1942" customWidth="1"/>
    <col min="1287" max="1287" width="13.28515625" style="1942" customWidth="1"/>
    <col min="1288" max="1288" width="15.7109375" style="1942" customWidth="1"/>
    <col min="1289" max="1289" width="11.7109375" style="1942" customWidth="1"/>
    <col min="1290" max="1534" width="8.85546875" style="1942"/>
    <col min="1535" max="1535" width="11.28515625" style="1942" customWidth="1"/>
    <col min="1536" max="1536" width="12.7109375" style="1942" customWidth="1"/>
    <col min="1537" max="1537" width="9.140625" style="1942" hidden="1" customWidth="1"/>
    <col min="1538" max="1538" width="10.28515625" style="1942" customWidth="1"/>
    <col min="1539" max="1539" width="12.85546875" style="1942" customWidth="1"/>
    <col min="1540" max="1540" width="9.140625" style="1942" hidden="1" customWidth="1"/>
    <col min="1541" max="1541" width="13" style="1942" customWidth="1"/>
    <col min="1542" max="1542" width="12.140625" style="1942" customWidth="1"/>
    <col min="1543" max="1543" width="13.28515625" style="1942" customWidth="1"/>
    <col min="1544" max="1544" width="15.7109375" style="1942" customWidth="1"/>
    <col min="1545" max="1545" width="11.7109375" style="1942" customWidth="1"/>
    <col min="1546" max="1790" width="8.85546875" style="1942"/>
    <col min="1791" max="1791" width="11.28515625" style="1942" customWidth="1"/>
    <col min="1792" max="1792" width="12.7109375" style="1942" customWidth="1"/>
    <col min="1793" max="1793" width="9.140625" style="1942" hidden="1" customWidth="1"/>
    <col min="1794" max="1794" width="10.28515625" style="1942" customWidth="1"/>
    <col min="1795" max="1795" width="12.85546875" style="1942" customWidth="1"/>
    <col min="1796" max="1796" width="9.140625" style="1942" hidden="1" customWidth="1"/>
    <col min="1797" max="1797" width="13" style="1942" customWidth="1"/>
    <col min="1798" max="1798" width="12.140625" style="1942" customWidth="1"/>
    <col min="1799" max="1799" width="13.28515625" style="1942" customWidth="1"/>
    <col min="1800" max="1800" width="15.7109375" style="1942" customWidth="1"/>
    <col min="1801" max="1801" width="11.7109375" style="1942" customWidth="1"/>
    <col min="1802" max="2046" width="8.85546875" style="1942"/>
    <col min="2047" max="2047" width="11.28515625" style="1942" customWidth="1"/>
    <col min="2048" max="2048" width="12.7109375" style="1942" customWidth="1"/>
    <col min="2049" max="2049" width="9.140625" style="1942" hidden="1" customWidth="1"/>
    <col min="2050" max="2050" width="10.28515625" style="1942" customWidth="1"/>
    <col min="2051" max="2051" width="12.85546875" style="1942" customWidth="1"/>
    <col min="2052" max="2052" width="9.140625" style="1942" hidden="1" customWidth="1"/>
    <col min="2053" max="2053" width="13" style="1942" customWidth="1"/>
    <col min="2054" max="2054" width="12.140625" style="1942" customWidth="1"/>
    <col min="2055" max="2055" width="13.28515625" style="1942" customWidth="1"/>
    <col min="2056" max="2056" width="15.7109375" style="1942" customWidth="1"/>
    <col min="2057" max="2057" width="11.7109375" style="1942" customWidth="1"/>
    <col min="2058" max="2302" width="8.85546875" style="1942"/>
    <col min="2303" max="2303" width="11.28515625" style="1942" customWidth="1"/>
    <col min="2304" max="2304" width="12.7109375" style="1942" customWidth="1"/>
    <col min="2305" max="2305" width="9.140625" style="1942" hidden="1" customWidth="1"/>
    <col min="2306" max="2306" width="10.28515625" style="1942" customWidth="1"/>
    <col min="2307" max="2307" width="12.85546875" style="1942" customWidth="1"/>
    <col min="2308" max="2308" width="9.140625" style="1942" hidden="1" customWidth="1"/>
    <col min="2309" max="2309" width="13" style="1942" customWidth="1"/>
    <col min="2310" max="2310" width="12.140625" style="1942" customWidth="1"/>
    <col min="2311" max="2311" width="13.28515625" style="1942" customWidth="1"/>
    <col min="2312" max="2312" width="15.7109375" style="1942" customWidth="1"/>
    <col min="2313" max="2313" width="11.7109375" style="1942" customWidth="1"/>
    <col min="2314" max="2558" width="8.85546875" style="1942"/>
    <col min="2559" max="2559" width="11.28515625" style="1942" customWidth="1"/>
    <col min="2560" max="2560" width="12.7109375" style="1942" customWidth="1"/>
    <col min="2561" max="2561" width="9.140625" style="1942" hidden="1" customWidth="1"/>
    <col min="2562" max="2562" width="10.28515625" style="1942" customWidth="1"/>
    <col min="2563" max="2563" width="12.85546875" style="1942" customWidth="1"/>
    <col min="2564" max="2564" width="9.140625" style="1942" hidden="1" customWidth="1"/>
    <col min="2565" max="2565" width="13" style="1942" customWidth="1"/>
    <col min="2566" max="2566" width="12.140625" style="1942" customWidth="1"/>
    <col min="2567" max="2567" width="13.28515625" style="1942" customWidth="1"/>
    <col min="2568" max="2568" width="15.7109375" style="1942" customWidth="1"/>
    <col min="2569" max="2569" width="11.7109375" style="1942" customWidth="1"/>
    <col min="2570" max="2814" width="8.85546875" style="1942"/>
    <col min="2815" max="2815" width="11.28515625" style="1942" customWidth="1"/>
    <col min="2816" max="2816" width="12.7109375" style="1942" customWidth="1"/>
    <col min="2817" max="2817" width="9.140625" style="1942" hidden="1" customWidth="1"/>
    <col min="2818" max="2818" width="10.28515625" style="1942" customWidth="1"/>
    <col min="2819" max="2819" width="12.85546875" style="1942" customWidth="1"/>
    <col min="2820" max="2820" width="9.140625" style="1942" hidden="1" customWidth="1"/>
    <col min="2821" max="2821" width="13" style="1942" customWidth="1"/>
    <col min="2822" max="2822" width="12.140625" style="1942" customWidth="1"/>
    <col min="2823" max="2823" width="13.28515625" style="1942" customWidth="1"/>
    <col min="2824" max="2824" width="15.7109375" style="1942" customWidth="1"/>
    <col min="2825" max="2825" width="11.7109375" style="1942" customWidth="1"/>
    <col min="2826" max="3070" width="8.85546875" style="1942"/>
    <col min="3071" max="3071" width="11.28515625" style="1942" customWidth="1"/>
    <col min="3072" max="3072" width="12.7109375" style="1942" customWidth="1"/>
    <col min="3073" max="3073" width="9.140625" style="1942" hidden="1" customWidth="1"/>
    <col min="3074" max="3074" width="10.28515625" style="1942" customWidth="1"/>
    <col min="3075" max="3075" width="12.85546875" style="1942" customWidth="1"/>
    <col min="3076" max="3076" width="9.140625" style="1942" hidden="1" customWidth="1"/>
    <col min="3077" max="3077" width="13" style="1942" customWidth="1"/>
    <col min="3078" max="3078" width="12.140625" style="1942" customWidth="1"/>
    <col min="3079" max="3079" width="13.28515625" style="1942" customWidth="1"/>
    <col min="3080" max="3080" width="15.7109375" style="1942" customWidth="1"/>
    <col min="3081" max="3081" width="11.7109375" style="1942" customWidth="1"/>
    <col min="3082" max="3326" width="8.85546875" style="1942"/>
    <col min="3327" max="3327" width="11.28515625" style="1942" customWidth="1"/>
    <col min="3328" max="3328" width="12.7109375" style="1942" customWidth="1"/>
    <col min="3329" max="3329" width="9.140625" style="1942" hidden="1" customWidth="1"/>
    <col min="3330" max="3330" width="10.28515625" style="1942" customWidth="1"/>
    <col min="3331" max="3331" width="12.85546875" style="1942" customWidth="1"/>
    <col min="3332" max="3332" width="9.140625" style="1942" hidden="1" customWidth="1"/>
    <col min="3333" max="3333" width="13" style="1942" customWidth="1"/>
    <col min="3334" max="3334" width="12.140625" style="1942" customWidth="1"/>
    <col min="3335" max="3335" width="13.28515625" style="1942" customWidth="1"/>
    <col min="3336" max="3336" width="15.7109375" style="1942" customWidth="1"/>
    <col min="3337" max="3337" width="11.7109375" style="1942" customWidth="1"/>
    <col min="3338" max="3582" width="8.85546875" style="1942"/>
    <col min="3583" max="3583" width="11.28515625" style="1942" customWidth="1"/>
    <col min="3584" max="3584" width="12.7109375" style="1942" customWidth="1"/>
    <col min="3585" max="3585" width="9.140625" style="1942" hidden="1" customWidth="1"/>
    <col min="3586" max="3586" width="10.28515625" style="1942" customWidth="1"/>
    <col min="3587" max="3587" width="12.85546875" style="1942" customWidth="1"/>
    <col min="3588" max="3588" width="9.140625" style="1942" hidden="1" customWidth="1"/>
    <col min="3589" max="3589" width="13" style="1942" customWidth="1"/>
    <col min="3590" max="3590" width="12.140625" style="1942" customWidth="1"/>
    <col min="3591" max="3591" width="13.28515625" style="1942" customWidth="1"/>
    <col min="3592" max="3592" width="15.7109375" style="1942" customWidth="1"/>
    <col min="3593" max="3593" width="11.7109375" style="1942" customWidth="1"/>
    <col min="3594" max="3838" width="8.85546875" style="1942"/>
    <col min="3839" max="3839" width="11.28515625" style="1942" customWidth="1"/>
    <col min="3840" max="3840" width="12.7109375" style="1942" customWidth="1"/>
    <col min="3841" max="3841" width="9.140625" style="1942" hidden="1" customWidth="1"/>
    <col min="3842" max="3842" width="10.28515625" style="1942" customWidth="1"/>
    <col min="3843" max="3843" width="12.85546875" style="1942" customWidth="1"/>
    <col min="3844" max="3844" width="9.140625" style="1942" hidden="1" customWidth="1"/>
    <col min="3845" max="3845" width="13" style="1942" customWidth="1"/>
    <col min="3846" max="3846" width="12.140625" style="1942" customWidth="1"/>
    <col min="3847" max="3847" width="13.28515625" style="1942" customWidth="1"/>
    <col min="3848" max="3848" width="15.7109375" style="1942" customWidth="1"/>
    <col min="3849" max="3849" width="11.7109375" style="1942" customWidth="1"/>
    <col min="3850" max="4094" width="8.85546875" style="1942"/>
    <col min="4095" max="4095" width="11.28515625" style="1942" customWidth="1"/>
    <col min="4096" max="4096" width="12.7109375" style="1942" customWidth="1"/>
    <col min="4097" max="4097" width="9.140625" style="1942" hidden="1" customWidth="1"/>
    <col min="4098" max="4098" width="10.28515625" style="1942" customWidth="1"/>
    <col min="4099" max="4099" width="12.85546875" style="1942" customWidth="1"/>
    <col min="4100" max="4100" width="9.140625" style="1942" hidden="1" customWidth="1"/>
    <col min="4101" max="4101" width="13" style="1942" customWidth="1"/>
    <col min="4102" max="4102" width="12.140625" style="1942" customWidth="1"/>
    <col min="4103" max="4103" width="13.28515625" style="1942" customWidth="1"/>
    <col min="4104" max="4104" width="15.7109375" style="1942" customWidth="1"/>
    <col min="4105" max="4105" width="11.7109375" style="1942" customWidth="1"/>
    <col min="4106" max="4350" width="8.85546875" style="1942"/>
    <col min="4351" max="4351" width="11.28515625" style="1942" customWidth="1"/>
    <col min="4352" max="4352" width="12.7109375" style="1942" customWidth="1"/>
    <col min="4353" max="4353" width="9.140625" style="1942" hidden="1" customWidth="1"/>
    <col min="4354" max="4354" width="10.28515625" style="1942" customWidth="1"/>
    <col min="4355" max="4355" width="12.85546875" style="1942" customWidth="1"/>
    <col min="4356" max="4356" width="9.140625" style="1942" hidden="1" customWidth="1"/>
    <col min="4357" max="4357" width="13" style="1942" customWidth="1"/>
    <col min="4358" max="4358" width="12.140625" style="1942" customWidth="1"/>
    <col min="4359" max="4359" width="13.28515625" style="1942" customWidth="1"/>
    <col min="4360" max="4360" width="15.7109375" style="1942" customWidth="1"/>
    <col min="4361" max="4361" width="11.7109375" style="1942" customWidth="1"/>
    <col min="4362" max="4606" width="8.85546875" style="1942"/>
    <col min="4607" max="4607" width="11.28515625" style="1942" customWidth="1"/>
    <col min="4608" max="4608" width="12.7109375" style="1942" customWidth="1"/>
    <col min="4609" max="4609" width="9.140625" style="1942" hidden="1" customWidth="1"/>
    <col min="4610" max="4610" width="10.28515625" style="1942" customWidth="1"/>
    <col min="4611" max="4611" width="12.85546875" style="1942" customWidth="1"/>
    <col min="4612" max="4612" width="9.140625" style="1942" hidden="1" customWidth="1"/>
    <col min="4613" max="4613" width="13" style="1942" customWidth="1"/>
    <col min="4614" max="4614" width="12.140625" style="1942" customWidth="1"/>
    <col min="4615" max="4615" width="13.28515625" style="1942" customWidth="1"/>
    <col min="4616" max="4616" width="15.7109375" style="1942" customWidth="1"/>
    <col min="4617" max="4617" width="11.7109375" style="1942" customWidth="1"/>
    <col min="4618" max="4862" width="8.85546875" style="1942"/>
    <col min="4863" max="4863" width="11.28515625" style="1942" customWidth="1"/>
    <col min="4864" max="4864" width="12.7109375" style="1942" customWidth="1"/>
    <col min="4865" max="4865" width="9.140625" style="1942" hidden="1" customWidth="1"/>
    <col min="4866" max="4866" width="10.28515625" style="1942" customWidth="1"/>
    <col min="4867" max="4867" width="12.85546875" style="1942" customWidth="1"/>
    <col min="4868" max="4868" width="9.140625" style="1942" hidden="1" customWidth="1"/>
    <col min="4869" max="4869" width="13" style="1942" customWidth="1"/>
    <col min="4870" max="4870" width="12.140625" style="1942" customWidth="1"/>
    <col min="4871" max="4871" width="13.28515625" style="1942" customWidth="1"/>
    <col min="4872" max="4872" width="15.7109375" style="1942" customWidth="1"/>
    <col min="4873" max="4873" width="11.7109375" style="1942" customWidth="1"/>
    <col min="4874" max="5118" width="8.85546875" style="1942"/>
    <col min="5119" max="5119" width="11.28515625" style="1942" customWidth="1"/>
    <col min="5120" max="5120" width="12.7109375" style="1942" customWidth="1"/>
    <col min="5121" max="5121" width="9.140625" style="1942" hidden="1" customWidth="1"/>
    <col min="5122" max="5122" width="10.28515625" style="1942" customWidth="1"/>
    <col min="5123" max="5123" width="12.85546875" style="1942" customWidth="1"/>
    <col min="5124" max="5124" width="9.140625" style="1942" hidden="1" customWidth="1"/>
    <col min="5125" max="5125" width="13" style="1942" customWidth="1"/>
    <col min="5126" max="5126" width="12.140625" style="1942" customWidth="1"/>
    <col min="5127" max="5127" width="13.28515625" style="1942" customWidth="1"/>
    <col min="5128" max="5128" width="15.7109375" style="1942" customWidth="1"/>
    <col min="5129" max="5129" width="11.7109375" style="1942" customWidth="1"/>
    <col min="5130" max="5374" width="8.85546875" style="1942"/>
    <col min="5375" max="5375" width="11.28515625" style="1942" customWidth="1"/>
    <col min="5376" max="5376" width="12.7109375" style="1942" customWidth="1"/>
    <col min="5377" max="5377" width="9.140625" style="1942" hidden="1" customWidth="1"/>
    <col min="5378" max="5378" width="10.28515625" style="1942" customWidth="1"/>
    <col min="5379" max="5379" width="12.85546875" style="1942" customWidth="1"/>
    <col min="5380" max="5380" width="9.140625" style="1942" hidden="1" customWidth="1"/>
    <col min="5381" max="5381" width="13" style="1942" customWidth="1"/>
    <col min="5382" max="5382" width="12.140625" style="1942" customWidth="1"/>
    <col min="5383" max="5383" width="13.28515625" style="1942" customWidth="1"/>
    <col min="5384" max="5384" width="15.7109375" style="1942" customWidth="1"/>
    <col min="5385" max="5385" width="11.7109375" style="1942" customWidth="1"/>
    <col min="5386" max="5630" width="8.85546875" style="1942"/>
    <col min="5631" max="5631" width="11.28515625" style="1942" customWidth="1"/>
    <col min="5632" max="5632" width="12.7109375" style="1942" customWidth="1"/>
    <col min="5633" max="5633" width="9.140625" style="1942" hidden="1" customWidth="1"/>
    <col min="5634" max="5634" width="10.28515625" style="1942" customWidth="1"/>
    <col min="5635" max="5635" width="12.85546875" style="1942" customWidth="1"/>
    <col min="5636" max="5636" width="9.140625" style="1942" hidden="1" customWidth="1"/>
    <col min="5637" max="5637" width="13" style="1942" customWidth="1"/>
    <col min="5638" max="5638" width="12.140625" style="1942" customWidth="1"/>
    <col min="5639" max="5639" width="13.28515625" style="1942" customWidth="1"/>
    <col min="5640" max="5640" width="15.7109375" style="1942" customWidth="1"/>
    <col min="5641" max="5641" width="11.7109375" style="1942" customWidth="1"/>
    <col min="5642" max="5886" width="8.85546875" style="1942"/>
    <col min="5887" max="5887" width="11.28515625" style="1942" customWidth="1"/>
    <col min="5888" max="5888" width="12.7109375" style="1942" customWidth="1"/>
    <col min="5889" max="5889" width="9.140625" style="1942" hidden="1" customWidth="1"/>
    <col min="5890" max="5890" width="10.28515625" style="1942" customWidth="1"/>
    <col min="5891" max="5891" width="12.85546875" style="1942" customWidth="1"/>
    <col min="5892" max="5892" width="9.140625" style="1942" hidden="1" customWidth="1"/>
    <col min="5893" max="5893" width="13" style="1942" customWidth="1"/>
    <col min="5894" max="5894" width="12.140625" style="1942" customWidth="1"/>
    <col min="5895" max="5895" width="13.28515625" style="1942" customWidth="1"/>
    <col min="5896" max="5896" width="15.7109375" style="1942" customWidth="1"/>
    <col min="5897" max="5897" width="11.7109375" style="1942" customWidth="1"/>
    <col min="5898" max="6142" width="8.85546875" style="1942"/>
    <col min="6143" max="6143" width="11.28515625" style="1942" customWidth="1"/>
    <col min="6144" max="6144" width="12.7109375" style="1942" customWidth="1"/>
    <col min="6145" max="6145" width="9.140625" style="1942" hidden="1" customWidth="1"/>
    <col min="6146" max="6146" width="10.28515625" style="1942" customWidth="1"/>
    <col min="6147" max="6147" width="12.85546875" style="1942" customWidth="1"/>
    <col min="6148" max="6148" width="9.140625" style="1942" hidden="1" customWidth="1"/>
    <col min="6149" max="6149" width="13" style="1942" customWidth="1"/>
    <col min="6150" max="6150" width="12.140625" style="1942" customWidth="1"/>
    <col min="6151" max="6151" width="13.28515625" style="1942" customWidth="1"/>
    <col min="6152" max="6152" width="15.7109375" style="1942" customWidth="1"/>
    <col min="6153" max="6153" width="11.7109375" style="1942" customWidth="1"/>
    <col min="6154" max="6398" width="8.85546875" style="1942"/>
    <col min="6399" max="6399" width="11.28515625" style="1942" customWidth="1"/>
    <col min="6400" max="6400" width="12.7109375" style="1942" customWidth="1"/>
    <col min="6401" max="6401" width="9.140625" style="1942" hidden="1" customWidth="1"/>
    <col min="6402" max="6402" width="10.28515625" style="1942" customWidth="1"/>
    <col min="6403" max="6403" width="12.85546875" style="1942" customWidth="1"/>
    <col min="6404" max="6404" width="9.140625" style="1942" hidden="1" customWidth="1"/>
    <col min="6405" max="6405" width="13" style="1942" customWidth="1"/>
    <col min="6406" max="6406" width="12.140625" style="1942" customWidth="1"/>
    <col min="6407" max="6407" width="13.28515625" style="1942" customWidth="1"/>
    <col min="6408" max="6408" width="15.7109375" style="1942" customWidth="1"/>
    <col min="6409" max="6409" width="11.7109375" style="1942" customWidth="1"/>
    <col min="6410" max="6654" width="8.85546875" style="1942"/>
    <col min="6655" max="6655" width="11.28515625" style="1942" customWidth="1"/>
    <col min="6656" max="6656" width="12.7109375" style="1942" customWidth="1"/>
    <col min="6657" max="6657" width="9.140625" style="1942" hidden="1" customWidth="1"/>
    <col min="6658" max="6658" width="10.28515625" style="1942" customWidth="1"/>
    <col min="6659" max="6659" width="12.85546875" style="1942" customWidth="1"/>
    <col min="6660" max="6660" width="9.140625" style="1942" hidden="1" customWidth="1"/>
    <col min="6661" max="6661" width="13" style="1942" customWidth="1"/>
    <col min="6662" max="6662" width="12.140625" style="1942" customWidth="1"/>
    <col min="6663" max="6663" width="13.28515625" style="1942" customWidth="1"/>
    <col min="6664" max="6664" width="15.7109375" style="1942" customWidth="1"/>
    <col min="6665" max="6665" width="11.7109375" style="1942" customWidth="1"/>
    <col min="6666" max="6910" width="8.85546875" style="1942"/>
    <col min="6911" max="6911" width="11.28515625" style="1942" customWidth="1"/>
    <col min="6912" max="6912" width="12.7109375" style="1942" customWidth="1"/>
    <col min="6913" max="6913" width="9.140625" style="1942" hidden="1" customWidth="1"/>
    <col min="6914" max="6914" width="10.28515625" style="1942" customWidth="1"/>
    <col min="6915" max="6915" width="12.85546875" style="1942" customWidth="1"/>
    <col min="6916" max="6916" width="9.140625" style="1942" hidden="1" customWidth="1"/>
    <col min="6917" max="6917" width="13" style="1942" customWidth="1"/>
    <col min="6918" max="6918" width="12.140625" style="1942" customWidth="1"/>
    <col min="6919" max="6919" width="13.28515625" style="1942" customWidth="1"/>
    <col min="6920" max="6920" width="15.7109375" style="1942" customWidth="1"/>
    <col min="6921" max="6921" width="11.7109375" style="1942" customWidth="1"/>
    <col min="6922" max="7166" width="8.85546875" style="1942"/>
    <col min="7167" max="7167" width="11.28515625" style="1942" customWidth="1"/>
    <col min="7168" max="7168" width="12.7109375" style="1942" customWidth="1"/>
    <col min="7169" max="7169" width="9.140625" style="1942" hidden="1" customWidth="1"/>
    <col min="7170" max="7170" width="10.28515625" style="1942" customWidth="1"/>
    <col min="7171" max="7171" width="12.85546875" style="1942" customWidth="1"/>
    <col min="7172" max="7172" width="9.140625" style="1942" hidden="1" customWidth="1"/>
    <col min="7173" max="7173" width="13" style="1942" customWidth="1"/>
    <col min="7174" max="7174" width="12.140625" style="1942" customWidth="1"/>
    <col min="7175" max="7175" width="13.28515625" style="1942" customWidth="1"/>
    <col min="7176" max="7176" width="15.7109375" style="1942" customWidth="1"/>
    <col min="7177" max="7177" width="11.7109375" style="1942" customWidth="1"/>
    <col min="7178" max="7422" width="8.85546875" style="1942"/>
    <col min="7423" max="7423" width="11.28515625" style="1942" customWidth="1"/>
    <col min="7424" max="7424" width="12.7109375" style="1942" customWidth="1"/>
    <col min="7425" max="7425" width="9.140625" style="1942" hidden="1" customWidth="1"/>
    <col min="7426" max="7426" width="10.28515625" style="1942" customWidth="1"/>
    <col min="7427" max="7427" width="12.85546875" style="1942" customWidth="1"/>
    <col min="7428" max="7428" width="9.140625" style="1942" hidden="1" customWidth="1"/>
    <col min="7429" max="7429" width="13" style="1942" customWidth="1"/>
    <col min="7430" max="7430" width="12.140625" style="1942" customWidth="1"/>
    <col min="7431" max="7431" width="13.28515625" style="1942" customWidth="1"/>
    <col min="7432" max="7432" width="15.7109375" style="1942" customWidth="1"/>
    <col min="7433" max="7433" width="11.7109375" style="1942" customWidth="1"/>
    <col min="7434" max="7678" width="8.85546875" style="1942"/>
    <col min="7679" max="7679" width="11.28515625" style="1942" customWidth="1"/>
    <col min="7680" max="7680" width="12.7109375" style="1942" customWidth="1"/>
    <col min="7681" max="7681" width="9.140625" style="1942" hidden="1" customWidth="1"/>
    <col min="7682" max="7682" width="10.28515625" style="1942" customWidth="1"/>
    <col min="7683" max="7683" width="12.85546875" style="1942" customWidth="1"/>
    <col min="7684" max="7684" width="9.140625" style="1942" hidden="1" customWidth="1"/>
    <col min="7685" max="7685" width="13" style="1942" customWidth="1"/>
    <col min="7686" max="7686" width="12.140625" style="1942" customWidth="1"/>
    <col min="7687" max="7687" width="13.28515625" style="1942" customWidth="1"/>
    <col min="7688" max="7688" width="15.7109375" style="1942" customWidth="1"/>
    <col min="7689" max="7689" width="11.7109375" style="1942" customWidth="1"/>
    <col min="7690" max="7934" width="8.85546875" style="1942"/>
    <col min="7935" max="7935" width="11.28515625" style="1942" customWidth="1"/>
    <col min="7936" max="7936" width="12.7109375" style="1942" customWidth="1"/>
    <col min="7937" max="7937" width="9.140625" style="1942" hidden="1" customWidth="1"/>
    <col min="7938" max="7938" width="10.28515625" style="1942" customWidth="1"/>
    <col min="7939" max="7939" width="12.85546875" style="1942" customWidth="1"/>
    <col min="7940" max="7940" width="9.140625" style="1942" hidden="1" customWidth="1"/>
    <col min="7941" max="7941" width="13" style="1942" customWidth="1"/>
    <col min="7942" max="7942" width="12.140625" style="1942" customWidth="1"/>
    <col min="7943" max="7943" width="13.28515625" style="1942" customWidth="1"/>
    <col min="7944" max="7944" width="15.7109375" style="1942" customWidth="1"/>
    <col min="7945" max="7945" width="11.7109375" style="1942" customWidth="1"/>
    <col min="7946" max="8190" width="8.85546875" style="1942"/>
    <col min="8191" max="8191" width="11.28515625" style="1942" customWidth="1"/>
    <col min="8192" max="8192" width="12.7109375" style="1942" customWidth="1"/>
    <col min="8193" max="8193" width="9.140625" style="1942" hidden="1" customWidth="1"/>
    <col min="8194" max="8194" width="10.28515625" style="1942" customWidth="1"/>
    <col min="8195" max="8195" width="12.85546875" style="1942" customWidth="1"/>
    <col min="8196" max="8196" width="9.140625" style="1942" hidden="1" customWidth="1"/>
    <col min="8197" max="8197" width="13" style="1942" customWidth="1"/>
    <col min="8198" max="8198" width="12.140625" style="1942" customWidth="1"/>
    <col min="8199" max="8199" width="13.28515625" style="1942" customWidth="1"/>
    <col min="8200" max="8200" width="15.7109375" style="1942" customWidth="1"/>
    <col min="8201" max="8201" width="11.7109375" style="1942" customWidth="1"/>
    <col min="8202" max="8446" width="8.85546875" style="1942"/>
    <col min="8447" max="8447" width="11.28515625" style="1942" customWidth="1"/>
    <col min="8448" max="8448" width="12.7109375" style="1942" customWidth="1"/>
    <col min="8449" max="8449" width="9.140625" style="1942" hidden="1" customWidth="1"/>
    <col min="8450" max="8450" width="10.28515625" style="1942" customWidth="1"/>
    <col min="8451" max="8451" width="12.85546875" style="1942" customWidth="1"/>
    <col min="8452" max="8452" width="9.140625" style="1942" hidden="1" customWidth="1"/>
    <col min="8453" max="8453" width="13" style="1942" customWidth="1"/>
    <col min="8454" max="8454" width="12.140625" style="1942" customWidth="1"/>
    <col min="8455" max="8455" width="13.28515625" style="1942" customWidth="1"/>
    <col min="8456" max="8456" width="15.7109375" style="1942" customWidth="1"/>
    <col min="8457" max="8457" width="11.7109375" style="1942" customWidth="1"/>
    <col min="8458" max="8702" width="8.85546875" style="1942"/>
    <col min="8703" max="8703" width="11.28515625" style="1942" customWidth="1"/>
    <col min="8704" max="8704" width="12.7109375" style="1942" customWidth="1"/>
    <col min="8705" max="8705" width="9.140625" style="1942" hidden="1" customWidth="1"/>
    <col min="8706" max="8706" width="10.28515625" style="1942" customWidth="1"/>
    <col min="8707" max="8707" width="12.85546875" style="1942" customWidth="1"/>
    <col min="8708" max="8708" width="9.140625" style="1942" hidden="1" customWidth="1"/>
    <col min="8709" max="8709" width="13" style="1942" customWidth="1"/>
    <col min="8710" max="8710" width="12.140625" style="1942" customWidth="1"/>
    <col min="8711" max="8711" width="13.28515625" style="1942" customWidth="1"/>
    <col min="8712" max="8712" width="15.7109375" style="1942" customWidth="1"/>
    <col min="8713" max="8713" width="11.7109375" style="1942" customWidth="1"/>
    <col min="8714" max="8958" width="8.85546875" style="1942"/>
    <col min="8959" max="8959" width="11.28515625" style="1942" customWidth="1"/>
    <col min="8960" max="8960" width="12.7109375" style="1942" customWidth="1"/>
    <col min="8961" max="8961" width="9.140625" style="1942" hidden="1" customWidth="1"/>
    <col min="8962" max="8962" width="10.28515625" style="1942" customWidth="1"/>
    <col min="8963" max="8963" width="12.85546875" style="1942" customWidth="1"/>
    <col min="8964" max="8964" width="9.140625" style="1942" hidden="1" customWidth="1"/>
    <col min="8965" max="8965" width="13" style="1942" customWidth="1"/>
    <col min="8966" max="8966" width="12.140625" style="1942" customWidth="1"/>
    <col min="8967" max="8967" width="13.28515625" style="1942" customWidth="1"/>
    <col min="8968" max="8968" width="15.7109375" style="1942" customWidth="1"/>
    <col min="8969" max="8969" width="11.7109375" style="1942" customWidth="1"/>
    <col min="8970" max="9214" width="8.85546875" style="1942"/>
    <col min="9215" max="9215" width="11.28515625" style="1942" customWidth="1"/>
    <col min="9216" max="9216" width="12.7109375" style="1942" customWidth="1"/>
    <col min="9217" max="9217" width="9.140625" style="1942" hidden="1" customWidth="1"/>
    <col min="9218" max="9218" width="10.28515625" style="1942" customWidth="1"/>
    <col min="9219" max="9219" width="12.85546875" style="1942" customWidth="1"/>
    <col min="9220" max="9220" width="9.140625" style="1942" hidden="1" customWidth="1"/>
    <col min="9221" max="9221" width="13" style="1942" customWidth="1"/>
    <col min="9222" max="9222" width="12.140625" style="1942" customWidth="1"/>
    <col min="9223" max="9223" width="13.28515625" style="1942" customWidth="1"/>
    <col min="9224" max="9224" width="15.7109375" style="1942" customWidth="1"/>
    <col min="9225" max="9225" width="11.7109375" style="1942" customWidth="1"/>
    <col min="9226" max="9470" width="8.85546875" style="1942"/>
    <col min="9471" max="9471" width="11.28515625" style="1942" customWidth="1"/>
    <col min="9472" max="9472" width="12.7109375" style="1942" customWidth="1"/>
    <col min="9473" max="9473" width="9.140625" style="1942" hidden="1" customWidth="1"/>
    <col min="9474" max="9474" width="10.28515625" style="1942" customWidth="1"/>
    <col min="9475" max="9475" width="12.85546875" style="1942" customWidth="1"/>
    <col min="9476" max="9476" width="9.140625" style="1942" hidden="1" customWidth="1"/>
    <col min="9477" max="9477" width="13" style="1942" customWidth="1"/>
    <col min="9478" max="9478" width="12.140625" style="1942" customWidth="1"/>
    <col min="9479" max="9479" width="13.28515625" style="1942" customWidth="1"/>
    <col min="9480" max="9480" width="15.7109375" style="1942" customWidth="1"/>
    <col min="9481" max="9481" width="11.7109375" style="1942" customWidth="1"/>
    <col min="9482" max="9726" width="8.85546875" style="1942"/>
    <col min="9727" max="9727" width="11.28515625" style="1942" customWidth="1"/>
    <col min="9728" max="9728" width="12.7109375" style="1942" customWidth="1"/>
    <col min="9729" max="9729" width="9.140625" style="1942" hidden="1" customWidth="1"/>
    <col min="9730" max="9730" width="10.28515625" style="1942" customWidth="1"/>
    <col min="9731" max="9731" width="12.85546875" style="1942" customWidth="1"/>
    <col min="9732" max="9732" width="9.140625" style="1942" hidden="1" customWidth="1"/>
    <col min="9733" max="9733" width="13" style="1942" customWidth="1"/>
    <col min="9734" max="9734" width="12.140625" style="1942" customWidth="1"/>
    <col min="9735" max="9735" width="13.28515625" style="1942" customWidth="1"/>
    <col min="9736" max="9736" width="15.7109375" style="1942" customWidth="1"/>
    <col min="9737" max="9737" width="11.7109375" style="1942" customWidth="1"/>
    <col min="9738" max="9982" width="8.85546875" style="1942"/>
    <col min="9983" max="9983" width="11.28515625" style="1942" customWidth="1"/>
    <col min="9984" max="9984" width="12.7109375" style="1942" customWidth="1"/>
    <col min="9985" max="9985" width="9.140625" style="1942" hidden="1" customWidth="1"/>
    <col min="9986" max="9986" width="10.28515625" style="1942" customWidth="1"/>
    <col min="9987" max="9987" width="12.85546875" style="1942" customWidth="1"/>
    <col min="9988" max="9988" width="9.140625" style="1942" hidden="1" customWidth="1"/>
    <col min="9989" max="9989" width="13" style="1942" customWidth="1"/>
    <col min="9990" max="9990" width="12.140625" style="1942" customWidth="1"/>
    <col min="9991" max="9991" width="13.28515625" style="1942" customWidth="1"/>
    <col min="9992" max="9992" width="15.7109375" style="1942" customWidth="1"/>
    <col min="9993" max="9993" width="11.7109375" style="1942" customWidth="1"/>
    <col min="9994" max="10238" width="8.85546875" style="1942"/>
    <col min="10239" max="10239" width="11.28515625" style="1942" customWidth="1"/>
    <col min="10240" max="10240" width="12.7109375" style="1942" customWidth="1"/>
    <col min="10241" max="10241" width="9.140625" style="1942" hidden="1" customWidth="1"/>
    <col min="10242" max="10242" width="10.28515625" style="1942" customWidth="1"/>
    <col min="10243" max="10243" width="12.85546875" style="1942" customWidth="1"/>
    <col min="10244" max="10244" width="9.140625" style="1942" hidden="1" customWidth="1"/>
    <col min="10245" max="10245" width="13" style="1942" customWidth="1"/>
    <col min="10246" max="10246" width="12.140625" style="1942" customWidth="1"/>
    <col min="10247" max="10247" width="13.28515625" style="1942" customWidth="1"/>
    <col min="10248" max="10248" width="15.7109375" style="1942" customWidth="1"/>
    <col min="10249" max="10249" width="11.7109375" style="1942" customWidth="1"/>
    <col min="10250" max="10494" width="8.85546875" style="1942"/>
    <col min="10495" max="10495" width="11.28515625" style="1942" customWidth="1"/>
    <col min="10496" max="10496" width="12.7109375" style="1942" customWidth="1"/>
    <col min="10497" max="10497" width="9.140625" style="1942" hidden="1" customWidth="1"/>
    <col min="10498" max="10498" width="10.28515625" style="1942" customWidth="1"/>
    <col min="10499" max="10499" width="12.85546875" style="1942" customWidth="1"/>
    <col min="10500" max="10500" width="9.140625" style="1942" hidden="1" customWidth="1"/>
    <col min="10501" max="10501" width="13" style="1942" customWidth="1"/>
    <col min="10502" max="10502" width="12.140625" style="1942" customWidth="1"/>
    <col min="10503" max="10503" width="13.28515625" style="1942" customWidth="1"/>
    <col min="10504" max="10504" width="15.7109375" style="1942" customWidth="1"/>
    <col min="10505" max="10505" width="11.7109375" style="1942" customWidth="1"/>
    <col min="10506" max="10750" width="8.85546875" style="1942"/>
    <col min="10751" max="10751" width="11.28515625" style="1942" customWidth="1"/>
    <col min="10752" max="10752" width="12.7109375" style="1942" customWidth="1"/>
    <col min="10753" max="10753" width="9.140625" style="1942" hidden="1" customWidth="1"/>
    <col min="10754" max="10754" width="10.28515625" style="1942" customWidth="1"/>
    <col min="10755" max="10755" width="12.85546875" style="1942" customWidth="1"/>
    <col min="10756" max="10756" width="9.140625" style="1942" hidden="1" customWidth="1"/>
    <col min="10757" max="10757" width="13" style="1942" customWidth="1"/>
    <col min="10758" max="10758" width="12.140625" style="1942" customWidth="1"/>
    <col min="10759" max="10759" width="13.28515625" style="1942" customWidth="1"/>
    <col min="10760" max="10760" width="15.7109375" style="1942" customWidth="1"/>
    <col min="10761" max="10761" width="11.7109375" style="1942" customWidth="1"/>
    <col min="10762" max="11006" width="8.85546875" style="1942"/>
    <col min="11007" max="11007" width="11.28515625" style="1942" customWidth="1"/>
    <col min="11008" max="11008" width="12.7109375" style="1942" customWidth="1"/>
    <col min="11009" max="11009" width="9.140625" style="1942" hidden="1" customWidth="1"/>
    <col min="11010" max="11010" width="10.28515625" style="1942" customWidth="1"/>
    <col min="11011" max="11011" width="12.85546875" style="1942" customWidth="1"/>
    <col min="11012" max="11012" width="9.140625" style="1942" hidden="1" customWidth="1"/>
    <col min="11013" max="11013" width="13" style="1942" customWidth="1"/>
    <col min="11014" max="11014" width="12.140625" style="1942" customWidth="1"/>
    <col min="11015" max="11015" width="13.28515625" style="1942" customWidth="1"/>
    <col min="11016" max="11016" width="15.7109375" style="1942" customWidth="1"/>
    <col min="11017" max="11017" width="11.7109375" style="1942" customWidth="1"/>
    <col min="11018" max="11262" width="8.85546875" style="1942"/>
    <col min="11263" max="11263" width="11.28515625" style="1942" customWidth="1"/>
    <col min="11264" max="11264" width="12.7109375" style="1942" customWidth="1"/>
    <col min="11265" max="11265" width="9.140625" style="1942" hidden="1" customWidth="1"/>
    <col min="11266" max="11266" width="10.28515625" style="1942" customWidth="1"/>
    <col min="11267" max="11267" width="12.85546875" style="1942" customWidth="1"/>
    <col min="11268" max="11268" width="9.140625" style="1942" hidden="1" customWidth="1"/>
    <col min="11269" max="11269" width="13" style="1942" customWidth="1"/>
    <col min="11270" max="11270" width="12.140625" style="1942" customWidth="1"/>
    <col min="11271" max="11271" width="13.28515625" style="1942" customWidth="1"/>
    <col min="11272" max="11272" width="15.7109375" style="1942" customWidth="1"/>
    <col min="11273" max="11273" width="11.7109375" style="1942" customWidth="1"/>
    <col min="11274" max="11518" width="8.85546875" style="1942"/>
    <col min="11519" max="11519" width="11.28515625" style="1942" customWidth="1"/>
    <col min="11520" max="11520" width="12.7109375" style="1942" customWidth="1"/>
    <col min="11521" max="11521" width="9.140625" style="1942" hidden="1" customWidth="1"/>
    <col min="11522" max="11522" width="10.28515625" style="1942" customWidth="1"/>
    <col min="11523" max="11523" width="12.85546875" style="1942" customWidth="1"/>
    <col min="11524" max="11524" width="9.140625" style="1942" hidden="1" customWidth="1"/>
    <col min="11525" max="11525" width="13" style="1942" customWidth="1"/>
    <col min="11526" max="11526" width="12.140625" style="1942" customWidth="1"/>
    <col min="11527" max="11527" width="13.28515625" style="1942" customWidth="1"/>
    <col min="11528" max="11528" width="15.7109375" style="1942" customWidth="1"/>
    <col min="11529" max="11529" width="11.7109375" style="1942" customWidth="1"/>
    <col min="11530" max="11774" width="8.85546875" style="1942"/>
    <col min="11775" max="11775" width="11.28515625" style="1942" customWidth="1"/>
    <col min="11776" max="11776" width="12.7109375" style="1942" customWidth="1"/>
    <col min="11777" max="11777" width="9.140625" style="1942" hidden="1" customWidth="1"/>
    <col min="11778" max="11778" width="10.28515625" style="1942" customWidth="1"/>
    <col min="11779" max="11779" width="12.85546875" style="1942" customWidth="1"/>
    <col min="11780" max="11780" width="9.140625" style="1942" hidden="1" customWidth="1"/>
    <col min="11781" max="11781" width="13" style="1942" customWidth="1"/>
    <col min="11782" max="11782" width="12.140625" style="1942" customWidth="1"/>
    <col min="11783" max="11783" width="13.28515625" style="1942" customWidth="1"/>
    <col min="11784" max="11784" width="15.7109375" style="1942" customWidth="1"/>
    <col min="11785" max="11785" width="11.7109375" style="1942" customWidth="1"/>
    <col min="11786" max="12030" width="8.85546875" style="1942"/>
    <col min="12031" max="12031" width="11.28515625" style="1942" customWidth="1"/>
    <col min="12032" max="12032" width="12.7109375" style="1942" customWidth="1"/>
    <col min="12033" max="12033" width="9.140625" style="1942" hidden="1" customWidth="1"/>
    <col min="12034" max="12034" width="10.28515625" style="1942" customWidth="1"/>
    <col min="12035" max="12035" width="12.85546875" style="1942" customWidth="1"/>
    <col min="12036" max="12036" width="9.140625" style="1942" hidden="1" customWidth="1"/>
    <col min="12037" max="12037" width="13" style="1942" customWidth="1"/>
    <col min="12038" max="12038" width="12.140625" style="1942" customWidth="1"/>
    <col min="12039" max="12039" width="13.28515625" style="1942" customWidth="1"/>
    <col min="12040" max="12040" width="15.7109375" style="1942" customWidth="1"/>
    <col min="12041" max="12041" width="11.7109375" style="1942" customWidth="1"/>
    <col min="12042" max="12286" width="8.85546875" style="1942"/>
    <col min="12287" max="12287" width="11.28515625" style="1942" customWidth="1"/>
    <col min="12288" max="12288" width="12.7109375" style="1942" customWidth="1"/>
    <col min="12289" max="12289" width="9.140625" style="1942" hidden="1" customWidth="1"/>
    <col min="12290" max="12290" width="10.28515625" style="1942" customWidth="1"/>
    <col min="12291" max="12291" width="12.85546875" style="1942" customWidth="1"/>
    <col min="12292" max="12292" width="9.140625" style="1942" hidden="1" customWidth="1"/>
    <col min="12293" max="12293" width="13" style="1942" customWidth="1"/>
    <col min="12294" max="12294" width="12.140625" style="1942" customWidth="1"/>
    <col min="12295" max="12295" width="13.28515625" style="1942" customWidth="1"/>
    <col min="12296" max="12296" width="15.7109375" style="1942" customWidth="1"/>
    <col min="12297" max="12297" width="11.7109375" style="1942" customWidth="1"/>
    <col min="12298" max="12542" width="8.85546875" style="1942"/>
    <col min="12543" max="12543" width="11.28515625" style="1942" customWidth="1"/>
    <col min="12544" max="12544" width="12.7109375" style="1942" customWidth="1"/>
    <col min="12545" max="12545" width="9.140625" style="1942" hidden="1" customWidth="1"/>
    <col min="12546" max="12546" width="10.28515625" style="1942" customWidth="1"/>
    <col min="12547" max="12547" width="12.85546875" style="1942" customWidth="1"/>
    <col min="12548" max="12548" width="9.140625" style="1942" hidden="1" customWidth="1"/>
    <col min="12549" max="12549" width="13" style="1942" customWidth="1"/>
    <col min="12550" max="12550" width="12.140625" style="1942" customWidth="1"/>
    <col min="12551" max="12551" width="13.28515625" style="1942" customWidth="1"/>
    <col min="12552" max="12552" width="15.7109375" style="1942" customWidth="1"/>
    <col min="12553" max="12553" width="11.7109375" style="1942" customWidth="1"/>
    <col min="12554" max="12798" width="8.85546875" style="1942"/>
    <col min="12799" max="12799" width="11.28515625" style="1942" customWidth="1"/>
    <col min="12800" max="12800" width="12.7109375" style="1942" customWidth="1"/>
    <col min="12801" max="12801" width="9.140625" style="1942" hidden="1" customWidth="1"/>
    <col min="12802" max="12802" width="10.28515625" style="1942" customWidth="1"/>
    <col min="12803" max="12803" width="12.85546875" style="1942" customWidth="1"/>
    <col min="12804" max="12804" width="9.140625" style="1942" hidden="1" customWidth="1"/>
    <col min="12805" max="12805" width="13" style="1942" customWidth="1"/>
    <col min="12806" max="12806" width="12.140625" style="1942" customWidth="1"/>
    <col min="12807" max="12807" width="13.28515625" style="1942" customWidth="1"/>
    <col min="12808" max="12808" width="15.7109375" style="1942" customWidth="1"/>
    <col min="12809" max="12809" width="11.7109375" style="1942" customWidth="1"/>
    <col min="12810" max="13054" width="8.85546875" style="1942"/>
    <col min="13055" max="13055" width="11.28515625" style="1942" customWidth="1"/>
    <col min="13056" max="13056" width="12.7109375" style="1942" customWidth="1"/>
    <col min="13057" max="13057" width="9.140625" style="1942" hidden="1" customWidth="1"/>
    <col min="13058" max="13058" width="10.28515625" style="1942" customWidth="1"/>
    <col min="13059" max="13059" width="12.85546875" style="1942" customWidth="1"/>
    <col min="13060" max="13060" width="9.140625" style="1942" hidden="1" customWidth="1"/>
    <col min="13061" max="13061" width="13" style="1942" customWidth="1"/>
    <col min="13062" max="13062" width="12.140625" style="1942" customWidth="1"/>
    <col min="13063" max="13063" width="13.28515625" style="1942" customWidth="1"/>
    <col min="13064" max="13064" width="15.7109375" style="1942" customWidth="1"/>
    <col min="13065" max="13065" width="11.7109375" style="1942" customWidth="1"/>
    <col min="13066" max="13310" width="8.85546875" style="1942"/>
    <col min="13311" max="13311" width="11.28515625" style="1942" customWidth="1"/>
    <col min="13312" max="13312" width="12.7109375" style="1942" customWidth="1"/>
    <col min="13313" max="13313" width="9.140625" style="1942" hidden="1" customWidth="1"/>
    <col min="13314" max="13314" width="10.28515625" style="1942" customWidth="1"/>
    <col min="13315" max="13315" width="12.85546875" style="1942" customWidth="1"/>
    <col min="13316" max="13316" width="9.140625" style="1942" hidden="1" customWidth="1"/>
    <col min="13317" max="13317" width="13" style="1942" customWidth="1"/>
    <col min="13318" max="13318" width="12.140625" style="1942" customWidth="1"/>
    <col min="13319" max="13319" width="13.28515625" style="1942" customWidth="1"/>
    <col min="13320" max="13320" width="15.7109375" style="1942" customWidth="1"/>
    <col min="13321" max="13321" width="11.7109375" style="1942" customWidth="1"/>
    <col min="13322" max="13566" width="8.85546875" style="1942"/>
    <col min="13567" max="13567" width="11.28515625" style="1942" customWidth="1"/>
    <col min="13568" max="13568" width="12.7109375" style="1942" customWidth="1"/>
    <col min="13569" max="13569" width="9.140625" style="1942" hidden="1" customWidth="1"/>
    <col min="13570" max="13570" width="10.28515625" style="1942" customWidth="1"/>
    <col min="13571" max="13571" width="12.85546875" style="1942" customWidth="1"/>
    <col min="13572" max="13572" width="9.140625" style="1942" hidden="1" customWidth="1"/>
    <col min="13573" max="13573" width="13" style="1942" customWidth="1"/>
    <col min="13574" max="13574" width="12.140625" style="1942" customWidth="1"/>
    <col min="13575" max="13575" width="13.28515625" style="1942" customWidth="1"/>
    <col min="13576" max="13576" width="15.7109375" style="1942" customWidth="1"/>
    <col min="13577" max="13577" width="11.7109375" style="1942" customWidth="1"/>
    <col min="13578" max="13822" width="8.85546875" style="1942"/>
    <col min="13823" max="13823" width="11.28515625" style="1942" customWidth="1"/>
    <col min="13824" max="13824" width="12.7109375" style="1942" customWidth="1"/>
    <col min="13825" max="13825" width="9.140625" style="1942" hidden="1" customWidth="1"/>
    <col min="13826" max="13826" width="10.28515625" style="1942" customWidth="1"/>
    <col min="13827" max="13827" width="12.85546875" style="1942" customWidth="1"/>
    <col min="13828" max="13828" width="9.140625" style="1942" hidden="1" customWidth="1"/>
    <col min="13829" max="13829" width="13" style="1942" customWidth="1"/>
    <col min="13830" max="13830" width="12.140625" style="1942" customWidth="1"/>
    <col min="13831" max="13831" width="13.28515625" style="1942" customWidth="1"/>
    <col min="13832" max="13832" width="15.7109375" style="1942" customWidth="1"/>
    <col min="13833" max="13833" width="11.7109375" style="1942" customWidth="1"/>
    <col min="13834" max="14078" width="8.85546875" style="1942"/>
    <col min="14079" max="14079" width="11.28515625" style="1942" customWidth="1"/>
    <col min="14080" max="14080" width="12.7109375" style="1942" customWidth="1"/>
    <col min="14081" max="14081" width="9.140625" style="1942" hidden="1" customWidth="1"/>
    <col min="14082" max="14082" width="10.28515625" style="1942" customWidth="1"/>
    <col min="14083" max="14083" width="12.85546875" style="1942" customWidth="1"/>
    <col min="14084" max="14084" width="9.140625" style="1942" hidden="1" customWidth="1"/>
    <col min="14085" max="14085" width="13" style="1942" customWidth="1"/>
    <col min="14086" max="14086" width="12.140625" style="1942" customWidth="1"/>
    <col min="14087" max="14087" width="13.28515625" style="1942" customWidth="1"/>
    <col min="14088" max="14088" width="15.7109375" style="1942" customWidth="1"/>
    <col min="14089" max="14089" width="11.7109375" style="1942" customWidth="1"/>
    <col min="14090" max="14334" width="8.85546875" style="1942"/>
    <col min="14335" max="14335" width="11.28515625" style="1942" customWidth="1"/>
    <col min="14336" max="14336" width="12.7109375" style="1942" customWidth="1"/>
    <col min="14337" max="14337" width="9.140625" style="1942" hidden="1" customWidth="1"/>
    <col min="14338" max="14338" width="10.28515625" style="1942" customWidth="1"/>
    <col min="14339" max="14339" width="12.85546875" style="1942" customWidth="1"/>
    <col min="14340" max="14340" width="9.140625" style="1942" hidden="1" customWidth="1"/>
    <col min="14341" max="14341" width="13" style="1942" customWidth="1"/>
    <col min="14342" max="14342" width="12.140625" style="1942" customWidth="1"/>
    <col min="14343" max="14343" width="13.28515625" style="1942" customWidth="1"/>
    <col min="14344" max="14344" width="15.7109375" style="1942" customWidth="1"/>
    <col min="14345" max="14345" width="11.7109375" style="1942" customWidth="1"/>
    <col min="14346" max="14590" width="8.85546875" style="1942"/>
    <col min="14591" max="14591" width="11.28515625" style="1942" customWidth="1"/>
    <col min="14592" max="14592" width="12.7109375" style="1942" customWidth="1"/>
    <col min="14593" max="14593" width="9.140625" style="1942" hidden="1" customWidth="1"/>
    <col min="14594" max="14594" width="10.28515625" style="1942" customWidth="1"/>
    <col min="14595" max="14595" width="12.85546875" style="1942" customWidth="1"/>
    <col min="14596" max="14596" width="9.140625" style="1942" hidden="1" customWidth="1"/>
    <col min="14597" max="14597" width="13" style="1942" customWidth="1"/>
    <col min="14598" max="14598" width="12.140625" style="1942" customWidth="1"/>
    <col min="14599" max="14599" width="13.28515625" style="1942" customWidth="1"/>
    <col min="14600" max="14600" width="15.7109375" style="1942" customWidth="1"/>
    <col min="14601" max="14601" width="11.7109375" style="1942" customWidth="1"/>
    <col min="14602" max="14846" width="8.85546875" style="1942"/>
    <col min="14847" max="14847" width="11.28515625" style="1942" customWidth="1"/>
    <col min="14848" max="14848" width="12.7109375" style="1942" customWidth="1"/>
    <col min="14849" max="14849" width="9.140625" style="1942" hidden="1" customWidth="1"/>
    <col min="14850" max="14850" width="10.28515625" style="1942" customWidth="1"/>
    <col min="14851" max="14851" width="12.85546875" style="1942" customWidth="1"/>
    <col min="14852" max="14852" width="9.140625" style="1942" hidden="1" customWidth="1"/>
    <col min="14853" max="14853" width="13" style="1942" customWidth="1"/>
    <col min="14854" max="14854" width="12.140625" style="1942" customWidth="1"/>
    <col min="14855" max="14855" width="13.28515625" style="1942" customWidth="1"/>
    <col min="14856" max="14856" width="15.7109375" style="1942" customWidth="1"/>
    <col min="14857" max="14857" width="11.7109375" style="1942" customWidth="1"/>
    <col min="14858" max="15102" width="8.85546875" style="1942"/>
    <col min="15103" max="15103" width="11.28515625" style="1942" customWidth="1"/>
    <col min="15104" max="15104" width="12.7109375" style="1942" customWidth="1"/>
    <col min="15105" max="15105" width="9.140625" style="1942" hidden="1" customWidth="1"/>
    <col min="15106" max="15106" width="10.28515625" style="1942" customWidth="1"/>
    <col min="15107" max="15107" width="12.85546875" style="1942" customWidth="1"/>
    <col min="15108" max="15108" width="9.140625" style="1942" hidden="1" customWidth="1"/>
    <col min="15109" max="15109" width="13" style="1942" customWidth="1"/>
    <col min="15110" max="15110" width="12.140625" style="1942" customWidth="1"/>
    <col min="15111" max="15111" width="13.28515625" style="1942" customWidth="1"/>
    <col min="15112" max="15112" width="15.7109375" style="1942" customWidth="1"/>
    <col min="15113" max="15113" width="11.7109375" style="1942" customWidth="1"/>
    <col min="15114" max="15358" width="8.85546875" style="1942"/>
    <col min="15359" max="15359" width="11.28515625" style="1942" customWidth="1"/>
    <col min="15360" max="15360" width="12.7109375" style="1942" customWidth="1"/>
    <col min="15361" max="15361" width="9.140625" style="1942" hidden="1" customWidth="1"/>
    <col min="15362" max="15362" width="10.28515625" style="1942" customWidth="1"/>
    <col min="15363" max="15363" width="12.85546875" style="1942" customWidth="1"/>
    <col min="15364" max="15364" width="9.140625" style="1942" hidden="1" customWidth="1"/>
    <col min="15365" max="15365" width="13" style="1942" customWidth="1"/>
    <col min="15366" max="15366" width="12.140625" style="1942" customWidth="1"/>
    <col min="15367" max="15367" width="13.28515625" style="1942" customWidth="1"/>
    <col min="15368" max="15368" width="15.7109375" style="1942" customWidth="1"/>
    <col min="15369" max="15369" width="11.7109375" style="1942" customWidth="1"/>
    <col min="15370" max="15614" width="8.85546875" style="1942"/>
    <col min="15615" max="15615" width="11.28515625" style="1942" customWidth="1"/>
    <col min="15616" max="15616" width="12.7109375" style="1942" customWidth="1"/>
    <col min="15617" max="15617" width="9.140625" style="1942" hidden="1" customWidth="1"/>
    <col min="15618" max="15618" width="10.28515625" style="1942" customWidth="1"/>
    <col min="15619" max="15619" width="12.85546875" style="1942" customWidth="1"/>
    <col min="15620" max="15620" width="9.140625" style="1942" hidden="1" customWidth="1"/>
    <col min="15621" max="15621" width="13" style="1942" customWidth="1"/>
    <col min="15622" max="15622" width="12.140625" style="1942" customWidth="1"/>
    <col min="15623" max="15623" width="13.28515625" style="1942" customWidth="1"/>
    <col min="15624" max="15624" width="15.7109375" style="1942" customWidth="1"/>
    <col min="15625" max="15625" width="11.7109375" style="1942" customWidth="1"/>
    <col min="15626" max="15870" width="8.85546875" style="1942"/>
    <col min="15871" max="15871" width="11.28515625" style="1942" customWidth="1"/>
    <col min="15872" max="15872" width="12.7109375" style="1942" customWidth="1"/>
    <col min="15873" max="15873" width="9.140625" style="1942" hidden="1" customWidth="1"/>
    <col min="15874" max="15874" width="10.28515625" style="1942" customWidth="1"/>
    <col min="15875" max="15875" width="12.85546875" style="1942" customWidth="1"/>
    <col min="15876" max="15876" width="9.140625" style="1942" hidden="1" customWidth="1"/>
    <col min="15877" max="15877" width="13" style="1942" customWidth="1"/>
    <col min="15878" max="15878" width="12.140625" style="1942" customWidth="1"/>
    <col min="15879" max="15879" width="13.28515625" style="1942" customWidth="1"/>
    <col min="15880" max="15880" width="15.7109375" style="1942" customWidth="1"/>
    <col min="15881" max="15881" width="11.7109375" style="1942" customWidth="1"/>
    <col min="15882" max="16126" width="8.85546875" style="1942"/>
    <col min="16127" max="16127" width="11.28515625" style="1942" customWidth="1"/>
    <col min="16128" max="16128" width="12.7109375" style="1942" customWidth="1"/>
    <col min="16129" max="16129" width="9.140625" style="1942" hidden="1" customWidth="1"/>
    <col min="16130" max="16130" width="10.28515625" style="1942" customWidth="1"/>
    <col min="16131" max="16131" width="12.85546875" style="1942" customWidth="1"/>
    <col min="16132" max="16132" width="9.140625" style="1942" hidden="1" customWidth="1"/>
    <col min="16133" max="16133" width="13" style="1942" customWidth="1"/>
    <col min="16134" max="16134" width="12.140625" style="1942" customWidth="1"/>
    <col min="16135" max="16135" width="13.28515625" style="1942" customWidth="1"/>
    <col min="16136" max="16136" width="15.7109375" style="1942" customWidth="1"/>
    <col min="16137" max="16137" width="11.7109375" style="1942" customWidth="1"/>
    <col min="16138" max="16384" width="8.85546875" style="1942"/>
  </cols>
  <sheetData>
    <row r="1" spans="1:11" s="1941" customFormat="1" ht="17.25" x14ac:dyDescent="0.3">
      <c r="A1" s="1940" t="s">
        <v>3641</v>
      </c>
    </row>
    <row r="2" spans="1:11" ht="12.75" customHeight="1" thickBot="1" x14ac:dyDescent="0.3">
      <c r="I2" s="1835" t="s">
        <v>1796</v>
      </c>
    </row>
    <row r="3" spans="1:11" s="1947" customFormat="1" ht="17.25" thickTop="1" x14ac:dyDescent="0.3">
      <c r="A3" s="1943"/>
      <c r="B3" s="1944" t="s">
        <v>3642</v>
      </c>
      <c r="C3" s="1945" t="s">
        <v>3643</v>
      </c>
      <c r="D3" s="1945" t="s">
        <v>3644</v>
      </c>
      <c r="E3" s="1945" t="s">
        <v>3644</v>
      </c>
      <c r="F3" s="1945" t="s">
        <v>3644</v>
      </c>
      <c r="G3" s="1945" t="s">
        <v>3645</v>
      </c>
      <c r="H3" s="1945" t="s">
        <v>3645</v>
      </c>
      <c r="I3" s="1946" t="s">
        <v>3646</v>
      </c>
    </row>
    <row r="4" spans="1:11" s="1947" customFormat="1" ht="16.5" x14ac:dyDescent="0.3">
      <c r="A4" s="1948"/>
      <c r="B4" s="1949" t="s">
        <v>3647</v>
      </c>
      <c r="C4" s="1950" t="s">
        <v>3648</v>
      </c>
      <c r="D4" s="1950" t="s">
        <v>3649</v>
      </c>
      <c r="E4" s="1950" t="s">
        <v>3649</v>
      </c>
      <c r="F4" s="1950" t="s">
        <v>3650</v>
      </c>
      <c r="G4" s="1950" t="s">
        <v>3651</v>
      </c>
      <c r="H4" s="1950" t="s">
        <v>3651</v>
      </c>
      <c r="I4" s="1951" t="s">
        <v>1072</v>
      </c>
    </row>
    <row r="5" spans="1:11" s="1947" customFormat="1" ht="16.5" x14ac:dyDescent="0.3">
      <c r="A5" s="1948"/>
      <c r="B5" s="1949" t="s">
        <v>3652</v>
      </c>
      <c r="C5" s="1950" t="s">
        <v>3652</v>
      </c>
      <c r="D5" s="1950" t="s">
        <v>3653</v>
      </c>
      <c r="E5" s="1950" t="s">
        <v>3653</v>
      </c>
      <c r="F5" s="1950" t="s">
        <v>3654</v>
      </c>
      <c r="G5" s="1950" t="s">
        <v>3653</v>
      </c>
      <c r="H5" s="1950" t="s">
        <v>3653</v>
      </c>
      <c r="I5" s="1951" t="s">
        <v>3655</v>
      </c>
    </row>
    <row r="6" spans="1:11" s="1947" customFormat="1" ht="16.5" x14ac:dyDescent="0.3">
      <c r="A6" s="1948"/>
      <c r="B6" s="1949"/>
      <c r="C6" s="1950" t="s">
        <v>3656</v>
      </c>
      <c r="D6" s="1950" t="s">
        <v>3657</v>
      </c>
      <c r="E6" s="1950" t="s">
        <v>3658</v>
      </c>
      <c r="F6" s="1950" t="s">
        <v>3659</v>
      </c>
      <c r="G6" s="1950" t="s">
        <v>3660</v>
      </c>
      <c r="H6" s="1950" t="s">
        <v>3648</v>
      </c>
      <c r="I6" s="1951" t="s">
        <v>3661</v>
      </c>
    </row>
    <row r="7" spans="1:11" s="1947" customFormat="1" ht="16.5" x14ac:dyDescent="0.3">
      <c r="A7" s="1948"/>
      <c r="B7" s="1949"/>
      <c r="C7" s="1950"/>
      <c r="D7" s="1950" t="s">
        <v>3662</v>
      </c>
      <c r="E7" s="1950" t="s">
        <v>3662</v>
      </c>
      <c r="F7" s="1950" t="s">
        <v>3663</v>
      </c>
      <c r="G7" s="1950" t="s">
        <v>3664</v>
      </c>
      <c r="H7" s="1950" t="s">
        <v>3665</v>
      </c>
      <c r="I7" s="1951" t="s">
        <v>3666</v>
      </c>
    </row>
    <row r="8" spans="1:11" s="1947" customFormat="1" ht="17.25" customHeight="1" x14ac:dyDescent="0.3">
      <c r="A8" s="1948"/>
      <c r="B8" s="1949"/>
      <c r="C8" s="1950"/>
      <c r="D8" s="1950" t="s">
        <v>3667</v>
      </c>
      <c r="E8" s="1950" t="s">
        <v>3668</v>
      </c>
      <c r="F8" s="1950" t="s">
        <v>3669</v>
      </c>
      <c r="G8" s="1950"/>
      <c r="H8" s="1950" t="s">
        <v>3670</v>
      </c>
      <c r="I8" s="1951" t="s">
        <v>3671</v>
      </c>
    </row>
    <row r="9" spans="1:11" s="1947" customFormat="1" ht="18.75" customHeight="1" thickBot="1" x14ac:dyDescent="0.35">
      <c r="A9" s="1952"/>
      <c r="B9" s="1953"/>
      <c r="C9" s="1954"/>
      <c r="D9" s="1954"/>
      <c r="E9" s="1954"/>
      <c r="F9" s="1954"/>
      <c r="G9" s="1954"/>
      <c r="H9" s="1954"/>
      <c r="I9" s="1955" t="s">
        <v>3672</v>
      </c>
    </row>
    <row r="10" spans="1:11" ht="17.25" hidden="1" x14ac:dyDescent="0.3">
      <c r="A10" s="1956">
        <v>38687</v>
      </c>
      <c r="B10" s="1957"/>
      <c r="C10" s="1957" t="s">
        <v>3673</v>
      </c>
      <c r="D10" s="1957" t="s">
        <v>1883</v>
      </c>
      <c r="E10" s="1958" t="s">
        <v>3674</v>
      </c>
      <c r="F10" s="1958" t="s">
        <v>3675</v>
      </c>
      <c r="G10" s="1957">
        <v>5.7</v>
      </c>
      <c r="H10" s="1957">
        <v>10.81</v>
      </c>
      <c r="I10" s="1959">
        <v>7.45</v>
      </c>
    </row>
    <row r="11" spans="1:11" ht="17.25" hidden="1" x14ac:dyDescent="0.3">
      <c r="A11" s="1956">
        <v>38718</v>
      </c>
      <c r="B11" s="1957"/>
      <c r="C11" s="1957" t="s">
        <v>3673</v>
      </c>
      <c r="D11" s="1957" t="s">
        <v>1883</v>
      </c>
      <c r="E11" s="1958" t="s">
        <v>3674</v>
      </c>
      <c r="F11" s="1958" t="s">
        <v>3675</v>
      </c>
      <c r="G11" s="1957">
        <v>5.76</v>
      </c>
      <c r="H11" s="1957">
        <v>10.85</v>
      </c>
      <c r="I11" s="1959">
        <v>7.52</v>
      </c>
      <c r="K11" s="1960"/>
    </row>
    <row r="12" spans="1:11" ht="17.25" hidden="1" x14ac:dyDescent="0.3">
      <c r="A12" s="1956">
        <v>38749</v>
      </c>
      <c r="B12" s="1957"/>
      <c r="C12" s="1957" t="s">
        <v>3673</v>
      </c>
      <c r="D12" s="1957" t="s">
        <v>1883</v>
      </c>
      <c r="E12" s="1958" t="s">
        <v>3674</v>
      </c>
      <c r="F12" s="1958" t="s">
        <v>3675</v>
      </c>
      <c r="G12" s="1957">
        <v>6.34</v>
      </c>
      <c r="H12" s="1957">
        <v>10.84</v>
      </c>
      <c r="I12" s="1959">
        <v>7.49</v>
      </c>
      <c r="K12" s="1960"/>
    </row>
    <row r="13" spans="1:11" ht="17.25" hidden="1" x14ac:dyDescent="0.3">
      <c r="A13" s="1956">
        <v>38777</v>
      </c>
      <c r="B13" s="1957"/>
      <c r="C13" s="1957" t="s">
        <v>3673</v>
      </c>
      <c r="D13" s="1957" t="s">
        <v>1883</v>
      </c>
      <c r="E13" s="1958" t="s">
        <v>3674</v>
      </c>
      <c r="F13" s="1958" t="s">
        <v>3675</v>
      </c>
      <c r="G13" s="1957">
        <v>5.76</v>
      </c>
      <c r="H13" s="1957">
        <v>10.73</v>
      </c>
      <c r="I13" s="1959">
        <v>7.53</v>
      </c>
      <c r="K13" s="1960"/>
    </row>
    <row r="14" spans="1:11" ht="17.25" hidden="1" x14ac:dyDescent="0.3">
      <c r="A14" s="1956">
        <v>38808</v>
      </c>
      <c r="B14" s="1957"/>
      <c r="C14" s="1957" t="s">
        <v>3673</v>
      </c>
      <c r="D14" s="1957" t="s">
        <v>1883</v>
      </c>
      <c r="E14" s="1958" t="s">
        <v>3674</v>
      </c>
      <c r="F14" s="1958" t="s">
        <v>3675</v>
      </c>
      <c r="G14" s="1957">
        <v>5.79</v>
      </c>
      <c r="H14" s="1957">
        <v>10.74</v>
      </c>
      <c r="I14" s="1959">
        <v>7.49</v>
      </c>
      <c r="K14" s="1960"/>
    </row>
    <row r="15" spans="1:11" ht="17.25" hidden="1" x14ac:dyDescent="0.3">
      <c r="A15" s="1956">
        <v>38838</v>
      </c>
      <c r="B15" s="1957"/>
      <c r="C15" s="1957" t="s">
        <v>3673</v>
      </c>
      <c r="D15" s="1957" t="s">
        <v>1883</v>
      </c>
      <c r="E15" s="1958" t="s">
        <v>3674</v>
      </c>
      <c r="F15" s="1958" t="s">
        <v>3675</v>
      </c>
      <c r="G15" s="1957">
        <v>5.8</v>
      </c>
      <c r="H15" s="1957">
        <v>10.8</v>
      </c>
      <c r="I15" s="1959">
        <v>7.47</v>
      </c>
      <c r="K15" s="1960"/>
    </row>
    <row r="16" spans="1:11" ht="17.25" hidden="1" x14ac:dyDescent="0.3">
      <c r="A16" s="1956">
        <v>38869</v>
      </c>
      <c r="B16" s="1957"/>
      <c r="C16" s="1957" t="s">
        <v>3673</v>
      </c>
      <c r="D16" s="1957" t="s">
        <v>1883</v>
      </c>
      <c r="E16" s="1958" t="s">
        <v>3674</v>
      </c>
      <c r="F16" s="1958" t="s">
        <v>3675</v>
      </c>
      <c r="G16" s="1957">
        <v>5.52</v>
      </c>
      <c r="H16" s="1957">
        <v>11.08</v>
      </c>
      <c r="I16" s="1959">
        <v>7.33</v>
      </c>
      <c r="K16" s="1960"/>
    </row>
    <row r="17" spans="1:11" ht="17.25" hidden="1" x14ac:dyDescent="0.3">
      <c r="A17" s="1956">
        <v>38899</v>
      </c>
      <c r="B17" s="1957"/>
      <c r="C17" s="1957" t="s">
        <v>3676</v>
      </c>
      <c r="D17" s="1957" t="s">
        <v>1884</v>
      </c>
      <c r="E17" s="1958" t="s">
        <v>3677</v>
      </c>
      <c r="F17" s="1958" t="s">
        <v>3678</v>
      </c>
      <c r="G17" s="1957">
        <v>6.24</v>
      </c>
      <c r="H17" s="1957">
        <v>11.51</v>
      </c>
      <c r="I17" s="1959">
        <v>7.35</v>
      </c>
      <c r="K17" s="1960"/>
    </row>
    <row r="18" spans="1:11" ht="17.25" hidden="1" x14ac:dyDescent="0.3">
      <c r="A18" s="1956">
        <v>38930</v>
      </c>
      <c r="B18" s="1957"/>
      <c r="C18" s="1957" t="s">
        <v>3676</v>
      </c>
      <c r="D18" s="1957" t="s">
        <v>1884</v>
      </c>
      <c r="E18" s="1958" t="s">
        <v>3677</v>
      </c>
      <c r="F18" s="1958" t="s">
        <v>3678</v>
      </c>
      <c r="G18" s="1957">
        <v>6.24</v>
      </c>
      <c r="H18" s="1957">
        <v>11.48</v>
      </c>
      <c r="I18" s="1959">
        <v>7.3</v>
      </c>
      <c r="K18" s="1960"/>
    </row>
    <row r="19" spans="1:11" ht="17.25" hidden="1" x14ac:dyDescent="0.3">
      <c r="A19" s="1956">
        <v>38961</v>
      </c>
      <c r="B19" s="1957"/>
      <c r="C19" s="1957" t="s">
        <v>3679</v>
      </c>
      <c r="D19" s="1957" t="s">
        <v>1885</v>
      </c>
      <c r="E19" s="1958" t="s">
        <v>3680</v>
      </c>
      <c r="F19" s="1958" t="s">
        <v>3681</v>
      </c>
      <c r="G19" s="1957">
        <v>7</v>
      </c>
      <c r="H19" s="1957">
        <v>12.29</v>
      </c>
      <c r="I19" s="1959">
        <v>9.2100000000000009</v>
      </c>
      <c r="K19" s="1960"/>
    </row>
    <row r="20" spans="1:11" ht="17.25" hidden="1" x14ac:dyDescent="0.3">
      <c r="A20" s="1956">
        <v>38991</v>
      </c>
      <c r="B20" s="1957"/>
      <c r="C20" s="1957" t="s">
        <v>3679</v>
      </c>
      <c r="D20" s="1957" t="s">
        <v>1885</v>
      </c>
      <c r="E20" s="1958" t="s">
        <v>3680</v>
      </c>
      <c r="F20" s="1958" t="s">
        <v>3681</v>
      </c>
      <c r="G20" s="1957">
        <v>7.04</v>
      </c>
      <c r="H20" s="1957">
        <v>12.28</v>
      </c>
      <c r="I20" s="1959">
        <v>10.210000000000001</v>
      </c>
      <c r="K20" s="1960"/>
    </row>
    <row r="21" spans="1:11" ht="17.25" hidden="1" x14ac:dyDescent="0.3">
      <c r="A21" s="1956">
        <v>39022</v>
      </c>
      <c r="B21" s="1957"/>
      <c r="C21" s="1957" t="s">
        <v>3679</v>
      </c>
      <c r="D21" s="1957" t="s">
        <v>1885</v>
      </c>
      <c r="E21" s="1958" t="s">
        <v>3680</v>
      </c>
      <c r="F21" s="1958" t="s">
        <v>3681</v>
      </c>
      <c r="G21" s="1957">
        <v>7.13</v>
      </c>
      <c r="H21" s="1957">
        <v>12.2</v>
      </c>
      <c r="I21" s="1959">
        <v>10.74</v>
      </c>
      <c r="K21" s="1960"/>
    </row>
    <row r="22" spans="1:11" ht="18" hidden="1" customHeight="1" x14ac:dyDescent="0.3">
      <c r="A22" s="1956">
        <v>39052</v>
      </c>
      <c r="B22" s="1957">
        <v>8.5</v>
      </c>
      <c r="C22" s="1957" t="s">
        <v>3679</v>
      </c>
      <c r="D22" s="1957" t="s">
        <v>1885</v>
      </c>
      <c r="E22" s="1958" t="s">
        <v>3682</v>
      </c>
      <c r="F22" s="1958" t="s">
        <v>3681</v>
      </c>
      <c r="G22" s="1957">
        <v>7.12</v>
      </c>
      <c r="H22" s="1957">
        <v>12.2</v>
      </c>
      <c r="I22" s="1959">
        <v>11.98</v>
      </c>
      <c r="K22" s="1960"/>
    </row>
    <row r="23" spans="1:11" ht="18" hidden="1" customHeight="1" x14ac:dyDescent="0.3">
      <c r="A23" s="1956">
        <v>39083</v>
      </c>
      <c r="B23" s="1957">
        <v>8.5</v>
      </c>
      <c r="C23" s="1957" t="s">
        <v>3679</v>
      </c>
      <c r="D23" s="1957" t="s">
        <v>1885</v>
      </c>
      <c r="E23" s="1958" t="s">
        <v>3683</v>
      </c>
      <c r="F23" s="1958" t="s">
        <v>3681</v>
      </c>
      <c r="G23" s="1957">
        <v>7.26</v>
      </c>
      <c r="H23" s="1957">
        <v>12.22</v>
      </c>
      <c r="I23" s="1959">
        <v>13.07</v>
      </c>
      <c r="K23" s="1960"/>
    </row>
    <row r="24" spans="1:11" ht="18" hidden="1" customHeight="1" x14ac:dyDescent="0.3">
      <c r="A24" s="1956">
        <v>39114</v>
      </c>
      <c r="B24" s="1957">
        <v>8.5</v>
      </c>
      <c r="C24" s="1957" t="s">
        <v>3679</v>
      </c>
      <c r="D24" s="1957" t="s">
        <v>1885</v>
      </c>
      <c r="E24" s="1958" t="s">
        <v>3683</v>
      </c>
      <c r="F24" s="1958" t="s">
        <v>3681</v>
      </c>
      <c r="G24" s="1957">
        <v>7.26</v>
      </c>
      <c r="H24" s="1957">
        <v>12.23</v>
      </c>
      <c r="I24" s="1959">
        <v>13.13</v>
      </c>
      <c r="K24" s="1960"/>
    </row>
    <row r="25" spans="1:11" ht="18" hidden="1" customHeight="1" x14ac:dyDescent="0.3">
      <c r="A25" s="1956">
        <v>39142</v>
      </c>
      <c r="B25" s="1957">
        <v>8.5</v>
      </c>
      <c r="C25" s="1957" t="s">
        <v>3679</v>
      </c>
      <c r="D25" s="1957" t="s">
        <v>1885</v>
      </c>
      <c r="E25" s="1958" t="s">
        <v>3684</v>
      </c>
      <c r="F25" s="1958" t="s">
        <v>3681</v>
      </c>
      <c r="G25" s="1957">
        <v>7.35</v>
      </c>
      <c r="H25" s="1957">
        <v>12.31</v>
      </c>
      <c r="I25" s="1959">
        <v>11.94</v>
      </c>
      <c r="K25" s="1960"/>
    </row>
    <row r="26" spans="1:11" ht="18" hidden="1" customHeight="1" x14ac:dyDescent="0.3">
      <c r="A26" s="1956">
        <v>39173</v>
      </c>
      <c r="B26" s="1957">
        <v>8.5</v>
      </c>
      <c r="C26" s="1957" t="s">
        <v>3679</v>
      </c>
      <c r="D26" s="1957" t="s">
        <v>1885</v>
      </c>
      <c r="E26" s="1958" t="s">
        <v>3685</v>
      </c>
      <c r="F26" s="1958" t="s">
        <v>3681</v>
      </c>
      <c r="G26" s="1957">
        <v>7.36</v>
      </c>
      <c r="H26" s="1957">
        <v>12.43</v>
      </c>
      <c r="I26" s="1959">
        <v>11.52</v>
      </c>
      <c r="K26" s="1960"/>
    </row>
    <row r="27" spans="1:11" ht="18" hidden="1" customHeight="1" x14ac:dyDescent="0.3">
      <c r="A27" s="1956">
        <v>39203</v>
      </c>
      <c r="B27" s="1957">
        <v>8.5</v>
      </c>
      <c r="C27" s="1957" t="s">
        <v>3679</v>
      </c>
      <c r="D27" s="1957" t="s">
        <v>1885</v>
      </c>
      <c r="E27" s="1958" t="s">
        <v>3683</v>
      </c>
      <c r="F27" s="1958" t="s">
        <v>3681</v>
      </c>
      <c r="G27" s="1957">
        <v>7.3</v>
      </c>
      <c r="H27" s="1957">
        <v>12.35</v>
      </c>
      <c r="I27" s="1959">
        <v>11.65</v>
      </c>
      <c r="K27" s="1960"/>
    </row>
    <row r="28" spans="1:11" ht="18" hidden="1" customHeight="1" x14ac:dyDescent="0.3">
      <c r="A28" s="1956">
        <v>39234</v>
      </c>
      <c r="B28" s="1957">
        <v>8.5</v>
      </c>
      <c r="C28" s="1957" t="s">
        <v>3679</v>
      </c>
      <c r="D28" s="1957" t="s">
        <v>1885</v>
      </c>
      <c r="E28" s="1958" t="s">
        <v>3686</v>
      </c>
      <c r="F28" s="1958" t="s">
        <v>3681</v>
      </c>
      <c r="G28" s="1957">
        <v>7.21</v>
      </c>
      <c r="H28" s="1957">
        <v>12.35</v>
      </c>
      <c r="I28" s="1959">
        <v>11.04</v>
      </c>
      <c r="J28" s="1960"/>
      <c r="K28" s="1960"/>
    </row>
    <row r="29" spans="1:11" ht="18" hidden="1" customHeight="1" x14ac:dyDescent="0.3">
      <c r="A29" s="1956">
        <v>39264</v>
      </c>
      <c r="B29" s="1957">
        <v>9.25</v>
      </c>
      <c r="C29" s="1957" t="s">
        <v>3687</v>
      </c>
      <c r="D29" s="1957" t="s">
        <v>1886</v>
      </c>
      <c r="E29" s="1958" t="s">
        <v>3683</v>
      </c>
      <c r="F29" s="1958" t="s">
        <v>3688</v>
      </c>
      <c r="G29" s="1957">
        <v>7.79</v>
      </c>
      <c r="H29" s="1957">
        <v>12.73</v>
      </c>
      <c r="I29" s="1959">
        <v>11.29</v>
      </c>
      <c r="J29" s="1960"/>
      <c r="K29" s="1960"/>
    </row>
    <row r="30" spans="1:11" ht="18" hidden="1" customHeight="1" x14ac:dyDescent="0.3">
      <c r="A30" s="1956">
        <v>39295</v>
      </c>
      <c r="B30" s="1957">
        <v>9.25</v>
      </c>
      <c r="C30" s="1957" t="s">
        <v>3687</v>
      </c>
      <c r="D30" s="1957" t="s">
        <v>1886</v>
      </c>
      <c r="E30" s="1958" t="s">
        <v>3683</v>
      </c>
      <c r="F30" s="1958" t="s">
        <v>3678</v>
      </c>
      <c r="G30" s="1957">
        <v>7.88</v>
      </c>
      <c r="H30" s="1957">
        <v>12.76</v>
      </c>
      <c r="I30" s="1959">
        <v>10.029999999999999</v>
      </c>
      <c r="J30" s="1960"/>
      <c r="K30" s="1960"/>
    </row>
    <row r="31" spans="1:11" ht="18" hidden="1" customHeight="1" x14ac:dyDescent="0.3">
      <c r="A31" s="1956">
        <v>39326</v>
      </c>
      <c r="B31" s="1957">
        <v>9.25</v>
      </c>
      <c r="C31" s="1957" t="s">
        <v>3687</v>
      </c>
      <c r="D31" s="1957" t="s">
        <v>1886</v>
      </c>
      <c r="E31" s="1958" t="s">
        <v>3683</v>
      </c>
      <c r="F31" s="1958" t="s">
        <v>3689</v>
      </c>
      <c r="G31" s="1957">
        <v>7.79</v>
      </c>
      <c r="H31" s="1957">
        <v>12.72</v>
      </c>
      <c r="I31" s="1959">
        <v>9.4499999999999993</v>
      </c>
      <c r="J31" s="1960"/>
      <c r="K31" s="1960"/>
    </row>
    <row r="32" spans="1:11" ht="18" hidden="1" customHeight="1" x14ac:dyDescent="0.3">
      <c r="A32" s="1956">
        <v>39356</v>
      </c>
      <c r="B32" s="1957">
        <v>9.25</v>
      </c>
      <c r="C32" s="1957" t="s">
        <v>3690</v>
      </c>
      <c r="D32" s="1957" t="s">
        <v>1886</v>
      </c>
      <c r="E32" s="1958" t="s">
        <v>3685</v>
      </c>
      <c r="F32" s="1958" t="s">
        <v>3691</v>
      </c>
      <c r="G32" s="1957">
        <v>7.72</v>
      </c>
      <c r="H32" s="1957">
        <v>12.77</v>
      </c>
      <c r="I32" s="1959">
        <v>9.14</v>
      </c>
      <c r="J32" s="1960"/>
      <c r="K32" s="1960"/>
    </row>
    <row r="33" spans="1:11" ht="18" hidden="1" customHeight="1" x14ac:dyDescent="0.3">
      <c r="A33" s="1956">
        <v>39387</v>
      </c>
      <c r="B33" s="1957">
        <v>9.25</v>
      </c>
      <c r="C33" s="1957" t="s">
        <v>3690</v>
      </c>
      <c r="D33" s="1957" t="s">
        <v>1886</v>
      </c>
      <c r="E33" s="1958" t="s">
        <v>3692</v>
      </c>
      <c r="F33" s="1958" t="s">
        <v>3689</v>
      </c>
      <c r="G33" s="1957">
        <v>7.72</v>
      </c>
      <c r="H33" s="1957">
        <v>12.82</v>
      </c>
      <c r="I33" s="1959">
        <v>9.16</v>
      </c>
      <c r="J33" s="1960"/>
      <c r="K33" s="1960"/>
    </row>
    <row r="34" spans="1:11" ht="18" hidden="1" customHeight="1" x14ac:dyDescent="0.3">
      <c r="A34" s="1956">
        <v>39417</v>
      </c>
      <c r="B34" s="1957">
        <v>9.25</v>
      </c>
      <c r="C34" s="1957" t="s">
        <v>3690</v>
      </c>
      <c r="D34" s="1957" t="s">
        <v>1886</v>
      </c>
      <c r="E34" s="1958" t="s">
        <v>3692</v>
      </c>
      <c r="F34" s="1958" t="s">
        <v>3689</v>
      </c>
      <c r="G34" s="1957">
        <v>7.43</v>
      </c>
      <c r="H34" s="1957">
        <v>12.84</v>
      </c>
      <c r="I34" s="1959">
        <v>10.029999999999999</v>
      </c>
      <c r="J34" s="1960"/>
      <c r="K34" s="1960"/>
    </row>
    <row r="35" spans="1:11" ht="18" hidden="1" customHeight="1" x14ac:dyDescent="0.3">
      <c r="A35" s="1956">
        <v>39455</v>
      </c>
      <c r="B35" s="1957">
        <v>9.25</v>
      </c>
      <c r="C35" s="1957" t="s">
        <v>3690</v>
      </c>
      <c r="D35" s="1957" t="s">
        <v>1886</v>
      </c>
      <c r="E35" s="1958" t="s">
        <v>3683</v>
      </c>
      <c r="F35" s="1958" t="s">
        <v>3689</v>
      </c>
      <c r="G35" s="1957">
        <v>7.58</v>
      </c>
      <c r="H35" s="1957">
        <v>13.03</v>
      </c>
      <c r="I35" s="1959">
        <v>9.85</v>
      </c>
      <c r="J35" s="1960"/>
      <c r="K35" s="1960"/>
    </row>
    <row r="36" spans="1:11" ht="18" hidden="1" customHeight="1" x14ac:dyDescent="0.3">
      <c r="A36" s="1956">
        <v>39486</v>
      </c>
      <c r="B36" s="1957">
        <v>9</v>
      </c>
      <c r="C36" s="1957" t="s">
        <v>3693</v>
      </c>
      <c r="D36" s="1957" t="s">
        <v>1887</v>
      </c>
      <c r="E36" s="1958" t="s">
        <v>3694</v>
      </c>
      <c r="F36" s="1958" t="s">
        <v>3695</v>
      </c>
      <c r="G36" s="1957">
        <v>7.36</v>
      </c>
      <c r="H36" s="1957">
        <v>12.87</v>
      </c>
      <c r="I36" s="1959">
        <v>8.26</v>
      </c>
      <c r="J36" s="1960"/>
      <c r="K36" s="1960"/>
    </row>
    <row r="37" spans="1:11" ht="18" hidden="1" customHeight="1" x14ac:dyDescent="0.3">
      <c r="A37" s="1956">
        <v>39515</v>
      </c>
      <c r="B37" s="1957">
        <v>8.5</v>
      </c>
      <c r="C37" s="1957" t="s">
        <v>3696</v>
      </c>
      <c r="D37" s="1957" t="s">
        <v>1888</v>
      </c>
      <c r="E37" s="1958" t="s">
        <v>3694</v>
      </c>
      <c r="F37" s="1958" t="s">
        <v>3697</v>
      </c>
      <c r="G37" s="1957">
        <v>7.08</v>
      </c>
      <c r="H37" s="1957">
        <v>12.46</v>
      </c>
      <c r="I37" s="1959">
        <v>7.51</v>
      </c>
      <c r="J37" s="1960"/>
      <c r="K37" s="1960"/>
    </row>
    <row r="38" spans="1:11" ht="18" hidden="1" customHeight="1" x14ac:dyDescent="0.3">
      <c r="A38" s="1956">
        <v>39546</v>
      </c>
      <c r="B38" s="1957">
        <v>8.5</v>
      </c>
      <c r="C38" s="1957" t="s">
        <v>3696</v>
      </c>
      <c r="D38" s="1957" t="s">
        <v>1889</v>
      </c>
      <c r="E38" s="1958" t="s">
        <v>3694</v>
      </c>
      <c r="F38" s="1958" t="s">
        <v>3698</v>
      </c>
      <c r="G38" s="1957">
        <v>6.91</v>
      </c>
      <c r="H38" s="1957">
        <v>12.49</v>
      </c>
      <c r="I38" s="1959">
        <v>7.56</v>
      </c>
      <c r="J38" s="1960"/>
      <c r="K38" s="1960"/>
    </row>
    <row r="39" spans="1:11" ht="18" hidden="1" customHeight="1" x14ac:dyDescent="0.3">
      <c r="A39" s="1956">
        <v>39576</v>
      </c>
      <c r="B39" s="1957">
        <v>8</v>
      </c>
      <c r="C39" s="1957" t="s">
        <v>3699</v>
      </c>
      <c r="D39" s="1957" t="s">
        <v>1890</v>
      </c>
      <c r="E39" s="1958" t="s">
        <v>3694</v>
      </c>
      <c r="F39" s="1958" t="s">
        <v>3700</v>
      </c>
      <c r="G39" s="1957">
        <v>6.54</v>
      </c>
      <c r="H39" s="1957">
        <v>12.03</v>
      </c>
      <c r="I39" s="1959">
        <v>7.33</v>
      </c>
      <c r="J39" s="1960"/>
      <c r="K39" s="1960"/>
    </row>
    <row r="40" spans="1:11" ht="18" hidden="1" customHeight="1" x14ac:dyDescent="0.3">
      <c r="A40" s="1956">
        <v>39607</v>
      </c>
      <c r="B40" s="1957">
        <v>8</v>
      </c>
      <c r="C40" s="1957" t="s">
        <v>3699</v>
      </c>
      <c r="D40" s="1957" t="s">
        <v>1890</v>
      </c>
      <c r="E40" s="1958" t="s">
        <v>3701</v>
      </c>
      <c r="F40" s="1958" t="s">
        <v>3702</v>
      </c>
      <c r="G40" s="1957">
        <v>6.4</v>
      </c>
      <c r="H40" s="1957">
        <v>12.03</v>
      </c>
      <c r="I40" s="1959">
        <v>7.37</v>
      </c>
      <c r="J40" s="1960"/>
      <c r="K40" s="1960"/>
    </row>
    <row r="41" spans="1:11" ht="17.25" hidden="1" x14ac:dyDescent="0.3">
      <c r="A41" s="1956">
        <v>39637</v>
      </c>
      <c r="B41" s="1957">
        <v>8.25</v>
      </c>
      <c r="C41" s="1957" t="s">
        <v>3699</v>
      </c>
      <c r="D41" s="1957" t="s">
        <v>1891</v>
      </c>
      <c r="E41" s="1958" t="s">
        <v>3701</v>
      </c>
      <c r="F41" s="1958" t="s">
        <v>3703</v>
      </c>
      <c r="G41" s="1957">
        <v>6.6</v>
      </c>
      <c r="H41" s="1957">
        <v>12.04</v>
      </c>
      <c r="I41" s="1959">
        <v>7.36</v>
      </c>
      <c r="J41" s="1960"/>
      <c r="K41" s="1960"/>
    </row>
    <row r="42" spans="1:11" ht="17.25" hidden="1" x14ac:dyDescent="0.3">
      <c r="A42" s="1956">
        <v>39668</v>
      </c>
      <c r="B42" s="1957">
        <v>8.25</v>
      </c>
      <c r="C42" s="1957" t="s">
        <v>3696</v>
      </c>
      <c r="D42" s="1957" t="s">
        <v>1891</v>
      </c>
      <c r="E42" s="1958" t="s">
        <v>3701</v>
      </c>
      <c r="F42" s="1958" t="s">
        <v>3704</v>
      </c>
      <c r="G42" s="1957">
        <v>6.65</v>
      </c>
      <c r="H42" s="1957">
        <v>12.31</v>
      </c>
      <c r="I42" s="1959">
        <v>7.93</v>
      </c>
      <c r="J42" s="1960"/>
      <c r="K42" s="1960"/>
    </row>
    <row r="43" spans="1:11" ht="18" hidden="1" customHeight="1" x14ac:dyDescent="0.3">
      <c r="A43" s="1956">
        <v>39699</v>
      </c>
      <c r="B43" s="1957">
        <v>8.25</v>
      </c>
      <c r="C43" s="1957" t="s">
        <v>3696</v>
      </c>
      <c r="D43" s="1957" t="s">
        <v>1891</v>
      </c>
      <c r="E43" s="1958" t="s">
        <v>3701</v>
      </c>
      <c r="F43" s="1958" t="s">
        <v>3705</v>
      </c>
      <c r="G43" s="1957">
        <v>6.7</v>
      </c>
      <c r="H43" s="1957">
        <v>12.27</v>
      </c>
      <c r="I43" s="1959">
        <v>8.91</v>
      </c>
      <c r="J43" s="1960"/>
      <c r="K43" s="1960"/>
    </row>
    <row r="44" spans="1:11" ht="18" hidden="1" customHeight="1" x14ac:dyDescent="0.3">
      <c r="A44" s="1956">
        <v>39729</v>
      </c>
      <c r="B44" s="1957">
        <v>7.75</v>
      </c>
      <c r="C44" s="1957" t="s">
        <v>3696</v>
      </c>
      <c r="D44" s="1957" t="s">
        <v>1891</v>
      </c>
      <c r="E44" s="1958" t="s">
        <v>3701</v>
      </c>
      <c r="F44" s="1958" t="s">
        <v>3705</v>
      </c>
      <c r="G44" s="1957">
        <v>6.76</v>
      </c>
      <c r="H44" s="1957">
        <v>12.26</v>
      </c>
      <c r="I44" s="1959">
        <v>9.4</v>
      </c>
      <c r="J44" s="1960"/>
      <c r="K44" s="1960"/>
    </row>
    <row r="45" spans="1:11" ht="18" hidden="1" customHeight="1" x14ac:dyDescent="0.3">
      <c r="A45" s="1956">
        <v>39760</v>
      </c>
      <c r="B45" s="1957">
        <v>7.75</v>
      </c>
      <c r="C45" s="1957" t="s">
        <v>3706</v>
      </c>
      <c r="D45" s="1957" t="s">
        <v>1892</v>
      </c>
      <c r="E45" s="1958" t="s">
        <v>2895</v>
      </c>
      <c r="F45" s="1958" t="s">
        <v>3707</v>
      </c>
      <c r="G45" s="1957">
        <v>6.38</v>
      </c>
      <c r="H45" s="1957">
        <v>11.74</v>
      </c>
      <c r="I45" s="1959">
        <v>9.24</v>
      </c>
      <c r="J45" s="1960"/>
      <c r="K45" s="1960"/>
    </row>
    <row r="46" spans="1:11" ht="18" hidden="1" customHeight="1" x14ac:dyDescent="0.3">
      <c r="A46" s="1956">
        <v>39790</v>
      </c>
      <c r="B46" s="1957">
        <v>6.75</v>
      </c>
      <c r="C46" s="1957" t="s">
        <v>3708</v>
      </c>
      <c r="D46" s="1957" t="s">
        <v>1893</v>
      </c>
      <c r="E46" s="1958" t="s">
        <v>3701</v>
      </c>
      <c r="F46" s="1958" t="s">
        <v>3709</v>
      </c>
      <c r="G46" s="1957">
        <v>5.77</v>
      </c>
      <c r="H46" s="1957">
        <v>11.04</v>
      </c>
      <c r="I46" s="1959">
        <v>8.9600000000000009</v>
      </c>
      <c r="J46" s="1960"/>
      <c r="K46" s="1960"/>
    </row>
    <row r="47" spans="1:11" ht="18" hidden="1" customHeight="1" x14ac:dyDescent="0.3">
      <c r="A47" s="1956">
        <v>39821</v>
      </c>
      <c r="B47" s="1957">
        <v>6.75</v>
      </c>
      <c r="C47" s="1957" t="s">
        <v>3708</v>
      </c>
      <c r="D47" s="1957" t="s">
        <v>1893</v>
      </c>
      <c r="E47" s="1958" t="s">
        <v>3701</v>
      </c>
      <c r="F47" s="1958" t="s">
        <v>3709</v>
      </c>
      <c r="G47" s="1957">
        <v>5.79</v>
      </c>
      <c r="H47" s="1957">
        <v>10.99</v>
      </c>
      <c r="I47" s="1959">
        <v>8.0399999999999991</v>
      </c>
      <c r="J47" s="1960"/>
      <c r="K47" s="1960"/>
    </row>
    <row r="48" spans="1:11" ht="18" hidden="1" customHeight="1" x14ac:dyDescent="0.3">
      <c r="A48" s="1956">
        <v>39852</v>
      </c>
      <c r="B48" s="1957">
        <v>6.75</v>
      </c>
      <c r="C48" s="1957" t="s">
        <v>3708</v>
      </c>
      <c r="D48" s="1957" t="s">
        <v>1893</v>
      </c>
      <c r="E48" s="1958" t="s">
        <v>3701</v>
      </c>
      <c r="F48" s="1958" t="s">
        <v>3709</v>
      </c>
      <c r="G48" s="1957">
        <v>5.79</v>
      </c>
      <c r="H48" s="1957">
        <v>10.98</v>
      </c>
      <c r="I48" s="1959">
        <v>7.02</v>
      </c>
      <c r="J48" s="1960"/>
      <c r="K48" s="1960"/>
    </row>
    <row r="49" spans="1:11" ht="18" hidden="1" customHeight="1" x14ac:dyDescent="0.3">
      <c r="A49" s="1956">
        <v>39880</v>
      </c>
      <c r="B49" s="1957">
        <v>5.75</v>
      </c>
      <c r="C49" s="1957" t="s">
        <v>3710</v>
      </c>
      <c r="D49" s="1957" t="s">
        <v>1894</v>
      </c>
      <c r="E49" s="1958" t="s">
        <v>3694</v>
      </c>
      <c r="F49" s="1958" t="s">
        <v>3709</v>
      </c>
      <c r="G49" s="1957">
        <v>5.44</v>
      </c>
      <c r="H49" s="1957">
        <v>10.54</v>
      </c>
      <c r="I49" s="1959">
        <v>6.07</v>
      </c>
      <c r="J49" s="1960"/>
      <c r="K49" s="1960"/>
    </row>
    <row r="50" spans="1:11" ht="18" hidden="1" customHeight="1" x14ac:dyDescent="0.3">
      <c r="A50" s="1956">
        <v>39911</v>
      </c>
      <c r="B50" s="1957">
        <v>5.75</v>
      </c>
      <c r="C50" s="1957" t="s">
        <v>3711</v>
      </c>
      <c r="D50" s="1957" t="s">
        <v>1895</v>
      </c>
      <c r="E50" s="1958" t="s">
        <v>3712</v>
      </c>
      <c r="F50" s="1958" t="s">
        <v>3709</v>
      </c>
      <c r="G50" s="1957">
        <v>4.79</v>
      </c>
      <c r="H50" s="1957">
        <v>10.220000000000001</v>
      </c>
      <c r="I50" s="1959">
        <v>5.09</v>
      </c>
      <c r="J50" s="1960"/>
      <c r="K50" s="1960"/>
    </row>
    <row r="51" spans="1:11" ht="18" hidden="1" customHeight="1" x14ac:dyDescent="0.3">
      <c r="A51" s="1956">
        <v>39941</v>
      </c>
      <c r="B51" s="1957">
        <v>5.75</v>
      </c>
      <c r="C51" s="1957" t="s">
        <v>3711</v>
      </c>
      <c r="D51" s="1957" t="s">
        <v>1895</v>
      </c>
      <c r="E51" s="1958" t="s">
        <v>3712</v>
      </c>
      <c r="F51" s="1958" t="s">
        <v>3709</v>
      </c>
      <c r="G51" s="1957">
        <v>4.8099999999999996</v>
      </c>
      <c r="H51" s="1957">
        <v>10.210000000000001</v>
      </c>
      <c r="I51" s="1959">
        <v>4.79</v>
      </c>
      <c r="J51" s="1960"/>
      <c r="K51" s="1960"/>
    </row>
    <row r="52" spans="1:11" ht="18" hidden="1" customHeight="1" x14ac:dyDescent="0.3">
      <c r="A52" s="1956">
        <v>39972</v>
      </c>
      <c r="B52" s="1957">
        <v>5.75</v>
      </c>
      <c r="C52" s="1957" t="s">
        <v>3711</v>
      </c>
      <c r="D52" s="1957" t="s">
        <v>1895</v>
      </c>
      <c r="E52" s="1958" t="s">
        <v>3712</v>
      </c>
      <c r="F52" s="1958" t="s">
        <v>3709</v>
      </c>
      <c r="G52" s="1957">
        <v>4.78</v>
      </c>
      <c r="H52" s="1957">
        <v>10.119999999999999</v>
      </c>
      <c r="I52" s="1959">
        <v>4.72</v>
      </c>
      <c r="J52" s="1960"/>
      <c r="K52" s="1960"/>
    </row>
    <row r="53" spans="1:11" ht="18" hidden="1" customHeight="1" x14ac:dyDescent="0.3">
      <c r="A53" s="1956">
        <v>40002</v>
      </c>
      <c r="B53" s="1957">
        <v>5.75</v>
      </c>
      <c r="C53" s="1957" t="s">
        <v>3711</v>
      </c>
      <c r="D53" s="1957" t="s">
        <v>1895</v>
      </c>
      <c r="E53" s="1958" t="s">
        <v>3712</v>
      </c>
      <c r="F53" s="1958" t="s">
        <v>3709</v>
      </c>
      <c r="G53" s="1957">
        <v>4.75</v>
      </c>
      <c r="H53" s="1957">
        <v>10.16</v>
      </c>
      <c r="I53" s="1959">
        <v>4.66</v>
      </c>
      <c r="J53" s="1960"/>
      <c r="K53" s="1960"/>
    </row>
    <row r="54" spans="1:11" ht="18" hidden="1" customHeight="1" x14ac:dyDescent="0.3">
      <c r="A54" s="1956">
        <v>40033</v>
      </c>
      <c r="B54" s="1957">
        <v>5.75</v>
      </c>
      <c r="C54" s="1957" t="s">
        <v>3711</v>
      </c>
      <c r="D54" s="1957" t="s">
        <v>1895</v>
      </c>
      <c r="E54" s="1958" t="s">
        <v>3712</v>
      </c>
      <c r="F54" s="1958" t="s">
        <v>3709</v>
      </c>
      <c r="G54" s="1957">
        <v>4.74</v>
      </c>
      <c r="H54" s="1957">
        <v>10.119999999999999</v>
      </c>
      <c r="I54" s="1959">
        <v>4.5</v>
      </c>
      <c r="J54" s="1960"/>
      <c r="K54" s="1960"/>
    </row>
    <row r="55" spans="1:11" ht="18" hidden="1" customHeight="1" x14ac:dyDescent="0.3">
      <c r="A55" s="1956">
        <v>40064</v>
      </c>
      <c r="B55" s="1957">
        <v>5.75</v>
      </c>
      <c r="C55" s="1957" t="s">
        <v>3711</v>
      </c>
      <c r="D55" s="1957" t="s">
        <v>1895</v>
      </c>
      <c r="E55" s="1958" t="s">
        <v>3712</v>
      </c>
      <c r="F55" s="1958" t="s">
        <v>3709</v>
      </c>
      <c r="G55" s="1957">
        <v>4.66</v>
      </c>
      <c r="H55" s="1957">
        <v>10.09</v>
      </c>
      <c r="I55" s="1959">
        <v>4.45</v>
      </c>
      <c r="J55" s="1960"/>
      <c r="K55" s="1960"/>
    </row>
    <row r="56" spans="1:11" ht="18" hidden="1" customHeight="1" x14ac:dyDescent="0.3">
      <c r="A56" s="1956">
        <v>40094</v>
      </c>
      <c r="B56" s="1957">
        <v>5.75</v>
      </c>
      <c r="C56" s="1957" t="s">
        <v>3711</v>
      </c>
      <c r="D56" s="1957" t="s">
        <v>1895</v>
      </c>
      <c r="E56" s="1958" t="s">
        <v>3712</v>
      </c>
      <c r="F56" s="1958" t="s">
        <v>3709</v>
      </c>
      <c r="G56" s="1957">
        <v>4.6500000000000004</v>
      </c>
      <c r="H56" s="1957">
        <v>10.15</v>
      </c>
      <c r="I56" s="1959">
        <v>4.71</v>
      </c>
      <c r="J56" s="1960"/>
      <c r="K56" s="1960"/>
    </row>
    <row r="57" spans="1:11" ht="18" hidden="1" customHeight="1" x14ac:dyDescent="0.3">
      <c r="A57" s="1956">
        <v>40125</v>
      </c>
      <c r="B57" s="1957">
        <v>5.75</v>
      </c>
      <c r="C57" s="1957" t="s">
        <v>3711</v>
      </c>
      <c r="D57" s="1957" t="s">
        <v>1895</v>
      </c>
      <c r="E57" s="1958" t="s">
        <v>3712</v>
      </c>
      <c r="F57" s="1958" t="s">
        <v>3709</v>
      </c>
      <c r="G57" s="1957">
        <v>4.66</v>
      </c>
      <c r="H57" s="1957">
        <v>10.08</v>
      </c>
      <c r="I57" s="1959">
        <v>4.49</v>
      </c>
      <c r="J57" s="1960"/>
      <c r="K57" s="1960"/>
    </row>
    <row r="58" spans="1:11" ht="18" hidden="1" customHeight="1" x14ac:dyDescent="0.3">
      <c r="A58" s="1956">
        <v>40155</v>
      </c>
      <c r="B58" s="1957">
        <v>5.75</v>
      </c>
      <c r="C58" s="1957" t="s">
        <v>3711</v>
      </c>
      <c r="D58" s="1957" t="s">
        <v>1895</v>
      </c>
      <c r="E58" s="1958" t="s">
        <v>3712</v>
      </c>
      <c r="F58" s="1958" t="s">
        <v>3709</v>
      </c>
      <c r="G58" s="1957">
        <v>4.57</v>
      </c>
      <c r="H58" s="1957">
        <v>10.08</v>
      </c>
      <c r="I58" s="1959">
        <v>4.4000000000000004</v>
      </c>
      <c r="J58" s="1960"/>
      <c r="K58" s="1960"/>
    </row>
    <row r="59" spans="1:11" ht="18" hidden="1" customHeight="1" x14ac:dyDescent="0.3">
      <c r="A59" s="1956">
        <v>40186</v>
      </c>
      <c r="B59" s="1957">
        <v>5.75</v>
      </c>
      <c r="C59" s="1957" t="s">
        <v>3711</v>
      </c>
      <c r="D59" s="1957" t="s">
        <v>1895</v>
      </c>
      <c r="E59" s="1958" t="s">
        <v>3712</v>
      </c>
      <c r="F59" s="1958" t="s">
        <v>3713</v>
      </c>
      <c r="G59" s="1957" t="s">
        <v>3714</v>
      </c>
      <c r="H59" s="1957">
        <v>10.050000000000001</v>
      </c>
      <c r="I59" s="1959">
        <v>4.5199999999999996</v>
      </c>
      <c r="J59" s="1960"/>
      <c r="K59" s="1960"/>
    </row>
    <row r="60" spans="1:11" ht="18" hidden="1" customHeight="1" x14ac:dyDescent="0.3">
      <c r="A60" s="1956">
        <v>40217</v>
      </c>
      <c r="B60" s="1957">
        <v>5.75</v>
      </c>
      <c r="C60" s="1957" t="s">
        <v>3711</v>
      </c>
      <c r="D60" s="1957" t="s">
        <v>1895</v>
      </c>
      <c r="E60" s="1958" t="s">
        <v>3712</v>
      </c>
      <c r="F60" s="1958" t="s">
        <v>3713</v>
      </c>
      <c r="G60" s="1957">
        <v>4.55</v>
      </c>
      <c r="H60" s="1957">
        <v>10.01</v>
      </c>
      <c r="I60" s="1959">
        <v>4.4800000000000004</v>
      </c>
      <c r="J60" s="1960"/>
      <c r="K60" s="1960"/>
    </row>
    <row r="61" spans="1:11" ht="18" hidden="1" customHeight="1" x14ac:dyDescent="0.3">
      <c r="A61" s="1956">
        <v>40245</v>
      </c>
      <c r="B61" s="1957">
        <v>5.75</v>
      </c>
      <c r="C61" s="1957" t="s">
        <v>3711</v>
      </c>
      <c r="D61" s="1957" t="s">
        <v>1895</v>
      </c>
      <c r="E61" s="1958" t="s">
        <v>3712</v>
      </c>
      <c r="F61" s="1958" t="s">
        <v>3713</v>
      </c>
      <c r="G61" s="1957">
        <v>4.5199999999999996</v>
      </c>
      <c r="H61" s="1957">
        <v>9.99</v>
      </c>
      <c r="I61" s="1959">
        <v>4.24</v>
      </c>
      <c r="J61" s="1960"/>
      <c r="K61" s="1960"/>
    </row>
    <row r="62" spans="1:11" ht="18" hidden="1" customHeight="1" x14ac:dyDescent="0.3">
      <c r="A62" s="1956">
        <v>40276</v>
      </c>
      <c r="B62" s="1957">
        <v>5.75</v>
      </c>
      <c r="C62" s="1957" t="s">
        <v>3711</v>
      </c>
      <c r="D62" s="1957" t="s">
        <v>1895</v>
      </c>
      <c r="E62" s="1958" t="s">
        <v>3712</v>
      </c>
      <c r="F62" s="1958" t="s">
        <v>3713</v>
      </c>
      <c r="G62" s="1957">
        <v>4.5599999999999996</v>
      </c>
      <c r="H62" s="1957">
        <v>10.029999999999999</v>
      </c>
      <c r="I62" s="1959">
        <v>4.49</v>
      </c>
      <c r="J62" s="1960"/>
      <c r="K62" s="1960"/>
    </row>
    <row r="63" spans="1:11" ht="18" hidden="1" customHeight="1" x14ac:dyDescent="0.3">
      <c r="A63" s="1956">
        <v>40306</v>
      </c>
      <c r="B63" s="1957">
        <v>5.75</v>
      </c>
      <c r="C63" s="1957" t="s">
        <v>3711</v>
      </c>
      <c r="D63" s="1957" t="s">
        <v>1895</v>
      </c>
      <c r="E63" s="1958" t="s">
        <v>3712</v>
      </c>
      <c r="F63" s="1958" t="s">
        <v>3713</v>
      </c>
      <c r="G63" s="1957">
        <v>4.5199999999999996</v>
      </c>
      <c r="H63" s="1957">
        <v>10.02</v>
      </c>
      <c r="I63" s="1959">
        <v>3.91</v>
      </c>
      <c r="J63" s="1960"/>
      <c r="K63" s="1960"/>
    </row>
    <row r="64" spans="1:11" ht="18" hidden="1" customHeight="1" x14ac:dyDescent="0.3">
      <c r="A64" s="1956">
        <v>40337</v>
      </c>
      <c r="B64" s="1957">
        <v>5.75</v>
      </c>
      <c r="C64" s="1957" t="s">
        <v>3711</v>
      </c>
      <c r="D64" s="1957" t="s">
        <v>1895</v>
      </c>
      <c r="E64" s="1958" t="s">
        <v>3712</v>
      </c>
      <c r="F64" s="1958" t="s">
        <v>3713</v>
      </c>
      <c r="G64" s="1957">
        <v>4.57</v>
      </c>
      <c r="H64" s="1957">
        <v>10.06</v>
      </c>
      <c r="I64" s="1959">
        <v>3.48</v>
      </c>
      <c r="J64" s="1960"/>
      <c r="K64" s="1960"/>
    </row>
    <row r="65" spans="1:11" ht="18" hidden="1" customHeight="1" x14ac:dyDescent="0.3">
      <c r="A65" s="1956">
        <v>40367</v>
      </c>
      <c r="B65" s="1957">
        <v>5.75</v>
      </c>
      <c r="C65" s="1957" t="s">
        <v>3711</v>
      </c>
      <c r="D65" s="1957" t="s">
        <v>1895</v>
      </c>
      <c r="E65" s="1958" t="s">
        <v>3712</v>
      </c>
      <c r="F65" s="1958" t="s">
        <v>3713</v>
      </c>
      <c r="G65" s="1961">
        <v>4.58</v>
      </c>
      <c r="H65" s="1961">
        <v>9.98</v>
      </c>
      <c r="I65" s="1959">
        <v>3.77</v>
      </c>
      <c r="J65" s="1960"/>
      <c r="K65" s="1960"/>
    </row>
    <row r="66" spans="1:11" ht="18" hidden="1" customHeight="1" x14ac:dyDescent="0.3">
      <c r="A66" s="1956">
        <v>40398</v>
      </c>
      <c r="B66" s="1957">
        <v>5.75</v>
      </c>
      <c r="C66" s="1957" t="s">
        <v>3711</v>
      </c>
      <c r="D66" s="1957" t="s">
        <v>1895</v>
      </c>
      <c r="E66" s="1958" t="s">
        <v>3712</v>
      </c>
      <c r="F66" s="1958" t="s">
        <v>3713</v>
      </c>
      <c r="G66" s="1961">
        <v>4.5599999999999996</v>
      </c>
      <c r="H66" s="1961">
        <v>9.91</v>
      </c>
      <c r="I66" s="1959">
        <v>2.92</v>
      </c>
      <c r="J66" s="1960"/>
      <c r="K66" s="1960"/>
    </row>
    <row r="67" spans="1:11" ht="18" hidden="1" customHeight="1" x14ac:dyDescent="0.3">
      <c r="A67" s="1956">
        <v>40429</v>
      </c>
      <c r="B67" s="1957">
        <v>4.75</v>
      </c>
      <c r="C67" s="1957" t="s">
        <v>3715</v>
      </c>
      <c r="D67" s="1957" t="s">
        <v>1896</v>
      </c>
      <c r="E67" s="1958" t="s">
        <v>3716</v>
      </c>
      <c r="F67" s="1958" t="s">
        <v>3713</v>
      </c>
      <c r="G67" s="1957">
        <v>4.5</v>
      </c>
      <c r="H67" s="1957">
        <v>9.9</v>
      </c>
      <c r="I67" s="1959">
        <v>2.81</v>
      </c>
      <c r="J67" s="1960"/>
      <c r="K67" s="1960"/>
    </row>
    <row r="68" spans="1:11" ht="18" hidden="1" customHeight="1" x14ac:dyDescent="0.3">
      <c r="A68" s="1962" t="s">
        <v>1797</v>
      </c>
      <c r="B68" s="1957">
        <v>4.75</v>
      </c>
      <c r="C68" s="1957" t="s">
        <v>3717</v>
      </c>
      <c r="D68" s="1957" t="s">
        <v>1897</v>
      </c>
      <c r="E68" s="1958" t="s">
        <v>3716</v>
      </c>
      <c r="F68" s="1958" t="s">
        <v>3718</v>
      </c>
      <c r="G68" s="1957">
        <v>3.85</v>
      </c>
      <c r="H68" s="1957">
        <v>9.23</v>
      </c>
      <c r="I68" s="1959">
        <v>4.42</v>
      </c>
      <c r="J68" s="1960"/>
      <c r="K68" s="1960"/>
    </row>
    <row r="69" spans="1:11" ht="18" hidden="1" customHeight="1" x14ac:dyDescent="0.3">
      <c r="A69" s="1962" t="s">
        <v>3719</v>
      </c>
      <c r="B69" s="1957">
        <v>4.75</v>
      </c>
      <c r="C69" s="1957" t="s">
        <v>3717</v>
      </c>
      <c r="D69" s="1957" t="s">
        <v>1897</v>
      </c>
      <c r="E69" s="1958" t="s">
        <v>3720</v>
      </c>
      <c r="F69" s="1958" t="s">
        <v>3721</v>
      </c>
      <c r="G69" s="1957">
        <v>3.78</v>
      </c>
      <c r="H69" s="1957">
        <v>9.26</v>
      </c>
      <c r="I69" s="1959">
        <v>3.85</v>
      </c>
      <c r="J69" s="1960"/>
      <c r="K69" s="1960"/>
    </row>
    <row r="70" spans="1:11" ht="18" hidden="1" customHeight="1" x14ac:dyDescent="0.3">
      <c r="A70" s="1962" t="s">
        <v>1799</v>
      </c>
      <c r="B70" s="1957">
        <v>4.75</v>
      </c>
      <c r="C70" s="1957" t="s">
        <v>3717</v>
      </c>
      <c r="D70" s="1957" t="s">
        <v>1897</v>
      </c>
      <c r="E70" s="1958" t="s">
        <v>3720</v>
      </c>
      <c r="F70" s="1958" t="s">
        <v>3721</v>
      </c>
      <c r="G70" s="1957">
        <v>3.65</v>
      </c>
      <c r="H70" s="1957">
        <v>9.2200000000000006</v>
      </c>
      <c r="I70" s="1959">
        <v>3.07</v>
      </c>
      <c r="J70" s="1960"/>
      <c r="K70" s="1960"/>
    </row>
    <row r="71" spans="1:11" ht="18" hidden="1" customHeight="1" x14ac:dyDescent="0.3">
      <c r="A71" s="1962" t="s">
        <v>3722</v>
      </c>
      <c r="B71" s="1957">
        <v>4.75</v>
      </c>
      <c r="C71" s="1957" t="s">
        <v>3717</v>
      </c>
      <c r="D71" s="1957" t="s">
        <v>1897</v>
      </c>
      <c r="E71" s="1958" t="s">
        <v>3720</v>
      </c>
      <c r="F71" s="1958" t="s">
        <v>3721</v>
      </c>
      <c r="G71" s="1957">
        <v>3.59</v>
      </c>
      <c r="H71" s="1957">
        <v>9.17</v>
      </c>
      <c r="I71" s="1959">
        <v>3.04</v>
      </c>
      <c r="J71" s="1960"/>
      <c r="K71" s="1960"/>
    </row>
    <row r="72" spans="1:11" ht="18.75" hidden="1" customHeight="1" x14ac:dyDescent="0.3">
      <c r="A72" s="1962" t="s">
        <v>3723</v>
      </c>
      <c r="B72" s="1957">
        <v>4.75</v>
      </c>
      <c r="C72" s="1957" t="s">
        <v>3717</v>
      </c>
      <c r="D72" s="1957" t="s">
        <v>1897</v>
      </c>
      <c r="E72" s="1958" t="s">
        <v>3720</v>
      </c>
      <c r="F72" s="1958" t="s">
        <v>3721</v>
      </c>
      <c r="G72" s="1957">
        <v>3.56</v>
      </c>
      <c r="H72" s="1957">
        <v>9.1199999999999992</v>
      </c>
      <c r="I72" s="1959">
        <v>2.77</v>
      </c>
      <c r="J72" s="1960"/>
      <c r="K72" s="1960"/>
    </row>
    <row r="73" spans="1:11" ht="18.75" hidden="1" customHeight="1" x14ac:dyDescent="0.3">
      <c r="A73" s="1963" t="s">
        <v>3724</v>
      </c>
      <c r="B73" s="1957">
        <v>5.25</v>
      </c>
      <c r="C73" s="1957" t="s">
        <v>3715</v>
      </c>
      <c r="D73" s="1957" t="s">
        <v>1897</v>
      </c>
      <c r="E73" s="1958" t="s">
        <v>3720</v>
      </c>
      <c r="F73" s="1958" t="s">
        <v>3721</v>
      </c>
      <c r="G73" s="1957">
        <v>3.81</v>
      </c>
      <c r="H73" s="1957">
        <v>9.14</v>
      </c>
      <c r="I73" s="1959">
        <v>2.39</v>
      </c>
      <c r="J73" s="1964"/>
      <c r="K73" s="1960"/>
    </row>
    <row r="74" spans="1:11" ht="18.75" hidden="1" customHeight="1" x14ac:dyDescent="0.3">
      <c r="A74" s="1963">
        <v>40634</v>
      </c>
      <c r="B74" s="1957">
        <v>5.25</v>
      </c>
      <c r="C74" s="1957" t="s">
        <v>3715</v>
      </c>
      <c r="D74" s="1957" t="s">
        <v>1897</v>
      </c>
      <c r="E74" s="1958" t="s">
        <v>3720</v>
      </c>
      <c r="F74" s="1958" t="s">
        <v>3721</v>
      </c>
      <c r="G74" s="1957">
        <v>4.13</v>
      </c>
      <c r="H74" s="1957">
        <v>9.4700000000000006</v>
      </c>
      <c r="I74" s="1959">
        <v>4.1500000000000004</v>
      </c>
      <c r="J74" s="1964"/>
      <c r="K74" s="1960"/>
    </row>
    <row r="75" spans="1:11" ht="18.75" hidden="1" customHeight="1" x14ac:dyDescent="0.3">
      <c r="A75" s="1963">
        <v>40664</v>
      </c>
      <c r="B75" s="1957">
        <v>5.25</v>
      </c>
      <c r="C75" s="1957" t="s">
        <v>3725</v>
      </c>
      <c r="D75" s="1957" t="s">
        <v>1897</v>
      </c>
      <c r="E75" s="1958" t="s">
        <v>3720</v>
      </c>
      <c r="F75" s="1958" t="s">
        <v>3721</v>
      </c>
      <c r="G75" s="1957">
        <v>4.12</v>
      </c>
      <c r="H75" s="1957">
        <v>9.4499999999999993</v>
      </c>
      <c r="I75" s="1959">
        <v>4.0599999999999996</v>
      </c>
      <c r="J75" s="1964"/>
      <c r="K75" s="1960"/>
    </row>
    <row r="76" spans="1:11" ht="18.75" hidden="1" customHeight="1" x14ac:dyDescent="0.3">
      <c r="A76" s="1963">
        <v>40695</v>
      </c>
      <c r="B76" s="1957">
        <v>5.5</v>
      </c>
      <c r="C76" s="1957" t="s">
        <v>3725</v>
      </c>
      <c r="D76" s="1957" t="s">
        <v>1898</v>
      </c>
      <c r="E76" s="1958" t="s">
        <v>3720</v>
      </c>
      <c r="F76" s="1958" t="s">
        <v>3721</v>
      </c>
      <c r="G76" s="1957">
        <v>4.25</v>
      </c>
      <c r="H76" s="1957">
        <v>9.58</v>
      </c>
      <c r="I76" s="1959">
        <v>4.33</v>
      </c>
      <c r="J76" s="1964"/>
      <c r="K76" s="1960"/>
    </row>
    <row r="77" spans="1:11" ht="18.75" hidden="1" customHeight="1" x14ac:dyDescent="0.3">
      <c r="A77" s="1963">
        <v>40725</v>
      </c>
      <c r="B77" s="1957">
        <v>5.5</v>
      </c>
      <c r="C77" s="1957" t="s">
        <v>3726</v>
      </c>
      <c r="D77" s="1957" t="s">
        <v>1898</v>
      </c>
      <c r="E77" s="1958" t="s">
        <v>3720</v>
      </c>
      <c r="F77" s="1958" t="s">
        <v>3721</v>
      </c>
      <c r="G77" s="1957">
        <v>4.37</v>
      </c>
      <c r="H77" s="1957">
        <v>9.65</v>
      </c>
      <c r="I77" s="1959">
        <v>4.4000000000000004</v>
      </c>
      <c r="J77" s="1964"/>
      <c r="K77" s="1960"/>
    </row>
    <row r="78" spans="1:11" ht="18.75" hidden="1" customHeight="1" x14ac:dyDescent="0.3">
      <c r="A78" s="1963">
        <v>40756</v>
      </c>
      <c r="B78" s="1957">
        <v>5.5</v>
      </c>
      <c r="C78" s="1957" t="s">
        <v>3726</v>
      </c>
      <c r="D78" s="1957" t="s">
        <v>1898</v>
      </c>
      <c r="E78" s="1958" t="s">
        <v>3720</v>
      </c>
      <c r="F78" s="1958" t="s">
        <v>3727</v>
      </c>
      <c r="G78" s="1957">
        <v>4.33</v>
      </c>
      <c r="H78" s="1957">
        <v>9.66</v>
      </c>
      <c r="I78" s="1959">
        <v>4.42</v>
      </c>
      <c r="J78" s="1964"/>
      <c r="K78" s="1960"/>
    </row>
    <row r="79" spans="1:11" ht="18.75" hidden="1" customHeight="1" x14ac:dyDescent="0.3">
      <c r="A79" s="1963">
        <v>40787</v>
      </c>
      <c r="B79" s="1957">
        <v>5.5</v>
      </c>
      <c r="C79" s="1957" t="s">
        <v>3726</v>
      </c>
      <c r="D79" s="1957" t="s">
        <v>1898</v>
      </c>
      <c r="E79" s="1958" t="s">
        <v>3720</v>
      </c>
      <c r="F79" s="1958" t="s">
        <v>3727</v>
      </c>
      <c r="G79" s="1957">
        <v>4.34</v>
      </c>
      <c r="H79" s="1957">
        <v>9.33</v>
      </c>
      <c r="I79" s="1959">
        <v>4.45</v>
      </c>
      <c r="J79" s="1964"/>
      <c r="K79" s="1960"/>
    </row>
    <row r="80" spans="1:11" ht="18.75" hidden="1" customHeight="1" x14ac:dyDescent="0.3">
      <c r="A80" s="1963">
        <v>40817</v>
      </c>
      <c r="B80" s="1957">
        <v>5.5</v>
      </c>
      <c r="C80" s="1957" t="s">
        <v>3726</v>
      </c>
      <c r="D80" s="1957" t="s">
        <v>1898</v>
      </c>
      <c r="E80" s="1958" t="s">
        <v>3720</v>
      </c>
      <c r="F80" s="1958" t="s">
        <v>3727</v>
      </c>
      <c r="G80" s="1957">
        <v>4.34</v>
      </c>
      <c r="H80" s="1957">
        <v>9.32</v>
      </c>
      <c r="I80" s="1959">
        <v>4.42</v>
      </c>
      <c r="J80" s="1947"/>
      <c r="K80" s="1965"/>
    </row>
    <row r="81" spans="1:11" ht="18.75" hidden="1" customHeight="1" x14ac:dyDescent="0.3">
      <c r="A81" s="1963">
        <v>40848</v>
      </c>
      <c r="B81" s="1957">
        <v>5.5</v>
      </c>
      <c r="C81" s="1957" t="s">
        <v>3726</v>
      </c>
      <c r="D81" s="1957" t="s">
        <v>1898</v>
      </c>
      <c r="E81" s="1958" t="s">
        <v>3720</v>
      </c>
      <c r="F81" s="1958" t="s">
        <v>3728</v>
      </c>
      <c r="G81" s="1957">
        <v>4.32</v>
      </c>
      <c r="H81" s="1957">
        <v>9.27</v>
      </c>
      <c r="I81" s="1959">
        <v>4.51</v>
      </c>
      <c r="J81" s="1947"/>
      <c r="K81" s="1965"/>
    </row>
    <row r="82" spans="1:11" ht="18.75" hidden="1" customHeight="1" x14ac:dyDescent="0.3">
      <c r="A82" s="1963">
        <v>40878</v>
      </c>
      <c r="B82" s="1957">
        <v>5.4</v>
      </c>
      <c r="C82" s="1957" t="s">
        <v>3726</v>
      </c>
      <c r="D82" s="1957" t="s">
        <v>1898</v>
      </c>
      <c r="E82" s="1958" t="s">
        <v>3720</v>
      </c>
      <c r="F82" s="1958" t="s">
        <v>3729</v>
      </c>
      <c r="G82" s="1957">
        <v>4.29</v>
      </c>
      <c r="H82" s="1957">
        <v>9.1999999999999993</v>
      </c>
      <c r="I82" s="1959">
        <v>4.59</v>
      </c>
      <c r="J82" s="1947"/>
    </row>
    <row r="83" spans="1:11" ht="18.75" hidden="1" customHeight="1" x14ac:dyDescent="0.3">
      <c r="A83" s="1963">
        <v>40910</v>
      </c>
      <c r="B83" s="1957">
        <v>5.4</v>
      </c>
      <c r="C83" s="1957" t="s">
        <v>3726</v>
      </c>
      <c r="D83" s="1957" t="s">
        <v>1898</v>
      </c>
      <c r="E83" s="1958" t="s">
        <v>3720</v>
      </c>
      <c r="F83" s="1958" t="s">
        <v>3729</v>
      </c>
      <c r="G83" s="1957">
        <v>4.1500000000000004</v>
      </c>
      <c r="H83" s="1957">
        <v>9.09</v>
      </c>
      <c r="I83" s="1959">
        <v>4.33</v>
      </c>
      <c r="J83" s="1947"/>
    </row>
    <row r="84" spans="1:11" ht="18.75" hidden="1" customHeight="1" x14ac:dyDescent="0.3">
      <c r="A84" s="1963">
        <v>40941</v>
      </c>
      <c r="B84" s="1957">
        <v>5.4</v>
      </c>
      <c r="C84" s="1957" t="s">
        <v>3726</v>
      </c>
      <c r="D84" s="1957" t="s">
        <v>1898</v>
      </c>
      <c r="E84" s="1958" t="s">
        <v>3720</v>
      </c>
      <c r="F84" s="1958" t="s">
        <v>3729</v>
      </c>
      <c r="G84" s="1957">
        <v>4.13</v>
      </c>
      <c r="H84" s="1957">
        <v>9.06</v>
      </c>
      <c r="I84" s="1959">
        <v>4.25</v>
      </c>
      <c r="J84" s="1947"/>
    </row>
    <row r="85" spans="1:11" ht="18.75" hidden="1" customHeight="1" x14ac:dyDescent="0.3">
      <c r="A85" s="1963">
        <v>40970</v>
      </c>
      <c r="B85" s="1957">
        <v>4.9000000000000004</v>
      </c>
      <c r="C85" s="1957" t="s">
        <v>3730</v>
      </c>
      <c r="D85" s="1957" t="s">
        <v>1899</v>
      </c>
      <c r="E85" s="1958" t="s">
        <v>3731</v>
      </c>
      <c r="F85" s="1958" t="s">
        <v>3732</v>
      </c>
      <c r="G85" s="1957">
        <v>3.86</v>
      </c>
      <c r="H85" s="1957">
        <v>8.9600000000000009</v>
      </c>
      <c r="I85" s="1959">
        <v>4.08</v>
      </c>
      <c r="J85" s="1947"/>
    </row>
    <row r="86" spans="1:11" ht="18.75" hidden="1" customHeight="1" x14ac:dyDescent="0.3">
      <c r="A86" s="1963">
        <v>41001</v>
      </c>
      <c r="B86" s="1957">
        <v>4.9000000000000004</v>
      </c>
      <c r="C86" s="1957" t="s">
        <v>3733</v>
      </c>
      <c r="D86" s="1957" t="s">
        <v>1900</v>
      </c>
      <c r="E86" s="1958" t="s">
        <v>3734</v>
      </c>
      <c r="F86" s="1958" t="s">
        <v>3735</v>
      </c>
      <c r="G86" s="1957">
        <v>3.8</v>
      </c>
      <c r="H86" s="1957">
        <v>8.57</v>
      </c>
      <c r="I86" s="1959">
        <v>3.77</v>
      </c>
      <c r="J86" s="1947"/>
    </row>
    <row r="87" spans="1:11" ht="18.75" hidden="1" customHeight="1" x14ac:dyDescent="0.3">
      <c r="A87" s="1963">
        <v>41031</v>
      </c>
      <c r="B87" s="1957">
        <v>4.9000000000000004</v>
      </c>
      <c r="C87" s="1957" t="s">
        <v>3736</v>
      </c>
      <c r="D87" s="1957" t="s">
        <v>1900</v>
      </c>
      <c r="E87" s="1958" t="s">
        <v>3734</v>
      </c>
      <c r="F87" s="1958" t="s">
        <v>3737</v>
      </c>
      <c r="G87" s="1957">
        <v>3.82</v>
      </c>
      <c r="H87" s="1957">
        <v>8.59</v>
      </c>
      <c r="I87" s="1959">
        <v>3.71</v>
      </c>
      <c r="J87" s="1947"/>
    </row>
    <row r="88" spans="1:11" ht="18.75" hidden="1" customHeight="1" x14ac:dyDescent="0.3">
      <c r="A88" s="1963">
        <v>41062</v>
      </c>
      <c r="B88" s="1957">
        <v>4.9000000000000004</v>
      </c>
      <c r="C88" s="1957" t="s">
        <v>3736</v>
      </c>
      <c r="D88" s="1957" t="s">
        <v>1900</v>
      </c>
      <c r="E88" s="1958" t="s">
        <v>3738</v>
      </c>
      <c r="F88" s="1958" t="s">
        <v>3735</v>
      </c>
      <c r="G88" s="1957">
        <v>3.65</v>
      </c>
      <c r="H88" s="1957">
        <v>8.5299999999999994</v>
      </c>
      <c r="I88" s="1959">
        <v>3.44</v>
      </c>
      <c r="J88" s="1947"/>
    </row>
    <row r="89" spans="1:11" ht="18.75" hidden="1" customHeight="1" x14ac:dyDescent="0.3">
      <c r="A89" s="1963">
        <v>41092</v>
      </c>
      <c r="B89" s="1957">
        <v>4.9000000000000004</v>
      </c>
      <c r="C89" s="1957" t="s">
        <v>3736</v>
      </c>
      <c r="D89" s="1957" t="s">
        <v>1900</v>
      </c>
      <c r="E89" s="1958" t="s">
        <v>3738</v>
      </c>
      <c r="F89" s="1958" t="s">
        <v>3735</v>
      </c>
      <c r="G89" s="1957">
        <v>3.64</v>
      </c>
      <c r="H89" s="1957">
        <v>8.52</v>
      </c>
      <c r="I89" s="1959">
        <v>3.55</v>
      </c>
      <c r="J89" s="1947"/>
    </row>
    <row r="90" spans="1:11" ht="18.75" hidden="1" customHeight="1" x14ac:dyDescent="0.3">
      <c r="A90" s="1963">
        <v>41123</v>
      </c>
      <c r="B90" s="1957">
        <v>4.9000000000000004</v>
      </c>
      <c r="C90" s="1957" t="s">
        <v>3736</v>
      </c>
      <c r="D90" s="1957" t="s">
        <v>1900</v>
      </c>
      <c r="E90" s="1958" t="s">
        <v>3738</v>
      </c>
      <c r="F90" s="1958" t="s">
        <v>3735</v>
      </c>
      <c r="G90" s="1957">
        <v>3.67</v>
      </c>
      <c r="H90" s="1957">
        <v>8.5399999999999991</v>
      </c>
      <c r="I90" s="1959">
        <v>3.56</v>
      </c>
      <c r="J90" s="1947"/>
    </row>
    <row r="91" spans="1:11" ht="18.75" hidden="1" customHeight="1" x14ac:dyDescent="0.3">
      <c r="A91" s="1963">
        <v>41154</v>
      </c>
      <c r="B91" s="1957">
        <v>4.9000000000000004</v>
      </c>
      <c r="C91" s="1957" t="s">
        <v>3736</v>
      </c>
      <c r="D91" s="1957" t="s">
        <v>1900</v>
      </c>
      <c r="E91" s="1958" t="s">
        <v>3738</v>
      </c>
      <c r="F91" s="1958" t="s">
        <v>3735</v>
      </c>
      <c r="G91" s="1957">
        <v>3.63</v>
      </c>
      <c r="H91" s="1957">
        <v>8.49</v>
      </c>
      <c r="I91" s="1959">
        <v>3.6</v>
      </c>
      <c r="J91" s="1947"/>
    </row>
    <row r="92" spans="1:11" ht="18.75" hidden="1" customHeight="1" x14ac:dyDescent="0.3">
      <c r="A92" s="1963">
        <v>41184</v>
      </c>
      <c r="B92" s="1957">
        <v>4.9000000000000004</v>
      </c>
      <c r="C92" s="1957" t="s">
        <v>3736</v>
      </c>
      <c r="D92" s="1957" t="s">
        <v>1900</v>
      </c>
      <c r="E92" s="1958" t="s">
        <v>3738</v>
      </c>
      <c r="F92" s="1958" t="s">
        <v>3735</v>
      </c>
      <c r="G92" s="1957">
        <v>3.65</v>
      </c>
      <c r="H92" s="1957">
        <v>8.52</v>
      </c>
      <c r="I92" s="1959">
        <v>3.23</v>
      </c>
      <c r="J92" s="1947"/>
    </row>
    <row r="93" spans="1:11" ht="18.75" hidden="1" customHeight="1" x14ac:dyDescent="0.3">
      <c r="A93" s="1963">
        <v>41215</v>
      </c>
      <c r="B93" s="1957">
        <v>4.9000000000000004</v>
      </c>
      <c r="C93" s="1957" t="s">
        <v>3736</v>
      </c>
      <c r="D93" s="1957" t="s">
        <v>1900</v>
      </c>
      <c r="E93" s="1958" t="s">
        <v>3739</v>
      </c>
      <c r="F93" s="1958" t="s">
        <v>3735</v>
      </c>
      <c r="G93" s="1966">
        <v>3.64</v>
      </c>
      <c r="H93" s="1966">
        <v>8.48</v>
      </c>
      <c r="I93" s="1959">
        <v>3.09</v>
      </c>
      <c r="J93" s="1947"/>
    </row>
    <row r="94" spans="1:11" ht="18.75" hidden="1" customHeight="1" x14ac:dyDescent="0.3">
      <c r="A94" s="1963">
        <v>41245</v>
      </c>
      <c r="B94" s="1957">
        <v>4.9000000000000004</v>
      </c>
      <c r="C94" s="1957" t="s">
        <v>3736</v>
      </c>
      <c r="D94" s="1957" t="s">
        <v>1900</v>
      </c>
      <c r="E94" s="1958" t="s">
        <v>3739</v>
      </c>
      <c r="F94" s="1958" t="s">
        <v>3735</v>
      </c>
      <c r="G94" s="1966">
        <v>3.48</v>
      </c>
      <c r="H94" s="1966">
        <v>8.42</v>
      </c>
      <c r="I94" s="1959">
        <v>2.92</v>
      </c>
      <c r="J94" s="1947"/>
    </row>
    <row r="95" spans="1:11" ht="18.75" hidden="1" customHeight="1" x14ac:dyDescent="0.3">
      <c r="A95" s="1963">
        <v>41276</v>
      </c>
      <c r="B95" s="1957">
        <v>4.9000000000000004</v>
      </c>
      <c r="C95" s="1957" t="s">
        <v>3736</v>
      </c>
      <c r="D95" s="1957" t="s">
        <v>1900</v>
      </c>
      <c r="E95" s="1958" t="s">
        <v>3739</v>
      </c>
      <c r="F95" s="1958" t="s">
        <v>3735</v>
      </c>
      <c r="G95" s="1966">
        <v>3.32</v>
      </c>
      <c r="H95" s="1966">
        <v>8.42</v>
      </c>
      <c r="I95" s="1959">
        <v>2.88</v>
      </c>
      <c r="J95" s="1947"/>
    </row>
    <row r="96" spans="1:11" ht="18.75" hidden="1" customHeight="1" x14ac:dyDescent="0.3">
      <c r="A96" s="1963">
        <v>41307</v>
      </c>
      <c r="B96" s="1957">
        <v>4.9000000000000004</v>
      </c>
      <c r="C96" s="1957" t="s">
        <v>3736</v>
      </c>
      <c r="D96" s="1957" t="s">
        <v>1900</v>
      </c>
      <c r="E96" s="1958" t="s">
        <v>3335</v>
      </c>
      <c r="F96" s="1958" t="s">
        <v>3740</v>
      </c>
      <c r="G96" s="1966">
        <v>3.42</v>
      </c>
      <c r="H96" s="1966">
        <v>8.39</v>
      </c>
      <c r="I96" s="1959">
        <v>2.67</v>
      </c>
      <c r="J96" s="1947"/>
    </row>
    <row r="97" spans="1:12" ht="18.75" hidden="1" customHeight="1" x14ac:dyDescent="0.3">
      <c r="A97" s="1963">
        <v>41335</v>
      </c>
      <c r="B97" s="1957">
        <v>4.9000000000000004</v>
      </c>
      <c r="C97" s="1957" t="s">
        <v>3736</v>
      </c>
      <c r="D97" s="1957" t="s">
        <v>1900</v>
      </c>
      <c r="E97" s="1958" t="s">
        <v>3337</v>
      </c>
      <c r="F97" s="1958" t="s">
        <v>3741</v>
      </c>
      <c r="G97" s="1966">
        <v>3.41</v>
      </c>
      <c r="H97" s="1966">
        <v>8.36</v>
      </c>
      <c r="I97" s="1959">
        <v>2.37</v>
      </c>
      <c r="J97" s="1947"/>
    </row>
    <row r="98" spans="1:12" ht="18.75" hidden="1" customHeight="1" x14ac:dyDescent="0.3">
      <c r="A98" s="1963">
        <v>41366</v>
      </c>
      <c r="B98" s="1957">
        <v>4.9000000000000004</v>
      </c>
      <c r="C98" s="1957" t="s">
        <v>3736</v>
      </c>
      <c r="D98" s="1957" t="s">
        <v>1900</v>
      </c>
      <c r="E98" s="1958" t="s">
        <v>3742</v>
      </c>
      <c r="F98" s="1958" t="s">
        <v>3743</v>
      </c>
      <c r="G98" s="1966">
        <v>3.45</v>
      </c>
      <c r="H98" s="1966">
        <v>8.33</v>
      </c>
      <c r="I98" s="1959">
        <v>2.33</v>
      </c>
      <c r="J98" s="1947"/>
    </row>
    <row r="99" spans="1:12" ht="18.75" hidden="1" customHeight="1" x14ac:dyDescent="0.3">
      <c r="A99" s="1963">
        <v>41396</v>
      </c>
      <c r="B99" s="1957">
        <v>4.9000000000000004</v>
      </c>
      <c r="C99" s="1957" t="s">
        <v>3736</v>
      </c>
      <c r="D99" s="1957" t="s">
        <v>1900</v>
      </c>
      <c r="E99" s="1958" t="s">
        <v>3335</v>
      </c>
      <c r="F99" s="1958" t="s">
        <v>3744</v>
      </c>
      <c r="G99" s="1966">
        <v>3.47</v>
      </c>
      <c r="H99" s="1966">
        <v>8.42</v>
      </c>
      <c r="I99" s="1959">
        <v>2.3199999999999998</v>
      </c>
      <c r="J99" s="1947"/>
      <c r="L99" s="1967"/>
    </row>
    <row r="100" spans="1:12" ht="18.75" hidden="1" customHeight="1" x14ac:dyDescent="0.3">
      <c r="A100" s="1963">
        <v>41427</v>
      </c>
      <c r="B100" s="1957">
        <v>4.6500000000000004</v>
      </c>
      <c r="C100" s="1957" t="s">
        <v>3736</v>
      </c>
      <c r="D100" s="1957" t="s">
        <v>1901</v>
      </c>
      <c r="E100" s="1958" t="s">
        <v>3335</v>
      </c>
      <c r="F100" s="1958" t="s">
        <v>3745</v>
      </c>
      <c r="G100" s="1966">
        <v>3.28</v>
      </c>
      <c r="H100" s="1966">
        <v>8.26</v>
      </c>
      <c r="I100" s="1959">
        <v>2.72</v>
      </c>
      <c r="J100" s="1947"/>
    </row>
    <row r="101" spans="1:12" ht="18.75" hidden="1" customHeight="1" x14ac:dyDescent="0.3">
      <c r="A101" s="1968">
        <v>41457</v>
      </c>
      <c r="B101" s="1957">
        <v>4.6500000000000004</v>
      </c>
      <c r="C101" s="1957" t="s">
        <v>3746</v>
      </c>
      <c r="D101" s="1957" t="s">
        <v>1902</v>
      </c>
      <c r="E101" s="1958" t="s">
        <v>3335</v>
      </c>
      <c r="F101" s="1958" t="s">
        <v>3747</v>
      </c>
      <c r="G101" s="1966">
        <v>3.21</v>
      </c>
      <c r="H101" s="1966">
        <v>8.2200000000000006</v>
      </c>
      <c r="I101" s="1959">
        <v>2.94</v>
      </c>
      <c r="J101" s="1947"/>
    </row>
    <row r="102" spans="1:12" ht="18.75" hidden="1" customHeight="1" x14ac:dyDescent="0.3">
      <c r="A102" s="1968">
        <v>41488</v>
      </c>
      <c r="B102" s="1957">
        <v>4.6500000000000004</v>
      </c>
      <c r="C102" s="1957" t="s">
        <v>3746</v>
      </c>
      <c r="D102" s="1957" t="s">
        <v>1902</v>
      </c>
      <c r="E102" s="1958" t="s">
        <v>3748</v>
      </c>
      <c r="F102" s="1958" t="s">
        <v>3749</v>
      </c>
      <c r="G102" s="1966">
        <v>3.24</v>
      </c>
      <c r="H102" s="1966">
        <v>8.18</v>
      </c>
      <c r="I102" s="1959">
        <v>2.85</v>
      </c>
      <c r="J102" s="1947"/>
    </row>
    <row r="103" spans="1:12" ht="18.75" hidden="1" customHeight="1" x14ac:dyDescent="0.3">
      <c r="A103" s="1968">
        <v>41519</v>
      </c>
      <c r="B103" s="1957">
        <v>4.6500000000000004</v>
      </c>
      <c r="C103" s="1957" t="s">
        <v>3746</v>
      </c>
      <c r="D103" s="1957" t="s">
        <v>1902</v>
      </c>
      <c r="E103" s="1958" t="s">
        <v>3335</v>
      </c>
      <c r="F103" s="1958" t="s">
        <v>3750</v>
      </c>
      <c r="G103" s="1966">
        <v>3.26</v>
      </c>
      <c r="H103" s="1966">
        <v>8.15</v>
      </c>
      <c r="I103" s="1959">
        <v>2.73</v>
      </c>
      <c r="J103" s="1947"/>
    </row>
    <row r="104" spans="1:12" ht="18.75" hidden="1" customHeight="1" x14ac:dyDescent="0.3">
      <c r="A104" s="1968">
        <v>41549</v>
      </c>
      <c r="B104" s="1957">
        <v>4.6500000000000004</v>
      </c>
      <c r="C104" s="1957" t="s">
        <v>3751</v>
      </c>
      <c r="D104" s="1957" t="s">
        <v>1903</v>
      </c>
      <c r="E104" s="1958" t="s">
        <v>3335</v>
      </c>
      <c r="F104" s="1958" t="s">
        <v>3752</v>
      </c>
      <c r="G104" s="1966">
        <v>3.26</v>
      </c>
      <c r="H104" s="1966">
        <v>8.1</v>
      </c>
      <c r="I104" s="1959">
        <v>3.29</v>
      </c>
      <c r="J104" s="1947"/>
    </row>
    <row r="105" spans="1:12" ht="18.75" hidden="1" customHeight="1" x14ac:dyDescent="0.3">
      <c r="A105" s="1968">
        <v>41580</v>
      </c>
      <c r="B105" s="1957">
        <v>4.6500000000000004</v>
      </c>
      <c r="C105" s="1957" t="s">
        <v>3751</v>
      </c>
      <c r="D105" s="1957" t="s">
        <v>1903</v>
      </c>
      <c r="E105" s="1958" t="s">
        <v>3753</v>
      </c>
      <c r="F105" s="1958" t="s">
        <v>3750</v>
      </c>
      <c r="G105" s="1966">
        <v>3.25</v>
      </c>
      <c r="H105" s="1966">
        <v>8.09</v>
      </c>
      <c r="I105" s="1959">
        <v>3.52</v>
      </c>
      <c r="J105" s="1947"/>
    </row>
    <row r="106" spans="1:12" ht="18.75" hidden="1" customHeight="1" x14ac:dyDescent="0.3">
      <c r="A106" s="1969">
        <v>41610</v>
      </c>
      <c r="B106" s="1970">
        <v>4.6500000000000004</v>
      </c>
      <c r="C106" s="1970" t="s">
        <v>3751</v>
      </c>
      <c r="D106" s="1970" t="s">
        <v>1903</v>
      </c>
      <c r="E106" s="1971" t="s">
        <v>3754</v>
      </c>
      <c r="F106" s="1971" t="s">
        <v>3755</v>
      </c>
      <c r="G106" s="1970">
        <v>3.2174550585821531</v>
      </c>
      <c r="H106" s="1970">
        <v>8.07</v>
      </c>
      <c r="I106" s="1972">
        <v>3.64</v>
      </c>
      <c r="J106" s="1947"/>
    </row>
    <row r="107" spans="1:12" ht="18.75" hidden="1" customHeight="1" x14ac:dyDescent="0.3">
      <c r="A107" s="1969">
        <v>41641</v>
      </c>
      <c r="B107" s="1970">
        <v>4.6500000000000004</v>
      </c>
      <c r="C107" s="1970" t="s">
        <v>3751</v>
      </c>
      <c r="D107" s="1970" t="s">
        <v>1903</v>
      </c>
      <c r="E107" s="1971" t="s">
        <v>3756</v>
      </c>
      <c r="F107" s="1971" t="s">
        <v>3757</v>
      </c>
      <c r="G107" s="1970">
        <v>3.27</v>
      </c>
      <c r="H107" s="1970">
        <v>8.14</v>
      </c>
      <c r="I107" s="1972">
        <v>3.53</v>
      </c>
      <c r="J107" s="1947"/>
    </row>
    <row r="108" spans="1:12" ht="18.75" hidden="1" customHeight="1" x14ac:dyDescent="0.3">
      <c r="A108" s="1969">
        <v>41672</v>
      </c>
      <c r="B108" s="1970">
        <v>4.6500000000000004</v>
      </c>
      <c r="C108" s="1970" t="s">
        <v>3751</v>
      </c>
      <c r="D108" s="1970" t="s">
        <v>1903</v>
      </c>
      <c r="E108" s="1971" t="s">
        <v>3754</v>
      </c>
      <c r="F108" s="1971" t="s">
        <v>3758</v>
      </c>
      <c r="G108" s="1970">
        <v>3.16</v>
      </c>
      <c r="H108" s="1970">
        <v>8.1199999999999992</v>
      </c>
      <c r="I108" s="1972">
        <v>3.23</v>
      </c>
      <c r="J108" s="1947"/>
    </row>
    <row r="109" spans="1:12" ht="18.75" hidden="1" customHeight="1" x14ac:dyDescent="0.3">
      <c r="A109" s="1969">
        <v>41700</v>
      </c>
      <c r="B109" s="1970">
        <v>4.6500000000000004</v>
      </c>
      <c r="C109" s="1970" t="s">
        <v>3751</v>
      </c>
      <c r="D109" s="1970" t="s">
        <v>1904</v>
      </c>
      <c r="E109" s="1971" t="s">
        <v>3754</v>
      </c>
      <c r="F109" s="1971" t="s">
        <v>3759</v>
      </c>
      <c r="G109" s="1970">
        <v>3.18</v>
      </c>
      <c r="H109" s="1970">
        <v>8.1199999999999992</v>
      </c>
      <c r="I109" s="1972">
        <v>3.05</v>
      </c>
      <c r="J109" s="1947"/>
    </row>
    <row r="110" spans="1:12" ht="18.75" hidden="1" customHeight="1" x14ac:dyDescent="0.3">
      <c r="A110" s="1969">
        <v>41731</v>
      </c>
      <c r="B110" s="1970">
        <v>4.6500000000000004</v>
      </c>
      <c r="C110" s="1970" t="s">
        <v>3751</v>
      </c>
      <c r="D110" s="1970" t="s">
        <v>1904</v>
      </c>
      <c r="E110" s="1971" t="s">
        <v>3760</v>
      </c>
      <c r="F110" s="1971" t="s">
        <v>3761</v>
      </c>
      <c r="G110" s="1970">
        <v>3.1551113181666208</v>
      </c>
      <c r="H110" s="1970">
        <v>8.0825323835957139</v>
      </c>
      <c r="I110" s="1972">
        <v>2.98</v>
      </c>
      <c r="J110" s="1947"/>
    </row>
    <row r="111" spans="1:12" ht="18.75" hidden="1" customHeight="1" x14ac:dyDescent="0.3">
      <c r="A111" s="1969">
        <v>41761</v>
      </c>
      <c r="B111" s="1970">
        <v>4.6500000000000004</v>
      </c>
      <c r="C111" s="1970" t="s">
        <v>3751</v>
      </c>
      <c r="D111" s="1970" t="s">
        <v>1904</v>
      </c>
      <c r="E111" s="1971" t="s">
        <v>3754</v>
      </c>
      <c r="F111" s="1971" t="s">
        <v>3762</v>
      </c>
      <c r="G111" s="1970">
        <v>3.38</v>
      </c>
      <c r="H111" s="1970">
        <v>8.11</v>
      </c>
      <c r="I111" s="1972">
        <v>2.78</v>
      </c>
      <c r="J111" s="1947"/>
    </row>
    <row r="112" spans="1:12" ht="18.75" hidden="1" customHeight="1" x14ac:dyDescent="0.3">
      <c r="A112" s="1969">
        <v>41792</v>
      </c>
      <c r="B112" s="1970">
        <v>4.6500000000000004</v>
      </c>
      <c r="C112" s="1970" t="s">
        <v>3751</v>
      </c>
      <c r="D112" s="1970" t="s">
        <v>1904</v>
      </c>
      <c r="E112" s="1971" t="s">
        <v>3760</v>
      </c>
      <c r="F112" s="1971" t="s">
        <v>3763</v>
      </c>
      <c r="G112" s="1970">
        <v>3.3</v>
      </c>
      <c r="H112" s="1970">
        <v>8.0399999999999991</v>
      </c>
      <c r="I112" s="1972">
        <v>2.48</v>
      </c>
      <c r="J112" s="1947"/>
    </row>
    <row r="113" spans="1:11" ht="18.75" hidden="1" customHeight="1" x14ac:dyDescent="0.3">
      <c r="A113" s="1969">
        <v>41822</v>
      </c>
      <c r="B113" s="1970">
        <v>4.6500000000000004</v>
      </c>
      <c r="C113" s="1970" t="s">
        <v>3751</v>
      </c>
      <c r="D113" s="1970" t="s">
        <v>1904</v>
      </c>
      <c r="E113" s="1971" t="s">
        <v>3754</v>
      </c>
      <c r="F113" s="1971" t="s">
        <v>3759</v>
      </c>
      <c r="G113" s="1973">
        <v>3.298881731933109</v>
      </c>
      <c r="H113" s="1973">
        <v>7.9800628050706601</v>
      </c>
      <c r="I113" s="1972">
        <v>2.1</v>
      </c>
      <c r="J113" s="1947"/>
    </row>
    <row r="114" spans="1:11" ht="18.75" hidden="1" customHeight="1" x14ac:dyDescent="0.3">
      <c r="A114" s="1969">
        <v>41853</v>
      </c>
      <c r="B114" s="1970">
        <v>4.6500000000000004</v>
      </c>
      <c r="C114" s="1970" t="s">
        <v>3751</v>
      </c>
      <c r="D114" s="1970" t="s">
        <v>1904</v>
      </c>
      <c r="E114" s="1971" t="s">
        <v>3764</v>
      </c>
      <c r="F114" s="1971" t="s">
        <v>3765</v>
      </c>
      <c r="G114" s="1973">
        <v>3.2930000000000001</v>
      </c>
      <c r="H114" s="1973">
        <v>7.98</v>
      </c>
      <c r="I114" s="1972">
        <v>1.17</v>
      </c>
      <c r="J114" s="1947"/>
    </row>
    <row r="115" spans="1:11" ht="18.75" hidden="1" customHeight="1" x14ac:dyDescent="0.3">
      <c r="A115" s="1969">
        <v>41884</v>
      </c>
      <c r="B115" s="1970">
        <v>4.6500000000000004</v>
      </c>
      <c r="C115" s="1970" t="s">
        <v>3751</v>
      </c>
      <c r="D115" s="1970" t="s">
        <v>1904</v>
      </c>
      <c r="E115" s="1971" t="s">
        <v>3764</v>
      </c>
      <c r="F115" s="1971" t="s">
        <v>3766</v>
      </c>
      <c r="G115" s="1973">
        <v>3.27</v>
      </c>
      <c r="H115" s="1973">
        <v>7.95</v>
      </c>
      <c r="I115" s="1972">
        <v>1.71</v>
      </c>
      <c r="J115" s="1947"/>
    </row>
    <row r="116" spans="1:11" ht="18.75" hidden="1" customHeight="1" x14ac:dyDescent="0.3">
      <c r="A116" s="1969">
        <v>41914</v>
      </c>
      <c r="B116" s="1970">
        <v>4.6500000000000004</v>
      </c>
      <c r="C116" s="1970" t="s">
        <v>3751</v>
      </c>
      <c r="D116" s="1970" t="s">
        <v>1904</v>
      </c>
      <c r="E116" s="1971" t="s">
        <v>3767</v>
      </c>
      <c r="F116" s="1971" t="s">
        <v>3768</v>
      </c>
      <c r="G116" s="1973">
        <v>3.27</v>
      </c>
      <c r="H116" s="1973">
        <v>7.94</v>
      </c>
      <c r="I116" s="1972">
        <v>1.47</v>
      </c>
      <c r="J116" s="1947"/>
    </row>
    <row r="117" spans="1:11" ht="18.75" hidden="1" customHeight="1" x14ac:dyDescent="0.3">
      <c r="A117" s="1969">
        <v>41945</v>
      </c>
      <c r="B117" s="1970">
        <v>4.6500000000000004</v>
      </c>
      <c r="C117" s="1970" t="s">
        <v>3751</v>
      </c>
      <c r="D117" s="1970" t="s">
        <v>1904</v>
      </c>
      <c r="E117" s="1971" t="s">
        <v>3767</v>
      </c>
      <c r="F117" s="1971" t="s">
        <v>3769</v>
      </c>
      <c r="G117" s="1973">
        <v>3.24</v>
      </c>
      <c r="H117" s="1973">
        <v>7.83</v>
      </c>
      <c r="I117" s="1972">
        <v>1.44</v>
      </c>
      <c r="J117" s="1947"/>
    </row>
    <row r="118" spans="1:11" ht="18.75" hidden="1" customHeight="1" x14ac:dyDescent="0.3">
      <c r="A118" s="1969">
        <v>41975</v>
      </c>
      <c r="B118" s="1970">
        <v>4.6500000000000004</v>
      </c>
      <c r="C118" s="1970" t="s">
        <v>3751</v>
      </c>
      <c r="D118" s="1970" t="s">
        <v>1905</v>
      </c>
      <c r="E118" s="1971" t="s">
        <v>3770</v>
      </c>
      <c r="F118" s="1971" t="s">
        <v>3747</v>
      </c>
      <c r="G118" s="1973">
        <v>3.2</v>
      </c>
      <c r="H118" s="1973">
        <v>7.79</v>
      </c>
      <c r="I118" s="1972">
        <v>2.44</v>
      </c>
      <c r="J118" s="1947"/>
    </row>
    <row r="119" spans="1:11" ht="18.75" hidden="1" customHeight="1" x14ac:dyDescent="0.3">
      <c r="A119" s="1969">
        <v>42006</v>
      </c>
      <c r="B119" s="1970">
        <v>4.6500000000000004</v>
      </c>
      <c r="C119" s="1970" t="s">
        <v>3751</v>
      </c>
      <c r="D119" s="1970" t="s">
        <v>1906</v>
      </c>
      <c r="E119" s="1971" t="s">
        <v>3771</v>
      </c>
      <c r="F119" s="1971" t="s">
        <v>3765</v>
      </c>
      <c r="G119" s="1973">
        <v>3.18</v>
      </c>
      <c r="H119" s="1973">
        <v>7.7200728639789542</v>
      </c>
      <c r="I119" s="1972">
        <v>2.82</v>
      </c>
      <c r="J119" s="1947"/>
    </row>
    <row r="120" spans="1:11" ht="18.75" hidden="1" customHeight="1" x14ac:dyDescent="0.3">
      <c r="A120" s="1969">
        <v>42037</v>
      </c>
      <c r="B120" s="1970">
        <v>4.6500000000000004</v>
      </c>
      <c r="C120" s="1970" t="s">
        <v>3751</v>
      </c>
      <c r="D120" s="1970" t="s">
        <v>1906</v>
      </c>
      <c r="E120" s="1971" t="s">
        <v>3771</v>
      </c>
      <c r="F120" s="1971" t="s">
        <v>3745</v>
      </c>
      <c r="G120" s="1973">
        <v>3.2</v>
      </c>
      <c r="H120" s="1973">
        <v>7.75</v>
      </c>
      <c r="I120" s="1972">
        <v>2.36</v>
      </c>
      <c r="J120" s="1947"/>
    </row>
    <row r="121" spans="1:11" ht="18.75" hidden="1" customHeight="1" x14ac:dyDescent="0.3">
      <c r="A121" s="1969">
        <v>42065</v>
      </c>
      <c r="B121" s="1970">
        <v>4.6500000000000004</v>
      </c>
      <c r="C121" s="1970" t="s">
        <v>3751</v>
      </c>
      <c r="D121" s="1970" t="s">
        <v>1906</v>
      </c>
      <c r="E121" s="1971" t="s">
        <v>3771</v>
      </c>
      <c r="F121" s="1971" t="s">
        <v>3768</v>
      </c>
      <c r="G121" s="1973">
        <v>3.17</v>
      </c>
      <c r="H121" s="1973">
        <v>7.81</v>
      </c>
      <c r="I121" s="1972">
        <v>1.88</v>
      </c>
      <c r="J121" s="1947"/>
    </row>
    <row r="122" spans="1:11" ht="18.75" hidden="1" customHeight="1" x14ac:dyDescent="0.3">
      <c r="A122" s="1969">
        <v>42096</v>
      </c>
      <c r="B122" s="1970">
        <v>4.6500000000000004</v>
      </c>
      <c r="C122" s="1970" t="s">
        <v>3751</v>
      </c>
      <c r="D122" s="1970" t="s">
        <v>1906</v>
      </c>
      <c r="E122" s="1971" t="s">
        <v>3767</v>
      </c>
      <c r="F122" s="1971" t="s">
        <v>3772</v>
      </c>
      <c r="G122" s="1973">
        <v>3.0515322413801469</v>
      </c>
      <c r="H122" s="1973">
        <v>7.75</v>
      </c>
      <c r="I122" s="1972">
        <v>1.47</v>
      </c>
      <c r="J122" s="1947"/>
    </row>
    <row r="123" spans="1:11" ht="18.75" hidden="1" customHeight="1" x14ac:dyDescent="0.3">
      <c r="A123" s="1969">
        <v>42126</v>
      </c>
      <c r="B123" s="1970">
        <v>4.6500000000000004</v>
      </c>
      <c r="C123" s="1970" t="s">
        <v>3751</v>
      </c>
      <c r="D123" s="1970" t="s">
        <v>1906</v>
      </c>
      <c r="E123" s="1971" t="s">
        <v>3767</v>
      </c>
      <c r="F123" s="1971" t="s">
        <v>3773</v>
      </c>
      <c r="G123" s="1973">
        <v>2.84</v>
      </c>
      <c r="H123" s="1973">
        <v>7.7</v>
      </c>
      <c r="I123" s="1972">
        <v>1.44</v>
      </c>
      <c r="J123" s="1947"/>
      <c r="K123" s="1974"/>
    </row>
    <row r="124" spans="1:11" ht="18.75" hidden="1" customHeight="1" x14ac:dyDescent="0.3">
      <c r="A124" s="1969">
        <v>42157</v>
      </c>
      <c r="B124" s="1970">
        <v>4.6500000000000004</v>
      </c>
      <c r="C124" s="1970" t="s">
        <v>3751</v>
      </c>
      <c r="D124" s="1970" t="s">
        <v>1906</v>
      </c>
      <c r="E124" s="1971" t="s">
        <v>3774</v>
      </c>
      <c r="F124" s="1971" t="s">
        <v>3775</v>
      </c>
      <c r="G124" s="1973">
        <v>2.82</v>
      </c>
      <c r="H124" s="1973">
        <v>7.68</v>
      </c>
      <c r="I124" s="1972">
        <v>1.78</v>
      </c>
      <c r="J124" s="1947"/>
      <c r="K124" s="1974"/>
    </row>
    <row r="125" spans="1:11" ht="18.75" hidden="1" customHeight="1" x14ac:dyDescent="0.3">
      <c r="A125" s="1969">
        <v>42187</v>
      </c>
      <c r="B125" s="1970">
        <v>4.6500000000000004</v>
      </c>
      <c r="C125" s="1970" t="s">
        <v>3751</v>
      </c>
      <c r="D125" s="1970" t="s">
        <v>1906</v>
      </c>
      <c r="E125" s="1971" t="s">
        <v>3771</v>
      </c>
      <c r="F125" s="1971" t="s">
        <v>3775</v>
      </c>
      <c r="G125" s="1973">
        <v>2.8</v>
      </c>
      <c r="H125" s="1973">
        <v>7.64</v>
      </c>
      <c r="I125" s="1972">
        <v>1.79</v>
      </c>
      <c r="J125" s="1947"/>
      <c r="K125" s="1974"/>
    </row>
    <row r="126" spans="1:11" ht="18.75" hidden="1" customHeight="1" x14ac:dyDescent="0.3">
      <c r="A126" s="1969">
        <v>42218</v>
      </c>
      <c r="B126" s="1970">
        <v>4.6500000000000004</v>
      </c>
      <c r="C126" s="1970" t="s">
        <v>3751</v>
      </c>
      <c r="D126" s="1970" t="s">
        <v>1906</v>
      </c>
      <c r="E126" s="1971" t="s">
        <v>3776</v>
      </c>
      <c r="F126" s="1971" t="s">
        <v>3775</v>
      </c>
      <c r="G126" s="1973">
        <v>2.8068282217058096</v>
      </c>
      <c r="H126" s="1973">
        <v>7.615889360455923</v>
      </c>
      <c r="I126" s="1972">
        <v>1.67</v>
      </c>
      <c r="J126" s="1947"/>
      <c r="K126" s="1974"/>
    </row>
    <row r="127" spans="1:11" ht="18.75" hidden="1" customHeight="1" x14ac:dyDescent="0.3">
      <c r="A127" s="1969">
        <v>42249</v>
      </c>
      <c r="B127" s="1970">
        <v>4.6500000000000004</v>
      </c>
      <c r="C127" s="1970" t="s">
        <v>3751</v>
      </c>
      <c r="D127" s="1970" t="s">
        <v>1906</v>
      </c>
      <c r="E127" s="1971" t="s">
        <v>3776</v>
      </c>
      <c r="F127" s="1971" t="s">
        <v>3777</v>
      </c>
      <c r="G127" s="1973">
        <v>2.83</v>
      </c>
      <c r="H127" s="1973">
        <v>7.55</v>
      </c>
      <c r="I127" s="1972">
        <v>1.96</v>
      </c>
      <c r="J127" s="1947"/>
      <c r="K127" s="1974"/>
    </row>
    <row r="128" spans="1:11" ht="18.75" hidden="1" customHeight="1" x14ac:dyDescent="0.3">
      <c r="A128" s="1969">
        <v>42279</v>
      </c>
      <c r="B128" s="1970">
        <v>4.6500000000000004</v>
      </c>
      <c r="C128" s="1970" t="s">
        <v>3751</v>
      </c>
      <c r="D128" s="1970" t="s">
        <v>1906</v>
      </c>
      <c r="E128" s="1971" t="s">
        <v>3778</v>
      </c>
      <c r="F128" s="1971" t="s">
        <v>3779</v>
      </c>
      <c r="G128" s="1973">
        <v>2.808737315412309</v>
      </c>
      <c r="H128" s="1973">
        <v>7.4735343910847893</v>
      </c>
      <c r="I128" s="1972">
        <v>2.34</v>
      </c>
      <c r="J128" s="1947"/>
      <c r="K128" s="1974"/>
    </row>
    <row r="129" spans="1:11" ht="18.75" hidden="1" customHeight="1" x14ac:dyDescent="0.3">
      <c r="A129" s="1969">
        <v>42310</v>
      </c>
      <c r="B129" s="1970">
        <v>4.4000000000000004</v>
      </c>
      <c r="C129" s="1970" t="s">
        <v>3751</v>
      </c>
      <c r="D129" s="1970" t="s">
        <v>1906</v>
      </c>
      <c r="E129" s="1971" t="s">
        <v>3778</v>
      </c>
      <c r="F129" s="1971" t="s">
        <v>3780</v>
      </c>
      <c r="G129" s="1973">
        <v>2.66</v>
      </c>
      <c r="H129" s="1973">
        <v>7.28</v>
      </c>
      <c r="I129" s="1972">
        <v>2.74</v>
      </c>
      <c r="J129" s="1975"/>
      <c r="K129" s="1974"/>
    </row>
    <row r="130" spans="1:11" ht="18.75" hidden="1" customHeight="1" x14ac:dyDescent="0.3">
      <c r="A130" s="1969">
        <v>42340</v>
      </c>
      <c r="B130" s="1970">
        <v>4.4000000000000004</v>
      </c>
      <c r="C130" s="1970" t="s">
        <v>3751</v>
      </c>
      <c r="D130" s="1970" t="s">
        <v>1906</v>
      </c>
      <c r="E130" s="1971" t="s">
        <v>3778</v>
      </c>
      <c r="F130" s="1971" t="s">
        <v>3780</v>
      </c>
      <c r="G130" s="1973">
        <v>2.6262079505853757</v>
      </c>
      <c r="H130" s="1973">
        <v>7.2387669228824993</v>
      </c>
      <c r="I130" s="1972">
        <v>3.45</v>
      </c>
      <c r="J130" s="1975"/>
      <c r="K130" s="1974"/>
    </row>
    <row r="131" spans="1:11" ht="18.75" hidden="1" customHeight="1" x14ac:dyDescent="0.3">
      <c r="A131" s="1969">
        <v>42371</v>
      </c>
      <c r="B131" s="1970">
        <v>4.4000000000000004</v>
      </c>
      <c r="C131" s="1970" t="s">
        <v>3751</v>
      </c>
      <c r="D131" s="1970" t="s">
        <v>1906</v>
      </c>
      <c r="E131" s="1971" t="s">
        <v>3781</v>
      </c>
      <c r="F131" s="1971" t="s">
        <v>3782</v>
      </c>
      <c r="G131" s="1973">
        <v>2.62</v>
      </c>
      <c r="H131" s="1973">
        <v>7.23</v>
      </c>
      <c r="I131" s="1972">
        <v>3.18</v>
      </c>
      <c r="J131" s="1947"/>
      <c r="K131" s="1974"/>
    </row>
    <row r="132" spans="1:11" ht="18.75" hidden="1" customHeight="1" x14ac:dyDescent="0.3">
      <c r="A132" s="1969">
        <v>42402</v>
      </c>
      <c r="B132" s="1970">
        <v>4.4000000000000004</v>
      </c>
      <c r="C132" s="1970" t="s">
        <v>3751</v>
      </c>
      <c r="D132" s="1970" t="s">
        <v>1906</v>
      </c>
      <c r="E132" s="1971" t="s">
        <v>3781</v>
      </c>
      <c r="F132" s="1971" t="s">
        <v>3782</v>
      </c>
      <c r="G132" s="1973">
        <v>2.59</v>
      </c>
      <c r="H132" s="1973">
        <v>7.23</v>
      </c>
      <c r="I132" s="1972">
        <v>2.52</v>
      </c>
      <c r="J132" s="1947"/>
      <c r="K132" s="1974"/>
    </row>
    <row r="133" spans="1:11" ht="18.75" hidden="1" customHeight="1" x14ac:dyDescent="0.3">
      <c r="A133" s="1969">
        <v>42431</v>
      </c>
      <c r="B133" s="1970">
        <v>4.4000000000000004</v>
      </c>
      <c r="C133" s="1970" t="s">
        <v>3751</v>
      </c>
      <c r="D133" s="1970" t="s">
        <v>1906</v>
      </c>
      <c r="E133" s="1971" t="s">
        <v>3781</v>
      </c>
      <c r="F133" s="1971" t="s">
        <v>3783</v>
      </c>
      <c r="G133" s="1973">
        <v>2.58</v>
      </c>
      <c r="H133" s="1973">
        <v>7.21</v>
      </c>
      <c r="I133" s="1972">
        <v>2.75</v>
      </c>
      <c r="J133" s="1947"/>
      <c r="K133" s="1974"/>
    </row>
    <row r="134" spans="1:11" ht="18.75" hidden="1" customHeight="1" x14ac:dyDescent="0.3">
      <c r="A134" s="1969">
        <v>42462</v>
      </c>
      <c r="B134" s="1970">
        <v>4.4000000000000004</v>
      </c>
      <c r="C134" s="1970" t="s">
        <v>3751</v>
      </c>
      <c r="D134" s="1970" t="s">
        <v>1906</v>
      </c>
      <c r="E134" s="1971" t="s">
        <v>3781</v>
      </c>
      <c r="F134" s="1971" t="s">
        <v>3784</v>
      </c>
      <c r="G134" s="1973">
        <v>2.62</v>
      </c>
      <c r="H134" s="1973">
        <v>7.19</v>
      </c>
      <c r="I134" s="1972">
        <v>2.84</v>
      </c>
      <c r="J134" s="1947"/>
      <c r="K134" s="1974"/>
    </row>
    <row r="135" spans="1:11" ht="18.75" hidden="1" customHeight="1" x14ac:dyDescent="0.3">
      <c r="A135" s="1969">
        <v>42491</v>
      </c>
      <c r="B135" s="1970">
        <v>4.4000000000000004</v>
      </c>
      <c r="C135" s="1970" t="s">
        <v>3751</v>
      </c>
      <c r="D135" s="1970" t="s">
        <v>1906</v>
      </c>
      <c r="E135" s="1971" t="s">
        <v>3781</v>
      </c>
      <c r="F135" s="1971" t="s">
        <v>3784</v>
      </c>
      <c r="G135" s="1973">
        <v>2.57</v>
      </c>
      <c r="H135" s="1973">
        <v>7.21</v>
      </c>
      <c r="I135" s="1972">
        <v>2.65</v>
      </c>
      <c r="J135" s="1947"/>
      <c r="K135" s="1974"/>
    </row>
    <row r="136" spans="1:11" ht="18.75" hidden="1" customHeight="1" x14ac:dyDescent="0.3">
      <c r="A136" s="1969">
        <v>42522</v>
      </c>
      <c r="B136" s="1970">
        <v>4.4000000000000004</v>
      </c>
      <c r="C136" s="1970" t="s">
        <v>3751</v>
      </c>
      <c r="D136" s="1970" t="s">
        <v>1906</v>
      </c>
      <c r="E136" s="1971" t="s">
        <v>3781</v>
      </c>
      <c r="F136" s="1971" t="s">
        <v>3785</v>
      </c>
      <c r="G136" s="1973">
        <v>2.5499999999999998</v>
      </c>
      <c r="H136" s="1973">
        <v>7.23</v>
      </c>
      <c r="I136" s="1972">
        <v>2.29</v>
      </c>
      <c r="J136" s="1947"/>
      <c r="K136" s="1974"/>
    </row>
    <row r="137" spans="1:11" ht="18.75" hidden="1" customHeight="1" x14ac:dyDescent="0.3">
      <c r="A137" s="1969">
        <v>42552</v>
      </c>
      <c r="B137" s="1970">
        <v>4</v>
      </c>
      <c r="C137" s="1970" t="s">
        <v>3751</v>
      </c>
      <c r="D137" s="1970" t="s">
        <v>1906</v>
      </c>
      <c r="E137" s="1971" t="s">
        <v>3781</v>
      </c>
      <c r="F137" s="1971" t="s">
        <v>3785</v>
      </c>
      <c r="G137" s="1973">
        <v>2.5099999999999998</v>
      </c>
      <c r="H137" s="1973">
        <v>7.12</v>
      </c>
      <c r="I137" s="1972">
        <v>2.79</v>
      </c>
      <c r="J137" s="1975"/>
      <c r="K137" s="1974"/>
    </row>
    <row r="138" spans="1:11" ht="18.75" hidden="1" customHeight="1" x14ac:dyDescent="0.3">
      <c r="A138" s="1969">
        <v>42583</v>
      </c>
      <c r="B138" s="1970">
        <v>4</v>
      </c>
      <c r="C138" s="1970" t="s">
        <v>3786</v>
      </c>
      <c r="D138" s="1970" t="s">
        <v>1907</v>
      </c>
      <c r="E138" s="1971" t="s">
        <v>3781</v>
      </c>
      <c r="F138" s="1971" t="s">
        <v>3787</v>
      </c>
      <c r="G138" s="1973">
        <v>2.2000000000000002</v>
      </c>
      <c r="H138" s="1973">
        <v>6.87</v>
      </c>
      <c r="I138" s="1972">
        <v>2.48</v>
      </c>
      <c r="J138" s="1975"/>
      <c r="K138" s="1974"/>
    </row>
    <row r="139" spans="1:11" ht="18.75" hidden="1" customHeight="1" x14ac:dyDescent="0.3">
      <c r="A139" s="1969">
        <v>42614</v>
      </c>
      <c r="B139" s="1970">
        <v>4</v>
      </c>
      <c r="C139" s="1970" t="s">
        <v>3786</v>
      </c>
      <c r="D139" s="1970" t="s">
        <v>1907</v>
      </c>
      <c r="E139" s="1971" t="s">
        <v>3781</v>
      </c>
      <c r="F139" s="1971" t="s">
        <v>3788</v>
      </c>
      <c r="G139" s="1973">
        <v>2.16</v>
      </c>
      <c r="H139" s="1973">
        <v>6.84</v>
      </c>
      <c r="I139" s="1972">
        <v>2.46</v>
      </c>
      <c r="J139" s="1975"/>
      <c r="K139" s="1974"/>
    </row>
    <row r="140" spans="1:11" ht="18.75" hidden="1" customHeight="1" x14ac:dyDescent="0.3">
      <c r="A140" s="1969">
        <v>42644</v>
      </c>
      <c r="B140" s="1970">
        <v>4</v>
      </c>
      <c r="C140" s="1970" t="s">
        <v>3786</v>
      </c>
      <c r="D140" s="1970" t="s">
        <v>1908</v>
      </c>
      <c r="E140" s="1971" t="s">
        <v>3781</v>
      </c>
      <c r="F140" s="1971" t="s">
        <v>3787</v>
      </c>
      <c r="G140" s="1973">
        <v>2.16</v>
      </c>
      <c r="H140" s="1973">
        <v>6.88</v>
      </c>
      <c r="I140" s="1972">
        <v>2.6</v>
      </c>
      <c r="J140" s="1975"/>
      <c r="K140" s="1974"/>
    </row>
    <row r="141" spans="1:11" ht="18.75" hidden="1" customHeight="1" x14ac:dyDescent="0.3">
      <c r="A141" s="1969">
        <v>42675</v>
      </c>
      <c r="B141" s="1970">
        <v>4</v>
      </c>
      <c r="C141" s="1970" t="s">
        <v>3786</v>
      </c>
      <c r="D141" s="1970" t="s">
        <v>1908</v>
      </c>
      <c r="E141" s="1971" t="s">
        <v>3781</v>
      </c>
      <c r="F141" s="1971" t="s">
        <v>3788</v>
      </c>
      <c r="G141" s="1973">
        <v>2.21</v>
      </c>
      <c r="H141" s="1973">
        <v>6.83</v>
      </c>
      <c r="I141" s="1972">
        <v>2.68</v>
      </c>
      <c r="J141" s="1975"/>
      <c r="K141" s="1974"/>
    </row>
    <row r="142" spans="1:11" ht="17.25" hidden="1" thickBot="1" x14ac:dyDescent="0.35">
      <c r="A142" s="1976">
        <v>42705</v>
      </c>
      <c r="B142" s="1977">
        <v>4</v>
      </c>
      <c r="C142" s="1977" t="s">
        <v>3786</v>
      </c>
      <c r="D142" s="1977" t="s">
        <v>1908</v>
      </c>
      <c r="E142" s="1978" t="s">
        <v>3781</v>
      </c>
      <c r="F142" s="1978" t="s">
        <v>3789</v>
      </c>
      <c r="G142" s="1979">
        <v>2.21</v>
      </c>
      <c r="H142" s="1979">
        <v>6.86</v>
      </c>
      <c r="I142" s="1980">
        <v>2.87</v>
      </c>
      <c r="J142" s="1975"/>
      <c r="K142" s="1974"/>
    </row>
    <row r="143" spans="1:11" ht="17.25" hidden="1" customHeight="1" x14ac:dyDescent="0.3">
      <c r="A143" s="1981">
        <v>42736</v>
      </c>
      <c r="B143" s="1970">
        <v>4</v>
      </c>
      <c r="C143" s="1970" t="s">
        <v>3786</v>
      </c>
      <c r="D143" s="1970" t="s">
        <v>1908</v>
      </c>
      <c r="E143" s="1971" t="s">
        <v>3790</v>
      </c>
      <c r="F143" s="1971" t="s">
        <v>3791</v>
      </c>
      <c r="G143" s="1973">
        <v>2.16</v>
      </c>
      <c r="H143" s="1973">
        <v>6.87</v>
      </c>
      <c r="I143" s="1972">
        <v>2.64</v>
      </c>
      <c r="J143" s="1975"/>
      <c r="K143" s="1974"/>
    </row>
    <row r="144" spans="1:11" ht="18.75" hidden="1" customHeight="1" x14ac:dyDescent="0.3">
      <c r="A144" s="1981">
        <v>42767</v>
      </c>
      <c r="B144" s="1970">
        <v>4</v>
      </c>
      <c r="C144" s="1970" t="s">
        <v>3786</v>
      </c>
      <c r="D144" s="1970" t="s">
        <v>1908</v>
      </c>
      <c r="E144" s="1971" t="s">
        <v>3792</v>
      </c>
      <c r="F144" s="1971" t="s">
        <v>3791</v>
      </c>
      <c r="G144" s="1973">
        <v>2.14</v>
      </c>
      <c r="H144" s="1973">
        <v>6.83</v>
      </c>
      <c r="I144" s="1972">
        <v>2.21</v>
      </c>
      <c r="J144" s="1975"/>
      <c r="K144" s="1974"/>
    </row>
    <row r="145" spans="1:11" ht="18.75" hidden="1" customHeight="1" x14ac:dyDescent="0.3">
      <c r="A145" s="1981">
        <v>42795</v>
      </c>
      <c r="B145" s="1970">
        <v>4</v>
      </c>
      <c r="C145" s="1970" t="s">
        <v>3786</v>
      </c>
      <c r="D145" s="1970" t="s">
        <v>1908</v>
      </c>
      <c r="E145" s="1971" t="s">
        <v>3790</v>
      </c>
      <c r="F145" s="1971" t="s">
        <v>3775</v>
      </c>
      <c r="G145" s="1973">
        <v>2.14</v>
      </c>
      <c r="H145" s="1973">
        <v>6.74</v>
      </c>
      <c r="I145" s="1972">
        <v>2.5099999999999998</v>
      </c>
      <c r="J145" s="1975"/>
      <c r="K145" s="1974"/>
    </row>
    <row r="146" spans="1:11" ht="18.75" hidden="1" customHeight="1" x14ac:dyDescent="0.3">
      <c r="A146" s="1981">
        <v>42826</v>
      </c>
      <c r="B146" s="1970">
        <v>4</v>
      </c>
      <c r="C146" s="1970" t="s">
        <v>3786</v>
      </c>
      <c r="D146" s="1970" t="s">
        <v>1908</v>
      </c>
      <c r="E146" s="1971" t="s">
        <v>3790</v>
      </c>
      <c r="F146" s="1971" t="s">
        <v>3791</v>
      </c>
      <c r="G146" s="1973">
        <v>2.16</v>
      </c>
      <c r="H146" s="1973">
        <v>6.74</v>
      </c>
      <c r="I146" s="1972">
        <v>2.75</v>
      </c>
      <c r="J146" s="1975"/>
      <c r="K146" s="1974"/>
    </row>
    <row r="147" spans="1:11" ht="18.75" hidden="1" customHeight="1" x14ac:dyDescent="0.3">
      <c r="A147" s="1981">
        <v>42856</v>
      </c>
      <c r="B147" s="1970">
        <v>4</v>
      </c>
      <c r="C147" s="1970" t="s">
        <v>3786</v>
      </c>
      <c r="D147" s="1970" t="s">
        <v>1908</v>
      </c>
      <c r="E147" s="1971" t="s">
        <v>3793</v>
      </c>
      <c r="F147" s="1971" t="s">
        <v>3775</v>
      </c>
      <c r="G147" s="1973">
        <v>2.13</v>
      </c>
      <c r="H147" s="1973">
        <v>6.76</v>
      </c>
      <c r="I147" s="1972">
        <v>2.12</v>
      </c>
      <c r="J147" s="1975"/>
      <c r="K147" s="1974"/>
    </row>
    <row r="148" spans="1:11" ht="18.75" hidden="1" customHeight="1" x14ac:dyDescent="0.3">
      <c r="A148" s="1981">
        <v>42887</v>
      </c>
      <c r="B148" s="1970">
        <v>4</v>
      </c>
      <c r="C148" s="1970" t="s">
        <v>3786</v>
      </c>
      <c r="D148" s="1970" t="s">
        <v>1908</v>
      </c>
      <c r="E148" s="1971" t="s">
        <v>3794</v>
      </c>
      <c r="F148" s="1971" t="s">
        <v>3775</v>
      </c>
      <c r="G148" s="1973">
        <v>2.15</v>
      </c>
      <c r="H148" s="1973">
        <v>6.81</v>
      </c>
      <c r="I148" s="1972">
        <v>2.0499999999999998</v>
      </c>
      <c r="J148" s="1975"/>
      <c r="K148" s="1974"/>
    </row>
    <row r="149" spans="1:11" ht="18.75" hidden="1" customHeight="1" x14ac:dyDescent="0.3">
      <c r="A149" s="1981">
        <v>42917</v>
      </c>
      <c r="B149" s="1970">
        <v>4</v>
      </c>
      <c r="C149" s="1970" t="s">
        <v>3786</v>
      </c>
      <c r="D149" s="1970" t="s">
        <v>1909</v>
      </c>
      <c r="E149" s="1971" t="s">
        <v>3794</v>
      </c>
      <c r="F149" s="1971" t="s">
        <v>3775</v>
      </c>
      <c r="G149" s="1973">
        <v>2.14</v>
      </c>
      <c r="H149" s="1973">
        <v>6.78</v>
      </c>
      <c r="I149" s="1972">
        <v>1.97</v>
      </c>
      <c r="J149" s="1975"/>
      <c r="K149" s="1974"/>
    </row>
    <row r="150" spans="1:11" ht="18.75" hidden="1" customHeight="1" x14ac:dyDescent="0.3">
      <c r="A150" s="1981">
        <v>42948</v>
      </c>
      <c r="B150" s="1970">
        <v>4</v>
      </c>
      <c r="C150" s="1970" t="s">
        <v>3786</v>
      </c>
      <c r="D150" s="1970" t="s">
        <v>1910</v>
      </c>
      <c r="E150" s="1971" t="s">
        <v>3795</v>
      </c>
      <c r="F150" s="1971" t="s">
        <v>3775</v>
      </c>
      <c r="G150" s="1973">
        <v>2.09</v>
      </c>
      <c r="H150" s="1973">
        <v>6.73</v>
      </c>
      <c r="I150" s="1972">
        <v>2.0499999999999998</v>
      </c>
      <c r="J150" s="1975"/>
      <c r="K150" s="1974"/>
    </row>
    <row r="151" spans="1:11" ht="18.75" hidden="1" customHeight="1" x14ac:dyDescent="0.3">
      <c r="A151" s="1981">
        <v>42979</v>
      </c>
      <c r="B151" s="1970">
        <v>3.5</v>
      </c>
      <c r="C151" s="1970" t="s">
        <v>3796</v>
      </c>
      <c r="D151" s="1970" t="s">
        <v>1911</v>
      </c>
      <c r="E151" s="1971" t="s">
        <v>3794</v>
      </c>
      <c r="F151" s="1971" t="s">
        <v>3076</v>
      </c>
      <c r="G151" s="1973">
        <v>1.75</v>
      </c>
      <c r="H151" s="1973">
        <v>6.28</v>
      </c>
      <c r="I151" s="1972">
        <v>2</v>
      </c>
      <c r="J151" s="1975"/>
      <c r="K151" s="1974"/>
    </row>
    <row r="152" spans="1:11" ht="18.75" hidden="1" customHeight="1" x14ac:dyDescent="0.3">
      <c r="A152" s="1981">
        <v>43009</v>
      </c>
      <c r="B152" s="1970">
        <v>3.5</v>
      </c>
      <c r="C152" s="1970" t="s">
        <v>3796</v>
      </c>
      <c r="D152" s="1970" t="s">
        <v>1912</v>
      </c>
      <c r="E152" s="1971" t="s">
        <v>3797</v>
      </c>
      <c r="F152" s="1971" t="s">
        <v>3076</v>
      </c>
      <c r="G152" s="1973">
        <v>1.68</v>
      </c>
      <c r="H152" s="1973">
        <v>6.15</v>
      </c>
      <c r="I152" s="1972">
        <v>1.78</v>
      </c>
      <c r="J152" s="1975"/>
      <c r="K152" s="1974"/>
    </row>
    <row r="153" spans="1:11" ht="18.75" hidden="1" customHeight="1" x14ac:dyDescent="0.3">
      <c r="A153" s="1981">
        <v>43040</v>
      </c>
      <c r="B153" s="1970">
        <v>3.5</v>
      </c>
      <c r="C153" s="1970" t="s">
        <v>3796</v>
      </c>
      <c r="D153" s="1970" t="s">
        <v>1912</v>
      </c>
      <c r="E153" s="1971" t="s">
        <v>3798</v>
      </c>
      <c r="F153" s="1971" t="s">
        <v>3076</v>
      </c>
      <c r="G153" s="1973">
        <v>1.69</v>
      </c>
      <c r="H153" s="1973">
        <v>6.2</v>
      </c>
      <c r="I153" s="1972">
        <v>1.96</v>
      </c>
      <c r="J153" s="1975"/>
      <c r="K153" s="1974"/>
    </row>
    <row r="154" spans="1:11" ht="18.75" hidden="1" customHeight="1" x14ac:dyDescent="0.3">
      <c r="A154" s="1981">
        <v>43070</v>
      </c>
      <c r="B154" s="1970">
        <v>3.5</v>
      </c>
      <c r="C154" s="1970" t="s">
        <v>3796</v>
      </c>
      <c r="D154" s="1970" t="s">
        <v>1912</v>
      </c>
      <c r="E154" s="1971" t="s">
        <v>3799</v>
      </c>
      <c r="F154" s="1971" t="s">
        <v>3076</v>
      </c>
      <c r="G154" s="1973">
        <v>1.67</v>
      </c>
      <c r="H154" s="1973">
        <v>6.2</v>
      </c>
      <c r="I154" s="1972">
        <v>2.4700000000000002</v>
      </c>
      <c r="J154" s="1975"/>
      <c r="K154" s="1974"/>
    </row>
    <row r="155" spans="1:11" ht="18.75" hidden="1" customHeight="1" x14ac:dyDescent="0.3">
      <c r="A155" s="1981">
        <v>43101</v>
      </c>
      <c r="B155" s="1970">
        <v>3.5</v>
      </c>
      <c r="C155" s="1970" t="s">
        <v>3796</v>
      </c>
      <c r="D155" s="1970" t="s">
        <v>1912</v>
      </c>
      <c r="E155" s="1971" t="s">
        <v>3800</v>
      </c>
      <c r="F155" s="1971" t="s">
        <v>3076</v>
      </c>
      <c r="G155" s="1973">
        <v>1.67</v>
      </c>
      <c r="H155" s="1973">
        <v>6.16</v>
      </c>
      <c r="I155" s="1972">
        <v>2.5099999999999998</v>
      </c>
      <c r="J155" s="1975"/>
      <c r="K155" s="1974"/>
    </row>
    <row r="156" spans="1:11" ht="18.75" hidden="1" customHeight="1" x14ac:dyDescent="0.3">
      <c r="A156" s="1981">
        <v>43132</v>
      </c>
      <c r="B156" s="1970">
        <v>3.5</v>
      </c>
      <c r="C156" s="1970" t="s">
        <v>3796</v>
      </c>
      <c r="D156" s="1970" t="s">
        <v>1912</v>
      </c>
      <c r="E156" s="1971" t="s">
        <v>3793</v>
      </c>
      <c r="F156" s="1971" t="s">
        <v>3076</v>
      </c>
      <c r="G156" s="1973">
        <v>1.68</v>
      </c>
      <c r="H156" s="1973">
        <v>6.13</v>
      </c>
      <c r="I156" s="1972">
        <v>2.91</v>
      </c>
      <c r="J156" s="1975"/>
      <c r="K156" s="1974"/>
    </row>
    <row r="157" spans="1:11" ht="18.75" hidden="1" customHeight="1" x14ac:dyDescent="0.3">
      <c r="A157" s="1981">
        <v>43160</v>
      </c>
      <c r="B157" s="1970">
        <v>3.5</v>
      </c>
      <c r="C157" s="1970" t="s">
        <v>3796</v>
      </c>
      <c r="D157" s="1970" t="s">
        <v>1912</v>
      </c>
      <c r="E157" s="1971" t="s">
        <v>3799</v>
      </c>
      <c r="F157" s="1971" t="s">
        <v>3801</v>
      </c>
      <c r="G157" s="1973">
        <v>1.66</v>
      </c>
      <c r="H157" s="1973">
        <v>6.17</v>
      </c>
      <c r="I157" s="1972">
        <v>3.74</v>
      </c>
      <c r="J157" s="1975"/>
      <c r="K157" s="1974"/>
    </row>
    <row r="158" spans="1:11" ht="18.75" hidden="1" customHeight="1" x14ac:dyDescent="0.3">
      <c r="A158" s="1981">
        <v>43191</v>
      </c>
      <c r="B158" s="1970">
        <v>3.5</v>
      </c>
      <c r="C158" s="1970" t="s">
        <v>3796</v>
      </c>
      <c r="D158" s="1970" t="s">
        <v>1912</v>
      </c>
      <c r="E158" s="1971" t="s">
        <v>3802</v>
      </c>
      <c r="F158" s="1971" t="s">
        <v>3801</v>
      </c>
      <c r="G158" s="1973">
        <v>1.65</v>
      </c>
      <c r="H158" s="1973">
        <v>6.18</v>
      </c>
      <c r="I158" s="1972">
        <v>3.69</v>
      </c>
      <c r="J158" s="1975"/>
      <c r="K158" s="1974"/>
    </row>
    <row r="159" spans="1:11" ht="18.75" hidden="1" customHeight="1" x14ac:dyDescent="0.3">
      <c r="A159" s="1981">
        <v>43221</v>
      </c>
      <c r="B159" s="1970">
        <v>3.5</v>
      </c>
      <c r="C159" s="1970" t="s">
        <v>3796</v>
      </c>
      <c r="D159" s="1970" t="s">
        <v>1912</v>
      </c>
      <c r="E159" s="1971" t="s">
        <v>3803</v>
      </c>
      <c r="F159" s="1971" t="s">
        <v>3801</v>
      </c>
      <c r="G159" s="1973">
        <v>1.65</v>
      </c>
      <c r="H159" s="1973">
        <v>6.19</v>
      </c>
      <c r="I159" s="1972">
        <v>3.52</v>
      </c>
      <c r="J159" s="1975"/>
      <c r="K159" s="1974"/>
    </row>
    <row r="160" spans="1:11" ht="18.75" hidden="1" customHeight="1" x14ac:dyDescent="0.3">
      <c r="A160" s="1981" t="s">
        <v>3804</v>
      </c>
      <c r="B160" s="1970">
        <v>3.5</v>
      </c>
      <c r="C160" s="1970" t="s">
        <v>3796</v>
      </c>
      <c r="D160" s="1970" t="s">
        <v>1912</v>
      </c>
      <c r="E160" s="1971" t="s">
        <v>3792</v>
      </c>
      <c r="F160" s="1971" t="s">
        <v>3801</v>
      </c>
      <c r="G160" s="1973">
        <v>1.64</v>
      </c>
      <c r="H160" s="1973">
        <v>6.24</v>
      </c>
      <c r="I160" s="1972">
        <v>3.68</v>
      </c>
      <c r="J160" s="1975"/>
      <c r="K160" s="1974"/>
    </row>
    <row r="161" spans="1:11" ht="18.75" hidden="1" customHeight="1" x14ac:dyDescent="0.3">
      <c r="A161" s="1981">
        <v>43282</v>
      </c>
      <c r="B161" s="1970">
        <v>3.5</v>
      </c>
      <c r="C161" s="1970" t="s">
        <v>3796</v>
      </c>
      <c r="D161" s="1970" t="s">
        <v>1912</v>
      </c>
      <c r="E161" s="1971" t="s">
        <v>3805</v>
      </c>
      <c r="F161" s="1971" t="s">
        <v>3801</v>
      </c>
      <c r="G161" s="1973">
        <v>1.65</v>
      </c>
      <c r="H161" s="1973">
        <v>6.23</v>
      </c>
      <c r="I161" s="1972">
        <v>3.55</v>
      </c>
      <c r="J161" s="1975"/>
      <c r="K161" s="1974"/>
    </row>
    <row r="162" spans="1:11" ht="18.75" customHeight="1" x14ac:dyDescent="0.3">
      <c r="A162" s="1981">
        <v>43313</v>
      </c>
      <c r="B162" s="1970">
        <v>3.5</v>
      </c>
      <c r="C162" s="1970" t="s">
        <v>3796</v>
      </c>
      <c r="D162" s="1970" t="s">
        <v>1913</v>
      </c>
      <c r="E162" s="1971" t="s">
        <v>3806</v>
      </c>
      <c r="F162" s="1971" t="s">
        <v>3801</v>
      </c>
      <c r="G162" s="1973">
        <v>1.66</v>
      </c>
      <c r="H162" s="1973">
        <v>6.22</v>
      </c>
      <c r="I162" s="1972">
        <v>3.62</v>
      </c>
      <c r="J162" s="1975"/>
      <c r="K162" s="1974"/>
    </row>
    <row r="163" spans="1:11" ht="18.75" customHeight="1" x14ac:dyDescent="0.3">
      <c r="A163" s="1981">
        <v>43344</v>
      </c>
      <c r="B163" s="1970">
        <v>3.5</v>
      </c>
      <c r="C163" s="1970" t="s">
        <v>3796</v>
      </c>
      <c r="D163" s="1970" t="s">
        <v>1914</v>
      </c>
      <c r="E163" s="1971" t="s">
        <v>3807</v>
      </c>
      <c r="F163" s="1971" t="s">
        <v>3808</v>
      </c>
      <c r="G163" s="1973">
        <v>1.71</v>
      </c>
      <c r="H163" s="1973">
        <v>6.22</v>
      </c>
      <c r="I163" s="1972">
        <v>3.6</v>
      </c>
      <c r="J163" s="1975"/>
      <c r="K163" s="1974"/>
    </row>
    <row r="164" spans="1:11" ht="18.75" customHeight="1" x14ac:dyDescent="0.3">
      <c r="A164" s="1981">
        <v>43374</v>
      </c>
      <c r="B164" s="1970">
        <v>3.5</v>
      </c>
      <c r="C164" s="1970" t="s">
        <v>3796</v>
      </c>
      <c r="D164" s="1970" t="s">
        <v>1914</v>
      </c>
      <c r="E164" s="1971" t="s">
        <v>3809</v>
      </c>
      <c r="F164" s="1971" t="s">
        <v>3072</v>
      </c>
      <c r="G164" s="1973">
        <v>1.71</v>
      </c>
      <c r="H164" s="1973">
        <v>6.39</v>
      </c>
      <c r="I164" s="1972">
        <v>3.55</v>
      </c>
      <c r="J164" s="1975"/>
      <c r="K164" s="1974"/>
    </row>
    <row r="165" spans="1:11" ht="18.75" customHeight="1" x14ac:dyDescent="0.3">
      <c r="A165" s="1981">
        <v>43405</v>
      </c>
      <c r="B165" s="1970">
        <v>3.5</v>
      </c>
      <c r="C165" s="1970" t="s">
        <v>3796</v>
      </c>
      <c r="D165" s="1970" t="s">
        <v>1914</v>
      </c>
      <c r="E165" s="1971" t="s">
        <v>3810</v>
      </c>
      <c r="F165" s="1971" t="s">
        <v>3073</v>
      </c>
      <c r="G165" s="1973">
        <v>1.7</v>
      </c>
      <c r="H165" s="1973">
        <v>6.34</v>
      </c>
      <c r="I165" s="1972">
        <v>3.58</v>
      </c>
      <c r="J165" s="1975"/>
      <c r="K165" s="1974"/>
    </row>
    <row r="166" spans="1:11" ht="18.75" customHeight="1" x14ac:dyDescent="0.3">
      <c r="A166" s="1981">
        <v>43435</v>
      </c>
      <c r="B166" s="1970">
        <v>3.5</v>
      </c>
      <c r="C166" s="1970" t="s">
        <v>3796</v>
      </c>
      <c r="D166" s="1970" t="s">
        <v>1914</v>
      </c>
      <c r="E166" s="1971" t="s">
        <v>3811</v>
      </c>
      <c r="F166" s="1971" t="s">
        <v>3812</v>
      </c>
      <c r="G166" s="1973">
        <v>1.72</v>
      </c>
      <c r="H166" s="1973">
        <v>6.21</v>
      </c>
      <c r="I166" s="1972">
        <v>3.51</v>
      </c>
      <c r="J166" s="1975"/>
      <c r="K166" s="1974"/>
    </row>
    <row r="167" spans="1:11" ht="18.75" customHeight="1" x14ac:dyDescent="0.3">
      <c r="A167" s="1981">
        <v>43466</v>
      </c>
      <c r="B167" s="1970">
        <v>3.5</v>
      </c>
      <c r="C167" s="1970" t="s">
        <v>3796</v>
      </c>
      <c r="D167" s="1970" t="s">
        <v>1914</v>
      </c>
      <c r="E167" s="1971" t="s">
        <v>3813</v>
      </c>
      <c r="F167" s="1971" t="s">
        <v>3812</v>
      </c>
      <c r="G167" s="1973">
        <v>1.73</v>
      </c>
      <c r="H167" s="1973">
        <v>6.21</v>
      </c>
      <c r="I167" s="1972">
        <v>3.43</v>
      </c>
      <c r="J167" s="1975"/>
      <c r="K167" s="1974"/>
    </row>
    <row r="168" spans="1:11" ht="18.75" customHeight="1" x14ac:dyDescent="0.3">
      <c r="A168" s="1981">
        <v>43497</v>
      </c>
      <c r="B168" s="1970">
        <v>3.5</v>
      </c>
      <c r="C168" s="1970" t="s">
        <v>3796</v>
      </c>
      <c r="D168" s="1970" t="s">
        <v>1914</v>
      </c>
      <c r="E168" s="1971" t="s">
        <v>3814</v>
      </c>
      <c r="F168" s="1971" t="s">
        <v>3812</v>
      </c>
      <c r="G168" s="1973">
        <v>1.73</v>
      </c>
      <c r="H168" s="1973">
        <v>6.3</v>
      </c>
      <c r="I168" s="1972">
        <v>3.45</v>
      </c>
      <c r="J168" s="1975"/>
      <c r="K168" s="1974"/>
    </row>
    <row r="169" spans="1:11" ht="18.75" customHeight="1" x14ac:dyDescent="0.3">
      <c r="A169" s="1981">
        <v>43525</v>
      </c>
      <c r="B169" s="1970">
        <v>3.5</v>
      </c>
      <c r="C169" s="1970" t="s">
        <v>3796</v>
      </c>
      <c r="D169" s="1970" t="s">
        <v>1914</v>
      </c>
      <c r="E169" s="1971" t="s">
        <v>3815</v>
      </c>
      <c r="F169" s="1971" t="s">
        <v>3812</v>
      </c>
      <c r="G169" s="1973">
        <v>1.74</v>
      </c>
      <c r="H169" s="1973">
        <v>6.24</v>
      </c>
      <c r="I169" s="1972">
        <v>3.3</v>
      </c>
      <c r="J169" s="1975"/>
      <c r="K169" s="1974"/>
    </row>
    <row r="170" spans="1:11" ht="18.75" customHeight="1" x14ac:dyDescent="0.3">
      <c r="A170" s="1981">
        <v>43556</v>
      </c>
      <c r="B170" s="1970">
        <v>3.5</v>
      </c>
      <c r="C170" s="1970" t="s">
        <v>3796</v>
      </c>
      <c r="D170" s="1970" t="s">
        <v>1914</v>
      </c>
      <c r="E170" s="1971" t="s">
        <v>3816</v>
      </c>
      <c r="F170" s="1971" t="s">
        <v>3075</v>
      </c>
      <c r="G170" s="1973">
        <v>1.72</v>
      </c>
      <c r="H170" s="1973">
        <v>6.25</v>
      </c>
      <c r="I170" s="1972">
        <v>3.28</v>
      </c>
      <c r="J170" s="1975"/>
      <c r="K170" s="1974"/>
    </row>
    <row r="171" spans="1:11" ht="18.75" customHeight="1" x14ac:dyDescent="0.3">
      <c r="A171" s="1981">
        <v>43586</v>
      </c>
      <c r="B171" s="1970">
        <v>3.5</v>
      </c>
      <c r="C171" s="1970" t="s">
        <v>3796</v>
      </c>
      <c r="D171" s="1970" t="s">
        <v>1914</v>
      </c>
      <c r="E171" s="1971" t="s">
        <v>3817</v>
      </c>
      <c r="F171" s="1971" t="s">
        <v>3075</v>
      </c>
      <c r="G171" s="1973">
        <v>1.73</v>
      </c>
      <c r="H171" s="1973">
        <v>6.24</v>
      </c>
      <c r="I171" s="1972">
        <v>2.95</v>
      </c>
      <c r="J171" s="1975"/>
      <c r="K171" s="1974"/>
    </row>
    <row r="172" spans="1:11" ht="18.75" customHeight="1" x14ac:dyDescent="0.3">
      <c r="A172" s="1981">
        <v>43617</v>
      </c>
      <c r="B172" s="1970">
        <v>3.5</v>
      </c>
      <c r="C172" s="1970" t="s">
        <v>3796</v>
      </c>
      <c r="D172" s="1970" t="s">
        <v>1914</v>
      </c>
      <c r="E172" s="1971" t="s">
        <v>3795</v>
      </c>
      <c r="F172" s="1971" t="s">
        <v>3812</v>
      </c>
      <c r="G172" s="1973">
        <v>1.71</v>
      </c>
      <c r="H172" s="1973">
        <v>6.22</v>
      </c>
      <c r="I172" s="1972">
        <v>2.77</v>
      </c>
      <c r="J172" s="1975"/>
      <c r="K172" s="1974"/>
    </row>
    <row r="173" spans="1:11" ht="18.75" customHeight="1" x14ac:dyDescent="0.3">
      <c r="A173" s="1981">
        <v>43647</v>
      </c>
      <c r="B173" s="1970">
        <v>3.5</v>
      </c>
      <c r="C173" s="1970" t="s">
        <v>3796</v>
      </c>
      <c r="D173" s="1970" t="s">
        <v>1914</v>
      </c>
      <c r="E173" s="1971" t="s">
        <v>3813</v>
      </c>
      <c r="F173" s="1971" t="s">
        <v>3812</v>
      </c>
      <c r="G173" s="1973">
        <v>1.72</v>
      </c>
      <c r="H173" s="1973">
        <v>6.24</v>
      </c>
      <c r="I173" s="1972">
        <v>3.17</v>
      </c>
      <c r="J173" s="1975"/>
      <c r="K173" s="1974"/>
    </row>
    <row r="174" spans="1:11" ht="18.75" customHeight="1" x14ac:dyDescent="0.3">
      <c r="A174" s="1981">
        <v>43678</v>
      </c>
      <c r="B174" s="1970">
        <v>3.35</v>
      </c>
      <c r="C174" s="1970" t="s">
        <v>3818</v>
      </c>
      <c r="D174" s="1970" t="s">
        <v>1913</v>
      </c>
      <c r="E174" s="1971" t="s">
        <v>3819</v>
      </c>
      <c r="F174" s="1971" t="s">
        <v>3812</v>
      </c>
      <c r="G174" s="1973">
        <v>1.63</v>
      </c>
      <c r="H174" s="1973">
        <v>6.11</v>
      </c>
      <c r="I174" s="1972">
        <v>3.09</v>
      </c>
      <c r="J174" s="1975"/>
      <c r="K174" s="1974"/>
    </row>
    <row r="175" spans="1:11" ht="18.75" customHeight="1" x14ac:dyDescent="0.3">
      <c r="A175" s="1981">
        <v>43709</v>
      </c>
      <c r="B175" s="1970">
        <v>3.35</v>
      </c>
      <c r="C175" s="1970" t="s">
        <v>3820</v>
      </c>
      <c r="D175" s="1970" t="s">
        <v>1912</v>
      </c>
      <c r="E175" s="1971" t="s">
        <v>3821</v>
      </c>
      <c r="F175" s="1971" t="s">
        <v>3812</v>
      </c>
      <c r="G175" s="1973">
        <v>1.61</v>
      </c>
      <c r="H175" s="1973">
        <v>6.08</v>
      </c>
      <c r="I175" s="1972">
        <v>2.7</v>
      </c>
      <c r="J175" s="1975"/>
      <c r="K175" s="1974"/>
    </row>
    <row r="176" spans="1:11" ht="18.75" customHeight="1" x14ac:dyDescent="0.3">
      <c r="A176" s="1981">
        <v>43739</v>
      </c>
      <c r="B176" s="1970">
        <v>3.35</v>
      </c>
      <c r="C176" s="1970" t="s">
        <v>3820</v>
      </c>
      <c r="D176" s="1970" t="s">
        <v>1915</v>
      </c>
      <c r="E176" s="1971" t="s">
        <v>3822</v>
      </c>
      <c r="F176" s="1971" t="s">
        <v>3812</v>
      </c>
      <c r="G176" s="1973">
        <v>1.61</v>
      </c>
      <c r="H176" s="1973">
        <v>6.11</v>
      </c>
      <c r="I176" s="1972">
        <v>2.63</v>
      </c>
      <c r="J176" s="1975"/>
      <c r="K176" s="1974"/>
    </row>
    <row r="177" spans="1:11" ht="18.75" customHeight="1" x14ac:dyDescent="0.3">
      <c r="A177" s="1981">
        <v>43770</v>
      </c>
      <c r="B177" s="1970">
        <v>3.35</v>
      </c>
      <c r="C177" s="1970" t="s">
        <v>3820</v>
      </c>
      <c r="D177" s="1970" t="s">
        <v>1915</v>
      </c>
      <c r="E177" s="1971" t="s">
        <v>3813</v>
      </c>
      <c r="F177" s="1971" t="s">
        <v>3812</v>
      </c>
      <c r="G177" s="1973">
        <v>1.61</v>
      </c>
      <c r="H177" s="1973">
        <v>6.12</v>
      </c>
      <c r="I177" s="1972">
        <v>2.78</v>
      </c>
      <c r="J177" s="1975"/>
      <c r="K177" s="1974"/>
    </row>
    <row r="178" spans="1:11" ht="18.75" customHeight="1" x14ac:dyDescent="0.3">
      <c r="A178" s="1981">
        <v>43800</v>
      </c>
      <c r="B178" s="1970">
        <v>3.35</v>
      </c>
      <c r="C178" s="1970" t="s">
        <v>3820</v>
      </c>
      <c r="D178" s="1970" t="s">
        <v>1915</v>
      </c>
      <c r="E178" s="1971" t="s">
        <v>3823</v>
      </c>
      <c r="F178" s="1971" t="s">
        <v>3576</v>
      </c>
      <c r="G178" s="1973">
        <v>1.57</v>
      </c>
      <c r="H178" s="1973">
        <v>6.09</v>
      </c>
      <c r="I178" s="1972">
        <v>2.72</v>
      </c>
      <c r="J178" s="1975"/>
      <c r="K178" s="1974"/>
    </row>
    <row r="179" spans="1:11" ht="18.75" customHeight="1" x14ac:dyDescent="0.3">
      <c r="A179" s="1981">
        <v>43831</v>
      </c>
      <c r="B179" s="1970">
        <v>3.35</v>
      </c>
      <c r="C179" s="1970" t="s">
        <v>3820</v>
      </c>
      <c r="D179" s="1970" t="s">
        <v>1915</v>
      </c>
      <c r="E179" s="1971" t="s">
        <v>3824</v>
      </c>
      <c r="F179" s="1971" t="s">
        <v>3576</v>
      </c>
      <c r="G179" s="1973">
        <v>1.61</v>
      </c>
      <c r="H179" s="1973">
        <v>6.09</v>
      </c>
      <c r="I179" s="1972">
        <v>2.2599999999999998</v>
      </c>
      <c r="J179" s="1975"/>
      <c r="K179" s="1974"/>
    </row>
    <row r="180" spans="1:11" ht="18.75" customHeight="1" x14ac:dyDescent="0.3">
      <c r="A180" s="1981">
        <v>43862</v>
      </c>
      <c r="B180" s="1970">
        <v>3.35</v>
      </c>
      <c r="C180" s="1970" t="s">
        <v>3820</v>
      </c>
      <c r="D180" s="1970" t="s">
        <v>1915</v>
      </c>
      <c r="E180" s="1971" t="s">
        <v>3825</v>
      </c>
      <c r="F180" s="1971" t="s">
        <v>3576</v>
      </c>
      <c r="G180" s="1973">
        <v>1.56</v>
      </c>
      <c r="H180" s="1973">
        <v>6.07</v>
      </c>
      <c r="I180" s="1972">
        <v>2.19</v>
      </c>
      <c r="J180" s="1975"/>
      <c r="K180" s="1974"/>
    </row>
    <row r="181" spans="1:11" ht="18.75" customHeight="1" x14ac:dyDescent="0.3">
      <c r="A181" s="1981">
        <v>43891</v>
      </c>
      <c r="B181" s="1970">
        <v>2.85</v>
      </c>
      <c r="C181" s="1970" t="s">
        <v>3207</v>
      </c>
      <c r="D181" s="1970" t="s">
        <v>1916</v>
      </c>
      <c r="E181" s="1971" t="s">
        <v>3826</v>
      </c>
      <c r="F181" s="1971" t="s">
        <v>3577</v>
      </c>
      <c r="G181" s="1973">
        <v>1.3</v>
      </c>
      <c r="H181" s="1973">
        <v>5.7</v>
      </c>
      <c r="I181" s="1972">
        <v>1.42</v>
      </c>
      <c r="J181" s="1975"/>
      <c r="K181" s="1974"/>
    </row>
    <row r="182" spans="1:11" ht="18.75" customHeight="1" x14ac:dyDescent="0.3">
      <c r="A182" s="1981">
        <v>43922</v>
      </c>
      <c r="B182" s="1970">
        <v>1.85</v>
      </c>
      <c r="C182" s="1970" t="s">
        <v>3827</v>
      </c>
      <c r="D182" s="1970" t="s">
        <v>1917</v>
      </c>
      <c r="E182" s="1971" t="s">
        <v>3828</v>
      </c>
      <c r="F182" s="1971" t="s">
        <v>3082</v>
      </c>
      <c r="G182" s="1973">
        <v>0.71</v>
      </c>
      <c r="H182" s="1973">
        <v>4.9000000000000004</v>
      </c>
      <c r="I182" s="1972">
        <v>0.43</v>
      </c>
      <c r="J182" s="1975"/>
      <c r="K182" s="1974"/>
    </row>
    <row r="183" spans="1:11" ht="18.75" customHeight="1" x14ac:dyDescent="0.3">
      <c r="A183" s="1981">
        <v>43952</v>
      </c>
      <c r="B183" s="1970">
        <v>1.85</v>
      </c>
      <c r="C183" s="1970" t="s">
        <v>3827</v>
      </c>
      <c r="D183" s="1970" t="s">
        <v>1918</v>
      </c>
      <c r="E183" s="1971" t="s">
        <v>3829</v>
      </c>
      <c r="F183" s="1971" t="s">
        <v>3082</v>
      </c>
      <c r="G183" s="1973">
        <v>0.51</v>
      </c>
      <c r="H183" s="1973">
        <v>4.71</v>
      </c>
      <c r="I183" s="1972">
        <v>0.19</v>
      </c>
      <c r="J183" s="1975"/>
      <c r="K183" s="1974"/>
    </row>
    <row r="184" spans="1:11" ht="18.75" customHeight="1" x14ac:dyDescent="0.3">
      <c r="A184" s="1981">
        <v>43983</v>
      </c>
      <c r="B184" s="1970">
        <v>1.85</v>
      </c>
      <c r="C184" s="1970" t="s">
        <v>3827</v>
      </c>
      <c r="D184" s="1970" t="s">
        <v>1918</v>
      </c>
      <c r="E184" s="1971" t="s">
        <v>3829</v>
      </c>
      <c r="F184" s="1971" t="s">
        <v>3830</v>
      </c>
      <c r="G184" s="1973">
        <v>0.5</v>
      </c>
      <c r="H184" s="1973">
        <v>4.67</v>
      </c>
      <c r="I184" s="1972">
        <v>0.78</v>
      </c>
      <c r="J184" s="1975"/>
      <c r="K184" s="1974"/>
    </row>
    <row r="185" spans="1:11" ht="18.75" customHeight="1" x14ac:dyDescent="0.3">
      <c r="A185" s="1981">
        <v>44013</v>
      </c>
      <c r="B185" s="1970">
        <v>1.85</v>
      </c>
      <c r="C185" s="1970" t="s">
        <v>3827</v>
      </c>
      <c r="D185" s="1970" t="s">
        <v>1918</v>
      </c>
      <c r="E185" s="1971" t="s">
        <v>3831</v>
      </c>
      <c r="F185" s="1971" t="s">
        <v>3830</v>
      </c>
      <c r="G185" s="1973">
        <v>0.49</v>
      </c>
      <c r="H185" s="1973">
        <v>4.6399999999999997</v>
      </c>
      <c r="I185" s="1972" t="s">
        <v>16</v>
      </c>
      <c r="J185" s="1975"/>
      <c r="K185" s="1974"/>
    </row>
    <row r="186" spans="1:11" ht="18.75" customHeight="1" x14ac:dyDescent="0.3">
      <c r="A186" s="1981">
        <v>44044</v>
      </c>
      <c r="B186" s="1970">
        <v>1.85</v>
      </c>
      <c r="C186" s="1970" t="s">
        <v>3827</v>
      </c>
      <c r="D186" s="1970" t="s">
        <v>1918</v>
      </c>
      <c r="E186" s="1971" t="s">
        <v>3832</v>
      </c>
      <c r="F186" s="1971" t="s">
        <v>3830</v>
      </c>
      <c r="G186" s="1973">
        <v>0.5</v>
      </c>
      <c r="H186" s="1973">
        <v>4.71</v>
      </c>
      <c r="I186" s="1972">
        <v>1.3</v>
      </c>
      <c r="J186" s="1975"/>
      <c r="K186" s="1974"/>
    </row>
    <row r="187" spans="1:11" ht="18.75" customHeight="1" x14ac:dyDescent="0.3">
      <c r="A187" s="1981">
        <v>44075</v>
      </c>
      <c r="B187" s="1970">
        <v>1.85</v>
      </c>
      <c r="C187" s="1970" t="s">
        <v>3827</v>
      </c>
      <c r="D187" s="1970" t="s">
        <v>1918</v>
      </c>
      <c r="E187" s="1971" t="s">
        <v>3833</v>
      </c>
      <c r="F187" s="1971" t="s">
        <v>3830</v>
      </c>
      <c r="G187" s="1973">
        <v>0.49</v>
      </c>
      <c r="H187" s="1973">
        <v>4.7300000000000004</v>
      </c>
      <c r="I187" s="1972">
        <v>1.38</v>
      </c>
      <c r="J187" s="1975"/>
      <c r="K187" s="1974"/>
    </row>
    <row r="188" spans="1:11" ht="18.75" customHeight="1" x14ac:dyDescent="0.3">
      <c r="A188" s="1981">
        <v>44105</v>
      </c>
      <c r="B188" s="1970">
        <v>1.85</v>
      </c>
      <c r="C188" s="1970" t="s">
        <v>3827</v>
      </c>
      <c r="D188" s="1970" t="s">
        <v>1918</v>
      </c>
      <c r="E188" s="1971" t="s">
        <v>3833</v>
      </c>
      <c r="F188" s="1971" t="s">
        <v>3830</v>
      </c>
      <c r="G188" s="1973">
        <v>0.49</v>
      </c>
      <c r="H188" s="1973">
        <v>4.7</v>
      </c>
      <c r="I188" s="1972" t="s">
        <v>16</v>
      </c>
      <c r="J188" s="1975"/>
      <c r="K188" s="1974"/>
    </row>
    <row r="189" spans="1:11" ht="18.75" customHeight="1" x14ac:dyDescent="0.3">
      <c r="A189" s="1981">
        <v>44136</v>
      </c>
      <c r="B189" s="1970">
        <v>1.85</v>
      </c>
      <c r="C189" s="1970" t="s">
        <v>3827</v>
      </c>
      <c r="D189" s="1970" t="s">
        <v>1918</v>
      </c>
      <c r="E189" s="1971" t="s">
        <v>3834</v>
      </c>
      <c r="F189" s="1971" t="s">
        <v>3830</v>
      </c>
      <c r="G189" s="1973">
        <v>0.48</v>
      </c>
      <c r="H189" s="1973">
        <v>4.7</v>
      </c>
      <c r="I189" s="1972">
        <v>0.64</v>
      </c>
      <c r="J189" s="1975"/>
      <c r="K189" s="1974"/>
    </row>
    <row r="190" spans="1:11" ht="18.75" customHeight="1" x14ac:dyDescent="0.3">
      <c r="A190" s="1981">
        <v>44166</v>
      </c>
      <c r="B190" s="1970">
        <v>1.85</v>
      </c>
      <c r="C190" s="1970" t="s">
        <v>3827</v>
      </c>
      <c r="D190" s="1970" t="s">
        <v>1918</v>
      </c>
      <c r="E190" s="1971" t="s">
        <v>3835</v>
      </c>
      <c r="F190" s="1971" t="s">
        <v>3830</v>
      </c>
      <c r="G190" s="1973">
        <v>0.47</v>
      </c>
      <c r="H190" s="1973">
        <v>4.7</v>
      </c>
      <c r="I190" s="1972">
        <v>0.31</v>
      </c>
      <c r="J190" s="1975"/>
      <c r="K190" s="1974"/>
    </row>
    <row r="191" spans="1:11" ht="19.5" customHeight="1" x14ac:dyDescent="0.3">
      <c r="A191" s="1981">
        <v>44197</v>
      </c>
      <c r="B191" s="1970">
        <v>1.85</v>
      </c>
      <c r="C191" s="1970" t="s">
        <v>3827</v>
      </c>
      <c r="D191" s="1970" t="s">
        <v>1918</v>
      </c>
      <c r="E191" s="1971" t="s">
        <v>3836</v>
      </c>
      <c r="F191" s="1971" t="s">
        <v>3830</v>
      </c>
      <c r="G191" s="1973">
        <v>0.46</v>
      </c>
      <c r="H191" s="1973">
        <v>4.7</v>
      </c>
      <c r="I191" s="1972">
        <v>0.28999999999999998</v>
      </c>
      <c r="J191" s="1975"/>
      <c r="K191" s="1974"/>
    </row>
    <row r="192" spans="1:11" ht="19.5" customHeight="1" x14ac:dyDescent="0.3">
      <c r="A192" s="1981">
        <v>44228</v>
      </c>
      <c r="B192" s="1970">
        <v>1.85</v>
      </c>
      <c r="C192" s="1970" t="s">
        <v>3827</v>
      </c>
      <c r="D192" s="1970" t="s">
        <v>1918</v>
      </c>
      <c r="E192" s="1971" t="s">
        <v>3829</v>
      </c>
      <c r="F192" s="1971" t="s">
        <v>3830</v>
      </c>
      <c r="G192" s="1973">
        <v>0.44</v>
      </c>
      <c r="H192" s="1973">
        <v>4.67</v>
      </c>
      <c r="I192" s="1972">
        <v>0.24</v>
      </c>
      <c r="J192" s="1975"/>
      <c r="K192" s="1974"/>
    </row>
    <row r="193" spans="1:11" ht="19.5" customHeight="1" x14ac:dyDescent="0.3">
      <c r="A193" s="1981">
        <v>44256</v>
      </c>
      <c r="B193" s="1970">
        <v>1.85</v>
      </c>
      <c r="C193" s="1970" t="s">
        <v>3827</v>
      </c>
      <c r="D193" s="1970" t="s">
        <v>1918</v>
      </c>
      <c r="E193" s="1971" t="s">
        <v>3837</v>
      </c>
      <c r="F193" s="1971" t="s">
        <v>3838</v>
      </c>
      <c r="G193" s="1973">
        <v>0.44</v>
      </c>
      <c r="H193" s="1973">
        <v>4.7</v>
      </c>
      <c r="I193" s="1972">
        <v>0.28000000000000003</v>
      </c>
      <c r="J193" s="1975"/>
      <c r="K193" s="1974"/>
    </row>
    <row r="194" spans="1:11" ht="19.5" customHeight="1" x14ac:dyDescent="0.3">
      <c r="A194" s="1981">
        <v>44287</v>
      </c>
      <c r="B194" s="1970">
        <v>1.85</v>
      </c>
      <c r="C194" s="1970" t="s">
        <v>3827</v>
      </c>
      <c r="D194" s="1970" t="s">
        <v>1918</v>
      </c>
      <c r="E194" s="1971" t="s">
        <v>3839</v>
      </c>
      <c r="F194" s="1971" t="s">
        <v>3830</v>
      </c>
      <c r="G194" s="1973">
        <v>0.43</v>
      </c>
      <c r="H194" s="1973">
        <v>4.5999999999999996</v>
      </c>
      <c r="I194" s="1972">
        <v>0.49</v>
      </c>
      <c r="J194" s="1975"/>
      <c r="K194" s="1974"/>
    </row>
    <row r="195" spans="1:11" ht="19.5" customHeight="1" x14ac:dyDescent="0.3">
      <c r="A195" s="1981">
        <v>44317</v>
      </c>
      <c r="B195" s="1970">
        <v>1.85</v>
      </c>
      <c r="C195" s="1970" t="s">
        <v>3827</v>
      </c>
      <c r="D195" s="1970" t="s">
        <v>1918</v>
      </c>
      <c r="E195" s="1971" t="s">
        <v>3840</v>
      </c>
      <c r="F195" s="1971" t="s">
        <v>3830</v>
      </c>
      <c r="G195" s="1973">
        <v>0.42</v>
      </c>
      <c r="H195" s="1973">
        <v>4.55</v>
      </c>
      <c r="I195" s="1972">
        <v>0.8</v>
      </c>
      <c r="J195" s="1975"/>
      <c r="K195" s="1974"/>
    </row>
    <row r="196" spans="1:11" ht="19.5" customHeight="1" x14ac:dyDescent="0.3">
      <c r="A196" s="1981">
        <v>44348</v>
      </c>
      <c r="B196" s="1970">
        <v>1.85</v>
      </c>
      <c r="C196" s="1970" t="s">
        <v>3827</v>
      </c>
      <c r="D196" s="1970" t="s">
        <v>1918</v>
      </c>
      <c r="E196" s="1971" t="s">
        <v>3841</v>
      </c>
      <c r="F196" s="1971" t="s">
        <v>3830</v>
      </c>
      <c r="G196" s="1973">
        <v>0.43</v>
      </c>
      <c r="H196" s="1973">
        <v>4.59</v>
      </c>
      <c r="I196" s="1972">
        <v>1.29</v>
      </c>
      <c r="J196" s="1975"/>
      <c r="K196" s="1974"/>
    </row>
    <row r="197" spans="1:11" ht="19.5" customHeight="1" x14ac:dyDescent="0.3">
      <c r="A197" s="1981">
        <v>44378</v>
      </c>
      <c r="B197" s="1970">
        <v>1.85</v>
      </c>
      <c r="C197" s="1970" t="s">
        <v>3827</v>
      </c>
      <c r="D197" s="1970" t="s">
        <v>1918</v>
      </c>
      <c r="E197" s="1971" t="s">
        <v>3842</v>
      </c>
      <c r="F197" s="1971" t="s">
        <v>3830</v>
      </c>
      <c r="G197" s="1973">
        <v>0.42</v>
      </c>
      <c r="H197" s="1973">
        <v>4.54</v>
      </c>
      <c r="I197" s="1972">
        <v>0.75</v>
      </c>
      <c r="J197" s="1975"/>
      <c r="K197" s="1974"/>
    </row>
    <row r="198" spans="1:11" ht="18.75" customHeight="1" thickBot="1" x14ac:dyDescent="0.35">
      <c r="A198" s="1982">
        <v>44409</v>
      </c>
      <c r="B198" s="1983">
        <v>1.85</v>
      </c>
      <c r="C198" s="1983" t="s">
        <v>3827</v>
      </c>
      <c r="D198" s="1983" t="s">
        <v>1918</v>
      </c>
      <c r="E198" s="1984" t="s">
        <v>3833</v>
      </c>
      <c r="F198" s="1984" t="s">
        <v>3830</v>
      </c>
      <c r="G198" s="1985">
        <v>0.42</v>
      </c>
      <c r="H198" s="1985">
        <v>4.6100000000000003</v>
      </c>
      <c r="I198" s="1986">
        <v>0.83</v>
      </c>
      <c r="J198" s="1975"/>
      <c r="K198" s="1974"/>
    </row>
    <row r="199" spans="1:11" s="1987" customFormat="1" ht="14.25" customHeight="1" thickTop="1" x14ac:dyDescent="0.25">
      <c r="A199" s="3322"/>
      <c r="B199" s="3322"/>
      <c r="C199" s="3322"/>
      <c r="D199" s="3322"/>
      <c r="E199" s="3322"/>
      <c r="F199" s="3322"/>
      <c r="G199" s="3322"/>
      <c r="H199" s="3322"/>
      <c r="I199" s="3322"/>
    </row>
    <row r="200" spans="1:11" s="1988" customFormat="1" ht="33.75" customHeight="1" x14ac:dyDescent="0.25">
      <c r="A200" s="3327" t="s">
        <v>3843</v>
      </c>
      <c r="B200" s="3327"/>
      <c r="C200" s="3327"/>
      <c r="D200" s="3327"/>
      <c r="E200" s="3327"/>
      <c r="F200" s="3327"/>
      <c r="G200" s="3327"/>
      <c r="H200" s="3327"/>
      <c r="I200" s="3327"/>
    </row>
    <row r="201" spans="1:11" s="1988" customFormat="1" ht="31.5" customHeight="1" x14ac:dyDescent="0.25">
      <c r="A201" s="3327" t="s">
        <v>3844</v>
      </c>
      <c r="B201" s="3327"/>
      <c r="C201" s="3327"/>
      <c r="D201" s="3327"/>
      <c r="E201" s="3327"/>
      <c r="F201" s="3327"/>
      <c r="G201" s="3327"/>
      <c r="H201" s="3327"/>
      <c r="I201" s="3327"/>
    </row>
    <row r="202" spans="1:11" s="1988" customFormat="1" ht="14.25" customHeight="1" x14ac:dyDescent="0.25">
      <c r="A202" s="1989" t="s">
        <v>794</v>
      </c>
      <c r="F202" s="1989"/>
      <c r="G202" s="1990"/>
    </row>
  </sheetData>
  <mergeCells count="3">
    <mergeCell ref="A199:I199"/>
    <mergeCell ref="A200:I200"/>
    <mergeCell ref="A201:I201"/>
  </mergeCells>
  <printOptions horizontalCentered="1"/>
  <pageMargins left="0.75" right="0.75" top="0.75" bottom="0.75" header="0.3" footer="0"/>
  <pageSetup paperSize="9" scale="62"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V38"/>
  <sheetViews>
    <sheetView zoomScale="90" zoomScaleNormal="90" zoomScaleSheetLayoutView="85" workbookViewId="0">
      <pane xSplit="1" ySplit="3" topLeftCell="B4" activePane="bottomRight" state="frozen"/>
      <selection activeCell="R21" sqref="R21"/>
      <selection pane="topRight" activeCell="R21" sqref="R21"/>
      <selection pane="bottomLeft" activeCell="R21" sqref="R21"/>
      <selection pane="bottomRight" activeCell="R21" sqref="R21"/>
    </sheetView>
  </sheetViews>
  <sheetFormatPr defaultColWidth="74.28515625" defaultRowHeight="25.5" x14ac:dyDescent="0.5"/>
  <cols>
    <col min="1" max="1" width="97.28515625" style="466" customWidth="1"/>
    <col min="2" max="2" width="12.7109375" style="466" customWidth="1"/>
    <col min="3" max="3" width="12.7109375" style="1991" customWidth="1"/>
    <col min="4" max="4" width="12.7109375" style="466" customWidth="1"/>
    <col min="5" max="5" width="5.5703125" style="469" customWidth="1"/>
    <col min="6" max="13" width="7.7109375" style="469" customWidth="1"/>
    <col min="14" max="16384" width="74.28515625" style="469"/>
  </cols>
  <sheetData>
    <row r="1" spans="1:9" ht="17.25" x14ac:dyDescent="0.3">
      <c r="A1" s="3323" t="s">
        <v>3845</v>
      </c>
      <c r="B1" s="3323"/>
      <c r="C1" s="3323"/>
      <c r="D1" s="3323"/>
    </row>
    <row r="2" spans="1:9" ht="18.75" customHeight="1" thickBot="1" x14ac:dyDescent="0.55000000000000004">
      <c r="D2" s="1992" t="s">
        <v>1645</v>
      </c>
    </row>
    <row r="3" spans="1:9" ht="30" customHeight="1" thickTop="1" thickBot="1" x14ac:dyDescent="0.35">
      <c r="A3" s="1738"/>
      <c r="B3" s="1572" t="s">
        <v>3846</v>
      </c>
      <c r="C3" s="1572" t="s">
        <v>1647</v>
      </c>
      <c r="D3" s="1572" t="s">
        <v>680</v>
      </c>
    </row>
    <row r="4" spans="1:9" s="474" customFormat="1" ht="30" customHeight="1" thickTop="1" x14ac:dyDescent="0.25">
      <c r="A4" s="1993" t="s">
        <v>1711</v>
      </c>
      <c r="B4" s="1994">
        <v>4640.7810150699997</v>
      </c>
      <c r="C4" s="1995">
        <v>20.016030480000001</v>
      </c>
      <c r="D4" s="1994">
        <v>4660.7970455500017</v>
      </c>
      <c r="G4" s="1996"/>
      <c r="H4" s="1996"/>
      <c r="I4" s="1996"/>
    </row>
    <row r="5" spans="1:9" s="474" customFormat="1" ht="30" customHeight="1" x14ac:dyDescent="0.25">
      <c r="A5" s="1997" t="s">
        <v>3847</v>
      </c>
      <c r="B5" s="1994">
        <v>313.03450369000001</v>
      </c>
      <c r="C5" s="1998">
        <v>0.12933986</v>
      </c>
      <c r="D5" s="1994">
        <v>313.16384355000002</v>
      </c>
      <c r="G5" s="1996"/>
      <c r="H5" s="1996"/>
      <c r="I5" s="1996"/>
    </row>
    <row r="6" spans="1:9" s="2000" customFormat="1" ht="30" customHeight="1" x14ac:dyDescent="0.25">
      <c r="A6" s="1997" t="s">
        <v>1655</v>
      </c>
      <c r="B6" s="1994">
        <v>0</v>
      </c>
      <c r="C6" s="1999">
        <v>0</v>
      </c>
      <c r="D6" s="1994">
        <v>0</v>
      </c>
      <c r="G6" s="1996"/>
      <c r="H6" s="1996"/>
      <c r="I6" s="1996"/>
    </row>
    <row r="7" spans="1:9" s="2000" customFormat="1" ht="30" customHeight="1" x14ac:dyDescent="0.25">
      <c r="A7" s="1997" t="s">
        <v>1656</v>
      </c>
      <c r="B7" s="1994">
        <v>697.06379530000004</v>
      </c>
      <c r="C7" s="1995">
        <v>19.560020820000002</v>
      </c>
      <c r="D7" s="1994">
        <v>716.62381612000013</v>
      </c>
      <c r="E7" s="2001"/>
      <c r="G7" s="1996"/>
      <c r="H7" s="1996"/>
      <c r="I7" s="1996"/>
    </row>
    <row r="8" spans="1:9" s="2000" customFormat="1" ht="30" customHeight="1" x14ac:dyDescent="0.25">
      <c r="A8" s="1997" t="s">
        <v>1679</v>
      </c>
      <c r="B8" s="1994">
        <v>9.5121644399999994</v>
      </c>
      <c r="C8" s="1999">
        <v>0</v>
      </c>
      <c r="D8" s="1994">
        <v>9.5121644399999994</v>
      </c>
      <c r="G8" s="1996"/>
      <c r="H8" s="1996"/>
      <c r="I8" s="1996"/>
    </row>
    <row r="9" spans="1:9" s="2000" customFormat="1" ht="30" customHeight="1" x14ac:dyDescent="0.25">
      <c r="A9" s="1997" t="s">
        <v>1680</v>
      </c>
      <c r="B9" s="1994">
        <v>16.905545589999999</v>
      </c>
      <c r="C9" s="1999">
        <v>0</v>
      </c>
      <c r="D9" s="1994">
        <v>16.905545589999999</v>
      </c>
      <c r="G9" s="1996"/>
      <c r="H9" s="1996"/>
      <c r="I9" s="1996"/>
    </row>
    <row r="10" spans="1:9" s="474" customFormat="1" ht="30" customHeight="1" x14ac:dyDescent="0.25">
      <c r="A10" s="1997" t="s">
        <v>1681</v>
      </c>
      <c r="B10" s="1994">
        <v>558.4447656000001</v>
      </c>
      <c r="C10" s="1999">
        <v>0</v>
      </c>
      <c r="D10" s="1994">
        <v>558.4447656000001</v>
      </c>
      <c r="G10" s="1996"/>
      <c r="H10" s="1996"/>
      <c r="I10" s="1996"/>
    </row>
    <row r="11" spans="1:9" s="474" customFormat="1" ht="30" customHeight="1" x14ac:dyDescent="0.25">
      <c r="A11" s="1997" t="s">
        <v>1691</v>
      </c>
      <c r="B11" s="1994">
        <v>1028.63975848</v>
      </c>
      <c r="C11" s="1995">
        <v>0</v>
      </c>
      <c r="D11" s="1994">
        <v>1028.63975848</v>
      </c>
      <c r="G11" s="1996"/>
      <c r="H11" s="1996"/>
      <c r="I11" s="1996"/>
    </row>
    <row r="12" spans="1:9" s="474" customFormat="1" ht="30" customHeight="1" x14ac:dyDescent="0.25">
      <c r="A12" s="1997" t="s">
        <v>1695</v>
      </c>
      <c r="B12" s="1994">
        <v>549.27336883999999</v>
      </c>
      <c r="C12" s="1995">
        <v>0</v>
      </c>
      <c r="D12" s="1994">
        <v>549.27336883999999</v>
      </c>
      <c r="G12" s="1996"/>
      <c r="H12" s="1996"/>
      <c r="I12" s="1996"/>
    </row>
    <row r="13" spans="1:9" s="474" customFormat="1" ht="30" customHeight="1" x14ac:dyDescent="0.25">
      <c r="A13" s="1997" t="s">
        <v>1701</v>
      </c>
      <c r="B13" s="1994">
        <v>212.55626275000003</v>
      </c>
      <c r="C13" s="1995">
        <v>0.12247898</v>
      </c>
      <c r="D13" s="1994">
        <v>212.67874173000001</v>
      </c>
      <c r="G13" s="1996"/>
      <c r="H13" s="1996"/>
      <c r="I13" s="1996"/>
    </row>
    <row r="14" spans="1:9" s="474" customFormat="1" ht="30" customHeight="1" x14ac:dyDescent="0.25">
      <c r="A14" s="1997" t="s">
        <v>1712</v>
      </c>
      <c r="B14" s="1994">
        <v>90.48723502</v>
      </c>
      <c r="C14" s="1999">
        <v>0.20419082</v>
      </c>
      <c r="D14" s="1994">
        <v>90.691425839999994</v>
      </c>
      <c r="G14" s="1996"/>
      <c r="H14" s="1996"/>
      <c r="I14" s="1996"/>
    </row>
    <row r="15" spans="1:9" s="474" customFormat="1" ht="30" customHeight="1" x14ac:dyDescent="0.25">
      <c r="A15" s="1997" t="s">
        <v>1719</v>
      </c>
      <c r="B15" s="1994">
        <v>62.816111530000001</v>
      </c>
      <c r="C15" s="1999">
        <v>0</v>
      </c>
      <c r="D15" s="1994">
        <v>62.816111530000001</v>
      </c>
      <c r="G15" s="1996"/>
      <c r="H15" s="1996"/>
      <c r="I15" s="1996"/>
    </row>
    <row r="16" spans="1:9" s="474" customFormat="1" ht="30" customHeight="1" x14ac:dyDescent="0.25">
      <c r="A16" s="1997" t="s">
        <v>1720</v>
      </c>
      <c r="B16" s="1994">
        <v>328.99314072999999</v>
      </c>
      <c r="C16" s="1995">
        <v>0</v>
      </c>
      <c r="D16" s="1994">
        <v>328.99314072999999</v>
      </c>
      <c r="G16" s="1996"/>
      <c r="H16" s="1996"/>
      <c r="I16" s="1996"/>
    </row>
    <row r="17" spans="1:1972" s="474" customFormat="1" ht="30" customHeight="1" x14ac:dyDescent="0.25">
      <c r="A17" s="1997" t="s">
        <v>1727</v>
      </c>
      <c r="B17" s="1994">
        <v>496.76921209000005</v>
      </c>
      <c r="C17" s="1999">
        <v>0</v>
      </c>
      <c r="D17" s="1994">
        <v>496.76921209000005</v>
      </c>
      <c r="G17" s="1996"/>
      <c r="H17" s="1996"/>
      <c r="I17" s="1996"/>
    </row>
    <row r="18" spans="1:1972" s="474" customFormat="1" ht="30" customHeight="1" x14ac:dyDescent="0.25">
      <c r="A18" s="1997" t="s">
        <v>1734</v>
      </c>
      <c r="B18" s="1994">
        <v>31.102585019999999</v>
      </c>
      <c r="C18" s="1999">
        <v>0</v>
      </c>
      <c r="D18" s="1994">
        <v>31.102585019999999</v>
      </c>
      <c r="G18" s="1996"/>
      <c r="H18" s="1996"/>
      <c r="I18" s="1996"/>
    </row>
    <row r="19" spans="1:1972" s="474" customFormat="1" ht="30" customHeight="1" x14ac:dyDescent="0.25">
      <c r="A19" s="1997" t="s">
        <v>1740</v>
      </c>
      <c r="B19" s="1994">
        <v>63.803615309999998</v>
      </c>
      <c r="C19" s="1999">
        <v>0</v>
      </c>
      <c r="D19" s="1994">
        <v>63.803615309999998</v>
      </c>
      <c r="G19" s="1996"/>
      <c r="H19" s="1996"/>
      <c r="I19" s="1996"/>
    </row>
    <row r="20" spans="1:1972" s="474" customFormat="1" ht="30" customHeight="1" x14ac:dyDescent="0.25">
      <c r="A20" s="1997" t="s">
        <v>1743</v>
      </c>
      <c r="B20" s="1994">
        <v>106.29472159999999</v>
      </c>
      <c r="C20" s="1995">
        <v>0</v>
      </c>
      <c r="D20" s="1994">
        <v>106.29472159999999</v>
      </c>
      <c r="G20" s="1996"/>
      <c r="H20" s="1996"/>
      <c r="I20" s="1996"/>
    </row>
    <row r="21" spans="1:1972" s="474" customFormat="1" ht="30" customHeight="1" thickBot="1" x14ac:dyDescent="0.3">
      <c r="A21" s="1997" t="s">
        <v>1748</v>
      </c>
      <c r="B21" s="1994">
        <v>75.084229080000014</v>
      </c>
      <c r="C21" s="1999">
        <v>0</v>
      </c>
      <c r="D21" s="1994">
        <v>75.084229080000014</v>
      </c>
      <c r="G21" s="1996"/>
      <c r="H21" s="1996"/>
      <c r="I21" s="1996"/>
    </row>
    <row r="22" spans="1:1972" s="474" customFormat="1" ht="30" customHeight="1" x14ac:dyDescent="0.25">
      <c r="A22" s="2002" t="s">
        <v>1752</v>
      </c>
      <c r="B22" s="2003">
        <v>48398.986883689999</v>
      </c>
      <c r="C22" s="2003">
        <v>0</v>
      </c>
      <c r="D22" s="2004">
        <v>48398.986883689999</v>
      </c>
      <c r="G22" s="1996"/>
      <c r="H22" s="1996"/>
      <c r="I22" s="1996"/>
    </row>
    <row r="23" spans="1:1972" s="474" customFormat="1" ht="30" customHeight="1" x14ac:dyDescent="0.25">
      <c r="A23" s="2005" t="s">
        <v>1753</v>
      </c>
      <c r="B23" s="2006">
        <v>16784.690062909998</v>
      </c>
      <c r="C23" s="2006">
        <v>0</v>
      </c>
      <c r="D23" s="2007">
        <v>16784.690062909998</v>
      </c>
      <c r="G23" s="1996"/>
      <c r="H23" s="1996"/>
      <c r="I23" s="1996"/>
    </row>
    <row r="24" spans="1:1972" s="2010" customFormat="1" ht="30" customHeight="1" x14ac:dyDescent="0.25">
      <c r="A24" s="1993" t="s">
        <v>1754</v>
      </c>
      <c r="B24" s="2008">
        <v>111.80831684</v>
      </c>
      <c r="C24" s="2008">
        <v>0</v>
      </c>
      <c r="D24" s="2009">
        <v>111.80831683999997</v>
      </c>
      <c r="E24" s="474"/>
      <c r="F24" s="474"/>
      <c r="G24" s="1996"/>
      <c r="H24" s="1996"/>
      <c r="I24" s="1996"/>
      <c r="J24" s="474"/>
      <c r="K24" s="474"/>
      <c r="L24" s="474"/>
      <c r="M24" s="474"/>
      <c r="N24" s="474"/>
      <c r="O24" s="474"/>
      <c r="P24" s="474"/>
      <c r="Q24" s="474"/>
      <c r="R24" s="474"/>
      <c r="S24" s="474"/>
      <c r="T24" s="474"/>
      <c r="U24" s="474"/>
      <c r="V24" s="474"/>
      <c r="W24" s="474"/>
      <c r="X24" s="474"/>
      <c r="Y24" s="474"/>
      <c r="Z24" s="474"/>
      <c r="AA24" s="474"/>
      <c r="AB24" s="474"/>
      <c r="AC24" s="474"/>
      <c r="AD24" s="474"/>
      <c r="AE24" s="474"/>
      <c r="AF24" s="474"/>
      <c r="AG24" s="474"/>
      <c r="AH24" s="474"/>
      <c r="AI24" s="474"/>
      <c r="AJ24" s="474"/>
      <c r="AK24" s="474"/>
      <c r="AL24" s="474"/>
      <c r="AM24" s="474"/>
      <c r="AN24" s="474"/>
      <c r="AO24" s="474"/>
      <c r="AP24" s="474"/>
      <c r="AQ24" s="474"/>
      <c r="AR24" s="474"/>
      <c r="AS24" s="474"/>
      <c r="AT24" s="474"/>
      <c r="AU24" s="474"/>
      <c r="AV24" s="474"/>
      <c r="AW24" s="474"/>
      <c r="AX24" s="474"/>
      <c r="AY24" s="474"/>
      <c r="AZ24" s="474"/>
      <c r="BA24" s="474"/>
      <c r="BB24" s="474"/>
      <c r="BC24" s="474"/>
      <c r="BD24" s="474"/>
      <c r="BE24" s="474"/>
      <c r="BF24" s="474"/>
      <c r="BG24" s="474"/>
      <c r="BH24" s="474"/>
      <c r="BI24" s="474"/>
      <c r="BJ24" s="474"/>
      <c r="BK24" s="474"/>
      <c r="BL24" s="474"/>
      <c r="BM24" s="474"/>
      <c r="BN24" s="474"/>
      <c r="BO24" s="474"/>
      <c r="BP24" s="474"/>
      <c r="BQ24" s="474"/>
      <c r="BR24" s="474"/>
      <c r="BS24" s="474"/>
      <c r="BT24" s="474"/>
      <c r="BU24" s="474"/>
      <c r="BV24" s="474"/>
      <c r="BW24" s="474"/>
      <c r="BX24" s="474"/>
      <c r="BY24" s="474"/>
      <c r="BZ24" s="474"/>
      <c r="CA24" s="474"/>
      <c r="CB24" s="474"/>
      <c r="CC24" s="474"/>
      <c r="CD24" s="474"/>
      <c r="CE24" s="474"/>
      <c r="CF24" s="474"/>
      <c r="CG24" s="474"/>
      <c r="CH24" s="474"/>
      <c r="CI24" s="474"/>
      <c r="CJ24" s="474"/>
      <c r="CK24" s="474"/>
      <c r="CL24" s="474"/>
      <c r="CM24" s="474"/>
      <c r="CN24" s="474"/>
      <c r="CO24" s="474"/>
      <c r="CP24" s="474"/>
      <c r="CQ24" s="474"/>
      <c r="CR24" s="474"/>
      <c r="CS24" s="474"/>
      <c r="CT24" s="474"/>
      <c r="CU24" s="474"/>
      <c r="CV24" s="474"/>
      <c r="CW24" s="474"/>
      <c r="CX24" s="474"/>
      <c r="CY24" s="474"/>
      <c r="CZ24" s="474"/>
      <c r="DA24" s="474"/>
      <c r="DB24" s="474"/>
      <c r="DC24" s="474"/>
      <c r="DD24" s="474"/>
      <c r="DE24" s="474"/>
      <c r="DF24" s="474"/>
      <c r="DG24" s="474"/>
      <c r="DH24" s="474"/>
      <c r="DI24" s="474"/>
      <c r="DJ24" s="474"/>
      <c r="DK24" s="474"/>
      <c r="DL24" s="474"/>
      <c r="DM24" s="474"/>
      <c r="DN24" s="474"/>
      <c r="DO24" s="474"/>
      <c r="DP24" s="474"/>
      <c r="DQ24" s="474"/>
      <c r="DR24" s="474"/>
      <c r="DS24" s="474"/>
      <c r="DT24" s="474"/>
      <c r="DU24" s="474"/>
      <c r="DV24" s="474"/>
      <c r="DW24" s="474"/>
      <c r="DX24" s="474"/>
      <c r="DY24" s="474"/>
      <c r="DZ24" s="474"/>
      <c r="EA24" s="474"/>
      <c r="EB24" s="474"/>
      <c r="EC24" s="474"/>
      <c r="ED24" s="474"/>
      <c r="EE24" s="474"/>
      <c r="EF24" s="474"/>
      <c r="EG24" s="474"/>
      <c r="EH24" s="474"/>
      <c r="EI24" s="474"/>
      <c r="EJ24" s="474"/>
      <c r="EK24" s="474"/>
      <c r="EL24" s="474"/>
      <c r="EM24" s="474"/>
      <c r="EN24" s="474"/>
      <c r="EO24" s="474"/>
      <c r="EP24" s="474"/>
      <c r="EQ24" s="474"/>
      <c r="ER24" s="474"/>
      <c r="ES24" s="474"/>
      <c r="ET24" s="474"/>
      <c r="EU24" s="474"/>
      <c r="EV24" s="474"/>
      <c r="EW24" s="474"/>
      <c r="EX24" s="474"/>
      <c r="EY24" s="474"/>
      <c r="EZ24" s="474"/>
      <c r="FA24" s="474"/>
      <c r="FB24" s="474"/>
      <c r="FC24" s="474"/>
      <c r="FD24" s="474"/>
      <c r="FE24" s="474"/>
      <c r="FF24" s="474"/>
      <c r="FG24" s="474"/>
      <c r="FH24" s="474"/>
      <c r="FI24" s="474"/>
      <c r="FJ24" s="474"/>
      <c r="FK24" s="474"/>
      <c r="FL24" s="474"/>
      <c r="FM24" s="474"/>
      <c r="FN24" s="474"/>
      <c r="FO24" s="474"/>
      <c r="FP24" s="474"/>
      <c r="FQ24" s="474"/>
      <c r="FR24" s="474"/>
      <c r="FS24" s="474"/>
      <c r="FT24" s="474"/>
      <c r="FU24" s="474"/>
      <c r="FV24" s="474"/>
      <c r="FW24" s="474"/>
      <c r="FX24" s="474"/>
      <c r="FY24" s="474"/>
      <c r="FZ24" s="474"/>
      <c r="GA24" s="474"/>
      <c r="GB24" s="474"/>
      <c r="GC24" s="474"/>
      <c r="GD24" s="474"/>
      <c r="GE24" s="474"/>
      <c r="GF24" s="474"/>
      <c r="GG24" s="474"/>
      <c r="GH24" s="474"/>
      <c r="GI24" s="474"/>
      <c r="GJ24" s="474"/>
      <c r="GK24" s="474"/>
      <c r="GL24" s="474"/>
      <c r="GM24" s="474"/>
      <c r="GN24" s="474"/>
      <c r="GO24" s="474"/>
      <c r="GP24" s="474"/>
      <c r="GQ24" s="474"/>
      <c r="GR24" s="474"/>
      <c r="GS24" s="474"/>
      <c r="GT24" s="474"/>
      <c r="GU24" s="474"/>
      <c r="GV24" s="474"/>
      <c r="GW24" s="474"/>
      <c r="GX24" s="474"/>
      <c r="GY24" s="474"/>
      <c r="GZ24" s="474"/>
      <c r="HA24" s="474"/>
      <c r="HB24" s="474"/>
      <c r="HC24" s="474"/>
      <c r="HD24" s="474"/>
      <c r="HE24" s="474"/>
      <c r="HF24" s="474"/>
      <c r="HG24" s="474"/>
      <c r="HH24" s="474"/>
      <c r="HI24" s="474"/>
      <c r="HJ24" s="474"/>
      <c r="HK24" s="474"/>
      <c r="HL24" s="474"/>
      <c r="HM24" s="474"/>
      <c r="HN24" s="474"/>
      <c r="HO24" s="474"/>
      <c r="HP24" s="474"/>
      <c r="HQ24" s="474"/>
      <c r="HR24" s="474"/>
      <c r="HS24" s="474"/>
      <c r="HT24" s="474"/>
      <c r="HU24" s="474"/>
      <c r="HV24" s="474"/>
      <c r="HW24" s="474"/>
      <c r="HX24" s="474"/>
      <c r="HY24" s="474"/>
      <c r="HZ24" s="474"/>
      <c r="IA24" s="474"/>
      <c r="IB24" s="474"/>
      <c r="IC24" s="474"/>
      <c r="ID24" s="474"/>
      <c r="IE24" s="474"/>
      <c r="IF24" s="474"/>
      <c r="IG24" s="474"/>
      <c r="IH24" s="474"/>
      <c r="II24" s="474"/>
      <c r="IJ24" s="474"/>
      <c r="IK24" s="474"/>
      <c r="IL24" s="474"/>
      <c r="IM24" s="474"/>
      <c r="IN24" s="474"/>
      <c r="IO24" s="474"/>
      <c r="IP24" s="474"/>
      <c r="IQ24" s="474"/>
      <c r="IR24" s="474"/>
      <c r="IS24" s="474"/>
      <c r="IT24" s="474"/>
      <c r="IU24" s="474"/>
      <c r="IV24" s="474"/>
      <c r="IW24" s="474"/>
      <c r="IX24" s="474"/>
      <c r="IY24" s="474"/>
      <c r="IZ24" s="474"/>
      <c r="JA24" s="474"/>
      <c r="JB24" s="474"/>
      <c r="JC24" s="474"/>
      <c r="JD24" s="474"/>
      <c r="JE24" s="474"/>
      <c r="JF24" s="474"/>
      <c r="JG24" s="474"/>
      <c r="JH24" s="474"/>
      <c r="JI24" s="474"/>
      <c r="JJ24" s="474"/>
      <c r="JK24" s="474"/>
      <c r="JL24" s="474"/>
      <c r="JM24" s="474"/>
      <c r="JN24" s="474"/>
      <c r="JO24" s="474"/>
      <c r="JP24" s="474"/>
      <c r="JQ24" s="474"/>
      <c r="JR24" s="474"/>
      <c r="JS24" s="474"/>
      <c r="JT24" s="474"/>
      <c r="JU24" s="474"/>
      <c r="JV24" s="474"/>
      <c r="JW24" s="474"/>
      <c r="JX24" s="474"/>
      <c r="JY24" s="474"/>
      <c r="JZ24" s="474"/>
      <c r="KA24" s="474"/>
      <c r="KB24" s="474"/>
      <c r="KC24" s="474"/>
      <c r="KD24" s="474"/>
      <c r="KE24" s="474"/>
      <c r="KF24" s="474"/>
      <c r="KG24" s="474"/>
      <c r="KH24" s="474"/>
      <c r="KI24" s="474"/>
      <c r="KJ24" s="474"/>
      <c r="KK24" s="474"/>
      <c r="KL24" s="474"/>
      <c r="KM24" s="474"/>
      <c r="KN24" s="474"/>
      <c r="KO24" s="474"/>
      <c r="KP24" s="474"/>
      <c r="KQ24" s="474"/>
      <c r="KR24" s="474"/>
      <c r="KS24" s="474"/>
      <c r="KT24" s="474"/>
      <c r="KU24" s="474"/>
      <c r="KV24" s="474"/>
      <c r="KW24" s="474"/>
      <c r="KX24" s="474"/>
      <c r="KY24" s="474"/>
      <c r="KZ24" s="474"/>
      <c r="LA24" s="474"/>
      <c r="LB24" s="474"/>
      <c r="LC24" s="474"/>
      <c r="LD24" s="474"/>
      <c r="LE24" s="474"/>
      <c r="LF24" s="474"/>
      <c r="LG24" s="474"/>
      <c r="LH24" s="474"/>
      <c r="LI24" s="474"/>
      <c r="LJ24" s="474"/>
      <c r="LK24" s="474"/>
      <c r="LL24" s="474"/>
      <c r="LM24" s="474"/>
      <c r="LN24" s="474"/>
      <c r="LO24" s="474"/>
      <c r="LP24" s="474"/>
      <c r="LQ24" s="474"/>
      <c r="LR24" s="474"/>
      <c r="LS24" s="474"/>
      <c r="LT24" s="474"/>
      <c r="LU24" s="474"/>
      <c r="LV24" s="474"/>
      <c r="LW24" s="474"/>
      <c r="LX24" s="474"/>
      <c r="LY24" s="474"/>
      <c r="LZ24" s="474"/>
      <c r="MA24" s="474"/>
      <c r="MB24" s="474"/>
      <c r="MC24" s="474"/>
      <c r="MD24" s="474"/>
      <c r="ME24" s="474"/>
      <c r="MF24" s="474"/>
      <c r="MG24" s="474"/>
      <c r="MH24" s="474"/>
      <c r="MI24" s="474"/>
      <c r="MJ24" s="474"/>
      <c r="MK24" s="474"/>
      <c r="ML24" s="474"/>
      <c r="MM24" s="474"/>
      <c r="MN24" s="474"/>
      <c r="MO24" s="474"/>
      <c r="MP24" s="474"/>
      <c r="MQ24" s="474"/>
      <c r="MR24" s="474"/>
      <c r="MS24" s="474"/>
      <c r="MT24" s="474"/>
      <c r="MU24" s="474"/>
      <c r="MV24" s="474"/>
      <c r="MW24" s="474"/>
      <c r="MX24" s="474"/>
      <c r="MY24" s="474"/>
      <c r="MZ24" s="474"/>
      <c r="NA24" s="474"/>
      <c r="NB24" s="474"/>
      <c r="NC24" s="474"/>
      <c r="ND24" s="474"/>
      <c r="NE24" s="474"/>
      <c r="NF24" s="474"/>
      <c r="NG24" s="474"/>
      <c r="NH24" s="474"/>
      <c r="NI24" s="474"/>
      <c r="NJ24" s="474"/>
      <c r="NK24" s="474"/>
      <c r="NL24" s="474"/>
      <c r="NM24" s="474"/>
      <c r="NN24" s="474"/>
      <c r="NO24" s="474"/>
      <c r="NP24" s="474"/>
      <c r="NQ24" s="474"/>
      <c r="NR24" s="474"/>
      <c r="NS24" s="474"/>
      <c r="NT24" s="474"/>
      <c r="NU24" s="474"/>
      <c r="NV24" s="474"/>
      <c r="NW24" s="474"/>
      <c r="NX24" s="474"/>
      <c r="NY24" s="474"/>
      <c r="NZ24" s="474"/>
      <c r="OA24" s="474"/>
      <c r="OB24" s="474"/>
      <c r="OC24" s="474"/>
      <c r="OD24" s="474"/>
      <c r="OE24" s="474"/>
      <c r="OF24" s="474"/>
      <c r="OG24" s="474"/>
      <c r="OH24" s="474"/>
      <c r="OI24" s="474"/>
      <c r="OJ24" s="474"/>
      <c r="OK24" s="474"/>
      <c r="OL24" s="474"/>
      <c r="OM24" s="474"/>
      <c r="ON24" s="474"/>
      <c r="OO24" s="474"/>
      <c r="OP24" s="474"/>
      <c r="OQ24" s="474"/>
      <c r="OR24" s="474"/>
      <c r="OS24" s="474"/>
      <c r="OT24" s="474"/>
      <c r="OU24" s="474"/>
      <c r="OV24" s="474"/>
      <c r="OW24" s="474"/>
      <c r="OX24" s="474"/>
      <c r="OY24" s="474"/>
      <c r="OZ24" s="474"/>
      <c r="PA24" s="474"/>
      <c r="PB24" s="474"/>
      <c r="PC24" s="474"/>
      <c r="PD24" s="474"/>
      <c r="PE24" s="474"/>
      <c r="PF24" s="474"/>
      <c r="PG24" s="474"/>
      <c r="PH24" s="474"/>
      <c r="PI24" s="474"/>
      <c r="PJ24" s="474"/>
      <c r="PK24" s="474"/>
      <c r="PL24" s="474"/>
      <c r="PM24" s="474"/>
      <c r="PN24" s="474"/>
      <c r="PO24" s="474"/>
      <c r="PP24" s="474"/>
      <c r="PQ24" s="474"/>
      <c r="PR24" s="474"/>
      <c r="PS24" s="474"/>
      <c r="PT24" s="474"/>
      <c r="PU24" s="474"/>
      <c r="PV24" s="474"/>
      <c r="PW24" s="474"/>
      <c r="PX24" s="474"/>
      <c r="PY24" s="474"/>
      <c r="PZ24" s="474"/>
      <c r="QA24" s="474"/>
      <c r="QB24" s="474"/>
      <c r="QC24" s="474"/>
      <c r="QD24" s="474"/>
      <c r="QE24" s="474"/>
      <c r="QF24" s="474"/>
      <c r="QG24" s="474"/>
      <c r="QH24" s="474"/>
      <c r="QI24" s="474"/>
      <c r="QJ24" s="474"/>
      <c r="QK24" s="474"/>
      <c r="QL24" s="474"/>
      <c r="QM24" s="474"/>
      <c r="QN24" s="474"/>
      <c r="QO24" s="474"/>
      <c r="QP24" s="474"/>
      <c r="QQ24" s="474"/>
      <c r="QR24" s="474"/>
      <c r="QS24" s="474"/>
      <c r="QT24" s="474"/>
      <c r="QU24" s="474"/>
      <c r="QV24" s="474"/>
      <c r="QW24" s="474"/>
      <c r="QX24" s="474"/>
      <c r="QY24" s="474"/>
      <c r="QZ24" s="474"/>
      <c r="RA24" s="474"/>
      <c r="RB24" s="474"/>
      <c r="RC24" s="474"/>
      <c r="RD24" s="474"/>
      <c r="RE24" s="474"/>
      <c r="RF24" s="474"/>
      <c r="RG24" s="474"/>
      <c r="RH24" s="474"/>
      <c r="RI24" s="474"/>
      <c r="RJ24" s="474"/>
      <c r="RK24" s="474"/>
      <c r="RL24" s="474"/>
      <c r="RM24" s="474"/>
      <c r="RN24" s="474"/>
      <c r="RO24" s="474"/>
      <c r="RP24" s="474"/>
      <c r="RQ24" s="474"/>
      <c r="RR24" s="474"/>
      <c r="RS24" s="474"/>
      <c r="RT24" s="474"/>
      <c r="RU24" s="474"/>
      <c r="RV24" s="474"/>
      <c r="RW24" s="474"/>
      <c r="RX24" s="474"/>
      <c r="RY24" s="474"/>
      <c r="RZ24" s="474"/>
      <c r="SA24" s="474"/>
      <c r="SB24" s="474"/>
      <c r="SC24" s="474"/>
      <c r="SD24" s="474"/>
      <c r="SE24" s="474"/>
      <c r="SF24" s="474"/>
      <c r="SG24" s="474"/>
      <c r="SH24" s="474"/>
      <c r="SI24" s="474"/>
      <c r="SJ24" s="474"/>
      <c r="SK24" s="474"/>
      <c r="SL24" s="474"/>
      <c r="SM24" s="474"/>
      <c r="SN24" s="474"/>
      <c r="SO24" s="474"/>
      <c r="SP24" s="474"/>
      <c r="SQ24" s="474"/>
      <c r="SR24" s="474"/>
      <c r="SS24" s="474"/>
      <c r="ST24" s="474"/>
      <c r="SU24" s="474"/>
      <c r="SV24" s="474"/>
      <c r="SW24" s="474"/>
      <c r="SX24" s="474"/>
      <c r="SY24" s="474"/>
      <c r="SZ24" s="474"/>
      <c r="TA24" s="474"/>
      <c r="TB24" s="474"/>
      <c r="TC24" s="474"/>
      <c r="TD24" s="474"/>
      <c r="TE24" s="474"/>
      <c r="TF24" s="474"/>
      <c r="TG24" s="474"/>
      <c r="TH24" s="474"/>
      <c r="TI24" s="474"/>
      <c r="TJ24" s="474"/>
      <c r="TK24" s="474"/>
      <c r="TL24" s="474"/>
      <c r="TM24" s="474"/>
      <c r="TN24" s="474"/>
      <c r="TO24" s="474"/>
      <c r="TP24" s="474"/>
      <c r="TQ24" s="474"/>
      <c r="TR24" s="474"/>
      <c r="TS24" s="474"/>
      <c r="TT24" s="474"/>
      <c r="TU24" s="474"/>
      <c r="TV24" s="474"/>
      <c r="TW24" s="474"/>
      <c r="TX24" s="474"/>
      <c r="TY24" s="474"/>
      <c r="TZ24" s="474"/>
      <c r="UA24" s="474"/>
      <c r="UB24" s="474"/>
      <c r="UC24" s="474"/>
      <c r="UD24" s="474"/>
      <c r="UE24" s="474"/>
      <c r="UF24" s="474"/>
      <c r="UG24" s="474"/>
      <c r="UH24" s="474"/>
      <c r="UI24" s="474"/>
      <c r="UJ24" s="474"/>
      <c r="UK24" s="474"/>
      <c r="UL24" s="474"/>
      <c r="UM24" s="474"/>
      <c r="UN24" s="474"/>
      <c r="UO24" s="474"/>
      <c r="UP24" s="474"/>
      <c r="UQ24" s="474"/>
      <c r="UR24" s="474"/>
      <c r="US24" s="474"/>
      <c r="UT24" s="474"/>
      <c r="UU24" s="474"/>
      <c r="UV24" s="474"/>
      <c r="UW24" s="474"/>
      <c r="UX24" s="474"/>
      <c r="UY24" s="474"/>
      <c r="UZ24" s="474"/>
      <c r="VA24" s="474"/>
      <c r="VB24" s="474"/>
      <c r="VC24" s="474"/>
      <c r="VD24" s="474"/>
      <c r="VE24" s="474"/>
      <c r="VF24" s="474"/>
      <c r="VG24" s="474"/>
      <c r="VH24" s="474"/>
      <c r="VI24" s="474"/>
      <c r="VJ24" s="474"/>
      <c r="VK24" s="474"/>
      <c r="VL24" s="474"/>
      <c r="VM24" s="474"/>
      <c r="VN24" s="474"/>
      <c r="VO24" s="474"/>
      <c r="VP24" s="474"/>
      <c r="VQ24" s="474"/>
      <c r="VR24" s="474"/>
      <c r="VS24" s="474"/>
      <c r="VT24" s="474"/>
      <c r="VU24" s="474"/>
      <c r="VV24" s="474"/>
      <c r="VW24" s="474"/>
      <c r="VX24" s="474"/>
      <c r="VY24" s="474"/>
      <c r="VZ24" s="474"/>
      <c r="WA24" s="474"/>
      <c r="WB24" s="474"/>
      <c r="WC24" s="474"/>
      <c r="WD24" s="474"/>
      <c r="WE24" s="474"/>
      <c r="WF24" s="474"/>
      <c r="WG24" s="474"/>
      <c r="WH24" s="474"/>
      <c r="WI24" s="474"/>
      <c r="WJ24" s="474"/>
      <c r="WK24" s="474"/>
      <c r="WL24" s="474"/>
      <c r="WM24" s="474"/>
      <c r="WN24" s="474"/>
      <c r="WO24" s="474"/>
      <c r="WP24" s="474"/>
      <c r="WQ24" s="474"/>
      <c r="WR24" s="474"/>
      <c r="WS24" s="474"/>
      <c r="WT24" s="474"/>
      <c r="WU24" s="474"/>
      <c r="WV24" s="474"/>
      <c r="WW24" s="474"/>
      <c r="WX24" s="474"/>
      <c r="WY24" s="474"/>
      <c r="WZ24" s="474"/>
      <c r="XA24" s="474"/>
      <c r="XB24" s="474"/>
      <c r="XC24" s="474"/>
      <c r="XD24" s="474"/>
      <c r="XE24" s="474"/>
      <c r="XF24" s="474"/>
      <c r="XG24" s="474"/>
      <c r="XH24" s="474"/>
      <c r="XI24" s="474"/>
      <c r="XJ24" s="474"/>
      <c r="XK24" s="474"/>
      <c r="XL24" s="474"/>
      <c r="XM24" s="474"/>
      <c r="XN24" s="474"/>
      <c r="XO24" s="474"/>
      <c r="XP24" s="474"/>
      <c r="XQ24" s="474"/>
      <c r="XR24" s="474"/>
      <c r="XS24" s="474"/>
      <c r="XT24" s="474"/>
      <c r="XU24" s="474"/>
      <c r="XV24" s="474"/>
      <c r="XW24" s="474"/>
      <c r="XX24" s="474"/>
      <c r="XY24" s="474"/>
      <c r="XZ24" s="474"/>
      <c r="YA24" s="474"/>
      <c r="YB24" s="474"/>
      <c r="YC24" s="474"/>
      <c r="YD24" s="474"/>
      <c r="YE24" s="474"/>
      <c r="YF24" s="474"/>
      <c r="YG24" s="474"/>
      <c r="YH24" s="474"/>
      <c r="YI24" s="474"/>
      <c r="YJ24" s="474"/>
      <c r="YK24" s="474"/>
      <c r="YL24" s="474"/>
      <c r="YM24" s="474"/>
      <c r="YN24" s="474"/>
      <c r="YO24" s="474"/>
      <c r="YP24" s="474"/>
      <c r="YQ24" s="474"/>
      <c r="YR24" s="474"/>
      <c r="YS24" s="474"/>
      <c r="YT24" s="474"/>
      <c r="YU24" s="474"/>
      <c r="YV24" s="474"/>
      <c r="YW24" s="474"/>
      <c r="YX24" s="474"/>
      <c r="YY24" s="474"/>
      <c r="YZ24" s="474"/>
      <c r="ZA24" s="474"/>
      <c r="ZB24" s="474"/>
      <c r="ZC24" s="474"/>
      <c r="ZD24" s="474"/>
      <c r="ZE24" s="474"/>
      <c r="ZF24" s="474"/>
      <c r="ZG24" s="474"/>
      <c r="ZH24" s="474"/>
      <c r="ZI24" s="474"/>
      <c r="ZJ24" s="474"/>
      <c r="ZK24" s="474"/>
      <c r="ZL24" s="474"/>
      <c r="ZM24" s="474"/>
      <c r="ZN24" s="474"/>
      <c r="ZO24" s="474"/>
      <c r="ZP24" s="474"/>
      <c r="ZQ24" s="474"/>
      <c r="ZR24" s="474"/>
      <c r="ZS24" s="474"/>
      <c r="ZT24" s="474"/>
      <c r="ZU24" s="474"/>
      <c r="ZV24" s="474"/>
      <c r="ZW24" s="474"/>
      <c r="ZX24" s="474"/>
      <c r="ZY24" s="474"/>
      <c r="ZZ24" s="474"/>
      <c r="AAA24" s="474"/>
      <c r="AAB24" s="474"/>
      <c r="AAC24" s="474"/>
      <c r="AAD24" s="474"/>
      <c r="AAE24" s="474"/>
      <c r="AAF24" s="474"/>
      <c r="AAG24" s="474"/>
      <c r="AAH24" s="474"/>
      <c r="AAI24" s="474"/>
      <c r="AAJ24" s="474"/>
      <c r="AAK24" s="474"/>
      <c r="AAL24" s="474"/>
      <c r="AAM24" s="474"/>
      <c r="AAN24" s="474"/>
      <c r="AAO24" s="474"/>
      <c r="AAP24" s="474"/>
      <c r="AAQ24" s="474"/>
      <c r="AAR24" s="474"/>
      <c r="AAS24" s="474"/>
      <c r="AAT24" s="474"/>
      <c r="AAU24" s="474"/>
      <c r="AAV24" s="474"/>
      <c r="AAW24" s="474"/>
      <c r="AAX24" s="474"/>
      <c r="AAY24" s="474"/>
      <c r="AAZ24" s="474"/>
      <c r="ABA24" s="474"/>
      <c r="ABB24" s="474"/>
      <c r="ABC24" s="474"/>
      <c r="ABD24" s="474"/>
      <c r="ABE24" s="474"/>
      <c r="ABF24" s="474"/>
      <c r="ABG24" s="474"/>
      <c r="ABH24" s="474"/>
      <c r="ABI24" s="474"/>
      <c r="ABJ24" s="474"/>
      <c r="ABK24" s="474"/>
      <c r="ABL24" s="474"/>
      <c r="ABM24" s="474"/>
      <c r="ABN24" s="474"/>
      <c r="ABO24" s="474"/>
      <c r="ABP24" s="474"/>
      <c r="ABQ24" s="474"/>
      <c r="ABR24" s="474"/>
      <c r="ABS24" s="474"/>
      <c r="ABT24" s="474"/>
      <c r="ABU24" s="474"/>
      <c r="ABV24" s="474"/>
      <c r="ABW24" s="474"/>
      <c r="ABX24" s="474"/>
      <c r="ABY24" s="474"/>
      <c r="ABZ24" s="474"/>
      <c r="ACA24" s="474"/>
      <c r="ACB24" s="474"/>
      <c r="ACC24" s="474"/>
      <c r="ACD24" s="474"/>
      <c r="ACE24" s="474"/>
      <c r="ACF24" s="474"/>
      <c r="ACG24" s="474"/>
      <c r="ACH24" s="474"/>
      <c r="ACI24" s="474"/>
      <c r="ACJ24" s="474"/>
      <c r="ACK24" s="474"/>
      <c r="ACL24" s="474"/>
      <c r="ACM24" s="474"/>
      <c r="ACN24" s="474"/>
      <c r="ACO24" s="474"/>
      <c r="ACP24" s="474"/>
      <c r="ACQ24" s="474"/>
      <c r="ACR24" s="474"/>
      <c r="ACS24" s="474"/>
      <c r="ACT24" s="474"/>
      <c r="ACU24" s="474"/>
      <c r="ACV24" s="474"/>
      <c r="ACW24" s="474"/>
      <c r="ACX24" s="474"/>
      <c r="ACY24" s="474"/>
      <c r="ACZ24" s="474"/>
      <c r="ADA24" s="474"/>
      <c r="ADB24" s="474"/>
      <c r="ADC24" s="474"/>
      <c r="ADD24" s="474"/>
      <c r="ADE24" s="474"/>
      <c r="ADF24" s="474"/>
      <c r="ADG24" s="474"/>
      <c r="ADH24" s="474"/>
      <c r="ADI24" s="474"/>
      <c r="ADJ24" s="474"/>
      <c r="ADK24" s="474"/>
      <c r="ADL24" s="474"/>
      <c r="ADM24" s="474"/>
      <c r="ADN24" s="474"/>
      <c r="ADO24" s="474"/>
      <c r="ADP24" s="474"/>
      <c r="ADQ24" s="474"/>
      <c r="ADR24" s="474"/>
      <c r="ADS24" s="474"/>
      <c r="ADT24" s="474"/>
      <c r="ADU24" s="474"/>
      <c r="ADV24" s="474"/>
      <c r="ADW24" s="474"/>
      <c r="ADX24" s="474"/>
      <c r="ADY24" s="474"/>
      <c r="ADZ24" s="474"/>
      <c r="AEA24" s="474"/>
      <c r="AEB24" s="474"/>
      <c r="AEC24" s="474"/>
      <c r="AED24" s="474"/>
      <c r="AEE24" s="474"/>
      <c r="AEF24" s="474"/>
      <c r="AEG24" s="474"/>
      <c r="AEH24" s="474"/>
      <c r="AEI24" s="474"/>
      <c r="AEJ24" s="474"/>
      <c r="AEK24" s="474"/>
      <c r="AEL24" s="474"/>
      <c r="AEM24" s="474"/>
      <c r="AEN24" s="474"/>
      <c r="AEO24" s="474"/>
      <c r="AEP24" s="474"/>
      <c r="AEQ24" s="474"/>
      <c r="AER24" s="474"/>
      <c r="AES24" s="474"/>
      <c r="AET24" s="474"/>
      <c r="AEU24" s="474"/>
      <c r="AEV24" s="474"/>
      <c r="AEW24" s="474"/>
      <c r="AEX24" s="474"/>
      <c r="AEY24" s="474"/>
      <c r="AEZ24" s="474"/>
      <c r="AFA24" s="474"/>
      <c r="AFB24" s="474"/>
      <c r="AFC24" s="474"/>
      <c r="AFD24" s="474"/>
      <c r="AFE24" s="474"/>
      <c r="AFF24" s="474"/>
      <c r="AFG24" s="474"/>
      <c r="AFH24" s="474"/>
      <c r="AFI24" s="474"/>
      <c r="AFJ24" s="474"/>
      <c r="AFK24" s="474"/>
      <c r="AFL24" s="474"/>
      <c r="AFM24" s="474"/>
      <c r="AFN24" s="474"/>
      <c r="AFO24" s="474"/>
      <c r="AFP24" s="474"/>
      <c r="AFQ24" s="474"/>
      <c r="AFR24" s="474"/>
      <c r="AFS24" s="474"/>
      <c r="AFT24" s="474"/>
      <c r="AFU24" s="474"/>
      <c r="AFV24" s="474"/>
      <c r="AFW24" s="474"/>
      <c r="AFX24" s="474"/>
      <c r="AFY24" s="474"/>
      <c r="AFZ24" s="474"/>
      <c r="AGA24" s="474"/>
      <c r="AGB24" s="474"/>
      <c r="AGC24" s="474"/>
      <c r="AGD24" s="474"/>
      <c r="AGE24" s="474"/>
      <c r="AGF24" s="474"/>
      <c r="AGG24" s="474"/>
      <c r="AGH24" s="474"/>
      <c r="AGI24" s="474"/>
      <c r="AGJ24" s="474"/>
      <c r="AGK24" s="474"/>
      <c r="AGL24" s="474"/>
      <c r="AGM24" s="474"/>
      <c r="AGN24" s="474"/>
      <c r="AGO24" s="474"/>
      <c r="AGP24" s="474"/>
      <c r="AGQ24" s="474"/>
      <c r="AGR24" s="474"/>
      <c r="AGS24" s="474"/>
      <c r="AGT24" s="474"/>
      <c r="AGU24" s="474"/>
      <c r="AGV24" s="474"/>
      <c r="AGW24" s="474"/>
      <c r="AGX24" s="474"/>
      <c r="AGY24" s="474"/>
      <c r="AGZ24" s="474"/>
      <c r="AHA24" s="474"/>
      <c r="AHB24" s="474"/>
      <c r="AHC24" s="474"/>
      <c r="AHD24" s="474"/>
      <c r="AHE24" s="474"/>
      <c r="AHF24" s="474"/>
      <c r="AHG24" s="474"/>
      <c r="AHH24" s="474"/>
      <c r="AHI24" s="474"/>
      <c r="AHJ24" s="474"/>
      <c r="AHK24" s="474"/>
      <c r="AHL24" s="474"/>
      <c r="AHM24" s="474"/>
      <c r="AHN24" s="474"/>
      <c r="AHO24" s="474"/>
      <c r="AHP24" s="474"/>
      <c r="AHQ24" s="474"/>
      <c r="AHR24" s="474"/>
      <c r="AHS24" s="474"/>
      <c r="AHT24" s="474"/>
      <c r="AHU24" s="474"/>
      <c r="AHV24" s="474"/>
      <c r="AHW24" s="474"/>
      <c r="AHX24" s="474"/>
      <c r="AHY24" s="474"/>
      <c r="AHZ24" s="474"/>
      <c r="AIA24" s="474"/>
      <c r="AIB24" s="474"/>
      <c r="AIC24" s="474"/>
      <c r="AID24" s="474"/>
      <c r="AIE24" s="474"/>
      <c r="AIF24" s="474"/>
      <c r="AIG24" s="474"/>
      <c r="AIH24" s="474"/>
      <c r="AII24" s="474"/>
      <c r="AIJ24" s="474"/>
      <c r="AIK24" s="474"/>
      <c r="AIL24" s="474"/>
      <c r="AIM24" s="474"/>
      <c r="AIN24" s="474"/>
      <c r="AIO24" s="474"/>
      <c r="AIP24" s="474"/>
      <c r="AIQ24" s="474"/>
      <c r="AIR24" s="474"/>
      <c r="AIS24" s="474"/>
      <c r="AIT24" s="474"/>
      <c r="AIU24" s="474"/>
      <c r="AIV24" s="474"/>
      <c r="AIW24" s="474"/>
      <c r="AIX24" s="474"/>
      <c r="AIY24" s="474"/>
      <c r="AIZ24" s="474"/>
      <c r="AJA24" s="474"/>
      <c r="AJB24" s="474"/>
      <c r="AJC24" s="474"/>
      <c r="AJD24" s="474"/>
      <c r="AJE24" s="474"/>
      <c r="AJF24" s="474"/>
      <c r="AJG24" s="474"/>
      <c r="AJH24" s="474"/>
      <c r="AJI24" s="474"/>
      <c r="AJJ24" s="474"/>
      <c r="AJK24" s="474"/>
      <c r="AJL24" s="474"/>
      <c r="AJM24" s="474"/>
      <c r="AJN24" s="474"/>
      <c r="AJO24" s="474"/>
      <c r="AJP24" s="474"/>
      <c r="AJQ24" s="474"/>
      <c r="AJR24" s="474"/>
      <c r="AJS24" s="474"/>
      <c r="AJT24" s="474"/>
      <c r="AJU24" s="474"/>
      <c r="AJV24" s="474"/>
      <c r="AJW24" s="474"/>
      <c r="AJX24" s="474"/>
      <c r="AJY24" s="474"/>
      <c r="AJZ24" s="474"/>
      <c r="AKA24" s="474"/>
      <c r="AKB24" s="474"/>
      <c r="AKC24" s="474"/>
      <c r="AKD24" s="474"/>
      <c r="AKE24" s="474"/>
      <c r="AKF24" s="474"/>
      <c r="AKG24" s="474"/>
      <c r="AKH24" s="474"/>
      <c r="AKI24" s="474"/>
      <c r="AKJ24" s="474"/>
      <c r="AKK24" s="474"/>
      <c r="AKL24" s="474"/>
      <c r="AKM24" s="474"/>
      <c r="AKN24" s="474"/>
      <c r="AKO24" s="474"/>
      <c r="AKP24" s="474"/>
      <c r="AKQ24" s="474"/>
      <c r="AKR24" s="474"/>
      <c r="AKS24" s="474"/>
      <c r="AKT24" s="474"/>
      <c r="AKU24" s="474"/>
      <c r="AKV24" s="474"/>
      <c r="AKW24" s="474"/>
      <c r="AKX24" s="474"/>
      <c r="AKY24" s="474"/>
      <c r="AKZ24" s="474"/>
      <c r="ALA24" s="474"/>
      <c r="ALB24" s="474"/>
      <c r="ALC24" s="474"/>
      <c r="ALD24" s="474"/>
      <c r="ALE24" s="474"/>
      <c r="ALF24" s="474"/>
      <c r="ALG24" s="474"/>
      <c r="ALH24" s="474"/>
      <c r="ALI24" s="474"/>
      <c r="ALJ24" s="474"/>
      <c r="ALK24" s="474"/>
      <c r="ALL24" s="474"/>
      <c r="ALM24" s="474"/>
      <c r="ALN24" s="474"/>
      <c r="ALO24" s="474"/>
      <c r="ALP24" s="474"/>
      <c r="ALQ24" s="474"/>
      <c r="ALR24" s="474"/>
      <c r="ALS24" s="474"/>
      <c r="ALT24" s="474"/>
      <c r="ALU24" s="474"/>
      <c r="ALV24" s="474"/>
      <c r="ALW24" s="474"/>
      <c r="ALX24" s="474"/>
      <c r="ALY24" s="474"/>
      <c r="ALZ24" s="474"/>
      <c r="AMA24" s="474"/>
      <c r="AMB24" s="474"/>
      <c r="AMC24" s="474"/>
      <c r="AMD24" s="474"/>
      <c r="AME24" s="474"/>
      <c r="AMF24" s="474"/>
      <c r="AMG24" s="474"/>
      <c r="AMH24" s="474"/>
      <c r="AMI24" s="474"/>
      <c r="AMJ24" s="474"/>
      <c r="AMK24" s="474"/>
      <c r="AML24" s="474"/>
      <c r="AMM24" s="474"/>
      <c r="AMN24" s="474"/>
      <c r="AMO24" s="474"/>
      <c r="AMP24" s="474"/>
      <c r="AMQ24" s="474"/>
      <c r="AMR24" s="474"/>
      <c r="AMS24" s="474"/>
      <c r="AMT24" s="474"/>
      <c r="AMU24" s="474"/>
      <c r="AMV24" s="474"/>
      <c r="AMW24" s="474"/>
      <c r="AMX24" s="474"/>
      <c r="AMY24" s="474"/>
      <c r="AMZ24" s="474"/>
      <c r="ANA24" s="474"/>
      <c r="ANB24" s="474"/>
      <c r="ANC24" s="474"/>
      <c r="AND24" s="474"/>
      <c r="ANE24" s="474"/>
      <c r="ANF24" s="474"/>
      <c r="ANG24" s="474"/>
      <c r="ANH24" s="474"/>
      <c r="ANI24" s="474"/>
      <c r="ANJ24" s="474"/>
      <c r="ANK24" s="474"/>
      <c r="ANL24" s="474"/>
      <c r="ANM24" s="474"/>
      <c r="ANN24" s="474"/>
      <c r="ANO24" s="474"/>
      <c r="ANP24" s="474"/>
      <c r="ANQ24" s="474"/>
      <c r="ANR24" s="474"/>
      <c r="ANS24" s="474"/>
      <c r="ANT24" s="474"/>
      <c r="ANU24" s="474"/>
      <c r="ANV24" s="474"/>
      <c r="ANW24" s="474"/>
      <c r="ANX24" s="474"/>
      <c r="ANY24" s="474"/>
      <c r="ANZ24" s="474"/>
      <c r="AOA24" s="474"/>
      <c r="AOB24" s="474"/>
      <c r="AOC24" s="474"/>
      <c r="AOD24" s="474"/>
      <c r="AOE24" s="474"/>
      <c r="AOF24" s="474"/>
      <c r="AOG24" s="474"/>
      <c r="AOH24" s="474"/>
      <c r="AOI24" s="474"/>
      <c r="AOJ24" s="474"/>
      <c r="AOK24" s="474"/>
      <c r="AOL24" s="474"/>
      <c r="AOM24" s="474"/>
      <c r="AON24" s="474"/>
      <c r="AOO24" s="474"/>
      <c r="AOP24" s="474"/>
      <c r="AOQ24" s="474"/>
      <c r="AOR24" s="474"/>
      <c r="AOS24" s="474"/>
      <c r="AOT24" s="474"/>
      <c r="AOU24" s="474"/>
      <c r="AOV24" s="474"/>
      <c r="AOW24" s="474"/>
      <c r="AOX24" s="474"/>
      <c r="AOY24" s="474"/>
      <c r="AOZ24" s="474"/>
      <c r="APA24" s="474"/>
      <c r="APB24" s="474"/>
      <c r="APC24" s="474"/>
      <c r="APD24" s="474"/>
      <c r="APE24" s="474"/>
      <c r="APF24" s="474"/>
      <c r="APG24" s="474"/>
      <c r="APH24" s="474"/>
      <c r="API24" s="474"/>
      <c r="APJ24" s="474"/>
      <c r="APK24" s="474"/>
      <c r="APL24" s="474"/>
      <c r="APM24" s="474"/>
      <c r="APN24" s="474"/>
      <c r="APO24" s="474"/>
      <c r="APP24" s="474"/>
      <c r="APQ24" s="474"/>
      <c r="APR24" s="474"/>
      <c r="APS24" s="474"/>
      <c r="APT24" s="474"/>
      <c r="APU24" s="474"/>
      <c r="APV24" s="474"/>
      <c r="APW24" s="474"/>
      <c r="APX24" s="474"/>
      <c r="APY24" s="474"/>
      <c r="APZ24" s="474"/>
      <c r="AQA24" s="474"/>
      <c r="AQB24" s="474"/>
      <c r="AQC24" s="474"/>
      <c r="AQD24" s="474"/>
      <c r="AQE24" s="474"/>
      <c r="AQF24" s="474"/>
      <c r="AQG24" s="474"/>
      <c r="AQH24" s="474"/>
      <c r="AQI24" s="474"/>
      <c r="AQJ24" s="474"/>
      <c r="AQK24" s="474"/>
      <c r="AQL24" s="474"/>
      <c r="AQM24" s="474"/>
      <c r="AQN24" s="474"/>
      <c r="AQO24" s="474"/>
      <c r="AQP24" s="474"/>
      <c r="AQQ24" s="474"/>
      <c r="AQR24" s="474"/>
      <c r="AQS24" s="474"/>
      <c r="AQT24" s="474"/>
      <c r="AQU24" s="474"/>
      <c r="AQV24" s="474"/>
      <c r="AQW24" s="474"/>
      <c r="AQX24" s="474"/>
      <c r="AQY24" s="474"/>
      <c r="AQZ24" s="474"/>
      <c r="ARA24" s="474"/>
      <c r="ARB24" s="474"/>
      <c r="ARC24" s="474"/>
      <c r="ARD24" s="474"/>
      <c r="ARE24" s="474"/>
      <c r="ARF24" s="474"/>
      <c r="ARG24" s="474"/>
      <c r="ARH24" s="474"/>
      <c r="ARI24" s="474"/>
      <c r="ARJ24" s="474"/>
      <c r="ARK24" s="474"/>
      <c r="ARL24" s="474"/>
      <c r="ARM24" s="474"/>
      <c r="ARN24" s="474"/>
      <c r="ARO24" s="474"/>
      <c r="ARP24" s="474"/>
      <c r="ARQ24" s="474"/>
      <c r="ARR24" s="474"/>
      <c r="ARS24" s="474"/>
      <c r="ART24" s="474"/>
      <c r="ARU24" s="474"/>
      <c r="ARV24" s="474"/>
      <c r="ARW24" s="474"/>
      <c r="ARX24" s="474"/>
      <c r="ARY24" s="474"/>
      <c r="ARZ24" s="474"/>
      <c r="ASA24" s="474"/>
      <c r="ASB24" s="474"/>
      <c r="ASC24" s="474"/>
      <c r="ASD24" s="474"/>
      <c r="ASE24" s="474"/>
      <c r="ASF24" s="474"/>
      <c r="ASG24" s="474"/>
      <c r="ASH24" s="474"/>
      <c r="ASI24" s="474"/>
      <c r="ASJ24" s="474"/>
      <c r="ASK24" s="474"/>
      <c r="ASL24" s="474"/>
      <c r="ASM24" s="474"/>
      <c r="ASN24" s="474"/>
      <c r="ASO24" s="474"/>
      <c r="ASP24" s="474"/>
      <c r="ASQ24" s="474"/>
      <c r="ASR24" s="474"/>
      <c r="ASS24" s="474"/>
      <c r="AST24" s="474"/>
      <c r="ASU24" s="474"/>
      <c r="ASV24" s="474"/>
      <c r="ASW24" s="474"/>
      <c r="ASX24" s="474"/>
      <c r="ASY24" s="474"/>
      <c r="ASZ24" s="474"/>
      <c r="ATA24" s="474"/>
      <c r="ATB24" s="474"/>
      <c r="ATC24" s="474"/>
      <c r="ATD24" s="474"/>
      <c r="ATE24" s="474"/>
      <c r="ATF24" s="474"/>
      <c r="ATG24" s="474"/>
      <c r="ATH24" s="474"/>
      <c r="ATI24" s="474"/>
      <c r="ATJ24" s="474"/>
      <c r="ATK24" s="474"/>
      <c r="ATL24" s="474"/>
      <c r="ATM24" s="474"/>
      <c r="ATN24" s="474"/>
      <c r="ATO24" s="474"/>
      <c r="ATP24" s="474"/>
      <c r="ATQ24" s="474"/>
      <c r="ATR24" s="474"/>
      <c r="ATS24" s="474"/>
      <c r="ATT24" s="474"/>
      <c r="ATU24" s="474"/>
      <c r="ATV24" s="474"/>
      <c r="ATW24" s="474"/>
      <c r="ATX24" s="474"/>
      <c r="ATY24" s="474"/>
      <c r="ATZ24" s="474"/>
      <c r="AUA24" s="474"/>
      <c r="AUB24" s="474"/>
      <c r="AUC24" s="474"/>
      <c r="AUD24" s="474"/>
      <c r="AUE24" s="474"/>
      <c r="AUF24" s="474"/>
      <c r="AUG24" s="474"/>
      <c r="AUH24" s="474"/>
      <c r="AUI24" s="474"/>
      <c r="AUJ24" s="474"/>
      <c r="AUK24" s="474"/>
      <c r="AUL24" s="474"/>
      <c r="AUM24" s="474"/>
      <c r="AUN24" s="474"/>
      <c r="AUO24" s="474"/>
      <c r="AUP24" s="474"/>
      <c r="AUQ24" s="474"/>
      <c r="AUR24" s="474"/>
      <c r="AUS24" s="474"/>
      <c r="AUT24" s="474"/>
      <c r="AUU24" s="474"/>
      <c r="AUV24" s="474"/>
      <c r="AUW24" s="474"/>
      <c r="AUX24" s="474"/>
      <c r="AUY24" s="474"/>
      <c r="AUZ24" s="474"/>
      <c r="AVA24" s="474"/>
      <c r="AVB24" s="474"/>
      <c r="AVC24" s="474"/>
      <c r="AVD24" s="474"/>
      <c r="AVE24" s="474"/>
      <c r="AVF24" s="474"/>
      <c r="AVG24" s="474"/>
      <c r="AVH24" s="474"/>
      <c r="AVI24" s="474"/>
      <c r="AVJ24" s="474"/>
      <c r="AVK24" s="474"/>
      <c r="AVL24" s="474"/>
      <c r="AVM24" s="474"/>
      <c r="AVN24" s="474"/>
      <c r="AVO24" s="474"/>
      <c r="AVP24" s="474"/>
      <c r="AVQ24" s="474"/>
      <c r="AVR24" s="474"/>
      <c r="AVS24" s="474"/>
      <c r="AVT24" s="474"/>
      <c r="AVU24" s="474"/>
      <c r="AVV24" s="474"/>
      <c r="AVW24" s="474"/>
      <c r="AVX24" s="474"/>
      <c r="AVY24" s="474"/>
      <c r="AVZ24" s="474"/>
      <c r="AWA24" s="474"/>
      <c r="AWB24" s="474"/>
      <c r="AWC24" s="474"/>
      <c r="AWD24" s="474"/>
      <c r="AWE24" s="474"/>
      <c r="AWF24" s="474"/>
      <c r="AWG24" s="474"/>
      <c r="AWH24" s="474"/>
      <c r="AWI24" s="474"/>
      <c r="AWJ24" s="474"/>
      <c r="AWK24" s="474"/>
      <c r="AWL24" s="474"/>
      <c r="AWM24" s="474"/>
      <c r="AWN24" s="474"/>
      <c r="AWO24" s="474"/>
      <c r="AWP24" s="474"/>
      <c r="AWQ24" s="474"/>
      <c r="AWR24" s="474"/>
      <c r="AWS24" s="474"/>
      <c r="AWT24" s="474"/>
      <c r="AWU24" s="474"/>
      <c r="AWV24" s="474"/>
      <c r="AWW24" s="474"/>
      <c r="AWX24" s="474"/>
      <c r="AWY24" s="474"/>
      <c r="AWZ24" s="474"/>
      <c r="AXA24" s="474"/>
      <c r="AXB24" s="474"/>
      <c r="AXC24" s="474"/>
      <c r="AXD24" s="474"/>
      <c r="AXE24" s="474"/>
      <c r="AXF24" s="474"/>
      <c r="AXG24" s="474"/>
      <c r="AXH24" s="474"/>
      <c r="AXI24" s="474"/>
      <c r="AXJ24" s="474"/>
      <c r="AXK24" s="474"/>
      <c r="AXL24" s="474"/>
      <c r="AXM24" s="474"/>
      <c r="AXN24" s="474"/>
      <c r="AXO24" s="474"/>
      <c r="AXP24" s="474"/>
      <c r="AXQ24" s="474"/>
      <c r="AXR24" s="474"/>
      <c r="AXS24" s="474"/>
      <c r="AXT24" s="474"/>
      <c r="AXU24" s="474"/>
      <c r="AXV24" s="474"/>
      <c r="AXW24" s="474"/>
      <c r="AXX24" s="474"/>
      <c r="AXY24" s="474"/>
      <c r="AXZ24" s="474"/>
      <c r="AYA24" s="474"/>
      <c r="AYB24" s="474"/>
      <c r="AYC24" s="474"/>
      <c r="AYD24" s="474"/>
      <c r="AYE24" s="474"/>
      <c r="AYF24" s="474"/>
      <c r="AYG24" s="474"/>
      <c r="AYH24" s="474"/>
      <c r="AYI24" s="474"/>
      <c r="AYJ24" s="474"/>
      <c r="AYK24" s="474"/>
      <c r="AYL24" s="474"/>
      <c r="AYM24" s="474"/>
      <c r="AYN24" s="474"/>
      <c r="AYO24" s="474"/>
      <c r="AYP24" s="474"/>
      <c r="AYQ24" s="474"/>
      <c r="AYR24" s="474"/>
      <c r="AYS24" s="474"/>
      <c r="AYT24" s="474"/>
      <c r="AYU24" s="474"/>
      <c r="AYV24" s="474"/>
      <c r="AYW24" s="474"/>
      <c r="AYX24" s="474"/>
      <c r="AYY24" s="474"/>
      <c r="AYZ24" s="474"/>
      <c r="AZA24" s="474"/>
      <c r="AZB24" s="474"/>
      <c r="AZC24" s="474"/>
      <c r="AZD24" s="474"/>
      <c r="AZE24" s="474"/>
      <c r="AZF24" s="474"/>
      <c r="AZG24" s="474"/>
      <c r="AZH24" s="474"/>
      <c r="AZI24" s="474"/>
      <c r="AZJ24" s="474"/>
      <c r="AZK24" s="474"/>
      <c r="AZL24" s="474"/>
      <c r="AZM24" s="474"/>
      <c r="AZN24" s="474"/>
      <c r="AZO24" s="474"/>
      <c r="AZP24" s="474"/>
      <c r="AZQ24" s="474"/>
      <c r="AZR24" s="474"/>
      <c r="AZS24" s="474"/>
      <c r="AZT24" s="474"/>
      <c r="AZU24" s="474"/>
      <c r="AZV24" s="474"/>
      <c r="AZW24" s="474"/>
      <c r="AZX24" s="474"/>
      <c r="AZY24" s="474"/>
      <c r="AZZ24" s="474"/>
      <c r="BAA24" s="474"/>
      <c r="BAB24" s="474"/>
      <c r="BAC24" s="474"/>
      <c r="BAD24" s="474"/>
      <c r="BAE24" s="474"/>
      <c r="BAF24" s="474"/>
      <c r="BAG24" s="474"/>
      <c r="BAH24" s="474"/>
      <c r="BAI24" s="474"/>
      <c r="BAJ24" s="474"/>
      <c r="BAK24" s="474"/>
      <c r="BAL24" s="474"/>
      <c r="BAM24" s="474"/>
      <c r="BAN24" s="474"/>
      <c r="BAO24" s="474"/>
      <c r="BAP24" s="474"/>
      <c r="BAQ24" s="474"/>
      <c r="BAR24" s="474"/>
      <c r="BAS24" s="474"/>
      <c r="BAT24" s="474"/>
      <c r="BAU24" s="474"/>
      <c r="BAV24" s="474"/>
      <c r="BAW24" s="474"/>
      <c r="BAX24" s="474"/>
      <c r="BAY24" s="474"/>
      <c r="BAZ24" s="474"/>
      <c r="BBA24" s="474"/>
      <c r="BBB24" s="474"/>
      <c r="BBC24" s="474"/>
      <c r="BBD24" s="474"/>
      <c r="BBE24" s="474"/>
      <c r="BBF24" s="474"/>
      <c r="BBG24" s="474"/>
      <c r="BBH24" s="474"/>
      <c r="BBI24" s="474"/>
      <c r="BBJ24" s="474"/>
      <c r="BBK24" s="474"/>
      <c r="BBL24" s="474"/>
      <c r="BBM24" s="474"/>
      <c r="BBN24" s="474"/>
      <c r="BBO24" s="474"/>
      <c r="BBP24" s="474"/>
      <c r="BBQ24" s="474"/>
      <c r="BBR24" s="474"/>
      <c r="BBS24" s="474"/>
      <c r="BBT24" s="474"/>
      <c r="BBU24" s="474"/>
      <c r="BBV24" s="474"/>
      <c r="BBW24" s="474"/>
      <c r="BBX24" s="474"/>
      <c r="BBY24" s="474"/>
      <c r="BBZ24" s="474"/>
      <c r="BCA24" s="474"/>
      <c r="BCB24" s="474"/>
      <c r="BCC24" s="474"/>
      <c r="BCD24" s="474"/>
      <c r="BCE24" s="474"/>
      <c r="BCF24" s="474"/>
      <c r="BCG24" s="474"/>
      <c r="BCH24" s="474"/>
      <c r="BCI24" s="474"/>
      <c r="BCJ24" s="474"/>
      <c r="BCK24" s="474"/>
      <c r="BCL24" s="474"/>
      <c r="BCM24" s="474"/>
      <c r="BCN24" s="474"/>
      <c r="BCO24" s="474"/>
      <c r="BCP24" s="474"/>
      <c r="BCQ24" s="474"/>
      <c r="BCR24" s="474"/>
      <c r="BCS24" s="474"/>
      <c r="BCT24" s="474"/>
      <c r="BCU24" s="474"/>
      <c r="BCV24" s="474"/>
      <c r="BCW24" s="474"/>
      <c r="BCX24" s="474"/>
      <c r="BCY24" s="474"/>
      <c r="BCZ24" s="474"/>
      <c r="BDA24" s="474"/>
      <c r="BDB24" s="474"/>
      <c r="BDC24" s="474"/>
      <c r="BDD24" s="474"/>
      <c r="BDE24" s="474"/>
      <c r="BDF24" s="474"/>
      <c r="BDG24" s="474"/>
      <c r="BDH24" s="474"/>
      <c r="BDI24" s="474"/>
      <c r="BDJ24" s="474"/>
      <c r="BDK24" s="474"/>
      <c r="BDL24" s="474"/>
      <c r="BDM24" s="474"/>
      <c r="BDN24" s="474"/>
      <c r="BDO24" s="474"/>
      <c r="BDP24" s="474"/>
      <c r="BDQ24" s="474"/>
      <c r="BDR24" s="474"/>
      <c r="BDS24" s="474"/>
      <c r="BDT24" s="474"/>
      <c r="BDU24" s="474"/>
      <c r="BDV24" s="474"/>
      <c r="BDW24" s="474"/>
      <c r="BDX24" s="474"/>
      <c r="BDY24" s="474"/>
      <c r="BDZ24" s="474"/>
      <c r="BEA24" s="474"/>
      <c r="BEB24" s="474"/>
      <c r="BEC24" s="474"/>
      <c r="BED24" s="474"/>
      <c r="BEE24" s="474"/>
      <c r="BEF24" s="474"/>
      <c r="BEG24" s="474"/>
      <c r="BEH24" s="474"/>
      <c r="BEI24" s="474"/>
      <c r="BEJ24" s="474"/>
      <c r="BEK24" s="474"/>
      <c r="BEL24" s="474"/>
      <c r="BEM24" s="474"/>
      <c r="BEN24" s="474"/>
      <c r="BEO24" s="474"/>
      <c r="BEP24" s="474"/>
      <c r="BEQ24" s="474"/>
      <c r="BER24" s="474"/>
      <c r="BES24" s="474"/>
      <c r="BET24" s="474"/>
      <c r="BEU24" s="474"/>
      <c r="BEV24" s="474"/>
      <c r="BEW24" s="474"/>
      <c r="BEX24" s="474"/>
      <c r="BEY24" s="474"/>
      <c r="BEZ24" s="474"/>
      <c r="BFA24" s="474"/>
      <c r="BFB24" s="474"/>
      <c r="BFC24" s="474"/>
      <c r="BFD24" s="474"/>
      <c r="BFE24" s="474"/>
      <c r="BFF24" s="474"/>
      <c r="BFG24" s="474"/>
      <c r="BFH24" s="474"/>
      <c r="BFI24" s="474"/>
      <c r="BFJ24" s="474"/>
      <c r="BFK24" s="474"/>
      <c r="BFL24" s="474"/>
      <c r="BFM24" s="474"/>
      <c r="BFN24" s="474"/>
      <c r="BFO24" s="474"/>
      <c r="BFP24" s="474"/>
      <c r="BFQ24" s="474"/>
      <c r="BFR24" s="474"/>
      <c r="BFS24" s="474"/>
      <c r="BFT24" s="474"/>
      <c r="BFU24" s="474"/>
      <c r="BFV24" s="474"/>
      <c r="BFW24" s="474"/>
      <c r="BFX24" s="474"/>
      <c r="BFY24" s="474"/>
      <c r="BFZ24" s="474"/>
      <c r="BGA24" s="474"/>
      <c r="BGB24" s="474"/>
      <c r="BGC24" s="474"/>
      <c r="BGD24" s="474"/>
      <c r="BGE24" s="474"/>
      <c r="BGF24" s="474"/>
      <c r="BGG24" s="474"/>
      <c r="BGH24" s="474"/>
      <c r="BGI24" s="474"/>
      <c r="BGJ24" s="474"/>
      <c r="BGK24" s="474"/>
      <c r="BGL24" s="474"/>
      <c r="BGM24" s="474"/>
      <c r="BGN24" s="474"/>
      <c r="BGO24" s="474"/>
      <c r="BGP24" s="474"/>
      <c r="BGQ24" s="474"/>
      <c r="BGR24" s="474"/>
      <c r="BGS24" s="474"/>
      <c r="BGT24" s="474"/>
      <c r="BGU24" s="474"/>
      <c r="BGV24" s="474"/>
      <c r="BGW24" s="474"/>
      <c r="BGX24" s="474"/>
      <c r="BGY24" s="474"/>
      <c r="BGZ24" s="474"/>
      <c r="BHA24" s="474"/>
      <c r="BHB24" s="474"/>
      <c r="BHC24" s="474"/>
      <c r="BHD24" s="474"/>
      <c r="BHE24" s="474"/>
      <c r="BHF24" s="474"/>
      <c r="BHG24" s="474"/>
      <c r="BHH24" s="474"/>
      <c r="BHI24" s="474"/>
      <c r="BHJ24" s="474"/>
      <c r="BHK24" s="474"/>
      <c r="BHL24" s="474"/>
      <c r="BHM24" s="474"/>
      <c r="BHN24" s="474"/>
      <c r="BHO24" s="474"/>
      <c r="BHP24" s="474"/>
      <c r="BHQ24" s="474"/>
      <c r="BHR24" s="474"/>
      <c r="BHS24" s="474"/>
      <c r="BHT24" s="474"/>
      <c r="BHU24" s="474"/>
      <c r="BHV24" s="474"/>
      <c r="BHW24" s="474"/>
      <c r="BHX24" s="474"/>
      <c r="BHY24" s="474"/>
      <c r="BHZ24" s="474"/>
      <c r="BIA24" s="474"/>
      <c r="BIB24" s="474"/>
      <c r="BIC24" s="474"/>
      <c r="BID24" s="474"/>
      <c r="BIE24" s="474"/>
      <c r="BIF24" s="474"/>
      <c r="BIG24" s="474"/>
      <c r="BIH24" s="474"/>
      <c r="BII24" s="474"/>
      <c r="BIJ24" s="474"/>
      <c r="BIK24" s="474"/>
      <c r="BIL24" s="474"/>
      <c r="BIM24" s="474"/>
      <c r="BIN24" s="474"/>
      <c r="BIO24" s="474"/>
      <c r="BIP24" s="474"/>
      <c r="BIQ24" s="474"/>
      <c r="BIR24" s="474"/>
      <c r="BIS24" s="474"/>
      <c r="BIT24" s="474"/>
      <c r="BIU24" s="474"/>
      <c r="BIV24" s="474"/>
      <c r="BIW24" s="474"/>
      <c r="BIX24" s="474"/>
      <c r="BIY24" s="474"/>
      <c r="BIZ24" s="474"/>
      <c r="BJA24" s="474"/>
      <c r="BJB24" s="474"/>
      <c r="BJC24" s="474"/>
      <c r="BJD24" s="474"/>
      <c r="BJE24" s="474"/>
      <c r="BJF24" s="474"/>
      <c r="BJG24" s="474"/>
      <c r="BJH24" s="474"/>
      <c r="BJI24" s="474"/>
      <c r="BJJ24" s="474"/>
      <c r="BJK24" s="474"/>
      <c r="BJL24" s="474"/>
      <c r="BJM24" s="474"/>
      <c r="BJN24" s="474"/>
      <c r="BJO24" s="474"/>
      <c r="BJP24" s="474"/>
      <c r="BJQ24" s="474"/>
      <c r="BJR24" s="474"/>
      <c r="BJS24" s="474"/>
      <c r="BJT24" s="474"/>
      <c r="BJU24" s="474"/>
      <c r="BJV24" s="474"/>
      <c r="BJW24" s="474"/>
      <c r="BJX24" s="474"/>
      <c r="BJY24" s="474"/>
      <c r="BJZ24" s="474"/>
      <c r="BKA24" s="474"/>
      <c r="BKB24" s="474"/>
      <c r="BKC24" s="474"/>
      <c r="BKD24" s="474"/>
      <c r="BKE24" s="474"/>
      <c r="BKF24" s="474"/>
      <c r="BKG24" s="474"/>
      <c r="BKH24" s="474"/>
      <c r="BKI24" s="474"/>
      <c r="BKJ24" s="474"/>
      <c r="BKK24" s="474"/>
      <c r="BKL24" s="474"/>
      <c r="BKM24" s="474"/>
      <c r="BKN24" s="474"/>
      <c r="BKO24" s="474"/>
      <c r="BKP24" s="474"/>
      <c r="BKQ24" s="474"/>
      <c r="BKR24" s="474"/>
      <c r="BKS24" s="474"/>
      <c r="BKT24" s="474"/>
      <c r="BKU24" s="474"/>
      <c r="BKV24" s="474"/>
      <c r="BKW24" s="474"/>
      <c r="BKX24" s="474"/>
      <c r="BKY24" s="474"/>
      <c r="BKZ24" s="474"/>
      <c r="BLA24" s="474"/>
      <c r="BLB24" s="474"/>
      <c r="BLC24" s="474"/>
      <c r="BLD24" s="474"/>
      <c r="BLE24" s="474"/>
      <c r="BLF24" s="474"/>
      <c r="BLG24" s="474"/>
      <c r="BLH24" s="474"/>
      <c r="BLI24" s="474"/>
      <c r="BLJ24" s="474"/>
      <c r="BLK24" s="474"/>
      <c r="BLL24" s="474"/>
      <c r="BLM24" s="474"/>
      <c r="BLN24" s="474"/>
      <c r="BLO24" s="474"/>
      <c r="BLP24" s="474"/>
      <c r="BLQ24" s="474"/>
      <c r="BLR24" s="474"/>
      <c r="BLS24" s="474"/>
      <c r="BLT24" s="474"/>
      <c r="BLU24" s="474"/>
      <c r="BLV24" s="474"/>
      <c r="BLW24" s="474"/>
      <c r="BLX24" s="474"/>
      <c r="BLY24" s="474"/>
      <c r="BLZ24" s="474"/>
      <c r="BMA24" s="474"/>
      <c r="BMB24" s="474"/>
      <c r="BMC24" s="474"/>
      <c r="BMD24" s="474"/>
      <c r="BME24" s="474"/>
      <c r="BMF24" s="474"/>
      <c r="BMG24" s="474"/>
      <c r="BMH24" s="474"/>
      <c r="BMI24" s="474"/>
      <c r="BMJ24" s="474"/>
      <c r="BMK24" s="474"/>
      <c r="BML24" s="474"/>
      <c r="BMM24" s="474"/>
      <c r="BMN24" s="474"/>
      <c r="BMO24" s="474"/>
      <c r="BMP24" s="474"/>
      <c r="BMQ24" s="474"/>
      <c r="BMR24" s="474"/>
      <c r="BMS24" s="474"/>
      <c r="BMT24" s="474"/>
      <c r="BMU24" s="474"/>
      <c r="BMV24" s="474"/>
      <c r="BMW24" s="474"/>
      <c r="BMX24" s="474"/>
      <c r="BMY24" s="474"/>
      <c r="BMZ24" s="474"/>
      <c r="BNA24" s="474"/>
      <c r="BNB24" s="474"/>
      <c r="BNC24" s="474"/>
      <c r="BND24" s="474"/>
      <c r="BNE24" s="474"/>
      <c r="BNF24" s="474"/>
      <c r="BNG24" s="474"/>
      <c r="BNH24" s="474"/>
      <c r="BNI24" s="474"/>
      <c r="BNJ24" s="474"/>
      <c r="BNK24" s="474"/>
      <c r="BNL24" s="474"/>
      <c r="BNM24" s="474"/>
      <c r="BNN24" s="474"/>
      <c r="BNO24" s="474"/>
      <c r="BNP24" s="474"/>
      <c r="BNQ24" s="474"/>
      <c r="BNR24" s="474"/>
      <c r="BNS24" s="474"/>
      <c r="BNT24" s="474"/>
      <c r="BNU24" s="474"/>
      <c r="BNV24" s="474"/>
      <c r="BNW24" s="474"/>
      <c r="BNX24" s="474"/>
      <c r="BNY24" s="474"/>
      <c r="BNZ24" s="474"/>
      <c r="BOA24" s="474"/>
      <c r="BOB24" s="474"/>
      <c r="BOC24" s="474"/>
      <c r="BOD24" s="474"/>
      <c r="BOE24" s="474"/>
      <c r="BOF24" s="474"/>
      <c r="BOG24" s="474"/>
      <c r="BOH24" s="474"/>
      <c r="BOI24" s="474"/>
      <c r="BOJ24" s="474"/>
      <c r="BOK24" s="474"/>
      <c r="BOL24" s="474"/>
      <c r="BOM24" s="474"/>
      <c r="BON24" s="474"/>
      <c r="BOO24" s="474"/>
      <c r="BOP24" s="474"/>
      <c r="BOQ24" s="474"/>
      <c r="BOR24" s="474"/>
      <c r="BOS24" s="474"/>
      <c r="BOT24" s="474"/>
      <c r="BOU24" s="474"/>
      <c r="BOV24" s="474"/>
      <c r="BOW24" s="474"/>
      <c r="BOX24" s="474"/>
      <c r="BOY24" s="474"/>
      <c r="BOZ24" s="474"/>
      <c r="BPA24" s="474"/>
      <c r="BPB24" s="474"/>
      <c r="BPC24" s="474"/>
      <c r="BPD24" s="474"/>
      <c r="BPE24" s="474"/>
      <c r="BPF24" s="474"/>
      <c r="BPG24" s="474"/>
      <c r="BPH24" s="474"/>
      <c r="BPI24" s="474"/>
      <c r="BPJ24" s="474"/>
      <c r="BPK24" s="474"/>
      <c r="BPL24" s="474"/>
      <c r="BPM24" s="474"/>
      <c r="BPN24" s="474"/>
      <c r="BPO24" s="474"/>
      <c r="BPP24" s="474"/>
      <c r="BPQ24" s="474"/>
      <c r="BPR24" s="474"/>
      <c r="BPS24" s="474"/>
      <c r="BPT24" s="474"/>
      <c r="BPU24" s="474"/>
      <c r="BPV24" s="474"/>
      <c r="BPW24" s="474"/>
      <c r="BPX24" s="474"/>
      <c r="BPY24" s="474"/>
      <c r="BPZ24" s="474"/>
      <c r="BQA24" s="474"/>
      <c r="BQB24" s="474"/>
      <c r="BQC24" s="474"/>
      <c r="BQD24" s="474"/>
      <c r="BQE24" s="474"/>
      <c r="BQF24" s="474"/>
      <c r="BQG24" s="474"/>
      <c r="BQH24" s="474"/>
      <c r="BQI24" s="474"/>
      <c r="BQJ24" s="474"/>
      <c r="BQK24" s="474"/>
      <c r="BQL24" s="474"/>
      <c r="BQM24" s="474"/>
      <c r="BQN24" s="474"/>
      <c r="BQO24" s="474"/>
      <c r="BQP24" s="474"/>
      <c r="BQQ24" s="474"/>
      <c r="BQR24" s="474"/>
      <c r="BQS24" s="474"/>
      <c r="BQT24" s="474"/>
      <c r="BQU24" s="474"/>
      <c r="BQV24" s="474"/>
      <c r="BQW24" s="474"/>
      <c r="BQX24" s="474"/>
      <c r="BQY24" s="474"/>
      <c r="BQZ24" s="474"/>
      <c r="BRA24" s="474"/>
      <c r="BRB24" s="474"/>
      <c r="BRC24" s="474"/>
      <c r="BRD24" s="474"/>
      <c r="BRE24" s="474"/>
      <c r="BRF24" s="474"/>
      <c r="BRG24" s="474"/>
      <c r="BRH24" s="474"/>
      <c r="BRI24" s="474"/>
      <c r="BRJ24" s="474"/>
      <c r="BRK24" s="474"/>
      <c r="BRL24" s="474"/>
      <c r="BRM24" s="474"/>
      <c r="BRN24" s="474"/>
      <c r="BRO24" s="474"/>
      <c r="BRP24" s="474"/>
      <c r="BRQ24" s="474"/>
      <c r="BRR24" s="474"/>
      <c r="BRS24" s="474"/>
      <c r="BRT24" s="474"/>
      <c r="BRU24" s="474"/>
      <c r="BRV24" s="474"/>
      <c r="BRW24" s="474"/>
      <c r="BRX24" s="474"/>
      <c r="BRY24" s="474"/>
      <c r="BRZ24" s="474"/>
      <c r="BSA24" s="474"/>
      <c r="BSB24" s="474"/>
      <c r="BSC24" s="474"/>
      <c r="BSD24" s="474"/>
      <c r="BSE24" s="474"/>
      <c r="BSF24" s="474"/>
      <c r="BSG24" s="474"/>
      <c r="BSH24" s="474"/>
      <c r="BSI24" s="474"/>
      <c r="BSJ24" s="474"/>
      <c r="BSK24" s="474"/>
      <c r="BSL24" s="474"/>
      <c r="BSM24" s="474"/>
      <c r="BSN24" s="474"/>
      <c r="BSO24" s="474"/>
      <c r="BSP24" s="474"/>
      <c r="BSQ24" s="474"/>
      <c r="BSR24" s="474"/>
      <c r="BSS24" s="474"/>
      <c r="BST24" s="474"/>
      <c r="BSU24" s="474"/>
      <c r="BSV24" s="474"/>
      <c r="BSW24" s="474"/>
      <c r="BSX24" s="474"/>
      <c r="BSY24" s="474"/>
      <c r="BSZ24" s="474"/>
      <c r="BTA24" s="474"/>
      <c r="BTB24" s="474"/>
      <c r="BTC24" s="474"/>
      <c r="BTD24" s="474"/>
      <c r="BTE24" s="474"/>
      <c r="BTF24" s="474"/>
      <c r="BTG24" s="474"/>
      <c r="BTH24" s="474"/>
      <c r="BTI24" s="474"/>
      <c r="BTJ24" s="474"/>
      <c r="BTK24" s="474"/>
      <c r="BTL24" s="474"/>
      <c r="BTM24" s="474"/>
      <c r="BTN24" s="474"/>
      <c r="BTO24" s="474"/>
      <c r="BTP24" s="474"/>
      <c r="BTQ24" s="474"/>
      <c r="BTR24" s="474"/>
      <c r="BTS24" s="474"/>
      <c r="BTT24" s="474"/>
      <c r="BTU24" s="474"/>
      <c r="BTV24" s="474"/>
      <c r="BTW24" s="474"/>
      <c r="BTX24" s="474"/>
      <c r="BTY24" s="474"/>
      <c r="BTZ24" s="474"/>
      <c r="BUA24" s="474"/>
      <c r="BUB24" s="474"/>
      <c r="BUC24" s="474"/>
      <c r="BUD24" s="474"/>
      <c r="BUE24" s="474"/>
      <c r="BUF24" s="474"/>
      <c r="BUG24" s="474"/>
      <c r="BUH24" s="474"/>
      <c r="BUI24" s="474"/>
      <c r="BUJ24" s="474"/>
      <c r="BUK24" s="474"/>
      <c r="BUL24" s="474"/>
      <c r="BUM24" s="474"/>
      <c r="BUN24" s="474"/>
      <c r="BUO24" s="474"/>
      <c r="BUP24" s="474"/>
      <c r="BUQ24" s="474"/>
      <c r="BUR24" s="474"/>
      <c r="BUS24" s="474"/>
      <c r="BUT24" s="474"/>
      <c r="BUU24" s="474"/>
      <c r="BUV24" s="474"/>
      <c r="BUW24" s="474"/>
      <c r="BUX24" s="474"/>
      <c r="BUY24" s="474"/>
      <c r="BUZ24" s="474"/>
      <c r="BVA24" s="474"/>
      <c r="BVB24" s="474"/>
      <c r="BVC24" s="474"/>
      <c r="BVD24" s="474"/>
      <c r="BVE24" s="474"/>
      <c r="BVF24" s="474"/>
      <c r="BVG24" s="474"/>
      <c r="BVH24" s="474"/>
      <c r="BVI24" s="474"/>
      <c r="BVJ24" s="474"/>
      <c r="BVK24" s="474"/>
      <c r="BVL24" s="474"/>
      <c r="BVM24" s="474"/>
      <c r="BVN24" s="474"/>
      <c r="BVO24" s="474"/>
      <c r="BVP24" s="474"/>
      <c r="BVQ24" s="474"/>
      <c r="BVR24" s="474"/>
      <c r="BVS24" s="474"/>
      <c r="BVT24" s="474"/>
      <c r="BVU24" s="474"/>
      <c r="BVV24" s="474"/>
      <c r="BVW24" s="474"/>
      <c r="BVX24" s="474"/>
      <c r="BVY24" s="474"/>
      <c r="BVZ24" s="474"/>
      <c r="BWA24" s="474"/>
      <c r="BWB24" s="474"/>
      <c r="BWC24" s="474"/>
      <c r="BWD24" s="474"/>
      <c r="BWE24" s="474"/>
      <c r="BWF24" s="474"/>
      <c r="BWG24" s="474"/>
      <c r="BWH24" s="474"/>
      <c r="BWI24" s="474"/>
      <c r="BWJ24" s="474"/>
      <c r="BWK24" s="474"/>
      <c r="BWL24" s="474"/>
      <c r="BWM24" s="474"/>
      <c r="BWN24" s="474"/>
      <c r="BWO24" s="474"/>
      <c r="BWP24" s="474"/>
      <c r="BWQ24" s="474"/>
      <c r="BWR24" s="474"/>
      <c r="BWS24" s="474"/>
      <c r="BWT24" s="474"/>
      <c r="BWU24" s="474"/>
      <c r="BWV24" s="474"/>
    </row>
    <row r="25" spans="1:1972" s="2013" customFormat="1" ht="30" customHeight="1" thickBot="1" x14ac:dyDescent="0.3">
      <c r="A25" s="1993" t="s">
        <v>3848</v>
      </c>
      <c r="B25" s="2011">
        <v>0</v>
      </c>
      <c r="C25" s="2011">
        <v>0</v>
      </c>
      <c r="D25" s="2012">
        <v>0</v>
      </c>
      <c r="E25" s="474"/>
      <c r="F25" s="474"/>
      <c r="G25" s="1996"/>
      <c r="H25" s="1996"/>
      <c r="I25" s="1996"/>
      <c r="J25" s="474"/>
      <c r="K25" s="474"/>
      <c r="L25" s="474"/>
      <c r="M25" s="474"/>
      <c r="N25" s="474"/>
      <c r="O25" s="474"/>
      <c r="P25" s="474"/>
      <c r="Q25" s="474"/>
      <c r="R25" s="474"/>
      <c r="S25" s="474"/>
      <c r="T25" s="474"/>
      <c r="U25" s="474"/>
      <c r="V25" s="474"/>
      <c r="W25" s="474"/>
      <c r="X25" s="474"/>
      <c r="Y25" s="474"/>
      <c r="Z25" s="474"/>
      <c r="AA25" s="474"/>
      <c r="AB25" s="474"/>
      <c r="AC25" s="474"/>
      <c r="AD25" s="474"/>
      <c r="AE25" s="474"/>
      <c r="AF25" s="474"/>
      <c r="AG25" s="474"/>
      <c r="AH25" s="474"/>
      <c r="AI25" s="474"/>
      <c r="AJ25" s="474"/>
      <c r="AK25" s="474"/>
      <c r="AL25" s="474"/>
      <c r="AM25" s="474"/>
      <c r="AN25" s="474"/>
      <c r="AO25" s="474"/>
      <c r="AP25" s="474"/>
      <c r="AQ25" s="474"/>
      <c r="AR25" s="474"/>
      <c r="AS25" s="474"/>
      <c r="AT25" s="474"/>
      <c r="AU25" s="474"/>
      <c r="AV25" s="474"/>
      <c r="AW25" s="474"/>
      <c r="AX25" s="474"/>
      <c r="AY25" s="474"/>
      <c r="AZ25" s="474"/>
      <c r="BA25" s="474"/>
      <c r="BB25" s="474"/>
      <c r="BC25" s="474"/>
      <c r="BD25" s="474"/>
      <c r="BE25" s="474"/>
      <c r="BF25" s="474"/>
      <c r="BG25" s="474"/>
      <c r="BH25" s="474"/>
      <c r="BI25" s="474"/>
      <c r="BJ25" s="474"/>
      <c r="BK25" s="474"/>
      <c r="BL25" s="474"/>
      <c r="BM25" s="474"/>
      <c r="BN25" s="474"/>
      <c r="BO25" s="474"/>
      <c r="BP25" s="474"/>
      <c r="BQ25" s="474"/>
      <c r="BR25" s="474"/>
      <c r="BS25" s="474"/>
      <c r="BT25" s="474"/>
      <c r="BU25" s="474"/>
      <c r="BV25" s="474"/>
      <c r="BW25" s="474"/>
      <c r="BX25" s="474"/>
      <c r="BY25" s="474"/>
      <c r="BZ25" s="474"/>
      <c r="CA25" s="474"/>
      <c r="CB25" s="474"/>
      <c r="CC25" s="474"/>
      <c r="CD25" s="474"/>
      <c r="CE25" s="474"/>
      <c r="CF25" s="474"/>
      <c r="CG25" s="474"/>
      <c r="CH25" s="474"/>
      <c r="CI25" s="474"/>
      <c r="CJ25" s="474"/>
      <c r="CK25" s="474"/>
      <c r="CL25" s="474"/>
      <c r="CM25" s="474"/>
      <c r="CN25" s="474"/>
      <c r="CO25" s="474"/>
      <c r="CP25" s="474"/>
      <c r="CQ25" s="474"/>
      <c r="CR25" s="474"/>
      <c r="CS25" s="474"/>
      <c r="CT25" s="474"/>
      <c r="CU25" s="474"/>
      <c r="CV25" s="474"/>
      <c r="CW25" s="474"/>
      <c r="CX25" s="474"/>
      <c r="CY25" s="474"/>
      <c r="CZ25" s="474"/>
      <c r="DA25" s="474"/>
      <c r="DB25" s="474"/>
      <c r="DC25" s="474"/>
      <c r="DD25" s="474"/>
      <c r="DE25" s="474"/>
      <c r="DF25" s="474"/>
      <c r="DG25" s="474"/>
      <c r="DH25" s="474"/>
      <c r="DI25" s="474"/>
      <c r="DJ25" s="474"/>
      <c r="DK25" s="474"/>
      <c r="DL25" s="474"/>
      <c r="DM25" s="474"/>
      <c r="DN25" s="474"/>
      <c r="DO25" s="474"/>
      <c r="DP25" s="474"/>
      <c r="DQ25" s="474"/>
      <c r="DR25" s="474"/>
      <c r="DS25" s="474"/>
      <c r="DT25" s="474"/>
      <c r="DU25" s="474"/>
      <c r="DV25" s="474"/>
      <c r="DW25" s="474"/>
      <c r="DX25" s="474"/>
      <c r="DY25" s="474"/>
      <c r="DZ25" s="474"/>
      <c r="EA25" s="474"/>
      <c r="EB25" s="474"/>
      <c r="EC25" s="474"/>
      <c r="ED25" s="474"/>
      <c r="EE25" s="474"/>
      <c r="EF25" s="474"/>
      <c r="EG25" s="474"/>
      <c r="EH25" s="474"/>
      <c r="EI25" s="474"/>
      <c r="EJ25" s="474"/>
      <c r="EK25" s="474"/>
      <c r="EL25" s="474"/>
      <c r="EM25" s="474"/>
      <c r="EN25" s="474"/>
      <c r="EO25" s="474"/>
      <c r="EP25" s="474"/>
      <c r="EQ25" s="474"/>
      <c r="ER25" s="474"/>
      <c r="ES25" s="474"/>
      <c r="ET25" s="474"/>
      <c r="EU25" s="474"/>
      <c r="EV25" s="474"/>
      <c r="EW25" s="474"/>
      <c r="EX25" s="474"/>
      <c r="EY25" s="474"/>
      <c r="EZ25" s="474"/>
      <c r="FA25" s="474"/>
      <c r="FB25" s="474"/>
      <c r="FC25" s="474"/>
      <c r="FD25" s="474"/>
      <c r="FE25" s="474"/>
      <c r="FF25" s="474"/>
      <c r="FG25" s="474"/>
      <c r="FH25" s="474"/>
      <c r="FI25" s="474"/>
      <c r="FJ25" s="474"/>
      <c r="FK25" s="474"/>
      <c r="FL25" s="474"/>
      <c r="FM25" s="474"/>
      <c r="FN25" s="474"/>
      <c r="FO25" s="474"/>
      <c r="FP25" s="474"/>
      <c r="FQ25" s="474"/>
      <c r="FR25" s="474"/>
      <c r="FS25" s="474"/>
      <c r="FT25" s="474"/>
      <c r="FU25" s="474"/>
      <c r="FV25" s="474"/>
      <c r="FW25" s="474"/>
      <c r="FX25" s="474"/>
      <c r="FY25" s="474"/>
      <c r="FZ25" s="474"/>
      <c r="GA25" s="474"/>
      <c r="GB25" s="474"/>
      <c r="GC25" s="474"/>
      <c r="GD25" s="474"/>
      <c r="GE25" s="474"/>
      <c r="GF25" s="474"/>
      <c r="GG25" s="474"/>
      <c r="GH25" s="474"/>
      <c r="GI25" s="474"/>
      <c r="GJ25" s="474"/>
      <c r="GK25" s="474"/>
      <c r="GL25" s="474"/>
      <c r="GM25" s="474"/>
      <c r="GN25" s="474"/>
      <c r="GO25" s="474"/>
      <c r="GP25" s="474"/>
      <c r="GQ25" s="474"/>
      <c r="GR25" s="474"/>
      <c r="GS25" s="474"/>
      <c r="GT25" s="474"/>
      <c r="GU25" s="474"/>
      <c r="GV25" s="474"/>
      <c r="GW25" s="474"/>
      <c r="GX25" s="474"/>
      <c r="GY25" s="474"/>
      <c r="GZ25" s="474"/>
      <c r="HA25" s="474"/>
      <c r="HB25" s="474"/>
      <c r="HC25" s="474"/>
      <c r="HD25" s="474"/>
      <c r="HE25" s="474"/>
      <c r="HF25" s="474"/>
      <c r="HG25" s="474"/>
      <c r="HH25" s="474"/>
      <c r="HI25" s="474"/>
      <c r="HJ25" s="474"/>
      <c r="HK25" s="474"/>
      <c r="HL25" s="474"/>
      <c r="HM25" s="474"/>
      <c r="HN25" s="474"/>
      <c r="HO25" s="474"/>
      <c r="HP25" s="474"/>
      <c r="HQ25" s="474"/>
      <c r="HR25" s="474"/>
      <c r="HS25" s="474"/>
      <c r="HT25" s="474"/>
      <c r="HU25" s="474"/>
      <c r="HV25" s="474"/>
      <c r="HW25" s="474"/>
      <c r="HX25" s="474"/>
      <c r="HY25" s="474"/>
      <c r="HZ25" s="474"/>
      <c r="IA25" s="474"/>
      <c r="IB25" s="474"/>
      <c r="IC25" s="474"/>
      <c r="ID25" s="474"/>
      <c r="IE25" s="474"/>
      <c r="IF25" s="474"/>
      <c r="IG25" s="474"/>
      <c r="IH25" s="474"/>
      <c r="II25" s="474"/>
      <c r="IJ25" s="474"/>
      <c r="IK25" s="474"/>
      <c r="IL25" s="474"/>
      <c r="IM25" s="474"/>
      <c r="IN25" s="474"/>
      <c r="IO25" s="474"/>
      <c r="IP25" s="474"/>
      <c r="IQ25" s="474"/>
      <c r="IR25" s="474"/>
      <c r="IS25" s="474"/>
      <c r="IT25" s="474"/>
      <c r="IU25" s="474"/>
      <c r="IV25" s="474"/>
      <c r="IW25" s="474"/>
      <c r="IX25" s="474"/>
      <c r="IY25" s="474"/>
      <c r="IZ25" s="474"/>
      <c r="JA25" s="474"/>
      <c r="JB25" s="474"/>
      <c r="JC25" s="474"/>
      <c r="JD25" s="474"/>
      <c r="JE25" s="474"/>
      <c r="JF25" s="474"/>
      <c r="JG25" s="474"/>
      <c r="JH25" s="474"/>
      <c r="JI25" s="474"/>
      <c r="JJ25" s="474"/>
      <c r="JK25" s="474"/>
      <c r="JL25" s="474"/>
      <c r="JM25" s="474"/>
      <c r="JN25" s="474"/>
      <c r="JO25" s="474"/>
      <c r="JP25" s="474"/>
      <c r="JQ25" s="474"/>
      <c r="JR25" s="474"/>
      <c r="JS25" s="474"/>
      <c r="JT25" s="474"/>
      <c r="JU25" s="474"/>
      <c r="JV25" s="474"/>
      <c r="JW25" s="474"/>
      <c r="JX25" s="474"/>
      <c r="JY25" s="474"/>
      <c r="JZ25" s="474"/>
      <c r="KA25" s="474"/>
      <c r="KB25" s="474"/>
      <c r="KC25" s="474"/>
      <c r="KD25" s="474"/>
      <c r="KE25" s="474"/>
      <c r="KF25" s="474"/>
      <c r="KG25" s="474"/>
      <c r="KH25" s="474"/>
      <c r="KI25" s="474"/>
      <c r="KJ25" s="474"/>
      <c r="KK25" s="474"/>
      <c r="KL25" s="474"/>
      <c r="KM25" s="474"/>
      <c r="KN25" s="474"/>
      <c r="KO25" s="474"/>
      <c r="KP25" s="474"/>
      <c r="KQ25" s="474"/>
      <c r="KR25" s="474"/>
      <c r="KS25" s="474"/>
      <c r="KT25" s="474"/>
      <c r="KU25" s="474"/>
      <c r="KV25" s="474"/>
      <c r="KW25" s="474"/>
      <c r="KX25" s="474"/>
      <c r="KY25" s="474"/>
      <c r="KZ25" s="474"/>
      <c r="LA25" s="474"/>
      <c r="LB25" s="474"/>
      <c r="LC25" s="474"/>
      <c r="LD25" s="474"/>
      <c r="LE25" s="474"/>
      <c r="LF25" s="474"/>
      <c r="LG25" s="474"/>
      <c r="LH25" s="474"/>
      <c r="LI25" s="474"/>
      <c r="LJ25" s="474"/>
      <c r="LK25" s="474"/>
      <c r="LL25" s="474"/>
      <c r="LM25" s="474"/>
      <c r="LN25" s="474"/>
      <c r="LO25" s="474"/>
      <c r="LP25" s="474"/>
      <c r="LQ25" s="474"/>
      <c r="LR25" s="474"/>
      <c r="LS25" s="474"/>
      <c r="LT25" s="474"/>
      <c r="LU25" s="474"/>
      <c r="LV25" s="474"/>
      <c r="LW25" s="474"/>
      <c r="LX25" s="474"/>
      <c r="LY25" s="474"/>
      <c r="LZ25" s="474"/>
      <c r="MA25" s="474"/>
      <c r="MB25" s="474"/>
      <c r="MC25" s="474"/>
      <c r="MD25" s="474"/>
      <c r="ME25" s="474"/>
      <c r="MF25" s="474"/>
      <c r="MG25" s="474"/>
      <c r="MH25" s="474"/>
      <c r="MI25" s="474"/>
      <c r="MJ25" s="474"/>
      <c r="MK25" s="474"/>
      <c r="ML25" s="474"/>
      <c r="MM25" s="474"/>
      <c r="MN25" s="474"/>
      <c r="MO25" s="474"/>
      <c r="MP25" s="474"/>
      <c r="MQ25" s="474"/>
      <c r="MR25" s="474"/>
      <c r="MS25" s="474"/>
      <c r="MT25" s="474"/>
      <c r="MU25" s="474"/>
      <c r="MV25" s="474"/>
      <c r="MW25" s="474"/>
      <c r="MX25" s="474"/>
      <c r="MY25" s="474"/>
      <c r="MZ25" s="474"/>
      <c r="NA25" s="474"/>
      <c r="NB25" s="474"/>
      <c r="NC25" s="474"/>
      <c r="ND25" s="474"/>
      <c r="NE25" s="474"/>
      <c r="NF25" s="474"/>
      <c r="NG25" s="474"/>
      <c r="NH25" s="474"/>
      <c r="NI25" s="474"/>
      <c r="NJ25" s="474"/>
      <c r="NK25" s="474"/>
      <c r="NL25" s="474"/>
      <c r="NM25" s="474"/>
      <c r="NN25" s="474"/>
      <c r="NO25" s="474"/>
      <c r="NP25" s="474"/>
      <c r="NQ25" s="474"/>
      <c r="NR25" s="474"/>
      <c r="NS25" s="474"/>
      <c r="NT25" s="474"/>
      <c r="NU25" s="474"/>
      <c r="NV25" s="474"/>
      <c r="NW25" s="474"/>
      <c r="NX25" s="474"/>
      <c r="NY25" s="474"/>
      <c r="NZ25" s="474"/>
      <c r="OA25" s="474"/>
      <c r="OB25" s="474"/>
      <c r="OC25" s="474"/>
      <c r="OD25" s="474"/>
      <c r="OE25" s="474"/>
      <c r="OF25" s="474"/>
      <c r="OG25" s="474"/>
      <c r="OH25" s="474"/>
      <c r="OI25" s="474"/>
      <c r="OJ25" s="474"/>
      <c r="OK25" s="474"/>
      <c r="OL25" s="474"/>
      <c r="OM25" s="474"/>
      <c r="ON25" s="474"/>
      <c r="OO25" s="474"/>
      <c r="OP25" s="474"/>
      <c r="OQ25" s="474"/>
      <c r="OR25" s="474"/>
      <c r="OS25" s="474"/>
      <c r="OT25" s="474"/>
      <c r="OU25" s="474"/>
      <c r="OV25" s="474"/>
      <c r="OW25" s="474"/>
      <c r="OX25" s="474"/>
      <c r="OY25" s="474"/>
      <c r="OZ25" s="474"/>
      <c r="PA25" s="474"/>
      <c r="PB25" s="474"/>
      <c r="PC25" s="474"/>
      <c r="PD25" s="474"/>
      <c r="PE25" s="474"/>
      <c r="PF25" s="474"/>
      <c r="PG25" s="474"/>
      <c r="PH25" s="474"/>
      <c r="PI25" s="474"/>
      <c r="PJ25" s="474"/>
      <c r="PK25" s="474"/>
      <c r="PL25" s="474"/>
      <c r="PM25" s="474"/>
      <c r="PN25" s="474"/>
      <c r="PO25" s="474"/>
      <c r="PP25" s="474"/>
      <c r="PQ25" s="474"/>
      <c r="PR25" s="474"/>
      <c r="PS25" s="474"/>
      <c r="PT25" s="474"/>
      <c r="PU25" s="474"/>
      <c r="PV25" s="474"/>
      <c r="PW25" s="474"/>
      <c r="PX25" s="474"/>
      <c r="PY25" s="474"/>
      <c r="PZ25" s="474"/>
      <c r="QA25" s="474"/>
      <c r="QB25" s="474"/>
      <c r="QC25" s="474"/>
      <c r="QD25" s="474"/>
      <c r="QE25" s="474"/>
      <c r="QF25" s="474"/>
      <c r="QG25" s="474"/>
      <c r="QH25" s="474"/>
      <c r="QI25" s="474"/>
      <c r="QJ25" s="474"/>
      <c r="QK25" s="474"/>
      <c r="QL25" s="474"/>
      <c r="QM25" s="474"/>
      <c r="QN25" s="474"/>
      <c r="QO25" s="474"/>
      <c r="QP25" s="474"/>
      <c r="QQ25" s="474"/>
      <c r="QR25" s="474"/>
      <c r="QS25" s="474"/>
      <c r="QT25" s="474"/>
      <c r="QU25" s="474"/>
      <c r="QV25" s="474"/>
      <c r="QW25" s="474"/>
      <c r="QX25" s="474"/>
      <c r="QY25" s="474"/>
      <c r="QZ25" s="474"/>
      <c r="RA25" s="474"/>
      <c r="RB25" s="474"/>
      <c r="RC25" s="474"/>
      <c r="RD25" s="474"/>
      <c r="RE25" s="474"/>
      <c r="RF25" s="474"/>
      <c r="RG25" s="474"/>
      <c r="RH25" s="474"/>
      <c r="RI25" s="474"/>
      <c r="RJ25" s="474"/>
      <c r="RK25" s="474"/>
      <c r="RL25" s="474"/>
      <c r="RM25" s="474"/>
      <c r="RN25" s="474"/>
      <c r="RO25" s="474"/>
      <c r="RP25" s="474"/>
      <c r="RQ25" s="474"/>
      <c r="RR25" s="474"/>
      <c r="RS25" s="474"/>
      <c r="RT25" s="474"/>
      <c r="RU25" s="474"/>
      <c r="RV25" s="474"/>
      <c r="RW25" s="474"/>
      <c r="RX25" s="474"/>
      <c r="RY25" s="474"/>
      <c r="RZ25" s="474"/>
      <c r="SA25" s="474"/>
      <c r="SB25" s="474"/>
      <c r="SC25" s="474"/>
      <c r="SD25" s="474"/>
      <c r="SE25" s="474"/>
      <c r="SF25" s="474"/>
      <c r="SG25" s="474"/>
      <c r="SH25" s="474"/>
      <c r="SI25" s="474"/>
      <c r="SJ25" s="474"/>
      <c r="SK25" s="474"/>
      <c r="SL25" s="474"/>
      <c r="SM25" s="474"/>
      <c r="SN25" s="474"/>
      <c r="SO25" s="474"/>
      <c r="SP25" s="474"/>
      <c r="SQ25" s="474"/>
      <c r="SR25" s="474"/>
      <c r="SS25" s="474"/>
      <c r="ST25" s="474"/>
      <c r="SU25" s="474"/>
      <c r="SV25" s="474"/>
      <c r="SW25" s="474"/>
      <c r="SX25" s="474"/>
      <c r="SY25" s="474"/>
      <c r="SZ25" s="474"/>
      <c r="TA25" s="474"/>
      <c r="TB25" s="474"/>
      <c r="TC25" s="474"/>
      <c r="TD25" s="474"/>
      <c r="TE25" s="474"/>
      <c r="TF25" s="474"/>
      <c r="TG25" s="474"/>
      <c r="TH25" s="474"/>
      <c r="TI25" s="474"/>
      <c r="TJ25" s="474"/>
      <c r="TK25" s="474"/>
      <c r="TL25" s="474"/>
      <c r="TM25" s="474"/>
      <c r="TN25" s="474"/>
      <c r="TO25" s="474"/>
      <c r="TP25" s="474"/>
      <c r="TQ25" s="474"/>
      <c r="TR25" s="474"/>
      <c r="TS25" s="474"/>
      <c r="TT25" s="474"/>
      <c r="TU25" s="474"/>
      <c r="TV25" s="474"/>
      <c r="TW25" s="474"/>
      <c r="TX25" s="474"/>
      <c r="TY25" s="474"/>
      <c r="TZ25" s="474"/>
      <c r="UA25" s="474"/>
      <c r="UB25" s="474"/>
      <c r="UC25" s="474"/>
      <c r="UD25" s="474"/>
      <c r="UE25" s="474"/>
      <c r="UF25" s="474"/>
      <c r="UG25" s="474"/>
      <c r="UH25" s="474"/>
      <c r="UI25" s="474"/>
      <c r="UJ25" s="474"/>
      <c r="UK25" s="474"/>
      <c r="UL25" s="474"/>
      <c r="UM25" s="474"/>
      <c r="UN25" s="474"/>
      <c r="UO25" s="474"/>
      <c r="UP25" s="474"/>
      <c r="UQ25" s="474"/>
      <c r="UR25" s="474"/>
      <c r="US25" s="474"/>
      <c r="UT25" s="474"/>
      <c r="UU25" s="474"/>
      <c r="UV25" s="474"/>
      <c r="UW25" s="474"/>
      <c r="UX25" s="474"/>
      <c r="UY25" s="474"/>
      <c r="UZ25" s="474"/>
      <c r="VA25" s="474"/>
      <c r="VB25" s="474"/>
      <c r="VC25" s="474"/>
      <c r="VD25" s="474"/>
      <c r="VE25" s="474"/>
      <c r="VF25" s="474"/>
      <c r="VG25" s="474"/>
      <c r="VH25" s="474"/>
      <c r="VI25" s="474"/>
      <c r="VJ25" s="474"/>
      <c r="VK25" s="474"/>
      <c r="VL25" s="474"/>
      <c r="VM25" s="474"/>
      <c r="VN25" s="474"/>
      <c r="VO25" s="474"/>
      <c r="VP25" s="474"/>
      <c r="VQ25" s="474"/>
      <c r="VR25" s="474"/>
      <c r="VS25" s="474"/>
      <c r="VT25" s="474"/>
      <c r="VU25" s="474"/>
      <c r="VV25" s="474"/>
      <c r="VW25" s="474"/>
      <c r="VX25" s="474"/>
      <c r="VY25" s="474"/>
      <c r="VZ25" s="474"/>
      <c r="WA25" s="474"/>
      <c r="WB25" s="474"/>
      <c r="WC25" s="474"/>
      <c r="WD25" s="474"/>
      <c r="WE25" s="474"/>
      <c r="WF25" s="474"/>
      <c r="WG25" s="474"/>
      <c r="WH25" s="474"/>
      <c r="WI25" s="474"/>
      <c r="WJ25" s="474"/>
      <c r="WK25" s="474"/>
      <c r="WL25" s="474"/>
      <c r="WM25" s="474"/>
      <c r="WN25" s="474"/>
      <c r="WO25" s="474"/>
      <c r="WP25" s="474"/>
      <c r="WQ25" s="474"/>
      <c r="WR25" s="474"/>
      <c r="WS25" s="474"/>
      <c r="WT25" s="474"/>
      <c r="WU25" s="474"/>
      <c r="WV25" s="474"/>
      <c r="WW25" s="474"/>
      <c r="WX25" s="474"/>
      <c r="WY25" s="474"/>
      <c r="WZ25" s="474"/>
      <c r="XA25" s="474"/>
      <c r="XB25" s="474"/>
      <c r="XC25" s="474"/>
      <c r="XD25" s="474"/>
      <c r="XE25" s="474"/>
      <c r="XF25" s="474"/>
      <c r="XG25" s="474"/>
      <c r="XH25" s="474"/>
      <c r="XI25" s="474"/>
      <c r="XJ25" s="474"/>
      <c r="XK25" s="474"/>
      <c r="XL25" s="474"/>
      <c r="XM25" s="474"/>
      <c r="XN25" s="474"/>
      <c r="XO25" s="474"/>
      <c r="XP25" s="474"/>
      <c r="XQ25" s="474"/>
      <c r="XR25" s="474"/>
      <c r="XS25" s="474"/>
      <c r="XT25" s="474"/>
      <c r="XU25" s="474"/>
      <c r="XV25" s="474"/>
      <c r="XW25" s="474"/>
      <c r="XX25" s="474"/>
      <c r="XY25" s="474"/>
      <c r="XZ25" s="474"/>
      <c r="YA25" s="474"/>
      <c r="YB25" s="474"/>
      <c r="YC25" s="474"/>
      <c r="YD25" s="474"/>
      <c r="YE25" s="474"/>
      <c r="YF25" s="474"/>
      <c r="YG25" s="474"/>
      <c r="YH25" s="474"/>
      <c r="YI25" s="474"/>
      <c r="YJ25" s="474"/>
      <c r="YK25" s="474"/>
      <c r="YL25" s="474"/>
      <c r="YM25" s="474"/>
      <c r="YN25" s="474"/>
      <c r="YO25" s="474"/>
      <c r="YP25" s="474"/>
      <c r="YQ25" s="474"/>
      <c r="YR25" s="474"/>
      <c r="YS25" s="474"/>
      <c r="YT25" s="474"/>
      <c r="YU25" s="474"/>
      <c r="YV25" s="474"/>
      <c r="YW25" s="474"/>
      <c r="YX25" s="474"/>
      <c r="YY25" s="474"/>
      <c r="YZ25" s="474"/>
      <c r="ZA25" s="474"/>
      <c r="ZB25" s="474"/>
      <c r="ZC25" s="474"/>
      <c r="ZD25" s="474"/>
      <c r="ZE25" s="474"/>
      <c r="ZF25" s="474"/>
      <c r="ZG25" s="474"/>
      <c r="ZH25" s="474"/>
      <c r="ZI25" s="474"/>
      <c r="ZJ25" s="474"/>
      <c r="ZK25" s="474"/>
      <c r="ZL25" s="474"/>
      <c r="ZM25" s="474"/>
      <c r="ZN25" s="474"/>
      <c r="ZO25" s="474"/>
      <c r="ZP25" s="474"/>
      <c r="ZQ25" s="474"/>
      <c r="ZR25" s="474"/>
      <c r="ZS25" s="474"/>
      <c r="ZT25" s="474"/>
      <c r="ZU25" s="474"/>
      <c r="ZV25" s="474"/>
      <c r="ZW25" s="474"/>
      <c r="ZX25" s="474"/>
      <c r="ZY25" s="474"/>
      <c r="ZZ25" s="474"/>
      <c r="AAA25" s="474"/>
      <c r="AAB25" s="474"/>
      <c r="AAC25" s="474"/>
      <c r="AAD25" s="474"/>
      <c r="AAE25" s="474"/>
      <c r="AAF25" s="474"/>
      <c r="AAG25" s="474"/>
      <c r="AAH25" s="474"/>
      <c r="AAI25" s="474"/>
      <c r="AAJ25" s="474"/>
      <c r="AAK25" s="474"/>
      <c r="AAL25" s="474"/>
      <c r="AAM25" s="474"/>
      <c r="AAN25" s="474"/>
      <c r="AAO25" s="474"/>
      <c r="AAP25" s="474"/>
      <c r="AAQ25" s="474"/>
      <c r="AAR25" s="474"/>
      <c r="AAS25" s="474"/>
      <c r="AAT25" s="474"/>
      <c r="AAU25" s="474"/>
      <c r="AAV25" s="474"/>
      <c r="AAW25" s="474"/>
      <c r="AAX25" s="474"/>
      <c r="AAY25" s="474"/>
      <c r="AAZ25" s="474"/>
      <c r="ABA25" s="474"/>
      <c r="ABB25" s="474"/>
      <c r="ABC25" s="474"/>
      <c r="ABD25" s="474"/>
      <c r="ABE25" s="474"/>
      <c r="ABF25" s="474"/>
      <c r="ABG25" s="474"/>
      <c r="ABH25" s="474"/>
      <c r="ABI25" s="474"/>
      <c r="ABJ25" s="474"/>
      <c r="ABK25" s="474"/>
      <c r="ABL25" s="474"/>
      <c r="ABM25" s="474"/>
      <c r="ABN25" s="474"/>
      <c r="ABO25" s="474"/>
      <c r="ABP25" s="474"/>
      <c r="ABQ25" s="474"/>
      <c r="ABR25" s="474"/>
      <c r="ABS25" s="474"/>
      <c r="ABT25" s="474"/>
      <c r="ABU25" s="474"/>
      <c r="ABV25" s="474"/>
      <c r="ABW25" s="474"/>
      <c r="ABX25" s="474"/>
      <c r="ABY25" s="474"/>
      <c r="ABZ25" s="474"/>
      <c r="ACA25" s="474"/>
      <c r="ACB25" s="474"/>
      <c r="ACC25" s="474"/>
      <c r="ACD25" s="474"/>
      <c r="ACE25" s="474"/>
      <c r="ACF25" s="474"/>
      <c r="ACG25" s="474"/>
      <c r="ACH25" s="474"/>
      <c r="ACI25" s="474"/>
      <c r="ACJ25" s="474"/>
      <c r="ACK25" s="474"/>
      <c r="ACL25" s="474"/>
      <c r="ACM25" s="474"/>
      <c r="ACN25" s="474"/>
      <c r="ACO25" s="474"/>
      <c r="ACP25" s="474"/>
      <c r="ACQ25" s="474"/>
      <c r="ACR25" s="474"/>
      <c r="ACS25" s="474"/>
      <c r="ACT25" s="474"/>
      <c r="ACU25" s="474"/>
      <c r="ACV25" s="474"/>
      <c r="ACW25" s="474"/>
      <c r="ACX25" s="474"/>
      <c r="ACY25" s="474"/>
      <c r="ACZ25" s="474"/>
      <c r="ADA25" s="474"/>
      <c r="ADB25" s="474"/>
      <c r="ADC25" s="474"/>
      <c r="ADD25" s="474"/>
      <c r="ADE25" s="474"/>
      <c r="ADF25" s="474"/>
      <c r="ADG25" s="474"/>
      <c r="ADH25" s="474"/>
      <c r="ADI25" s="474"/>
      <c r="ADJ25" s="474"/>
      <c r="ADK25" s="474"/>
      <c r="ADL25" s="474"/>
      <c r="ADM25" s="474"/>
      <c r="ADN25" s="474"/>
      <c r="ADO25" s="474"/>
      <c r="ADP25" s="474"/>
      <c r="ADQ25" s="474"/>
      <c r="ADR25" s="474"/>
      <c r="ADS25" s="474"/>
      <c r="ADT25" s="474"/>
      <c r="ADU25" s="474"/>
      <c r="ADV25" s="474"/>
      <c r="ADW25" s="474"/>
      <c r="ADX25" s="474"/>
      <c r="ADY25" s="474"/>
      <c r="ADZ25" s="474"/>
      <c r="AEA25" s="474"/>
      <c r="AEB25" s="474"/>
      <c r="AEC25" s="474"/>
      <c r="AED25" s="474"/>
      <c r="AEE25" s="474"/>
      <c r="AEF25" s="474"/>
      <c r="AEG25" s="474"/>
      <c r="AEH25" s="474"/>
      <c r="AEI25" s="474"/>
      <c r="AEJ25" s="474"/>
      <c r="AEK25" s="474"/>
      <c r="AEL25" s="474"/>
      <c r="AEM25" s="474"/>
      <c r="AEN25" s="474"/>
      <c r="AEO25" s="474"/>
      <c r="AEP25" s="474"/>
      <c r="AEQ25" s="474"/>
      <c r="AER25" s="474"/>
      <c r="AES25" s="474"/>
      <c r="AET25" s="474"/>
      <c r="AEU25" s="474"/>
      <c r="AEV25" s="474"/>
      <c r="AEW25" s="474"/>
      <c r="AEX25" s="474"/>
      <c r="AEY25" s="474"/>
      <c r="AEZ25" s="474"/>
      <c r="AFA25" s="474"/>
      <c r="AFB25" s="474"/>
      <c r="AFC25" s="474"/>
      <c r="AFD25" s="474"/>
      <c r="AFE25" s="474"/>
      <c r="AFF25" s="474"/>
      <c r="AFG25" s="474"/>
      <c r="AFH25" s="474"/>
      <c r="AFI25" s="474"/>
      <c r="AFJ25" s="474"/>
      <c r="AFK25" s="474"/>
      <c r="AFL25" s="474"/>
      <c r="AFM25" s="474"/>
      <c r="AFN25" s="474"/>
      <c r="AFO25" s="474"/>
      <c r="AFP25" s="474"/>
      <c r="AFQ25" s="474"/>
      <c r="AFR25" s="474"/>
      <c r="AFS25" s="474"/>
      <c r="AFT25" s="474"/>
      <c r="AFU25" s="474"/>
      <c r="AFV25" s="474"/>
      <c r="AFW25" s="474"/>
      <c r="AFX25" s="474"/>
      <c r="AFY25" s="474"/>
      <c r="AFZ25" s="474"/>
      <c r="AGA25" s="474"/>
      <c r="AGB25" s="474"/>
      <c r="AGC25" s="474"/>
      <c r="AGD25" s="474"/>
      <c r="AGE25" s="474"/>
      <c r="AGF25" s="474"/>
      <c r="AGG25" s="474"/>
      <c r="AGH25" s="474"/>
      <c r="AGI25" s="474"/>
      <c r="AGJ25" s="474"/>
      <c r="AGK25" s="474"/>
      <c r="AGL25" s="474"/>
      <c r="AGM25" s="474"/>
      <c r="AGN25" s="474"/>
      <c r="AGO25" s="474"/>
      <c r="AGP25" s="474"/>
      <c r="AGQ25" s="474"/>
      <c r="AGR25" s="474"/>
      <c r="AGS25" s="474"/>
      <c r="AGT25" s="474"/>
      <c r="AGU25" s="474"/>
      <c r="AGV25" s="474"/>
      <c r="AGW25" s="474"/>
      <c r="AGX25" s="474"/>
      <c r="AGY25" s="474"/>
      <c r="AGZ25" s="474"/>
      <c r="AHA25" s="474"/>
      <c r="AHB25" s="474"/>
      <c r="AHC25" s="474"/>
      <c r="AHD25" s="474"/>
      <c r="AHE25" s="474"/>
      <c r="AHF25" s="474"/>
      <c r="AHG25" s="474"/>
      <c r="AHH25" s="474"/>
      <c r="AHI25" s="474"/>
      <c r="AHJ25" s="474"/>
      <c r="AHK25" s="474"/>
      <c r="AHL25" s="474"/>
      <c r="AHM25" s="474"/>
      <c r="AHN25" s="474"/>
      <c r="AHO25" s="474"/>
      <c r="AHP25" s="474"/>
      <c r="AHQ25" s="474"/>
      <c r="AHR25" s="474"/>
      <c r="AHS25" s="474"/>
      <c r="AHT25" s="474"/>
      <c r="AHU25" s="474"/>
      <c r="AHV25" s="474"/>
      <c r="AHW25" s="474"/>
      <c r="AHX25" s="474"/>
      <c r="AHY25" s="474"/>
      <c r="AHZ25" s="474"/>
      <c r="AIA25" s="474"/>
      <c r="AIB25" s="474"/>
      <c r="AIC25" s="474"/>
      <c r="AID25" s="474"/>
      <c r="AIE25" s="474"/>
      <c r="AIF25" s="474"/>
      <c r="AIG25" s="474"/>
      <c r="AIH25" s="474"/>
      <c r="AII25" s="474"/>
      <c r="AIJ25" s="474"/>
      <c r="AIK25" s="474"/>
      <c r="AIL25" s="474"/>
      <c r="AIM25" s="474"/>
      <c r="AIN25" s="474"/>
      <c r="AIO25" s="474"/>
      <c r="AIP25" s="474"/>
      <c r="AIQ25" s="474"/>
      <c r="AIR25" s="474"/>
      <c r="AIS25" s="474"/>
      <c r="AIT25" s="474"/>
      <c r="AIU25" s="474"/>
      <c r="AIV25" s="474"/>
      <c r="AIW25" s="474"/>
      <c r="AIX25" s="474"/>
      <c r="AIY25" s="474"/>
      <c r="AIZ25" s="474"/>
      <c r="AJA25" s="474"/>
      <c r="AJB25" s="474"/>
      <c r="AJC25" s="474"/>
      <c r="AJD25" s="474"/>
      <c r="AJE25" s="474"/>
      <c r="AJF25" s="474"/>
      <c r="AJG25" s="474"/>
      <c r="AJH25" s="474"/>
      <c r="AJI25" s="474"/>
      <c r="AJJ25" s="474"/>
      <c r="AJK25" s="474"/>
      <c r="AJL25" s="474"/>
      <c r="AJM25" s="474"/>
      <c r="AJN25" s="474"/>
      <c r="AJO25" s="474"/>
      <c r="AJP25" s="474"/>
      <c r="AJQ25" s="474"/>
      <c r="AJR25" s="474"/>
      <c r="AJS25" s="474"/>
      <c r="AJT25" s="474"/>
      <c r="AJU25" s="474"/>
      <c r="AJV25" s="474"/>
      <c r="AJW25" s="474"/>
      <c r="AJX25" s="474"/>
      <c r="AJY25" s="474"/>
      <c r="AJZ25" s="474"/>
      <c r="AKA25" s="474"/>
      <c r="AKB25" s="474"/>
      <c r="AKC25" s="474"/>
      <c r="AKD25" s="474"/>
      <c r="AKE25" s="474"/>
      <c r="AKF25" s="474"/>
      <c r="AKG25" s="474"/>
      <c r="AKH25" s="474"/>
      <c r="AKI25" s="474"/>
      <c r="AKJ25" s="474"/>
      <c r="AKK25" s="474"/>
      <c r="AKL25" s="474"/>
      <c r="AKM25" s="474"/>
      <c r="AKN25" s="474"/>
      <c r="AKO25" s="474"/>
      <c r="AKP25" s="474"/>
      <c r="AKQ25" s="474"/>
      <c r="AKR25" s="474"/>
      <c r="AKS25" s="474"/>
      <c r="AKT25" s="474"/>
      <c r="AKU25" s="474"/>
      <c r="AKV25" s="474"/>
      <c r="AKW25" s="474"/>
      <c r="AKX25" s="474"/>
      <c r="AKY25" s="474"/>
      <c r="AKZ25" s="474"/>
      <c r="ALA25" s="474"/>
      <c r="ALB25" s="474"/>
      <c r="ALC25" s="474"/>
      <c r="ALD25" s="474"/>
      <c r="ALE25" s="474"/>
      <c r="ALF25" s="474"/>
      <c r="ALG25" s="474"/>
      <c r="ALH25" s="474"/>
      <c r="ALI25" s="474"/>
      <c r="ALJ25" s="474"/>
      <c r="ALK25" s="474"/>
      <c r="ALL25" s="474"/>
      <c r="ALM25" s="474"/>
      <c r="ALN25" s="474"/>
      <c r="ALO25" s="474"/>
      <c r="ALP25" s="474"/>
      <c r="ALQ25" s="474"/>
      <c r="ALR25" s="474"/>
      <c r="ALS25" s="474"/>
      <c r="ALT25" s="474"/>
      <c r="ALU25" s="474"/>
      <c r="ALV25" s="474"/>
      <c r="ALW25" s="474"/>
      <c r="ALX25" s="474"/>
      <c r="ALY25" s="474"/>
      <c r="ALZ25" s="474"/>
      <c r="AMA25" s="474"/>
      <c r="AMB25" s="474"/>
      <c r="AMC25" s="474"/>
      <c r="AMD25" s="474"/>
      <c r="AME25" s="474"/>
      <c r="AMF25" s="474"/>
      <c r="AMG25" s="474"/>
      <c r="AMH25" s="474"/>
      <c r="AMI25" s="474"/>
      <c r="AMJ25" s="474"/>
      <c r="AMK25" s="474"/>
      <c r="AML25" s="474"/>
      <c r="AMM25" s="474"/>
      <c r="AMN25" s="474"/>
      <c r="AMO25" s="474"/>
      <c r="AMP25" s="474"/>
      <c r="AMQ25" s="474"/>
      <c r="AMR25" s="474"/>
      <c r="AMS25" s="474"/>
      <c r="AMT25" s="474"/>
      <c r="AMU25" s="474"/>
      <c r="AMV25" s="474"/>
      <c r="AMW25" s="474"/>
      <c r="AMX25" s="474"/>
      <c r="AMY25" s="474"/>
      <c r="AMZ25" s="474"/>
      <c r="ANA25" s="474"/>
      <c r="ANB25" s="474"/>
      <c r="ANC25" s="474"/>
      <c r="AND25" s="474"/>
      <c r="ANE25" s="474"/>
      <c r="ANF25" s="474"/>
      <c r="ANG25" s="474"/>
      <c r="ANH25" s="474"/>
      <c r="ANI25" s="474"/>
      <c r="ANJ25" s="474"/>
      <c r="ANK25" s="474"/>
      <c r="ANL25" s="474"/>
      <c r="ANM25" s="474"/>
      <c r="ANN25" s="474"/>
      <c r="ANO25" s="474"/>
      <c r="ANP25" s="474"/>
      <c r="ANQ25" s="474"/>
      <c r="ANR25" s="474"/>
      <c r="ANS25" s="474"/>
      <c r="ANT25" s="474"/>
      <c r="ANU25" s="474"/>
      <c r="ANV25" s="474"/>
      <c r="ANW25" s="474"/>
      <c r="ANX25" s="474"/>
      <c r="ANY25" s="474"/>
      <c r="ANZ25" s="474"/>
      <c r="AOA25" s="474"/>
      <c r="AOB25" s="474"/>
      <c r="AOC25" s="474"/>
      <c r="AOD25" s="474"/>
      <c r="AOE25" s="474"/>
      <c r="AOF25" s="474"/>
      <c r="AOG25" s="474"/>
      <c r="AOH25" s="474"/>
      <c r="AOI25" s="474"/>
      <c r="AOJ25" s="474"/>
      <c r="AOK25" s="474"/>
      <c r="AOL25" s="474"/>
      <c r="AOM25" s="474"/>
      <c r="AON25" s="474"/>
      <c r="AOO25" s="474"/>
      <c r="AOP25" s="474"/>
      <c r="AOQ25" s="474"/>
      <c r="AOR25" s="474"/>
      <c r="AOS25" s="474"/>
      <c r="AOT25" s="474"/>
      <c r="AOU25" s="474"/>
      <c r="AOV25" s="474"/>
      <c r="AOW25" s="474"/>
      <c r="AOX25" s="474"/>
      <c r="AOY25" s="474"/>
      <c r="AOZ25" s="474"/>
      <c r="APA25" s="474"/>
      <c r="APB25" s="474"/>
      <c r="APC25" s="474"/>
      <c r="APD25" s="474"/>
      <c r="APE25" s="474"/>
      <c r="APF25" s="474"/>
      <c r="APG25" s="474"/>
      <c r="APH25" s="474"/>
      <c r="API25" s="474"/>
      <c r="APJ25" s="474"/>
      <c r="APK25" s="474"/>
      <c r="APL25" s="474"/>
      <c r="APM25" s="474"/>
      <c r="APN25" s="474"/>
      <c r="APO25" s="474"/>
      <c r="APP25" s="474"/>
      <c r="APQ25" s="474"/>
      <c r="APR25" s="474"/>
      <c r="APS25" s="474"/>
      <c r="APT25" s="474"/>
      <c r="APU25" s="474"/>
      <c r="APV25" s="474"/>
      <c r="APW25" s="474"/>
      <c r="APX25" s="474"/>
      <c r="APY25" s="474"/>
      <c r="APZ25" s="474"/>
      <c r="AQA25" s="474"/>
      <c r="AQB25" s="474"/>
      <c r="AQC25" s="474"/>
      <c r="AQD25" s="474"/>
      <c r="AQE25" s="474"/>
      <c r="AQF25" s="474"/>
      <c r="AQG25" s="474"/>
      <c r="AQH25" s="474"/>
      <c r="AQI25" s="474"/>
      <c r="AQJ25" s="474"/>
      <c r="AQK25" s="474"/>
      <c r="AQL25" s="474"/>
      <c r="AQM25" s="474"/>
      <c r="AQN25" s="474"/>
      <c r="AQO25" s="474"/>
      <c r="AQP25" s="474"/>
      <c r="AQQ25" s="474"/>
      <c r="AQR25" s="474"/>
      <c r="AQS25" s="474"/>
      <c r="AQT25" s="474"/>
      <c r="AQU25" s="474"/>
      <c r="AQV25" s="474"/>
      <c r="AQW25" s="474"/>
      <c r="AQX25" s="474"/>
      <c r="AQY25" s="474"/>
      <c r="AQZ25" s="474"/>
      <c r="ARA25" s="474"/>
      <c r="ARB25" s="474"/>
      <c r="ARC25" s="474"/>
      <c r="ARD25" s="474"/>
      <c r="ARE25" s="474"/>
      <c r="ARF25" s="474"/>
      <c r="ARG25" s="474"/>
      <c r="ARH25" s="474"/>
      <c r="ARI25" s="474"/>
      <c r="ARJ25" s="474"/>
      <c r="ARK25" s="474"/>
      <c r="ARL25" s="474"/>
      <c r="ARM25" s="474"/>
      <c r="ARN25" s="474"/>
      <c r="ARO25" s="474"/>
      <c r="ARP25" s="474"/>
      <c r="ARQ25" s="474"/>
      <c r="ARR25" s="474"/>
      <c r="ARS25" s="474"/>
      <c r="ART25" s="474"/>
      <c r="ARU25" s="474"/>
      <c r="ARV25" s="474"/>
      <c r="ARW25" s="474"/>
      <c r="ARX25" s="474"/>
      <c r="ARY25" s="474"/>
      <c r="ARZ25" s="474"/>
      <c r="ASA25" s="474"/>
      <c r="ASB25" s="474"/>
      <c r="ASC25" s="474"/>
      <c r="ASD25" s="474"/>
      <c r="ASE25" s="474"/>
      <c r="ASF25" s="474"/>
      <c r="ASG25" s="474"/>
      <c r="ASH25" s="474"/>
      <c r="ASI25" s="474"/>
      <c r="ASJ25" s="474"/>
      <c r="ASK25" s="474"/>
      <c r="ASL25" s="474"/>
      <c r="ASM25" s="474"/>
      <c r="ASN25" s="474"/>
      <c r="ASO25" s="474"/>
      <c r="ASP25" s="474"/>
      <c r="ASQ25" s="474"/>
      <c r="ASR25" s="474"/>
      <c r="ASS25" s="474"/>
      <c r="AST25" s="474"/>
      <c r="ASU25" s="474"/>
      <c r="ASV25" s="474"/>
      <c r="ASW25" s="474"/>
      <c r="ASX25" s="474"/>
      <c r="ASY25" s="474"/>
      <c r="ASZ25" s="474"/>
      <c r="ATA25" s="474"/>
      <c r="ATB25" s="474"/>
      <c r="ATC25" s="474"/>
      <c r="ATD25" s="474"/>
      <c r="ATE25" s="474"/>
      <c r="ATF25" s="474"/>
      <c r="ATG25" s="474"/>
      <c r="ATH25" s="474"/>
      <c r="ATI25" s="474"/>
      <c r="ATJ25" s="474"/>
      <c r="ATK25" s="474"/>
      <c r="ATL25" s="474"/>
      <c r="ATM25" s="474"/>
      <c r="ATN25" s="474"/>
      <c r="ATO25" s="474"/>
      <c r="ATP25" s="474"/>
      <c r="ATQ25" s="474"/>
      <c r="ATR25" s="474"/>
      <c r="ATS25" s="474"/>
      <c r="ATT25" s="474"/>
      <c r="ATU25" s="474"/>
      <c r="ATV25" s="474"/>
      <c r="ATW25" s="474"/>
      <c r="ATX25" s="474"/>
      <c r="ATY25" s="474"/>
      <c r="ATZ25" s="474"/>
      <c r="AUA25" s="474"/>
      <c r="AUB25" s="474"/>
      <c r="AUC25" s="474"/>
      <c r="AUD25" s="474"/>
      <c r="AUE25" s="474"/>
      <c r="AUF25" s="474"/>
      <c r="AUG25" s="474"/>
      <c r="AUH25" s="474"/>
      <c r="AUI25" s="474"/>
      <c r="AUJ25" s="474"/>
      <c r="AUK25" s="474"/>
      <c r="AUL25" s="474"/>
      <c r="AUM25" s="474"/>
      <c r="AUN25" s="474"/>
      <c r="AUO25" s="474"/>
      <c r="AUP25" s="474"/>
      <c r="AUQ25" s="474"/>
      <c r="AUR25" s="474"/>
      <c r="AUS25" s="474"/>
      <c r="AUT25" s="474"/>
      <c r="AUU25" s="474"/>
      <c r="AUV25" s="474"/>
      <c r="AUW25" s="474"/>
      <c r="AUX25" s="474"/>
      <c r="AUY25" s="474"/>
      <c r="AUZ25" s="474"/>
      <c r="AVA25" s="474"/>
      <c r="AVB25" s="474"/>
      <c r="AVC25" s="474"/>
      <c r="AVD25" s="474"/>
      <c r="AVE25" s="474"/>
      <c r="AVF25" s="474"/>
      <c r="AVG25" s="474"/>
      <c r="AVH25" s="474"/>
      <c r="AVI25" s="474"/>
      <c r="AVJ25" s="474"/>
      <c r="AVK25" s="474"/>
      <c r="AVL25" s="474"/>
      <c r="AVM25" s="474"/>
      <c r="AVN25" s="474"/>
      <c r="AVO25" s="474"/>
      <c r="AVP25" s="474"/>
      <c r="AVQ25" s="474"/>
      <c r="AVR25" s="474"/>
      <c r="AVS25" s="474"/>
      <c r="AVT25" s="474"/>
      <c r="AVU25" s="474"/>
      <c r="AVV25" s="474"/>
      <c r="AVW25" s="474"/>
      <c r="AVX25" s="474"/>
      <c r="AVY25" s="474"/>
      <c r="AVZ25" s="474"/>
      <c r="AWA25" s="474"/>
      <c r="AWB25" s="474"/>
      <c r="AWC25" s="474"/>
      <c r="AWD25" s="474"/>
      <c r="AWE25" s="474"/>
      <c r="AWF25" s="474"/>
      <c r="AWG25" s="474"/>
      <c r="AWH25" s="474"/>
      <c r="AWI25" s="474"/>
      <c r="AWJ25" s="474"/>
      <c r="AWK25" s="474"/>
      <c r="AWL25" s="474"/>
      <c r="AWM25" s="474"/>
      <c r="AWN25" s="474"/>
      <c r="AWO25" s="474"/>
      <c r="AWP25" s="474"/>
      <c r="AWQ25" s="474"/>
      <c r="AWR25" s="474"/>
      <c r="AWS25" s="474"/>
      <c r="AWT25" s="474"/>
      <c r="AWU25" s="474"/>
      <c r="AWV25" s="474"/>
      <c r="AWW25" s="474"/>
      <c r="AWX25" s="474"/>
      <c r="AWY25" s="474"/>
      <c r="AWZ25" s="474"/>
      <c r="AXA25" s="474"/>
      <c r="AXB25" s="474"/>
      <c r="AXC25" s="474"/>
      <c r="AXD25" s="474"/>
      <c r="AXE25" s="474"/>
      <c r="AXF25" s="474"/>
      <c r="AXG25" s="474"/>
      <c r="AXH25" s="474"/>
      <c r="AXI25" s="474"/>
      <c r="AXJ25" s="474"/>
      <c r="AXK25" s="474"/>
      <c r="AXL25" s="474"/>
      <c r="AXM25" s="474"/>
      <c r="AXN25" s="474"/>
      <c r="AXO25" s="474"/>
      <c r="AXP25" s="474"/>
      <c r="AXQ25" s="474"/>
      <c r="AXR25" s="474"/>
      <c r="AXS25" s="474"/>
      <c r="AXT25" s="474"/>
      <c r="AXU25" s="474"/>
      <c r="AXV25" s="474"/>
      <c r="AXW25" s="474"/>
      <c r="AXX25" s="474"/>
      <c r="AXY25" s="474"/>
      <c r="AXZ25" s="474"/>
      <c r="AYA25" s="474"/>
      <c r="AYB25" s="474"/>
      <c r="AYC25" s="474"/>
      <c r="AYD25" s="474"/>
      <c r="AYE25" s="474"/>
      <c r="AYF25" s="474"/>
      <c r="AYG25" s="474"/>
      <c r="AYH25" s="474"/>
      <c r="AYI25" s="474"/>
      <c r="AYJ25" s="474"/>
      <c r="AYK25" s="474"/>
      <c r="AYL25" s="474"/>
      <c r="AYM25" s="474"/>
      <c r="AYN25" s="474"/>
      <c r="AYO25" s="474"/>
      <c r="AYP25" s="474"/>
      <c r="AYQ25" s="474"/>
      <c r="AYR25" s="474"/>
      <c r="AYS25" s="474"/>
      <c r="AYT25" s="474"/>
      <c r="AYU25" s="474"/>
      <c r="AYV25" s="474"/>
      <c r="AYW25" s="474"/>
      <c r="AYX25" s="474"/>
      <c r="AYY25" s="474"/>
      <c r="AYZ25" s="474"/>
      <c r="AZA25" s="474"/>
      <c r="AZB25" s="474"/>
      <c r="AZC25" s="474"/>
      <c r="AZD25" s="474"/>
      <c r="AZE25" s="474"/>
      <c r="AZF25" s="474"/>
      <c r="AZG25" s="474"/>
      <c r="AZH25" s="474"/>
      <c r="AZI25" s="474"/>
      <c r="AZJ25" s="474"/>
      <c r="AZK25" s="474"/>
      <c r="AZL25" s="474"/>
      <c r="AZM25" s="474"/>
      <c r="AZN25" s="474"/>
      <c r="AZO25" s="474"/>
      <c r="AZP25" s="474"/>
      <c r="AZQ25" s="474"/>
      <c r="AZR25" s="474"/>
      <c r="AZS25" s="474"/>
      <c r="AZT25" s="474"/>
      <c r="AZU25" s="474"/>
      <c r="AZV25" s="474"/>
      <c r="AZW25" s="474"/>
      <c r="AZX25" s="474"/>
      <c r="AZY25" s="474"/>
      <c r="AZZ25" s="474"/>
      <c r="BAA25" s="474"/>
      <c r="BAB25" s="474"/>
      <c r="BAC25" s="474"/>
      <c r="BAD25" s="474"/>
      <c r="BAE25" s="474"/>
      <c r="BAF25" s="474"/>
      <c r="BAG25" s="474"/>
      <c r="BAH25" s="474"/>
      <c r="BAI25" s="474"/>
      <c r="BAJ25" s="474"/>
      <c r="BAK25" s="474"/>
      <c r="BAL25" s="474"/>
      <c r="BAM25" s="474"/>
      <c r="BAN25" s="474"/>
      <c r="BAO25" s="474"/>
      <c r="BAP25" s="474"/>
      <c r="BAQ25" s="474"/>
      <c r="BAR25" s="474"/>
      <c r="BAS25" s="474"/>
      <c r="BAT25" s="474"/>
      <c r="BAU25" s="474"/>
      <c r="BAV25" s="474"/>
      <c r="BAW25" s="474"/>
      <c r="BAX25" s="474"/>
      <c r="BAY25" s="474"/>
      <c r="BAZ25" s="474"/>
      <c r="BBA25" s="474"/>
      <c r="BBB25" s="474"/>
      <c r="BBC25" s="474"/>
      <c r="BBD25" s="474"/>
      <c r="BBE25" s="474"/>
      <c r="BBF25" s="474"/>
      <c r="BBG25" s="474"/>
      <c r="BBH25" s="474"/>
      <c r="BBI25" s="474"/>
      <c r="BBJ25" s="474"/>
      <c r="BBK25" s="474"/>
      <c r="BBL25" s="474"/>
      <c r="BBM25" s="474"/>
      <c r="BBN25" s="474"/>
      <c r="BBO25" s="474"/>
      <c r="BBP25" s="474"/>
      <c r="BBQ25" s="474"/>
      <c r="BBR25" s="474"/>
      <c r="BBS25" s="474"/>
      <c r="BBT25" s="474"/>
      <c r="BBU25" s="474"/>
      <c r="BBV25" s="474"/>
      <c r="BBW25" s="474"/>
      <c r="BBX25" s="474"/>
      <c r="BBY25" s="474"/>
      <c r="BBZ25" s="474"/>
      <c r="BCA25" s="474"/>
      <c r="BCB25" s="474"/>
      <c r="BCC25" s="474"/>
      <c r="BCD25" s="474"/>
      <c r="BCE25" s="474"/>
      <c r="BCF25" s="474"/>
      <c r="BCG25" s="474"/>
      <c r="BCH25" s="474"/>
      <c r="BCI25" s="474"/>
      <c r="BCJ25" s="474"/>
      <c r="BCK25" s="474"/>
      <c r="BCL25" s="474"/>
      <c r="BCM25" s="474"/>
      <c r="BCN25" s="474"/>
      <c r="BCO25" s="474"/>
      <c r="BCP25" s="474"/>
      <c r="BCQ25" s="474"/>
      <c r="BCR25" s="474"/>
      <c r="BCS25" s="474"/>
      <c r="BCT25" s="474"/>
      <c r="BCU25" s="474"/>
      <c r="BCV25" s="474"/>
      <c r="BCW25" s="474"/>
      <c r="BCX25" s="474"/>
      <c r="BCY25" s="474"/>
      <c r="BCZ25" s="474"/>
      <c r="BDA25" s="474"/>
      <c r="BDB25" s="474"/>
      <c r="BDC25" s="474"/>
      <c r="BDD25" s="474"/>
      <c r="BDE25" s="474"/>
      <c r="BDF25" s="474"/>
      <c r="BDG25" s="474"/>
      <c r="BDH25" s="474"/>
      <c r="BDI25" s="474"/>
      <c r="BDJ25" s="474"/>
      <c r="BDK25" s="474"/>
      <c r="BDL25" s="474"/>
      <c r="BDM25" s="474"/>
      <c r="BDN25" s="474"/>
      <c r="BDO25" s="474"/>
      <c r="BDP25" s="474"/>
      <c r="BDQ25" s="474"/>
      <c r="BDR25" s="474"/>
      <c r="BDS25" s="474"/>
      <c r="BDT25" s="474"/>
      <c r="BDU25" s="474"/>
      <c r="BDV25" s="474"/>
      <c r="BDW25" s="474"/>
      <c r="BDX25" s="474"/>
      <c r="BDY25" s="474"/>
      <c r="BDZ25" s="474"/>
      <c r="BEA25" s="474"/>
      <c r="BEB25" s="474"/>
      <c r="BEC25" s="474"/>
      <c r="BED25" s="474"/>
      <c r="BEE25" s="474"/>
      <c r="BEF25" s="474"/>
      <c r="BEG25" s="474"/>
      <c r="BEH25" s="474"/>
      <c r="BEI25" s="474"/>
      <c r="BEJ25" s="474"/>
      <c r="BEK25" s="474"/>
      <c r="BEL25" s="474"/>
      <c r="BEM25" s="474"/>
      <c r="BEN25" s="474"/>
      <c r="BEO25" s="474"/>
      <c r="BEP25" s="474"/>
      <c r="BEQ25" s="474"/>
      <c r="BER25" s="474"/>
      <c r="BES25" s="474"/>
      <c r="BET25" s="474"/>
      <c r="BEU25" s="474"/>
      <c r="BEV25" s="474"/>
      <c r="BEW25" s="474"/>
      <c r="BEX25" s="474"/>
      <c r="BEY25" s="474"/>
      <c r="BEZ25" s="474"/>
      <c r="BFA25" s="474"/>
      <c r="BFB25" s="474"/>
      <c r="BFC25" s="474"/>
      <c r="BFD25" s="474"/>
      <c r="BFE25" s="474"/>
      <c r="BFF25" s="474"/>
      <c r="BFG25" s="474"/>
      <c r="BFH25" s="474"/>
      <c r="BFI25" s="474"/>
      <c r="BFJ25" s="474"/>
      <c r="BFK25" s="474"/>
      <c r="BFL25" s="474"/>
      <c r="BFM25" s="474"/>
      <c r="BFN25" s="474"/>
      <c r="BFO25" s="474"/>
      <c r="BFP25" s="474"/>
      <c r="BFQ25" s="474"/>
      <c r="BFR25" s="474"/>
      <c r="BFS25" s="474"/>
      <c r="BFT25" s="474"/>
      <c r="BFU25" s="474"/>
      <c r="BFV25" s="474"/>
      <c r="BFW25" s="474"/>
      <c r="BFX25" s="474"/>
      <c r="BFY25" s="474"/>
      <c r="BFZ25" s="474"/>
      <c r="BGA25" s="474"/>
      <c r="BGB25" s="474"/>
      <c r="BGC25" s="474"/>
      <c r="BGD25" s="474"/>
      <c r="BGE25" s="474"/>
      <c r="BGF25" s="474"/>
      <c r="BGG25" s="474"/>
      <c r="BGH25" s="474"/>
      <c r="BGI25" s="474"/>
      <c r="BGJ25" s="474"/>
      <c r="BGK25" s="474"/>
      <c r="BGL25" s="474"/>
      <c r="BGM25" s="474"/>
      <c r="BGN25" s="474"/>
      <c r="BGO25" s="474"/>
      <c r="BGP25" s="474"/>
      <c r="BGQ25" s="474"/>
      <c r="BGR25" s="474"/>
      <c r="BGS25" s="474"/>
      <c r="BGT25" s="474"/>
      <c r="BGU25" s="474"/>
      <c r="BGV25" s="474"/>
      <c r="BGW25" s="474"/>
      <c r="BGX25" s="474"/>
      <c r="BGY25" s="474"/>
      <c r="BGZ25" s="474"/>
      <c r="BHA25" s="474"/>
      <c r="BHB25" s="474"/>
      <c r="BHC25" s="474"/>
      <c r="BHD25" s="474"/>
      <c r="BHE25" s="474"/>
      <c r="BHF25" s="474"/>
      <c r="BHG25" s="474"/>
      <c r="BHH25" s="474"/>
      <c r="BHI25" s="474"/>
      <c r="BHJ25" s="474"/>
      <c r="BHK25" s="474"/>
      <c r="BHL25" s="474"/>
      <c r="BHM25" s="474"/>
      <c r="BHN25" s="474"/>
      <c r="BHO25" s="474"/>
      <c r="BHP25" s="474"/>
      <c r="BHQ25" s="474"/>
      <c r="BHR25" s="474"/>
      <c r="BHS25" s="474"/>
      <c r="BHT25" s="474"/>
      <c r="BHU25" s="474"/>
      <c r="BHV25" s="474"/>
      <c r="BHW25" s="474"/>
      <c r="BHX25" s="474"/>
      <c r="BHY25" s="474"/>
      <c r="BHZ25" s="474"/>
      <c r="BIA25" s="474"/>
      <c r="BIB25" s="474"/>
      <c r="BIC25" s="474"/>
      <c r="BID25" s="474"/>
      <c r="BIE25" s="474"/>
      <c r="BIF25" s="474"/>
      <c r="BIG25" s="474"/>
      <c r="BIH25" s="474"/>
      <c r="BII25" s="474"/>
      <c r="BIJ25" s="474"/>
      <c r="BIK25" s="474"/>
      <c r="BIL25" s="474"/>
      <c r="BIM25" s="474"/>
      <c r="BIN25" s="474"/>
      <c r="BIO25" s="474"/>
      <c r="BIP25" s="474"/>
      <c r="BIQ25" s="474"/>
      <c r="BIR25" s="474"/>
      <c r="BIS25" s="474"/>
      <c r="BIT25" s="474"/>
      <c r="BIU25" s="474"/>
      <c r="BIV25" s="474"/>
      <c r="BIW25" s="474"/>
      <c r="BIX25" s="474"/>
      <c r="BIY25" s="474"/>
      <c r="BIZ25" s="474"/>
      <c r="BJA25" s="474"/>
      <c r="BJB25" s="474"/>
      <c r="BJC25" s="474"/>
      <c r="BJD25" s="474"/>
      <c r="BJE25" s="474"/>
      <c r="BJF25" s="474"/>
      <c r="BJG25" s="474"/>
      <c r="BJH25" s="474"/>
      <c r="BJI25" s="474"/>
      <c r="BJJ25" s="474"/>
      <c r="BJK25" s="474"/>
      <c r="BJL25" s="474"/>
      <c r="BJM25" s="474"/>
      <c r="BJN25" s="474"/>
      <c r="BJO25" s="474"/>
      <c r="BJP25" s="474"/>
      <c r="BJQ25" s="474"/>
      <c r="BJR25" s="474"/>
      <c r="BJS25" s="474"/>
      <c r="BJT25" s="474"/>
      <c r="BJU25" s="474"/>
      <c r="BJV25" s="474"/>
      <c r="BJW25" s="474"/>
      <c r="BJX25" s="474"/>
      <c r="BJY25" s="474"/>
      <c r="BJZ25" s="474"/>
      <c r="BKA25" s="474"/>
      <c r="BKB25" s="474"/>
      <c r="BKC25" s="474"/>
      <c r="BKD25" s="474"/>
      <c r="BKE25" s="474"/>
      <c r="BKF25" s="474"/>
      <c r="BKG25" s="474"/>
      <c r="BKH25" s="474"/>
      <c r="BKI25" s="474"/>
      <c r="BKJ25" s="474"/>
      <c r="BKK25" s="474"/>
      <c r="BKL25" s="474"/>
      <c r="BKM25" s="474"/>
      <c r="BKN25" s="474"/>
      <c r="BKO25" s="474"/>
      <c r="BKP25" s="474"/>
      <c r="BKQ25" s="474"/>
      <c r="BKR25" s="474"/>
      <c r="BKS25" s="474"/>
      <c r="BKT25" s="474"/>
      <c r="BKU25" s="474"/>
      <c r="BKV25" s="474"/>
      <c r="BKW25" s="474"/>
      <c r="BKX25" s="474"/>
      <c r="BKY25" s="474"/>
      <c r="BKZ25" s="474"/>
      <c r="BLA25" s="474"/>
      <c r="BLB25" s="474"/>
      <c r="BLC25" s="474"/>
      <c r="BLD25" s="474"/>
      <c r="BLE25" s="474"/>
      <c r="BLF25" s="474"/>
      <c r="BLG25" s="474"/>
      <c r="BLH25" s="474"/>
      <c r="BLI25" s="474"/>
      <c r="BLJ25" s="474"/>
      <c r="BLK25" s="474"/>
      <c r="BLL25" s="474"/>
      <c r="BLM25" s="474"/>
      <c r="BLN25" s="474"/>
      <c r="BLO25" s="474"/>
      <c r="BLP25" s="474"/>
      <c r="BLQ25" s="474"/>
      <c r="BLR25" s="474"/>
      <c r="BLS25" s="474"/>
      <c r="BLT25" s="474"/>
      <c r="BLU25" s="474"/>
      <c r="BLV25" s="474"/>
      <c r="BLW25" s="474"/>
      <c r="BLX25" s="474"/>
      <c r="BLY25" s="474"/>
      <c r="BLZ25" s="474"/>
      <c r="BMA25" s="474"/>
      <c r="BMB25" s="474"/>
      <c r="BMC25" s="474"/>
      <c r="BMD25" s="474"/>
      <c r="BME25" s="474"/>
      <c r="BMF25" s="474"/>
      <c r="BMG25" s="474"/>
      <c r="BMH25" s="474"/>
      <c r="BMI25" s="474"/>
      <c r="BMJ25" s="474"/>
      <c r="BMK25" s="474"/>
      <c r="BML25" s="474"/>
      <c r="BMM25" s="474"/>
      <c r="BMN25" s="474"/>
      <c r="BMO25" s="474"/>
      <c r="BMP25" s="474"/>
      <c r="BMQ25" s="474"/>
      <c r="BMR25" s="474"/>
      <c r="BMS25" s="474"/>
      <c r="BMT25" s="474"/>
      <c r="BMU25" s="474"/>
      <c r="BMV25" s="474"/>
      <c r="BMW25" s="474"/>
      <c r="BMX25" s="474"/>
      <c r="BMY25" s="474"/>
      <c r="BMZ25" s="474"/>
      <c r="BNA25" s="474"/>
      <c r="BNB25" s="474"/>
      <c r="BNC25" s="474"/>
      <c r="BND25" s="474"/>
      <c r="BNE25" s="474"/>
      <c r="BNF25" s="474"/>
      <c r="BNG25" s="474"/>
      <c r="BNH25" s="474"/>
      <c r="BNI25" s="474"/>
      <c r="BNJ25" s="474"/>
      <c r="BNK25" s="474"/>
      <c r="BNL25" s="474"/>
      <c r="BNM25" s="474"/>
      <c r="BNN25" s="474"/>
      <c r="BNO25" s="474"/>
      <c r="BNP25" s="474"/>
      <c r="BNQ25" s="474"/>
      <c r="BNR25" s="474"/>
      <c r="BNS25" s="474"/>
      <c r="BNT25" s="474"/>
      <c r="BNU25" s="474"/>
      <c r="BNV25" s="474"/>
      <c r="BNW25" s="474"/>
      <c r="BNX25" s="474"/>
      <c r="BNY25" s="474"/>
      <c r="BNZ25" s="474"/>
      <c r="BOA25" s="474"/>
      <c r="BOB25" s="474"/>
      <c r="BOC25" s="474"/>
      <c r="BOD25" s="474"/>
      <c r="BOE25" s="474"/>
      <c r="BOF25" s="474"/>
      <c r="BOG25" s="474"/>
      <c r="BOH25" s="474"/>
      <c r="BOI25" s="474"/>
      <c r="BOJ25" s="474"/>
      <c r="BOK25" s="474"/>
      <c r="BOL25" s="474"/>
      <c r="BOM25" s="474"/>
      <c r="BON25" s="474"/>
      <c r="BOO25" s="474"/>
      <c r="BOP25" s="474"/>
      <c r="BOQ25" s="474"/>
      <c r="BOR25" s="474"/>
      <c r="BOS25" s="474"/>
      <c r="BOT25" s="474"/>
      <c r="BOU25" s="474"/>
      <c r="BOV25" s="474"/>
      <c r="BOW25" s="474"/>
      <c r="BOX25" s="474"/>
      <c r="BOY25" s="474"/>
      <c r="BOZ25" s="474"/>
      <c r="BPA25" s="474"/>
      <c r="BPB25" s="474"/>
      <c r="BPC25" s="474"/>
      <c r="BPD25" s="474"/>
      <c r="BPE25" s="474"/>
      <c r="BPF25" s="474"/>
      <c r="BPG25" s="474"/>
      <c r="BPH25" s="474"/>
      <c r="BPI25" s="474"/>
      <c r="BPJ25" s="474"/>
      <c r="BPK25" s="474"/>
      <c r="BPL25" s="474"/>
      <c r="BPM25" s="474"/>
      <c r="BPN25" s="474"/>
      <c r="BPO25" s="474"/>
      <c r="BPP25" s="474"/>
      <c r="BPQ25" s="474"/>
      <c r="BPR25" s="474"/>
      <c r="BPS25" s="474"/>
      <c r="BPT25" s="474"/>
      <c r="BPU25" s="474"/>
      <c r="BPV25" s="474"/>
      <c r="BPW25" s="474"/>
      <c r="BPX25" s="474"/>
      <c r="BPY25" s="474"/>
      <c r="BPZ25" s="474"/>
      <c r="BQA25" s="474"/>
      <c r="BQB25" s="474"/>
      <c r="BQC25" s="474"/>
      <c r="BQD25" s="474"/>
      <c r="BQE25" s="474"/>
      <c r="BQF25" s="474"/>
      <c r="BQG25" s="474"/>
      <c r="BQH25" s="474"/>
      <c r="BQI25" s="474"/>
      <c r="BQJ25" s="474"/>
      <c r="BQK25" s="474"/>
      <c r="BQL25" s="474"/>
      <c r="BQM25" s="474"/>
      <c r="BQN25" s="474"/>
      <c r="BQO25" s="474"/>
      <c r="BQP25" s="474"/>
      <c r="BQQ25" s="474"/>
      <c r="BQR25" s="474"/>
      <c r="BQS25" s="474"/>
      <c r="BQT25" s="474"/>
      <c r="BQU25" s="474"/>
      <c r="BQV25" s="474"/>
      <c r="BQW25" s="474"/>
      <c r="BQX25" s="474"/>
      <c r="BQY25" s="474"/>
      <c r="BQZ25" s="474"/>
      <c r="BRA25" s="474"/>
      <c r="BRB25" s="474"/>
      <c r="BRC25" s="474"/>
      <c r="BRD25" s="474"/>
      <c r="BRE25" s="474"/>
      <c r="BRF25" s="474"/>
      <c r="BRG25" s="474"/>
      <c r="BRH25" s="474"/>
      <c r="BRI25" s="474"/>
      <c r="BRJ25" s="474"/>
      <c r="BRK25" s="474"/>
      <c r="BRL25" s="474"/>
      <c r="BRM25" s="474"/>
      <c r="BRN25" s="474"/>
      <c r="BRO25" s="474"/>
      <c r="BRP25" s="474"/>
      <c r="BRQ25" s="474"/>
      <c r="BRR25" s="474"/>
      <c r="BRS25" s="474"/>
      <c r="BRT25" s="474"/>
      <c r="BRU25" s="474"/>
      <c r="BRV25" s="474"/>
      <c r="BRW25" s="474"/>
      <c r="BRX25" s="474"/>
      <c r="BRY25" s="474"/>
      <c r="BRZ25" s="474"/>
      <c r="BSA25" s="474"/>
      <c r="BSB25" s="474"/>
      <c r="BSC25" s="474"/>
      <c r="BSD25" s="474"/>
      <c r="BSE25" s="474"/>
      <c r="BSF25" s="474"/>
      <c r="BSG25" s="474"/>
      <c r="BSH25" s="474"/>
      <c r="BSI25" s="474"/>
      <c r="BSJ25" s="474"/>
      <c r="BSK25" s="474"/>
      <c r="BSL25" s="474"/>
      <c r="BSM25" s="474"/>
      <c r="BSN25" s="474"/>
      <c r="BSO25" s="474"/>
      <c r="BSP25" s="474"/>
      <c r="BSQ25" s="474"/>
      <c r="BSR25" s="474"/>
      <c r="BSS25" s="474"/>
      <c r="BST25" s="474"/>
      <c r="BSU25" s="474"/>
      <c r="BSV25" s="474"/>
      <c r="BSW25" s="474"/>
      <c r="BSX25" s="474"/>
      <c r="BSY25" s="474"/>
      <c r="BSZ25" s="474"/>
      <c r="BTA25" s="474"/>
      <c r="BTB25" s="474"/>
      <c r="BTC25" s="474"/>
      <c r="BTD25" s="474"/>
      <c r="BTE25" s="474"/>
      <c r="BTF25" s="474"/>
      <c r="BTG25" s="474"/>
      <c r="BTH25" s="474"/>
      <c r="BTI25" s="474"/>
      <c r="BTJ25" s="474"/>
      <c r="BTK25" s="474"/>
      <c r="BTL25" s="474"/>
      <c r="BTM25" s="474"/>
      <c r="BTN25" s="474"/>
      <c r="BTO25" s="474"/>
      <c r="BTP25" s="474"/>
      <c r="BTQ25" s="474"/>
      <c r="BTR25" s="474"/>
      <c r="BTS25" s="474"/>
      <c r="BTT25" s="474"/>
      <c r="BTU25" s="474"/>
      <c r="BTV25" s="474"/>
      <c r="BTW25" s="474"/>
      <c r="BTX25" s="474"/>
      <c r="BTY25" s="474"/>
      <c r="BTZ25" s="474"/>
      <c r="BUA25" s="474"/>
      <c r="BUB25" s="474"/>
      <c r="BUC25" s="474"/>
      <c r="BUD25" s="474"/>
      <c r="BUE25" s="474"/>
      <c r="BUF25" s="474"/>
      <c r="BUG25" s="474"/>
      <c r="BUH25" s="474"/>
      <c r="BUI25" s="474"/>
      <c r="BUJ25" s="474"/>
      <c r="BUK25" s="474"/>
      <c r="BUL25" s="474"/>
      <c r="BUM25" s="474"/>
      <c r="BUN25" s="474"/>
      <c r="BUO25" s="474"/>
      <c r="BUP25" s="474"/>
      <c r="BUQ25" s="474"/>
      <c r="BUR25" s="474"/>
      <c r="BUS25" s="474"/>
      <c r="BUT25" s="474"/>
      <c r="BUU25" s="474"/>
      <c r="BUV25" s="474"/>
      <c r="BUW25" s="474"/>
      <c r="BUX25" s="474"/>
      <c r="BUY25" s="474"/>
      <c r="BUZ25" s="474"/>
      <c r="BVA25" s="474"/>
      <c r="BVB25" s="474"/>
      <c r="BVC25" s="474"/>
      <c r="BVD25" s="474"/>
      <c r="BVE25" s="474"/>
      <c r="BVF25" s="474"/>
      <c r="BVG25" s="474"/>
      <c r="BVH25" s="474"/>
      <c r="BVI25" s="474"/>
      <c r="BVJ25" s="474"/>
      <c r="BVK25" s="474"/>
      <c r="BVL25" s="474"/>
      <c r="BVM25" s="474"/>
      <c r="BVN25" s="474"/>
      <c r="BVO25" s="474"/>
      <c r="BVP25" s="474"/>
      <c r="BVQ25" s="474"/>
      <c r="BVR25" s="474"/>
      <c r="BVS25" s="474"/>
      <c r="BVT25" s="474"/>
      <c r="BVU25" s="474"/>
      <c r="BVV25" s="474"/>
      <c r="BVW25" s="474"/>
      <c r="BVX25" s="474"/>
      <c r="BVY25" s="474"/>
      <c r="BVZ25" s="474"/>
      <c r="BWA25" s="474"/>
      <c r="BWB25" s="474"/>
      <c r="BWC25" s="474"/>
      <c r="BWD25" s="474"/>
      <c r="BWE25" s="474"/>
      <c r="BWF25" s="474"/>
      <c r="BWG25" s="474"/>
      <c r="BWH25" s="474"/>
      <c r="BWI25" s="474"/>
      <c r="BWJ25" s="474"/>
      <c r="BWK25" s="474"/>
      <c r="BWL25" s="474"/>
      <c r="BWM25" s="474"/>
      <c r="BWN25" s="474"/>
      <c r="BWO25" s="474"/>
      <c r="BWP25" s="474"/>
      <c r="BWQ25" s="474"/>
      <c r="BWR25" s="474"/>
      <c r="BWS25" s="474"/>
      <c r="BWT25" s="474"/>
      <c r="BWU25" s="474"/>
      <c r="BWV25" s="474"/>
    </row>
    <row r="26" spans="1:1972" s="474" customFormat="1" ht="30" customHeight="1" x14ac:dyDescent="0.25">
      <c r="A26" s="2014" t="s">
        <v>1756</v>
      </c>
      <c r="B26" s="2015">
        <v>19.063494420000001</v>
      </c>
      <c r="C26" s="2015">
        <v>0</v>
      </c>
      <c r="D26" s="2016">
        <v>19.063494420000001</v>
      </c>
      <c r="G26" s="1996"/>
      <c r="H26" s="1996"/>
      <c r="I26" s="1996"/>
    </row>
    <row r="27" spans="1:1972" s="474" customFormat="1" ht="30" customHeight="1" x14ac:dyDescent="0.25">
      <c r="A27" s="1997" t="s">
        <v>1757</v>
      </c>
      <c r="B27" s="2011">
        <v>12.612423960000001</v>
      </c>
      <c r="C27" s="2011">
        <v>0</v>
      </c>
      <c r="D27" s="2012">
        <v>12.612423960000001</v>
      </c>
      <c r="G27" s="1996"/>
      <c r="H27" s="1996"/>
      <c r="I27" s="1996"/>
    </row>
    <row r="28" spans="1:1972" s="474" customFormat="1" ht="30" customHeight="1" thickBot="1" x14ac:dyDescent="0.3">
      <c r="A28" s="2017" t="s">
        <v>1758</v>
      </c>
      <c r="B28" s="2018">
        <v>0.66604469999999993</v>
      </c>
      <c r="C28" s="2018">
        <v>0</v>
      </c>
      <c r="D28" s="2019">
        <v>0.66604469999999993</v>
      </c>
      <c r="G28" s="1996"/>
      <c r="H28" s="1996"/>
      <c r="I28" s="1996"/>
    </row>
    <row r="29" spans="1:1972" s="474" customFormat="1" ht="30" customHeight="1" thickTop="1" thickBot="1" x14ac:dyDescent="0.3">
      <c r="A29" s="2020" t="s">
        <v>1759</v>
      </c>
      <c r="B29" s="2021">
        <v>53183.918158680004</v>
      </c>
      <c r="C29" s="2021">
        <v>20.016030480000001</v>
      </c>
      <c r="D29" s="2022">
        <v>53203.934189160005</v>
      </c>
      <c r="G29" s="1996"/>
      <c r="H29" s="1996"/>
      <c r="I29" s="1996"/>
    </row>
    <row r="30" spans="1:1972" s="474" customFormat="1" ht="30" customHeight="1" thickTop="1" thickBot="1" x14ac:dyDescent="0.3">
      <c r="A30" s="2020" t="s">
        <v>1760</v>
      </c>
      <c r="B30" s="2021">
        <v>53151.576215599998</v>
      </c>
      <c r="C30" s="2021">
        <v>20.016030480000001</v>
      </c>
      <c r="D30" s="2022">
        <v>53171.592246079999</v>
      </c>
      <c r="G30" s="1996"/>
      <c r="H30" s="1996"/>
      <c r="I30" s="1996"/>
    </row>
    <row r="31" spans="1:1972" s="1601" customFormat="1" ht="18" customHeight="1" thickTop="1" x14ac:dyDescent="0.5">
      <c r="A31" s="2023" t="s">
        <v>598</v>
      </c>
      <c r="B31" s="2024"/>
      <c r="C31" s="2025"/>
      <c r="D31" s="2024"/>
    </row>
    <row r="32" spans="1:1972" ht="18" customHeight="1" x14ac:dyDescent="0.5">
      <c r="A32" s="368" t="s">
        <v>3849</v>
      </c>
      <c r="B32" s="2026"/>
      <c r="C32" s="2027"/>
      <c r="D32" s="459"/>
    </row>
    <row r="33" spans="1:4" ht="18" customHeight="1" x14ac:dyDescent="0.25">
      <c r="A33" s="368" t="s">
        <v>3850</v>
      </c>
      <c r="B33" s="2026"/>
      <c r="C33" s="2026"/>
      <c r="D33" s="2026"/>
    </row>
    <row r="34" spans="1:4" ht="18" customHeight="1" x14ac:dyDescent="0.5">
      <c r="A34" s="2028" t="s">
        <v>3851</v>
      </c>
      <c r="B34" s="2029"/>
      <c r="C34" s="2030"/>
      <c r="D34" s="2029"/>
    </row>
    <row r="35" spans="1:4" ht="18" customHeight="1" x14ac:dyDescent="0.5">
      <c r="A35" s="2031" t="s">
        <v>1765</v>
      </c>
      <c r="B35" s="2032"/>
      <c r="C35" s="2033"/>
      <c r="D35" s="2032"/>
    </row>
    <row r="36" spans="1:4" ht="18" customHeight="1" x14ac:dyDescent="0.5">
      <c r="A36" s="2023" t="s">
        <v>794</v>
      </c>
      <c r="B36" s="2029"/>
      <c r="C36" s="2030"/>
      <c r="D36" s="2029"/>
    </row>
    <row r="37" spans="1:4" x14ac:dyDescent="0.5">
      <c r="A37" s="2034"/>
    </row>
    <row r="38" spans="1:4" s="1659" customFormat="1" x14ac:dyDescent="0.5">
      <c r="A38" s="2035"/>
      <c r="B38" s="2035"/>
      <c r="C38" s="2036"/>
      <c r="D38" s="2035"/>
    </row>
  </sheetData>
  <mergeCells count="1">
    <mergeCell ref="A1:D1"/>
  </mergeCells>
  <pageMargins left="0.75" right="0.75" top="0.75" bottom="0.75" header="0.3" footer="0"/>
  <pageSetup paperSize="9" scale="63"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O39"/>
  <sheetViews>
    <sheetView showGridLines="0" zoomScale="70" zoomScaleNormal="70" zoomScaleSheetLayoutView="55" workbookViewId="0">
      <pane xSplit="1" ySplit="3" topLeftCell="V4" activePane="bottomRight" state="frozen"/>
      <selection activeCell="R21" sqref="R21"/>
      <selection pane="topRight" activeCell="R21" sqref="R21"/>
      <selection pane="bottomLeft" activeCell="R21" sqref="R21"/>
      <selection pane="bottomRight" activeCell="R21" sqref="R21"/>
    </sheetView>
  </sheetViews>
  <sheetFormatPr defaultColWidth="74.28515625" defaultRowHeight="20.25" x14ac:dyDescent="0.35"/>
  <cols>
    <col min="1" max="1" width="91.85546875" style="466" customWidth="1"/>
    <col min="2" max="21" width="15.7109375" style="466" hidden="1" customWidth="1"/>
    <col min="22" max="23" width="15.7109375" style="466" customWidth="1"/>
    <col min="24" max="96" width="15.7109375" style="469" customWidth="1"/>
    <col min="97" max="16384" width="74.28515625" style="469"/>
  </cols>
  <sheetData>
    <row r="1" spans="1:36" ht="28.5" customHeight="1" x14ac:dyDescent="0.45">
      <c r="A1" s="1761" t="s">
        <v>3852</v>
      </c>
      <c r="B1" s="2037"/>
      <c r="C1" s="2037"/>
      <c r="D1" s="2037"/>
      <c r="E1" s="2037"/>
      <c r="F1" s="469"/>
      <c r="G1" s="469"/>
      <c r="H1" s="2037"/>
      <c r="I1" s="469"/>
      <c r="J1" s="469"/>
      <c r="K1" s="2037"/>
      <c r="L1" s="2037"/>
      <c r="M1" s="2037"/>
      <c r="N1" s="2037"/>
      <c r="O1" s="2037"/>
      <c r="P1" s="2037"/>
      <c r="Q1" s="2037"/>
      <c r="R1" s="2037"/>
      <c r="S1" s="2037"/>
      <c r="T1" s="2037"/>
      <c r="U1" s="2037"/>
      <c r="V1" s="2037"/>
      <c r="W1" s="2037"/>
    </row>
    <row r="2" spans="1:36" ht="15" customHeight="1" thickBot="1" x14ac:dyDescent="0.4">
      <c r="A2" s="2038"/>
      <c r="F2" s="2039"/>
      <c r="G2" s="2039"/>
      <c r="I2" s="2039"/>
      <c r="J2" s="2039"/>
      <c r="O2" s="1568"/>
      <c r="P2" s="1568"/>
      <c r="Q2" s="1568"/>
      <c r="R2" s="1568"/>
      <c r="S2" s="1568"/>
      <c r="T2" s="1568"/>
      <c r="U2" s="1568"/>
      <c r="V2" s="1568"/>
      <c r="Y2" s="1568"/>
      <c r="Z2" s="1568"/>
      <c r="AA2" s="1568"/>
      <c r="AB2" s="1568"/>
      <c r="AC2" s="1568"/>
      <c r="AD2" s="1568"/>
      <c r="AE2" s="1568"/>
      <c r="AF2" s="1568"/>
      <c r="AG2" s="1568"/>
      <c r="AH2" s="1568" t="s">
        <v>681</v>
      </c>
    </row>
    <row r="3" spans="1:36" s="474" customFormat="1" ht="27.95" customHeight="1" thickTop="1" thickBot="1" x14ac:dyDescent="0.3">
      <c r="A3" s="2040"/>
      <c r="B3" s="2041">
        <v>43435</v>
      </c>
      <c r="C3" s="2042">
        <v>43466</v>
      </c>
      <c r="D3" s="2041">
        <v>43497</v>
      </c>
      <c r="E3" s="2042">
        <v>43525</v>
      </c>
      <c r="F3" s="2041">
        <v>43556</v>
      </c>
      <c r="G3" s="2042">
        <v>43586</v>
      </c>
      <c r="H3" s="2041">
        <v>43617</v>
      </c>
      <c r="I3" s="2042">
        <v>43647</v>
      </c>
      <c r="J3" s="2041">
        <v>43678</v>
      </c>
      <c r="K3" s="2042">
        <v>43709</v>
      </c>
      <c r="L3" s="2041">
        <v>43739</v>
      </c>
      <c r="M3" s="2042">
        <v>43770</v>
      </c>
      <c r="N3" s="2041">
        <v>43800</v>
      </c>
      <c r="O3" s="2042">
        <v>43831</v>
      </c>
      <c r="P3" s="2042" t="s">
        <v>3853</v>
      </c>
      <c r="Q3" s="2042" t="s">
        <v>3854</v>
      </c>
      <c r="R3" s="2042" t="s">
        <v>1089</v>
      </c>
      <c r="S3" s="2042" t="s">
        <v>773</v>
      </c>
      <c r="T3" s="2042">
        <v>43983</v>
      </c>
      <c r="U3" s="2042">
        <v>44013</v>
      </c>
      <c r="V3" s="2042">
        <v>44044</v>
      </c>
      <c r="W3" s="2042">
        <v>44075</v>
      </c>
      <c r="X3" s="2042">
        <v>44106</v>
      </c>
      <c r="Y3" s="2042">
        <v>44136</v>
      </c>
      <c r="Z3" s="2042">
        <v>44166</v>
      </c>
      <c r="AA3" s="2042">
        <v>44197</v>
      </c>
      <c r="AB3" s="2042" t="s">
        <v>782</v>
      </c>
      <c r="AC3" s="2042" t="s">
        <v>783</v>
      </c>
      <c r="AD3" s="2042" t="s">
        <v>784</v>
      </c>
      <c r="AE3" s="2042" t="s">
        <v>1095</v>
      </c>
      <c r="AF3" s="2042" t="s">
        <v>1096</v>
      </c>
      <c r="AG3" s="2042" t="s">
        <v>787</v>
      </c>
      <c r="AH3" s="2042">
        <v>44439</v>
      </c>
    </row>
    <row r="4" spans="1:36" s="474" customFormat="1" ht="27.95" customHeight="1" thickTop="1" x14ac:dyDescent="0.25">
      <c r="A4" s="1993" t="s">
        <v>1711</v>
      </c>
      <c r="B4" s="2043">
        <v>7381.8308040700012</v>
      </c>
      <c r="C4" s="2043">
        <v>7295.1135384500012</v>
      </c>
      <c r="D4" s="2043">
        <v>7223.0844884299986</v>
      </c>
      <c r="E4" s="2043">
        <v>7212.85939409</v>
      </c>
      <c r="F4" s="2043">
        <v>7160.9139457299989</v>
      </c>
      <c r="G4" s="2043">
        <v>7212.5251683000006</v>
      </c>
      <c r="H4" s="2043">
        <v>7356.1106059799986</v>
      </c>
      <c r="I4" s="2043">
        <v>7352.6454573399988</v>
      </c>
      <c r="J4" s="2043">
        <v>7411.9245628299996</v>
      </c>
      <c r="K4" s="2043">
        <v>7333.7552548399999</v>
      </c>
      <c r="L4" s="2043">
        <v>7314.7101898399997</v>
      </c>
      <c r="M4" s="2043">
        <v>7387.5283878299988</v>
      </c>
      <c r="N4" s="2043">
        <v>7494.8389286799993</v>
      </c>
      <c r="O4" s="2043">
        <v>7204.0479296499971</v>
      </c>
      <c r="P4" s="2043">
        <v>4968.9218289499995</v>
      </c>
      <c r="Q4" s="2043">
        <v>4860.1564898899996</v>
      </c>
      <c r="R4" s="2043">
        <v>4799.6079644399997</v>
      </c>
      <c r="S4" s="2043">
        <v>4776.92586381</v>
      </c>
      <c r="T4" s="2043">
        <v>4706.2486504600001</v>
      </c>
      <c r="U4" s="2043">
        <v>4786.9978488999996</v>
      </c>
      <c r="V4" s="2043">
        <v>4791.6827885400007</v>
      </c>
      <c r="W4" s="2043">
        <v>4824.0207262799995</v>
      </c>
      <c r="X4" s="2043">
        <v>4762.4161550600011</v>
      </c>
      <c r="Y4" s="2043">
        <v>4695.1096564399986</v>
      </c>
      <c r="Z4" s="2043">
        <v>4643.5602542800007</v>
      </c>
      <c r="AA4" s="2043">
        <v>4673.3408473199997</v>
      </c>
      <c r="AB4" s="2043">
        <v>4766.6771346699998</v>
      </c>
      <c r="AC4" s="2043">
        <v>4679.1717760700003</v>
      </c>
      <c r="AD4" s="2043">
        <v>4600.2861646000001</v>
      </c>
      <c r="AE4" s="2043">
        <v>4561.7208613900002</v>
      </c>
      <c r="AF4" s="2044">
        <v>4662.2045780200006</v>
      </c>
      <c r="AG4" s="2044">
        <v>4593.2487132699998</v>
      </c>
      <c r="AH4" s="2044">
        <v>4660.7970455500017</v>
      </c>
    </row>
    <row r="5" spans="1:36" s="474" customFormat="1" ht="27.95" customHeight="1" x14ac:dyDescent="0.25">
      <c r="A5" s="1997" t="s">
        <v>3847</v>
      </c>
      <c r="B5" s="1994">
        <v>439.19352444000003</v>
      </c>
      <c r="C5" s="1994">
        <v>418.23649968999996</v>
      </c>
      <c r="D5" s="1994">
        <v>413.42124459999997</v>
      </c>
      <c r="E5" s="1994">
        <v>468.92576066000004</v>
      </c>
      <c r="F5" s="1994">
        <v>475.27239429999997</v>
      </c>
      <c r="G5" s="1994">
        <v>473.43483005000002</v>
      </c>
      <c r="H5" s="1994">
        <v>468.12230837000004</v>
      </c>
      <c r="I5" s="1994">
        <v>458.05163639</v>
      </c>
      <c r="J5" s="1994">
        <v>482.46148215999995</v>
      </c>
      <c r="K5" s="1994">
        <v>471.05227606</v>
      </c>
      <c r="L5" s="1994">
        <v>471.85604283999999</v>
      </c>
      <c r="M5" s="1994">
        <v>464.41908011000004</v>
      </c>
      <c r="N5" s="1994">
        <v>456.88199537000003</v>
      </c>
      <c r="O5" s="1994">
        <v>444.81002380000001</v>
      </c>
      <c r="P5" s="1994">
        <v>344.59098285999994</v>
      </c>
      <c r="Q5" s="1994">
        <v>331.25477619000003</v>
      </c>
      <c r="R5" s="1994">
        <v>325.60861328999994</v>
      </c>
      <c r="S5" s="1994">
        <v>321.41275749000005</v>
      </c>
      <c r="T5" s="1994">
        <v>320.92796264000003</v>
      </c>
      <c r="U5" s="1994">
        <v>356.42688883</v>
      </c>
      <c r="V5" s="1994">
        <v>349.45444566000009</v>
      </c>
      <c r="W5" s="1994">
        <v>329.45990058000007</v>
      </c>
      <c r="X5" s="1994">
        <v>328.91797147999995</v>
      </c>
      <c r="Y5" s="1994">
        <v>324.11037345</v>
      </c>
      <c r="Z5" s="1994">
        <v>318.46696170000001</v>
      </c>
      <c r="AA5" s="1994">
        <v>339.80221272999995</v>
      </c>
      <c r="AB5" s="1994">
        <v>338.48293883999997</v>
      </c>
      <c r="AC5" s="1994">
        <v>316.65823933999997</v>
      </c>
      <c r="AD5" s="1994">
        <v>300.82317554000002</v>
      </c>
      <c r="AE5" s="1994">
        <v>303.73962069999999</v>
      </c>
      <c r="AF5" s="1994">
        <v>298.64709932</v>
      </c>
      <c r="AG5" s="1994">
        <v>291.22914443999991</v>
      </c>
      <c r="AH5" s="1994">
        <v>313.16384355000002</v>
      </c>
    </row>
    <row r="6" spans="1:36" s="2000" customFormat="1" ht="27.95" customHeight="1" x14ac:dyDescent="0.25">
      <c r="A6" s="1997" t="s">
        <v>1655</v>
      </c>
      <c r="B6" s="1994">
        <v>25.069902670000001</v>
      </c>
      <c r="C6" s="1994">
        <v>24.691616449999998</v>
      </c>
      <c r="D6" s="1994">
        <v>23.745337500000002</v>
      </c>
      <c r="E6" s="1994">
        <v>24.7001484</v>
      </c>
      <c r="F6" s="1994">
        <v>24.306892850000001</v>
      </c>
      <c r="G6" s="1994">
        <v>23.911425219999998</v>
      </c>
      <c r="H6" s="1994">
        <v>44.526285990000005</v>
      </c>
      <c r="I6" s="1994">
        <v>43.928657919999999</v>
      </c>
      <c r="J6" s="1994">
        <v>43.287082329999997</v>
      </c>
      <c r="K6" s="1994">
        <v>42.723228799999994</v>
      </c>
      <c r="L6" s="1994">
        <v>42.115389260000001</v>
      </c>
      <c r="M6" s="1994">
        <v>41.504107229999995</v>
      </c>
      <c r="N6" s="1994">
        <v>41.674909619999994</v>
      </c>
      <c r="O6" s="1994">
        <v>41.045535530000002</v>
      </c>
      <c r="P6" s="1994">
        <v>40.412597470000001</v>
      </c>
      <c r="Q6" s="1994">
        <v>46.604903460000003</v>
      </c>
      <c r="R6" s="1994">
        <v>39.726557069999998</v>
      </c>
      <c r="S6" s="1994">
        <v>39.948039049999998</v>
      </c>
      <c r="T6" s="1994">
        <v>39.948039049999998</v>
      </c>
      <c r="U6" s="1994">
        <v>39.942714380000005</v>
      </c>
      <c r="V6" s="1994">
        <v>40.059116060000001</v>
      </c>
      <c r="W6" s="1994">
        <v>0</v>
      </c>
      <c r="X6" s="1994">
        <v>0</v>
      </c>
      <c r="Y6" s="1994">
        <v>0</v>
      </c>
      <c r="Z6" s="1994">
        <v>0</v>
      </c>
      <c r="AA6" s="1994">
        <v>0</v>
      </c>
      <c r="AB6" s="1994">
        <v>0</v>
      </c>
      <c r="AC6" s="1994">
        <v>0</v>
      </c>
      <c r="AD6" s="1994">
        <v>0</v>
      </c>
      <c r="AE6" s="1994">
        <v>0</v>
      </c>
      <c r="AF6" s="1994">
        <v>0</v>
      </c>
      <c r="AG6" s="1994">
        <v>0</v>
      </c>
      <c r="AH6" s="1994">
        <v>0</v>
      </c>
      <c r="AJ6" s="474"/>
    </row>
    <row r="7" spans="1:36" s="2000" customFormat="1" ht="27.95" customHeight="1" x14ac:dyDescent="0.25">
      <c r="A7" s="1997" t="s">
        <v>1656</v>
      </c>
      <c r="B7" s="1994">
        <v>1263.7652785299997</v>
      </c>
      <c r="C7" s="1994">
        <v>1215.7496628199999</v>
      </c>
      <c r="D7" s="1994">
        <v>1199.1505472899998</v>
      </c>
      <c r="E7" s="1994">
        <v>1188.19451953</v>
      </c>
      <c r="F7" s="1994">
        <v>1165.1350127599999</v>
      </c>
      <c r="G7" s="1994">
        <v>1125.21744408</v>
      </c>
      <c r="H7" s="1994">
        <v>1208.6122970699998</v>
      </c>
      <c r="I7" s="1994">
        <v>1167.2512087999999</v>
      </c>
      <c r="J7" s="1994">
        <v>1153.4565319200001</v>
      </c>
      <c r="K7" s="1994">
        <v>1115.9065433600001</v>
      </c>
      <c r="L7" s="1994">
        <v>1105.00715352</v>
      </c>
      <c r="M7" s="1994">
        <v>1111.4336489699999</v>
      </c>
      <c r="N7" s="1994">
        <v>1116.04143821</v>
      </c>
      <c r="O7" s="1994">
        <v>1051.49984834</v>
      </c>
      <c r="P7" s="1994">
        <v>870.66082232000008</v>
      </c>
      <c r="Q7" s="1994">
        <v>812.42102571999988</v>
      </c>
      <c r="R7" s="1994">
        <v>818.11232269000004</v>
      </c>
      <c r="S7" s="1994">
        <v>840.39006446000008</v>
      </c>
      <c r="T7" s="1994">
        <v>805.93558149</v>
      </c>
      <c r="U7" s="1994">
        <v>832.22339190999992</v>
      </c>
      <c r="V7" s="1994">
        <v>856.60028907000003</v>
      </c>
      <c r="W7" s="1994">
        <v>913.18241914999999</v>
      </c>
      <c r="X7" s="1994">
        <v>904.20718908000003</v>
      </c>
      <c r="Y7" s="1994">
        <v>840.00914236000006</v>
      </c>
      <c r="Z7" s="1994">
        <v>841.47063172000003</v>
      </c>
      <c r="AA7" s="1994">
        <v>845.13430146999985</v>
      </c>
      <c r="AB7" s="1994">
        <v>842.38840428999993</v>
      </c>
      <c r="AC7" s="1994">
        <v>820.78110732000005</v>
      </c>
      <c r="AD7" s="1994">
        <v>789.47266354999999</v>
      </c>
      <c r="AE7" s="1994">
        <v>772.16965645999994</v>
      </c>
      <c r="AF7" s="1994">
        <v>705.6752766699999</v>
      </c>
      <c r="AG7" s="1994">
        <v>710.94517561999999</v>
      </c>
      <c r="AH7" s="1994">
        <v>716.62381612000013</v>
      </c>
      <c r="AJ7" s="474"/>
    </row>
    <row r="8" spans="1:36" s="2000" customFormat="1" ht="27.95" customHeight="1" x14ac:dyDescent="0.25">
      <c r="A8" s="1997" t="s">
        <v>1679</v>
      </c>
      <c r="B8" s="1994">
        <v>15.61557432</v>
      </c>
      <c r="C8" s="1994">
        <v>15.103698260000002</v>
      </c>
      <c r="D8" s="1994">
        <v>14.820746439999999</v>
      </c>
      <c r="E8" s="1994">
        <v>15.091351490000003</v>
      </c>
      <c r="F8" s="1994">
        <v>15.594111800000002</v>
      </c>
      <c r="G8" s="1994">
        <v>14.67830665</v>
      </c>
      <c r="H8" s="1994">
        <v>14.223198930000001</v>
      </c>
      <c r="I8" s="1994">
        <v>13.72762206</v>
      </c>
      <c r="J8" s="1994">
        <v>13.40461367</v>
      </c>
      <c r="K8" s="1994">
        <v>12.729160630000001</v>
      </c>
      <c r="L8" s="1994">
        <v>12.125906070000001</v>
      </c>
      <c r="M8" s="1994">
        <v>13.061912449999999</v>
      </c>
      <c r="N8" s="1994">
        <v>12.702972990000001</v>
      </c>
      <c r="O8" s="1994">
        <v>11.933254899999998</v>
      </c>
      <c r="P8" s="1994">
        <v>12.205447339999999</v>
      </c>
      <c r="Q8" s="1994">
        <v>12.85055184</v>
      </c>
      <c r="R8" s="1994">
        <v>12.456987880000002</v>
      </c>
      <c r="S8" s="1994">
        <v>12.22325266</v>
      </c>
      <c r="T8" s="1994">
        <v>12.28775484</v>
      </c>
      <c r="U8" s="1994">
        <v>9.2710809100000002</v>
      </c>
      <c r="V8" s="1994">
        <v>9.0383483999999985</v>
      </c>
      <c r="W8" s="1994">
        <v>11.601945839999999</v>
      </c>
      <c r="X8" s="1994">
        <v>13.020327330000001</v>
      </c>
      <c r="Y8" s="1994">
        <v>12.72731351</v>
      </c>
      <c r="Z8" s="1994">
        <v>12.300218340000001</v>
      </c>
      <c r="AA8" s="1994">
        <v>11.524653530000002</v>
      </c>
      <c r="AB8" s="1994">
        <v>11.197459240000001</v>
      </c>
      <c r="AC8" s="1994">
        <v>10.786004879999998</v>
      </c>
      <c r="AD8" s="1994">
        <v>10.547760190000002</v>
      </c>
      <c r="AE8" s="1994">
        <v>10.192792580000001</v>
      </c>
      <c r="AF8" s="1994">
        <v>9.9664991599999997</v>
      </c>
      <c r="AG8" s="1994">
        <v>9.5004563100000006</v>
      </c>
      <c r="AH8" s="1994">
        <v>9.5121644399999994</v>
      </c>
      <c r="AJ8" s="474"/>
    </row>
    <row r="9" spans="1:36" s="2000" customFormat="1" ht="27.95" customHeight="1" x14ac:dyDescent="0.25">
      <c r="A9" s="1997" t="s">
        <v>1680</v>
      </c>
      <c r="B9" s="1994">
        <v>37.420556240000003</v>
      </c>
      <c r="C9" s="1994">
        <v>34.982574629999995</v>
      </c>
      <c r="D9" s="1994">
        <v>33.204380239999999</v>
      </c>
      <c r="E9" s="1994">
        <v>36.526421629999994</v>
      </c>
      <c r="F9" s="1994">
        <v>35.450305469999996</v>
      </c>
      <c r="G9" s="1994">
        <v>40.51457319</v>
      </c>
      <c r="H9" s="1994">
        <v>38.573065970000002</v>
      </c>
      <c r="I9" s="1994">
        <v>36.427633159999999</v>
      </c>
      <c r="J9" s="1994">
        <v>36.223089159999994</v>
      </c>
      <c r="K9" s="1994">
        <v>34.003915599999999</v>
      </c>
      <c r="L9" s="1994">
        <v>32.722919940000004</v>
      </c>
      <c r="M9" s="1994">
        <v>31.75634732</v>
      </c>
      <c r="N9" s="1994">
        <v>48.336560350000006</v>
      </c>
      <c r="O9" s="1994">
        <v>37.365647530000004</v>
      </c>
      <c r="P9" s="1994">
        <v>22.903021460000001</v>
      </c>
      <c r="Q9" s="1994">
        <v>22.585041260000001</v>
      </c>
      <c r="R9" s="1994">
        <v>22.344408059999999</v>
      </c>
      <c r="S9" s="1994">
        <v>22.035264100000003</v>
      </c>
      <c r="T9" s="1994">
        <v>22.518439000000001</v>
      </c>
      <c r="U9" s="1994">
        <v>22.296961360000001</v>
      </c>
      <c r="V9" s="1994">
        <v>21.341213140000001</v>
      </c>
      <c r="W9" s="1994">
        <v>11.133694289999999</v>
      </c>
      <c r="X9" s="1994">
        <v>12.376033980000001</v>
      </c>
      <c r="Y9" s="1994">
        <v>16.004757980000001</v>
      </c>
      <c r="Z9" s="1994">
        <v>15.60919472</v>
      </c>
      <c r="AA9" s="1994">
        <v>15.047621230000001</v>
      </c>
      <c r="AB9" s="1994">
        <v>15.070833850000001</v>
      </c>
      <c r="AC9" s="1994">
        <v>14.66367398</v>
      </c>
      <c r="AD9" s="1994">
        <v>14.291770189999999</v>
      </c>
      <c r="AE9" s="1994">
        <v>14.394699920000001</v>
      </c>
      <c r="AF9" s="1994">
        <v>14.33887923</v>
      </c>
      <c r="AG9" s="1994">
        <v>13.5946006</v>
      </c>
      <c r="AH9" s="1994">
        <v>16.905545589999999</v>
      </c>
      <c r="AJ9" s="474"/>
    </row>
    <row r="10" spans="1:36" s="474" customFormat="1" ht="27.95" customHeight="1" x14ac:dyDescent="0.25">
      <c r="A10" s="1997" t="s">
        <v>1681</v>
      </c>
      <c r="B10" s="1994">
        <v>568.30441629999996</v>
      </c>
      <c r="C10" s="1994">
        <v>586.18332148999991</v>
      </c>
      <c r="D10" s="1994">
        <v>592.12065328999995</v>
      </c>
      <c r="E10" s="1994">
        <v>683.49813503000007</v>
      </c>
      <c r="F10" s="1994">
        <v>684.10736048000001</v>
      </c>
      <c r="G10" s="1994">
        <v>714.17745337999997</v>
      </c>
      <c r="H10" s="1994">
        <v>718.55560097</v>
      </c>
      <c r="I10" s="1994">
        <v>720.36349987000017</v>
      </c>
      <c r="J10" s="1994">
        <v>713.46447872999988</v>
      </c>
      <c r="K10" s="1994">
        <v>706.78786055000012</v>
      </c>
      <c r="L10" s="1994">
        <v>715.82175928999993</v>
      </c>
      <c r="M10" s="1994">
        <v>715.82013835999999</v>
      </c>
      <c r="N10" s="1994">
        <v>715.86975664000011</v>
      </c>
      <c r="O10" s="1994">
        <v>664.94217956999989</v>
      </c>
      <c r="P10" s="1994">
        <v>539.25525348999997</v>
      </c>
      <c r="Q10" s="1994">
        <v>539.68428973999994</v>
      </c>
      <c r="R10" s="1994">
        <v>538.73989372000005</v>
      </c>
      <c r="S10" s="1994">
        <v>542.02311404</v>
      </c>
      <c r="T10" s="1994">
        <v>534.83246159999999</v>
      </c>
      <c r="U10" s="1994">
        <v>542.90018224999994</v>
      </c>
      <c r="V10" s="1994">
        <v>543.75260394000009</v>
      </c>
      <c r="W10" s="1994">
        <v>549.38711950000004</v>
      </c>
      <c r="X10" s="1994">
        <v>500.29383910000001</v>
      </c>
      <c r="Y10" s="1994">
        <v>500.71531314999999</v>
      </c>
      <c r="Z10" s="1994">
        <v>494.45125780000001</v>
      </c>
      <c r="AA10" s="1994">
        <v>496.64132151000001</v>
      </c>
      <c r="AB10" s="1994">
        <v>576.46456737000005</v>
      </c>
      <c r="AC10" s="1994">
        <v>564.53585618</v>
      </c>
      <c r="AD10" s="1994">
        <v>555.17207527999994</v>
      </c>
      <c r="AE10" s="1994">
        <v>553.73071688000016</v>
      </c>
      <c r="AF10" s="1994">
        <v>566.56245142</v>
      </c>
      <c r="AG10" s="1994">
        <v>555.61387365000007</v>
      </c>
      <c r="AH10" s="1994">
        <v>558.4447656000001</v>
      </c>
    </row>
    <row r="11" spans="1:36" s="474" customFormat="1" ht="27.95" customHeight="1" x14ac:dyDescent="0.25">
      <c r="A11" s="1997" t="s">
        <v>1691</v>
      </c>
      <c r="B11" s="1994">
        <v>1896.78357544</v>
      </c>
      <c r="C11" s="1994">
        <v>1861.4282696300002</v>
      </c>
      <c r="D11" s="1994">
        <v>1812.3628041400002</v>
      </c>
      <c r="E11" s="1994">
        <v>1746.46395919</v>
      </c>
      <c r="F11" s="1994">
        <v>1713.3900340099999</v>
      </c>
      <c r="G11" s="1994">
        <v>1748.86280304</v>
      </c>
      <c r="H11" s="1994">
        <v>1756.6758212699997</v>
      </c>
      <c r="I11" s="1994">
        <v>1786.9481770800001</v>
      </c>
      <c r="J11" s="1994">
        <v>1814.0840241300002</v>
      </c>
      <c r="K11" s="1994">
        <v>1800.5382651800003</v>
      </c>
      <c r="L11" s="1994">
        <v>1800.7958809900003</v>
      </c>
      <c r="M11" s="1994">
        <v>1864.1882456400001</v>
      </c>
      <c r="N11" s="1994">
        <v>1938.8864077500002</v>
      </c>
      <c r="O11" s="1994">
        <v>1891.5223910899999</v>
      </c>
      <c r="P11" s="1994">
        <v>894.9472959499999</v>
      </c>
      <c r="Q11" s="1994">
        <v>894.04139486000008</v>
      </c>
      <c r="R11" s="1994">
        <v>879.01231230999997</v>
      </c>
      <c r="S11" s="1994">
        <v>868.80135547999998</v>
      </c>
      <c r="T11" s="1994">
        <v>859.80039933</v>
      </c>
      <c r="U11" s="1994">
        <v>856.97969202000002</v>
      </c>
      <c r="V11" s="1994">
        <v>865.63768581000011</v>
      </c>
      <c r="W11" s="1994">
        <v>855.96028000000001</v>
      </c>
      <c r="X11" s="1994">
        <v>864.38220950000004</v>
      </c>
      <c r="Y11" s="1994">
        <v>893.74357808000002</v>
      </c>
      <c r="Z11" s="1994">
        <v>872.56723192000004</v>
      </c>
      <c r="AA11" s="1994">
        <v>875.27917007999997</v>
      </c>
      <c r="AB11" s="1994">
        <v>896.33628762000001</v>
      </c>
      <c r="AC11" s="1994">
        <v>913.50760792000005</v>
      </c>
      <c r="AD11" s="1994">
        <v>908.12731813000005</v>
      </c>
      <c r="AE11" s="1994">
        <v>913.79352503000007</v>
      </c>
      <c r="AF11" s="1994">
        <v>972.14609710999991</v>
      </c>
      <c r="AG11" s="1994">
        <v>977.34052286999986</v>
      </c>
      <c r="AH11" s="1994">
        <v>1028.63975848</v>
      </c>
    </row>
    <row r="12" spans="1:36" s="474" customFormat="1" ht="27.95" customHeight="1" x14ac:dyDescent="0.25">
      <c r="A12" s="1997" t="s">
        <v>1695</v>
      </c>
      <c r="B12" s="1994">
        <v>602.39891882999996</v>
      </c>
      <c r="C12" s="1994">
        <v>605.12303939000014</v>
      </c>
      <c r="D12" s="1994">
        <v>601.89896656999997</v>
      </c>
      <c r="E12" s="1994">
        <v>668.79520532999993</v>
      </c>
      <c r="F12" s="1994">
        <v>679.2566899200001</v>
      </c>
      <c r="G12" s="1994">
        <v>692.19778666999991</v>
      </c>
      <c r="H12" s="1994">
        <v>711.74457010000003</v>
      </c>
      <c r="I12" s="1994">
        <v>726.5984458800001</v>
      </c>
      <c r="J12" s="1994">
        <v>733.69694248000008</v>
      </c>
      <c r="K12" s="1994">
        <v>743.45200935000003</v>
      </c>
      <c r="L12" s="1994">
        <v>764.06928649999998</v>
      </c>
      <c r="M12" s="1994">
        <v>765.23190433999991</v>
      </c>
      <c r="N12" s="1994">
        <v>780.63231736</v>
      </c>
      <c r="O12" s="1994">
        <v>763.57791253000005</v>
      </c>
      <c r="P12" s="1994">
        <v>635.90515183999992</v>
      </c>
      <c r="Q12" s="1994">
        <v>634.54456033000008</v>
      </c>
      <c r="R12" s="1994">
        <v>627.04535208000004</v>
      </c>
      <c r="S12" s="1994">
        <v>618.7216238200001</v>
      </c>
      <c r="T12" s="1994">
        <v>618.76036785999986</v>
      </c>
      <c r="U12" s="1994">
        <v>622.48923689000003</v>
      </c>
      <c r="V12" s="1994">
        <v>608.26053294999997</v>
      </c>
      <c r="W12" s="1994">
        <v>613.17455961999997</v>
      </c>
      <c r="X12" s="1994">
        <v>607.74008600000002</v>
      </c>
      <c r="Y12" s="1994">
        <v>596.70230623999998</v>
      </c>
      <c r="Z12" s="1994">
        <v>592.60398657999997</v>
      </c>
      <c r="AA12" s="1994">
        <v>588.83306091000009</v>
      </c>
      <c r="AB12" s="1994">
        <v>597.71073860999991</v>
      </c>
      <c r="AC12" s="1994">
        <v>575.91771834999997</v>
      </c>
      <c r="AD12" s="1994">
        <v>573.56325036999988</v>
      </c>
      <c r="AE12" s="1994">
        <v>554.23935641999992</v>
      </c>
      <c r="AF12" s="1994">
        <v>593.35223302000009</v>
      </c>
      <c r="AG12" s="1994">
        <v>558.07234592999998</v>
      </c>
      <c r="AH12" s="1994">
        <v>549.27336883999999</v>
      </c>
    </row>
    <row r="13" spans="1:36" s="474" customFormat="1" ht="27.95" customHeight="1" x14ac:dyDescent="0.25">
      <c r="A13" s="1997" t="s">
        <v>1701</v>
      </c>
      <c r="B13" s="1994">
        <v>367.91732250000001</v>
      </c>
      <c r="C13" s="1994">
        <v>364.74302048999994</v>
      </c>
      <c r="D13" s="1994">
        <v>356.58291106999997</v>
      </c>
      <c r="E13" s="1994">
        <v>353.96305084999995</v>
      </c>
      <c r="F13" s="1994">
        <v>336.29762796000006</v>
      </c>
      <c r="G13" s="1994">
        <v>336.81463874000002</v>
      </c>
      <c r="H13" s="1994">
        <v>332.38880782000001</v>
      </c>
      <c r="I13" s="1994">
        <v>325.75963158999997</v>
      </c>
      <c r="J13" s="1994">
        <v>332.02920137999996</v>
      </c>
      <c r="K13" s="1994">
        <v>320.42811126999999</v>
      </c>
      <c r="L13" s="1994">
        <v>319.35156898999998</v>
      </c>
      <c r="M13" s="1994">
        <v>316.75952694999995</v>
      </c>
      <c r="N13" s="1994">
        <v>321.57677588000001</v>
      </c>
      <c r="O13" s="1994">
        <v>307.50375781999998</v>
      </c>
      <c r="P13" s="1994">
        <v>172.86961011</v>
      </c>
      <c r="Q13" s="1994">
        <v>170.38176751999998</v>
      </c>
      <c r="R13" s="1994">
        <v>168.35197258000002</v>
      </c>
      <c r="S13" s="1994">
        <v>170.60927016999997</v>
      </c>
      <c r="T13" s="1994">
        <v>170.99907879</v>
      </c>
      <c r="U13" s="1994">
        <v>181.79535754000003</v>
      </c>
      <c r="V13" s="1994">
        <v>179.21010086999996</v>
      </c>
      <c r="W13" s="1994">
        <v>203.17403965999998</v>
      </c>
      <c r="X13" s="1994">
        <v>219.08012493000001</v>
      </c>
      <c r="Y13" s="1994">
        <v>216.87375641</v>
      </c>
      <c r="Z13" s="1994">
        <v>213.77661010000003</v>
      </c>
      <c r="AA13" s="1994">
        <v>229.00479742000002</v>
      </c>
      <c r="AB13" s="1994">
        <v>226.21477443000001</v>
      </c>
      <c r="AC13" s="1994">
        <v>224.99612407999999</v>
      </c>
      <c r="AD13" s="1994">
        <v>221.30427865999999</v>
      </c>
      <c r="AE13" s="1994">
        <v>215.60736434999995</v>
      </c>
      <c r="AF13" s="1994">
        <v>221.35943646000001</v>
      </c>
      <c r="AG13" s="1994">
        <v>212.49442729000003</v>
      </c>
      <c r="AH13" s="1994">
        <v>212.67874173000001</v>
      </c>
    </row>
    <row r="14" spans="1:36" s="474" customFormat="1" ht="27.95" customHeight="1" x14ac:dyDescent="0.25">
      <c r="A14" s="1997" t="s">
        <v>1712</v>
      </c>
      <c r="B14" s="1994">
        <v>123.57019205000002</v>
      </c>
      <c r="C14" s="1994">
        <v>131.59119407</v>
      </c>
      <c r="D14" s="1994">
        <v>134.68947945999997</v>
      </c>
      <c r="E14" s="1994">
        <v>124.64964605</v>
      </c>
      <c r="F14" s="1994">
        <v>120.85085146999998</v>
      </c>
      <c r="G14" s="1994">
        <v>117.05640968</v>
      </c>
      <c r="H14" s="1994">
        <v>113.98185414999999</v>
      </c>
      <c r="I14" s="1994">
        <v>112.54308864999999</v>
      </c>
      <c r="J14" s="1994">
        <v>117.67977968</v>
      </c>
      <c r="K14" s="1994">
        <v>114.53761525000002</v>
      </c>
      <c r="L14" s="1994">
        <v>112.80400546999999</v>
      </c>
      <c r="M14" s="1994">
        <v>111.23770164999999</v>
      </c>
      <c r="N14" s="1994">
        <v>111.75356337000001</v>
      </c>
      <c r="O14" s="1994">
        <v>101.98029658</v>
      </c>
      <c r="P14" s="1994">
        <v>79.409687890000001</v>
      </c>
      <c r="Q14" s="1994">
        <v>77.357168970000004</v>
      </c>
      <c r="R14" s="1994">
        <v>74.943966010000011</v>
      </c>
      <c r="S14" s="1994">
        <v>74.531692820000004</v>
      </c>
      <c r="T14" s="1994">
        <v>79.057322999999997</v>
      </c>
      <c r="U14" s="1994">
        <v>80.69310969</v>
      </c>
      <c r="V14" s="1994">
        <v>79.146332420000007</v>
      </c>
      <c r="W14" s="1994">
        <v>101.63128115000001</v>
      </c>
      <c r="X14" s="1994">
        <v>99.866657679999989</v>
      </c>
      <c r="Y14" s="1994">
        <v>96.616644669999999</v>
      </c>
      <c r="Z14" s="1994">
        <v>95.720763210000015</v>
      </c>
      <c r="AA14" s="1994">
        <v>93.01223662000001</v>
      </c>
      <c r="AB14" s="1994">
        <v>95.681556949999987</v>
      </c>
      <c r="AC14" s="1994">
        <v>96.70330039000001</v>
      </c>
      <c r="AD14" s="1994">
        <v>93.392190450000001</v>
      </c>
      <c r="AE14" s="1994">
        <v>90.173775819999989</v>
      </c>
      <c r="AF14" s="1994">
        <v>95.096785570000009</v>
      </c>
      <c r="AG14" s="1994">
        <v>92.768341769999992</v>
      </c>
      <c r="AH14" s="1994">
        <v>90.691425839999994</v>
      </c>
    </row>
    <row r="15" spans="1:36" s="474" customFormat="1" ht="27.95" customHeight="1" x14ac:dyDescent="0.25">
      <c r="A15" s="1997" t="s">
        <v>1719</v>
      </c>
      <c r="B15" s="1994">
        <v>73.217951099999993</v>
      </c>
      <c r="C15" s="1994">
        <v>74.66263975999999</v>
      </c>
      <c r="D15" s="1994">
        <v>75.326574340000008</v>
      </c>
      <c r="E15" s="1994">
        <v>76.683762789999989</v>
      </c>
      <c r="F15" s="1994">
        <v>80.931526649999995</v>
      </c>
      <c r="G15" s="1994">
        <v>79.136795309999997</v>
      </c>
      <c r="H15" s="1994">
        <v>79.00577890000001</v>
      </c>
      <c r="I15" s="1994">
        <v>77.197969400000005</v>
      </c>
      <c r="J15" s="1994">
        <v>78.995504179999998</v>
      </c>
      <c r="K15" s="1994">
        <v>75.445712520000001</v>
      </c>
      <c r="L15" s="1994">
        <v>74.490434789999995</v>
      </c>
      <c r="M15" s="1994">
        <v>74.174906200000009</v>
      </c>
      <c r="N15" s="1994">
        <v>76.705363939999998</v>
      </c>
      <c r="O15" s="1994">
        <v>70.877677240000011</v>
      </c>
      <c r="P15" s="1994">
        <v>49.888311279999996</v>
      </c>
      <c r="Q15" s="1994">
        <v>48.396398690000005</v>
      </c>
      <c r="R15" s="1994">
        <v>47.679917270000004</v>
      </c>
      <c r="S15" s="1994">
        <v>47.064448110000001</v>
      </c>
      <c r="T15" s="1994">
        <v>46.923700980000007</v>
      </c>
      <c r="U15" s="1994">
        <v>46.973167099999991</v>
      </c>
      <c r="V15" s="1994">
        <v>47.480160120000001</v>
      </c>
      <c r="W15" s="1994">
        <v>73.266851499999987</v>
      </c>
      <c r="X15" s="1994">
        <v>69.028822290000008</v>
      </c>
      <c r="Y15" s="1994">
        <v>67.804328999999996</v>
      </c>
      <c r="Z15" s="1994">
        <v>65.132677549999997</v>
      </c>
      <c r="AA15" s="1994">
        <v>64.138312200000001</v>
      </c>
      <c r="AB15" s="1994">
        <v>64.745095879999994</v>
      </c>
      <c r="AC15" s="1994">
        <v>65.340463530000008</v>
      </c>
      <c r="AD15" s="1994">
        <v>63.841345409999995</v>
      </c>
      <c r="AE15" s="1994">
        <v>62.757746189999999</v>
      </c>
      <c r="AF15" s="1994">
        <v>65.526346790000005</v>
      </c>
      <c r="AG15" s="1994">
        <v>64.263345860000001</v>
      </c>
      <c r="AH15" s="1994">
        <v>62.816111530000001</v>
      </c>
    </row>
    <row r="16" spans="1:36" s="474" customFormat="1" ht="27.95" customHeight="1" x14ac:dyDescent="0.25">
      <c r="A16" s="1997" t="s">
        <v>1720</v>
      </c>
      <c r="B16" s="1994">
        <v>545.37484876999997</v>
      </c>
      <c r="C16" s="1994">
        <v>553.35118201</v>
      </c>
      <c r="D16" s="1994">
        <v>547.95244241</v>
      </c>
      <c r="E16" s="1994">
        <v>518.5032013</v>
      </c>
      <c r="F16" s="1994">
        <v>522.05573257000003</v>
      </c>
      <c r="G16" s="1994">
        <v>522.08837320000009</v>
      </c>
      <c r="H16" s="1994">
        <v>517.30092285000001</v>
      </c>
      <c r="I16" s="1994">
        <v>522.75295849000008</v>
      </c>
      <c r="J16" s="1994">
        <v>524.42432069999995</v>
      </c>
      <c r="K16" s="1994">
        <v>518.05834614999992</v>
      </c>
      <c r="L16" s="1994">
        <v>513.26075719999994</v>
      </c>
      <c r="M16" s="1994">
        <v>513.50063704000013</v>
      </c>
      <c r="N16" s="1994">
        <v>511.94426003000001</v>
      </c>
      <c r="O16" s="1994">
        <v>519.12445685</v>
      </c>
      <c r="P16" s="1994">
        <v>358.83715024000003</v>
      </c>
      <c r="Q16" s="1994">
        <v>353.37206450000002</v>
      </c>
      <c r="R16" s="1994">
        <v>347.07110021999995</v>
      </c>
      <c r="S16" s="1994">
        <v>338.68002056</v>
      </c>
      <c r="T16" s="1994">
        <v>335.36052168999998</v>
      </c>
      <c r="U16" s="1994">
        <v>341.16963292000003</v>
      </c>
      <c r="V16" s="1994">
        <v>341.37737305999997</v>
      </c>
      <c r="W16" s="1994">
        <v>314.81755942000001</v>
      </c>
      <c r="X16" s="1994">
        <v>309.45553889000001</v>
      </c>
      <c r="Y16" s="1994">
        <v>303.92621515999997</v>
      </c>
      <c r="Z16" s="1994">
        <v>301.58018035000003</v>
      </c>
      <c r="AA16" s="1994">
        <v>301.58224892999999</v>
      </c>
      <c r="AB16" s="1994">
        <v>298.88808649000003</v>
      </c>
      <c r="AC16" s="1994">
        <v>292.94425177000005</v>
      </c>
      <c r="AD16" s="1994">
        <v>291.31781773999995</v>
      </c>
      <c r="AE16" s="1994">
        <v>290.07002929000004</v>
      </c>
      <c r="AF16" s="1994">
        <v>328.08310026000004</v>
      </c>
      <c r="AG16" s="1994">
        <v>328.37431394999999</v>
      </c>
      <c r="AH16" s="1994">
        <v>328.99314072999999</v>
      </c>
    </row>
    <row r="17" spans="1:1991" s="474" customFormat="1" ht="27.95" customHeight="1" x14ac:dyDescent="0.25">
      <c r="A17" s="1997" t="s">
        <v>1727</v>
      </c>
      <c r="B17" s="1994">
        <v>609.48656267000001</v>
      </c>
      <c r="C17" s="1994">
        <v>594.96922243999995</v>
      </c>
      <c r="D17" s="1994">
        <v>585.57660936000002</v>
      </c>
      <c r="E17" s="1994">
        <v>915.53225958000007</v>
      </c>
      <c r="F17" s="1994">
        <v>922.17736760000014</v>
      </c>
      <c r="G17" s="1994">
        <v>932.21226410999998</v>
      </c>
      <c r="H17" s="1994">
        <v>956.50172708000002</v>
      </c>
      <c r="I17" s="1994">
        <v>968.79943632999993</v>
      </c>
      <c r="J17" s="1994">
        <v>972.70582018000005</v>
      </c>
      <c r="K17" s="1994">
        <v>982.68403472</v>
      </c>
      <c r="L17" s="1994">
        <v>959.62670385000001</v>
      </c>
      <c r="M17" s="1994">
        <v>955.31293545000005</v>
      </c>
      <c r="N17" s="1994">
        <v>949.99247864999995</v>
      </c>
      <c r="O17" s="1994">
        <v>885.47774711999989</v>
      </c>
      <c r="P17" s="1994">
        <v>618.04082748999997</v>
      </c>
      <c r="Q17" s="1994">
        <v>587.71340671000007</v>
      </c>
      <c r="R17" s="1994">
        <v>574.97511460999999</v>
      </c>
      <c r="S17" s="1994">
        <v>564.11982762000002</v>
      </c>
      <c r="T17" s="1994">
        <v>548.77861713999994</v>
      </c>
      <c r="U17" s="1994">
        <v>541.69690098000001</v>
      </c>
      <c r="V17" s="1994">
        <v>540.85089577999997</v>
      </c>
      <c r="W17" s="1994">
        <v>526.89658777</v>
      </c>
      <c r="X17" s="1994">
        <v>518.83598573999996</v>
      </c>
      <c r="Y17" s="1994">
        <v>516.82825653999998</v>
      </c>
      <c r="Z17" s="1994">
        <v>518.6109189</v>
      </c>
      <c r="AA17" s="1994">
        <v>514.37667119000002</v>
      </c>
      <c r="AB17" s="1994">
        <v>513.75121378999995</v>
      </c>
      <c r="AC17" s="1994">
        <v>498.62713997999998</v>
      </c>
      <c r="AD17" s="1994">
        <v>500.71523391000005</v>
      </c>
      <c r="AE17" s="1994">
        <v>502.46715879999999</v>
      </c>
      <c r="AF17" s="1994">
        <v>507.09798966000005</v>
      </c>
      <c r="AG17" s="1994">
        <v>496.56066937000003</v>
      </c>
      <c r="AH17" s="1994">
        <v>496.76921209000005</v>
      </c>
    </row>
    <row r="18" spans="1:1991" s="474" customFormat="1" ht="27.95" customHeight="1" x14ac:dyDescent="0.25">
      <c r="A18" s="1997" t="s">
        <v>1734</v>
      </c>
      <c r="B18" s="1994">
        <v>48.452196950000001</v>
      </c>
      <c r="C18" s="1994">
        <v>48.487423900000003</v>
      </c>
      <c r="D18" s="1994">
        <v>50.307563850000001</v>
      </c>
      <c r="E18" s="1994">
        <v>54.171950750000001</v>
      </c>
      <c r="F18" s="1994">
        <v>54.390621659999994</v>
      </c>
      <c r="G18" s="1994">
        <v>56.618213410000003</v>
      </c>
      <c r="H18" s="1994">
        <v>60.868264200000006</v>
      </c>
      <c r="I18" s="1994">
        <v>58.405129750000008</v>
      </c>
      <c r="J18" s="1994">
        <v>65.110821990000005</v>
      </c>
      <c r="K18" s="1994">
        <v>64.457557440000002</v>
      </c>
      <c r="L18" s="1994">
        <v>63.68358997</v>
      </c>
      <c r="M18" s="1994">
        <v>64.376418229999999</v>
      </c>
      <c r="N18" s="1994">
        <v>65.229827560000004</v>
      </c>
      <c r="O18" s="1994">
        <v>64.208863179999994</v>
      </c>
      <c r="P18" s="1994">
        <v>32.533069070000003</v>
      </c>
      <c r="Q18" s="1994">
        <v>33.306323669999998</v>
      </c>
      <c r="R18" s="1994">
        <v>32.847574510000001</v>
      </c>
      <c r="S18" s="1994">
        <v>32.472277699999999</v>
      </c>
      <c r="T18" s="1994">
        <v>31.737559950000001</v>
      </c>
      <c r="U18" s="1994">
        <v>32.863992340000003</v>
      </c>
      <c r="V18" s="1994">
        <v>34.069773269999999</v>
      </c>
      <c r="W18" s="1994">
        <v>37.075529430000003</v>
      </c>
      <c r="X18" s="1994">
        <v>35.717174970000002</v>
      </c>
      <c r="Y18" s="1994">
        <v>36.311062440000008</v>
      </c>
      <c r="Z18" s="1994">
        <v>35.918685439999997</v>
      </c>
      <c r="AA18" s="1994">
        <v>34.744287100000001</v>
      </c>
      <c r="AB18" s="1994">
        <v>33.935787810000001</v>
      </c>
      <c r="AC18" s="1994">
        <v>32.310332619999997</v>
      </c>
      <c r="AD18" s="1994">
        <v>31.502331820000002</v>
      </c>
      <c r="AE18" s="1994">
        <v>30.820799530000002</v>
      </c>
      <c r="AF18" s="1994">
        <v>31.110007539999998</v>
      </c>
      <c r="AG18" s="1994">
        <v>31.103929659999999</v>
      </c>
      <c r="AH18" s="1994">
        <v>31.102585019999999</v>
      </c>
    </row>
    <row r="19" spans="1:1991" s="474" customFormat="1" ht="27.95" customHeight="1" x14ac:dyDescent="0.25">
      <c r="A19" s="1997" t="s">
        <v>1740</v>
      </c>
      <c r="B19" s="1994">
        <v>41.097003439999995</v>
      </c>
      <c r="C19" s="1994">
        <v>40.060443349999993</v>
      </c>
      <c r="D19" s="1994">
        <v>38.987441740000001</v>
      </c>
      <c r="E19" s="1994">
        <v>59.947146100000012</v>
      </c>
      <c r="F19" s="1994">
        <v>58.450167620000002</v>
      </c>
      <c r="G19" s="1994">
        <v>57.087237400000006</v>
      </c>
      <c r="H19" s="1994">
        <v>60.254646940000008</v>
      </c>
      <c r="I19" s="1994">
        <v>63.402447019999997</v>
      </c>
      <c r="J19" s="1994">
        <v>63.135423780000004</v>
      </c>
      <c r="K19" s="1994">
        <v>65.454040140000004</v>
      </c>
      <c r="L19" s="1994">
        <v>66.186316959999999</v>
      </c>
      <c r="M19" s="1994">
        <v>65.418477609999997</v>
      </c>
      <c r="N19" s="1994">
        <v>63.752156759999998</v>
      </c>
      <c r="O19" s="1994">
        <v>62.561259960000008</v>
      </c>
      <c r="P19" s="1994">
        <v>45.116174969999996</v>
      </c>
      <c r="Q19" s="1994">
        <v>46.317007289999992</v>
      </c>
      <c r="R19" s="1994">
        <v>45.62302382</v>
      </c>
      <c r="S19" s="1994">
        <v>45.495328600000001</v>
      </c>
      <c r="T19" s="1994">
        <v>44.288599470000008</v>
      </c>
      <c r="U19" s="1994">
        <v>46.853259199999997</v>
      </c>
      <c r="V19" s="1994">
        <v>48.10973722</v>
      </c>
      <c r="W19" s="1994">
        <v>64.53988425</v>
      </c>
      <c r="X19" s="1994">
        <v>63.718916400000005</v>
      </c>
      <c r="Y19" s="1994">
        <v>62.291099899999999</v>
      </c>
      <c r="Z19" s="1994">
        <v>59.410903619999999</v>
      </c>
      <c r="AA19" s="1994">
        <v>57.576913429999991</v>
      </c>
      <c r="AB19" s="1994">
        <v>55.978309870000004</v>
      </c>
      <c r="AC19" s="1994">
        <v>54.056943289999992</v>
      </c>
      <c r="AD19" s="1994">
        <v>53.249379040000001</v>
      </c>
      <c r="AE19" s="1994">
        <v>58.069571840000002</v>
      </c>
      <c r="AF19" s="1994">
        <v>61.021077600000012</v>
      </c>
      <c r="AG19" s="1994">
        <v>65.619901780000006</v>
      </c>
      <c r="AH19" s="1994">
        <v>63.803615309999998</v>
      </c>
    </row>
    <row r="20" spans="1:1991" s="474" customFormat="1" ht="27.95" customHeight="1" x14ac:dyDescent="0.25">
      <c r="A20" s="1997" t="s">
        <v>1743</v>
      </c>
      <c r="B20" s="1994">
        <v>127.00217401</v>
      </c>
      <c r="C20" s="1994">
        <v>128.46533281999999</v>
      </c>
      <c r="D20" s="1994">
        <v>130.63930461999999</v>
      </c>
      <c r="E20" s="1994">
        <v>170.27955474000004</v>
      </c>
      <c r="F20" s="1994">
        <v>166.43303312</v>
      </c>
      <c r="G20" s="1994">
        <v>166.34152279999998</v>
      </c>
      <c r="H20" s="1994">
        <v>162.47908748000003</v>
      </c>
      <c r="I20" s="1994">
        <v>159.54712423999999</v>
      </c>
      <c r="J20" s="1994">
        <v>158.20364656999999</v>
      </c>
      <c r="K20" s="1994">
        <v>159.33061479999998</v>
      </c>
      <c r="L20" s="1994">
        <v>155.20575896</v>
      </c>
      <c r="M20" s="1994">
        <v>166.99685081000001</v>
      </c>
      <c r="N20" s="1994">
        <v>177.66092875000001</v>
      </c>
      <c r="O20" s="1994">
        <v>184.21454908999999</v>
      </c>
      <c r="P20" s="1994">
        <v>157.98969520000003</v>
      </c>
      <c r="Q20" s="1994">
        <v>155.74264638</v>
      </c>
      <c r="R20" s="1994">
        <v>152.42264326999998</v>
      </c>
      <c r="S20" s="1994">
        <v>147.84603050999999</v>
      </c>
      <c r="T20" s="1994">
        <v>143.73299157</v>
      </c>
      <c r="U20" s="1994">
        <v>142.10612149000002</v>
      </c>
      <c r="V20" s="1994">
        <v>138.43848478000001</v>
      </c>
      <c r="W20" s="1994">
        <v>140.89859475999998</v>
      </c>
      <c r="X20" s="1994">
        <v>139.24481265</v>
      </c>
      <c r="Y20" s="1994">
        <v>137.25755103</v>
      </c>
      <c r="Z20" s="1994">
        <v>133.26609315000002</v>
      </c>
      <c r="AA20" s="1994">
        <v>131.34554155000001</v>
      </c>
      <c r="AB20" s="1994">
        <v>124.98249756</v>
      </c>
      <c r="AC20" s="1994">
        <v>123.01681217999999</v>
      </c>
      <c r="AD20" s="1994">
        <v>118.95750123999998</v>
      </c>
      <c r="AE20" s="1994">
        <v>115.74605529999999</v>
      </c>
      <c r="AF20" s="1994">
        <v>114.43507274</v>
      </c>
      <c r="AG20" s="1994">
        <v>110.57982087000001</v>
      </c>
      <c r="AH20" s="1994">
        <v>106.29472159999999</v>
      </c>
    </row>
    <row r="21" spans="1:1991" s="474" customFormat="1" ht="27.95" customHeight="1" thickBot="1" x14ac:dyDescent="0.3">
      <c r="A21" s="1997" t="s">
        <v>1748</v>
      </c>
      <c r="B21" s="1994">
        <v>597.16080580999994</v>
      </c>
      <c r="C21" s="1994">
        <v>597.28439724999998</v>
      </c>
      <c r="D21" s="1994">
        <v>612.29748151000001</v>
      </c>
      <c r="E21" s="1994">
        <v>106.93332067</v>
      </c>
      <c r="F21" s="1994">
        <v>106.81421549000001</v>
      </c>
      <c r="G21" s="1994">
        <v>112.17509137</v>
      </c>
      <c r="H21" s="1994">
        <v>112.29636789</v>
      </c>
      <c r="I21" s="1994">
        <v>110.94079070999999</v>
      </c>
      <c r="J21" s="1994">
        <v>109.56179979000001</v>
      </c>
      <c r="K21" s="1994">
        <v>106.16596301999998</v>
      </c>
      <c r="L21" s="1994">
        <v>105.58671523999999</v>
      </c>
      <c r="M21" s="1994">
        <v>112.33554947</v>
      </c>
      <c r="N21" s="1994">
        <v>105.19721545</v>
      </c>
      <c r="O21" s="1994">
        <v>101.40252851999999</v>
      </c>
      <c r="P21" s="1994">
        <v>93.356729970000004</v>
      </c>
      <c r="Q21" s="1994">
        <v>93.583162760000008</v>
      </c>
      <c r="R21" s="1994">
        <v>92.646205049999992</v>
      </c>
      <c r="S21" s="1994">
        <v>90.551496620000009</v>
      </c>
      <c r="T21" s="1994">
        <v>90.359252059999989</v>
      </c>
      <c r="U21" s="1994">
        <v>90.316159089999999</v>
      </c>
      <c r="V21" s="1994">
        <v>88.855695990000001</v>
      </c>
      <c r="W21" s="1994">
        <v>77.820479360000007</v>
      </c>
      <c r="X21" s="1994">
        <v>76.53046504000001</v>
      </c>
      <c r="Y21" s="1994">
        <v>73.18795652</v>
      </c>
      <c r="Z21" s="1994">
        <v>72.673939180000005</v>
      </c>
      <c r="AA21" s="1994">
        <v>75.297497419999999</v>
      </c>
      <c r="AB21" s="1994">
        <v>74.848582069999992</v>
      </c>
      <c r="AC21" s="1994">
        <v>74.326200260000007</v>
      </c>
      <c r="AD21" s="1994">
        <v>74.008073080000003</v>
      </c>
      <c r="AE21" s="1994">
        <v>73.747992280000005</v>
      </c>
      <c r="AF21" s="1994">
        <v>77.786225470000005</v>
      </c>
      <c r="AG21" s="1994">
        <v>75.187843299999997</v>
      </c>
      <c r="AH21" s="1994">
        <v>75.084229080000014</v>
      </c>
    </row>
    <row r="22" spans="1:1991" s="474" customFormat="1" ht="27.95" customHeight="1" x14ac:dyDescent="0.25">
      <c r="A22" s="2002" t="s">
        <v>1752</v>
      </c>
      <c r="B22" s="2045">
        <v>55235.951802159994</v>
      </c>
      <c r="C22" s="2045">
        <v>55480.914553979994</v>
      </c>
      <c r="D22" s="2045">
        <v>55411.818721819996</v>
      </c>
      <c r="E22" s="2045">
        <v>55483.186740470002</v>
      </c>
      <c r="F22" s="2045">
        <v>55516.292739399993</v>
      </c>
      <c r="G22" s="2045">
        <v>55921.881336959996</v>
      </c>
      <c r="H22" s="2045">
        <v>56364.598339190001</v>
      </c>
      <c r="I22" s="2045">
        <v>56477.637135699995</v>
      </c>
      <c r="J22" s="2045">
        <v>56557.637627709999</v>
      </c>
      <c r="K22" s="2045">
        <v>56556.596804209999</v>
      </c>
      <c r="L22" s="2045">
        <v>56689.812717190005</v>
      </c>
      <c r="M22" s="2045">
        <v>57152.028239370004</v>
      </c>
      <c r="N22" s="2045">
        <v>57893.945190770006</v>
      </c>
      <c r="O22" s="2045">
        <v>57761.226740089995</v>
      </c>
      <c r="P22" s="2045">
        <v>46139.055147039995</v>
      </c>
      <c r="Q22" s="2045">
        <v>45993.181178779996</v>
      </c>
      <c r="R22" s="2045">
        <v>45736.957010839993</v>
      </c>
      <c r="S22" s="2045">
        <v>45721.02903587</v>
      </c>
      <c r="T22" s="2045">
        <v>45505.63464222</v>
      </c>
      <c r="U22" s="2045">
        <v>45764.200659219998</v>
      </c>
      <c r="V22" s="2045">
        <v>46113.726576510002</v>
      </c>
      <c r="W22" s="2045">
        <v>46743.258458080003</v>
      </c>
      <c r="X22" s="2045">
        <v>45864.03787136</v>
      </c>
      <c r="Y22" s="2045">
        <v>46295.0304722</v>
      </c>
      <c r="Z22" s="2045">
        <v>46218.800151529998</v>
      </c>
      <c r="AA22" s="2045">
        <v>47065.636361390003</v>
      </c>
      <c r="AB22" s="2045">
        <v>47766.100416839996</v>
      </c>
      <c r="AC22" s="2045">
        <v>47932.584664670001</v>
      </c>
      <c r="AD22" s="2045">
        <v>47760.321076579996</v>
      </c>
      <c r="AE22" s="2045">
        <v>47560.14393002</v>
      </c>
      <c r="AF22" s="2004">
        <v>47852.257565170003</v>
      </c>
      <c r="AG22" s="2004">
        <v>48257.973031689995</v>
      </c>
      <c r="AH22" s="2004">
        <v>48398.986883689999</v>
      </c>
    </row>
    <row r="23" spans="1:1991" s="474" customFormat="1" ht="27.95" customHeight="1" x14ac:dyDescent="0.25">
      <c r="A23" s="2005" t="s">
        <v>1753</v>
      </c>
      <c r="B23" s="2046">
        <v>15632.4251339</v>
      </c>
      <c r="C23" s="2046">
        <v>15667.076082830001</v>
      </c>
      <c r="D23" s="2046">
        <v>15643.354920619999</v>
      </c>
      <c r="E23" s="2046">
        <v>15568.237738080001</v>
      </c>
      <c r="F23" s="2046">
        <v>15505.94324138</v>
      </c>
      <c r="G23" s="2046">
        <v>15893.045626970001</v>
      </c>
      <c r="H23" s="2046">
        <v>15922.922032650002</v>
      </c>
      <c r="I23" s="2046">
        <v>15908.379003979999</v>
      </c>
      <c r="J23" s="2046">
        <v>15936.428254440001</v>
      </c>
      <c r="K23" s="2046">
        <v>15877.31406004</v>
      </c>
      <c r="L23" s="2046">
        <v>15898.10129391</v>
      </c>
      <c r="M23" s="2046">
        <v>16028.56542753</v>
      </c>
      <c r="N23" s="2046">
        <v>16050.368949740001</v>
      </c>
      <c r="O23" s="2046">
        <v>15991.351057080001</v>
      </c>
      <c r="P23" s="2046">
        <v>16314.118940279999</v>
      </c>
      <c r="Q23" s="2046">
        <v>16109.97004367</v>
      </c>
      <c r="R23" s="2046">
        <v>16005.481500649999</v>
      </c>
      <c r="S23" s="2046">
        <v>16003.630678330001</v>
      </c>
      <c r="T23" s="2046">
        <v>16040.285136660001</v>
      </c>
      <c r="U23" s="2046">
        <v>16025.551209649999</v>
      </c>
      <c r="V23" s="2046">
        <v>16014.916546130002</v>
      </c>
      <c r="W23" s="2046">
        <v>16207.281993250001</v>
      </c>
      <c r="X23" s="2046">
        <v>15214.584619610001</v>
      </c>
      <c r="Y23" s="2046">
        <v>15333.216096479999</v>
      </c>
      <c r="Z23" s="2046">
        <v>15289.0669316</v>
      </c>
      <c r="AA23" s="2046">
        <v>15984.91910909</v>
      </c>
      <c r="AB23" s="2046">
        <v>16419.40419479</v>
      </c>
      <c r="AC23" s="2046">
        <v>16474.167546200002</v>
      </c>
      <c r="AD23" s="2046">
        <v>16503.336084890001</v>
      </c>
      <c r="AE23" s="2046">
        <v>16464.24369816</v>
      </c>
      <c r="AF23" s="2007">
        <v>16605.350953579997</v>
      </c>
      <c r="AG23" s="2007">
        <v>16749.956609019999</v>
      </c>
      <c r="AH23" s="2007">
        <v>16784.690062909998</v>
      </c>
    </row>
    <row r="24" spans="1:1991" s="2010" customFormat="1" ht="27.95" customHeight="1" x14ac:dyDescent="0.25">
      <c r="A24" s="1993" t="s">
        <v>1754</v>
      </c>
      <c r="B24" s="2009">
        <v>302.62507574999995</v>
      </c>
      <c r="C24" s="2009">
        <v>295.43540435</v>
      </c>
      <c r="D24" s="2009">
        <v>295.70377499</v>
      </c>
      <c r="E24" s="2009">
        <v>288.21533376000002</v>
      </c>
      <c r="F24" s="2009">
        <v>284.97672244</v>
      </c>
      <c r="G24" s="2009">
        <v>277.61701155999998</v>
      </c>
      <c r="H24" s="2009">
        <v>274.57909070999995</v>
      </c>
      <c r="I24" s="2009">
        <v>262.18072727000003</v>
      </c>
      <c r="J24" s="2009">
        <v>257.29498290999999</v>
      </c>
      <c r="K24" s="2009">
        <v>252.67309204</v>
      </c>
      <c r="L24" s="2009">
        <v>244.45113764999996</v>
      </c>
      <c r="M24" s="2009">
        <v>239.39695988000005</v>
      </c>
      <c r="N24" s="2009">
        <v>234.72018494</v>
      </c>
      <c r="O24" s="2009">
        <v>219.26891641999998</v>
      </c>
      <c r="P24" s="2009">
        <v>214.20889710000003</v>
      </c>
      <c r="Q24" s="2009">
        <v>203.32483567999998</v>
      </c>
      <c r="R24" s="2009">
        <v>197.15724121999997</v>
      </c>
      <c r="S24" s="2009">
        <v>190.85719231000002</v>
      </c>
      <c r="T24" s="2009">
        <v>183.45893171999995</v>
      </c>
      <c r="U24" s="2009">
        <v>178.87039532999998</v>
      </c>
      <c r="V24" s="2009">
        <v>172.28696393999999</v>
      </c>
      <c r="W24" s="2009">
        <v>173.01027386000001</v>
      </c>
      <c r="X24" s="2009">
        <v>166.06333506999999</v>
      </c>
      <c r="Y24" s="2009">
        <v>164.53763904000002</v>
      </c>
      <c r="Z24" s="2009">
        <v>159.22823878</v>
      </c>
      <c r="AA24" s="2009">
        <v>152.75633329000001</v>
      </c>
      <c r="AB24" s="2009">
        <v>157.04296821</v>
      </c>
      <c r="AC24" s="2009">
        <v>149.56026201999998</v>
      </c>
      <c r="AD24" s="2009">
        <v>141.62629385</v>
      </c>
      <c r="AE24" s="2009">
        <v>129.33400417999999</v>
      </c>
      <c r="AF24" s="2012">
        <v>122.55212059999999</v>
      </c>
      <c r="AG24" s="2012">
        <v>119.73489736999997</v>
      </c>
      <c r="AH24" s="2012">
        <v>111.80831683999997</v>
      </c>
      <c r="AI24" s="474"/>
      <c r="AJ24" s="474"/>
      <c r="AK24" s="474"/>
      <c r="AL24" s="474"/>
      <c r="AM24" s="474"/>
      <c r="AN24" s="474"/>
      <c r="AO24" s="474"/>
      <c r="AP24" s="474"/>
      <c r="AQ24" s="474"/>
      <c r="AR24" s="474"/>
      <c r="AS24" s="474"/>
      <c r="AT24" s="474"/>
      <c r="AU24" s="474"/>
      <c r="AV24" s="474"/>
      <c r="AW24" s="474"/>
      <c r="AX24" s="474"/>
      <c r="AY24" s="474"/>
      <c r="AZ24" s="474"/>
      <c r="BA24" s="474"/>
      <c r="BB24" s="474"/>
      <c r="BC24" s="474"/>
      <c r="BD24" s="474"/>
      <c r="BE24" s="474"/>
      <c r="BF24" s="474"/>
      <c r="BG24" s="474"/>
      <c r="BH24" s="474"/>
      <c r="BI24" s="474"/>
      <c r="BJ24" s="474"/>
      <c r="BK24" s="474"/>
      <c r="BL24" s="474"/>
      <c r="BM24" s="474"/>
      <c r="BN24" s="474"/>
      <c r="BO24" s="474"/>
      <c r="BP24" s="474"/>
      <c r="BQ24" s="474"/>
      <c r="BR24" s="474"/>
      <c r="BS24" s="474"/>
      <c r="BT24" s="474"/>
      <c r="BU24" s="474"/>
      <c r="BV24" s="474"/>
      <c r="BW24" s="474"/>
      <c r="BX24" s="474"/>
      <c r="BY24" s="474"/>
      <c r="BZ24" s="474"/>
      <c r="CA24" s="474"/>
      <c r="CB24" s="474"/>
      <c r="CC24" s="474"/>
      <c r="CD24" s="474"/>
      <c r="CE24" s="474"/>
      <c r="CF24" s="474"/>
      <c r="CG24" s="474"/>
      <c r="CH24" s="474"/>
      <c r="CI24" s="474"/>
      <c r="CJ24" s="474"/>
      <c r="CK24" s="474"/>
      <c r="CL24" s="474"/>
      <c r="CM24" s="474"/>
      <c r="CN24" s="474"/>
      <c r="CO24" s="474"/>
      <c r="CP24" s="474"/>
      <c r="CQ24" s="474"/>
      <c r="CR24" s="474"/>
      <c r="CS24" s="474"/>
      <c r="CT24" s="474"/>
      <c r="CU24" s="474"/>
      <c r="CV24" s="474"/>
      <c r="CW24" s="474"/>
      <c r="CX24" s="474"/>
      <c r="CY24" s="474"/>
      <c r="CZ24" s="474"/>
      <c r="DA24" s="474"/>
      <c r="DB24" s="474"/>
      <c r="DC24" s="474"/>
      <c r="DD24" s="474"/>
      <c r="DE24" s="474"/>
      <c r="DF24" s="474"/>
      <c r="DG24" s="474"/>
      <c r="DH24" s="474"/>
      <c r="DI24" s="474"/>
      <c r="DJ24" s="474"/>
      <c r="DK24" s="474"/>
      <c r="DL24" s="474"/>
      <c r="DM24" s="474"/>
      <c r="DN24" s="474"/>
      <c r="DO24" s="474"/>
      <c r="DP24" s="474"/>
      <c r="DQ24" s="474"/>
      <c r="DR24" s="474"/>
      <c r="DS24" s="474"/>
      <c r="DT24" s="474"/>
      <c r="DU24" s="474"/>
      <c r="DV24" s="474"/>
      <c r="DW24" s="474"/>
      <c r="DX24" s="474"/>
      <c r="DY24" s="474"/>
      <c r="DZ24" s="474"/>
      <c r="EA24" s="474"/>
      <c r="EB24" s="474"/>
      <c r="EC24" s="474"/>
      <c r="ED24" s="474"/>
      <c r="EE24" s="474"/>
      <c r="EF24" s="474"/>
      <c r="EG24" s="474"/>
      <c r="EH24" s="474"/>
      <c r="EI24" s="474"/>
      <c r="EJ24" s="474"/>
      <c r="EK24" s="474"/>
      <c r="EL24" s="474"/>
      <c r="EM24" s="474"/>
      <c r="EN24" s="474"/>
      <c r="EO24" s="474"/>
      <c r="EP24" s="474"/>
      <c r="EQ24" s="474"/>
      <c r="ER24" s="474"/>
      <c r="ES24" s="474"/>
      <c r="ET24" s="474"/>
      <c r="EU24" s="474"/>
      <c r="EV24" s="474"/>
      <c r="EW24" s="474"/>
      <c r="EX24" s="474"/>
      <c r="EY24" s="474"/>
      <c r="EZ24" s="474"/>
      <c r="FA24" s="474"/>
      <c r="FB24" s="474"/>
      <c r="FC24" s="474"/>
      <c r="FD24" s="474"/>
      <c r="FE24" s="474"/>
      <c r="FF24" s="474"/>
      <c r="FG24" s="474"/>
      <c r="FH24" s="474"/>
      <c r="FI24" s="474"/>
      <c r="FJ24" s="474"/>
      <c r="FK24" s="474"/>
      <c r="FL24" s="474"/>
      <c r="FM24" s="474"/>
      <c r="FN24" s="474"/>
      <c r="FO24" s="474"/>
      <c r="FP24" s="474"/>
      <c r="FQ24" s="474"/>
      <c r="FR24" s="474"/>
      <c r="FS24" s="474"/>
      <c r="FT24" s="474"/>
      <c r="FU24" s="474"/>
      <c r="FV24" s="474"/>
      <c r="FW24" s="474"/>
      <c r="FX24" s="474"/>
      <c r="FY24" s="474"/>
      <c r="FZ24" s="474"/>
      <c r="GA24" s="474"/>
      <c r="GB24" s="474"/>
      <c r="GC24" s="474"/>
      <c r="GD24" s="474"/>
      <c r="GE24" s="474"/>
      <c r="GF24" s="474"/>
      <c r="GG24" s="474"/>
      <c r="GH24" s="474"/>
      <c r="GI24" s="474"/>
      <c r="GJ24" s="474"/>
      <c r="GK24" s="474"/>
      <c r="GL24" s="474"/>
      <c r="GM24" s="474"/>
      <c r="GN24" s="474"/>
      <c r="GO24" s="474"/>
      <c r="GP24" s="474"/>
      <c r="GQ24" s="474"/>
      <c r="GR24" s="474"/>
      <c r="GS24" s="474"/>
      <c r="GT24" s="474"/>
      <c r="GU24" s="474"/>
      <c r="GV24" s="474"/>
      <c r="GW24" s="474"/>
      <c r="GX24" s="474"/>
      <c r="GY24" s="474"/>
      <c r="GZ24" s="474"/>
      <c r="HA24" s="474"/>
      <c r="HB24" s="474"/>
      <c r="HC24" s="474"/>
      <c r="HD24" s="474"/>
      <c r="HE24" s="474"/>
      <c r="HF24" s="474"/>
      <c r="HG24" s="474"/>
      <c r="HH24" s="474"/>
      <c r="HI24" s="474"/>
      <c r="HJ24" s="474"/>
      <c r="HK24" s="474"/>
      <c r="HL24" s="474"/>
      <c r="HM24" s="474"/>
      <c r="HN24" s="474"/>
      <c r="HO24" s="474"/>
      <c r="HP24" s="474"/>
      <c r="HQ24" s="474"/>
      <c r="HR24" s="474"/>
      <c r="HS24" s="474"/>
      <c r="HT24" s="474"/>
      <c r="HU24" s="474"/>
      <c r="HV24" s="474"/>
      <c r="HW24" s="474"/>
      <c r="HX24" s="474"/>
      <c r="HY24" s="474"/>
      <c r="HZ24" s="474"/>
      <c r="IA24" s="474"/>
      <c r="IB24" s="474"/>
      <c r="IC24" s="474"/>
      <c r="ID24" s="474"/>
      <c r="IE24" s="474"/>
      <c r="IF24" s="474"/>
      <c r="IG24" s="474"/>
      <c r="IH24" s="474"/>
      <c r="II24" s="474"/>
      <c r="IJ24" s="474"/>
      <c r="IK24" s="474"/>
      <c r="IL24" s="474"/>
      <c r="IM24" s="474"/>
      <c r="IN24" s="474"/>
      <c r="IO24" s="474"/>
      <c r="IP24" s="474"/>
      <c r="IQ24" s="474"/>
      <c r="IR24" s="474"/>
      <c r="IS24" s="474"/>
      <c r="IT24" s="474"/>
      <c r="IU24" s="474"/>
      <c r="IV24" s="474"/>
      <c r="IW24" s="474"/>
      <c r="IX24" s="474"/>
      <c r="IY24" s="474"/>
      <c r="IZ24" s="474"/>
      <c r="JA24" s="474"/>
      <c r="JB24" s="474"/>
      <c r="JC24" s="474"/>
      <c r="JD24" s="474"/>
      <c r="JE24" s="474"/>
      <c r="JF24" s="474"/>
      <c r="JG24" s="474"/>
      <c r="JH24" s="474"/>
      <c r="JI24" s="474"/>
      <c r="JJ24" s="474"/>
      <c r="JK24" s="474"/>
      <c r="JL24" s="474"/>
      <c r="JM24" s="474"/>
      <c r="JN24" s="474"/>
      <c r="JO24" s="474"/>
      <c r="JP24" s="474"/>
      <c r="JQ24" s="474"/>
      <c r="JR24" s="474"/>
      <c r="JS24" s="474"/>
      <c r="JT24" s="474"/>
      <c r="JU24" s="474"/>
      <c r="JV24" s="474"/>
      <c r="JW24" s="474"/>
      <c r="JX24" s="474"/>
      <c r="JY24" s="474"/>
      <c r="JZ24" s="474"/>
      <c r="KA24" s="474"/>
      <c r="KB24" s="474"/>
      <c r="KC24" s="474"/>
      <c r="KD24" s="474"/>
      <c r="KE24" s="474"/>
      <c r="KF24" s="474"/>
      <c r="KG24" s="474"/>
      <c r="KH24" s="474"/>
      <c r="KI24" s="474"/>
      <c r="KJ24" s="474"/>
      <c r="KK24" s="474"/>
      <c r="KL24" s="474"/>
      <c r="KM24" s="474"/>
      <c r="KN24" s="474"/>
      <c r="KO24" s="474"/>
      <c r="KP24" s="474"/>
      <c r="KQ24" s="474"/>
      <c r="KR24" s="474"/>
      <c r="KS24" s="474"/>
      <c r="KT24" s="474"/>
      <c r="KU24" s="474"/>
      <c r="KV24" s="474"/>
      <c r="KW24" s="474"/>
      <c r="KX24" s="474"/>
      <c r="KY24" s="474"/>
      <c r="KZ24" s="474"/>
      <c r="LA24" s="474"/>
      <c r="LB24" s="474"/>
      <c r="LC24" s="474"/>
      <c r="LD24" s="474"/>
      <c r="LE24" s="474"/>
      <c r="LF24" s="474"/>
      <c r="LG24" s="474"/>
      <c r="LH24" s="474"/>
      <c r="LI24" s="474"/>
      <c r="LJ24" s="474"/>
      <c r="LK24" s="474"/>
      <c r="LL24" s="474"/>
      <c r="LM24" s="474"/>
      <c r="LN24" s="474"/>
      <c r="LO24" s="474"/>
      <c r="LP24" s="474"/>
      <c r="LQ24" s="474"/>
      <c r="LR24" s="474"/>
      <c r="LS24" s="474"/>
      <c r="LT24" s="474"/>
      <c r="LU24" s="474"/>
      <c r="LV24" s="474"/>
      <c r="LW24" s="474"/>
      <c r="LX24" s="474"/>
      <c r="LY24" s="474"/>
      <c r="LZ24" s="474"/>
      <c r="MA24" s="474"/>
      <c r="MB24" s="474"/>
      <c r="MC24" s="474"/>
      <c r="MD24" s="474"/>
      <c r="ME24" s="474"/>
      <c r="MF24" s="474"/>
      <c r="MG24" s="474"/>
      <c r="MH24" s="474"/>
      <c r="MI24" s="474"/>
      <c r="MJ24" s="474"/>
      <c r="MK24" s="474"/>
      <c r="ML24" s="474"/>
      <c r="MM24" s="474"/>
      <c r="MN24" s="474"/>
      <c r="MO24" s="474"/>
      <c r="MP24" s="474"/>
      <c r="MQ24" s="474"/>
      <c r="MR24" s="474"/>
      <c r="MS24" s="474"/>
      <c r="MT24" s="474"/>
      <c r="MU24" s="474"/>
      <c r="MV24" s="474"/>
      <c r="MW24" s="474"/>
      <c r="MX24" s="474"/>
      <c r="MY24" s="474"/>
      <c r="MZ24" s="474"/>
      <c r="NA24" s="474"/>
      <c r="NB24" s="474"/>
      <c r="NC24" s="474"/>
      <c r="ND24" s="474"/>
      <c r="NE24" s="474"/>
      <c r="NF24" s="474"/>
      <c r="NG24" s="474"/>
      <c r="NH24" s="474"/>
      <c r="NI24" s="474"/>
      <c r="NJ24" s="474"/>
      <c r="NK24" s="474"/>
      <c r="NL24" s="474"/>
      <c r="NM24" s="474"/>
      <c r="NN24" s="474"/>
      <c r="NO24" s="474"/>
      <c r="NP24" s="474"/>
      <c r="NQ24" s="474"/>
      <c r="NR24" s="474"/>
      <c r="NS24" s="474"/>
      <c r="NT24" s="474"/>
      <c r="NU24" s="474"/>
      <c r="NV24" s="474"/>
      <c r="NW24" s="474"/>
      <c r="NX24" s="474"/>
      <c r="NY24" s="474"/>
      <c r="NZ24" s="474"/>
      <c r="OA24" s="474"/>
      <c r="OB24" s="474"/>
      <c r="OC24" s="474"/>
      <c r="OD24" s="474"/>
      <c r="OE24" s="474"/>
      <c r="OF24" s="474"/>
      <c r="OG24" s="474"/>
      <c r="OH24" s="474"/>
      <c r="OI24" s="474"/>
      <c r="OJ24" s="474"/>
      <c r="OK24" s="474"/>
      <c r="OL24" s="474"/>
      <c r="OM24" s="474"/>
      <c r="ON24" s="474"/>
      <c r="OO24" s="474"/>
      <c r="OP24" s="474"/>
      <c r="OQ24" s="474"/>
      <c r="OR24" s="474"/>
      <c r="OS24" s="474"/>
      <c r="OT24" s="474"/>
      <c r="OU24" s="474"/>
      <c r="OV24" s="474"/>
      <c r="OW24" s="474"/>
      <c r="OX24" s="474"/>
      <c r="OY24" s="474"/>
      <c r="OZ24" s="474"/>
      <c r="PA24" s="474"/>
      <c r="PB24" s="474"/>
      <c r="PC24" s="474"/>
      <c r="PD24" s="474"/>
      <c r="PE24" s="474"/>
      <c r="PF24" s="474"/>
      <c r="PG24" s="474"/>
      <c r="PH24" s="474"/>
      <c r="PI24" s="474"/>
      <c r="PJ24" s="474"/>
      <c r="PK24" s="474"/>
      <c r="PL24" s="474"/>
      <c r="PM24" s="474"/>
      <c r="PN24" s="474"/>
      <c r="PO24" s="474"/>
      <c r="PP24" s="474"/>
      <c r="PQ24" s="474"/>
      <c r="PR24" s="474"/>
      <c r="PS24" s="474"/>
      <c r="PT24" s="474"/>
      <c r="PU24" s="474"/>
      <c r="PV24" s="474"/>
      <c r="PW24" s="474"/>
      <c r="PX24" s="474"/>
      <c r="PY24" s="474"/>
      <c r="PZ24" s="474"/>
      <c r="QA24" s="474"/>
      <c r="QB24" s="474"/>
      <c r="QC24" s="474"/>
      <c r="QD24" s="474"/>
      <c r="QE24" s="474"/>
      <c r="QF24" s="474"/>
      <c r="QG24" s="474"/>
      <c r="QH24" s="474"/>
      <c r="QI24" s="474"/>
      <c r="QJ24" s="474"/>
      <c r="QK24" s="474"/>
      <c r="QL24" s="474"/>
      <c r="QM24" s="474"/>
      <c r="QN24" s="474"/>
      <c r="QO24" s="474"/>
      <c r="QP24" s="474"/>
      <c r="QQ24" s="474"/>
      <c r="QR24" s="474"/>
      <c r="QS24" s="474"/>
      <c r="QT24" s="474"/>
      <c r="QU24" s="474"/>
      <c r="QV24" s="474"/>
      <c r="QW24" s="474"/>
      <c r="QX24" s="474"/>
      <c r="QY24" s="474"/>
      <c r="QZ24" s="474"/>
      <c r="RA24" s="474"/>
      <c r="RB24" s="474"/>
      <c r="RC24" s="474"/>
      <c r="RD24" s="474"/>
      <c r="RE24" s="474"/>
      <c r="RF24" s="474"/>
      <c r="RG24" s="474"/>
      <c r="RH24" s="474"/>
      <c r="RI24" s="474"/>
      <c r="RJ24" s="474"/>
      <c r="RK24" s="474"/>
      <c r="RL24" s="474"/>
      <c r="RM24" s="474"/>
      <c r="RN24" s="474"/>
      <c r="RO24" s="474"/>
      <c r="RP24" s="474"/>
      <c r="RQ24" s="474"/>
      <c r="RR24" s="474"/>
      <c r="RS24" s="474"/>
      <c r="RT24" s="474"/>
      <c r="RU24" s="474"/>
      <c r="RV24" s="474"/>
      <c r="RW24" s="474"/>
      <c r="RX24" s="474"/>
      <c r="RY24" s="474"/>
      <c r="RZ24" s="474"/>
      <c r="SA24" s="474"/>
      <c r="SB24" s="474"/>
      <c r="SC24" s="474"/>
      <c r="SD24" s="474"/>
      <c r="SE24" s="474"/>
      <c r="SF24" s="474"/>
      <c r="SG24" s="474"/>
      <c r="SH24" s="474"/>
      <c r="SI24" s="474"/>
      <c r="SJ24" s="474"/>
      <c r="SK24" s="474"/>
      <c r="SL24" s="474"/>
      <c r="SM24" s="474"/>
      <c r="SN24" s="474"/>
      <c r="SO24" s="474"/>
      <c r="SP24" s="474"/>
      <c r="SQ24" s="474"/>
      <c r="SR24" s="474"/>
      <c r="SS24" s="474"/>
      <c r="ST24" s="474"/>
      <c r="SU24" s="474"/>
      <c r="SV24" s="474"/>
      <c r="SW24" s="474"/>
      <c r="SX24" s="474"/>
      <c r="SY24" s="474"/>
      <c r="SZ24" s="474"/>
      <c r="TA24" s="474"/>
      <c r="TB24" s="474"/>
      <c r="TC24" s="474"/>
      <c r="TD24" s="474"/>
      <c r="TE24" s="474"/>
      <c r="TF24" s="474"/>
      <c r="TG24" s="474"/>
      <c r="TH24" s="474"/>
      <c r="TI24" s="474"/>
      <c r="TJ24" s="474"/>
      <c r="TK24" s="474"/>
      <c r="TL24" s="474"/>
      <c r="TM24" s="474"/>
      <c r="TN24" s="474"/>
      <c r="TO24" s="474"/>
      <c r="TP24" s="474"/>
      <c r="TQ24" s="474"/>
      <c r="TR24" s="474"/>
      <c r="TS24" s="474"/>
      <c r="TT24" s="474"/>
      <c r="TU24" s="474"/>
      <c r="TV24" s="474"/>
      <c r="TW24" s="474"/>
      <c r="TX24" s="474"/>
      <c r="TY24" s="474"/>
      <c r="TZ24" s="474"/>
      <c r="UA24" s="474"/>
      <c r="UB24" s="474"/>
      <c r="UC24" s="474"/>
      <c r="UD24" s="474"/>
      <c r="UE24" s="474"/>
      <c r="UF24" s="474"/>
      <c r="UG24" s="474"/>
      <c r="UH24" s="474"/>
      <c r="UI24" s="474"/>
      <c r="UJ24" s="474"/>
      <c r="UK24" s="474"/>
      <c r="UL24" s="474"/>
      <c r="UM24" s="474"/>
      <c r="UN24" s="474"/>
      <c r="UO24" s="474"/>
      <c r="UP24" s="474"/>
      <c r="UQ24" s="474"/>
      <c r="UR24" s="474"/>
      <c r="US24" s="474"/>
      <c r="UT24" s="474"/>
      <c r="UU24" s="474"/>
      <c r="UV24" s="474"/>
      <c r="UW24" s="474"/>
      <c r="UX24" s="474"/>
      <c r="UY24" s="474"/>
      <c r="UZ24" s="474"/>
      <c r="VA24" s="474"/>
      <c r="VB24" s="474"/>
      <c r="VC24" s="474"/>
      <c r="VD24" s="474"/>
      <c r="VE24" s="474"/>
      <c r="VF24" s="474"/>
      <c r="VG24" s="474"/>
      <c r="VH24" s="474"/>
      <c r="VI24" s="474"/>
      <c r="VJ24" s="474"/>
      <c r="VK24" s="474"/>
      <c r="VL24" s="474"/>
      <c r="VM24" s="474"/>
      <c r="VN24" s="474"/>
      <c r="VO24" s="474"/>
      <c r="VP24" s="474"/>
      <c r="VQ24" s="474"/>
      <c r="VR24" s="474"/>
      <c r="VS24" s="474"/>
      <c r="VT24" s="474"/>
      <c r="VU24" s="474"/>
      <c r="VV24" s="474"/>
      <c r="VW24" s="474"/>
      <c r="VX24" s="474"/>
      <c r="VY24" s="474"/>
      <c r="VZ24" s="474"/>
      <c r="WA24" s="474"/>
      <c r="WB24" s="474"/>
      <c r="WC24" s="474"/>
      <c r="WD24" s="474"/>
      <c r="WE24" s="474"/>
      <c r="WF24" s="474"/>
      <c r="WG24" s="474"/>
      <c r="WH24" s="474"/>
      <c r="WI24" s="474"/>
      <c r="WJ24" s="474"/>
      <c r="WK24" s="474"/>
      <c r="WL24" s="474"/>
      <c r="WM24" s="474"/>
      <c r="WN24" s="474"/>
      <c r="WO24" s="474"/>
      <c r="WP24" s="474"/>
      <c r="WQ24" s="474"/>
      <c r="WR24" s="474"/>
      <c r="WS24" s="474"/>
      <c r="WT24" s="474"/>
      <c r="WU24" s="474"/>
      <c r="WV24" s="474"/>
      <c r="WW24" s="474"/>
      <c r="WX24" s="474"/>
      <c r="WY24" s="474"/>
      <c r="WZ24" s="474"/>
      <c r="XA24" s="474"/>
      <c r="XB24" s="474"/>
      <c r="XC24" s="474"/>
      <c r="XD24" s="474"/>
      <c r="XE24" s="474"/>
      <c r="XF24" s="474"/>
      <c r="XG24" s="474"/>
      <c r="XH24" s="474"/>
      <c r="XI24" s="474"/>
      <c r="XJ24" s="474"/>
      <c r="XK24" s="474"/>
      <c r="XL24" s="474"/>
      <c r="XM24" s="474"/>
      <c r="XN24" s="474"/>
      <c r="XO24" s="474"/>
      <c r="XP24" s="474"/>
      <c r="XQ24" s="474"/>
      <c r="XR24" s="474"/>
      <c r="XS24" s="474"/>
      <c r="XT24" s="474"/>
      <c r="XU24" s="474"/>
      <c r="XV24" s="474"/>
      <c r="XW24" s="474"/>
      <c r="XX24" s="474"/>
      <c r="XY24" s="474"/>
      <c r="XZ24" s="474"/>
      <c r="YA24" s="474"/>
      <c r="YB24" s="474"/>
      <c r="YC24" s="474"/>
      <c r="YD24" s="474"/>
      <c r="YE24" s="474"/>
      <c r="YF24" s="474"/>
      <c r="YG24" s="474"/>
      <c r="YH24" s="474"/>
      <c r="YI24" s="474"/>
      <c r="YJ24" s="474"/>
      <c r="YK24" s="474"/>
      <c r="YL24" s="474"/>
      <c r="YM24" s="474"/>
      <c r="YN24" s="474"/>
      <c r="YO24" s="474"/>
      <c r="YP24" s="474"/>
      <c r="YQ24" s="474"/>
      <c r="YR24" s="474"/>
      <c r="YS24" s="474"/>
      <c r="YT24" s="474"/>
      <c r="YU24" s="474"/>
      <c r="YV24" s="474"/>
      <c r="YW24" s="474"/>
      <c r="YX24" s="474"/>
      <c r="YY24" s="474"/>
      <c r="YZ24" s="474"/>
      <c r="ZA24" s="474"/>
      <c r="ZB24" s="474"/>
      <c r="ZC24" s="474"/>
      <c r="ZD24" s="474"/>
      <c r="ZE24" s="474"/>
      <c r="ZF24" s="474"/>
      <c r="ZG24" s="474"/>
      <c r="ZH24" s="474"/>
      <c r="ZI24" s="474"/>
      <c r="ZJ24" s="474"/>
      <c r="ZK24" s="474"/>
      <c r="ZL24" s="474"/>
      <c r="ZM24" s="474"/>
      <c r="ZN24" s="474"/>
      <c r="ZO24" s="474"/>
      <c r="ZP24" s="474"/>
      <c r="ZQ24" s="474"/>
      <c r="ZR24" s="474"/>
      <c r="ZS24" s="474"/>
      <c r="ZT24" s="474"/>
      <c r="ZU24" s="474"/>
      <c r="ZV24" s="474"/>
      <c r="ZW24" s="474"/>
      <c r="ZX24" s="474"/>
      <c r="ZY24" s="474"/>
      <c r="ZZ24" s="474"/>
      <c r="AAA24" s="474"/>
      <c r="AAB24" s="474"/>
      <c r="AAC24" s="474"/>
      <c r="AAD24" s="474"/>
      <c r="AAE24" s="474"/>
      <c r="AAF24" s="474"/>
      <c r="AAG24" s="474"/>
      <c r="AAH24" s="474"/>
      <c r="AAI24" s="474"/>
      <c r="AAJ24" s="474"/>
      <c r="AAK24" s="474"/>
      <c r="AAL24" s="474"/>
      <c r="AAM24" s="474"/>
      <c r="AAN24" s="474"/>
      <c r="AAO24" s="474"/>
      <c r="AAP24" s="474"/>
      <c r="AAQ24" s="474"/>
      <c r="AAR24" s="474"/>
      <c r="AAS24" s="474"/>
      <c r="AAT24" s="474"/>
      <c r="AAU24" s="474"/>
      <c r="AAV24" s="474"/>
      <c r="AAW24" s="474"/>
      <c r="AAX24" s="474"/>
      <c r="AAY24" s="474"/>
      <c r="AAZ24" s="474"/>
      <c r="ABA24" s="474"/>
      <c r="ABB24" s="474"/>
      <c r="ABC24" s="474"/>
      <c r="ABD24" s="474"/>
      <c r="ABE24" s="474"/>
      <c r="ABF24" s="474"/>
      <c r="ABG24" s="474"/>
      <c r="ABH24" s="474"/>
      <c r="ABI24" s="474"/>
      <c r="ABJ24" s="474"/>
      <c r="ABK24" s="474"/>
      <c r="ABL24" s="474"/>
      <c r="ABM24" s="474"/>
      <c r="ABN24" s="474"/>
      <c r="ABO24" s="474"/>
      <c r="ABP24" s="474"/>
      <c r="ABQ24" s="474"/>
      <c r="ABR24" s="474"/>
      <c r="ABS24" s="474"/>
      <c r="ABT24" s="474"/>
      <c r="ABU24" s="474"/>
      <c r="ABV24" s="474"/>
      <c r="ABW24" s="474"/>
      <c r="ABX24" s="474"/>
      <c r="ABY24" s="474"/>
      <c r="ABZ24" s="474"/>
      <c r="ACA24" s="474"/>
      <c r="ACB24" s="474"/>
      <c r="ACC24" s="474"/>
      <c r="ACD24" s="474"/>
      <c r="ACE24" s="474"/>
      <c r="ACF24" s="474"/>
      <c r="ACG24" s="474"/>
      <c r="ACH24" s="474"/>
      <c r="ACI24" s="474"/>
      <c r="ACJ24" s="474"/>
      <c r="ACK24" s="474"/>
      <c r="ACL24" s="474"/>
      <c r="ACM24" s="474"/>
      <c r="ACN24" s="474"/>
      <c r="ACO24" s="474"/>
      <c r="ACP24" s="474"/>
      <c r="ACQ24" s="474"/>
      <c r="ACR24" s="474"/>
      <c r="ACS24" s="474"/>
      <c r="ACT24" s="474"/>
      <c r="ACU24" s="474"/>
      <c r="ACV24" s="474"/>
      <c r="ACW24" s="474"/>
      <c r="ACX24" s="474"/>
      <c r="ACY24" s="474"/>
      <c r="ACZ24" s="474"/>
      <c r="ADA24" s="474"/>
      <c r="ADB24" s="474"/>
      <c r="ADC24" s="474"/>
      <c r="ADD24" s="474"/>
      <c r="ADE24" s="474"/>
      <c r="ADF24" s="474"/>
      <c r="ADG24" s="474"/>
      <c r="ADH24" s="474"/>
      <c r="ADI24" s="474"/>
      <c r="ADJ24" s="474"/>
      <c r="ADK24" s="474"/>
      <c r="ADL24" s="474"/>
      <c r="ADM24" s="474"/>
      <c r="ADN24" s="474"/>
      <c r="ADO24" s="474"/>
      <c r="ADP24" s="474"/>
      <c r="ADQ24" s="474"/>
      <c r="ADR24" s="474"/>
      <c r="ADS24" s="474"/>
      <c r="ADT24" s="474"/>
      <c r="ADU24" s="474"/>
      <c r="ADV24" s="474"/>
      <c r="ADW24" s="474"/>
      <c r="ADX24" s="474"/>
      <c r="ADY24" s="474"/>
      <c r="ADZ24" s="474"/>
      <c r="AEA24" s="474"/>
      <c r="AEB24" s="474"/>
      <c r="AEC24" s="474"/>
      <c r="AED24" s="474"/>
      <c r="AEE24" s="474"/>
      <c r="AEF24" s="474"/>
      <c r="AEG24" s="474"/>
      <c r="AEH24" s="474"/>
      <c r="AEI24" s="474"/>
      <c r="AEJ24" s="474"/>
      <c r="AEK24" s="474"/>
      <c r="AEL24" s="474"/>
      <c r="AEM24" s="474"/>
      <c r="AEN24" s="474"/>
      <c r="AEO24" s="474"/>
      <c r="AEP24" s="474"/>
      <c r="AEQ24" s="474"/>
      <c r="AER24" s="474"/>
      <c r="AES24" s="474"/>
      <c r="AET24" s="474"/>
      <c r="AEU24" s="474"/>
      <c r="AEV24" s="474"/>
      <c r="AEW24" s="474"/>
      <c r="AEX24" s="474"/>
      <c r="AEY24" s="474"/>
      <c r="AEZ24" s="474"/>
      <c r="AFA24" s="474"/>
      <c r="AFB24" s="474"/>
      <c r="AFC24" s="474"/>
      <c r="AFD24" s="474"/>
      <c r="AFE24" s="474"/>
      <c r="AFF24" s="474"/>
      <c r="AFG24" s="474"/>
      <c r="AFH24" s="474"/>
      <c r="AFI24" s="474"/>
      <c r="AFJ24" s="474"/>
      <c r="AFK24" s="474"/>
      <c r="AFL24" s="474"/>
      <c r="AFM24" s="474"/>
      <c r="AFN24" s="474"/>
      <c r="AFO24" s="474"/>
      <c r="AFP24" s="474"/>
      <c r="AFQ24" s="474"/>
      <c r="AFR24" s="474"/>
      <c r="AFS24" s="474"/>
      <c r="AFT24" s="474"/>
      <c r="AFU24" s="474"/>
      <c r="AFV24" s="474"/>
      <c r="AFW24" s="474"/>
      <c r="AFX24" s="474"/>
      <c r="AFY24" s="474"/>
      <c r="AFZ24" s="474"/>
      <c r="AGA24" s="474"/>
      <c r="AGB24" s="474"/>
      <c r="AGC24" s="474"/>
      <c r="AGD24" s="474"/>
      <c r="AGE24" s="474"/>
      <c r="AGF24" s="474"/>
      <c r="AGG24" s="474"/>
      <c r="AGH24" s="474"/>
      <c r="AGI24" s="474"/>
      <c r="AGJ24" s="474"/>
      <c r="AGK24" s="474"/>
      <c r="AGL24" s="474"/>
      <c r="AGM24" s="474"/>
      <c r="AGN24" s="474"/>
      <c r="AGO24" s="474"/>
      <c r="AGP24" s="474"/>
      <c r="AGQ24" s="474"/>
      <c r="AGR24" s="474"/>
      <c r="AGS24" s="474"/>
      <c r="AGT24" s="474"/>
      <c r="AGU24" s="474"/>
      <c r="AGV24" s="474"/>
      <c r="AGW24" s="474"/>
      <c r="AGX24" s="474"/>
      <c r="AGY24" s="474"/>
      <c r="AGZ24" s="474"/>
      <c r="AHA24" s="474"/>
      <c r="AHB24" s="474"/>
      <c r="AHC24" s="474"/>
      <c r="AHD24" s="474"/>
      <c r="AHE24" s="474"/>
      <c r="AHF24" s="474"/>
      <c r="AHG24" s="474"/>
      <c r="AHH24" s="474"/>
      <c r="AHI24" s="474"/>
      <c r="AHJ24" s="474"/>
      <c r="AHK24" s="474"/>
      <c r="AHL24" s="474"/>
      <c r="AHM24" s="474"/>
      <c r="AHN24" s="474"/>
      <c r="AHO24" s="474"/>
      <c r="AHP24" s="474"/>
      <c r="AHQ24" s="474"/>
      <c r="AHR24" s="474"/>
      <c r="AHS24" s="474"/>
      <c r="AHT24" s="474"/>
      <c r="AHU24" s="474"/>
      <c r="AHV24" s="474"/>
      <c r="AHW24" s="474"/>
      <c r="AHX24" s="474"/>
      <c r="AHY24" s="474"/>
      <c r="AHZ24" s="474"/>
      <c r="AIA24" s="474"/>
      <c r="AIB24" s="474"/>
      <c r="AIC24" s="474"/>
      <c r="AID24" s="474"/>
      <c r="AIE24" s="474"/>
      <c r="AIF24" s="474"/>
      <c r="AIG24" s="474"/>
      <c r="AIH24" s="474"/>
      <c r="AII24" s="474"/>
      <c r="AIJ24" s="474"/>
      <c r="AIK24" s="474"/>
      <c r="AIL24" s="474"/>
      <c r="AIM24" s="474"/>
      <c r="AIN24" s="474"/>
      <c r="AIO24" s="474"/>
      <c r="AIP24" s="474"/>
      <c r="AIQ24" s="474"/>
      <c r="AIR24" s="474"/>
      <c r="AIS24" s="474"/>
      <c r="AIT24" s="474"/>
      <c r="AIU24" s="474"/>
      <c r="AIV24" s="474"/>
      <c r="AIW24" s="474"/>
      <c r="AIX24" s="474"/>
      <c r="AIY24" s="474"/>
      <c r="AIZ24" s="474"/>
      <c r="AJA24" s="474"/>
      <c r="AJB24" s="474"/>
      <c r="AJC24" s="474"/>
      <c r="AJD24" s="474"/>
      <c r="AJE24" s="474"/>
      <c r="AJF24" s="474"/>
      <c r="AJG24" s="474"/>
      <c r="AJH24" s="474"/>
      <c r="AJI24" s="474"/>
      <c r="AJJ24" s="474"/>
      <c r="AJK24" s="474"/>
      <c r="AJL24" s="474"/>
      <c r="AJM24" s="474"/>
      <c r="AJN24" s="474"/>
      <c r="AJO24" s="474"/>
      <c r="AJP24" s="474"/>
      <c r="AJQ24" s="474"/>
      <c r="AJR24" s="474"/>
      <c r="AJS24" s="474"/>
      <c r="AJT24" s="474"/>
      <c r="AJU24" s="474"/>
      <c r="AJV24" s="474"/>
      <c r="AJW24" s="474"/>
      <c r="AJX24" s="474"/>
      <c r="AJY24" s="474"/>
      <c r="AJZ24" s="474"/>
      <c r="AKA24" s="474"/>
      <c r="AKB24" s="474"/>
      <c r="AKC24" s="474"/>
      <c r="AKD24" s="474"/>
      <c r="AKE24" s="474"/>
      <c r="AKF24" s="474"/>
      <c r="AKG24" s="474"/>
      <c r="AKH24" s="474"/>
      <c r="AKI24" s="474"/>
      <c r="AKJ24" s="474"/>
      <c r="AKK24" s="474"/>
      <c r="AKL24" s="474"/>
      <c r="AKM24" s="474"/>
      <c r="AKN24" s="474"/>
      <c r="AKO24" s="474"/>
      <c r="AKP24" s="474"/>
      <c r="AKQ24" s="474"/>
      <c r="AKR24" s="474"/>
      <c r="AKS24" s="474"/>
      <c r="AKT24" s="474"/>
      <c r="AKU24" s="474"/>
      <c r="AKV24" s="474"/>
      <c r="AKW24" s="474"/>
      <c r="AKX24" s="474"/>
      <c r="AKY24" s="474"/>
      <c r="AKZ24" s="474"/>
      <c r="ALA24" s="474"/>
      <c r="ALB24" s="474"/>
      <c r="ALC24" s="474"/>
      <c r="ALD24" s="474"/>
      <c r="ALE24" s="474"/>
      <c r="ALF24" s="474"/>
      <c r="ALG24" s="474"/>
      <c r="ALH24" s="474"/>
      <c r="ALI24" s="474"/>
      <c r="ALJ24" s="474"/>
      <c r="ALK24" s="474"/>
      <c r="ALL24" s="474"/>
      <c r="ALM24" s="474"/>
      <c r="ALN24" s="474"/>
      <c r="ALO24" s="474"/>
      <c r="ALP24" s="474"/>
      <c r="ALQ24" s="474"/>
      <c r="ALR24" s="474"/>
      <c r="ALS24" s="474"/>
      <c r="ALT24" s="474"/>
      <c r="ALU24" s="474"/>
      <c r="ALV24" s="474"/>
      <c r="ALW24" s="474"/>
      <c r="ALX24" s="474"/>
      <c r="ALY24" s="474"/>
      <c r="ALZ24" s="474"/>
      <c r="AMA24" s="474"/>
      <c r="AMB24" s="474"/>
      <c r="AMC24" s="474"/>
      <c r="AMD24" s="474"/>
      <c r="AME24" s="474"/>
      <c r="AMF24" s="474"/>
      <c r="AMG24" s="474"/>
      <c r="AMH24" s="474"/>
      <c r="AMI24" s="474"/>
      <c r="AMJ24" s="474"/>
      <c r="AMK24" s="474"/>
      <c r="AML24" s="474"/>
      <c r="AMM24" s="474"/>
      <c r="AMN24" s="474"/>
      <c r="AMO24" s="474"/>
      <c r="AMP24" s="474"/>
      <c r="AMQ24" s="474"/>
      <c r="AMR24" s="474"/>
      <c r="AMS24" s="474"/>
      <c r="AMT24" s="474"/>
      <c r="AMU24" s="474"/>
      <c r="AMV24" s="474"/>
      <c r="AMW24" s="474"/>
      <c r="AMX24" s="474"/>
      <c r="AMY24" s="474"/>
      <c r="AMZ24" s="474"/>
      <c r="ANA24" s="474"/>
      <c r="ANB24" s="474"/>
      <c r="ANC24" s="474"/>
      <c r="AND24" s="474"/>
      <c r="ANE24" s="474"/>
      <c r="ANF24" s="474"/>
      <c r="ANG24" s="474"/>
      <c r="ANH24" s="474"/>
      <c r="ANI24" s="474"/>
      <c r="ANJ24" s="474"/>
      <c r="ANK24" s="474"/>
      <c r="ANL24" s="474"/>
      <c r="ANM24" s="474"/>
      <c r="ANN24" s="474"/>
      <c r="ANO24" s="474"/>
      <c r="ANP24" s="474"/>
      <c r="ANQ24" s="474"/>
      <c r="ANR24" s="474"/>
      <c r="ANS24" s="474"/>
      <c r="ANT24" s="474"/>
      <c r="ANU24" s="474"/>
      <c r="ANV24" s="474"/>
      <c r="ANW24" s="474"/>
      <c r="ANX24" s="474"/>
      <c r="ANY24" s="474"/>
      <c r="ANZ24" s="474"/>
      <c r="AOA24" s="474"/>
      <c r="AOB24" s="474"/>
      <c r="AOC24" s="474"/>
      <c r="AOD24" s="474"/>
      <c r="AOE24" s="474"/>
      <c r="AOF24" s="474"/>
      <c r="AOG24" s="474"/>
      <c r="AOH24" s="474"/>
      <c r="AOI24" s="474"/>
      <c r="AOJ24" s="474"/>
      <c r="AOK24" s="474"/>
      <c r="AOL24" s="474"/>
      <c r="AOM24" s="474"/>
      <c r="AON24" s="474"/>
      <c r="AOO24" s="474"/>
      <c r="AOP24" s="474"/>
      <c r="AOQ24" s="474"/>
      <c r="AOR24" s="474"/>
      <c r="AOS24" s="474"/>
      <c r="AOT24" s="474"/>
      <c r="AOU24" s="474"/>
      <c r="AOV24" s="474"/>
      <c r="AOW24" s="474"/>
      <c r="AOX24" s="474"/>
      <c r="AOY24" s="474"/>
      <c r="AOZ24" s="474"/>
      <c r="APA24" s="474"/>
      <c r="APB24" s="474"/>
      <c r="APC24" s="474"/>
      <c r="APD24" s="474"/>
      <c r="APE24" s="474"/>
      <c r="APF24" s="474"/>
      <c r="APG24" s="474"/>
      <c r="APH24" s="474"/>
      <c r="API24" s="474"/>
      <c r="APJ24" s="474"/>
      <c r="APK24" s="474"/>
      <c r="APL24" s="474"/>
      <c r="APM24" s="474"/>
      <c r="APN24" s="474"/>
      <c r="APO24" s="474"/>
      <c r="APP24" s="474"/>
      <c r="APQ24" s="474"/>
      <c r="APR24" s="474"/>
      <c r="APS24" s="474"/>
      <c r="APT24" s="474"/>
      <c r="APU24" s="474"/>
      <c r="APV24" s="474"/>
      <c r="APW24" s="474"/>
      <c r="APX24" s="474"/>
      <c r="APY24" s="474"/>
      <c r="APZ24" s="474"/>
      <c r="AQA24" s="474"/>
      <c r="AQB24" s="474"/>
      <c r="AQC24" s="474"/>
      <c r="AQD24" s="474"/>
      <c r="AQE24" s="474"/>
      <c r="AQF24" s="474"/>
      <c r="AQG24" s="474"/>
      <c r="AQH24" s="474"/>
      <c r="AQI24" s="474"/>
      <c r="AQJ24" s="474"/>
      <c r="AQK24" s="474"/>
      <c r="AQL24" s="474"/>
      <c r="AQM24" s="474"/>
      <c r="AQN24" s="474"/>
      <c r="AQO24" s="474"/>
      <c r="AQP24" s="474"/>
      <c r="AQQ24" s="474"/>
      <c r="AQR24" s="474"/>
      <c r="AQS24" s="474"/>
      <c r="AQT24" s="474"/>
      <c r="AQU24" s="474"/>
      <c r="AQV24" s="474"/>
      <c r="AQW24" s="474"/>
      <c r="AQX24" s="474"/>
      <c r="AQY24" s="474"/>
      <c r="AQZ24" s="474"/>
      <c r="ARA24" s="474"/>
      <c r="ARB24" s="474"/>
      <c r="ARC24" s="474"/>
      <c r="ARD24" s="474"/>
      <c r="ARE24" s="474"/>
      <c r="ARF24" s="474"/>
      <c r="ARG24" s="474"/>
      <c r="ARH24" s="474"/>
      <c r="ARI24" s="474"/>
      <c r="ARJ24" s="474"/>
      <c r="ARK24" s="474"/>
      <c r="ARL24" s="474"/>
      <c r="ARM24" s="474"/>
      <c r="ARN24" s="474"/>
      <c r="ARO24" s="474"/>
      <c r="ARP24" s="474"/>
      <c r="ARQ24" s="474"/>
      <c r="ARR24" s="474"/>
      <c r="ARS24" s="474"/>
      <c r="ART24" s="474"/>
      <c r="ARU24" s="474"/>
      <c r="ARV24" s="474"/>
      <c r="ARW24" s="474"/>
      <c r="ARX24" s="474"/>
      <c r="ARY24" s="474"/>
      <c r="ARZ24" s="474"/>
      <c r="ASA24" s="474"/>
      <c r="ASB24" s="474"/>
      <c r="ASC24" s="474"/>
      <c r="ASD24" s="474"/>
      <c r="ASE24" s="474"/>
      <c r="ASF24" s="474"/>
      <c r="ASG24" s="474"/>
      <c r="ASH24" s="474"/>
      <c r="ASI24" s="474"/>
      <c r="ASJ24" s="474"/>
      <c r="ASK24" s="474"/>
      <c r="ASL24" s="474"/>
      <c r="ASM24" s="474"/>
      <c r="ASN24" s="474"/>
      <c r="ASO24" s="474"/>
      <c r="ASP24" s="474"/>
      <c r="ASQ24" s="474"/>
      <c r="ASR24" s="474"/>
      <c r="ASS24" s="474"/>
      <c r="AST24" s="474"/>
      <c r="ASU24" s="474"/>
      <c r="ASV24" s="474"/>
      <c r="ASW24" s="474"/>
      <c r="ASX24" s="474"/>
      <c r="ASY24" s="474"/>
      <c r="ASZ24" s="474"/>
      <c r="ATA24" s="474"/>
      <c r="ATB24" s="474"/>
      <c r="ATC24" s="474"/>
      <c r="ATD24" s="474"/>
      <c r="ATE24" s="474"/>
      <c r="ATF24" s="474"/>
      <c r="ATG24" s="474"/>
      <c r="ATH24" s="474"/>
      <c r="ATI24" s="474"/>
      <c r="ATJ24" s="474"/>
      <c r="ATK24" s="474"/>
      <c r="ATL24" s="474"/>
      <c r="ATM24" s="474"/>
      <c r="ATN24" s="474"/>
      <c r="ATO24" s="474"/>
      <c r="ATP24" s="474"/>
      <c r="ATQ24" s="474"/>
      <c r="ATR24" s="474"/>
      <c r="ATS24" s="474"/>
      <c r="ATT24" s="474"/>
      <c r="ATU24" s="474"/>
      <c r="ATV24" s="474"/>
      <c r="ATW24" s="474"/>
      <c r="ATX24" s="474"/>
      <c r="ATY24" s="474"/>
      <c r="ATZ24" s="474"/>
      <c r="AUA24" s="474"/>
      <c r="AUB24" s="474"/>
      <c r="AUC24" s="474"/>
      <c r="AUD24" s="474"/>
      <c r="AUE24" s="474"/>
      <c r="AUF24" s="474"/>
      <c r="AUG24" s="474"/>
      <c r="AUH24" s="474"/>
      <c r="AUI24" s="474"/>
      <c r="AUJ24" s="474"/>
      <c r="AUK24" s="474"/>
      <c r="AUL24" s="474"/>
      <c r="AUM24" s="474"/>
      <c r="AUN24" s="474"/>
      <c r="AUO24" s="474"/>
      <c r="AUP24" s="474"/>
      <c r="AUQ24" s="474"/>
      <c r="AUR24" s="474"/>
      <c r="AUS24" s="474"/>
      <c r="AUT24" s="474"/>
      <c r="AUU24" s="474"/>
      <c r="AUV24" s="474"/>
      <c r="AUW24" s="474"/>
      <c r="AUX24" s="474"/>
      <c r="AUY24" s="474"/>
      <c r="AUZ24" s="474"/>
      <c r="AVA24" s="474"/>
      <c r="AVB24" s="474"/>
      <c r="AVC24" s="474"/>
      <c r="AVD24" s="474"/>
      <c r="AVE24" s="474"/>
      <c r="AVF24" s="474"/>
      <c r="AVG24" s="474"/>
      <c r="AVH24" s="474"/>
      <c r="AVI24" s="474"/>
      <c r="AVJ24" s="474"/>
      <c r="AVK24" s="474"/>
      <c r="AVL24" s="474"/>
      <c r="AVM24" s="474"/>
      <c r="AVN24" s="474"/>
      <c r="AVO24" s="474"/>
      <c r="AVP24" s="474"/>
      <c r="AVQ24" s="474"/>
      <c r="AVR24" s="474"/>
      <c r="AVS24" s="474"/>
      <c r="AVT24" s="474"/>
      <c r="AVU24" s="474"/>
      <c r="AVV24" s="474"/>
      <c r="AVW24" s="474"/>
      <c r="AVX24" s="474"/>
      <c r="AVY24" s="474"/>
      <c r="AVZ24" s="474"/>
      <c r="AWA24" s="474"/>
      <c r="AWB24" s="474"/>
      <c r="AWC24" s="474"/>
      <c r="AWD24" s="474"/>
      <c r="AWE24" s="474"/>
      <c r="AWF24" s="474"/>
      <c r="AWG24" s="474"/>
      <c r="AWH24" s="474"/>
      <c r="AWI24" s="474"/>
      <c r="AWJ24" s="474"/>
      <c r="AWK24" s="474"/>
      <c r="AWL24" s="474"/>
      <c r="AWM24" s="474"/>
      <c r="AWN24" s="474"/>
      <c r="AWO24" s="474"/>
      <c r="AWP24" s="474"/>
      <c r="AWQ24" s="474"/>
      <c r="AWR24" s="474"/>
      <c r="AWS24" s="474"/>
      <c r="AWT24" s="474"/>
      <c r="AWU24" s="474"/>
      <c r="AWV24" s="474"/>
      <c r="AWW24" s="474"/>
      <c r="AWX24" s="474"/>
      <c r="AWY24" s="474"/>
      <c r="AWZ24" s="474"/>
      <c r="AXA24" s="474"/>
      <c r="AXB24" s="474"/>
      <c r="AXC24" s="474"/>
      <c r="AXD24" s="474"/>
      <c r="AXE24" s="474"/>
      <c r="AXF24" s="474"/>
      <c r="AXG24" s="474"/>
      <c r="AXH24" s="474"/>
      <c r="AXI24" s="474"/>
      <c r="AXJ24" s="474"/>
      <c r="AXK24" s="474"/>
      <c r="AXL24" s="474"/>
      <c r="AXM24" s="474"/>
      <c r="AXN24" s="474"/>
      <c r="AXO24" s="474"/>
      <c r="AXP24" s="474"/>
      <c r="AXQ24" s="474"/>
      <c r="AXR24" s="474"/>
      <c r="AXS24" s="474"/>
      <c r="AXT24" s="474"/>
      <c r="AXU24" s="474"/>
      <c r="AXV24" s="474"/>
      <c r="AXW24" s="474"/>
      <c r="AXX24" s="474"/>
      <c r="AXY24" s="474"/>
      <c r="AXZ24" s="474"/>
      <c r="AYA24" s="474"/>
      <c r="AYB24" s="474"/>
      <c r="AYC24" s="474"/>
      <c r="AYD24" s="474"/>
      <c r="AYE24" s="474"/>
      <c r="AYF24" s="474"/>
      <c r="AYG24" s="474"/>
      <c r="AYH24" s="474"/>
      <c r="AYI24" s="474"/>
      <c r="AYJ24" s="474"/>
      <c r="AYK24" s="474"/>
      <c r="AYL24" s="474"/>
      <c r="AYM24" s="474"/>
      <c r="AYN24" s="474"/>
      <c r="AYO24" s="474"/>
      <c r="AYP24" s="474"/>
      <c r="AYQ24" s="474"/>
      <c r="AYR24" s="474"/>
      <c r="AYS24" s="474"/>
      <c r="AYT24" s="474"/>
      <c r="AYU24" s="474"/>
      <c r="AYV24" s="474"/>
      <c r="AYW24" s="474"/>
      <c r="AYX24" s="474"/>
      <c r="AYY24" s="474"/>
      <c r="AYZ24" s="474"/>
      <c r="AZA24" s="474"/>
      <c r="AZB24" s="474"/>
      <c r="AZC24" s="474"/>
      <c r="AZD24" s="474"/>
      <c r="AZE24" s="474"/>
      <c r="AZF24" s="474"/>
      <c r="AZG24" s="474"/>
      <c r="AZH24" s="474"/>
      <c r="AZI24" s="474"/>
      <c r="AZJ24" s="474"/>
      <c r="AZK24" s="474"/>
      <c r="AZL24" s="474"/>
      <c r="AZM24" s="474"/>
      <c r="AZN24" s="474"/>
      <c r="AZO24" s="474"/>
      <c r="AZP24" s="474"/>
      <c r="AZQ24" s="474"/>
      <c r="AZR24" s="474"/>
      <c r="AZS24" s="474"/>
      <c r="AZT24" s="474"/>
      <c r="AZU24" s="474"/>
      <c r="AZV24" s="474"/>
      <c r="AZW24" s="474"/>
      <c r="AZX24" s="474"/>
      <c r="AZY24" s="474"/>
      <c r="AZZ24" s="474"/>
      <c r="BAA24" s="474"/>
      <c r="BAB24" s="474"/>
      <c r="BAC24" s="474"/>
      <c r="BAD24" s="474"/>
      <c r="BAE24" s="474"/>
      <c r="BAF24" s="474"/>
      <c r="BAG24" s="474"/>
      <c r="BAH24" s="474"/>
      <c r="BAI24" s="474"/>
      <c r="BAJ24" s="474"/>
      <c r="BAK24" s="474"/>
      <c r="BAL24" s="474"/>
      <c r="BAM24" s="474"/>
      <c r="BAN24" s="474"/>
      <c r="BAO24" s="474"/>
      <c r="BAP24" s="474"/>
      <c r="BAQ24" s="474"/>
      <c r="BAR24" s="474"/>
      <c r="BAS24" s="474"/>
      <c r="BAT24" s="474"/>
      <c r="BAU24" s="474"/>
      <c r="BAV24" s="474"/>
      <c r="BAW24" s="474"/>
      <c r="BAX24" s="474"/>
      <c r="BAY24" s="474"/>
      <c r="BAZ24" s="474"/>
      <c r="BBA24" s="474"/>
      <c r="BBB24" s="474"/>
      <c r="BBC24" s="474"/>
      <c r="BBD24" s="474"/>
      <c r="BBE24" s="474"/>
      <c r="BBF24" s="474"/>
      <c r="BBG24" s="474"/>
      <c r="BBH24" s="474"/>
      <c r="BBI24" s="474"/>
      <c r="BBJ24" s="474"/>
      <c r="BBK24" s="474"/>
      <c r="BBL24" s="474"/>
      <c r="BBM24" s="474"/>
      <c r="BBN24" s="474"/>
      <c r="BBO24" s="474"/>
      <c r="BBP24" s="474"/>
      <c r="BBQ24" s="474"/>
      <c r="BBR24" s="474"/>
      <c r="BBS24" s="474"/>
      <c r="BBT24" s="474"/>
      <c r="BBU24" s="474"/>
      <c r="BBV24" s="474"/>
      <c r="BBW24" s="474"/>
      <c r="BBX24" s="474"/>
      <c r="BBY24" s="474"/>
      <c r="BBZ24" s="474"/>
      <c r="BCA24" s="474"/>
      <c r="BCB24" s="474"/>
      <c r="BCC24" s="474"/>
      <c r="BCD24" s="474"/>
      <c r="BCE24" s="474"/>
      <c r="BCF24" s="474"/>
      <c r="BCG24" s="474"/>
      <c r="BCH24" s="474"/>
      <c r="BCI24" s="474"/>
      <c r="BCJ24" s="474"/>
      <c r="BCK24" s="474"/>
      <c r="BCL24" s="474"/>
      <c r="BCM24" s="474"/>
      <c r="BCN24" s="474"/>
      <c r="BCO24" s="474"/>
      <c r="BCP24" s="474"/>
      <c r="BCQ24" s="474"/>
      <c r="BCR24" s="474"/>
      <c r="BCS24" s="474"/>
      <c r="BCT24" s="474"/>
      <c r="BCU24" s="474"/>
      <c r="BCV24" s="474"/>
      <c r="BCW24" s="474"/>
      <c r="BCX24" s="474"/>
      <c r="BCY24" s="474"/>
      <c r="BCZ24" s="474"/>
      <c r="BDA24" s="474"/>
      <c r="BDB24" s="474"/>
      <c r="BDC24" s="474"/>
      <c r="BDD24" s="474"/>
      <c r="BDE24" s="474"/>
      <c r="BDF24" s="474"/>
      <c r="BDG24" s="474"/>
      <c r="BDH24" s="474"/>
      <c r="BDI24" s="474"/>
      <c r="BDJ24" s="474"/>
      <c r="BDK24" s="474"/>
      <c r="BDL24" s="474"/>
      <c r="BDM24" s="474"/>
      <c r="BDN24" s="474"/>
      <c r="BDO24" s="474"/>
      <c r="BDP24" s="474"/>
      <c r="BDQ24" s="474"/>
      <c r="BDR24" s="474"/>
      <c r="BDS24" s="474"/>
      <c r="BDT24" s="474"/>
      <c r="BDU24" s="474"/>
      <c r="BDV24" s="474"/>
      <c r="BDW24" s="474"/>
      <c r="BDX24" s="474"/>
      <c r="BDY24" s="474"/>
      <c r="BDZ24" s="474"/>
      <c r="BEA24" s="474"/>
      <c r="BEB24" s="474"/>
      <c r="BEC24" s="474"/>
      <c r="BED24" s="474"/>
      <c r="BEE24" s="474"/>
      <c r="BEF24" s="474"/>
      <c r="BEG24" s="474"/>
      <c r="BEH24" s="474"/>
      <c r="BEI24" s="474"/>
      <c r="BEJ24" s="474"/>
      <c r="BEK24" s="474"/>
      <c r="BEL24" s="474"/>
      <c r="BEM24" s="474"/>
      <c r="BEN24" s="474"/>
      <c r="BEO24" s="474"/>
      <c r="BEP24" s="474"/>
      <c r="BEQ24" s="474"/>
      <c r="BER24" s="474"/>
      <c r="BES24" s="474"/>
      <c r="BET24" s="474"/>
      <c r="BEU24" s="474"/>
      <c r="BEV24" s="474"/>
      <c r="BEW24" s="474"/>
      <c r="BEX24" s="474"/>
      <c r="BEY24" s="474"/>
      <c r="BEZ24" s="474"/>
      <c r="BFA24" s="474"/>
      <c r="BFB24" s="474"/>
      <c r="BFC24" s="474"/>
      <c r="BFD24" s="474"/>
      <c r="BFE24" s="474"/>
      <c r="BFF24" s="474"/>
      <c r="BFG24" s="474"/>
      <c r="BFH24" s="474"/>
      <c r="BFI24" s="474"/>
      <c r="BFJ24" s="474"/>
      <c r="BFK24" s="474"/>
      <c r="BFL24" s="474"/>
      <c r="BFM24" s="474"/>
      <c r="BFN24" s="474"/>
      <c r="BFO24" s="474"/>
      <c r="BFP24" s="474"/>
      <c r="BFQ24" s="474"/>
      <c r="BFR24" s="474"/>
      <c r="BFS24" s="474"/>
      <c r="BFT24" s="474"/>
      <c r="BFU24" s="474"/>
      <c r="BFV24" s="474"/>
      <c r="BFW24" s="474"/>
      <c r="BFX24" s="474"/>
      <c r="BFY24" s="474"/>
      <c r="BFZ24" s="474"/>
      <c r="BGA24" s="474"/>
      <c r="BGB24" s="474"/>
      <c r="BGC24" s="474"/>
      <c r="BGD24" s="474"/>
      <c r="BGE24" s="474"/>
      <c r="BGF24" s="474"/>
      <c r="BGG24" s="474"/>
      <c r="BGH24" s="474"/>
      <c r="BGI24" s="474"/>
      <c r="BGJ24" s="474"/>
      <c r="BGK24" s="474"/>
      <c r="BGL24" s="474"/>
      <c r="BGM24" s="474"/>
      <c r="BGN24" s="474"/>
      <c r="BGO24" s="474"/>
      <c r="BGP24" s="474"/>
      <c r="BGQ24" s="474"/>
      <c r="BGR24" s="474"/>
      <c r="BGS24" s="474"/>
      <c r="BGT24" s="474"/>
      <c r="BGU24" s="474"/>
      <c r="BGV24" s="474"/>
      <c r="BGW24" s="474"/>
      <c r="BGX24" s="474"/>
      <c r="BGY24" s="474"/>
      <c r="BGZ24" s="474"/>
      <c r="BHA24" s="474"/>
      <c r="BHB24" s="474"/>
      <c r="BHC24" s="474"/>
      <c r="BHD24" s="474"/>
      <c r="BHE24" s="474"/>
      <c r="BHF24" s="474"/>
      <c r="BHG24" s="474"/>
      <c r="BHH24" s="474"/>
      <c r="BHI24" s="474"/>
      <c r="BHJ24" s="474"/>
      <c r="BHK24" s="474"/>
      <c r="BHL24" s="474"/>
      <c r="BHM24" s="474"/>
      <c r="BHN24" s="474"/>
      <c r="BHO24" s="474"/>
      <c r="BHP24" s="474"/>
      <c r="BHQ24" s="474"/>
      <c r="BHR24" s="474"/>
      <c r="BHS24" s="474"/>
      <c r="BHT24" s="474"/>
      <c r="BHU24" s="474"/>
      <c r="BHV24" s="474"/>
      <c r="BHW24" s="474"/>
      <c r="BHX24" s="474"/>
      <c r="BHY24" s="474"/>
      <c r="BHZ24" s="474"/>
      <c r="BIA24" s="474"/>
      <c r="BIB24" s="474"/>
      <c r="BIC24" s="474"/>
      <c r="BID24" s="474"/>
      <c r="BIE24" s="474"/>
      <c r="BIF24" s="474"/>
      <c r="BIG24" s="474"/>
      <c r="BIH24" s="474"/>
      <c r="BII24" s="474"/>
      <c r="BIJ24" s="474"/>
      <c r="BIK24" s="474"/>
      <c r="BIL24" s="474"/>
      <c r="BIM24" s="474"/>
      <c r="BIN24" s="474"/>
      <c r="BIO24" s="474"/>
      <c r="BIP24" s="474"/>
      <c r="BIQ24" s="474"/>
      <c r="BIR24" s="474"/>
      <c r="BIS24" s="474"/>
      <c r="BIT24" s="474"/>
      <c r="BIU24" s="474"/>
      <c r="BIV24" s="474"/>
      <c r="BIW24" s="474"/>
      <c r="BIX24" s="474"/>
      <c r="BIY24" s="474"/>
      <c r="BIZ24" s="474"/>
      <c r="BJA24" s="474"/>
      <c r="BJB24" s="474"/>
      <c r="BJC24" s="474"/>
      <c r="BJD24" s="474"/>
      <c r="BJE24" s="474"/>
      <c r="BJF24" s="474"/>
      <c r="BJG24" s="474"/>
      <c r="BJH24" s="474"/>
      <c r="BJI24" s="474"/>
      <c r="BJJ24" s="474"/>
      <c r="BJK24" s="474"/>
      <c r="BJL24" s="474"/>
      <c r="BJM24" s="474"/>
      <c r="BJN24" s="474"/>
      <c r="BJO24" s="474"/>
      <c r="BJP24" s="474"/>
      <c r="BJQ24" s="474"/>
      <c r="BJR24" s="474"/>
      <c r="BJS24" s="474"/>
      <c r="BJT24" s="474"/>
      <c r="BJU24" s="474"/>
      <c r="BJV24" s="474"/>
      <c r="BJW24" s="474"/>
      <c r="BJX24" s="474"/>
      <c r="BJY24" s="474"/>
      <c r="BJZ24" s="474"/>
      <c r="BKA24" s="474"/>
      <c r="BKB24" s="474"/>
      <c r="BKC24" s="474"/>
      <c r="BKD24" s="474"/>
      <c r="BKE24" s="474"/>
      <c r="BKF24" s="474"/>
      <c r="BKG24" s="474"/>
      <c r="BKH24" s="474"/>
      <c r="BKI24" s="474"/>
      <c r="BKJ24" s="474"/>
      <c r="BKK24" s="474"/>
      <c r="BKL24" s="474"/>
      <c r="BKM24" s="474"/>
      <c r="BKN24" s="474"/>
      <c r="BKO24" s="474"/>
      <c r="BKP24" s="474"/>
      <c r="BKQ24" s="474"/>
      <c r="BKR24" s="474"/>
      <c r="BKS24" s="474"/>
      <c r="BKT24" s="474"/>
      <c r="BKU24" s="474"/>
      <c r="BKV24" s="474"/>
      <c r="BKW24" s="474"/>
      <c r="BKX24" s="474"/>
      <c r="BKY24" s="474"/>
      <c r="BKZ24" s="474"/>
      <c r="BLA24" s="474"/>
      <c r="BLB24" s="474"/>
      <c r="BLC24" s="474"/>
      <c r="BLD24" s="474"/>
      <c r="BLE24" s="474"/>
      <c r="BLF24" s="474"/>
      <c r="BLG24" s="474"/>
      <c r="BLH24" s="474"/>
      <c r="BLI24" s="474"/>
      <c r="BLJ24" s="474"/>
      <c r="BLK24" s="474"/>
      <c r="BLL24" s="474"/>
      <c r="BLM24" s="474"/>
      <c r="BLN24" s="474"/>
      <c r="BLO24" s="474"/>
      <c r="BLP24" s="474"/>
      <c r="BLQ24" s="474"/>
      <c r="BLR24" s="474"/>
      <c r="BLS24" s="474"/>
      <c r="BLT24" s="474"/>
      <c r="BLU24" s="474"/>
      <c r="BLV24" s="474"/>
      <c r="BLW24" s="474"/>
      <c r="BLX24" s="474"/>
      <c r="BLY24" s="474"/>
      <c r="BLZ24" s="474"/>
      <c r="BMA24" s="474"/>
      <c r="BMB24" s="474"/>
      <c r="BMC24" s="474"/>
      <c r="BMD24" s="474"/>
      <c r="BME24" s="474"/>
      <c r="BMF24" s="474"/>
      <c r="BMG24" s="474"/>
      <c r="BMH24" s="474"/>
      <c r="BMI24" s="474"/>
      <c r="BMJ24" s="474"/>
      <c r="BMK24" s="474"/>
      <c r="BML24" s="474"/>
      <c r="BMM24" s="474"/>
      <c r="BMN24" s="474"/>
      <c r="BMO24" s="474"/>
      <c r="BMP24" s="474"/>
      <c r="BMQ24" s="474"/>
      <c r="BMR24" s="474"/>
      <c r="BMS24" s="474"/>
      <c r="BMT24" s="474"/>
      <c r="BMU24" s="474"/>
      <c r="BMV24" s="474"/>
      <c r="BMW24" s="474"/>
      <c r="BMX24" s="474"/>
      <c r="BMY24" s="474"/>
      <c r="BMZ24" s="474"/>
      <c r="BNA24" s="474"/>
      <c r="BNB24" s="474"/>
      <c r="BNC24" s="474"/>
      <c r="BND24" s="474"/>
      <c r="BNE24" s="474"/>
      <c r="BNF24" s="474"/>
      <c r="BNG24" s="474"/>
      <c r="BNH24" s="474"/>
      <c r="BNI24" s="474"/>
      <c r="BNJ24" s="474"/>
      <c r="BNK24" s="474"/>
      <c r="BNL24" s="474"/>
      <c r="BNM24" s="474"/>
      <c r="BNN24" s="474"/>
      <c r="BNO24" s="474"/>
      <c r="BNP24" s="474"/>
      <c r="BNQ24" s="474"/>
      <c r="BNR24" s="474"/>
      <c r="BNS24" s="474"/>
      <c r="BNT24" s="474"/>
      <c r="BNU24" s="474"/>
      <c r="BNV24" s="474"/>
      <c r="BNW24" s="474"/>
      <c r="BNX24" s="474"/>
      <c r="BNY24" s="474"/>
      <c r="BNZ24" s="474"/>
      <c r="BOA24" s="474"/>
      <c r="BOB24" s="474"/>
      <c r="BOC24" s="474"/>
      <c r="BOD24" s="474"/>
      <c r="BOE24" s="474"/>
      <c r="BOF24" s="474"/>
      <c r="BOG24" s="474"/>
      <c r="BOH24" s="474"/>
      <c r="BOI24" s="474"/>
      <c r="BOJ24" s="474"/>
      <c r="BOK24" s="474"/>
      <c r="BOL24" s="474"/>
      <c r="BOM24" s="474"/>
      <c r="BON24" s="474"/>
      <c r="BOO24" s="474"/>
      <c r="BOP24" s="474"/>
      <c r="BOQ24" s="474"/>
      <c r="BOR24" s="474"/>
      <c r="BOS24" s="474"/>
      <c r="BOT24" s="474"/>
      <c r="BOU24" s="474"/>
      <c r="BOV24" s="474"/>
      <c r="BOW24" s="474"/>
      <c r="BOX24" s="474"/>
      <c r="BOY24" s="474"/>
      <c r="BOZ24" s="474"/>
      <c r="BPA24" s="474"/>
      <c r="BPB24" s="474"/>
      <c r="BPC24" s="474"/>
      <c r="BPD24" s="474"/>
      <c r="BPE24" s="474"/>
      <c r="BPF24" s="474"/>
      <c r="BPG24" s="474"/>
      <c r="BPH24" s="474"/>
      <c r="BPI24" s="474"/>
      <c r="BPJ24" s="474"/>
      <c r="BPK24" s="474"/>
      <c r="BPL24" s="474"/>
      <c r="BPM24" s="474"/>
      <c r="BPN24" s="474"/>
      <c r="BPO24" s="474"/>
      <c r="BPP24" s="474"/>
      <c r="BPQ24" s="474"/>
      <c r="BPR24" s="474"/>
      <c r="BPS24" s="474"/>
      <c r="BPT24" s="474"/>
      <c r="BPU24" s="474"/>
      <c r="BPV24" s="474"/>
      <c r="BPW24" s="474"/>
      <c r="BPX24" s="474"/>
      <c r="BPY24" s="474"/>
      <c r="BPZ24" s="474"/>
      <c r="BQA24" s="474"/>
      <c r="BQB24" s="474"/>
      <c r="BQC24" s="474"/>
      <c r="BQD24" s="474"/>
      <c r="BQE24" s="474"/>
      <c r="BQF24" s="474"/>
      <c r="BQG24" s="474"/>
      <c r="BQH24" s="474"/>
      <c r="BQI24" s="474"/>
      <c r="BQJ24" s="474"/>
      <c r="BQK24" s="474"/>
      <c r="BQL24" s="474"/>
      <c r="BQM24" s="474"/>
      <c r="BQN24" s="474"/>
      <c r="BQO24" s="474"/>
      <c r="BQP24" s="474"/>
      <c r="BQQ24" s="474"/>
      <c r="BQR24" s="474"/>
      <c r="BQS24" s="474"/>
      <c r="BQT24" s="474"/>
      <c r="BQU24" s="474"/>
      <c r="BQV24" s="474"/>
      <c r="BQW24" s="474"/>
      <c r="BQX24" s="474"/>
      <c r="BQY24" s="474"/>
      <c r="BQZ24" s="474"/>
      <c r="BRA24" s="474"/>
      <c r="BRB24" s="474"/>
      <c r="BRC24" s="474"/>
      <c r="BRD24" s="474"/>
      <c r="BRE24" s="474"/>
      <c r="BRF24" s="474"/>
      <c r="BRG24" s="474"/>
      <c r="BRH24" s="474"/>
      <c r="BRI24" s="474"/>
      <c r="BRJ24" s="474"/>
      <c r="BRK24" s="474"/>
      <c r="BRL24" s="474"/>
      <c r="BRM24" s="474"/>
      <c r="BRN24" s="474"/>
      <c r="BRO24" s="474"/>
      <c r="BRP24" s="474"/>
      <c r="BRQ24" s="474"/>
      <c r="BRR24" s="474"/>
      <c r="BRS24" s="474"/>
      <c r="BRT24" s="474"/>
      <c r="BRU24" s="474"/>
      <c r="BRV24" s="474"/>
      <c r="BRW24" s="474"/>
      <c r="BRX24" s="474"/>
      <c r="BRY24" s="474"/>
      <c r="BRZ24" s="474"/>
      <c r="BSA24" s="474"/>
      <c r="BSB24" s="474"/>
      <c r="BSC24" s="474"/>
      <c r="BSD24" s="474"/>
      <c r="BSE24" s="474"/>
      <c r="BSF24" s="474"/>
      <c r="BSG24" s="474"/>
      <c r="BSH24" s="474"/>
      <c r="BSI24" s="474"/>
      <c r="BSJ24" s="474"/>
      <c r="BSK24" s="474"/>
      <c r="BSL24" s="474"/>
      <c r="BSM24" s="474"/>
      <c r="BSN24" s="474"/>
      <c r="BSO24" s="474"/>
      <c r="BSP24" s="474"/>
      <c r="BSQ24" s="474"/>
      <c r="BSR24" s="474"/>
      <c r="BSS24" s="474"/>
      <c r="BST24" s="474"/>
      <c r="BSU24" s="474"/>
      <c r="BSV24" s="474"/>
      <c r="BSW24" s="474"/>
      <c r="BSX24" s="474"/>
      <c r="BSY24" s="474"/>
      <c r="BSZ24" s="474"/>
      <c r="BTA24" s="474"/>
      <c r="BTB24" s="474"/>
      <c r="BTC24" s="474"/>
      <c r="BTD24" s="474"/>
      <c r="BTE24" s="474"/>
      <c r="BTF24" s="474"/>
      <c r="BTG24" s="474"/>
      <c r="BTH24" s="474"/>
      <c r="BTI24" s="474"/>
      <c r="BTJ24" s="474"/>
      <c r="BTK24" s="474"/>
      <c r="BTL24" s="474"/>
      <c r="BTM24" s="474"/>
      <c r="BTN24" s="474"/>
      <c r="BTO24" s="474"/>
      <c r="BTP24" s="474"/>
      <c r="BTQ24" s="474"/>
      <c r="BTR24" s="474"/>
      <c r="BTS24" s="474"/>
      <c r="BTT24" s="474"/>
      <c r="BTU24" s="474"/>
      <c r="BTV24" s="474"/>
      <c r="BTW24" s="474"/>
      <c r="BTX24" s="474"/>
      <c r="BTY24" s="474"/>
      <c r="BTZ24" s="474"/>
      <c r="BUA24" s="474"/>
      <c r="BUB24" s="474"/>
      <c r="BUC24" s="474"/>
      <c r="BUD24" s="474"/>
      <c r="BUE24" s="474"/>
      <c r="BUF24" s="474"/>
      <c r="BUG24" s="474"/>
      <c r="BUH24" s="474"/>
      <c r="BUI24" s="474"/>
      <c r="BUJ24" s="474"/>
      <c r="BUK24" s="474"/>
      <c r="BUL24" s="474"/>
      <c r="BUM24" s="474"/>
      <c r="BUN24" s="474"/>
      <c r="BUO24" s="474"/>
      <c r="BUP24" s="474"/>
      <c r="BUQ24" s="474"/>
      <c r="BUR24" s="474"/>
      <c r="BUS24" s="474"/>
      <c r="BUT24" s="474"/>
      <c r="BUU24" s="474"/>
      <c r="BUV24" s="474"/>
      <c r="BUW24" s="474"/>
      <c r="BUX24" s="474"/>
      <c r="BUY24" s="474"/>
      <c r="BUZ24" s="474"/>
      <c r="BVA24" s="474"/>
      <c r="BVB24" s="474"/>
      <c r="BVC24" s="474"/>
      <c r="BVD24" s="474"/>
      <c r="BVE24" s="474"/>
      <c r="BVF24" s="474"/>
      <c r="BVG24" s="474"/>
      <c r="BVH24" s="474"/>
      <c r="BVI24" s="474"/>
      <c r="BVJ24" s="474"/>
      <c r="BVK24" s="474"/>
      <c r="BVL24" s="474"/>
      <c r="BVM24" s="474"/>
      <c r="BVN24" s="474"/>
      <c r="BVO24" s="474"/>
      <c r="BVP24" s="474"/>
      <c r="BVQ24" s="474"/>
      <c r="BVR24" s="474"/>
      <c r="BVS24" s="474"/>
      <c r="BVT24" s="474"/>
      <c r="BVU24" s="474"/>
      <c r="BVV24" s="474"/>
      <c r="BVW24" s="474"/>
      <c r="BVX24" s="474"/>
      <c r="BVY24" s="474"/>
      <c r="BVZ24" s="474"/>
      <c r="BWA24" s="474"/>
      <c r="BWB24" s="474"/>
      <c r="BWC24" s="474"/>
      <c r="BWD24" s="474"/>
      <c r="BWE24" s="474"/>
      <c r="BWF24" s="474"/>
      <c r="BWG24" s="474"/>
      <c r="BWH24" s="474"/>
      <c r="BWI24" s="474"/>
      <c r="BWJ24" s="474"/>
      <c r="BWK24" s="474"/>
      <c r="BWL24" s="474"/>
      <c r="BWM24" s="474"/>
      <c r="BWN24" s="474"/>
      <c r="BWO24" s="474"/>
      <c r="BWP24" s="474"/>
      <c r="BWQ24" s="474"/>
      <c r="BWR24" s="474"/>
      <c r="BWS24" s="474"/>
      <c r="BWT24" s="474"/>
      <c r="BWU24" s="474"/>
      <c r="BWV24" s="474"/>
      <c r="BWW24" s="474"/>
      <c r="BWX24" s="474"/>
      <c r="BWY24" s="474"/>
      <c r="BWZ24" s="474"/>
      <c r="BXA24" s="474"/>
      <c r="BXB24" s="474"/>
      <c r="BXC24" s="474"/>
      <c r="BXD24" s="474"/>
      <c r="BXE24" s="474"/>
      <c r="BXF24" s="474"/>
      <c r="BXG24" s="474"/>
      <c r="BXH24" s="474"/>
      <c r="BXI24" s="474"/>
      <c r="BXJ24" s="474"/>
      <c r="BXK24" s="474"/>
      <c r="BXL24" s="474"/>
      <c r="BXM24" s="474"/>
      <c r="BXN24" s="474"/>
      <c r="BXO24" s="474"/>
    </row>
    <row r="25" spans="1:1991" s="2013" customFormat="1" ht="27.95" customHeight="1" thickBot="1" x14ac:dyDescent="0.3">
      <c r="A25" s="1993" t="s">
        <v>3855</v>
      </c>
      <c r="B25" s="2009">
        <v>10.164715470000001</v>
      </c>
      <c r="C25" s="2009">
        <v>10.164715470000001</v>
      </c>
      <c r="D25" s="2009">
        <v>10.13967422</v>
      </c>
      <c r="E25" s="2009">
        <v>10.17709522</v>
      </c>
      <c r="F25" s="2009">
        <v>9.2246077199999998</v>
      </c>
      <c r="G25" s="2009">
        <v>9.1795852199999999</v>
      </c>
      <c r="H25" s="2009">
        <v>9.1850189700000016</v>
      </c>
      <c r="I25" s="2009">
        <v>9.232450720000001</v>
      </c>
      <c r="J25" s="2009">
        <v>9.2246019700000002</v>
      </c>
      <c r="K25" s="2009">
        <v>9.2246024700000007</v>
      </c>
      <c r="L25" s="2009">
        <v>9.2246024700000007</v>
      </c>
      <c r="M25" s="2009">
        <v>9.2246024700000007</v>
      </c>
      <c r="N25" s="2009">
        <v>9.1882044700000005</v>
      </c>
      <c r="O25" s="2009">
        <v>9.1771707200000012</v>
      </c>
      <c r="P25" s="2009">
        <v>0</v>
      </c>
      <c r="Q25" s="2009">
        <v>0</v>
      </c>
      <c r="R25" s="2009">
        <v>0</v>
      </c>
      <c r="S25" s="2009">
        <v>0</v>
      </c>
      <c r="T25" s="2009">
        <v>0</v>
      </c>
      <c r="U25" s="2009">
        <v>0</v>
      </c>
      <c r="V25" s="2009">
        <v>0</v>
      </c>
      <c r="W25" s="2009">
        <v>0</v>
      </c>
      <c r="X25" s="2009">
        <v>0</v>
      </c>
      <c r="Y25" s="2009">
        <v>0</v>
      </c>
      <c r="Z25" s="2009">
        <v>0</v>
      </c>
      <c r="AA25" s="2009">
        <v>0</v>
      </c>
      <c r="AB25" s="2009">
        <v>0</v>
      </c>
      <c r="AC25" s="2009">
        <v>0</v>
      </c>
      <c r="AD25" s="2009">
        <v>0</v>
      </c>
      <c r="AE25" s="2009">
        <v>0</v>
      </c>
      <c r="AF25" s="2012">
        <v>0</v>
      </c>
      <c r="AG25" s="2012">
        <v>0</v>
      </c>
      <c r="AH25" s="2012">
        <v>0</v>
      </c>
      <c r="AI25" s="474"/>
      <c r="AJ25" s="474"/>
      <c r="AK25" s="474"/>
      <c r="AL25" s="474"/>
      <c r="AM25" s="474"/>
      <c r="AN25" s="474"/>
      <c r="AO25" s="474"/>
      <c r="AP25" s="474"/>
      <c r="AQ25" s="474"/>
      <c r="AR25" s="474"/>
      <c r="AS25" s="474"/>
      <c r="AT25" s="474"/>
      <c r="AU25" s="474"/>
      <c r="AV25" s="474"/>
      <c r="AW25" s="474"/>
      <c r="AX25" s="474"/>
      <c r="AY25" s="474"/>
      <c r="AZ25" s="474"/>
      <c r="BA25" s="474"/>
      <c r="BB25" s="474"/>
      <c r="BC25" s="474"/>
      <c r="BD25" s="474"/>
      <c r="BE25" s="474"/>
      <c r="BF25" s="474"/>
      <c r="BG25" s="474"/>
      <c r="BH25" s="474"/>
      <c r="BI25" s="474"/>
      <c r="BJ25" s="474"/>
      <c r="BK25" s="474"/>
      <c r="BL25" s="474"/>
      <c r="BM25" s="474"/>
      <c r="BN25" s="474"/>
      <c r="BO25" s="474"/>
      <c r="BP25" s="474"/>
      <c r="BQ25" s="474"/>
      <c r="BR25" s="474"/>
      <c r="BS25" s="474"/>
      <c r="BT25" s="474"/>
      <c r="BU25" s="474"/>
      <c r="BV25" s="474"/>
      <c r="BW25" s="474"/>
      <c r="BX25" s="474"/>
      <c r="BY25" s="474"/>
      <c r="BZ25" s="474"/>
      <c r="CA25" s="474"/>
      <c r="CB25" s="474"/>
      <c r="CC25" s="474"/>
      <c r="CD25" s="474"/>
      <c r="CE25" s="474"/>
      <c r="CF25" s="474"/>
      <c r="CG25" s="474"/>
      <c r="CH25" s="474"/>
      <c r="CI25" s="474"/>
      <c r="CJ25" s="474"/>
      <c r="CK25" s="474"/>
      <c r="CL25" s="474"/>
      <c r="CM25" s="474"/>
      <c r="CN25" s="474"/>
      <c r="CO25" s="474"/>
      <c r="CP25" s="474"/>
      <c r="CQ25" s="474"/>
      <c r="CR25" s="474"/>
      <c r="CS25" s="474"/>
      <c r="CT25" s="474"/>
      <c r="CU25" s="474"/>
      <c r="CV25" s="474"/>
      <c r="CW25" s="474"/>
      <c r="CX25" s="474"/>
      <c r="CY25" s="474"/>
      <c r="CZ25" s="474"/>
      <c r="DA25" s="474"/>
      <c r="DB25" s="474"/>
      <c r="DC25" s="474"/>
      <c r="DD25" s="474"/>
      <c r="DE25" s="474"/>
      <c r="DF25" s="474"/>
      <c r="DG25" s="474"/>
      <c r="DH25" s="474"/>
      <c r="DI25" s="474"/>
      <c r="DJ25" s="474"/>
      <c r="DK25" s="474"/>
      <c r="DL25" s="474"/>
      <c r="DM25" s="474"/>
      <c r="DN25" s="474"/>
      <c r="DO25" s="474"/>
      <c r="DP25" s="474"/>
      <c r="DQ25" s="474"/>
      <c r="DR25" s="474"/>
      <c r="DS25" s="474"/>
      <c r="DT25" s="474"/>
      <c r="DU25" s="474"/>
      <c r="DV25" s="474"/>
      <c r="DW25" s="474"/>
      <c r="DX25" s="474"/>
      <c r="DY25" s="474"/>
      <c r="DZ25" s="474"/>
      <c r="EA25" s="474"/>
      <c r="EB25" s="474"/>
      <c r="EC25" s="474"/>
      <c r="ED25" s="474"/>
      <c r="EE25" s="474"/>
      <c r="EF25" s="474"/>
      <c r="EG25" s="474"/>
      <c r="EH25" s="474"/>
      <c r="EI25" s="474"/>
      <c r="EJ25" s="474"/>
      <c r="EK25" s="474"/>
      <c r="EL25" s="474"/>
      <c r="EM25" s="474"/>
      <c r="EN25" s="474"/>
      <c r="EO25" s="474"/>
      <c r="EP25" s="474"/>
      <c r="EQ25" s="474"/>
      <c r="ER25" s="474"/>
      <c r="ES25" s="474"/>
      <c r="ET25" s="474"/>
      <c r="EU25" s="474"/>
      <c r="EV25" s="474"/>
      <c r="EW25" s="474"/>
      <c r="EX25" s="474"/>
      <c r="EY25" s="474"/>
      <c r="EZ25" s="474"/>
      <c r="FA25" s="474"/>
      <c r="FB25" s="474"/>
      <c r="FC25" s="474"/>
      <c r="FD25" s="474"/>
      <c r="FE25" s="474"/>
      <c r="FF25" s="474"/>
      <c r="FG25" s="474"/>
      <c r="FH25" s="474"/>
      <c r="FI25" s="474"/>
      <c r="FJ25" s="474"/>
      <c r="FK25" s="474"/>
      <c r="FL25" s="474"/>
      <c r="FM25" s="474"/>
      <c r="FN25" s="474"/>
      <c r="FO25" s="474"/>
      <c r="FP25" s="474"/>
      <c r="FQ25" s="474"/>
      <c r="FR25" s="474"/>
      <c r="FS25" s="474"/>
      <c r="FT25" s="474"/>
      <c r="FU25" s="474"/>
      <c r="FV25" s="474"/>
      <c r="FW25" s="474"/>
      <c r="FX25" s="474"/>
      <c r="FY25" s="474"/>
      <c r="FZ25" s="474"/>
      <c r="GA25" s="474"/>
      <c r="GB25" s="474"/>
      <c r="GC25" s="474"/>
      <c r="GD25" s="474"/>
      <c r="GE25" s="474"/>
      <c r="GF25" s="474"/>
      <c r="GG25" s="474"/>
      <c r="GH25" s="474"/>
      <c r="GI25" s="474"/>
      <c r="GJ25" s="474"/>
      <c r="GK25" s="474"/>
      <c r="GL25" s="474"/>
      <c r="GM25" s="474"/>
      <c r="GN25" s="474"/>
      <c r="GO25" s="474"/>
      <c r="GP25" s="474"/>
      <c r="GQ25" s="474"/>
      <c r="GR25" s="474"/>
      <c r="GS25" s="474"/>
      <c r="GT25" s="474"/>
      <c r="GU25" s="474"/>
      <c r="GV25" s="474"/>
      <c r="GW25" s="474"/>
      <c r="GX25" s="474"/>
      <c r="GY25" s="474"/>
      <c r="GZ25" s="474"/>
      <c r="HA25" s="474"/>
      <c r="HB25" s="474"/>
      <c r="HC25" s="474"/>
      <c r="HD25" s="474"/>
      <c r="HE25" s="474"/>
      <c r="HF25" s="474"/>
      <c r="HG25" s="474"/>
      <c r="HH25" s="474"/>
      <c r="HI25" s="474"/>
      <c r="HJ25" s="474"/>
      <c r="HK25" s="474"/>
      <c r="HL25" s="474"/>
      <c r="HM25" s="474"/>
      <c r="HN25" s="474"/>
      <c r="HO25" s="474"/>
      <c r="HP25" s="474"/>
      <c r="HQ25" s="474"/>
      <c r="HR25" s="474"/>
      <c r="HS25" s="474"/>
      <c r="HT25" s="474"/>
      <c r="HU25" s="474"/>
      <c r="HV25" s="474"/>
      <c r="HW25" s="474"/>
      <c r="HX25" s="474"/>
      <c r="HY25" s="474"/>
      <c r="HZ25" s="474"/>
      <c r="IA25" s="474"/>
      <c r="IB25" s="474"/>
      <c r="IC25" s="474"/>
      <c r="ID25" s="474"/>
      <c r="IE25" s="474"/>
      <c r="IF25" s="474"/>
      <c r="IG25" s="474"/>
      <c r="IH25" s="474"/>
      <c r="II25" s="474"/>
      <c r="IJ25" s="474"/>
      <c r="IK25" s="474"/>
      <c r="IL25" s="474"/>
      <c r="IM25" s="474"/>
      <c r="IN25" s="474"/>
      <c r="IO25" s="474"/>
      <c r="IP25" s="474"/>
      <c r="IQ25" s="474"/>
      <c r="IR25" s="474"/>
      <c r="IS25" s="474"/>
      <c r="IT25" s="474"/>
      <c r="IU25" s="474"/>
      <c r="IV25" s="474"/>
      <c r="IW25" s="474"/>
      <c r="IX25" s="474"/>
      <c r="IY25" s="474"/>
      <c r="IZ25" s="474"/>
      <c r="JA25" s="474"/>
      <c r="JB25" s="474"/>
      <c r="JC25" s="474"/>
      <c r="JD25" s="474"/>
      <c r="JE25" s="474"/>
      <c r="JF25" s="474"/>
      <c r="JG25" s="474"/>
      <c r="JH25" s="474"/>
      <c r="JI25" s="474"/>
      <c r="JJ25" s="474"/>
      <c r="JK25" s="474"/>
      <c r="JL25" s="474"/>
      <c r="JM25" s="474"/>
      <c r="JN25" s="474"/>
      <c r="JO25" s="474"/>
      <c r="JP25" s="474"/>
      <c r="JQ25" s="474"/>
      <c r="JR25" s="474"/>
      <c r="JS25" s="474"/>
      <c r="JT25" s="474"/>
      <c r="JU25" s="474"/>
      <c r="JV25" s="474"/>
      <c r="JW25" s="474"/>
      <c r="JX25" s="474"/>
      <c r="JY25" s="474"/>
      <c r="JZ25" s="474"/>
      <c r="KA25" s="474"/>
      <c r="KB25" s="474"/>
      <c r="KC25" s="474"/>
      <c r="KD25" s="474"/>
      <c r="KE25" s="474"/>
      <c r="KF25" s="474"/>
      <c r="KG25" s="474"/>
      <c r="KH25" s="474"/>
      <c r="KI25" s="474"/>
      <c r="KJ25" s="474"/>
      <c r="KK25" s="474"/>
      <c r="KL25" s="474"/>
      <c r="KM25" s="474"/>
      <c r="KN25" s="474"/>
      <c r="KO25" s="474"/>
      <c r="KP25" s="474"/>
      <c r="KQ25" s="474"/>
      <c r="KR25" s="474"/>
      <c r="KS25" s="474"/>
      <c r="KT25" s="474"/>
      <c r="KU25" s="474"/>
      <c r="KV25" s="474"/>
      <c r="KW25" s="474"/>
      <c r="KX25" s="474"/>
      <c r="KY25" s="474"/>
      <c r="KZ25" s="474"/>
      <c r="LA25" s="474"/>
      <c r="LB25" s="474"/>
      <c r="LC25" s="474"/>
      <c r="LD25" s="474"/>
      <c r="LE25" s="474"/>
      <c r="LF25" s="474"/>
      <c r="LG25" s="474"/>
      <c r="LH25" s="474"/>
      <c r="LI25" s="474"/>
      <c r="LJ25" s="474"/>
      <c r="LK25" s="474"/>
      <c r="LL25" s="474"/>
      <c r="LM25" s="474"/>
      <c r="LN25" s="474"/>
      <c r="LO25" s="474"/>
      <c r="LP25" s="474"/>
      <c r="LQ25" s="474"/>
      <c r="LR25" s="474"/>
      <c r="LS25" s="474"/>
      <c r="LT25" s="474"/>
      <c r="LU25" s="474"/>
      <c r="LV25" s="474"/>
      <c r="LW25" s="474"/>
      <c r="LX25" s="474"/>
      <c r="LY25" s="474"/>
      <c r="LZ25" s="474"/>
      <c r="MA25" s="474"/>
      <c r="MB25" s="474"/>
      <c r="MC25" s="474"/>
      <c r="MD25" s="474"/>
      <c r="ME25" s="474"/>
      <c r="MF25" s="474"/>
      <c r="MG25" s="474"/>
      <c r="MH25" s="474"/>
      <c r="MI25" s="474"/>
      <c r="MJ25" s="474"/>
      <c r="MK25" s="474"/>
      <c r="ML25" s="474"/>
      <c r="MM25" s="474"/>
      <c r="MN25" s="474"/>
      <c r="MO25" s="474"/>
      <c r="MP25" s="474"/>
      <c r="MQ25" s="474"/>
      <c r="MR25" s="474"/>
      <c r="MS25" s="474"/>
      <c r="MT25" s="474"/>
      <c r="MU25" s="474"/>
      <c r="MV25" s="474"/>
      <c r="MW25" s="474"/>
      <c r="MX25" s="474"/>
      <c r="MY25" s="474"/>
      <c r="MZ25" s="474"/>
      <c r="NA25" s="474"/>
      <c r="NB25" s="474"/>
      <c r="NC25" s="474"/>
      <c r="ND25" s="474"/>
      <c r="NE25" s="474"/>
      <c r="NF25" s="474"/>
      <c r="NG25" s="474"/>
      <c r="NH25" s="474"/>
      <c r="NI25" s="474"/>
      <c r="NJ25" s="474"/>
      <c r="NK25" s="474"/>
      <c r="NL25" s="474"/>
      <c r="NM25" s="474"/>
      <c r="NN25" s="474"/>
      <c r="NO25" s="474"/>
      <c r="NP25" s="474"/>
      <c r="NQ25" s="474"/>
      <c r="NR25" s="474"/>
      <c r="NS25" s="474"/>
      <c r="NT25" s="474"/>
      <c r="NU25" s="474"/>
      <c r="NV25" s="474"/>
      <c r="NW25" s="474"/>
      <c r="NX25" s="474"/>
      <c r="NY25" s="474"/>
      <c r="NZ25" s="474"/>
      <c r="OA25" s="474"/>
      <c r="OB25" s="474"/>
      <c r="OC25" s="474"/>
      <c r="OD25" s="474"/>
      <c r="OE25" s="474"/>
      <c r="OF25" s="474"/>
      <c r="OG25" s="474"/>
      <c r="OH25" s="474"/>
      <c r="OI25" s="474"/>
      <c r="OJ25" s="474"/>
      <c r="OK25" s="474"/>
      <c r="OL25" s="474"/>
      <c r="OM25" s="474"/>
      <c r="ON25" s="474"/>
      <c r="OO25" s="474"/>
      <c r="OP25" s="474"/>
      <c r="OQ25" s="474"/>
      <c r="OR25" s="474"/>
      <c r="OS25" s="474"/>
      <c r="OT25" s="474"/>
      <c r="OU25" s="474"/>
      <c r="OV25" s="474"/>
      <c r="OW25" s="474"/>
      <c r="OX25" s="474"/>
      <c r="OY25" s="474"/>
      <c r="OZ25" s="474"/>
      <c r="PA25" s="474"/>
      <c r="PB25" s="474"/>
      <c r="PC25" s="474"/>
      <c r="PD25" s="474"/>
      <c r="PE25" s="474"/>
      <c r="PF25" s="474"/>
      <c r="PG25" s="474"/>
      <c r="PH25" s="474"/>
      <c r="PI25" s="474"/>
      <c r="PJ25" s="474"/>
      <c r="PK25" s="474"/>
      <c r="PL25" s="474"/>
      <c r="PM25" s="474"/>
      <c r="PN25" s="474"/>
      <c r="PO25" s="474"/>
      <c r="PP25" s="474"/>
      <c r="PQ25" s="474"/>
      <c r="PR25" s="474"/>
      <c r="PS25" s="474"/>
      <c r="PT25" s="474"/>
      <c r="PU25" s="474"/>
      <c r="PV25" s="474"/>
      <c r="PW25" s="474"/>
      <c r="PX25" s="474"/>
      <c r="PY25" s="474"/>
      <c r="PZ25" s="474"/>
      <c r="QA25" s="474"/>
      <c r="QB25" s="474"/>
      <c r="QC25" s="474"/>
      <c r="QD25" s="474"/>
      <c r="QE25" s="474"/>
      <c r="QF25" s="474"/>
      <c r="QG25" s="474"/>
      <c r="QH25" s="474"/>
      <c r="QI25" s="474"/>
      <c r="QJ25" s="474"/>
      <c r="QK25" s="474"/>
      <c r="QL25" s="474"/>
      <c r="QM25" s="474"/>
      <c r="QN25" s="474"/>
      <c r="QO25" s="474"/>
      <c r="QP25" s="474"/>
      <c r="QQ25" s="474"/>
      <c r="QR25" s="474"/>
      <c r="QS25" s="474"/>
      <c r="QT25" s="474"/>
      <c r="QU25" s="474"/>
      <c r="QV25" s="474"/>
      <c r="QW25" s="474"/>
      <c r="QX25" s="474"/>
      <c r="QY25" s="474"/>
      <c r="QZ25" s="474"/>
      <c r="RA25" s="474"/>
      <c r="RB25" s="474"/>
      <c r="RC25" s="474"/>
      <c r="RD25" s="474"/>
      <c r="RE25" s="474"/>
      <c r="RF25" s="474"/>
      <c r="RG25" s="474"/>
      <c r="RH25" s="474"/>
      <c r="RI25" s="474"/>
      <c r="RJ25" s="474"/>
      <c r="RK25" s="474"/>
      <c r="RL25" s="474"/>
      <c r="RM25" s="474"/>
      <c r="RN25" s="474"/>
      <c r="RO25" s="474"/>
      <c r="RP25" s="474"/>
      <c r="RQ25" s="474"/>
      <c r="RR25" s="474"/>
      <c r="RS25" s="474"/>
      <c r="RT25" s="474"/>
      <c r="RU25" s="474"/>
      <c r="RV25" s="474"/>
      <c r="RW25" s="474"/>
      <c r="RX25" s="474"/>
      <c r="RY25" s="474"/>
      <c r="RZ25" s="474"/>
      <c r="SA25" s="474"/>
      <c r="SB25" s="474"/>
      <c r="SC25" s="474"/>
      <c r="SD25" s="474"/>
      <c r="SE25" s="474"/>
      <c r="SF25" s="474"/>
      <c r="SG25" s="474"/>
      <c r="SH25" s="474"/>
      <c r="SI25" s="474"/>
      <c r="SJ25" s="474"/>
      <c r="SK25" s="474"/>
      <c r="SL25" s="474"/>
      <c r="SM25" s="474"/>
      <c r="SN25" s="474"/>
      <c r="SO25" s="474"/>
      <c r="SP25" s="474"/>
      <c r="SQ25" s="474"/>
      <c r="SR25" s="474"/>
      <c r="SS25" s="474"/>
      <c r="ST25" s="474"/>
      <c r="SU25" s="474"/>
      <c r="SV25" s="474"/>
      <c r="SW25" s="474"/>
      <c r="SX25" s="474"/>
      <c r="SY25" s="474"/>
      <c r="SZ25" s="474"/>
      <c r="TA25" s="474"/>
      <c r="TB25" s="474"/>
      <c r="TC25" s="474"/>
      <c r="TD25" s="474"/>
      <c r="TE25" s="474"/>
      <c r="TF25" s="474"/>
      <c r="TG25" s="474"/>
      <c r="TH25" s="474"/>
      <c r="TI25" s="474"/>
      <c r="TJ25" s="474"/>
      <c r="TK25" s="474"/>
      <c r="TL25" s="474"/>
      <c r="TM25" s="474"/>
      <c r="TN25" s="474"/>
      <c r="TO25" s="474"/>
      <c r="TP25" s="474"/>
      <c r="TQ25" s="474"/>
      <c r="TR25" s="474"/>
      <c r="TS25" s="474"/>
      <c r="TT25" s="474"/>
      <c r="TU25" s="474"/>
      <c r="TV25" s="474"/>
      <c r="TW25" s="474"/>
      <c r="TX25" s="474"/>
      <c r="TY25" s="474"/>
      <c r="TZ25" s="474"/>
      <c r="UA25" s="474"/>
      <c r="UB25" s="474"/>
      <c r="UC25" s="474"/>
      <c r="UD25" s="474"/>
      <c r="UE25" s="474"/>
      <c r="UF25" s="474"/>
      <c r="UG25" s="474"/>
      <c r="UH25" s="474"/>
      <c r="UI25" s="474"/>
      <c r="UJ25" s="474"/>
      <c r="UK25" s="474"/>
      <c r="UL25" s="474"/>
      <c r="UM25" s="474"/>
      <c r="UN25" s="474"/>
      <c r="UO25" s="474"/>
      <c r="UP25" s="474"/>
      <c r="UQ25" s="474"/>
      <c r="UR25" s="474"/>
      <c r="US25" s="474"/>
      <c r="UT25" s="474"/>
      <c r="UU25" s="474"/>
      <c r="UV25" s="474"/>
      <c r="UW25" s="474"/>
      <c r="UX25" s="474"/>
      <c r="UY25" s="474"/>
      <c r="UZ25" s="474"/>
      <c r="VA25" s="474"/>
      <c r="VB25" s="474"/>
      <c r="VC25" s="474"/>
      <c r="VD25" s="474"/>
      <c r="VE25" s="474"/>
      <c r="VF25" s="474"/>
      <c r="VG25" s="474"/>
      <c r="VH25" s="474"/>
      <c r="VI25" s="474"/>
      <c r="VJ25" s="474"/>
      <c r="VK25" s="474"/>
      <c r="VL25" s="474"/>
      <c r="VM25" s="474"/>
      <c r="VN25" s="474"/>
      <c r="VO25" s="474"/>
      <c r="VP25" s="474"/>
      <c r="VQ25" s="474"/>
      <c r="VR25" s="474"/>
      <c r="VS25" s="474"/>
      <c r="VT25" s="474"/>
      <c r="VU25" s="474"/>
      <c r="VV25" s="474"/>
      <c r="VW25" s="474"/>
      <c r="VX25" s="474"/>
      <c r="VY25" s="474"/>
      <c r="VZ25" s="474"/>
      <c r="WA25" s="474"/>
      <c r="WB25" s="474"/>
      <c r="WC25" s="474"/>
      <c r="WD25" s="474"/>
      <c r="WE25" s="474"/>
      <c r="WF25" s="474"/>
      <c r="WG25" s="474"/>
      <c r="WH25" s="474"/>
      <c r="WI25" s="474"/>
      <c r="WJ25" s="474"/>
      <c r="WK25" s="474"/>
      <c r="WL25" s="474"/>
      <c r="WM25" s="474"/>
      <c r="WN25" s="474"/>
      <c r="WO25" s="474"/>
      <c r="WP25" s="474"/>
      <c r="WQ25" s="474"/>
      <c r="WR25" s="474"/>
      <c r="WS25" s="474"/>
      <c r="WT25" s="474"/>
      <c r="WU25" s="474"/>
      <c r="WV25" s="474"/>
      <c r="WW25" s="474"/>
      <c r="WX25" s="474"/>
      <c r="WY25" s="474"/>
      <c r="WZ25" s="474"/>
      <c r="XA25" s="474"/>
      <c r="XB25" s="474"/>
      <c r="XC25" s="474"/>
      <c r="XD25" s="474"/>
      <c r="XE25" s="474"/>
      <c r="XF25" s="474"/>
      <c r="XG25" s="474"/>
      <c r="XH25" s="474"/>
      <c r="XI25" s="474"/>
      <c r="XJ25" s="474"/>
      <c r="XK25" s="474"/>
      <c r="XL25" s="474"/>
      <c r="XM25" s="474"/>
      <c r="XN25" s="474"/>
      <c r="XO25" s="474"/>
      <c r="XP25" s="474"/>
      <c r="XQ25" s="474"/>
      <c r="XR25" s="474"/>
      <c r="XS25" s="474"/>
      <c r="XT25" s="474"/>
      <c r="XU25" s="474"/>
      <c r="XV25" s="474"/>
      <c r="XW25" s="474"/>
      <c r="XX25" s="474"/>
      <c r="XY25" s="474"/>
      <c r="XZ25" s="474"/>
      <c r="YA25" s="474"/>
      <c r="YB25" s="474"/>
      <c r="YC25" s="474"/>
      <c r="YD25" s="474"/>
      <c r="YE25" s="474"/>
      <c r="YF25" s="474"/>
      <c r="YG25" s="474"/>
      <c r="YH25" s="474"/>
      <c r="YI25" s="474"/>
      <c r="YJ25" s="474"/>
      <c r="YK25" s="474"/>
      <c r="YL25" s="474"/>
      <c r="YM25" s="474"/>
      <c r="YN25" s="474"/>
      <c r="YO25" s="474"/>
      <c r="YP25" s="474"/>
      <c r="YQ25" s="474"/>
      <c r="YR25" s="474"/>
      <c r="YS25" s="474"/>
      <c r="YT25" s="474"/>
      <c r="YU25" s="474"/>
      <c r="YV25" s="474"/>
      <c r="YW25" s="474"/>
      <c r="YX25" s="474"/>
      <c r="YY25" s="474"/>
      <c r="YZ25" s="474"/>
      <c r="ZA25" s="474"/>
      <c r="ZB25" s="474"/>
      <c r="ZC25" s="474"/>
      <c r="ZD25" s="474"/>
      <c r="ZE25" s="474"/>
      <c r="ZF25" s="474"/>
      <c r="ZG25" s="474"/>
      <c r="ZH25" s="474"/>
      <c r="ZI25" s="474"/>
      <c r="ZJ25" s="474"/>
      <c r="ZK25" s="474"/>
      <c r="ZL25" s="474"/>
      <c r="ZM25" s="474"/>
      <c r="ZN25" s="474"/>
      <c r="ZO25" s="474"/>
      <c r="ZP25" s="474"/>
      <c r="ZQ25" s="474"/>
      <c r="ZR25" s="474"/>
      <c r="ZS25" s="474"/>
      <c r="ZT25" s="474"/>
      <c r="ZU25" s="474"/>
      <c r="ZV25" s="474"/>
      <c r="ZW25" s="474"/>
      <c r="ZX25" s="474"/>
      <c r="ZY25" s="474"/>
      <c r="ZZ25" s="474"/>
      <c r="AAA25" s="474"/>
      <c r="AAB25" s="474"/>
      <c r="AAC25" s="474"/>
      <c r="AAD25" s="474"/>
      <c r="AAE25" s="474"/>
      <c r="AAF25" s="474"/>
      <c r="AAG25" s="474"/>
      <c r="AAH25" s="474"/>
      <c r="AAI25" s="474"/>
      <c r="AAJ25" s="474"/>
      <c r="AAK25" s="474"/>
      <c r="AAL25" s="474"/>
      <c r="AAM25" s="474"/>
      <c r="AAN25" s="474"/>
      <c r="AAO25" s="474"/>
      <c r="AAP25" s="474"/>
      <c r="AAQ25" s="474"/>
      <c r="AAR25" s="474"/>
      <c r="AAS25" s="474"/>
      <c r="AAT25" s="474"/>
      <c r="AAU25" s="474"/>
      <c r="AAV25" s="474"/>
      <c r="AAW25" s="474"/>
      <c r="AAX25" s="474"/>
      <c r="AAY25" s="474"/>
      <c r="AAZ25" s="474"/>
      <c r="ABA25" s="474"/>
      <c r="ABB25" s="474"/>
      <c r="ABC25" s="474"/>
      <c r="ABD25" s="474"/>
      <c r="ABE25" s="474"/>
      <c r="ABF25" s="474"/>
      <c r="ABG25" s="474"/>
      <c r="ABH25" s="474"/>
      <c r="ABI25" s="474"/>
      <c r="ABJ25" s="474"/>
      <c r="ABK25" s="474"/>
      <c r="ABL25" s="474"/>
      <c r="ABM25" s="474"/>
      <c r="ABN25" s="474"/>
      <c r="ABO25" s="474"/>
      <c r="ABP25" s="474"/>
      <c r="ABQ25" s="474"/>
      <c r="ABR25" s="474"/>
      <c r="ABS25" s="474"/>
      <c r="ABT25" s="474"/>
      <c r="ABU25" s="474"/>
      <c r="ABV25" s="474"/>
      <c r="ABW25" s="474"/>
      <c r="ABX25" s="474"/>
      <c r="ABY25" s="474"/>
      <c r="ABZ25" s="474"/>
      <c r="ACA25" s="474"/>
      <c r="ACB25" s="474"/>
      <c r="ACC25" s="474"/>
      <c r="ACD25" s="474"/>
      <c r="ACE25" s="474"/>
      <c r="ACF25" s="474"/>
      <c r="ACG25" s="474"/>
      <c r="ACH25" s="474"/>
      <c r="ACI25" s="474"/>
      <c r="ACJ25" s="474"/>
      <c r="ACK25" s="474"/>
      <c r="ACL25" s="474"/>
      <c r="ACM25" s="474"/>
      <c r="ACN25" s="474"/>
      <c r="ACO25" s="474"/>
      <c r="ACP25" s="474"/>
      <c r="ACQ25" s="474"/>
      <c r="ACR25" s="474"/>
      <c r="ACS25" s="474"/>
      <c r="ACT25" s="474"/>
      <c r="ACU25" s="474"/>
      <c r="ACV25" s="474"/>
      <c r="ACW25" s="474"/>
      <c r="ACX25" s="474"/>
      <c r="ACY25" s="474"/>
      <c r="ACZ25" s="474"/>
      <c r="ADA25" s="474"/>
      <c r="ADB25" s="474"/>
      <c r="ADC25" s="474"/>
      <c r="ADD25" s="474"/>
      <c r="ADE25" s="474"/>
      <c r="ADF25" s="474"/>
      <c r="ADG25" s="474"/>
      <c r="ADH25" s="474"/>
      <c r="ADI25" s="474"/>
      <c r="ADJ25" s="474"/>
      <c r="ADK25" s="474"/>
      <c r="ADL25" s="474"/>
      <c r="ADM25" s="474"/>
      <c r="ADN25" s="474"/>
      <c r="ADO25" s="474"/>
      <c r="ADP25" s="474"/>
      <c r="ADQ25" s="474"/>
      <c r="ADR25" s="474"/>
      <c r="ADS25" s="474"/>
      <c r="ADT25" s="474"/>
      <c r="ADU25" s="474"/>
      <c r="ADV25" s="474"/>
      <c r="ADW25" s="474"/>
      <c r="ADX25" s="474"/>
      <c r="ADY25" s="474"/>
      <c r="ADZ25" s="474"/>
      <c r="AEA25" s="474"/>
      <c r="AEB25" s="474"/>
      <c r="AEC25" s="474"/>
      <c r="AED25" s="474"/>
      <c r="AEE25" s="474"/>
      <c r="AEF25" s="474"/>
      <c r="AEG25" s="474"/>
      <c r="AEH25" s="474"/>
      <c r="AEI25" s="474"/>
      <c r="AEJ25" s="474"/>
      <c r="AEK25" s="474"/>
      <c r="AEL25" s="474"/>
      <c r="AEM25" s="474"/>
      <c r="AEN25" s="474"/>
      <c r="AEO25" s="474"/>
      <c r="AEP25" s="474"/>
      <c r="AEQ25" s="474"/>
      <c r="AER25" s="474"/>
      <c r="AES25" s="474"/>
      <c r="AET25" s="474"/>
      <c r="AEU25" s="474"/>
      <c r="AEV25" s="474"/>
      <c r="AEW25" s="474"/>
      <c r="AEX25" s="474"/>
      <c r="AEY25" s="474"/>
      <c r="AEZ25" s="474"/>
      <c r="AFA25" s="474"/>
      <c r="AFB25" s="474"/>
      <c r="AFC25" s="474"/>
      <c r="AFD25" s="474"/>
      <c r="AFE25" s="474"/>
      <c r="AFF25" s="474"/>
      <c r="AFG25" s="474"/>
      <c r="AFH25" s="474"/>
      <c r="AFI25" s="474"/>
      <c r="AFJ25" s="474"/>
      <c r="AFK25" s="474"/>
      <c r="AFL25" s="474"/>
      <c r="AFM25" s="474"/>
      <c r="AFN25" s="474"/>
      <c r="AFO25" s="474"/>
      <c r="AFP25" s="474"/>
      <c r="AFQ25" s="474"/>
      <c r="AFR25" s="474"/>
      <c r="AFS25" s="474"/>
      <c r="AFT25" s="474"/>
      <c r="AFU25" s="474"/>
      <c r="AFV25" s="474"/>
      <c r="AFW25" s="474"/>
      <c r="AFX25" s="474"/>
      <c r="AFY25" s="474"/>
      <c r="AFZ25" s="474"/>
      <c r="AGA25" s="474"/>
      <c r="AGB25" s="474"/>
      <c r="AGC25" s="474"/>
      <c r="AGD25" s="474"/>
      <c r="AGE25" s="474"/>
      <c r="AGF25" s="474"/>
      <c r="AGG25" s="474"/>
      <c r="AGH25" s="474"/>
      <c r="AGI25" s="474"/>
      <c r="AGJ25" s="474"/>
      <c r="AGK25" s="474"/>
      <c r="AGL25" s="474"/>
      <c r="AGM25" s="474"/>
      <c r="AGN25" s="474"/>
      <c r="AGO25" s="474"/>
      <c r="AGP25" s="474"/>
      <c r="AGQ25" s="474"/>
      <c r="AGR25" s="474"/>
      <c r="AGS25" s="474"/>
      <c r="AGT25" s="474"/>
      <c r="AGU25" s="474"/>
      <c r="AGV25" s="474"/>
      <c r="AGW25" s="474"/>
      <c r="AGX25" s="474"/>
      <c r="AGY25" s="474"/>
      <c r="AGZ25" s="474"/>
      <c r="AHA25" s="474"/>
      <c r="AHB25" s="474"/>
      <c r="AHC25" s="474"/>
      <c r="AHD25" s="474"/>
      <c r="AHE25" s="474"/>
      <c r="AHF25" s="474"/>
      <c r="AHG25" s="474"/>
      <c r="AHH25" s="474"/>
      <c r="AHI25" s="474"/>
      <c r="AHJ25" s="474"/>
      <c r="AHK25" s="474"/>
      <c r="AHL25" s="474"/>
      <c r="AHM25" s="474"/>
      <c r="AHN25" s="474"/>
      <c r="AHO25" s="474"/>
      <c r="AHP25" s="474"/>
      <c r="AHQ25" s="474"/>
      <c r="AHR25" s="474"/>
      <c r="AHS25" s="474"/>
      <c r="AHT25" s="474"/>
      <c r="AHU25" s="474"/>
      <c r="AHV25" s="474"/>
      <c r="AHW25" s="474"/>
      <c r="AHX25" s="474"/>
      <c r="AHY25" s="474"/>
      <c r="AHZ25" s="474"/>
      <c r="AIA25" s="474"/>
      <c r="AIB25" s="474"/>
      <c r="AIC25" s="474"/>
      <c r="AID25" s="474"/>
      <c r="AIE25" s="474"/>
      <c r="AIF25" s="474"/>
      <c r="AIG25" s="474"/>
      <c r="AIH25" s="474"/>
      <c r="AII25" s="474"/>
      <c r="AIJ25" s="474"/>
      <c r="AIK25" s="474"/>
      <c r="AIL25" s="474"/>
      <c r="AIM25" s="474"/>
      <c r="AIN25" s="474"/>
      <c r="AIO25" s="474"/>
      <c r="AIP25" s="474"/>
      <c r="AIQ25" s="474"/>
      <c r="AIR25" s="474"/>
      <c r="AIS25" s="474"/>
      <c r="AIT25" s="474"/>
      <c r="AIU25" s="474"/>
      <c r="AIV25" s="474"/>
      <c r="AIW25" s="474"/>
      <c r="AIX25" s="474"/>
      <c r="AIY25" s="474"/>
      <c r="AIZ25" s="474"/>
      <c r="AJA25" s="474"/>
      <c r="AJB25" s="474"/>
      <c r="AJC25" s="474"/>
      <c r="AJD25" s="474"/>
      <c r="AJE25" s="474"/>
      <c r="AJF25" s="474"/>
      <c r="AJG25" s="474"/>
      <c r="AJH25" s="474"/>
      <c r="AJI25" s="474"/>
      <c r="AJJ25" s="474"/>
      <c r="AJK25" s="474"/>
      <c r="AJL25" s="474"/>
      <c r="AJM25" s="474"/>
      <c r="AJN25" s="474"/>
      <c r="AJO25" s="474"/>
      <c r="AJP25" s="474"/>
      <c r="AJQ25" s="474"/>
      <c r="AJR25" s="474"/>
      <c r="AJS25" s="474"/>
      <c r="AJT25" s="474"/>
      <c r="AJU25" s="474"/>
      <c r="AJV25" s="474"/>
      <c r="AJW25" s="474"/>
      <c r="AJX25" s="474"/>
      <c r="AJY25" s="474"/>
      <c r="AJZ25" s="474"/>
      <c r="AKA25" s="474"/>
      <c r="AKB25" s="474"/>
      <c r="AKC25" s="474"/>
      <c r="AKD25" s="474"/>
      <c r="AKE25" s="474"/>
      <c r="AKF25" s="474"/>
      <c r="AKG25" s="474"/>
      <c r="AKH25" s="474"/>
      <c r="AKI25" s="474"/>
      <c r="AKJ25" s="474"/>
      <c r="AKK25" s="474"/>
      <c r="AKL25" s="474"/>
      <c r="AKM25" s="474"/>
      <c r="AKN25" s="474"/>
      <c r="AKO25" s="474"/>
      <c r="AKP25" s="474"/>
      <c r="AKQ25" s="474"/>
      <c r="AKR25" s="474"/>
      <c r="AKS25" s="474"/>
      <c r="AKT25" s="474"/>
      <c r="AKU25" s="474"/>
      <c r="AKV25" s="474"/>
      <c r="AKW25" s="474"/>
      <c r="AKX25" s="474"/>
      <c r="AKY25" s="474"/>
      <c r="AKZ25" s="474"/>
      <c r="ALA25" s="474"/>
      <c r="ALB25" s="474"/>
      <c r="ALC25" s="474"/>
      <c r="ALD25" s="474"/>
      <c r="ALE25" s="474"/>
      <c r="ALF25" s="474"/>
      <c r="ALG25" s="474"/>
      <c r="ALH25" s="474"/>
      <c r="ALI25" s="474"/>
      <c r="ALJ25" s="474"/>
      <c r="ALK25" s="474"/>
      <c r="ALL25" s="474"/>
      <c r="ALM25" s="474"/>
      <c r="ALN25" s="474"/>
      <c r="ALO25" s="474"/>
      <c r="ALP25" s="474"/>
      <c r="ALQ25" s="474"/>
      <c r="ALR25" s="474"/>
      <c r="ALS25" s="474"/>
      <c r="ALT25" s="474"/>
      <c r="ALU25" s="474"/>
      <c r="ALV25" s="474"/>
      <c r="ALW25" s="474"/>
      <c r="ALX25" s="474"/>
      <c r="ALY25" s="474"/>
      <c r="ALZ25" s="474"/>
      <c r="AMA25" s="474"/>
      <c r="AMB25" s="474"/>
      <c r="AMC25" s="474"/>
      <c r="AMD25" s="474"/>
      <c r="AME25" s="474"/>
      <c r="AMF25" s="474"/>
      <c r="AMG25" s="474"/>
      <c r="AMH25" s="474"/>
      <c r="AMI25" s="474"/>
      <c r="AMJ25" s="474"/>
      <c r="AMK25" s="474"/>
      <c r="AML25" s="474"/>
      <c r="AMM25" s="474"/>
      <c r="AMN25" s="474"/>
      <c r="AMO25" s="474"/>
      <c r="AMP25" s="474"/>
      <c r="AMQ25" s="474"/>
      <c r="AMR25" s="474"/>
      <c r="AMS25" s="474"/>
      <c r="AMT25" s="474"/>
      <c r="AMU25" s="474"/>
      <c r="AMV25" s="474"/>
      <c r="AMW25" s="474"/>
      <c r="AMX25" s="474"/>
      <c r="AMY25" s="474"/>
      <c r="AMZ25" s="474"/>
      <c r="ANA25" s="474"/>
      <c r="ANB25" s="474"/>
      <c r="ANC25" s="474"/>
      <c r="AND25" s="474"/>
      <c r="ANE25" s="474"/>
      <c r="ANF25" s="474"/>
      <c r="ANG25" s="474"/>
      <c r="ANH25" s="474"/>
      <c r="ANI25" s="474"/>
      <c r="ANJ25" s="474"/>
      <c r="ANK25" s="474"/>
      <c r="ANL25" s="474"/>
      <c r="ANM25" s="474"/>
      <c r="ANN25" s="474"/>
      <c r="ANO25" s="474"/>
      <c r="ANP25" s="474"/>
      <c r="ANQ25" s="474"/>
      <c r="ANR25" s="474"/>
      <c r="ANS25" s="474"/>
      <c r="ANT25" s="474"/>
      <c r="ANU25" s="474"/>
      <c r="ANV25" s="474"/>
      <c r="ANW25" s="474"/>
      <c r="ANX25" s="474"/>
      <c r="ANY25" s="474"/>
      <c r="ANZ25" s="474"/>
      <c r="AOA25" s="474"/>
      <c r="AOB25" s="474"/>
      <c r="AOC25" s="474"/>
      <c r="AOD25" s="474"/>
      <c r="AOE25" s="474"/>
      <c r="AOF25" s="474"/>
      <c r="AOG25" s="474"/>
      <c r="AOH25" s="474"/>
      <c r="AOI25" s="474"/>
      <c r="AOJ25" s="474"/>
      <c r="AOK25" s="474"/>
      <c r="AOL25" s="474"/>
      <c r="AOM25" s="474"/>
      <c r="AON25" s="474"/>
      <c r="AOO25" s="474"/>
      <c r="AOP25" s="474"/>
      <c r="AOQ25" s="474"/>
      <c r="AOR25" s="474"/>
      <c r="AOS25" s="474"/>
      <c r="AOT25" s="474"/>
      <c r="AOU25" s="474"/>
      <c r="AOV25" s="474"/>
      <c r="AOW25" s="474"/>
      <c r="AOX25" s="474"/>
      <c r="AOY25" s="474"/>
      <c r="AOZ25" s="474"/>
      <c r="APA25" s="474"/>
      <c r="APB25" s="474"/>
      <c r="APC25" s="474"/>
      <c r="APD25" s="474"/>
      <c r="APE25" s="474"/>
      <c r="APF25" s="474"/>
      <c r="APG25" s="474"/>
      <c r="APH25" s="474"/>
      <c r="API25" s="474"/>
      <c r="APJ25" s="474"/>
      <c r="APK25" s="474"/>
      <c r="APL25" s="474"/>
      <c r="APM25" s="474"/>
      <c r="APN25" s="474"/>
      <c r="APO25" s="474"/>
      <c r="APP25" s="474"/>
      <c r="APQ25" s="474"/>
      <c r="APR25" s="474"/>
      <c r="APS25" s="474"/>
      <c r="APT25" s="474"/>
      <c r="APU25" s="474"/>
      <c r="APV25" s="474"/>
      <c r="APW25" s="474"/>
      <c r="APX25" s="474"/>
      <c r="APY25" s="474"/>
      <c r="APZ25" s="474"/>
      <c r="AQA25" s="474"/>
      <c r="AQB25" s="474"/>
      <c r="AQC25" s="474"/>
      <c r="AQD25" s="474"/>
      <c r="AQE25" s="474"/>
      <c r="AQF25" s="474"/>
      <c r="AQG25" s="474"/>
      <c r="AQH25" s="474"/>
      <c r="AQI25" s="474"/>
      <c r="AQJ25" s="474"/>
      <c r="AQK25" s="474"/>
      <c r="AQL25" s="474"/>
      <c r="AQM25" s="474"/>
      <c r="AQN25" s="474"/>
      <c r="AQO25" s="474"/>
      <c r="AQP25" s="474"/>
      <c r="AQQ25" s="474"/>
      <c r="AQR25" s="474"/>
      <c r="AQS25" s="474"/>
      <c r="AQT25" s="474"/>
      <c r="AQU25" s="474"/>
      <c r="AQV25" s="474"/>
      <c r="AQW25" s="474"/>
      <c r="AQX25" s="474"/>
      <c r="AQY25" s="474"/>
      <c r="AQZ25" s="474"/>
      <c r="ARA25" s="474"/>
      <c r="ARB25" s="474"/>
      <c r="ARC25" s="474"/>
      <c r="ARD25" s="474"/>
      <c r="ARE25" s="474"/>
      <c r="ARF25" s="474"/>
      <c r="ARG25" s="474"/>
      <c r="ARH25" s="474"/>
      <c r="ARI25" s="474"/>
      <c r="ARJ25" s="474"/>
      <c r="ARK25" s="474"/>
      <c r="ARL25" s="474"/>
      <c r="ARM25" s="474"/>
      <c r="ARN25" s="474"/>
      <c r="ARO25" s="474"/>
      <c r="ARP25" s="474"/>
      <c r="ARQ25" s="474"/>
      <c r="ARR25" s="474"/>
      <c r="ARS25" s="474"/>
      <c r="ART25" s="474"/>
      <c r="ARU25" s="474"/>
      <c r="ARV25" s="474"/>
      <c r="ARW25" s="474"/>
      <c r="ARX25" s="474"/>
      <c r="ARY25" s="474"/>
      <c r="ARZ25" s="474"/>
      <c r="ASA25" s="474"/>
      <c r="ASB25" s="474"/>
      <c r="ASC25" s="474"/>
      <c r="ASD25" s="474"/>
      <c r="ASE25" s="474"/>
      <c r="ASF25" s="474"/>
      <c r="ASG25" s="474"/>
      <c r="ASH25" s="474"/>
      <c r="ASI25" s="474"/>
      <c r="ASJ25" s="474"/>
      <c r="ASK25" s="474"/>
      <c r="ASL25" s="474"/>
      <c r="ASM25" s="474"/>
      <c r="ASN25" s="474"/>
      <c r="ASO25" s="474"/>
      <c r="ASP25" s="474"/>
      <c r="ASQ25" s="474"/>
      <c r="ASR25" s="474"/>
      <c r="ASS25" s="474"/>
      <c r="AST25" s="474"/>
      <c r="ASU25" s="474"/>
      <c r="ASV25" s="474"/>
      <c r="ASW25" s="474"/>
      <c r="ASX25" s="474"/>
      <c r="ASY25" s="474"/>
      <c r="ASZ25" s="474"/>
      <c r="ATA25" s="474"/>
      <c r="ATB25" s="474"/>
      <c r="ATC25" s="474"/>
      <c r="ATD25" s="474"/>
      <c r="ATE25" s="474"/>
      <c r="ATF25" s="474"/>
      <c r="ATG25" s="474"/>
      <c r="ATH25" s="474"/>
      <c r="ATI25" s="474"/>
      <c r="ATJ25" s="474"/>
      <c r="ATK25" s="474"/>
      <c r="ATL25" s="474"/>
      <c r="ATM25" s="474"/>
      <c r="ATN25" s="474"/>
      <c r="ATO25" s="474"/>
      <c r="ATP25" s="474"/>
      <c r="ATQ25" s="474"/>
      <c r="ATR25" s="474"/>
      <c r="ATS25" s="474"/>
      <c r="ATT25" s="474"/>
      <c r="ATU25" s="474"/>
      <c r="ATV25" s="474"/>
      <c r="ATW25" s="474"/>
      <c r="ATX25" s="474"/>
      <c r="ATY25" s="474"/>
      <c r="ATZ25" s="474"/>
      <c r="AUA25" s="474"/>
      <c r="AUB25" s="474"/>
      <c r="AUC25" s="474"/>
      <c r="AUD25" s="474"/>
      <c r="AUE25" s="474"/>
      <c r="AUF25" s="474"/>
      <c r="AUG25" s="474"/>
      <c r="AUH25" s="474"/>
      <c r="AUI25" s="474"/>
      <c r="AUJ25" s="474"/>
      <c r="AUK25" s="474"/>
      <c r="AUL25" s="474"/>
      <c r="AUM25" s="474"/>
      <c r="AUN25" s="474"/>
      <c r="AUO25" s="474"/>
      <c r="AUP25" s="474"/>
      <c r="AUQ25" s="474"/>
      <c r="AUR25" s="474"/>
      <c r="AUS25" s="474"/>
      <c r="AUT25" s="474"/>
      <c r="AUU25" s="474"/>
      <c r="AUV25" s="474"/>
      <c r="AUW25" s="474"/>
      <c r="AUX25" s="474"/>
      <c r="AUY25" s="474"/>
      <c r="AUZ25" s="474"/>
      <c r="AVA25" s="474"/>
      <c r="AVB25" s="474"/>
      <c r="AVC25" s="474"/>
      <c r="AVD25" s="474"/>
      <c r="AVE25" s="474"/>
      <c r="AVF25" s="474"/>
      <c r="AVG25" s="474"/>
      <c r="AVH25" s="474"/>
      <c r="AVI25" s="474"/>
      <c r="AVJ25" s="474"/>
      <c r="AVK25" s="474"/>
      <c r="AVL25" s="474"/>
      <c r="AVM25" s="474"/>
      <c r="AVN25" s="474"/>
      <c r="AVO25" s="474"/>
      <c r="AVP25" s="474"/>
      <c r="AVQ25" s="474"/>
      <c r="AVR25" s="474"/>
      <c r="AVS25" s="474"/>
      <c r="AVT25" s="474"/>
      <c r="AVU25" s="474"/>
      <c r="AVV25" s="474"/>
      <c r="AVW25" s="474"/>
      <c r="AVX25" s="474"/>
      <c r="AVY25" s="474"/>
      <c r="AVZ25" s="474"/>
      <c r="AWA25" s="474"/>
      <c r="AWB25" s="474"/>
      <c r="AWC25" s="474"/>
      <c r="AWD25" s="474"/>
      <c r="AWE25" s="474"/>
      <c r="AWF25" s="474"/>
      <c r="AWG25" s="474"/>
      <c r="AWH25" s="474"/>
      <c r="AWI25" s="474"/>
      <c r="AWJ25" s="474"/>
      <c r="AWK25" s="474"/>
      <c r="AWL25" s="474"/>
      <c r="AWM25" s="474"/>
      <c r="AWN25" s="474"/>
      <c r="AWO25" s="474"/>
      <c r="AWP25" s="474"/>
      <c r="AWQ25" s="474"/>
      <c r="AWR25" s="474"/>
      <c r="AWS25" s="474"/>
      <c r="AWT25" s="474"/>
      <c r="AWU25" s="474"/>
      <c r="AWV25" s="474"/>
      <c r="AWW25" s="474"/>
      <c r="AWX25" s="474"/>
      <c r="AWY25" s="474"/>
      <c r="AWZ25" s="474"/>
      <c r="AXA25" s="474"/>
      <c r="AXB25" s="474"/>
      <c r="AXC25" s="474"/>
      <c r="AXD25" s="474"/>
      <c r="AXE25" s="474"/>
      <c r="AXF25" s="474"/>
      <c r="AXG25" s="474"/>
      <c r="AXH25" s="474"/>
      <c r="AXI25" s="474"/>
      <c r="AXJ25" s="474"/>
      <c r="AXK25" s="474"/>
      <c r="AXL25" s="474"/>
      <c r="AXM25" s="474"/>
      <c r="AXN25" s="474"/>
      <c r="AXO25" s="474"/>
      <c r="AXP25" s="474"/>
      <c r="AXQ25" s="474"/>
      <c r="AXR25" s="474"/>
      <c r="AXS25" s="474"/>
      <c r="AXT25" s="474"/>
      <c r="AXU25" s="474"/>
      <c r="AXV25" s="474"/>
      <c r="AXW25" s="474"/>
      <c r="AXX25" s="474"/>
      <c r="AXY25" s="474"/>
      <c r="AXZ25" s="474"/>
      <c r="AYA25" s="474"/>
      <c r="AYB25" s="474"/>
      <c r="AYC25" s="474"/>
      <c r="AYD25" s="474"/>
      <c r="AYE25" s="474"/>
      <c r="AYF25" s="474"/>
      <c r="AYG25" s="474"/>
      <c r="AYH25" s="474"/>
      <c r="AYI25" s="474"/>
      <c r="AYJ25" s="474"/>
      <c r="AYK25" s="474"/>
      <c r="AYL25" s="474"/>
      <c r="AYM25" s="474"/>
      <c r="AYN25" s="474"/>
      <c r="AYO25" s="474"/>
      <c r="AYP25" s="474"/>
      <c r="AYQ25" s="474"/>
      <c r="AYR25" s="474"/>
      <c r="AYS25" s="474"/>
      <c r="AYT25" s="474"/>
      <c r="AYU25" s="474"/>
      <c r="AYV25" s="474"/>
      <c r="AYW25" s="474"/>
      <c r="AYX25" s="474"/>
      <c r="AYY25" s="474"/>
      <c r="AYZ25" s="474"/>
      <c r="AZA25" s="474"/>
      <c r="AZB25" s="474"/>
      <c r="AZC25" s="474"/>
      <c r="AZD25" s="474"/>
      <c r="AZE25" s="474"/>
      <c r="AZF25" s="474"/>
      <c r="AZG25" s="474"/>
      <c r="AZH25" s="474"/>
      <c r="AZI25" s="474"/>
      <c r="AZJ25" s="474"/>
      <c r="AZK25" s="474"/>
      <c r="AZL25" s="474"/>
      <c r="AZM25" s="474"/>
      <c r="AZN25" s="474"/>
      <c r="AZO25" s="474"/>
      <c r="AZP25" s="474"/>
      <c r="AZQ25" s="474"/>
      <c r="AZR25" s="474"/>
      <c r="AZS25" s="474"/>
      <c r="AZT25" s="474"/>
      <c r="AZU25" s="474"/>
      <c r="AZV25" s="474"/>
      <c r="AZW25" s="474"/>
      <c r="AZX25" s="474"/>
      <c r="AZY25" s="474"/>
      <c r="AZZ25" s="474"/>
      <c r="BAA25" s="474"/>
      <c r="BAB25" s="474"/>
      <c r="BAC25" s="474"/>
      <c r="BAD25" s="474"/>
      <c r="BAE25" s="474"/>
      <c r="BAF25" s="474"/>
      <c r="BAG25" s="474"/>
      <c r="BAH25" s="474"/>
      <c r="BAI25" s="474"/>
      <c r="BAJ25" s="474"/>
      <c r="BAK25" s="474"/>
      <c r="BAL25" s="474"/>
      <c r="BAM25" s="474"/>
      <c r="BAN25" s="474"/>
      <c r="BAO25" s="474"/>
      <c r="BAP25" s="474"/>
      <c r="BAQ25" s="474"/>
      <c r="BAR25" s="474"/>
      <c r="BAS25" s="474"/>
      <c r="BAT25" s="474"/>
      <c r="BAU25" s="474"/>
      <c r="BAV25" s="474"/>
      <c r="BAW25" s="474"/>
      <c r="BAX25" s="474"/>
      <c r="BAY25" s="474"/>
      <c r="BAZ25" s="474"/>
      <c r="BBA25" s="474"/>
      <c r="BBB25" s="474"/>
      <c r="BBC25" s="474"/>
      <c r="BBD25" s="474"/>
      <c r="BBE25" s="474"/>
      <c r="BBF25" s="474"/>
      <c r="BBG25" s="474"/>
      <c r="BBH25" s="474"/>
      <c r="BBI25" s="474"/>
      <c r="BBJ25" s="474"/>
      <c r="BBK25" s="474"/>
      <c r="BBL25" s="474"/>
      <c r="BBM25" s="474"/>
      <c r="BBN25" s="474"/>
      <c r="BBO25" s="474"/>
      <c r="BBP25" s="474"/>
      <c r="BBQ25" s="474"/>
      <c r="BBR25" s="474"/>
      <c r="BBS25" s="474"/>
      <c r="BBT25" s="474"/>
      <c r="BBU25" s="474"/>
      <c r="BBV25" s="474"/>
      <c r="BBW25" s="474"/>
      <c r="BBX25" s="474"/>
      <c r="BBY25" s="474"/>
      <c r="BBZ25" s="474"/>
      <c r="BCA25" s="474"/>
      <c r="BCB25" s="474"/>
      <c r="BCC25" s="474"/>
      <c r="BCD25" s="474"/>
      <c r="BCE25" s="474"/>
      <c r="BCF25" s="474"/>
      <c r="BCG25" s="474"/>
      <c r="BCH25" s="474"/>
      <c r="BCI25" s="474"/>
      <c r="BCJ25" s="474"/>
      <c r="BCK25" s="474"/>
      <c r="BCL25" s="474"/>
      <c r="BCM25" s="474"/>
      <c r="BCN25" s="474"/>
      <c r="BCO25" s="474"/>
      <c r="BCP25" s="474"/>
      <c r="BCQ25" s="474"/>
      <c r="BCR25" s="474"/>
      <c r="BCS25" s="474"/>
      <c r="BCT25" s="474"/>
      <c r="BCU25" s="474"/>
      <c r="BCV25" s="474"/>
      <c r="BCW25" s="474"/>
      <c r="BCX25" s="474"/>
      <c r="BCY25" s="474"/>
      <c r="BCZ25" s="474"/>
      <c r="BDA25" s="474"/>
      <c r="BDB25" s="474"/>
      <c r="BDC25" s="474"/>
      <c r="BDD25" s="474"/>
      <c r="BDE25" s="474"/>
      <c r="BDF25" s="474"/>
      <c r="BDG25" s="474"/>
      <c r="BDH25" s="474"/>
      <c r="BDI25" s="474"/>
      <c r="BDJ25" s="474"/>
      <c r="BDK25" s="474"/>
      <c r="BDL25" s="474"/>
      <c r="BDM25" s="474"/>
      <c r="BDN25" s="474"/>
      <c r="BDO25" s="474"/>
      <c r="BDP25" s="474"/>
      <c r="BDQ25" s="474"/>
      <c r="BDR25" s="474"/>
      <c r="BDS25" s="474"/>
      <c r="BDT25" s="474"/>
      <c r="BDU25" s="474"/>
      <c r="BDV25" s="474"/>
      <c r="BDW25" s="474"/>
      <c r="BDX25" s="474"/>
      <c r="BDY25" s="474"/>
      <c r="BDZ25" s="474"/>
      <c r="BEA25" s="474"/>
      <c r="BEB25" s="474"/>
      <c r="BEC25" s="474"/>
      <c r="BED25" s="474"/>
      <c r="BEE25" s="474"/>
      <c r="BEF25" s="474"/>
      <c r="BEG25" s="474"/>
      <c r="BEH25" s="474"/>
      <c r="BEI25" s="474"/>
      <c r="BEJ25" s="474"/>
      <c r="BEK25" s="474"/>
      <c r="BEL25" s="474"/>
      <c r="BEM25" s="474"/>
      <c r="BEN25" s="474"/>
      <c r="BEO25" s="474"/>
      <c r="BEP25" s="474"/>
      <c r="BEQ25" s="474"/>
      <c r="BER25" s="474"/>
      <c r="BES25" s="474"/>
      <c r="BET25" s="474"/>
      <c r="BEU25" s="474"/>
      <c r="BEV25" s="474"/>
      <c r="BEW25" s="474"/>
      <c r="BEX25" s="474"/>
      <c r="BEY25" s="474"/>
      <c r="BEZ25" s="474"/>
      <c r="BFA25" s="474"/>
      <c r="BFB25" s="474"/>
      <c r="BFC25" s="474"/>
      <c r="BFD25" s="474"/>
      <c r="BFE25" s="474"/>
      <c r="BFF25" s="474"/>
      <c r="BFG25" s="474"/>
      <c r="BFH25" s="474"/>
      <c r="BFI25" s="474"/>
      <c r="BFJ25" s="474"/>
      <c r="BFK25" s="474"/>
      <c r="BFL25" s="474"/>
      <c r="BFM25" s="474"/>
      <c r="BFN25" s="474"/>
      <c r="BFO25" s="474"/>
      <c r="BFP25" s="474"/>
      <c r="BFQ25" s="474"/>
      <c r="BFR25" s="474"/>
      <c r="BFS25" s="474"/>
      <c r="BFT25" s="474"/>
      <c r="BFU25" s="474"/>
      <c r="BFV25" s="474"/>
      <c r="BFW25" s="474"/>
      <c r="BFX25" s="474"/>
      <c r="BFY25" s="474"/>
      <c r="BFZ25" s="474"/>
      <c r="BGA25" s="474"/>
      <c r="BGB25" s="474"/>
      <c r="BGC25" s="474"/>
      <c r="BGD25" s="474"/>
      <c r="BGE25" s="474"/>
      <c r="BGF25" s="474"/>
      <c r="BGG25" s="474"/>
      <c r="BGH25" s="474"/>
      <c r="BGI25" s="474"/>
      <c r="BGJ25" s="474"/>
      <c r="BGK25" s="474"/>
      <c r="BGL25" s="474"/>
      <c r="BGM25" s="474"/>
      <c r="BGN25" s="474"/>
      <c r="BGO25" s="474"/>
      <c r="BGP25" s="474"/>
      <c r="BGQ25" s="474"/>
      <c r="BGR25" s="474"/>
      <c r="BGS25" s="474"/>
      <c r="BGT25" s="474"/>
      <c r="BGU25" s="474"/>
      <c r="BGV25" s="474"/>
      <c r="BGW25" s="474"/>
      <c r="BGX25" s="474"/>
      <c r="BGY25" s="474"/>
      <c r="BGZ25" s="474"/>
      <c r="BHA25" s="474"/>
      <c r="BHB25" s="474"/>
      <c r="BHC25" s="474"/>
      <c r="BHD25" s="474"/>
      <c r="BHE25" s="474"/>
      <c r="BHF25" s="474"/>
      <c r="BHG25" s="474"/>
      <c r="BHH25" s="474"/>
      <c r="BHI25" s="474"/>
      <c r="BHJ25" s="474"/>
      <c r="BHK25" s="474"/>
      <c r="BHL25" s="474"/>
      <c r="BHM25" s="474"/>
      <c r="BHN25" s="474"/>
      <c r="BHO25" s="474"/>
      <c r="BHP25" s="474"/>
      <c r="BHQ25" s="474"/>
      <c r="BHR25" s="474"/>
      <c r="BHS25" s="474"/>
      <c r="BHT25" s="474"/>
      <c r="BHU25" s="474"/>
      <c r="BHV25" s="474"/>
      <c r="BHW25" s="474"/>
      <c r="BHX25" s="474"/>
      <c r="BHY25" s="474"/>
      <c r="BHZ25" s="474"/>
      <c r="BIA25" s="474"/>
      <c r="BIB25" s="474"/>
      <c r="BIC25" s="474"/>
      <c r="BID25" s="474"/>
      <c r="BIE25" s="474"/>
      <c r="BIF25" s="474"/>
      <c r="BIG25" s="474"/>
      <c r="BIH25" s="474"/>
      <c r="BII25" s="474"/>
      <c r="BIJ25" s="474"/>
      <c r="BIK25" s="474"/>
      <c r="BIL25" s="474"/>
      <c r="BIM25" s="474"/>
      <c r="BIN25" s="474"/>
      <c r="BIO25" s="474"/>
      <c r="BIP25" s="474"/>
      <c r="BIQ25" s="474"/>
      <c r="BIR25" s="474"/>
      <c r="BIS25" s="474"/>
      <c r="BIT25" s="474"/>
      <c r="BIU25" s="474"/>
      <c r="BIV25" s="474"/>
      <c r="BIW25" s="474"/>
      <c r="BIX25" s="474"/>
      <c r="BIY25" s="474"/>
      <c r="BIZ25" s="474"/>
      <c r="BJA25" s="474"/>
      <c r="BJB25" s="474"/>
      <c r="BJC25" s="474"/>
      <c r="BJD25" s="474"/>
      <c r="BJE25" s="474"/>
      <c r="BJF25" s="474"/>
      <c r="BJG25" s="474"/>
      <c r="BJH25" s="474"/>
      <c r="BJI25" s="474"/>
      <c r="BJJ25" s="474"/>
      <c r="BJK25" s="474"/>
      <c r="BJL25" s="474"/>
      <c r="BJM25" s="474"/>
      <c r="BJN25" s="474"/>
      <c r="BJO25" s="474"/>
      <c r="BJP25" s="474"/>
      <c r="BJQ25" s="474"/>
      <c r="BJR25" s="474"/>
      <c r="BJS25" s="474"/>
      <c r="BJT25" s="474"/>
      <c r="BJU25" s="474"/>
      <c r="BJV25" s="474"/>
      <c r="BJW25" s="474"/>
      <c r="BJX25" s="474"/>
      <c r="BJY25" s="474"/>
      <c r="BJZ25" s="474"/>
      <c r="BKA25" s="474"/>
      <c r="BKB25" s="474"/>
      <c r="BKC25" s="474"/>
      <c r="BKD25" s="474"/>
      <c r="BKE25" s="474"/>
      <c r="BKF25" s="474"/>
      <c r="BKG25" s="474"/>
      <c r="BKH25" s="474"/>
      <c r="BKI25" s="474"/>
      <c r="BKJ25" s="474"/>
      <c r="BKK25" s="474"/>
      <c r="BKL25" s="474"/>
      <c r="BKM25" s="474"/>
      <c r="BKN25" s="474"/>
      <c r="BKO25" s="474"/>
      <c r="BKP25" s="474"/>
      <c r="BKQ25" s="474"/>
      <c r="BKR25" s="474"/>
      <c r="BKS25" s="474"/>
      <c r="BKT25" s="474"/>
      <c r="BKU25" s="474"/>
      <c r="BKV25" s="474"/>
      <c r="BKW25" s="474"/>
      <c r="BKX25" s="474"/>
      <c r="BKY25" s="474"/>
      <c r="BKZ25" s="474"/>
      <c r="BLA25" s="474"/>
      <c r="BLB25" s="474"/>
      <c r="BLC25" s="474"/>
      <c r="BLD25" s="474"/>
      <c r="BLE25" s="474"/>
      <c r="BLF25" s="474"/>
      <c r="BLG25" s="474"/>
      <c r="BLH25" s="474"/>
      <c r="BLI25" s="474"/>
      <c r="BLJ25" s="474"/>
      <c r="BLK25" s="474"/>
      <c r="BLL25" s="474"/>
      <c r="BLM25" s="474"/>
      <c r="BLN25" s="474"/>
      <c r="BLO25" s="474"/>
      <c r="BLP25" s="474"/>
      <c r="BLQ25" s="474"/>
      <c r="BLR25" s="474"/>
      <c r="BLS25" s="474"/>
      <c r="BLT25" s="474"/>
      <c r="BLU25" s="474"/>
      <c r="BLV25" s="474"/>
      <c r="BLW25" s="474"/>
      <c r="BLX25" s="474"/>
      <c r="BLY25" s="474"/>
      <c r="BLZ25" s="474"/>
      <c r="BMA25" s="474"/>
      <c r="BMB25" s="474"/>
      <c r="BMC25" s="474"/>
      <c r="BMD25" s="474"/>
      <c r="BME25" s="474"/>
      <c r="BMF25" s="474"/>
      <c r="BMG25" s="474"/>
      <c r="BMH25" s="474"/>
      <c r="BMI25" s="474"/>
      <c r="BMJ25" s="474"/>
      <c r="BMK25" s="474"/>
      <c r="BML25" s="474"/>
      <c r="BMM25" s="474"/>
      <c r="BMN25" s="474"/>
      <c r="BMO25" s="474"/>
      <c r="BMP25" s="474"/>
      <c r="BMQ25" s="474"/>
      <c r="BMR25" s="474"/>
      <c r="BMS25" s="474"/>
      <c r="BMT25" s="474"/>
      <c r="BMU25" s="474"/>
      <c r="BMV25" s="474"/>
      <c r="BMW25" s="474"/>
      <c r="BMX25" s="474"/>
      <c r="BMY25" s="474"/>
      <c r="BMZ25" s="474"/>
      <c r="BNA25" s="474"/>
      <c r="BNB25" s="474"/>
      <c r="BNC25" s="474"/>
      <c r="BND25" s="474"/>
      <c r="BNE25" s="474"/>
      <c r="BNF25" s="474"/>
      <c r="BNG25" s="474"/>
      <c r="BNH25" s="474"/>
      <c r="BNI25" s="474"/>
      <c r="BNJ25" s="474"/>
      <c r="BNK25" s="474"/>
      <c r="BNL25" s="474"/>
      <c r="BNM25" s="474"/>
      <c r="BNN25" s="474"/>
      <c r="BNO25" s="474"/>
      <c r="BNP25" s="474"/>
      <c r="BNQ25" s="474"/>
      <c r="BNR25" s="474"/>
      <c r="BNS25" s="474"/>
      <c r="BNT25" s="474"/>
      <c r="BNU25" s="474"/>
      <c r="BNV25" s="474"/>
      <c r="BNW25" s="474"/>
      <c r="BNX25" s="474"/>
      <c r="BNY25" s="474"/>
      <c r="BNZ25" s="474"/>
      <c r="BOA25" s="474"/>
      <c r="BOB25" s="474"/>
      <c r="BOC25" s="474"/>
      <c r="BOD25" s="474"/>
      <c r="BOE25" s="474"/>
      <c r="BOF25" s="474"/>
      <c r="BOG25" s="474"/>
      <c r="BOH25" s="474"/>
      <c r="BOI25" s="474"/>
      <c r="BOJ25" s="474"/>
      <c r="BOK25" s="474"/>
      <c r="BOL25" s="474"/>
      <c r="BOM25" s="474"/>
      <c r="BON25" s="474"/>
      <c r="BOO25" s="474"/>
      <c r="BOP25" s="474"/>
      <c r="BOQ25" s="474"/>
      <c r="BOR25" s="474"/>
      <c r="BOS25" s="474"/>
      <c r="BOT25" s="474"/>
      <c r="BOU25" s="474"/>
      <c r="BOV25" s="474"/>
      <c r="BOW25" s="474"/>
      <c r="BOX25" s="474"/>
      <c r="BOY25" s="474"/>
      <c r="BOZ25" s="474"/>
      <c r="BPA25" s="474"/>
      <c r="BPB25" s="474"/>
      <c r="BPC25" s="474"/>
      <c r="BPD25" s="474"/>
      <c r="BPE25" s="474"/>
      <c r="BPF25" s="474"/>
      <c r="BPG25" s="474"/>
      <c r="BPH25" s="474"/>
      <c r="BPI25" s="474"/>
      <c r="BPJ25" s="474"/>
      <c r="BPK25" s="474"/>
      <c r="BPL25" s="474"/>
      <c r="BPM25" s="474"/>
      <c r="BPN25" s="474"/>
      <c r="BPO25" s="474"/>
      <c r="BPP25" s="474"/>
      <c r="BPQ25" s="474"/>
      <c r="BPR25" s="474"/>
      <c r="BPS25" s="474"/>
      <c r="BPT25" s="474"/>
      <c r="BPU25" s="474"/>
      <c r="BPV25" s="474"/>
      <c r="BPW25" s="474"/>
      <c r="BPX25" s="474"/>
      <c r="BPY25" s="474"/>
      <c r="BPZ25" s="474"/>
      <c r="BQA25" s="474"/>
      <c r="BQB25" s="474"/>
      <c r="BQC25" s="474"/>
      <c r="BQD25" s="474"/>
      <c r="BQE25" s="474"/>
      <c r="BQF25" s="474"/>
      <c r="BQG25" s="474"/>
      <c r="BQH25" s="474"/>
      <c r="BQI25" s="474"/>
      <c r="BQJ25" s="474"/>
      <c r="BQK25" s="474"/>
      <c r="BQL25" s="474"/>
      <c r="BQM25" s="474"/>
      <c r="BQN25" s="474"/>
      <c r="BQO25" s="474"/>
      <c r="BQP25" s="474"/>
      <c r="BQQ25" s="474"/>
      <c r="BQR25" s="474"/>
      <c r="BQS25" s="474"/>
      <c r="BQT25" s="474"/>
      <c r="BQU25" s="474"/>
      <c r="BQV25" s="474"/>
      <c r="BQW25" s="474"/>
      <c r="BQX25" s="474"/>
      <c r="BQY25" s="474"/>
      <c r="BQZ25" s="474"/>
      <c r="BRA25" s="474"/>
      <c r="BRB25" s="474"/>
      <c r="BRC25" s="474"/>
      <c r="BRD25" s="474"/>
      <c r="BRE25" s="474"/>
      <c r="BRF25" s="474"/>
      <c r="BRG25" s="474"/>
      <c r="BRH25" s="474"/>
      <c r="BRI25" s="474"/>
      <c r="BRJ25" s="474"/>
      <c r="BRK25" s="474"/>
      <c r="BRL25" s="474"/>
      <c r="BRM25" s="474"/>
      <c r="BRN25" s="474"/>
      <c r="BRO25" s="474"/>
      <c r="BRP25" s="474"/>
      <c r="BRQ25" s="474"/>
      <c r="BRR25" s="474"/>
      <c r="BRS25" s="474"/>
      <c r="BRT25" s="474"/>
      <c r="BRU25" s="474"/>
      <c r="BRV25" s="474"/>
      <c r="BRW25" s="474"/>
      <c r="BRX25" s="474"/>
      <c r="BRY25" s="474"/>
      <c r="BRZ25" s="474"/>
      <c r="BSA25" s="474"/>
      <c r="BSB25" s="474"/>
      <c r="BSC25" s="474"/>
      <c r="BSD25" s="474"/>
      <c r="BSE25" s="474"/>
      <c r="BSF25" s="474"/>
      <c r="BSG25" s="474"/>
      <c r="BSH25" s="474"/>
      <c r="BSI25" s="474"/>
      <c r="BSJ25" s="474"/>
      <c r="BSK25" s="474"/>
      <c r="BSL25" s="474"/>
      <c r="BSM25" s="474"/>
      <c r="BSN25" s="474"/>
      <c r="BSO25" s="474"/>
      <c r="BSP25" s="474"/>
      <c r="BSQ25" s="474"/>
      <c r="BSR25" s="474"/>
      <c r="BSS25" s="474"/>
      <c r="BST25" s="474"/>
      <c r="BSU25" s="474"/>
      <c r="BSV25" s="474"/>
      <c r="BSW25" s="474"/>
      <c r="BSX25" s="474"/>
      <c r="BSY25" s="474"/>
      <c r="BSZ25" s="474"/>
      <c r="BTA25" s="474"/>
      <c r="BTB25" s="474"/>
      <c r="BTC25" s="474"/>
      <c r="BTD25" s="474"/>
      <c r="BTE25" s="474"/>
      <c r="BTF25" s="474"/>
      <c r="BTG25" s="474"/>
      <c r="BTH25" s="474"/>
      <c r="BTI25" s="474"/>
      <c r="BTJ25" s="474"/>
      <c r="BTK25" s="474"/>
      <c r="BTL25" s="474"/>
      <c r="BTM25" s="474"/>
      <c r="BTN25" s="474"/>
      <c r="BTO25" s="474"/>
      <c r="BTP25" s="474"/>
      <c r="BTQ25" s="474"/>
      <c r="BTR25" s="474"/>
      <c r="BTS25" s="474"/>
      <c r="BTT25" s="474"/>
      <c r="BTU25" s="474"/>
      <c r="BTV25" s="474"/>
      <c r="BTW25" s="474"/>
      <c r="BTX25" s="474"/>
      <c r="BTY25" s="474"/>
      <c r="BTZ25" s="474"/>
      <c r="BUA25" s="474"/>
      <c r="BUB25" s="474"/>
      <c r="BUC25" s="474"/>
      <c r="BUD25" s="474"/>
      <c r="BUE25" s="474"/>
      <c r="BUF25" s="474"/>
      <c r="BUG25" s="474"/>
      <c r="BUH25" s="474"/>
      <c r="BUI25" s="474"/>
      <c r="BUJ25" s="474"/>
      <c r="BUK25" s="474"/>
      <c r="BUL25" s="474"/>
      <c r="BUM25" s="474"/>
      <c r="BUN25" s="474"/>
      <c r="BUO25" s="474"/>
      <c r="BUP25" s="474"/>
      <c r="BUQ25" s="474"/>
      <c r="BUR25" s="474"/>
      <c r="BUS25" s="474"/>
      <c r="BUT25" s="474"/>
      <c r="BUU25" s="474"/>
      <c r="BUV25" s="474"/>
      <c r="BUW25" s="474"/>
      <c r="BUX25" s="474"/>
      <c r="BUY25" s="474"/>
      <c r="BUZ25" s="474"/>
      <c r="BVA25" s="474"/>
      <c r="BVB25" s="474"/>
      <c r="BVC25" s="474"/>
      <c r="BVD25" s="474"/>
      <c r="BVE25" s="474"/>
      <c r="BVF25" s="474"/>
      <c r="BVG25" s="474"/>
      <c r="BVH25" s="474"/>
      <c r="BVI25" s="474"/>
      <c r="BVJ25" s="474"/>
      <c r="BVK25" s="474"/>
      <c r="BVL25" s="474"/>
      <c r="BVM25" s="474"/>
      <c r="BVN25" s="474"/>
      <c r="BVO25" s="474"/>
      <c r="BVP25" s="474"/>
      <c r="BVQ25" s="474"/>
      <c r="BVR25" s="474"/>
      <c r="BVS25" s="474"/>
      <c r="BVT25" s="474"/>
      <c r="BVU25" s="474"/>
      <c r="BVV25" s="474"/>
      <c r="BVW25" s="474"/>
      <c r="BVX25" s="474"/>
      <c r="BVY25" s="474"/>
      <c r="BVZ25" s="474"/>
      <c r="BWA25" s="474"/>
      <c r="BWB25" s="474"/>
      <c r="BWC25" s="474"/>
      <c r="BWD25" s="474"/>
      <c r="BWE25" s="474"/>
      <c r="BWF25" s="474"/>
      <c r="BWG25" s="474"/>
      <c r="BWH25" s="474"/>
      <c r="BWI25" s="474"/>
      <c r="BWJ25" s="474"/>
      <c r="BWK25" s="474"/>
      <c r="BWL25" s="474"/>
      <c r="BWM25" s="474"/>
      <c r="BWN25" s="474"/>
      <c r="BWO25" s="474"/>
      <c r="BWP25" s="474"/>
      <c r="BWQ25" s="474"/>
      <c r="BWR25" s="474"/>
      <c r="BWS25" s="474"/>
      <c r="BWT25" s="474"/>
      <c r="BWU25" s="474"/>
      <c r="BWV25" s="474"/>
      <c r="BWW25" s="474"/>
      <c r="BWX25" s="474"/>
      <c r="BWY25" s="474"/>
      <c r="BWZ25" s="474"/>
      <c r="BXA25" s="474"/>
      <c r="BXB25" s="474"/>
      <c r="BXC25" s="474"/>
      <c r="BXD25" s="474"/>
      <c r="BXE25" s="474"/>
      <c r="BXF25" s="474"/>
      <c r="BXG25" s="474"/>
      <c r="BXH25" s="474"/>
      <c r="BXI25" s="474"/>
      <c r="BXJ25" s="474"/>
      <c r="BXK25" s="474"/>
      <c r="BXL25" s="474"/>
      <c r="BXM25" s="474"/>
      <c r="BXN25" s="474"/>
      <c r="BXO25" s="474"/>
    </row>
    <row r="26" spans="1:1991" s="474" customFormat="1" ht="27.95" customHeight="1" x14ac:dyDescent="0.25">
      <c r="A26" s="2014" t="s">
        <v>1756</v>
      </c>
      <c r="B26" s="2047">
        <v>10.16913344</v>
      </c>
      <c r="C26" s="2047">
        <v>11.36843359</v>
      </c>
      <c r="D26" s="2047">
        <v>11.65545966</v>
      </c>
      <c r="E26" s="2047">
        <v>11.49918778</v>
      </c>
      <c r="F26" s="2047">
        <v>12.289257279999999</v>
      </c>
      <c r="G26" s="2047">
        <v>13.782049460000001</v>
      </c>
      <c r="H26" s="2047">
        <v>10.614540379999999</v>
      </c>
      <c r="I26" s="2047">
        <v>15.03454924</v>
      </c>
      <c r="J26" s="2047">
        <v>15.663357730000001</v>
      </c>
      <c r="K26" s="2047">
        <v>15.256561</v>
      </c>
      <c r="L26" s="2047">
        <v>15.59121388</v>
      </c>
      <c r="M26" s="2047">
        <v>15.37445666</v>
      </c>
      <c r="N26" s="2047">
        <v>14.943050379999999</v>
      </c>
      <c r="O26" s="2047">
        <v>14.470511589999999</v>
      </c>
      <c r="P26" s="2047">
        <v>10.84317306</v>
      </c>
      <c r="Q26" s="2047">
        <v>17.31644322</v>
      </c>
      <c r="R26" s="2047">
        <v>17.089838689999997</v>
      </c>
      <c r="S26" s="2047">
        <v>16.906848969999999</v>
      </c>
      <c r="T26" s="2047">
        <v>16.353613240000001</v>
      </c>
      <c r="U26" s="2047">
        <v>15.366368529999999</v>
      </c>
      <c r="V26" s="2047">
        <v>15.013795380000001</v>
      </c>
      <c r="W26" s="2047">
        <v>18.530971649999998</v>
      </c>
      <c r="X26" s="2047">
        <v>25.41919725</v>
      </c>
      <c r="Y26" s="2047">
        <v>19.031955870000001</v>
      </c>
      <c r="Z26" s="2047">
        <v>18.735012709999999</v>
      </c>
      <c r="AA26" s="2047">
        <v>18.766498809999998</v>
      </c>
      <c r="AB26" s="2047">
        <v>18.47641131</v>
      </c>
      <c r="AC26" s="2047">
        <v>20.855390499999999</v>
      </c>
      <c r="AD26" s="2047">
        <v>20.659764079999999</v>
      </c>
      <c r="AE26" s="2047">
        <v>20.107755190000002</v>
      </c>
      <c r="AF26" s="2016">
        <v>19.972582210000002</v>
      </c>
      <c r="AG26" s="2016">
        <v>19.81908997</v>
      </c>
      <c r="AH26" s="2016">
        <v>19.063494420000001</v>
      </c>
    </row>
    <row r="27" spans="1:1991" s="474" customFormat="1" ht="27.95" customHeight="1" x14ac:dyDescent="0.25">
      <c r="A27" s="1997" t="s">
        <v>1757</v>
      </c>
      <c r="B27" s="2009">
        <v>0</v>
      </c>
      <c r="C27" s="2009">
        <v>0</v>
      </c>
      <c r="D27" s="2009">
        <v>0</v>
      </c>
      <c r="E27" s="2009">
        <v>0</v>
      </c>
      <c r="F27" s="2009">
        <v>0</v>
      </c>
      <c r="G27" s="2009">
        <v>0</v>
      </c>
      <c r="H27" s="2009">
        <v>0</v>
      </c>
      <c r="I27" s="2009">
        <v>0</v>
      </c>
      <c r="J27" s="2009">
        <v>0</v>
      </c>
      <c r="K27" s="2009">
        <v>0</v>
      </c>
      <c r="L27" s="2009">
        <v>0</v>
      </c>
      <c r="M27" s="2009">
        <v>0</v>
      </c>
      <c r="N27" s="2009">
        <v>0</v>
      </c>
      <c r="O27" s="2009">
        <v>0</v>
      </c>
      <c r="P27" s="2009">
        <v>0</v>
      </c>
      <c r="Q27" s="2009">
        <v>0</v>
      </c>
      <c r="R27" s="2009">
        <v>0</v>
      </c>
      <c r="S27" s="2009">
        <v>0</v>
      </c>
      <c r="T27" s="2009">
        <v>0</v>
      </c>
      <c r="U27" s="2009">
        <v>0</v>
      </c>
      <c r="V27" s="2009">
        <v>0</v>
      </c>
      <c r="W27" s="2009">
        <v>0</v>
      </c>
      <c r="X27" s="2009">
        <v>0</v>
      </c>
      <c r="Y27" s="2009">
        <v>9.5332110500000002</v>
      </c>
      <c r="Z27" s="2009">
        <v>9.244465550000001</v>
      </c>
      <c r="AA27" s="2009">
        <v>8.9536154000000003</v>
      </c>
      <c r="AB27" s="2009">
        <v>8.6206920099999991</v>
      </c>
      <c r="AC27" s="2009">
        <v>11.284746269999999</v>
      </c>
      <c r="AD27" s="2009">
        <v>10.866020259999999</v>
      </c>
      <c r="AE27" s="2009">
        <v>10.44466096</v>
      </c>
      <c r="AF27" s="2012">
        <v>9.054771689999999</v>
      </c>
      <c r="AG27" s="2012">
        <v>13.06099217</v>
      </c>
      <c r="AH27" s="2012">
        <v>12.612423960000001</v>
      </c>
    </row>
    <row r="28" spans="1:1991" s="474" customFormat="1" ht="27.95" customHeight="1" thickBot="1" x14ac:dyDescent="0.3">
      <c r="A28" s="2017" t="s">
        <v>1758</v>
      </c>
      <c r="B28" s="2048">
        <v>0</v>
      </c>
      <c r="C28" s="2048">
        <v>0</v>
      </c>
      <c r="D28" s="2048">
        <v>0</v>
      </c>
      <c r="E28" s="2048">
        <v>0</v>
      </c>
      <c r="F28" s="2048">
        <v>0</v>
      </c>
      <c r="G28" s="2048">
        <v>0</v>
      </c>
      <c r="H28" s="2048">
        <v>0</v>
      </c>
      <c r="I28" s="2048">
        <v>0</v>
      </c>
      <c r="J28" s="2048">
        <v>0</v>
      </c>
      <c r="K28" s="2048">
        <v>0</v>
      </c>
      <c r="L28" s="2048">
        <v>0</v>
      </c>
      <c r="M28" s="2048">
        <v>0</v>
      </c>
      <c r="N28" s="2048">
        <v>0.94662819999999992</v>
      </c>
      <c r="O28" s="2048">
        <v>0.93338726000000005</v>
      </c>
      <c r="P28" s="2048">
        <v>0.92006632999999993</v>
      </c>
      <c r="Q28" s="2048">
        <v>0.9066649200000001</v>
      </c>
      <c r="R28" s="2048">
        <v>0.89318255000000002</v>
      </c>
      <c r="S28" s="2048">
        <v>0.87961871999999997</v>
      </c>
      <c r="T28" s="2048">
        <v>0.86597293999999991</v>
      </c>
      <c r="U28" s="2048">
        <v>0.85224471999999996</v>
      </c>
      <c r="V28" s="2048">
        <v>0.83843355000000008</v>
      </c>
      <c r="W28" s="2048">
        <v>0.82453894999999999</v>
      </c>
      <c r="X28" s="2048">
        <v>2.9297474999999999</v>
      </c>
      <c r="Y28" s="2048">
        <v>0.79649738000000003</v>
      </c>
      <c r="Z28" s="2048">
        <v>0.78234942000000007</v>
      </c>
      <c r="AA28" s="2048">
        <v>0.76811596999999998</v>
      </c>
      <c r="AB28" s="2048">
        <v>0.75379653000000002</v>
      </c>
      <c r="AC28" s="2048">
        <v>0.73939056999999997</v>
      </c>
      <c r="AD28" s="2048">
        <v>0.72489758999999998</v>
      </c>
      <c r="AE28" s="2048">
        <v>0.71031704000000007</v>
      </c>
      <c r="AF28" s="2019">
        <v>0.71449467</v>
      </c>
      <c r="AG28" s="2019">
        <v>0.68089113000000001</v>
      </c>
      <c r="AH28" s="2019">
        <v>0.66604469999999993</v>
      </c>
    </row>
    <row r="29" spans="1:1991" s="474" customFormat="1" ht="27.95" customHeight="1" thickTop="1" thickBot="1" x14ac:dyDescent="0.3">
      <c r="A29" s="2020" t="s">
        <v>1759</v>
      </c>
      <c r="B29" s="2049">
        <v>62940.741530889994</v>
      </c>
      <c r="C29" s="2049">
        <v>63092.996645839994</v>
      </c>
      <c r="D29" s="2049">
        <v>62952.402119119994</v>
      </c>
      <c r="E29" s="2049">
        <v>63005.937751320009</v>
      </c>
      <c r="F29" s="2049">
        <v>62983.697272569989</v>
      </c>
      <c r="G29" s="2049">
        <v>63434.985151500005</v>
      </c>
      <c r="H29" s="2049">
        <v>64015.087595229998</v>
      </c>
      <c r="I29" s="2049">
        <v>64116.730320269999</v>
      </c>
      <c r="J29" s="2049">
        <v>64251.745133150005</v>
      </c>
      <c r="K29" s="2049">
        <v>64167.50631456</v>
      </c>
      <c r="L29" s="2049">
        <v>64273.789861030004</v>
      </c>
      <c r="M29" s="2049">
        <v>64803.552646210002</v>
      </c>
      <c r="N29" s="2049">
        <v>65648.582187440014</v>
      </c>
      <c r="O29" s="2049">
        <v>65209.124655729989</v>
      </c>
      <c r="P29" s="2049">
        <v>51333.94911247999</v>
      </c>
      <c r="Q29" s="2049">
        <v>51074.885612489998</v>
      </c>
      <c r="R29" s="2049">
        <v>50751.705237739989</v>
      </c>
      <c r="S29" s="2049">
        <v>50706.598559680002</v>
      </c>
      <c r="T29" s="2049">
        <v>50412.561810580002</v>
      </c>
      <c r="U29" s="2049">
        <v>50746.287516699995</v>
      </c>
      <c r="V29" s="2049">
        <v>51093.548557920003</v>
      </c>
      <c r="W29" s="2049">
        <v>51759.644968820001</v>
      </c>
      <c r="X29" s="2049">
        <v>50820.866306240001</v>
      </c>
      <c r="Y29" s="2049">
        <v>51184.039431979996</v>
      </c>
      <c r="Z29" s="2049">
        <v>51050.350472270002</v>
      </c>
      <c r="AA29" s="2049">
        <v>51920.221772180004</v>
      </c>
      <c r="AB29" s="2049">
        <v>52717.671419569997</v>
      </c>
      <c r="AC29" s="2049">
        <v>52794.196230100002</v>
      </c>
      <c r="AD29" s="2049">
        <v>52534.484216960002</v>
      </c>
      <c r="AE29" s="2049">
        <v>52282.461528779997</v>
      </c>
      <c r="AF29" s="2049">
        <v>52666.756112359995</v>
      </c>
      <c r="AG29" s="2049">
        <v>53004.517615600002</v>
      </c>
      <c r="AH29" s="2049">
        <v>53203.934189160005</v>
      </c>
    </row>
    <row r="30" spans="1:1991" s="474" customFormat="1" ht="27.95" customHeight="1" thickTop="1" thickBot="1" x14ac:dyDescent="0.3">
      <c r="A30" s="2020" t="s">
        <v>1760</v>
      </c>
      <c r="B30" s="2049">
        <v>62930.572397449992</v>
      </c>
      <c r="C30" s="2049">
        <v>63081.628212249991</v>
      </c>
      <c r="D30" s="2049">
        <v>62940.74665945999</v>
      </c>
      <c r="E30" s="2049">
        <v>62994.43856354001</v>
      </c>
      <c r="F30" s="2049">
        <v>62971.408015289991</v>
      </c>
      <c r="G30" s="2049">
        <v>63421.203102040003</v>
      </c>
      <c r="H30" s="2049">
        <v>64004.473054850001</v>
      </c>
      <c r="I30" s="2049">
        <v>64101.695771029998</v>
      </c>
      <c r="J30" s="2049">
        <v>64236.081775420003</v>
      </c>
      <c r="K30" s="2049">
        <v>64152.249753559998</v>
      </c>
      <c r="L30" s="2049">
        <v>64258.198647150006</v>
      </c>
      <c r="M30" s="2049">
        <v>64788.178189550003</v>
      </c>
      <c r="N30" s="2049">
        <v>65632.692508860011</v>
      </c>
      <c r="O30" s="2049">
        <v>65193.720756879993</v>
      </c>
      <c r="P30" s="2049">
        <v>51322.185873089991</v>
      </c>
      <c r="Q30" s="2049">
        <v>51056.662504349995</v>
      </c>
      <c r="R30" s="2049">
        <v>50733.722216499991</v>
      </c>
      <c r="S30" s="2049">
        <v>50688.812091990003</v>
      </c>
      <c r="T30" s="2049">
        <v>50395.342224400003</v>
      </c>
      <c r="U30" s="2049">
        <v>50730.068903449996</v>
      </c>
      <c r="V30" s="2049">
        <v>51077.696328990001</v>
      </c>
      <c r="W30" s="2049">
        <v>51740.289458220002</v>
      </c>
      <c r="X30" s="2049">
        <v>50792.517361490005</v>
      </c>
      <c r="Y30" s="2049">
        <v>51154.677767679997</v>
      </c>
      <c r="Z30" s="2049">
        <v>51021.588644590003</v>
      </c>
      <c r="AA30" s="2049">
        <v>51891.733542000002</v>
      </c>
      <c r="AB30" s="2049">
        <v>52689.820519719993</v>
      </c>
      <c r="AC30" s="2049">
        <v>52761.316702759999</v>
      </c>
      <c r="AD30" s="2049">
        <v>52502.233535029998</v>
      </c>
      <c r="AE30" s="2049">
        <v>52251.198795589997</v>
      </c>
      <c r="AF30" s="2049">
        <v>52637.014263789999</v>
      </c>
      <c r="AG30" s="2049">
        <v>52970.956642329991</v>
      </c>
      <c r="AH30" s="2049">
        <v>53171.592246079999</v>
      </c>
    </row>
    <row r="31" spans="1:1991" s="1601" customFormat="1" ht="18.75" customHeight="1" thickTop="1" x14ac:dyDescent="0.25">
      <c r="A31" s="1759" t="s">
        <v>598</v>
      </c>
      <c r="B31" s="2050"/>
      <c r="C31" s="2050"/>
      <c r="D31" s="2050"/>
      <c r="E31" s="2050"/>
      <c r="F31" s="2050"/>
      <c r="G31" s="2050"/>
      <c r="H31" s="2050"/>
      <c r="I31" s="2050"/>
      <c r="J31" s="2050"/>
      <c r="K31" s="2050"/>
      <c r="L31" s="2050"/>
      <c r="M31" s="2050"/>
      <c r="N31" s="2050"/>
      <c r="O31" s="2050"/>
      <c r="P31" s="2050"/>
      <c r="Q31" s="2050"/>
      <c r="R31" s="2050"/>
      <c r="S31" s="2050"/>
      <c r="T31" s="2050"/>
      <c r="U31" s="2050"/>
      <c r="V31" s="2050"/>
      <c r="W31" s="2050"/>
      <c r="AJ31" s="474"/>
    </row>
    <row r="32" spans="1:1991" ht="18.75" customHeight="1" x14ac:dyDescent="0.25">
      <c r="A32" s="1759" t="s">
        <v>3849</v>
      </c>
      <c r="B32" s="2051"/>
      <c r="C32" s="2051"/>
      <c r="D32" s="2051"/>
      <c r="E32" s="2051"/>
      <c r="F32" s="2051"/>
      <c r="G32" s="2051"/>
      <c r="H32" s="2051"/>
      <c r="I32" s="2051"/>
      <c r="J32" s="2051"/>
      <c r="K32" s="2051"/>
      <c r="L32" s="2051"/>
      <c r="M32" s="2051"/>
      <c r="N32" s="2051"/>
      <c r="O32" s="2051"/>
      <c r="P32" s="2051"/>
      <c r="Q32" s="2051"/>
      <c r="R32" s="2051"/>
      <c r="S32" s="2051"/>
      <c r="T32" s="2051"/>
      <c r="U32" s="2051"/>
      <c r="V32" s="2051"/>
      <c r="W32" s="2051"/>
      <c r="AJ32" s="474"/>
    </row>
    <row r="33" spans="1:36" ht="16.5" customHeight="1" x14ac:dyDescent="0.25">
      <c r="A33" s="1603" t="s">
        <v>3856</v>
      </c>
      <c r="B33" s="570"/>
      <c r="C33" s="570"/>
      <c r="D33" s="570"/>
      <c r="E33" s="570"/>
      <c r="F33" s="570"/>
      <c r="G33" s="570"/>
      <c r="H33" s="570"/>
      <c r="I33" s="570"/>
      <c r="J33" s="570"/>
      <c r="K33" s="570"/>
      <c r="L33" s="570"/>
      <c r="M33" s="570"/>
      <c r="N33" s="570"/>
      <c r="O33" s="570"/>
      <c r="P33" s="570"/>
      <c r="Q33" s="570"/>
      <c r="R33" s="570"/>
      <c r="S33" s="570"/>
      <c r="T33" s="570"/>
      <c r="U33" s="570"/>
      <c r="V33" s="570"/>
      <c r="W33" s="570"/>
      <c r="AJ33" s="474"/>
    </row>
    <row r="34" spans="1:36" s="474" customFormat="1" ht="23.25" customHeight="1" x14ac:dyDescent="0.25">
      <c r="A34" s="2023" t="s">
        <v>794</v>
      </c>
      <c r="B34" s="2031"/>
      <c r="C34" s="2052"/>
      <c r="D34" s="2031"/>
    </row>
    <row r="35" spans="1:36" ht="18" customHeight="1" x14ac:dyDescent="0.35">
      <c r="B35" s="2051"/>
      <c r="C35" s="2051"/>
      <c r="D35" s="2051"/>
      <c r="E35" s="2051"/>
      <c r="F35" s="2051"/>
      <c r="G35" s="2051"/>
      <c r="H35" s="2051"/>
      <c r="I35" s="2051"/>
      <c r="J35" s="2051"/>
      <c r="K35" s="2051"/>
      <c r="L35" s="2051"/>
      <c r="M35" s="2051"/>
      <c r="N35" s="2051"/>
      <c r="O35" s="2051"/>
      <c r="P35" s="2051"/>
      <c r="Q35" s="2051"/>
      <c r="R35" s="2051"/>
      <c r="S35" s="2051"/>
      <c r="T35" s="2051"/>
      <c r="U35" s="2051"/>
      <c r="V35" s="2051"/>
      <c r="W35" s="2051"/>
    </row>
    <row r="36" spans="1:36" x14ac:dyDescent="0.35">
      <c r="A36" s="1779"/>
    </row>
    <row r="38" spans="1:36" x14ac:dyDescent="0.35">
      <c r="B38" s="2053"/>
      <c r="C38" s="2053"/>
      <c r="D38" s="2053"/>
      <c r="E38" s="2053"/>
      <c r="F38" s="2053"/>
      <c r="G38" s="2053"/>
      <c r="H38" s="2053"/>
      <c r="I38" s="2053"/>
      <c r="J38" s="2053"/>
      <c r="K38" s="2053"/>
      <c r="L38" s="2053"/>
      <c r="M38" s="2053"/>
      <c r="N38" s="2053"/>
      <c r="O38" s="2053"/>
      <c r="P38" s="2053"/>
      <c r="Q38" s="2053"/>
      <c r="R38" s="2053"/>
      <c r="S38" s="2053"/>
      <c r="T38" s="2053"/>
      <c r="U38" s="2053"/>
      <c r="V38" s="2053"/>
      <c r="W38" s="2053"/>
    </row>
    <row r="39" spans="1:36" x14ac:dyDescent="0.35">
      <c r="B39" s="2053"/>
      <c r="C39" s="2053"/>
      <c r="D39" s="2053"/>
      <c r="E39" s="2053"/>
      <c r="F39" s="2053"/>
      <c r="G39" s="2053"/>
      <c r="H39" s="2053"/>
      <c r="I39" s="2053"/>
      <c r="J39" s="2053"/>
      <c r="K39" s="2053"/>
      <c r="L39" s="2053"/>
      <c r="M39" s="2053"/>
      <c r="N39" s="2053"/>
      <c r="O39" s="2053"/>
      <c r="P39" s="2053"/>
      <c r="Q39" s="2053"/>
      <c r="R39" s="2053"/>
      <c r="S39" s="2053"/>
      <c r="T39" s="2053"/>
      <c r="U39" s="2053"/>
      <c r="V39" s="2053"/>
      <c r="W39" s="2053"/>
    </row>
  </sheetData>
  <pageMargins left="0.75" right="0.75" top="0.75" bottom="0.75" header="0.3" footer="0"/>
  <pageSetup paperSize="9" scale="43" fitToHeight="0"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0"/>
  <sheetViews>
    <sheetView showGridLines="0" zoomScale="70" zoomScaleNormal="70" zoomScaleSheetLayoutView="90" workbookViewId="0">
      <selection activeCell="R21" sqref="R21"/>
    </sheetView>
  </sheetViews>
  <sheetFormatPr defaultRowHeight="14.25" x14ac:dyDescent="0.25"/>
  <cols>
    <col min="1" max="1" width="46.7109375" style="1826" customWidth="1"/>
    <col min="2" max="2" width="13.7109375" style="1826" hidden="1" customWidth="1"/>
    <col min="3" max="4" width="13.7109375" style="2055" hidden="1" customWidth="1"/>
    <col min="5" max="5" width="12.7109375" style="2055" hidden="1" customWidth="1"/>
    <col min="6" max="7" width="13.7109375" style="2055" hidden="1" customWidth="1"/>
    <col min="8" max="8" width="12.7109375" style="2055" hidden="1" customWidth="1"/>
    <col min="9" max="13" width="13.7109375" style="2055" hidden="1" customWidth="1"/>
    <col min="14" max="21" width="12.7109375" style="2055" hidden="1" customWidth="1"/>
    <col min="22" max="34" width="12.7109375" style="2055" customWidth="1"/>
    <col min="35" max="115" width="8.85546875" style="1826"/>
    <col min="116" max="116" width="55.7109375" style="1826" customWidth="1"/>
    <col min="117" max="208" width="9.140625" style="1826" customWidth="1"/>
    <col min="209" max="210" width="9.28515625" style="1826" customWidth="1"/>
    <col min="211" max="221" width="10.28515625" style="1826" customWidth="1"/>
    <col min="222" max="371" width="8.85546875" style="1826"/>
    <col min="372" max="372" width="55.7109375" style="1826" customWidth="1"/>
    <col min="373" max="464" width="9.140625" style="1826" customWidth="1"/>
    <col min="465" max="466" width="9.28515625" style="1826" customWidth="1"/>
    <col min="467" max="477" width="10.28515625" style="1826" customWidth="1"/>
    <col min="478" max="627" width="8.85546875" style="1826"/>
    <col min="628" max="628" width="55.7109375" style="1826" customWidth="1"/>
    <col min="629" max="720" width="9.140625" style="1826" customWidth="1"/>
    <col min="721" max="722" width="9.28515625" style="1826" customWidth="1"/>
    <col min="723" max="733" width="10.28515625" style="1826" customWidth="1"/>
    <col min="734" max="883" width="8.85546875" style="1826"/>
    <col min="884" max="884" width="55.7109375" style="1826" customWidth="1"/>
    <col min="885" max="976" width="9.140625" style="1826" customWidth="1"/>
    <col min="977" max="978" width="9.28515625" style="1826" customWidth="1"/>
    <col min="979" max="989" width="10.28515625" style="1826" customWidth="1"/>
    <col min="990" max="1139" width="8.85546875" style="1826"/>
    <col min="1140" max="1140" width="55.7109375" style="1826" customWidth="1"/>
    <col min="1141" max="1232" width="9.140625" style="1826" customWidth="1"/>
    <col min="1233" max="1234" width="9.28515625" style="1826" customWidth="1"/>
    <col min="1235" max="1245" width="10.28515625" style="1826" customWidth="1"/>
    <col min="1246" max="1395" width="8.85546875" style="1826"/>
    <col min="1396" max="1396" width="55.7109375" style="1826" customWidth="1"/>
    <col min="1397" max="1488" width="9.140625" style="1826" customWidth="1"/>
    <col min="1489" max="1490" width="9.28515625" style="1826" customWidth="1"/>
    <col min="1491" max="1501" width="10.28515625" style="1826" customWidth="1"/>
    <col min="1502" max="1651" width="8.85546875" style="1826"/>
    <col min="1652" max="1652" width="55.7109375" style="1826" customWidth="1"/>
    <col min="1653" max="1744" width="9.140625" style="1826" customWidth="1"/>
    <col min="1745" max="1746" width="9.28515625" style="1826" customWidth="1"/>
    <col min="1747" max="1757" width="10.28515625" style="1826" customWidth="1"/>
    <col min="1758" max="1907" width="8.85546875" style="1826"/>
    <col min="1908" max="1908" width="55.7109375" style="1826" customWidth="1"/>
    <col min="1909" max="2000" width="9.140625" style="1826" customWidth="1"/>
    <col min="2001" max="2002" width="9.28515625" style="1826" customWidth="1"/>
    <col min="2003" max="2013" width="10.28515625" style="1826" customWidth="1"/>
    <col min="2014" max="2163" width="8.85546875" style="1826"/>
    <col min="2164" max="2164" width="55.7109375" style="1826" customWidth="1"/>
    <col min="2165" max="2256" width="9.140625" style="1826" customWidth="1"/>
    <col min="2257" max="2258" width="9.28515625" style="1826" customWidth="1"/>
    <col min="2259" max="2269" width="10.28515625" style="1826" customWidth="1"/>
    <col min="2270" max="2419" width="8.85546875" style="1826"/>
    <col min="2420" max="2420" width="55.7109375" style="1826" customWidth="1"/>
    <col min="2421" max="2512" width="9.140625" style="1826" customWidth="1"/>
    <col min="2513" max="2514" width="9.28515625" style="1826" customWidth="1"/>
    <col min="2515" max="2525" width="10.28515625" style="1826" customWidth="1"/>
    <col min="2526" max="2675" width="8.85546875" style="1826"/>
    <col min="2676" max="2676" width="55.7109375" style="1826" customWidth="1"/>
    <col min="2677" max="2768" width="9.140625" style="1826" customWidth="1"/>
    <col min="2769" max="2770" width="9.28515625" style="1826" customWidth="1"/>
    <col min="2771" max="2781" width="10.28515625" style="1826" customWidth="1"/>
    <col min="2782" max="2931" width="8.85546875" style="1826"/>
    <col min="2932" max="2932" width="55.7109375" style="1826" customWidth="1"/>
    <col min="2933" max="3024" width="9.140625" style="1826" customWidth="1"/>
    <col min="3025" max="3026" width="9.28515625" style="1826" customWidth="1"/>
    <col min="3027" max="3037" width="10.28515625" style="1826" customWidth="1"/>
    <col min="3038" max="3187" width="8.85546875" style="1826"/>
    <col min="3188" max="3188" width="55.7109375" style="1826" customWidth="1"/>
    <col min="3189" max="3280" width="9.140625" style="1826" customWidth="1"/>
    <col min="3281" max="3282" width="9.28515625" style="1826" customWidth="1"/>
    <col min="3283" max="3293" width="10.28515625" style="1826" customWidth="1"/>
    <col min="3294" max="3443" width="8.85546875" style="1826"/>
    <col min="3444" max="3444" width="55.7109375" style="1826" customWidth="1"/>
    <col min="3445" max="3536" width="9.140625" style="1826" customWidth="1"/>
    <col min="3537" max="3538" width="9.28515625" style="1826" customWidth="1"/>
    <col min="3539" max="3549" width="10.28515625" style="1826" customWidth="1"/>
    <col min="3550" max="3699" width="8.85546875" style="1826"/>
    <col min="3700" max="3700" width="55.7109375" style="1826" customWidth="1"/>
    <col min="3701" max="3792" width="9.140625" style="1826" customWidth="1"/>
    <col min="3793" max="3794" width="9.28515625" style="1826" customWidth="1"/>
    <col min="3795" max="3805" width="10.28515625" style="1826" customWidth="1"/>
    <col min="3806" max="3955" width="8.85546875" style="1826"/>
    <col min="3956" max="3956" width="55.7109375" style="1826" customWidth="1"/>
    <col min="3957" max="4048" width="9.140625" style="1826" customWidth="1"/>
    <col min="4049" max="4050" width="9.28515625" style="1826" customWidth="1"/>
    <col min="4051" max="4061" width="10.28515625" style="1826" customWidth="1"/>
    <col min="4062" max="4211" width="8.85546875" style="1826"/>
    <col min="4212" max="4212" width="55.7109375" style="1826" customWidth="1"/>
    <col min="4213" max="4304" width="9.140625" style="1826" customWidth="1"/>
    <col min="4305" max="4306" width="9.28515625" style="1826" customWidth="1"/>
    <col min="4307" max="4317" width="10.28515625" style="1826" customWidth="1"/>
    <col min="4318" max="4467" width="8.85546875" style="1826"/>
    <col min="4468" max="4468" width="55.7109375" style="1826" customWidth="1"/>
    <col min="4469" max="4560" width="9.140625" style="1826" customWidth="1"/>
    <col min="4561" max="4562" width="9.28515625" style="1826" customWidth="1"/>
    <col min="4563" max="4573" width="10.28515625" style="1826" customWidth="1"/>
    <col min="4574" max="4723" width="8.85546875" style="1826"/>
    <col min="4724" max="4724" width="55.7109375" style="1826" customWidth="1"/>
    <col min="4725" max="4816" width="9.140625" style="1826" customWidth="1"/>
    <col min="4817" max="4818" width="9.28515625" style="1826" customWidth="1"/>
    <col min="4819" max="4829" width="10.28515625" style="1826" customWidth="1"/>
    <col min="4830" max="4979" width="8.85546875" style="1826"/>
    <col min="4980" max="4980" width="55.7109375" style="1826" customWidth="1"/>
    <col min="4981" max="5072" width="9.140625" style="1826" customWidth="1"/>
    <col min="5073" max="5074" width="9.28515625" style="1826" customWidth="1"/>
    <col min="5075" max="5085" width="10.28515625" style="1826" customWidth="1"/>
    <col min="5086" max="5235" width="8.85546875" style="1826"/>
    <col min="5236" max="5236" width="55.7109375" style="1826" customWidth="1"/>
    <col min="5237" max="5328" width="9.140625" style="1826" customWidth="1"/>
    <col min="5329" max="5330" width="9.28515625" style="1826" customWidth="1"/>
    <col min="5331" max="5341" width="10.28515625" style="1826" customWidth="1"/>
    <col min="5342" max="5491" width="8.85546875" style="1826"/>
    <col min="5492" max="5492" width="55.7109375" style="1826" customWidth="1"/>
    <col min="5493" max="5584" width="9.140625" style="1826" customWidth="1"/>
    <col min="5585" max="5586" width="9.28515625" style="1826" customWidth="1"/>
    <col min="5587" max="5597" width="10.28515625" style="1826" customWidth="1"/>
    <col min="5598" max="5747" width="8.85546875" style="1826"/>
    <col min="5748" max="5748" width="55.7109375" style="1826" customWidth="1"/>
    <col min="5749" max="5840" width="9.140625" style="1826" customWidth="1"/>
    <col min="5841" max="5842" width="9.28515625" style="1826" customWidth="1"/>
    <col min="5843" max="5853" width="10.28515625" style="1826" customWidth="1"/>
    <col min="5854" max="6003" width="8.85546875" style="1826"/>
    <col min="6004" max="6004" width="55.7109375" style="1826" customWidth="1"/>
    <col min="6005" max="6096" width="9.140625" style="1826" customWidth="1"/>
    <col min="6097" max="6098" width="9.28515625" style="1826" customWidth="1"/>
    <col min="6099" max="6109" width="10.28515625" style="1826" customWidth="1"/>
    <col min="6110" max="6259" width="8.85546875" style="1826"/>
    <col min="6260" max="6260" width="55.7109375" style="1826" customWidth="1"/>
    <col min="6261" max="6352" width="9.140625" style="1826" customWidth="1"/>
    <col min="6353" max="6354" width="9.28515625" style="1826" customWidth="1"/>
    <col min="6355" max="6365" width="10.28515625" style="1826" customWidth="1"/>
    <col min="6366" max="6515" width="8.85546875" style="1826"/>
    <col min="6516" max="6516" width="55.7109375" style="1826" customWidth="1"/>
    <col min="6517" max="6608" width="9.140625" style="1826" customWidth="1"/>
    <col min="6609" max="6610" width="9.28515625" style="1826" customWidth="1"/>
    <col min="6611" max="6621" width="10.28515625" style="1826" customWidth="1"/>
    <col min="6622" max="6771" width="8.85546875" style="1826"/>
    <col min="6772" max="6772" width="55.7109375" style="1826" customWidth="1"/>
    <col min="6773" max="6864" width="9.140625" style="1826" customWidth="1"/>
    <col min="6865" max="6866" width="9.28515625" style="1826" customWidth="1"/>
    <col min="6867" max="6877" width="10.28515625" style="1826" customWidth="1"/>
    <col min="6878" max="7027" width="8.85546875" style="1826"/>
    <col min="7028" max="7028" width="55.7109375" style="1826" customWidth="1"/>
    <col min="7029" max="7120" width="9.140625" style="1826" customWidth="1"/>
    <col min="7121" max="7122" width="9.28515625" style="1826" customWidth="1"/>
    <col min="7123" max="7133" width="10.28515625" style="1826" customWidth="1"/>
    <col min="7134" max="7283" width="8.85546875" style="1826"/>
    <col min="7284" max="7284" width="55.7109375" style="1826" customWidth="1"/>
    <col min="7285" max="7376" width="9.140625" style="1826" customWidth="1"/>
    <col min="7377" max="7378" width="9.28515625" style="1826" customWidth="1"/>
    <col min="7379" max="7389" width="10.28515625" style="1826" customWidth="1"/>
    <col min="7390" max="7539" width="8.85546875" style="1826"/>
    <col min="7540" max="7540" width="55.7109375" style="1826" customWidth="1"/>
    <col min="7541" max="7632" width="9.140625" style="1826" customWidth="1"/>
    <col min="7633" max="7634" width="9.28515625" style="1826" customWidth="1"/>
    <col min="7635" max="7645" width="10.28515625" style="1826" customWidth="1"/>
    <col min="7646" max="7795" width="8.85546875" style="1826"/>
    <col min="7796" max="7796" width="55.7109375" style="1826" customWidth="1"/>
    <col min="7797" max="7888" width="9.140625" style="1826" customWidth="1"/>
    <col min="7889" max="7890" width="9.28515625" style="1826" customWidth="1"/>
    <col min="7891" max="7901" width="10.28515625" style="1826" customWidth="1"/>
    <col min="7902" max="8051" width="8.85546875" style="1826"/>
    <col min="8052" max="8052" width="55.7109375" style="1826" customWidth="1"/>
    <col min="8053" max="8144" width="9.140625" style="1826" customWidth="1"/>
    <col min="8145" max="8146" width="9.28515625" style="1826" customWidth="1"/>
    <col min="8147" max="8157" width="10.28515625" style="1826" customWidth="1"/>
    <col min="8158" max="8307" width="8.85546875" style="1826"/>
    <col min="8308" max="8308" width="55.7109375" style="1826" customWidth="1"/>
    <col min="8309" max="8400" width="9.140625" style="1826" customWidth="1"/>
    <col min="8401" max="8402" width="9.28515625" style="1826" customWidth="1"/>
    <col min="8403" max="8413" width="10.28515625" style="1826" customWidth="1"/>
    <col min="8414" max="8563" width="8.85546875" style="1826"/>
    <col min="8564" max="8564" width="55.7109375" style="1826" customWidth="1"/>
    <col min="8565" max="8656" width="9.140625" style="1826" customWidth="1"/>
    <col min="8657" max="8658" width="9.28515625" style="1826" customWidth="1"/>
    <col min="8659" max="8669" width="10.28515625" style="1826" customWidth="1"/>
    <col min="8670" max="8819" width="8.85546875" style="1826"/>
    <col min="8820" max="8820" width="55.7109375" style="1826" customWidth="1"/>
    <col min="8821" max="8912" width="9.140625" style="1826" customWidth="1"/>
    <col min="8913" max="8914" width="9.28515625" style="1826" customWidth="1"/>
    <col min="8915" max="8925" width="10.28515625" style="1826" customWidth="1"/>
    <col min="8926" max="9075" width="8.85546875" style="1826"/>
    <col min="9076" max="9076" width="55.7109375" style="1826" customWidth="1"/>
    <col min="9077" max="9168" width="9.140625" style="1826" customWidth="1"/>
    <col min="9169" max="9170" width="9.28515625" style="1826" customWidth="1"/>
    <col min="9171" max="9181" width="10.28515625" style="1826" customWidth="1"/>
    <col min="9182" max="9331" width="8.85546875" style="1826"/>
    <col min="9332" max="9332" width="55.7109375" style="1826" customWidth="1"/>
    <col min="9333" max="9424" width="9.140625" style="1826" customWidth="1"/>
    <col min="9425" max="9426" width="9.28515625" style="1826" customWidth="1"/>
    <col min="9427" max="9437" width="10.28515625" style="1826" customWidth="1"/>
    <col min="9438" max="9587" width="8.85546875" style="1826"/>
    <col min="9588" max="9588" width="55.7109375" style="1826" customWidth="1"/>
    <col min="9589" max="9680" width="9.140625" style="1826" customWidth="1"/>
    <col min="9681" max="9682" width="9.28515625" style="1826" customWidth="1"/>
    <col min="9683" max="9693" width="10.28515625" style="1826" customWidth="1"/>
    <col min="9694" max="9843" width="8.85546875" style="1826"/>
    <col min="9844" max="9844" width="55.7109375" style="1826" customWidth="1"/>
    <col min="9845" max="9936" width="9.140625" style="1826" customWidth="1"/>
    <col min="9937" max="9938" width="9.28515625" style="1826" customWidth="1"/>
    <col min="9939" max="9949" width="10.28515625" style="1826" customWidth="1"/>
    <col min="9950" max="10099" width="8.85546875" style="1826"/>
    <col min="10100" max="10100" width="55.7109375" style="1826" customWidth="1"/>
    <col min="10101" max="10192" width="9.140625" style="1826" customWidth="1"/>
    <col min="10193" max="10194" width="9.28515625" style="1826" customWidth="1"/>
    <col min="10195" max="10205" width="10.28515625" style="1826" customWidth="1"/>
    <col min="10206" max="10355" width="8.85546875" style="1826"/>
    <col min="10356" max="10356" width="55.7109375" style="1826" customWidth="1"/>
    <col min="10357" max="10448" width="9.140625" style="1826" customWidth="1"/>
    <col min="10449" max="10450" width="9.28515625" style="1826" customWidth="1"/>
    <col min="10451" max="10461" width="10.28515625" style="1826" customWidth="1"/>
    <col min="10462" max="10611" width="8.85546875" style="1826"/>
    <col min="10612" max="10612" width="55.7109375" style="1826" customWidth="1"/>
    <col min="10613" max="10704" width="9.140625" style="1826" customWidth="1"/>
    <col min="10705" max="10706" width="9.28515625" style="1826" customWidth="1"/>
    <col min="10707" max="10717" width="10.28515625" style="1826" customWidth="1"/>
    <col min="10718" max="10867" width="8.85546875" style="1826"/>
    <col min="10868" max="10868" width="55.7109375" style="1826" customWidth="1"/>
    <col min="10869" max="10960" width="9.140625" style="1826" customWidth="1"/>
    <col min="10961" max="10962" width="9.28515625" style="1826" customWidth="1"/>
    <col min="10963" max="10973" width="10.28515625" style="1826" customWidth="1"/>
    <col min="10974" max="11123" width="8.85546875" style="1826"/>
    <col min="11124" max="11124" width="55.7109375" style="1826" customWidth="1"/>
    <col min="11125" max="11216" width="9.140625" style="1826" customWidth="1"/>
    <col min="11217" max="11218" width="9.28515625" style="1826" customWidth="1"/>
    <col min="11219" max="11229" width="10.28515625" style="1826" customWidth="1"/>
    <col min="11230" max="11379" width="8.85546875" style="1826"/>
    <col min="11380" max="11380" width="55.7109375" style="1826" customWidth="1"/>
    <col min="11381" max="11472" width="9.140625" style="1826" customWidth="1"/>
    <col min="11473" max="11474" width="9.28515625" style="1826" customWidth="1"/>
    <col min="11475" max="11485" width="10.28515625" style="1826" customWidth="1"/>
    <col min="11486" max="11635" width="8.85546875" style="1826"/>
    <col min="11636" max="11636" width="55.7109375" style="1826" customWidth="1"/>
    <col min="11637" max="11728" width="9.140625" style="1826" customWidth="1"/>
    <col min="11729" max="11730" width="9.28515625" style="1826" customWidth="1"/>
    <col min="11731" max="11741" width="10.28515625" style="1826" customWidth="1"/>
    <col min="11742" max="11891" width="8.85546875" style="1826"/>
    <col min="11892" max="11892" width="55.7109375" style="1826" customWidth="1"/>
    <col min="11893" max="11984" width="9.140625" style="1826" customWidth="1"/>
    <col min="11985" max="11986" width="9.28515625" style="1826" customWidth="1"/>
    <col min="11987" max="11997" width="10.28515625" style="1826" customWidth="1"/>
    <col min="11998" max="12147" width="8.85546875" style="1826"/>
    <col min="12148" max="12148" width="55.7109375" style="1826" customWidth="1"/>
    <col min="12149" max="12240" width="9.140625" style="1826" customWidth="1"/>
    <col min="12241" max="12242" width="9.28515625" style="1826" customWidth="1"/>
    <col min="12243" max="12253" width="10.28515625" style="1826" customWidth="1"/>
    <col min="12254" max="12403" width="8.85546875" style="1826"/>
    <col min="12404" max="12404" width="55.7109375" style="1826" customWidth="1"/>
    <col min="12405" max="12496" width="9.140625" style="1826" customWidth="1"/>
    <col min="12497" max="12498" width="9.28515625" style="1826" customWidth="1"/>
    <col min="12499" max="12509" width="10.28515625" style="1826" customWidth="1"/>
    <col min="12510" max="12659" width="8.85546875" style="1826"/>
    <col min="12660" max="12660" width="55.7109375" style="1826" customWidth="1"/>
    <col min="12661" max="12752" width="9.140625" style="1826" customWidth="1"/>
    <col min="12753" max="12754" width="9.28515625" style="1826" customWidth="1"/>
    <col min="12755" max="12765" width="10.28515625" style="1826" customWidth="1"/>
    <col min="12766" max="12915" width="8.85546875" style="1826"/>
    <col min="12916" max="12916" width="55.7109375" style="1826" customWidth="1"/>
    <col min="12917" max="13008" width="9.140625" style="1826" customWidth="1"/>
    <col min="13009" max="13010" width="9.28515625" style="1826" customWidth="1"/>
    <col min="13011" max="13021" width="10.28515625" style="1826" customWidth="1"/>
    <col min="13022" max="13171" width="8.85546875" style="1826"/>
    <col min="13172" max="13172" width="55.7109375" style="1826" customWidth="1"/>
    <col min="13173" max="13264" width="9.140625" style="1826" customWidth="1"/>
    <col min="13265" max="13266" width="9.28515625" style="1826" customWidth="1"/>
    <col min="13267" max="13277" width="10.28515625" style="1826" customWidth="1"/>
    <col min="13278" max="13427" width="8.85546875" style="1826"/>
    <col min="13428" max="13428" width="55.7109375" style="1826" customWidth="1"/>
    <col min="13429" max="13520" width="9.140625" style="1826" customWidth="1"/>
    <col min="13521" max="13522" width="9.28515625" style="1826" customWidth="1"/>
    <col min="13523" max="13533" width="10.28515625" style="1826" customWidth="1"/>
    <col min="13534" max="13683" width="8.85546875" style="1826"/>
    <col min="13684" max="13684" width="55.7109375" style="1826" customWidth="1"/>
    <col min="13685" max="13776" width="9.140625" style="1826" customWidth="1"/>
    <col min="13777" max="13778" width="9.28515625" style="1826" customWidth="1"/>
    <col min="13779" max="13789" width="10.28515625" style="1826" customWidth="1"/>
    <col min="13790" max="13939" width="8.85546875" style="1826"/>
    <col min="13940" max="13940" width="55.7109375" style="1826" customWidth="1"/>
    <col min="13941" max="14032" width="9.140625" style="1826" customWidth="1"/>
    <col min="14033" max="14034" width="9.28515625" style="1826" customWidth="1"/>
    <col min="14035" max="14045" width="10.28515625" style="1826" customWidth="1"/>
    <col min="14046" max="14195" width="8.85546875" style="1826"/>
    <col min="14196" max="14196" width="55.7109375" style="1826" customWidth="1"/>
    <col min="14197" max="14288" width="9.140625" style="1826" customWidth="1"/>
    <col min="14289" max="14290" width="9.28515625" style="1826" customWidth="1"/>
    <col min="14291" max="14301" width="10.28515625" style="1826" customWidth="1"/>
    <col min="14302" max="14451" width="8.85546875" style="1826"/>
    <col min="14452" max="14452" width="55.7109375" style="1826" customWidth="1"/>
    <col min="14453" max="14544" width="9.140625" style="1826" customWidth="1"/>
    <col min="14545" max="14546" width="9.28515625" style="1826" customWidth="1"/>
    <col min="14547" max="14557" width="10.28515625" style="1826" customWidth="1"/>
    <col min="14558" max="14707" width="8.85546875" style="1826"/>
    <col min="14708" max="14708" width="55.7109375" style="1826" customWidth="1"/>
    <col min="14709" max="14800" width="9.140625" style="1826" customWidth="1"/>
    <col min="14801" max="14802" width="9.28515625" style="1826" customWidth="1"/>
    <col min="14803" max="14813" width="10.28515625" style="1826" customWidth="1"/>
    <col min="14814" max="14963" width="8.85546875" style="1826"/>
    <col min="14964" max="14964" width="55.7109375" style="1826" customWidth="1"/>
    <col min="14965" max="15056" width="9.140625" style="1826" customWidth="1"/>
    <col min="15057" max="15058" width="9.28515625" style="1826" customWidth="1"/>
    <col min="15059" max="15069" width="10.28515625" style="1826" customWidth="1"/>
    <col min="15070" max="15219" width="8.85546875" style="1826"/>
    <col min="15220" max="15220" width="55.7109375" style="1826" customWidth="1"/>
    <col min="15221" max="15312" width="9.140625" style="1826" customWidth="1"/>
    <col min="15313" max="15314" width="9.28515625" style="1826" customWidth="1"/>
    <col min="15315" max="15325" width="10.28515625" style="1826" customWidth="1"/>
    <col min="15326" max="15475" width="8.85546875" style="1826"/>
    <col min="15476" max="15476" width="55.7109375" style="1826" customWidth="1"/>
    <col min="15477" max="15568" width="9.140625" style="1826" customWidth="1"/>
    <col min="15569" max="15570" width="9.28515625" style="1826" customWidth="1"/>
    <col min="15571" max="15581" width="10.28515625" style="1826" customWidth="1"/>
    <col min="15582" max="15731" width="8.85546875" style="1826"/>
    <col min="15732" max="15732" width="55.7109375" style="1826" customWidth="1"/>
    <col min="15733" max="15824" width="9.140625" style="1826" customWidth="1"/>
    <col min="15825" max="15826" width="9.28515625" style="1826" customWidth="1"/>
    <col min="15827" max="15837" width="10.28515625" style="1826" customWidth="1"/>
    <col min="15838" max="15987" width="8.85546875" style="1826"/>
    <col min="15988" max="15988" width="55.7109375" style="1826" customWidth="1"/>
    <col min="15989" max="16080" width="9.140625" style="1826" customWidth="1"/>
    <col min="16081" max="16082" width="9.28515625" style="1826" customWidth="1"/>
    <col min="16083" max="16093" width="10.28515625" style="1826" customWidth="1"/>
    <col min="16094" max="16384" width="8.85546875" style="1826"/>
  </cols>
  <sheetData>
    <row r="1" spans="1:34" ht="17.25" x14ac:dyDescent="0.3">
      <c r="A1" s="1825" t="s">
        <v>3857</v>
      </c>
      <c r="B1" s="2054"/>
    </row>
    <row r="2" spans="1:34" ht="17.25" customHeight="1" thickBot="1" x14ac:dyDescent="0.35">
      <c r="A2" s="1830"/>
      <c r="B2" s="1833"/>
      <c r="C2" s="1833"/>
      <c r="D2" s="1833"/>
      <c r="E2" s="1835"/>
      <c r="F2" s="1833"/>
      <c r="G2" s="1833"/>
      <c r="H2" s="1835"/>
      <c r="I2" s="1835"/>
      <c r="J2" s="1835"/>
      <c r="K2" s="1835"/>
      <c r="L2" s="1835"/>
      <c r="M2" s="1835"/>
      <c r="N2" s="1835"/>
      <c r="O2" s="1835"/>
      <c r="P2" s="1835"/>
      <c r="Q2" s="1835"/>
      <c r="R2" s="1835"/>
      <c r="S2" s="1835"/>
      <c r="T2" s="1835"/>
      <c r="U2" s="1835"/>
      <c r="V2" s="1835"/>
      <c r="W2" s="1835"/>
      <c r="X2" s="1835"/>
      <c r="Y2" s="1835"/>
      <c r="Z2" s="1835"/>
      <c r="AA2" s="1835"/>
      <c r="AB2" s="1835"/>
      <c r="AD2" s="1835"/>
      <c r="AE2" s="1835"/>
      <c r="AF2" s="1835"/>
      <c r="AG2" s="1835"/>
      <c r="AH2" s="1835" t="s">
        <v>1796</v>
      </c>
    </row>
    <row r="3" spans="1:34" ht="22.5" customHeight="1" thickTop="1" thickBot="1" x14ac:dyDescent="0.35">
      <c r="A3" s="2056"/>
      <c r="B3" s="2057">
        <v>43435</v>
      </c>
      <c r="C3" s="2057">
        <v>43466</v>
      </c>
      <c r="D3" s="2058">
        <v>43497</v>
      </c>
      <c r="E3" s="2058">
        <v>43525</v>
      </c>
      <c r="F3" s="2058">
        <v>43556</v>
      </c>
      <c r="G3" s="2058">
        <v>43586</v>
      </c>
      <c r="H3" s="2058">
        <v>43617</v>
      </c>
      <c r="I3" s="2058">
        <v>43647</v>
      </c>
      <c r="J3" s="2058">
        <v>43678</v>
      </c>
      <c r="K3" s="2058">
        <v>43709</v>
      </c>
      <c r="L3" s="2058">
        <v>43739</v>
      </c>
      <c r="M3" s="2058">
        <v>43770</v>
      </c>
      <c r="N3" s="2058">
        <v>43800</v>
      </c>
      <c r="O3" s="2058">
        <v>43831</v>
      </c>
      <c r="P3" s="2058">
        <v>43862</v>
      </c>
      <c r="Q3" s="2058">
        <v>43891</v>
      </c>
      <c r="R3" s="2058">
        <v>43922</v>
      </c>
      <c r="S3" s="2058">
        <v>43952</v>
      </c>
      <c r="T3" s="2058">
        <v>43983</v>
      </c>
      <c r="U3" s="2058">
        <v>44013</v>
      </c>
      <c r="V3" s="2058">
        <v>44044</v>
      </c>
      <c r="W3" s="2058">
        <v>44075</v>
      </c>
      <c r="X3" s="2058">
        <v>44105</v>
      </c>
      <c r="Y3" s="2058">
        <v>44136</v>
      </c>
      <c r="Z3" s="2058">
        <v>44166</v>
      </c>
      <c r="AA3" s="2058">
        <v>44197</v>
      </c>
      <c r="AB3" s="2042" t="s">
        <v>782</v>
      </c>
      <c r="AC3" s="2042" t="s">
        <v>783</v>
      </c>
      <c r="AD3" s="2042" t="s">
        <v>784</v>
      </c>
      <c r="AE3" s="2042" t="s">
        <v>1095</v>
      </c>
      <c r="AF3" s="2042" t="s">
        <v>1096</v>
      </c>
      <c r="AG3" s="2042" t="s">
        <v>787</v>
      </c>
      <c r="AH3" s="2042">
        <v>44439</v>
      </c>
    </row>
    <row r="4" spans="1:34" ht="17.45" customHeight="1" x14ac:dyDescent="0.3">
      <c r="A4" s="2059" t="s">
        <v>3858</v>
      </c>
      <c r="B4" s="2060"/>
      <c r="C4" s="2060"/>
      <c r="D4" s="2060"/>
      <c r="E4" s="2060"/>
      <c r="F4" s="2060"/>
      <c r="G4" s="2060"/>
      <c r="H4" s="2060"/>
      <c r="I4" s="2060"/>
      <c r="J4" s="2060"/>
      <c r="K4" s="2060"/>
      <c r="L4" s="2060"/>
      <c r="M4" s="2060"/>
      <c r="N4" s="2060"/>
      <c r="O4" s="2060"/>
      <c r="P4" s="2060"/>
      <c r="Q4" s="2060"/>
      <c r="R4" s="2060"/>
      <c r="S4" s="2060"/>
      <c r="T4" s="2060"/>
      <c r="U4" s="2060"/>
      <c r="V4" s="2060"/>
      <c r="W4" s="2060"/>
      <c r="X4" s="2060"/>
      <c r="Y4" s="2060"/>
      <c r="Z4" s="2060"/>
      <c r="AA4" s="2060"/>
      <c r="AB4" s="2060"/>
      <c r="AC4" s="2060"/>
      <c r="AD4" s="2060"/>
      <c r="AE4" s="2060"/>
      <c r="AF4" s="2060"/>
      <c r="AG4" s="2060"/>
      <c r="AH4" s="2060"/>
    </row>
    <row r="5" spans="1:34" ht="17.45" customHeight="1" x14ac:dyDescent="0.3">
      <c r="A5" s="2061" t="s">
        <v>3859</v>
      </c>
      <c r="B5" s="2062" t="s">
        <v>3860</v>
      </c>
      <c r="C5" s="2062" t="s">
        <v>2007</v>
      </c>
      <c r="D5" s="2062" t="s">
        <v>3861</v>
      </c>
      <c r="E5" s="2062" t="s">
        <v>2325</v>
      </c>
      <c r="F5" s="2062" t="s">
        <v>3862</v>
      </c>
      <c r="G5" s="2062" t="s">
        <v>3863</v>
      </c>
      <c r="H5" s="2062" t="s">
        <v>3864</v>
      </c>
      <c r="I5" s="2062" t="s">
        <v>3865</v>
      </c>
      <c r="J5" s="2062" t="s">
        <v>3866</v>
      </c>
      <c r="K5" s="2062" t="s">
        <v>3867</v>
      </c>
      <c r="L5" s="2062" t="s">
        <v>3868</v>
      </c>
      <c r="M5" s="2062" t="s">
        <v>3869</v>
      </c>
      <c r="N5" s="2062" t="s">
        <v>3870</v>
      </c>
      <c r="O5" s="2062" t="s">
        <v>3871</v>
      </c>
      <c r="P5" s="2062" t="s">
        <v>3872</v>
      </c>
      <c r="Q5" s="2062" t="s">
        <v>3873</v>
      </c>
      <c r="R5" s="2062" t="s">
        <v>2556</v>
      </c>
      <c r="S5" s="2062" t="s">
        <v>3874</v>
      </c>
      <c r="T5" s="2062" t="s">
        <v>3875</v>
      </c>
      <c r="U5" s="2062" t="s">
        <v>3876</v>
      </c>
      <c r="V5" s="2062" t="s">
        <v>3877</v>
      </c>
      <c r="W5" s="2062" t="s">
        <v>3878</v>
      </c>
      <c r="X5" s="2062" t="s">
        <v>3879</v>
      </c>
      <c r="Y5" s="2062" t="s">
        <v>3880</v>
      </c>
      <c r="Z5" s="2062" t="s">
        <v>2358</v>
      </c>
      <c r="AA5" s="2062" t="s">
        <v>3881</v>
      </c>
      <c r="AB5" s="2062" t="s">
        <v>3882</v>
      </c>
      <c r="AC5" s="2062" t="s">
        <v>3883</v>
      </c>
      <c r="AD5" s="2062" t="s">
        <v>2358</v>
      </c>
      <c r="AE5" s="2062" t="s">
        <v>3884</v>
      </c>
      <c r="AF5" s="2062" t="s">
        <v>3879</v>
      </c>
      <c r="AG5" s="2062" t="s">
        <v>3877</v>
      </c>
      <c r="AH5" s="2062" t="s">
        <v>2355</v>
      </c>
    </row>
    <row r="6" spans="1:34" ht="19.149999999999999" customHeight="1" x14ac:dyDescent="0.3">
      <c r="A6" s="1872" t="s">
        <v>1920</v>
      </c>
      <c r="B6" s="2063" t="s">
        <v>16</v>
      </c>
      <c r="C6" s="2063" t="s">
        <v>16</v>
      </c>
      <c r="D6" s="2063" t="s">
        <v>16</v>
      </c>
      <c r="E6" s="2063" t="s">
        <v>16</v>
      </c>
      <c r="F6" s="2063" t="s">
        <v>16</v>
      </c>
      <c r="G6" s="2063" t="s">
        <v>16</v>
      </c>
      <c r="H6" s="2063" t="s">
        <v>16</v>
      </c>
      <c r="I6" s="2063" t="s">
        <v>16</v>
      </c>
      <c r="J6" s="2063" t="s">
        <v>16</v>
      </c>
      <c r="K6" s="2063" t="s">
        <v>16</v>
      </c>
      <c r="L6" s="2063" t="s">
        <v>16</v>
      </c>
      <c r="M6" s="2063" t="s">
        <v>16</v>
      </c>
      <c r="N6" s="2063" t="s">
        <v>16</v>
      </c>
      <c r="O6" s="2063" t="s">
        <v>16</v>
      </c>
      <c r="P6" s="2063" t="s">
        <v>16</v>
      </c>
      <c r="Q6" s="2063" t="s">
        <v>16</v>
      </c>
      <c r="R6" s="2063" t="s">
        <v>16</v>
      </c>
      <c r="S6" s="2063" t="s">
        <v>16</v>
      </c>
      <c r="T6" s="2063" t="s">
        <v>16</v>
      </c>
      <c r="U6" s="2063" t="s">
        <v>16</v>
      </c>
      <c r="V6" s="2063" t="s">
        <v>16</v>
      </c>
      <c r="W6" s="2063" t="s">
        <v>16</v>
      </c>
      <c r="X6" s="2063" t="s">
        <v>16</v>
      </c>
      <c r="Y6" s="2063" t="s">
        <v>16</v>
      </c>
      <c r="Z6" s="2063" t="s">
        <v>16</v>
      </c>
      <c r="AA6" s="2063" t="s">
        <v>16</v>
      </c>
      <c r="AB6" s="2063" t="s">
        <v>16</v>
      </c>
      <c r="AC6" s="2063" t="s">
        <v>16</v>
      </c>
      <c r="AD6" s="2063" t="s">
        <v>16</v>
      </c>
      <c r="AE6" s="2063" t="s">
        <v>16</v>
      </c>
      <c r="AF6" s="2063" t="s">
        <v>16</v>
      </c>
      <c r="AG6" s="2063" t="s">
        <v>16</v>
      </c>
      <c r="AH6" s="2063" t="s">
        <v>16</v>
      </c>
    </row>
    <row r="7" spans="1:34" ht="17.25" customHeight="1" x14ac:dyDescent="0.3">
      <c r="A7" s="1872" t="s">
        <v>1967</v>
      </c>
      <c r="B7" s="2063" t="s">
        <v>16</v>
      </c>
      <c r="C7" s="2063" t="s">
        <v>16</v>
      </c>
      <c r="D7" s="2063" t="s">
        <v>16</v>
      </c>
      <c r="E7" s="2063" t="s">
        <v>16</v>
      </c>
      <c r="F7" s="2063" t="s">
        <v>16</v>
      </c>
      <c r="G7" s="2063" t="s">
        <v>16</v>
      </c>
      <c r="H7" s="2063" t="s">
        <v>16</v>
      </c>
      <c r="I7" s="2063" t="s">
        <v>16</v>
      </c>
      <c r="J7" s="2063" t="s">
        <v>16</v>
      </c>
      <c r="K7" s="2063" t="s">
        <v>16</v>
      </c>
      <c r="L7" s="2063" t="s">
        <v>16</v>
      </c>
      <c r="M7" s="2063" t="s">
        <v>16</v>
      </c>
      <c r="N7" s="2063" t="s">
        <v>16</v>
      </c>
      <c r="O7" s="2063" t="s">
        <v>16</v>
      </c>
      <c r="P7" s="2063" t="s">
        <v>16</v>
      </c>
      <c r="Q7" s="2063" t="s">
        <v>16</v>
      </c>
      <c r="R7" s="2063" t="s">
        <v>16</v>
      </c>
      <c r="S7" s="2063" t="s">
        <v>16</v>
      </c>
      <c r="T7" s="2063" t="s">
        <v>16</v>
      </c>
      <c r="U7" s="2063" t="s">
        <v>16</v>
      </c>
      <c r="V7" s="2063" t="s">
        <v>16</v>
      </c>
      <c r="W7" s="2063" t="s">
        <v>16</v>
      </c>
      <c r="X7" s="2063" t="s">
        <v>16</v>
      </c>
      <c r="Y7" s="2063" t="s">
        <v>16</v>
      </c>
      <c r="Z7" s="2063" t="s">
        <v>16</v>
      </c>
      <c r="AA7" s="2063" t="s">
        <v>16</v>
      </c>
      <c r="AB7" s="2063" t="s">
        <v>16</v>
      </c>
      <c r="AC7" s="2063" t="s">
        <v>16</v>
      </c>
      <c r="AD7" s="2063" t="s">
        <v>16</v>
      </c>
      <c r="AE7" s="2063" t="s">
        <v>16</v>
      </c>
      <c r="AF7" s="2063" t="s">
        <v>16</v>
      </c>
      <c r="AG7" s="2063" t="s">
        <v>16</v>
      </c>
      <c r="AH7" s="2063" t="s">
        <v>16</v>
      </c>
    </row>
    <row r="8" spans="1:34" ht="16.5" x14ac:dyDescent="0.3">
      <c r="A8" s="1872" t="s">
        <v>2039</v>
      </c>
      <c r="B8" s="2063" t="s">
        <v>16</v>
      </c>
      <c r="C8" s="2063" t="s">
        <v>16</v>
      </c>
      <c r="D8" s="2063" t="s">
        <v>16</v>
      </c>
      <c r="E8" s="2063" t="s">
        <v>16</v>
      </c>
      <c r="F8" s="2063" t="s">
        <v>16</v>
      </c>
      <c r="G8" s="2063" t="s">
        <v>16</v>
      </c>
      <c r="H8" s="2063" t="s">
        <v>16</v>
      </c>
      <c r="I8" s="2063" t="s">
        <v>16</v>
      </c>
      <c r="J8" s="2063" t="s">
        <v>16</v>
      </c>
      <c r="K8" s="2063" t="s">
        <v>16</v>
      </c>
      <c r="L8" s="2063" t="s">
        <v>16</v>
      </c>
      <c r="M8" s="2063" t="s">
        <v>16</v>
      </c>
      <c r="N8" s="2063" t="s">
        <v>16</v>
      </c>
      <c r="O8" s="2063" t="s">
        <v>16</v>
      </c>
      <c r="P8" s="2063" t="s">
        <v>16</v>
      </c>
      <c r="Q8" s="2063" t="s">
        <v>16</v>
      </c>
      <c r="R8" s="2063" t="s">
        <v>16</v>
      </c>
      <c r="S8" s="2063" t="s">
        <v>16</v>
      </c>
      <c r="T8" s="2063" t="s">
        <v>16</v>
      </c>
      <c r="U8" s="2063" t="s">
        <v>16</v>
      </c>
      <c r="V8" s="2063" t="s">
        <v>16</v>
      </c>
      <c r="W8" s="2063" t="s">
        <v>16</v>
      </c>
      <c r="X8" s="2063" t="s">
        <v>16</v>
      </c>
      <c r="Y8" s="2063" t="s">
        <v>16</v>
      </c>
      <c r="Z8" s="2063" t="s">
        <v>16</v>
      </c>
      <c r="AA8" s="2063" t="s">
        <v>16</v>
      </c>
      <c r="AB8" s="2063" t="s">
        <v>16</v>
      </c>
      <c r="AC8" s="2063" t="s">
        <v>16</v>
      </c>
      <c r="AD8" s="2063" t="s">
        <v>16</v>
      </c>
      <c r="AE8" s="2063" t="s">
        <v>16</v>
      </c>
      <c r="AF8" s="2063" t="s">
        <v>16</v>
      </c>
      <c r="AG8" s="2063" t="s">
        <v>16</v>
      </c>
      <c r="AH8" s="2063" t="s">
        <v>16</v>
      </c>
    </row>
    <row r="9" spans="1:34" ht="17.45" customHeight="1" x14ac:dyDescent="0.3">
      <c r="A9" s="1872" t="s">
        <v>2168</v>
      </c>
      <c r="B9" s="2063" t="s">
        <v>16</v>
      </c>
      <c r="C9" s="2063" t="s">
        <v>16</v>
      </c>
      <c r="D9" s="2063">
        <v>2</v>
      </c>
      <c r="E9" s="2063" t="s">
        <v>16</v>
      </c>
      <c r="F9" s="2063" t="s">
        <v>16</v>
      </c>
      <c r="G9" s="2063">
        <v>2.7</v>
      </c>
      <c r="H9" s="2063" t="s">
        <v>16</v>
      </c>
      <c r="I9" s="2063" t="s">
        <v>16</v>
      </c>
      <c r="J9" s="2063" t="s">
        <v>16</v>
      </c>
      <c r="K9" s="2063" t="s">
        <v>16</v>
      </c>
      <c r="L9" s="2063" t="s">
        <v>16</v>
      </c>
      <c r="M9" s="2063" t="s">
        <v>16</v>
      </c>
      <c r="N9" s="2063" t="s">
        <v>16</v>
      </c>
      <c r="O9" s="2063" t="s">
        <v>16</v>
      </c>
      <c r="P9" s="2063" t="s">
        <v>16</v>
      </c>
      <c r="Q9" s="2063" t="s">
        <v>16</v>
      </c>
      <c r="R9" s="2063" t="s">
        <v>16</v>
      </c>
      <c r="S9" s="2063" t="s">
        <v>16</v>
      </c>
      <c r="T9" s="2063" t="s">
        <v>16</v>
      </c>
      <c r="U9" s="2063" t="s">
        <v>16</v>
      </c>
      <c r="V9" s="2063" t="s">
        <v>16</v>
      </c>
      <c r="W9" s="2063">
        <v>2.5</v>
      </c>
      <c r="X9" s="2063" t="s">
        <v>16</v>
      </c>
      <c r="Y9" s="2063" t="s">
        <v>16</v>
      </c>
      <c r="Z9" s="2063" t="s">
        <v>3885</v>
      </c>
      <c r="AA9" s="2063" t="s">
        <v>16</v>
      </c>
      <c r="AB9" s="2063" t="s">
        <v>16</v>
      </c>
      <c r="AC9" s="2063">
        <v>1</v>
      </c>
      <c r="AD9" s="2063" t="s">
        <v>16</v>
      </c>
      <c r="AE9" s="2063" t="s">
        <v>16</v>
      </c>
      <c r="AF9" s="2063">
        <v>1</v>
      </c>
      <c r="AG9" s="2063" t="s">
        <v>16</v>
      </c>
      <c r="AH9" s="2063" t="s">
        <v>16</v>
      </c>
    </row>
    <row r="10" spans="1:34" ht="15.75" customHeight="1" x14ac:dyDescent="0.3">
      <c r="A10" s="1872" t="s">
        <v>2282</v>
      </c>
      <c r="B10" s="2063" t="s">
        <v>3886</v>
      </c>
      <c r="C10" s="2063">
        <v>1.35</v>
      </c>
      <c r="D10" s="2063">
        <v>2.1</v>
      </c>
      <c r="E10" s="2063" t="s">
        <v>3887</v>
      </c>
      <c r="F10" s="2063">
        <v>2.7</v>
      </c>
      <c r="G10" s="2063" t="s">
        <v>1913</v>
      </c>
      <c r="H10" s="2063">
        <v>3.5</v>
      </c>
      <c r="I10" s="2063" t="s">
        <v>16</v>
      </c>
      <c r="J10" s="2063">
        <v>2</v>
      </c>
      <c r="K10" s="2063">
        <v>2</v>
      </c>
      <c r="L10" s="2063" t="s">
        <v>16</v>
      </c>
      <c r="M10" s="2063" t="s">
        <v>16</v>
      </c>
      <c r="N10" s="2063">
        <v>2</v>
      </c>
      <c r="O10" s="2063">
        <v>2.75</v>
      </c>
      <c r="P10" s="2063">
        <v>2.75</v>
      </c>
      <c r="Q10" s="2063" t="s">
        <v>16</v>
      </c>
      <c r="R10" s="2063">
        <v>1.95</v>
      </c>
      <c r="S10" s="2063">
        <v>1</v>
      </c>
      <c r="T10" s="2063">
        <v>1</v>
      </c>
      <c r="U10" s="2063">
        <v>1</v>
      </c>
      <c r="V10" s="2063">
        <v>1</v>
      </c>
      <c r="W10" s="2063">
        <v>1</v>
      </c>
      <c r="X10" s="2063" t="s">
        <v>3888</v>
      </c>
      <c r="Y10" s="2063" t="s">
        <v>3888</v>
      </c>
      <c r="Z10" s="2063" t="s">
        <v>3888</v>
      </c>
      <c r="AA10" s="2063">
        <v>1</v>
      </c>
      <c r="AB10" s="2063" t="s">
        <v>3889</v>
      </c>
      <c r="AC10" s="2063" t="s">
        <v>3890</v>
      </c>
      <c r="AD10" s="2063" t="s">
        <v>3891</v>
      </c>
      <c r="AE10" s="2063" t="s">
        <v>2029</v>
      </c>
      <c r="AF10" s="2063" t="s">
        <v>3892</v>
      </c>
      <c r="AG10" s="2063" t="s">
        <v>3893</v>
      </c>
      <c r="AH10" s="2063" t="s">
        <v>3894</v>
      </c>
    </row>
    <row r="11" spans="1:34" ht="16.899999999999999" customHeight="1" x14ac:dyDescent="0.3">
      <c r="A11" s="1872" t="s">
        <v>2399</v>
      </c>
      <c r="B11" s="2063" t="s">
        <v>3895</v>
      </c>
      <c r="C11" s="2063" t="s">
        <v>3896</v>
      </c>
      <c r="D11" s="2063" t="s">
        <v>3897</v>
      </c>
      <c r="E11" s="2063" t="s">
        <v>3898</v>
      </c>
      <c r="F11" s="2063" t="s">
        <v>3899</v>
      </c>
      <c r="G11" s="2063" t="s">
        <v>3900</v>
      </c>
      <c r="H11" s="2063" t="s">
        <v>3901</v>
      </c>
      <c r="I11" s="2063" t="s">
        <v>3897</v>
      </c>
      <c r="J11" s="2063" t="s">
        <v>3902</v>
      </c>
      <c r="K11" s="2063" t="s">
        <v>3903</v>
      </c>
      <c r="L11" s="2063" t="s">
        <v>3904</v>
      </c>
      <c r="M11" s="2063" t="s">
        <v>3905</v>
      </c>
      <c r="N11" s="2063" t="s">
        <v>3906</v>
      </c>
      <c r="O11" s="2063" t="s">
        <v>3907</v>
      </c>
      <c r="P11" s="2063" t="s">
        <v>3903</v>
      </c>
      <c r="Q11" s="2063" t="s">
        <v>3908</v>
      </c>
      <c r="R11" s="2063" t="s">
        <v>16</v>
      </c>
      <c r="S11" s="2063" t="s">
        <v>3909</v>
      </c>
      <c r="T11" s="2063" t="s">
        <v>3910</v>
      </c>
      <c r="U11" s="2063" t="s">
        <v>3911</v>
      </c>
      <c r="V11" s="2063" t="s">
        <v>2764</v>
      </c>
      <c r="W11" s="2063" t="s">
        <v>2468</v>
      </c>
      <c r="X11" s="2063" t="s">
        <v>3912</v>
      </c>
      <c r="Y11" s="2063" t="s">
        <v>3913</v>
      </c>
      <c r="Z11" s="2063" t="s">
        <v>3914</v>
      </c>
      <c r="AA11" s="2063" t="s">
        <v>2681</v>
      </c>
      <c r="AB11" s="2063" t="s">
        <v>3915</v>
      </c>
      <c r="AC11" s="2063" t="s">
        <v>3916</v>
      </c>
      <c r="AD11" s="2063" t="s">
        <v>2368</v>
      </c>
      <c r="AE11" s="2063" t="s">
        <v>2676</v>
      </c>
      <c r="AF11" s="2063" t="s">
        <v>3917</v>
      </c>
      <c r="AG11" s="2063" t="s">
        <v>3918</v>
      </c>
      <c r="AH11" s="2063" t="s">
        <v>3919</v>
      </c>
    </row>
    <row r="12" spans="1:34" ht="16.899999999999999" customHeight="1" x14ac:dyDescent="0.3">
      <c r="A12" s="1872" t="s">
        <v>2501</v>
      </c>
      <c r="B12" s="2063">
        <v>5.0999999999999996</v>
      </c>
      <c r="C12" s="2063" t="s">
        <v>16</v>
      </c>
      <c r="D12" s="2063" t="s">
        <v>16</v>
      </c>
      <c r="E12" s="2063" t="s">
        <v>16</v>
      </c>
      <c r="F12" s="2063" t="s">
        <v>3920</v>
      </c>
      <c r="G12" s="2063" t="s">
        <v>3921</v>
      </c>
      <c r="H12" s="2063" t="s">
        <v>3921</v>
      </c>
      <c r="I12" s="2063" t="s">
        <v>3921</v>
      </c>
      <c r="J12" s="2063" t="s">
        <v>3921</v>
      </c>
      <c r="K12" s="2063" t="s">
        <v>3921</v>
      </c>
      <c r="L12" s="2063" t="s">
        <v>3921</v>
      </c>
      <c r="M12" s="2063" t="s">
        <v>3921</v>
      </c>
      <c r="N12" s="2063">
        <v>4</v>
      </c>
      <c r="O12" s="2063" t="s">
        <v>3922</v>
      </c>
      <c r="P12" s="2063" t="s">
        <v>3922</v>
      </c>
      <c r="Q12" s="2063">
        <v>3.5</v>
      </c>
      <c r="R12" s="2063" t="s">
        <v>3923</v>
      </c>
      <c r="S12" s="2063">
        <v>3.25</v>
      </c>
      <c r="T12" s="2063" t="s">
        <v>3924</v>
      </c>
      <c r="U12" s="2063" t="s">
        <v>3925</v>
      </c>
      <c r="V12" s="2063">
        <v>1.85</v>
      </c>
      <c r="W12" s="2063" t="s">
        <v>3926</v>
      </c>
      <c r="X12" s="2063" t="s">
        <v>3927</v>
      </c>
      <c r="Y12" s="2063" t="s">
        <v>3928</v>
      </c>
      <c r="Z12" s="2063" t="s">
        <v>3929</v>
      </c>
      <c r="AA12" s="2063" t="s">
        <v>3930</v>
      </c>
      <c r="AB12" s="2063">
        <v>2.5</v>
      </c>
      <c r="AC12" s="2063">
        <v>2.1</v>
      </c>
      <c r="AD12" s="2063" t="s">
        <v>16</v>
      </c>
      <c r="AE12" s="2063" t="s">
        <v>3931</v>
      </c>
      <c r="AF12" s="2063" t="s">
        <v>16</v>
      </c>
      <c r="AG12" s="2063" t="s">
        <v>16</v>
      </c>
      <c r="AH12" s="2063" t="s">
        <v>3932</v>
      </c>
    </row>
    <row r="13" spans="1:34" ht="16.5" x14ac:dyDescent="0.3">
      <c r="A13" s="1872" t="s">
        <v>2598</v>
      </c>
      <c r="B13" s="2063" t="s">
        <v>3933</v>
      </c>
      <c r="C13" s="2063" t="s">
        <v>3934</v>
      </c>
      <c r="D13" s="2063" t="s">
        <v>1938</v>
      </c>
      <c r="E13" s="2063" t="s">
        <v>3935</v>
      </c>
      <c r="F13" s="2063" t="s">
        <v>3936</v>
      </c>
      <c r="G13" s="2063" t="s">
        <v>3937</v>
      </c>
      <c r="H13" s="2063" t="s">
        <v>3938</v>
      </c>
      <c r="I13" s="2063" t="s">
        <v>3937</v>
      </c>
      <c r="J13" s="2063" t="s">
        <v>3939</v>
      </c>
      <c r="K13" s="2063" t="s">
        <v>3940</v>
      </c>
      <c r="L13" s="2063" t="s">
        <v>3941</v>
      </c>
      <c r="M13" s="2063" t="s">
        <v>2855</v>
      </c>
      <c r="N13" s="2063" t="s">
        <v>3942</v>
      </c>
      <c r="O13" s="2063" t="s">
        <v>3943</v>
      </c>
      <c r="P13" s="2063" t="s">
        <v>3940</v>
      </c>
      <c r="Q13" s="2063" t="s">
        <v>3941</v>
      </c>
      <c r="R13" s="2063" t="s">
        <v>16</v>
      </c>
      <c r="S13" s="2063" t="s">
        <v>3944</v>
      </c>
      <c r="T13" s="2063" t="s">
        <v>3945</v>
      </c>
      <c r="U13" s="2063" t="s">
        <v>3946</v>
      </c>
      <c r="V13" s="2063" t="s">
        <v>3947</v>
      </c>
      <c r="W13" s="2063" t="s">
        <v>3061</v>
      </c>
      <c r="X13" s="2063" t="s">
        <v>3948</v>
      </c>
      <c r="Y13" s="2063" t="s">
        <v>3949</v>
      </c>
      <c r="Z13" s="2063" t="s">
        <v>3950</v>
      </c>
      <c r="AA13" s="2063" t="s">
        <v>3951</v>
      </c>
      <c r="AB13" s="2063" t="s">
        <v>3952</v>
      </c>
      <c r="AC13" s="2063" t="s">
        <v>3953</v>
      </c>
      <c r="AD13" s="2063" t="s">
        <v>3954</v>
      </c>
      <c r="AE13" s="2063" t="s">
        <v>3955</v>
      </c>
      <c r="AF13" s="2063" t="s">
        <v>2549</v>
      </c>
      <c r="AG13" s="2063" t="s">
        <v>3945</v>
      </c>
      <c r="AH13" s="2063" t="s">
        <v>3956</v>
      </c>
    </row>
    <row r="14" spans="1:34" ht="17.45" customHeight="1" x14ac:dyDescent="0.3">
      <c r="A14" s="1872" t="s">
        <v>2687</v>
      </c>
      <c r="B14" s="2063" t="s">
        <v>3957</v>
      </c>
      <c r="C14" s="2063" t="s">
        <v>3958</v>
      </c>
      <c r="D14" s="2063" t="s">
        <v>3959</v>
      </c>
      <c r="E14" s="2063" t="s">
        <v>3960</v>
      </c>
      <c r="F14" s="2063" t="s">
        <v>3960</v>
      </c>
      <c r="G14" s="2063" t="s">
        <v>3961</v>
      </c>
      <c r="H14" s="2063" t="s">
        <v>3962</v>
      </c>
      <c r="I14" s="2063" t="s">
        <v>3963</v>
      </c>
      <c r="J14" s="2063" t="s">
        <v>3964</v>
      </c>
      <c r="K14" s="2063" t="s">
        <v>3965</v>
      </c>
      <c r="L14" s="2063" t="s">
        <v>3966</v>
      </c>
      <c r="M14" s="2063" t="s">
        <v>3967</v>
      </c>
      <c r="N14" s="2063" t="s">
        <v>3051</v>
      </c>
      <c r="O14" s="2063" t="s">
        <v>3968</v>
      </c>
      <c r="P14" s="2063" t="s">
        <v>3969</v>
      </c>
      <c r="Q14" s="2063" t="s">
        <v>3970</v>
      </c>
      <c r="R14" s="2063" t="s">
        <v>2202</v>
      </c>
      <c r="S14" s="2063" t="s">
        <v>3971</v>
      </c>
      <c r="T14" s="2063" t="s">
        <v>3972</v>
      </c>
      <c r="U14" s="2063" t="s">
        <v>3973</v>
      </c>
      <c r="V14" s="2063" t="s">
        <v>3974</v>
      </c>
      <c r="W14" s="2063" t="s">
        <v>3975</v>
      </c>
      <c r="X14" s="2063" t="s">
        <v>3976</v>
      </c>
      <c r="Y14" s="2063" t="s">
        <v>3977</v>
      </c>
      <c r="Z14" s="2063" t="s">
        <v>3971</v>
      </c>
      <c r="AA14" s="2063" t="s">
        <v>3978</v>
      </c>
      <c r="AB14" s="2063" t="s">
        <v>2669</v>
      </c>
      <c r="AC14" s="2063" t="s">
        <v>3979</v>
      </c>
      <c r="AD14" s="2063" t="s">
        <v>3980</v>
      </c>
      <c r="AE14" s="2063" t="s">
        <v>3981</v>
      </c>
      <c r="AF14" s="2063" t="s">
        <v>2737</v>
      </c>
      <c r="AG14" s="2063" t="s">
        <v>3982</v>
      </c>
      <c r="AH14" s="2063" t="s">
        <v>3983</v>
      </c>
    </row>
    <row r="15" spans="1:34" ht="17.45" customHeight="1" x14ac:dyDescent="0.3">
      <c r="A15" s="1872" t="s">
        <v>2768</v>
      </c>
      <c r="B15" s="2063" t="s">
        <v>3984</v>
      </c>
      <c r="C15" s="2063" t="s">
        <v>3985</v>
      </c>
      <c r="D15" s="2063" t="s">
        <v>3986</v>
      </c>
      <c r="E15" s="2063" t="s">
        <v>3987</v>
      </c>
      <c r="F15" s="2063" t="s">
        <v>3988</v>
      </c>
      <c r="G15" s="2063" t="s">
        <v>3989</v>
      </c>
      <c r="H15" s="2063" t="s">
        <v>3990</v>
      </c>
      <c r="I15" s="2063" t="s">
        <v>3991</v>
      </c>
      <c r="J15" s="2063" t="s">
        <v>3992</v>
      </c>
      <c r="K15" s="2063" t="s">
        <v>3023</v>
      </c>
      <c r="L15" s="2063" t="s">
        <v>3042</v>
      </c>
      <c r="M15" s="2063" t="s">
        <v>3993</v>
      </c>
      <c r="N15" s="2063" t="s">
        <v>3962</v>
      </c>
      <c r="O15" s="2063" t="s">
        <v>3994</v>
      </c>
      <c r="P15" s="2063" t="s">
        <v>3988</v>
      </c>
      <c r="Q15" s="2063" t="s">
        <v>3988</v>
      </c>
      <c r="R15" s="2063" t="s">
        <v>3995</v>
      </c>
      <c r="S15" s="2063" t="s">
        <v>3996</v>
      </c>
      <c r="T15" s="2063" t="s">
        <v>3997</v>
      </c>
      <c r="U15" s="2063" t="s">
        <v>1939</v>
      </c>
      <c r="V15" s="2063" t="s">
        <v>3998</v>
      </c>
      <c r="W15" s="2063" t="s">
        <v>3999</v>
      </c>
      <c r="X15" s="2063" t="s">
        <v>4000</v>
      </c>
      <c r="Y15" s="2063" t="s">
        <v>4001</v>
      </c>
      <c r="Z15" s="2063" t="s">
        <v>4002</v>
      </c>
      <c r="AA15" s="2063" t="s">
        <v>4003</v>
      </c>
      <c r="AB15" s="2063" t="s">
        <v>4002</v>
      </c>
      <c r="AC15" s="2063" t="s">
        <v>4004</v>
      </c>
      <c r="AD15" s="2063" t="s">
        <v>4005</v>
      </c>
      <c r="AE15" s="2063" t="s">
        <v>4006</v>
      </c>
      <c r="AF15" s="2063" t="s">
        <v>4007</v>
      </c>
      <c r="AG15" s="2063" t="s">
        <v>2663</v>
      </c>
      <c r="AH15" s="2063" t="s">
        <v>4008</v>
      </c>
    </row>
    <row r="16" spans="1:34" ht="17.25" customHeight="1" x14ac:dyDescent="0.3">
      <c r="A16" s="1872" t="s">
        <v>2879</v>
      </c>
      <c r="B16" s="2063" t="s">
        <v>4009</v>
      </c>
      <c r="C16" s="2063" t="s">
        <v>4010</v>
      </c>
      <c r="D16" s="2063" t="s">
        <v>4011</v>
      </c>
      <c r="E16" s="2063" t="s">
        <v>4012</v>
      </c>
      <c r="F16" s="2063" t="s">
        <v>4013</v>
      </c>
      <c r="G16" s="2063" t="s">
        <v>4014</v>
      </c>
      <c r="H16" s="2063" t="s">
        <v>4015</v>
      </c>
      <c r="I16" s="2063" t="s">
        <v>4016</v>
      </c>
      <c r="J16" s="2063" t="s">
        <v>4010</v>
      </c>
      <c r="K16" s="2063" t="s">
        <v>4010</v>
      </c>
      <c r="L16" s="2063" t="s">
        <v>4009</v>
      </c>
      <c r="M16" s="2063" t="s">
        <v>4017</v>
      </c>
      <c r="N16" s="2063" t="s">
        <v>4009</v>
      </c>
      <c r="O16" s="2063" t="s">
        <v>4018</v>
      </c>
      <c r="P16" s="2063" t="s">
        <v>4015</v>
      </c>
      <c r="Q16" s="2063" t="s">
        <v>4015</v>
      </c>
      <c r="R16" s="2063" t="s">
        <v>4019</v>
      </c>
      <c r="S16" s="2063" t="s">
        <v>4020</v>
      </c>
      <c r="T16" s="2063" t="s">
        <v>4021</v>
      </c>
      <c r="U16" s="2063" t="s">
        <v>1939</v>
      </c>
      <c r="V16" s="2063" t="s">
        <v>4006</v>
      </c>
      <c r="W16" s="2063" t="s">
        <v>4022</v>
      </c>
      <c r="X16" s="2063" t="s">
        <v>1906</v>
      </c>
      <c r="Y16" s="2063" t="s">
        <v>2671</v>
      </c>
      <c r="Z16" s="2063" t="s">
        <v>3897</v>
      </c>
      <c r="AA16" s="2063" t="s">
        <v>4006</v>
      </c>
      <c r="AB16" s="2063" t="s">
        <v>4023</v>
      </c>
      <c r="AC16" s="2063" t="s">
        <v>3897</v>
      </c>
      <c r="AD16" s="2063" t="s">
        <v>1907</v>
      </c>
      <c r="AE16" s="2063" t="s">
        <v>3897</v>
      </c>
      <c r="AF16" s="2063" t="s">
        <v>3897</v>
      </c>
      <c r="AG16" s="2063" t="s">
        <v>2645</v>
      </c>
      <c r="AH16" s="2063" t="s">
        <v>3897</v>
      </c>
    </row>
    <row r="17" spans="1:34" ht="18" customHeight="1" x14ac:dyDescent="0.3">
      <c r="A17" s="1872" t="s">
        <v>2973</v>
      </c>
      <c r="B17" s="2063" t="s">
        <v>4024</v>
      </c>
      <c r="C17" s="2063" t="s">
        <v>4025</v>
      </c>
      <c r="D17" s="2063" t="s">
        <v>4026</v>
      </c>
      <c r="E17" s="2063" t="s">
        <v>4027</v>
      </c>
      <c r="F17" s="2063" t="s">
        <v>4027</v>
      </c>
      <c r="G17" s="2063" t="s">
        <v>4028</v>
      </c>
      <c r="H17" s="2063" t="s">
        <v>4029</v>
      </c>
      <c r="I17" s="2063" t="s">
        <v>4025</v>
      </c>
      <c r="J17" s="2063" t="s">
        <v>4030</v>
      </c>
      <c r="K17" s="2063" t="s">
        <v>4031</v>
      </c>
      <c r="L17" s="2063" t="s">
        <v>4032</v>
      </c>
      <c r="M17" s="2063" t="s">
        <v>4033</v>
      </c>
      <c r="N17" s="2063" t="s">
        <v>4034</v>
      </c>
      <c r="O17" s="2063" t="s">
        <v>4034</v>
      </c>
      <c r="P17" s="2063" t="s">
        <v>4026</v>
      </c>
      <c r="Q17" s="2063" t="s">
        <v>4035</v>
      </c>
      <c r="R17" s="2063" t="s">
        <v>16</v>
      </c>
      <c r="S17" s="2063" t="s">
        <v>4036</v>
      </c>
      <c r="T17" s="2063" t="s">
        <v>4037</v>
      </c>
      <c r="U17" s="2063" t="s">
        <v>4038</v>
      </c>
      <c r="V17" s="2063" t="s">
        <v>3047</v>
      </c>
      <c r="W17" s="2063" t="s">
        <v>4039</v>
      </c>
      <c r="X17" s="2063" t="s">
        <v>2949</v>
      </c>
      <c r="Y17" s="2063" t="s">
        <v>1905</v>
      </c>
      <c r="Z17" s="2063" t="s">
        <v>1905</v>
      </c>
      <c r="AA17" s="2063" t="s">
        <v>1905</v>
      </c>
      <c r="AB17" s="2063" t="s">
        <v>4040</v>
      </c>
      <c r="AC17" s="2063" t="s">
        <v>1905</v>
      </c>
      <c r="AD17" s="2063" t="s">
        <v>4041</v>
      </c>
      <c r="AE17" s="2063" t="s">
        <v>3053</v>
      </c>
      <c r="AF17" s="2063" t="s">
        <v>1905</v>
      </c>
      <c r="AG17" s="2063" t="s">
        <v>4042</v>
      </c>
      <c r="AH17" s="2063" t="s">
        <v>4043</v>
      </c>
    </row>
    <row r="18" spans="1:34" ht="17.100000000000001" customHeight="1" thickBot="1" x14ac:dyDescent="0.35">
      <c r="A18" s="2064"/>
      <c r="B18" s="2065"/>
      <c r="C18" s="2065"/>
      <c r="D18" s="2065"/>
      <c r="E18" s="2065"/>
      <c r="F18" s="2065"/>
      <c r="G18" s="2065"/>
      <c r="H18" s="2065"/>
      <c r="I18" s="2065"/>
      <c r="J18" s="2065"/>
      <c r="K18" s="2065"/>
      <c r="L18" s="2065"/>
      <c r="M18" s="2065"/>
      <c r="N18" s="2065"/>
      <c r="O18" s="2065"/>
      <c r="P18" s="2065"/>
      <c r="Q18" s="2065"/>
      <c r="R18" s="2065"/>
      <c r="S18" s="2065"/>
      <c r="T18" s="2065"/>
      <c r="U18" s="2065"/>
      <c r="V18" s="2065"/>
      <c r="W18" s="2065"/>
      <c r="X18" s="2065"/>
      <c r="Y18" s="2065"/>
      <c r="Z18" s="2065"/>
      <c r="AA18" s="2065"/>
      <c r="AB18" s="2065"/>
      <c r="AC18" s="2065"/>
      <c r="AD18" s="2065"/>
      <c r="AE18" s="2065"/>
      <c r="AF18" s="2065"/>
      <c r="AG18" s="2065"/>
      <c r="AH18" s="2065"/>
    </row>
    <row r="19" spans="1:34" ht="15" customHeight="1" thickTop="1" x14ac:dyDescent="0.25">
      <c r="A19" s="341" t="s">
        <v>3849</v>
      </c>
    </row>
    <row r="20" spans="1:34" ht="15" customHeight="1" x14ac:dyDescent="0.25">
      <c r="A20" s="341" t="s">
        <v>794</v>
      </c>
    </row>
  </sheetData>
  <pageMargins left="0.75" right="0.75" top="0.75" bottom="0.75" header="0.3" footer="0"/>
  <pageSetup paperSize="9" scale="61"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2"/>
  <sheetViews>
    <sheetView showGridLines="0" zoomScale="70" zoomScaleNormal="70" zoomScaleSheetLayoutView="70" workbookViewId="0">
      <pane xSplit="3" ySplit="3" topLeftCell="U4" activePane="bottomRight" state="frozen"/>
      <selection activeCell="R21" sqref="R21"/>
      <selection pane="topRight" activeCell="R21" sqref="R21"/>
      <selection pane="bottomLeft" activeCell="R21" sqref="R21"/>
      <selection pane="bottomRight" activeCell="R21" sqref="R21"/>
    </sheetView>
  </sheetViews>
  <sheetFormatPr defaultColWidth="9.140625" defaultRowHeight="20.25" x14ac:dyDescent="0.35"/>
  <cols>
    <col min="1" max="1" width="79.28515625" style="2094" customWidth="1"/>
    <col min="2" max="4" width="13.85546875" style="2095" hidden="1" customWidth="1"/>
    <col min="5" max="21" width="14.140625" style="1910" hidden="1" customWidth="1"/>
    <col min="22" max="34" width="14.140625" style="1910" customWidth="1"/>
    <col min="35" max="16384" width="9.140625" style="1910"/>
  </cols>
  <sheetData>
    <row r="1" spans="1:34" ht="23.25" customHeight="1" x14ac:dyDescent="0.3">
      <c r="A1" s="1761" t="s">
        <v>4044</v>
      </c>
      <c r="B1" s="1761"/>
      <c r="C1" s="1761"/>
      <c r="D1" s="1761"/>
      <c r="E1" s="1938"/>
      <c r="F1" s="1938"/>
      <c r="G1" s="1938"/>
      <c r="H1" s="1938"/>
      <c r="I1" s="1938"/>
      <c r="J1" s="1938"/>
      <c r="K1" s="1938"/>
      <c r="L1" s="1938"/>
      <c r="M1" s="1938"/>
      <c r="N1" s="1938"/>
      <c r="O1" s="1938"/>
      <c r="P1" s="1938"/>
      <c r="Q1" s="1938"/>
      <c r="R1" s="1938"/>
      <c r="S1" s="1938"/>
      <c r="T1" s="1938"/>
      <c r="U1" s="1938"/>
      <c r="V1" s="1938"/>
      <c r="W1" s="1938"/>
      <c r="X1" s="1938"/>
      <c r="Y1" s="1938"/>
      <c r="Z1" s="1938"/>
      <c r="AA1" s="1938"/>
      <c r="AB1" s="1938"/>
      <c r="AC1" s="1938"/>
      <c r="AD1" s="1938"/>
      <c r="AE1" s="1938"/>
      <c r="AF1" s="1938"/>
      <c r="AG1" s="1938"/>
      <c r="AH1" s="1938"/>
    </row>
    <row r="2" spans="1:34" s="2067" customFormat="1" ht="23.1" customHeight="1" thickBot="1" x14ac:dyDescent="0.3">
      <c r="A2" s="2066"/>
      <c r="E2" s="2068"/>
      <c r="F2" s="2068"/>
      <c r="G2" s="2068"/>
      <c r="H2" s="2068"/>
      <c r="I2" s="2068"/>
      <c r="J2" s="2068"/>
      <c r="K2" s="2068"/>
      <c r="L2" s="2068"/>
      <c r="M2" s="2068"/>
      <c r="N2" s="2068"/>
      <c r="O2" s="2068"/>
      <c r="P2" s="2068"/>
      <c r="Q2" s="2068"/>
      <c r="R2" s="2068"/>
      <c r="S2" s="2068"/>
      <c r="T2" s="2068"/>
      <c r="U2" s="2068"/>
      <c r="V2" s="2068"/>
      <c r="Z2" s="2068"/>
      <c r="AA2" s="2068"/>
      <c r="AB2" s="2068"/>
      <c r="AC2" s="2068"/>
      <c r="AD2" s="2068"/>
      <c r="AE2" s="2068"/>
      <c r="AF2" s="2068"/>
      <c r="AG2" s="2068" t="s">
        <v>1796</v>
      </c>
      <c r="AH2" s="2068" t="s">
        <v>1796</v>
      </c>
    </row>
    <row r="3" spans="1:34" ht="30" customHeight="1" thickTop="1" thickBot="1" x14ac:dyDescent="0.4">
      <c r="A3" s="2069"/>
      <c r="B3" s="2070">
        <v>43435</v>
      </c>
      <c r="C3" s="2071">
        <v>43466</v>
      </c>
      <c r="D3" s="2071">
        <v>43497</v>
      </c>
      <c r="E3" s="2071">
        <v>43525</v>
      </c>
      <c r="F3" s="2071">
        <v>43556</v>
      </c>
      <c r="G3" s="2071">
        <v>43586</v>
      </c>
      <c r="H3" s="2072" t="s">
        <v>762</v>
      </c>
      <c r="I3" s="2071">
        <v>43647</v>
      </c>
      <c r="J3" s="2071">
        <v>43678</v>
      </c>
      <c r="K3" s="2071">
        <v>43709</v>
      </c>
      <c r="L3" s="2071">
        <v>43739</v>
      </c>
      <c r="M3" s="2071">
        <v>43770</v>
      </c>
      <c r="N3" s="2072" t="s">
        <v>4045</v>
      </c>
      <c r="O3" s="2072" t="s">
        <v>1767</v>
      </c>
      <c r="P3" s="2072" t="s">
        <v>3853</v>
      </c>
      <c r="Q3" s="2072" t="s">
        <v>3854</v>
      </c>
      <c r="R3" s="2072" t="s">
        <v>1089</v>
      </c>
      <c r="S3" s="2072" t="s">
        <v>773</v>
      </c>
      <c r="T3" s="2072" t="s">
        <v>1090</v>
      </c>
      <c r="U3" s="2072" t="s">
        <v>1091</v>
      </c>
      <c r="V3" s="2072" t="s">
        <v>1092</v>
      </c>
      <c r="W3" s="2072" t="s">
        <v>1093</v>
      </c>
      <c r="X3" s="2072" t="s">
        <v>778</v>
      </c>
      <c r="Y3" s="2072" t="s">
        <v>779</v>
      </c>
      <c r="Z3" s="2072" t="s">
        <v>1094</v>
      </c>
      <c r="AA3" s="2072" t="s">
        <v>781</v>
      </c>
      <c r="AB3" s="2071">
        <v>44228</v>
      </c>
      <c r="AC3" s="2071">
        <v>44256</v>
      </c>
      <c r="AD3" s="2071">
        <v>44287</v>
      </c>
      <c r="AE3" s="2071">
        <v>44317</v>
      </c>
      <c r="AF3" s="2071">
        <v>44348</v>
      </c>
      <c r="AG3" s="2071">
        <v>44378</v>
      </c>
      <c r="AH3" s="2071">
        <v>44439</v>
      </c>
    </row>
    <row r="4" spans="1:34" s="2076" customFormat="1" ht="27.95" customHeight="1" thickTop="1" x14ac:dyDescent="0.25">
      <c r="A4" s="2073" t="s">
        <v>1711</v>
      </c>
      <c r="B4" s="2074" t="s">
        <v>4046</v>
      </c>
      <c r="C4" s="2075" t="s">
        <v>3483</v>
      </c>
      <c r="D4" s="2075" t="s">
        <v>3437</v>
      </c>
      <c r="E4" s="2075" t="s">
        <v>3437</v>
      </c>
      <c r="F4" s="2075" t="s">
        <v>3437</v>
      </c>
      <c r="G4" s="2075" t="s">
        <v>3437</v>
      </c>
      <c r="H4" s="2075" t="s">
        <v>4047</v>
      </c>
      <c r="I4" s="2075" t="s">
        <v>4048</v>
      </c>
      <c r="J4" s="2075" t="s">
        <v>4049</v>
      </c>
      <c r="K4" s="2075" t="s">
        <v>4049</v>
      </c>
      <c r="L4" s="2075" t="s">
        <v>4046</v>
      </c>
      <c r="M4" s="2075" t="s">
        <v>4049</v>
      </c>
      <c r="N4" s="2075" t="s">
        <v>4049</v>
      </c>
      <c r="O4" s="2075" t="s">
        <v>3305</v>
      </c>
      <c r="P4" s="2075" t="s">
        <v>4050</v>
      </c>
      <c r="Q4" s="2075" t="s">
        <v>4051</v>
      </c>
      <c r="R4" s="2075" t="s">
        <v>4052</v>
      </c>
      <c r="S4" s="2075" t="s">
        <v>4053</v>
      </c>
      <c r="T4" s="2075" t="s">
        <v>3365</v>
      </c>
      <c r="U4" s="2075" t="s">
        <v>3236</v>
      </c>
      <c r="V4" s="2075" t="s">
        <v>4054</v>
      </c>
      <c r="W4" s="2075" t="s">
        <v>4055</v>
      </c>
      <c r="X4" s="2075" t="s">
        <v>4056</v>
      </c>
      <c r="Y4" s="2075" t="s">
        <v>4053</v>
      </c>
      <c r="Z4" s="2075" t="s">
        <v>4053</v>
      </c>
      <c r="AA4" s="2075" t="s">
        <v>4054</v>
      </c>
      <c r="AB4" s="2075" t="s">
        <v>4057</v>
      </c>
      <c r="AC4" s="2075" t="s">
        <v>4055</v>
      </c>
      <c r="AD4" s="2075" t="s">
        <v>4058</v>
      </c>
      <c r="AE4" s="2075" t="s">
        <v>4059</v>
      </c>
      <c r="AF4" s="2075" t="s">
        <v>4060</v>
      </c>
      <c r="AG4" s="2075" t="s">
        <v>4061</v>
      </c>
      <c r="AH4" s="2075" t="s">
        <v>4061</v>
      </c>
    </row>
    <row r="5" spans="1:34" s="2078" customFormat="1" ht="27.95" customHeight="1" x14ac:dyDescent="0.25">
      <c r="A5" s="2077" t="s">
        <v>3847</v>
      </c>
      <c r="B5" s="2074" t="s">
        <v>4062</v>
      </c>
      <c r="C5" s="2075" t="s">
        <v>4063</v>
      </c>
      <c r="D5" s="2075">
        <v>6.25</v>
      </c>
      <c r="E5" s="2075" t="s">
        <v>4064</v>
      </c>
      <c r="F5" s="2075" t="s">
        <v>4065</v>
      </c>
      <c r="G5" s="2075" t="s">
        <v>4066</v>
      </c>
      <c r="H5" s="2075" t="s">
        <v>4067</v>
      </c>
      <c r="I5" s="2075" t="s">
        <v>4068</v>
      </c>
      <c r="J5" s="2075" t="s">
        <v>4067</v>
      </c>
      <c r="K5" s="2075" t="s">
        <v>4069</v>
      </c>
      <c r="L5" s="2075" t="s">
        <v>4070</v>
      </c>
      <c r="M5" s="2075">
        <v>6.1</v>
      </c>
      <c r="N5" s="2075" t="s">
        <v>4071</v>
      </c>
      <c r="O5" s="2075" t="s">
        <v>2049</v>
      </c>
      <c r="P5" s="2075" t="s">
        <v>4072</v>
      </c>
      <c r="Q5" s="2075">
        <v>6.35</v>
      </c>
      <c r="R5" s="2075" t="s">
        <v>16</v>
      </c>
      <c r="S5" s="2075">
        <v>6.4</v>
      </c>
      <c r="T5" s="2075" t="s">
        <v>4073</v>
      </c>
      <c r="U5" s="2075" t="s">
        <v>4074</v>
      </c>
      <c r="V5" s="2075">
        <v>7.51</v>
      </c>
      <c r="W5" s="2075" t="s">
        <v>3726</v>
      </c>
      <c r="X5" s="2075" t="s">
        <v>4075</v>
      </c>
      <c r="Y5" s="2075" t="s">
        <v>4076</v>
      </c>
      <c r="Z5" s="2075" t="s">
        <v>4077</v>
      </c>
      <c r="AA5" s="2075" t="s">
        <v>4078</v>
      </c>
      <c r="AB5" s="2075" t="s">
        <v>4079</v>
      </c>
      <c r="AC5" s="2075">
        <v>5.72</v>
      </c>
      <c r="AD5" s="2075" t="s">
        <v>16</v>
      </c>
      <c r="AE5" s="2075" t="s">
        <v>4080</v>
      </c>
      <c r="AF5" s="2075" t="s">
        <v>4079</v>
      </c>
      <c r="AG5" s="2075" t="s">
        <v>4081</v>
      </c>
      <c r="AH5" s="2075" t="s">
        <v>2512</v>
      </c>
    </row>
    <row r="6" spans="1:34" s="2078" customFormat="1" ht="27.95" customHeight="1" x14ac:dyDescent="0.25">
      <c r="A6" s="2077" t="s">
        <v>1655</v>
      </c>
      <c r="B6" s="2074">
        <v>6.75</v>
      </c>
      <c r="C6" s="2075" t="s">
        <v>4082</v>
      </c>
      <c r="D6" s="2075" t="s">
        <v>4082</v>
      </c>
      <c r="E6" s="2075">
        <v>6.75</v>
      </c>
      <c r="F6" s="2075" t="s">
        <v>4082</v>
      </c>
      <c r="G6" s="2075" t="s">
        <v>4082</v>
      </c>
      <c r="H6" s="2075" t="s">
        <v>4083</v>
      </c>
      <c r="I6" s="2075" t="s">
        <v>16</v>
      </c>
      <c r="J6" s="2075" t="s">
        <v>16</v>
      </c>
      <c r="K6" s="2075" t="s">
        <v>16</v>
      </c>
      <c r="L6" s="2075" t="s">
        <v>16</v>
      </c>
      <c r="M6" s="2075" t="s">
        <v>16</v>
      </c>
      <c r="N6" s="2075">
        <v>6.75</v>
      </c>
      <c r="O6" s="2075" t="s">
        <v>16</v>
      </c>
      <c r="P6" s="2075" t="s">
        <v>16</v>
      </c>
      <c r="Q6" s="2075">
        <v>6.75</v>
      </c>
      <c r="R6" s="2075" t="s">
        <v>16</v>
      </c>
      <c r="S6" s="2075" t="s">
        <v>16</v>
      </c>
      <c r="T6" s="2075" t="s">
        <v>16</v>
      </c>
      <c r="U6" s="2075" t="s">
        <v>16</v>
      </c>
      <c r="V6" s="2075" t="s">
        <v>16</v>
      </c>
      <c r="W6" s="2075" t="s">
        <v>16</v>
      </c>
      <c r="X6" s="2075" t="s">
        <v>16</v>
      </c>
      <c r="Y6" s="2075" t="s">
        <v>16</v>
      </c>
      <c r="Z6" s="2075" t="s">
        <v>16</v>
      </c>
      <c r="AA6" s="2075" t="s">
        <v>16</v>
      </c>
      <c r="AB6" s="2075" t="s">
        <v>16</v>
      </c>
      <c r="AC6" s="2075" t="s">
        <v>16</v>
      </c>
      <c r="AD6" s="2075" t="s">
        <v>16</v>
      </c>
      <c r="AE6" s="2075" t="s">
        <v>16</v>
      </c>
      <c r="AF6" s="2075" t="s">
        <v>16</v>
      </c>
      <c r="AG6" s="2075" t="s">
        <v>16</v>
      </c>
      <c r="AH6" s="2075" t="s">
        <v>16</v>
      </c>
    </row>
    <row r="7" spans="1:34" s="2078" customFormat="1" ht="27.95" customHeight="1" x14ac:dyDescent="0.25">
      <c r="A7" s="2077" t="s">
        <v>1656</v>
      </c>
      <c r="B7" s="2074" t="s">
        <v>4084</v>
      </c>
      <c r="C7" s="2075" t="s">
        <v>4063</v>
      </c>
      <c r="D7" s="2075" t="s">
        <v>4072</v>
      </c>
      <c r="E7" s="2075" t="s">
        <v>4085</v>
      </c>
      <c r="F7" s="2075" t="s">
        <v>4086</v>
      </c>
      <c r="G7" s="2075" t="s">
        <v>4087</v>
      </c>
      <c r="H7" s="2075" t="s">
        <v>4047</v>
      </c>
      <c r="I7" s="2075" t="s">
        <v>4087</v>
      </c>
      <c r="J7" s="2075" t="s">
        <v>4087</v>
      </c>
      <c r="K7" s="2075" t="s">
        <v>4088</v>
      </c>
      <c r="L7" s="2075" t="s">
        <v>4089</v>
      </c>
      <c r="M7" s="2075" t="s">
        <v>1986</v>
      </c>
      <c r="N7" s="2075" t="s">
        <v>4089</v>
      </c>
      <c r="O7" s="2075" t="s">
        <v>4090</v>
      </c>
      <c r="P7" s="2075" t="s">
        <v>4091</v>
      </c>
      <c r="Q7" s="2075" t="s">
        <v>2196</v>
      </c>
      <c r="R7" s="2075" t="s">
        <v>4092</v>
      </c>
      <c r="S7" s="2075" t="s">
        <v>4093</v>
      </c>
      <c r="T7" s="2075" t="s">
        <v>1983</v>
      </c>
      <c r="U7" s="2075" t="s">
        <v>4094</v>
      </c>
      <c r="V7" s="2075" t="s">
        <v>4095</v>
      </c>
      <c r="W7" s="2075" t="s">
        <v>4055</v>
      </c>
      <c r="X7" s="2075" t="s">
        <v>4096</v>
      </c>
      <c r="Y7" s="2075" t="s">
        <v>4097</v>
      </c>
      <c r="Z7" s="2075" t="s">
        <v>4098</v>
      </c>
      <c r="AA7" s="2075" t="s">
        <v>4099</v>
      </c>
      <c r="AB7" s="2075" t="s">
        <v>2512</v>
      </c>
      <c r="AC7" s="2075" t="s">
        <v>4098</v>
      </c>
      <c r="AD7" s="2075" t="s">
        <v>1983</v>
      </c>
      <c r="AE7" s="2075" t="s">
        <v>2511</v>
      </c>
      <c r="AF7" s="2075" t="s">
        <v>4100</v>
      </c>
      <c r="AG7" s="2075" t="s">
        <v>2507</v>
      </c>
      <c r="AH7" s="2075" t="s">
        <v>2307</v>
      </c>
    </row>
    <row r="8" spans="1:34" s="2078" customFormat="1" ht="27.95" customHeight="1" x14ac:dyDescent="0.25">
      <c r="A8" s="2077" t="s">
        <v>1679</v>
      </c>
      <c r="B8" s="2074" t="s">
        <v>4082</v>
      </c>
      <c r="C8" s="2075" t="s">
        <v>4082</v>
      </c>
      <c r="D8" s="2075" t="s">
        <v>4082</v>
      </c>
      <c r="E8" s="2075">
        <v>8</v>
      </c>
      <c r="F8" s="2075">
        <v>8</v>
      </c>
      <c r="G8" s="2075">
        <v>9.1999999999999993</v>
      </c>
      <c r="H8" s="2075">
        <v>9.1999999999999993</v>
      </c>
      <c r="I8" s="2075">
        <v>9.1999999999999993</v>
      </c>
      <c r="J8" s="2075" t="s">
        <v>16</v>
      </c>
      <c r="K8" s="2075" t="s">
        <v>16</v>
      </c>
      <c r="L8" s="2075" t="s">
        <v>16</v>
      </c>
      <c r="M8" s="2075" t="s">
        <v>1930</v>
      </c>
      <c r="N8" s="2075" t="s">
        <v>16</v>
      </c>
      <c r="O8" s="2075" t="s">
        <v>16</v>
      </c>
      <c r="P8" s="2075">
        <v>6</v>
      </c>
      <c r="Q8" s="2075">
        <v>8.9499999999999993</v>
      </c>
      <c r="R8" s="2075" t="s">
        <v>16</v>
      </c>
      <c r="S8" s="2075" t="s">
        <v>16</v>
      </c>
      <c r="T8" s="2075">
        <v>7.05</v>
      </c>
      <c r="U8" s="2075" t="s">
        <v>16</v>
      </c>
      <c r="V8" s="2075" t="s">
        <v>16</v>
      </c>
      <c r="W8" s="2075" t="s">
        <v>16</v>
      </c>
      <c r="X8" s="2075">
        <v>8.75</v>
      </c>
      <c r="Y8" s="2075" t="s">
        <v>16</v>
      </c>
      <c r="Z8" s="2075" t="s">
        <v>16</v>
      </c>
      <c r="AA8" s="2075">
        <v>7.28</v>
      </c>
      <c r="AB8" s="2075" t="s">
        <v>16</v>
      </c>
      <c r="AC8" s="2075" t="s">
        <v>16</v>
      </c>
      <c r="AD8" s="2075" t="s">
        <v>16</v>
      </c>
      <c r="AE8" s="2075" t="s">
        <v>16</v>
      </c>
      <c r="AF8" s="2075" t="s">
        <v>16</v>
      </c>
      <c r="AG8" s="2075" t="s">
        <v>16</v>
      </c>
      <c r="AH8" s="2075" t="s">
        <v>4101</v>
      </c>
    </row>
    <row r="9" spans="1:34" s="2078" customFormat="1" ht="27.95" customHeight="1" x14ac:dyDescent="0.25">
      <c r="A9" s="2077" t="s">
        <v>1680</v>
      </c>
      <c r="B9" s="2074" t="s">
        <v>4082</v>
      </c>
      <c r="C9" s="2075" t="s">
        <v>4082</v>
      </c>
      <c r="D9" s="2075" t="s">
        <v>4082</v>
      </c>
      <c r="E9" s="2075" t="s">
        <v>4082</v>
      </c>
      <c r="F9" s="2075">
        <v>6.5</v>
      </c>
      <c r="G9" s="2075">
        <v>7.2</v>
      </c>
      <c r="H9" s="2075">
        <v>7.2</v>
      </c>
      <c r="I9" s="2075" t="s">
        <v>16</v>
      </c>
      <c r="J9" s="2075" t="s">
        <v>4102</v>
      </c>
      <c r="K9" s="2075" t="s">
        <v>16</v>
      </c>
      <c r="L9" s="2075" t="s">
        <v>16</v>
      </c>
      <c r="M9" s="2075" t="s">
        <v>16</v>
      </c>
      <c r="N9" s="2075">
        <v>7</v>
      </c>
      <c r="O9" s="2075" t="s">
        <v>16</v>
      </c>
      <c r="P9" s="2075" t="s">
        <v>16</v>
      </c>
      <c r="Q9" s="2075" t="s">
        <v>16</v>
      </c>
      <c r="R9" s="2075" t="s">
        <v>16</v>
      </c>
      <c r="S9" s="2075" t="s">
        <v>16</v>
      </c>
      <c r="T9" s="2075">
        <v>8.75</v>
      </c>
      <c r="U9" s="2075" t="s">
        <v>16</v>
      </c>
      <c r="V9" s="2075" t="s">
        <v>16</v>
      </c>
      <c r="W9" s="2075" t="s">
        <v>16</v>
      </c>
      <c r="X9" s="2075">
        <v>7.22</v>
      </c>
      <c r="Y9" s="2075">
        <v>6</v>
      </c>
      <c r="Z9" s="2075" t="s">
        <v>16</v>
      </c>
      <c r="AA9" s="2075" t="s">
        <v>16</v>
      </c>
      <c r="AB9" s="2075" t="s">
        <v>16</v>
      </c>
      <c r="AC9" s="2075" t="s">
        <v>16</v>
      </c>
      <c r="AD9" s="2075" t="s">
        <v>16</v>
      </c>
      <c r="AE9" s="2075">
        <v>5.75</v>
      </c>
      <c r="AF9" s="2075" t="s">
        <v>16</v>
      </c>
      <c r="AG9" s="2075" t="s">
        <v>16</v>
      </c>
      <c r="AH9" s="2075" t="s">
        <v>4103</v>
      </c>
    </row>
    <row r="10" spans="1:34" s="2078" customFormat="1" ht="27.95" customHeight="1" x14ac:dyDescent="0.25">
      <c r="A10" s="2077" t="s">
        <v>1681</v>
      </c>
      <c r="B10" s="2074" t="s">
        <v>4104</v>
      </c>
      <c r="C10" s="2075" t="s">
        <v>2051</v>
      </c>
      <c r="D10" s="2075" t="s">
        <v>4051</v>
      </c>
      <c r="E10" s="2075" t="s">
        <v>4105</v>
      </c>
      <c r="F10" s="2075" t="s">
        <v>2196</v>
      </c>
      <c r="G10" s="2075" t="s">
        <v>4090</v>
      </c>
      <c r="H10" s="2075" t="s">
        <v>4090</v>
      </c>
      <c r="I10" s="2075" t="s">
        <v>4051</v>
      </c>
      <c r="J10" s="2075" t="s">
        <v>4106</v>
      </c>
      <c r="K10" s="2075" t="s">
        <v>4107</v>
      </c>
      <c r="L10" s="2075" t="s">
        <v>4089</v>
      </c>
      <c r="M10" s="2075" t="s">
        <v>4051</v>
      </c>
      <c r="N10" s="2075" t="s">
        <v>4108</v>
      </c>
      <c r="O10" s="2075" t="s">
        <v>4089</v>
      </c>
      <c r="P10" s="2075" t="s">
        <v>4051</v>
      </c>
      <c r="Q10" s="2075" t="s">
        <v>4065</v>
      </c>
      <c r="R10" s="2075" t="s">
        <v>4109</v>
      </c>
      <c r="S10" s="2075" t="s">
        <v>4110</v>
      </c>
      <c r="T10" s="2075" t="s">
        <v>3108</v>
      </c>
      <c r="U10" s="2075" t="s">
        <v>4111</v>
      </c>
      <c r="V10" s="2075" t="s">
        <v>4112</v>
      </c>
      <c r="W10" s="2075" t="s">
        <v>4113</v>
      </c>
      <c r="X10" s="2075" t="s">
        <v>4114</v>
      </c>
      <c r="Y10" s="2075" t="s">
        <v>4115</v>
      </c>
      <c r="Z10" s="2075" t="s">
        <v>4116</v>
      </c>
      <c r="AA10" s="2075" t="s">
        <v>4054</v>
      </c>
      <c r="AB10" s="2075" t="s">
        <v>4096</v>
      </c>
      <c r="AC10" s="2075" t="s">
        <v>4117</v>
      </c>
      <c r="AD10" s="2075" t="s">
        <v>3736</v>
      </c>
      <c r="AE10" s="2075" t="s">
        <v>4118</v>
      </c>
      <c r="AF10" s="2075" t="s">
        <v>4119</v>
      </c>
      <c r="AG10" s="2075" t="s">
        <v>2689</v>
      </c>
      <c r="AH10" s="2075" t="s">
        <v>4120</v>
      </c>
    </row>
    <row r="11" spans="1:34" s="2078" customFormat="1" ht="27.95" customHeight="1" x14ac:dyDescent="0.25">
      <c r="A11" s="2077" t="s">
        <v>1691</v>
      </c>
      <c r="B11" s="2074" t="s">
        <v>3483</v>
      </c>
      <c r="C11" s="2075" t="s">
        <v>3483</v>
      </c>
      <c r="D11" s="2075" t="s">
        <v>4104</v>
      </c>
      <c r="E11" s="2075" t="s">
        <v>4049</v>
      </c>
      <c r="F11" s="2075" t="s">
        <v>4121</v>
      </c>
      <c r="G11" s="2075" t="s">
        <v>4049</v>
      </c>
      <c r="H11" s="2075" t="s">
        <v>3483</v>
      </c>
      <c r="I11" s="2075" t="s">
        <v>4048</v>
      </c>
      <c r="J11" s="2075" t="s">
        <v>4087</v>
      </c>
      <c r="K11" s="2075" t="s">
        <v>4122</v>
      </c>
      <c r="L11" s="2075" t="s">
        <v>3483</v>
      </c>
      <c r="M11" s="2075" t="s">
        <v>3447</v>
      </c>
      <c r="N11" s="2075" t="s">
        <v>4048</v>
      </c>
      <c r="O11" s="2075" t="s">
        <v>4048</v>
      </c>
      <c r="P11" s="2075" t="s">
        <v>4089</v>
      </c>
      <c r="Q11" s="2075" t="s">
        <v>2196</v>
      </c>
      <c r="R11" s="2075" t="s">
        <v>16</v>
      </c>
      <c r="S11" s="2075" t="s">
        <v>4051</v>
      </c>
      <c r="T11" s="2075" t="s">
        <v>4123</v>
      </c>
      <c r="U11" s="2075" t="s">
        <v>4124</v>
      </c>
      <c r="V11" s="2075" t="s">
        <v>4125</v>
      </c>
      <c r="W11" s="2075" t="s">
        <v>4126</v>
      </c>
      <c r="X11" s="2075" t="s">
        <v>4056</v>
      </c>
      <c r="Y11" s="2075" t="s">
        <v>4126</v>
      </c>
      <c r="Z11" s="2075" t="s">
        <v>4090</v>
      </c>
      <c r="AA11" s="2075" t="s">
        <v>4127</v>
      </c>
      <c r="AB11" s="2075" t="s">
        <v>4128</v>
      </c>
      <c r="AC11" s="2075" t="s">
        <v>4129</v>
      </c>
      <c r="AD11" s="2075" t="s">
        <v>2507</v>
      </c>
      <c r="AE11" s="2075" t="s">
        <v>4130</v>
      </c>
      <c r="AF11" s="2075" t="s">
        <v>4131</v>
      </c>
      <c r="AG11" s="2075" t="s">
        <v>4130</v>
      </c>
      <c r="AH11" s="2075" t="s">
        <v>4061</v>
      </c>
    </row>
    <row r="12" spans="1:34" s="2078" customFormat="1" ht="27.95" customHeight="1" x14ac:dyDescent="0.25">
      <c r="A12" s="2077" t="s">
        <v>1695</v>
      </c>
      <c r="B12" s="2074" t="s">
        <v>4065</v>
      </c>
      <c r="C12" s="2075" t="s">
        <v>4132</v>
      </c>
      <c r="D12" s="2075" t="s">
        <v>1984</v>
      </c>
      <c r="E12" s="2075" t="s">
        <v>4063</v>
      </c>
      <c r="F12" s="2075" t="s">
        <v>4133</v>
      </c>
      <c r="G12" s="2075" t="s">
        <v>4134</v>
      </c>
      <c r="H12" s="2075" t="s">
        <v>4135</v>
      </c>
      <c r="I12" s="2075" t="s">
        <v>4136</v>
      </c>
      <c r="J12" s="2075" t="s">
        <v>4062</v>
      </c>
      <c r="K12" s="2075" t="s">
        <v>4137</v>
      </c>
      <c r="L12" s="2075" t="s">
        <v>4138</v>
      </c>
      <c r="M12" s="2075" t="s">
        <v>4139</v>
      </c>
      <c r="N12" s="2075" t="s">
        <v>2196</v>
      </c>
      <c r="O12" s="2075" t="s">
        <v>1976</v>
      </c>
      <c r="P12" s="2075" t="s">
        <v>4140</v>
      </c>
      <c r="Q12" s="2075" t="s">
        <v>4065</v>
      </c>
      <c r="R12" s="2075">
        <v>7.99</v>
      </c>
      <c r="S12" s="2075">
        <v>9</v>
      </c>
      <c r="T12" s="2075" t="s">
        <v>4141</v>
      </c>
      <c r="U12" s="2075" t="s">
        <v>4142</v>
      </c>
      <c r="V12" s="2075" t="s">
        <v>4143</v>
      </c>
      <c r="W12" s="2075" t="s">
        <v>2196</v>
      </c>
      <c r="X12" s="2075" t="s">
        <v>4144</v>
      </c>
      <c r="Y12" s="2075" t="s">
        <v>4145</v>
      </c>
      <c r="Z12" s="2075" t="s">
        <v>3237</v>
      </c>
      <c r="AA12" s="2075" t="s">
        <v>4146</v>
      </c>
      <c r="AB12" s="2075" t="s">
        <v>2607</v>
      </c>
      <c r="AC12" s="2075" t="s">
        <v>4147</v>
      </c>
      <c r="AD12" s="2075" t="s">
        <v>4148</v>
      </c>
      <c r="AE12" s="2075" t="s">
        <v>3447</v>
      </c>
      <c r="AF12" s="2075" t="s">
        <v>4055</v>
      </c>
      <c r="AG12" s="2075" t="s">
        <v>4149</v>
      </c>
      <c r="AH12" s="2075" t="s">
        <v>2512</v>
      </c>
    </row>
    <row r="13" spans="1:34" s="2078" customFormat="1" ht="27.95" customHeight="1" x14ac:dyDescent="0.25">
      <c r="A13" s="2077" t="s">
        <v>1701</v>
      </c>
      <c r="B13" s="2074" t="s">
        <v>3818</v>
      </c>
      <c r="C13" s="2075" t="s">
        <v>4121</v>
      </c>
      <c r="D13" s="2075" t="s">
        <v>4150</v>
      </c>
      <c r="E13" s="2075" t="s">
        <v>4151</v>
      </c>
      <c r="F13" s="2075">
        <v>7.5</v>
      </c>
      <c r="G13" s="2075" t="s">
        <v>3447</v>
      </c>
      <c r="H13" s="2075" t="s">
        <v>3483</v>
      </c>
      <c r="I13" s="2075" t="s">
        <v>4048</v>
      </c>
      <c r="J13" s="2075" t="s">
        <v>3447</v>
      </c>
      <c r="K13" s="2075" t="s">
        <v>3620</v>
      </c>
      <c r="L13" s="2075" t="s">
        <v>4152</v>
      </c>
      <c r="M13" s="2075" t="s">
        <v>4153</v>
      </c>
      <c r="N13" s="2075" t="s">
        <v>3481</v>
      </c>
      <c r="O13" s="2075" t="s">
        <v>4154</v>
      </c>
      <c r="P13" s="2075" t="s">
        <v>4051</v>
      </c>
      <c r="Q13" s="2075" t="s">
        <v>4155</v>
      </c>
      <c r="R13" s="2075" t="s">
        <v>16</v>
      </c>
      <c r="S13" s="2075">
        <v>8.25</v>
      </c>
      <c r="T13" s="2075" t="s">
        <v>4156</v>
      </c>
      <c r="U13" s="2075" t="s">
        <v>4157</v>
      </c>
      <c r="V13" s="2075">
        <v>6.17</v>
      </c>
      <c r="W13" s="2075" t="s">
        <v>2064</v>
      </c>
      <c r="X13" s="2075" t="s">
        <v>4158</v>
      </c>
      <c r="Y13" s="2075">
        <v>6.6</v>
      </c>
      <c r="Z13" s="2075">
        <v>6.95</v>
      </c>
      <c r="AA13" s="2075">
        <v>4.0999999999999996</v>
      </c>
      <c r="AB13" s="2075" t="s">
        <v>4159</v>
      </c>
      <c r="AC13" s="2075" t="s">
        <v>4160</v>
      </c>
      <c r="AD13" s="2075" t="s">
        <v>4161</v>
      </c>
      <c r="AE13" s="2075">
        <v>7.52</v>
      </c>
      <c r="AF13" s="2075" t="s">
        <v>4162</v>
      </c>
      <c r="AG13" s="2075" t="s">
        <v>4163</v>
      </c>
      <c r="AH13" s="2075" t="s">
        <v>4161</v>
      </c>
    </row>
    <row r="14" spans="1:34" s="2078" customFormat="1" ht="27.95" customHeight="1" x14ac:dyDescent="0.25">
      <c r="A14" s="2077" t="s">
        <v>1712</v>
      </c>
      <c r="B14" s="2074" t="s">
        <v>4164</v>
      </c>
      <c r="C14" s="2075" t="s">
        <v>4165</v>
      </c>
      <c r="D14" s="2075" t="s">
        <v>2978</v>
      </c>
      <c r="E14" s="2075" t="s">
        <v>4166</v>
      </c>
      <c r="F14" s="2075" t="s">
        <v>4167</v>
      </c>
      <c r="G14" s="2075" t="s">
        <v>4087</v>
      </c>
      <c r="H14" s="2075" t="s">
        <v>4087</v>
      </c>
      <c r="I14" s="2075" t="s">
        <v>4168</v>
      </c>
      <c r="J14" s="2075" t="s">
        <v>4087</v>
      </c>
      <c r="K14" s="2075" t="s">
        <v>4109</v>
      </c>
      <c r="L14" s="2075">
        <v>7</v>
      </c>
      <c r="M14" s="2075" t="s">
        <v>3621</v>
      </c>
      <c r="N14" s="2075" t="s">
        <v>2291</v>
      </c>
      <c r="O14" s="2075" t="s">
        <v>4069</v>
      </c>
      <c r="P14" s="2075" t="s">
        <v>4169</v>
      </c>
      <c r="Q14" s="2075" t="s">
        <v>4170</v>
      </c>
      <c r="R14" s="2075" t="s">
        <v>16</v>
      </c>
      <c r="S14" s="2075" t="s">
        <v>1929</v>
      </c>
      <c r="T14" s="2075">
        <v>8</v>
      </c>
      <c r="U14" s="2075" t="s">
        <v>4171</v>
      </c>
      <c r="V14" s="2075" t="s">
        <v>4172</v>
      </c>
      <c r="W14" s="2075" t="s">
        <v>4173</v>
      </c>
      <c r="X14" s="2075">
        <v>6.01</v>
      </c>
      <c r="Y14" s="2075" t="s">
        <v>16</v>
      </c>
      <c r="Z14" s="2075" t="s">
        <v>4174</v>
      </c>
      <c r="AA14" s="2075" t="s">
        <v>16</v>
      </c>
      <c r="AB14" s="2075" t="s">
        <v>4175</v>
      </c>
      <c r="AC14" s="2075" t="s">
        <v>4176</v>
      </c>
      <c r="AD14" s="2075">
        <v>7</v>
      </c>
      <c r="AE14" s="2075" t="s">
        <v>16</v>
      </c>
      <c r="AF14" s="2075" t="s">
        <v>4177</v>
      </c>
      <c r="AG14" s="2075" t="s">
        <v>4178</v>
      </c>
      <c r="AH14" s="2075" t="s">
        <v>4178</v>
      </c>
    </row>
    <row r="15" spans="1:34" s="2078" customFormat="1" ht="27.95" customHeight="1" x14ac:dyDescent="0.25">
      <c r="A15" s="2077" t="s">
        <v>1719</v>
      </c>
      <c r="B15" s="2074">
        <v>6.2</v>
      </c>
      <c r="C15" s="2075" t="s">
        <v>4133</v>
      </c>
      <c r="D15" s="2075">
        <v>6.35</v>
      </c>
      <c r="E15" s="2075" t="s">
        <v>4082</v>
      </c>
      <c r="F15" s="2075">
        <v>7.5</v>
      </c>
      <c r="G15" s="2075">
        <v>8</v>
      </c>
      <c r="H15" s="2075" t="s">
        <v>4179</v>
      </c>
      <c r="I15" s="2075" t="s">
        <v>16</v>
      </c>
      <c r="J15" s="2075" t="s">
        <v>4169</v>
      </c>
      <c r="K15" s="2075" t="s">
        <v>16</v>
      </c>
      <c r="L15" s="2075">
        <v>8</v>
      </c>
      <c r="M15" s="2075">
        <v>8.9499999999999993</v>
      </c>
      <c r="N15" s="2075" t="s">
        <v>4180</v>
      </c>
      <c r="O15" s="2075" t="s">
        <v>4181</v>
      </c>
      <c r="P15" s="2075">
        <v>8.5</v>
      </c>
      <c r="Q15" s="2075" t="s">
        <v>4182</v>
      </c>
      <c r="R15" s="2075" t="s">
        <v>16</v>
      </c>
      <c r="S15" s="2075" t="s">
        <v>16</v>
      </c>
      <c r="T15" s="2075" t="s">
        <v>4183</v>
      </c>
      <c r="U15" s="2075" t="s">
        <v>4184</v>
      </c>
      <c r="V15" s="2075" t="s">
        <v>4185</v>
      </c>
      <c r="W15" s="2075" t="s">
        <v>4186</v>
      </c>
      <c r="X15" s="2075" t="s">
        <v>4186</v>
      </c>
      <c r="Y15" s="2075" t="s">
        <v>4187</v>
      </c>
      <c r="Z15" s="2075" t="s">
        <v>16</v>
      </c>
      <c r="AA15" s="2075" t="s">
        <v>16</v>
      </c>
      <c r="AB15" s="2075" t="s">
        <v>4187</v>
      </c>
      <c r="AC15" s="2075" t="s">
        <v>4188</v>
      </c>
      <c r="AD15" s="2075" t="s">
        <v>16</v>
      </c>
      <c r="AE15" s="2075">
        <v>7</v>
      </c>
      <c r="AF15" s="2075" t="s">
        <v>4189</v>
      </c>
      <c r="AG15" s="2075" t="s">
        <v>4101</v>
      </c>
      <c r="AH15" s="2075" t="s">
        <v>4101</v>
      </c>
    </row>
    <row r="16" spans="1:34" s="2078" customFormat="1" ht="27.95" customHeight="1" x14ac:dyDescent="0.25">
      <c r="A16" s="2077" t="s">
        <v>1720</v>
      </c>
      <c r="B16" s="2074" t="s">
        <v>3751</v>
      </c>
      <c r="C16" s="2075" t="s">
        <v>4190</v>
      </c>
      <c r="D16" s="2075" t="s">
        <v>4191</v>
      </c>
      <c r="E16" s="2075" t="s">
        <v>4192</v>
      </c>
      <c r="F16" s="2075" t="s">
        <v>4072</v>
      </c>
      <c r="G16" s="2075" t="s">
        <v>3447</v>
      </c>
      <c r="H16" s="2075" t="s">
        <v>3818</v>
      </c>
      <c r="I16" s="2075" t="s">
        <v>3818</v>
      </c>
      <c r="J16" s="2075" t="s">
        <v>4049</v>
      </c>
      <c r="K16" s="2075" t="s">
        <v>4193</v>
      </c>
      <c r="L16" s="2075" t="s">
        <v>4194</v>
      </c>
      <c r="M16" s="2075" t="s">
        <v>4135</v>
      </c>
      <c r="N16" s="2075" t="s">
        <v>4135</v>
      </c>
      <c r="O16" s="2075" t="s">
        <v>1986</v>
      </c>
      <c r="P16" s="2075" t="s">
        <v>4195</v>
      </c>
      <c r="Q16" s="2075" t="s">
        <v>4196</v>
      </c>
      <c r="R16" s="2075">
        <v>6.6</v>
      </c>
      <c r="S16" s="2075" t="s">
        <v>16</v>
      </c>
      <c r="T16" s="2075" t="s">
        <v>4197</v>
      </c>
      <c r="U16" s="2075" t="s">
        <v>4198</v>
      </c>
      <c r="V16" s="2075" t="s">
        <v>4199</v>
      </c>
      <c r="W16" s="2075" t="s">
        <v>1982</v>
      </c>
      <c r="X16" s="2075" t="s">
        <v>4200</v>
      </c>
      <c r="Y16" s="2075" t="s">
        <v>4201</v>
      </c>
      <c r="Z16" s="2075" t="s">
        <v>4202</v>
      </c>
      <c r="AA16" s="2075" t="s">
        <v>4203</v>
      </c>
      <c r="AB16" s="2075" t="s">
        <v>4204</v>
      </c>
      <c r="AC16" s="2075" t="s">
        <v>4096</v>
      </c>
      <c r="AD16" s="2075" t="s">
        <v>4049</v>
      </c>
      <c r="AE16" s="2075" t="s">
        <v>4061</v>
      </c>
      <c r="AF16" s="2075" t="s">
        <v>4205</v>
      </c>
      <c r="AG16" s="2075" t="s">
        <v>4098</v>
      </c>
      <c r="AH16" s="2075" t="s">
        <v>4098</v>
      </c>
    </row>
    <row r="17" spans="1:34" s="2078" customFormat="1" ht="27.95" customHeight="1" x14ac:dyDescent="0.25">
      <c r="A17" s="2077" t="s">
        <v>1727</v>
      </c>
      <c r="B17" s="2074" t="s">
        <v>4206</v>
      </c>
      <c r="C17" s="2075" t="s">
        <v>3736</v>
      </c>
      <c r="D17" s="2075" t="s">
        <v>3483</v>
      </c>
      <c r="E17" s="2075" t="s">
        <v>4207</v>
      </c>
      <c r="F17" s="2075" t="s">
        <v>3531</v>
      </c>
      <c r="G17" s="2075" t="s">
        <v>3531</v>
      </c>
      <c r="H17" s="2075" t="s">
        <v>4134</v>
      </c>
      <c r="I17" s="2075" t="s">
        <v>4208</v>
      </c>
      <c r="J17" s="2075" t="s">
        <v>4209</v>
      </c>
      <c r="K17" s="2075" t="s">
        <v>4108</v>
      </c>
      <c r="L17" s="2075" t="s">
        <v>4210</v>
      </c>
      <c r="M17" s="2075" t="s">
        <v>4072</v>
      </c>
      <c r="N17" s="2075" t="s">
        <v>4051</v>
      </c>
      <c r="O17" s="2075" t="s">
        <v>4051</v>
      </c>
      <c r="P17" s="2075" t="s">
        <v>4211</v>
      </c>
      <c r="Q17" s="2075" t="s">
        <v>4088</v>
      </c>
      <c r="R17" s="2075" t="s">
        <v>16</v>
      </c>
      <c r="S17" s="2075" t="s">
        <v>4212</v>
      </c>
      <c r="T17" s="2075" t="s">
        <v>4213</v>
      </c>
      <c r="U17" s="2075" t="s">
        <v>4110</v>
      </c>
      <c r="V17" s="2075" t="s">
        <v>4214</v>
      </c>
      <c r="W17" s="2075" t="s">
        <v>4104</v>
      </c>
      <c r="X17" s="2075" t="s">
        <v>4215</v>
      </c>
      <c r="Y17" s="2075" t="s">
        <v>4088</v>
      </c>
      <c r="Z17" s="2075" t="s">
        <v>4216</v>
      </c>
      <c r="AA17" s="2075" t="s">
        <v>4217</v>
      </c>
      <c r="AB17" s="2075" t="s">
        <v>4202</v>
      </c>
      <c r="AC17" s="2075" t="s">
        <v>2616</v>
      </c>
      <c r="AD17" s="2075" t="s">
        <v>2616</v>
      </c>
      <c r="AE17" s="2075" t="s">
        <v>4218</v>
      </c>
      <c r="AF17" s="2075" t="s">
        <v>4061</v>
      </c>
      <c r="AG17" s="2075" t="s">
        <v>4061</v>
      </c>
      <c r="AH17" s="2075" t="s">
        <v>4061</v>
      </c>
    </row>
    <row r="18" spans="1:34" s="2078" customFormat="1" ht="27.95" customHeight="1" x14ac:dyDescent="0.25">
      <c r="A18" s="2077" t="s">
        <v>1734</v>
      </c>
      <c r="B18" s="2074">
        <v>8</v>
      </c>
      <c r="C18" s="2075" t="s">
        <v>4219</v>
      </c>
      <c r="D18" s="2075" t="s">
        <v>4153</v>
      </c>
      <c r="E18" s="2075">
        <v>7.82</v>
      </c>
      <c r="F18" s="2075" t="s">
        <v>4166</v>
      </c>
      <c r="G18" s="2075" t="s">
        <v>2063</v>
      </c>
      <c r="H18" s="2075" t="s">
        <v>4220</v>
      </c>
      <c r="I18" s="2075" t="s">
        <v>16</v>
      </c>
      <c r="J18" s="2075" t="s">
        <v>4221</v>
      </c>
      <c r="K18" s="2075" t="s">
        <v>16</v>
      </c>
      <c r="L18" s="2075" t="s">
        <v>16</v>
      </c>
      <c r="M18" s="2075">
        <v>7.05</v>
      </c>
      <c r="N18" s="2075" t="s">
        <v>1929</v>
      </c>
      <c r="O18" s="2075" t="s">
        <v>16</v>
      </c>
      <c r="P18" s="2075">
        <v>7.5</v>
      </c>
      <c r="Q18" s="2075" t="s">
        <v>4222</v>
      </c>
      <c r="R18" s="2075" t="s">
        <v>16</v>
      </c>
      <c r="S18" s="2075">
        <v>8</v>
      </c>
      <c r="T18" s="2075" t="s">
        <v>4223</v>
      </c>
      <c r="U18" s="2075" t="s">
        <v>4224</v>
      </c>
      <c r="V18" s="2075" t="s">
        <v>2195</v>
      </c>
      <c r="W18" s="2075" t="s">
        <v>4170</v>
      </c>
      <c r="X18" s="2075">
        <v>8</v>
      </c>
      <c r="Y18" s="2075" t="s">
        <v>4136</v>
      </c>
      <c r="Z18" s="2075">
        <v>7</v>
      </c>
      <c r="AA18" s="2075" t="s">
        <v>16</v>
      </c>
      <c r="AB18" s="2075" t="s">
        <v>16</v>
      </c>
      <c r="AC18" s="2075" t="s">
        <v>16</v>
      </c>
      <c r="AD18" s="2075" t="s">
        <v>16</v>
      </c>
      <c r="AE18" s="2075" t="s">
        <v>16</v>
      </c>
      <c r="AF18" s="2075" t="s">
        <v>4225</v>
      </c>
      <c r="AG18" s="2075" t="s">
        <v>4225</v>
      </c>
      <c r="AH18" s="2075" t="s">
        <v>4225</v>
      </c>
    </row>
    <row r="19" spans="1:34" s="2078" customFormat="1" ht="27.95" customHeight="1" x14ac:dyDescent="0.25">
      <c r="A19" s="2077" t="s">
        <v>1740</v>
      </c>
      <c r="B19" s="2074" t="s">
        <v>4082</v>
      </c>
      <c r="C19" s="2075" t="s">
        <v>4082</v>
      </c>
      <c r="D19" s="2075" t="s">
        <v>4082</v>
      </c>
      <c r="E19" s="2075">
        <v>8</v>
      </c>
      <c r="F19" s="2075" t="s">
        <v>4082</v>
      </c>
      <c r="G19" s="2075" t="s">
        <v>4082</v>
      </c>
      <c r="H19" s="2075" t="s">
        <v>4226</v>
      </c>
      <c r="I19" s="2075" t="s">
        <v>4227</v>
      </c>
      <c r="J19" s="2075" t="s">
        <v>4228</v>
      </c>
      <c r="K19" s="2075" t="s">
        <v>1887</v>
      </c>
      <c r="L19" s="2075" t="s">
        <v>4229</v>
      </c>
      <c r="M19" s="2075">
        <v>9.5</v>
      </c>
      <c r="N19" s="2075" t="s">
        <v>16</v>
      </c>
      <c r="O19" s="2075" t="s">
        <v>16</v>
      </c>
      <c r="P19" s="2075" t="s">
        <v>4202</v>
      </c>
      <c r="Q19" s="2075" t="s">
        <v>16</v>
      </c>
      <c r="R19" s="2075" t="s">
        <v>16</v>
      </c>
      <c r="S19" s="2075">
        <v>8.01</v>
      </c>
      <c r="T19" s="2075" t="s">
        <v>16</v>
      </c>
      <c r="U19" s="2075">
        <v>7</v>
      </c>
      <c r="V19" s="2075">
        <v>7</v>
      </c>
      <c r="W19" s="2075" t="s">
        <v>16</v>
      </c>
      <c r="X19" s="2075">
        <v>5.75</v>
      </c>
      <c r="Y19" s="2075" t="s">
        <v>16</v>
      </c>
      <c r="Z19" s="2075">
        <v>5.75</v>
      </c>
      <c r="AA19" s="2075" t="s">
        <v>16</v>
      </c>
      <c r="AB19" s="2075">
        <v>6.59</v>
      </c>
      <c r="AC19" s="2075" t="s">
        <v>16</v>
      </c>
      <c r="AD19" s="2075" t="s">
        <v>1891</v>
      </c>
      <c r="AE19" s="2075" t="s">
        <v>4230</v>
      </c>
      <c r="AF19" s="2075" t="s">
        <v>4231</v>
      </c>
      <c r="AG19" s="2075" t="s">
        <v>4232</v>
      </c>
      <c r="AH19" s="2075" t="s">
        <v>4232</v>
      </c>
    </row>
    <row r="20" spans="1:34" s="2078" customFormat="1" ht="27.95" customHeight="1" x14ac:dyDescent="0.25">
      <c r="A20" s="1997" t="s">
        <v>1743</v>
      </c>
      <c r="B20" s="2074" t="s">
        <v>4233</v>
      </c>
      <c r="C20" s="2075" t="s">
        <v>4234</v>
      </c>
      <c r="D20" s="2075" t="s">
        <v>4235</v>
      </c>
      <c r="E20" s="2075" t="s">
        <v>3437</v>
      </c>
      <c r="F20" s="2075" t="s">
        <v>4236</v>
      </c>
      <c r="G20" s="2075" t="s">
        <v>4237</v>
      </c>
      <c r="H20" s="2075" t="s">
        <v>3818</v>
      </c>
      <c r="I20" s="2075" t="s">
        <v>2178</v>
      </c>
      <c r="J20" s="2075" t="s">
        <v>4048</v>
      </c>
      <c r="K20" s="2075" t="s">
        <v>1930</v>
      </c>
      <c r="L20" s="2075">
        <v>9.9499999999999993</v>
      </c>
      <c r="M20" s="2075" t="s">
        <v>4194</v>
      </c>
      <c r="N20" s="2075" t="s">
        <v>4238</v>
      </c>
      <c r="O20" s="2075" t="s">
        <v>4239</v>
      </c>
      <c r="P20" s="2075" t="s">
        <v>3726</v>
      </c>
      <c r="Q20" s="2075" t="s">
        <v>4070</v>
      </c>
      <c r="R20" s="2075" t="s">
        <v>16</v>
      </c>
      <c r="S20" s="2075">
        <v>6.95</v>
      </c>
      <c r="T20" s="2075" t="s">
        <v>16</v>
      </c>
      <c r="U20" s="2075">
        <v>7.25</v>
      </c>
      <c r="V20" s="2075" t="s">
        <v>16</v>
      </c>
      <c r="W20" s="2075" t="s">
        <v>4240</v>
      </c>
      <c r="X20" s="2075">
        <v>7</v>
      </c>
      <c r="Y20" s="2075">
        <v>7.5</v>
      </c>
      <c r="Z20" s="2075" t="s">
        <v>4241</v>
      </c>
      <c r="AA20" s="2075" t="s">
        <v>4242</v>
      </c>
      <c r="AB20" s="2075" t="s">
        <v>16</v>
      </c>
      <c r="AC20" s="2075" t="s">
        <v>1930</v>
      </c>
      <c r="AD20" s="2075" t="s">
        <v>1930</v>
      </c>
      <c r="AE20" s="2075" t="s">
        <v>16</v>
      </c>
      <c r="AF20" s="2075" t="s">
        <v>4243</v>
      </c>
      <c r="AG20" s="2075" t="s">
        <v>16</v>
      </c>
      <c r="AH20" s="2075" t="s">
        <v>16</v>
      </c>
    </row>
    <row r="21" spans="1:34" s="2078" customFormat="1" ht="27.95" customHeight="1" thickBot="1" x14ac:dyDescent="0.3">
      <c r="A21" s="2077" t="s">
        <v>1748</v>
      </c>
      <c r="B21" s="2074" t="s">
        <v>3733</v>
      </c>
      <c r="C21" s="2075" t="s">
        <v>3135</v>
      </c>
      <c r="D21" s="2075" t="s">
        <v>4207</v>
      </c>
      <c r="E21" s="2075">
        <v>9.25</v>
      </c>
      <c r="F21" s="2075" t="s">
        <v>4244</v>
      </c>
      <c r="G21" s="2075" t="s">
        <v>4245</v>
      </c>
      <c r="H21" s="2075" t="s">
        <v>3307</v>
      </c>
      <c r="I21" s="2075" t="s">
        <v>4209</v>
      </c>
      <c r="J21" s="2075" t="s">
        <v>4198</v>
      </c>
      <c r="K21" s="2075" t="s">
        <v>4246</v>
      </c>
      <c r="L21" s="2075" t="s">
        <v>4247</v>
      </c>
      <c r="M21" s="2075" t="s">
        <v>4248</v>
      </c>
      <c r="N21" s="2075" t="s">
        <v>4249</v>
      </c>
      <c r="O21" s="2075" t="s">
        <v>4250</v>
      </c>
      <c r="P21" s="2075">
        <v>6.3</v>
      </c>
      <c r="Q21" s="2075" t="s">
        <v>3786</v>
      </c>
      <c r="R21" s="2075" t="s">
        <v>16</v>
      </c>
      <c r="S21" s="2075" t="s">
        <v>16</v>
      </c>
      <c r="T21" s="2075" t="s">
        <v>4122</v>
      </c>
      <c r="U21" s="2075" t="s">
        <v>4251</v>
      </c>
      <c r="V21" s="2075" t="s">
        <v>1888</v>
      </c>
      <c r="W21" s="2075" t="s">
        <v>16</v>
      </c>
      <c r="X21" s="2075">
        <v>7.43</v>
      </c>
      <c r="Y21" s="2075" t="s">
        <v>16</v>
      </c>
      <c r="Z21" s="2075" t="s">
        <v>4252</v>
      </c>
      <c r="AA21" s="2075">
        <v>5.25</v>
      </c>
      <c r="AB21" s="2075">
        <v>5.25</v>
      </c>
      <c r="AC21" s="2075" t="s">
        <v>4253</v>
      </c>
      <c r="AD21" s="2075" t="s">
        <v>4254</v>
      </c>
      <c r="AE21" s="2075">
        <v>9</v>
      </c>
      <c r="AF21" s="2075" t="s">
        <v>4149</v>
      </c>
      <c r="AG21" s="2075" t="s">
        <v>4255</v>
      </c>
      <c r="AH21" s="2075" t="s">
        <v>4255</v>
      </c>
    </row>
    <row r="22" spans="1:34" s="2076" customFormat="1" ht="27.95" customHeight="1" x14ac:dyDescent="0.25">
      <c r="A22" s="2079" t="s">
        <v>3573</v>
      </c>
      <c r="B22" s="2080" t="s">
        <v>4256</v>
      </c>
      <c r="C22" s="2081" t="s">
        <v>4257</v>
      </c>
      <c r="D22" s="2081" t="s">
        <v>4256</v>
      </c>
      <c r="E22" s="2082" t="s">
        <v>4257</v>
      </c>
      <c r="F22" s="2083" t="s">
        <v>4257</v>
      </c>
      <c r="G22" s="2083" t="s">
        <v>4258</v>
      </c>
      <c r="H22" s="2082" t="s">
        <v>4256</v>
      </c>
      <c r="I22" s="2082" t="s">
        <v>4259</v>
      </c>
      <c r="J22" s="2082" t="s">
        <v>4260</v>
      </c>
      <c r="K22" s="2082" t="s">
        <v>4260</v>
      </c>
      <c r="L22" s="2082" t="s">
        <v>4256</v>
      </c>
      <c r="M22" s="2082" t="s">
        <v>2415</v>
      </c>
      <c r="N22" s="2082" t="s">
        <v>4261</v>
      </c>
      <c r="O22" s="2082" t="s">
        <v>4262</v>
      </c>
      <c r="P22" s="2082" t="s">
        <v>4263</v>
      </c>
      <c r="Q22" s="2082" t="s">
        <v>4264</v>
      </c>
      <c r="R22" s="2082" t="s">
        <v>4265</v>
      </c>
      <c r="S22" s="2082" t="s">
        <v>4266</v>
      </c>
      <c r="T22" s="2082" t="s">
        <v>4267</v>
      </c>
      <c r="U22" s="2082" t="s">
        <v>4268</v>
      </c>
      <c r="V22" s="2082" t="s">
        <v>4269</v>
      </c>
      <c r="W22" s="2082" t="s">
        <v>4270</v>
      </c>
      <c r="X22" s="2082" t="s">
        <v>4269</v>
      </c>
      <c r="Y22" s="2082" t="s">
        <v>4271</v>
      </c>
      <c r="Z22" s="2082" t="s">
        <v>4270</v>
      </c>
      <c r="AA22" s="2082" t="s">
        <v>4271</v>
      </c>
      <c r="AB22" s="2082" t="s">
        <v>4271</v>
      </c>
      <c r="AC22" s="2082" t="s">
        <v>4272</v>
      </c>
      <c r="AD22" s="2082" t="s">
        <v>4269</v>
      </c>
      <c r="AE22" s="2082" t="s">
        <v>4273</v>
      </c>
      <c r="AF22" s="2082" t="s">
        <v>4274</v>
      </c>
      <c r="AG22" s="2082" t="s">
        <v>4275</v>
      </c>
      <c r="AH22" s="2082" t="s">
        <v>4275</v>
      </c>
    </row>
    <row r="23" spans="1:34" s="2076" customFormat="1" ht="27.95" customHeight="1" x14ac:dyDescent="0.25">
      <c r="A23" s="2084" t="s">
        <v>3581</v>
      </c>
      <c r="B23" s="2085" t="s">
        <v>4276</v>
      </c>
      <c r="C23" s="2086" t="s">
        <v>4277</v>
      </c>
      <c r="D23" s="2086" t="s">
        <v>4278</v>
      </c>
      <c r="E23" s="2086" t="s">
        <v>4277</v>
      </c>
      <c r="F23" s="2086" t="s">
        <v>4279</v>
      </c>
      <c r="G23" s="2086" t="s">
        <v>4280</v>
      </c>
      <c r="H23" s="2086" t="s">
        <v>4276</v>
      </c>
      <c r="I23" s="2086" t="s">
        <v>4281</v>
      </c>
      <c r="J23" s="2086" t="s">
        <v>4282</v>
      </c>
      <c r="K23" s="2086" t="s">
        <v>4282</v>
      </c>
      <c r="L23" s="2086" t="s">
        <v>4283</v>
      </c>
      <c r="M23" s="2086" t="s">
        <v>4284</v>
      </c>
      <c r="N23" s="2086" t="s">
        <v>4261</v>
      </c>
      <c r="O23" s="2086" t="s">
        <v>4285</v>
      </c>
      <c r="P23" s="2086" t="s">
        <v>4286</v>
      </c>
      <c r="Q23" s="2086" t="s">
        <v>4287</v>
      </c>
      <c r="R23" s="2086" t="s">
        <v>4288</v>
      </c>
      <c r="S23" s="2086" t="s">
        <v>4265</v>
      </c>
      <c r="T23" s="2086" t="s">
        <v>4289</v>
      </c>
      <c r="U23" s="2086" t="s">
        <v>4290</v>
      </c>
      <c r="V23" s="2086" t="s">
        <v>4291</v>
      </c>
      <c r="W23" s="2086" t="s">
        <v>4292</v>
      </c>
      <c r="X23" s="2086" t="s">
        <v>4293</v>
      </c>
      <c r="Y23" s="2086" t="s">
        <v>4293</v>
      </c>
      <c r="Z23" s="2086" t="s">
        <v>4292</v>
      </c>
      <c r="AA23" s="2086" t="s">
        <v>4293</v>
      </c>
      <c r="AB23" s="2086" t="s">
        <v>4293</v>
      </c>
      <c r="AC23" s="2086" t="s">
        <v>4294</v>
      </c>
      <c r="AD23" s="2086" t="s">
        <v>4293</v>
      </c>
      <c r="AE23" s="2086" t="s">
        <v>2916</v>
      </c>
      <c r="AF23" s="2086" t="s">
        <v>4295</v>
      </c>
      <c r="AG23" s="2086" t="s">
        <v>2916</v>
      </c>
      <c r="AH23" s="2086" t="s">
        <v>2916</v>
      </c>
    </row>
    <row r="24" spans="1:34" s="2076" customFormat="1" ht="27.95" customHeight="1" x14ac:dyDescent="0.25">
      <c r="A24" s="1997" t="s">
        <v>3597</v>
      </c>
      <c r="B24" s="2074" t="s">
        <v>4082</v>
      </c>
      <c r="C24" s="2075" t="s">
        <v>4082</v>
      </c>
      <c r="D24" s="2075" t="s">
        <v>4082</v>
      </c>
      <c r="E24" s="2087" t="s">
        <v>4203</v>
      </c>
      <c r="F24" s="2087">
        <v>6.85</v>
      </c>
      <c r="G24" s="2087" t="s">
        <v>4168</v>
      </c>
      <c r="H24" s="2087" t="s">
        <v>4296</v>
      </c>
      <c r="I24" s="2087">
        <v>8.1999999999999993</v>
      </c>
      <c r="J24" s="2087" t="s">
        <v>4297</v>
      </c>
      <c r="K24" s="2087">
        <v>7</v>
      </c>
      <c r="L24" s="2087" t="s">
        <v>16</v>
      </c>
      <c r="M24" s="2087">
        <v>8</v>
      </c>
      <c r="N24" s="2087">
        <v>7.5</v>
      </c>
      <c r="O24" s="2087" t="s">
        <v>16</v>
      </c>
      <c r="P24" s="2087">
        <v>7.95</v>
      </c>
      <c r="Q24" s="2087" t="s">
        <v>16</v>
      </c>
      <c r="R24" s="2087" t="s">
        <v>16</v>
      </c>
      <c r="S24" s="2087" t="s">
        <v>16</v>
      </c>
      <c r="T24" s="2087">
        <v>9.9499999999999993</v>
      </c>
      <c r="U24" s="2087" t="s">
        <v>16</v>
      </c>
      <c r="V24" s="2087" t="s">
        <v>16</v>
      </c>
      <c r="W24" s="2087" t="s">
        <v>16</v>
      </c>
      <c r="X24" s="2087" t="s">
        <v>16</v>
      </c>
      <c r="Y24" s="2087">
        <v>4.9000000000000004</v>
      </c>
      <c r="Z24" s="2087" t="s">
        <v>16</v>
      </c>
      <c r="AA24" s="2087" t="s">
        <v>16</v>
      </c>
      <c r="AB24" s="2087" t="s">
        <v>4077</v>
      </c>
      <c r="AC24" s="2087" t="s">
        <v>16</v>
      </c>
      <c r="AD24" s="2087" t="s">
        <v>16</v>
      </c>
      <c r="AE24" s="2087">
        <v>5.75</v>
      </c>
      <c r="AF24" s="2087" t="s">
        <v>16</v>
      </c>
      <c r="AG24" s="2087" t="s">
        <v>16</v>
      </c>
      <c r="AH24" s="2087" t="s">
        <v>16</v>
      </c>
    </row>
    <row r="25" spans="1:34" s="2076" customFormat="1" ht="27.95" customHeight="1" thickBot="1" x14ac:dyDescent="0.3">
      <c r="A25" s="2088" t="s">
        <v>3618</v>
      </c>
      <c r="B25" s="2089" t="s">
        <v>4082</v>
      </c>
      <c r="C25" s="2090">
        <v>7.25</v>
      </c>
      <c r="D25" s="2090">
        <v>6.9</v>
      </c>
      <c r="E25" s="2090" t="s">
        <v>4082</v>
      </c>
      <c r="F25" s="2090">
        <v>8</v>
      </c>
      <c r="G25" s="2090">
        <v>5.5</v>
      </c>
      <c r="H25" s="2090">
        <v>5.5</v>
      </c>
      <c r="I25" s="2090" t="s">
        <v>4198</v>
      </c>
      <c r="J25" s="2090" t="s">
        <v>4224</v>
      </c>
      <c r="K25" s="2090">
        <v>5.5</v>
      </c>
      <c r="L25" s="2090">
        <v>8</v>
      </c>
      <c r="M25" s="2090" t="s">
        <v>16</v>
      </c>
      <c r="N25" s="2090" t="s">
        <v>16</v>
      </c>
      <c r="O25" s="2090" t="s">
        <v>16</v>
      </c>
      <c r="P25" s="2090" t="s">
        <v>16</v>
      </c>
      <c r="Q25" s="2090">
        <v>5.75</v>
      </c>
      <c r="R25" s="2090" t="s">
        <v>16</v>
      </c>
      <c r="S25" s="2090" t="s">
        <v>16</v>
      </c>
      <c r="T25" s="2090" t="s">
        <v>16</v>
      </c>
      <c r="U25" s="2090" t="s">
        <v>16</v>
      </c>
      <c r="V25" s="2090" t="s">
        <v>16</v>
      </c>
      <c r="W25" s="2090" t="s">
        <v>16</v>
      </c>
      <c r="X25" s="2090">
        <v>5.75</v>
      </c>
      <c r="Y25" s="2090" t="s">
        <v>16</v>
      </c>
      <c r="Z25" s="2090" t="s">
        <v>16</v>
      </c>
      <c r="AA25" s="2090" t="s">
        <v>16</v>
      </c>
      <c r="AB25" s="2090" t="s">
        <v>16</v>
      </c>
      <c r="AC25" s="2090" t="s">
        <v>3517</v>
      </c>
      <c r="AD25" s="2090" t="s">
        <v>16</v>
      </c>
      <c r="AE25" s="2090" t="s">
        <v>16</v>
      </c>
      <c r="AF25" s="2090" t="s">
        <v>16</v>
      </c>
      <c r="AG25" s="2090" t="s">
        <v>16</v>
      </c>
      <c r="AH25" s="2090" t="s">
        <v>16</v>
      </c>
    </row>
    <row r="26" spans="1:34" s="2076" customFormat="1" ht="27.95" customHeight="1" thickTop="1" x14ac:dyDescent="0.25">
      <c r="A26" s="2077" t="s">
        <v>4298</v>
      </c>
      <c r="B26" s="2074" t="s">
        <v>4082</v>
      </c>
      <c r="C26" s="2075" t="s">
        <v>4082</v>
      </c>
      <c r="D26" s="2075" t="s">
        <v>4082</v>
      </c>
      <c r="E26" s="2075" t="s">
        <v>4082</v>
      </c>
      <c r="F26" s="2075" t="s">
        <v>4082</v>
      </c>
      <c r="G26" s="2075" t="s">
        <v>4082</v>
      </c>
      <c r="H26" s="2075" t="s">
        <v>4082</v>
      </c>
      <c r="I26" s="2075" t="s">
        <v>16</v>
      </c>
      <c r="J26" s="2075" t="s">
        <v>16</v>
      </c>
      <c r="K26" s="2075" t="s">
        <v>16</v>
      </c>
      <c r="L26" s="2075" t="s">
        <v>16</v>
      </c>
      <c r="M26" s="2075" t="s">
        <v>16</v>
      </c>
      <c r="N26" s="2075" t="s">
        <v>16</v>
      </c>
      <c r="O26" s="2075" t="s">
        <v>16</v>
      </c>
      <c r="P26" s="2075" t="s">
        <v>16</v>
      </c>
      <c r="Q26" s="2075" t="s">
        <v>16</v>
      </c>
      <c r="R26" s="2075" t="s">
        <v>16</v>
      </c>
      <c r="S26" s="2075" t="s">
        <v>16</v>
      </c>
      <c r="T26" s="2075" t="s">
        <v>16</v>
      </c>
      <c r="U26" s="2075" t="s">
        <v>16</v>
      </c>
      <c r="V26" s="2075" t="s">
        <v>16</v>
      </c>
      <c r="W26" s="2075" t="s">
        <v>16</v>
      </c>
      <c r="X26" s="2075" t="s">
        <v>16</v>
      </c>
      <c r="Y26" s="2075">
        <v>6</v>
      </c>
      <c r="Z26" s="2075" t="s">
        <v>16</v>
      </c>
      <c r="AA26" s="2075" t="s">
        <v>16</v>
      </c>
      <c r="AB26" s="2075" t="s">
        <v>16</v>
      </c>
      <c r="AC26" s="2075">
        <v>4.75</v>
      </c>
      <c r="AD26" s="2075" t="s">
        <v>16</v>
      </c>
      <c r="AE26" s="2075" t="s">
        <v>16</v>
      </c>
      <c r="AF26" s="2075" t="s">
        <v>16</v>
      </c>
      <c r="AG26" s="2075" t="s">
        <v>4079</v>
      </c>
      <c r="AH26" s="2075" t="s">
        <v>4079</v>
      </c>
    </row>
    <row r="27" spans="1:34" s="2076" customFormat="1" ht="27.95" customHeight="1" x14ac:dyDescent="0.25">
      <c r="A27" s="2077" t="s">
        <v>3631</v>
      </c>
      <c r="B27" s="2074" t="s">
        <v>4082</v>
      </c>
      <c r="C27" s="2075" t="s">
        <v>4082</v>
      </c>
      <c r="D27" s="2075" t="s">
        <v>4082</v>
      </c>
      <c r="E27" s="2075" t="s">
        <v>4082</v>
      </c>
      <c r="F27" s="2075" t="s">
        <v>4082</v>
      </c>
      <c r="G27" s="2075" t="s">
        <v>4082</v>
      </c>
      <c r="H27" s="2075" t="s">
        <v>4082</v>
      </c>
      <c r="I27" s="2075" t="s">
        <v>16</v>
      </c>
      <c r="J27" s="2075" t="s">
        <v>16</v>
      </c>
      <c r="K27" s="2075" t="s">
        <v>16</v>
      </c>
      <c r="L27" s="2075" t="s">
        <v>16</v>
      </c>
      <c r="M27" s="2075" t="s">
        <v>16</v>
      </c>
      <c r="N27" s="2075">
        <v>7.25</v>
      </c>
      <c r="O27" s="2075" t="s">
        <v>16</v>
      </c>
      <c r="P27" s="2075" t="s">
        <v>16</v>
      </c>
      <c r="Q27" s="2075" t="s">
        <v>16</v>
      </c>
      <c r="R27" s="2075" t="s">
        <v>16</v>
      </c>
      <c r="S27" s="2075" t="s">
        <v>16</v>
      </c>
      <c r="T27" s="2075" t="s">
        <v>16</v>
      </c>
      <c r="U27" s="2075" t="s">
        <v>16</v>
      </c>
      <c r="V27" s="2075" t="s">
        <v>16</v>
      </c>
      <c r="W27" s="2075" t="s">
        <v>16</v>
      </c>
      <c r="X27" s="2075">
        <v>5.75</v>
      </c>
      <c r="Y27" s="2075" t="s">
        <v>16</v>
      </c>
      <c r="Z27" s="2075" t="s">
        <v>16</v>
      </c>
      <c r="AA27" s="2075" t="s">
        <v>16</v>
      </c>
      <c r="AB27" s="2075" t="s">
        <v>16</v>
      </c>
      <c r="AC27" s="2075" t="s">
        <v>16</v>
      </c>
      <c r="AD27" s="2075" t="s">
        <v>16</v>
      </c>
      <c r="AE27" s="2075" t="s">
        <v>16</v>
      </c>
      <c r="AF27" s="2075" t="s">
        <v>16</v>
      </c>
      <c r="AG27" s="2075" t="s">
        <v>16</v>
      </c>
      <c r="AH27" s="2075" t="s">
        <v>16</v>
      </c>
    </row>
    <row r="28" spans="1:34" s="2076" customFormat="1" ht="27.95" customHeight="1" thickBot="1" x14ac:dyDescent="0.3">
      <c r="A28" s="2088" t="s">
        <v>4299</v>
      </c>
      <c r="B28" s="2091" t="s">
        <v>4082</v>
      </c>
      <c r="C28" s="2092" t="s">
        <v>4082</v>
      </c>
      <c r="D28" s="2092" t="s">
        <v>4082</v>
      </c>
      <c r="E28" s="2090" t="s">
        <v>4082</v>
      </c>
      <c r="F28" s="2092" t="s">
        <v>4082</v>
      </c>
      <c r="G28" s="2092" t="s">
        <v>4082</v>
      </c>
      <c r="H28" s="2090">
        <v>7.2</v>
      </c>
      <c r="I28" s="2090">
        <v>7.2</v>
      </c>
      <c r="J28" s="2090" t="s">
        <v>16</v>
      </c>
      <c r="K28" s="2090" t="s">
        <v>16</v>
      </c>
      <c r="L28" s="2090" t="s">
        <v>16</v>
      </c>
      <c r="M28" s="2090" t="s">
        <v>16</v>
      </c>
      <c r="N28" s="2090" t="s">
        <v>16</v>
      </c>
      <c r="O28" s="2090" t="s">
        <v>16</v>
      </c>
      <c r="P28" s="2090" t="s">
        <v>16</v>
      </c>
      <c r="Q28" s="2090" t="s">
        <v>16</v>
      </c>
      <c r="R28" s="2090" t="s">
        <v>16</v>
      </c>
      <c r="S28" s="2090" t="s">
        <v>16</v>
      </c>
      <c r="T28" s="2090" t="s">
        <v>16</v>
      </c>
      <c r="U28" s="2090" t="s">
        <v>16</v>
      </c>
      <c r="V28" s="2090" t="s">
        <v>16</v>
      </c>
      <c r="W28" s="2090" t="s">
        <v>16</v>
      </c>
      <c r="X28" s="2090" t="s">
        <v>16</v>
      </c>
      <c r="Y28" s="2090" t="s">
        <v>16</v>
      </c>
      <c r="Z28" s="2090" t="s">
        <v>16</v>
      </c>
      <c r="AA28" s="2090" t="s">
        <v>16</v>
      </c>
      <c r="AB28" s="2090" t="s">
        <v>16</v>
      </c>
      <c r="AC28" s="2090" t="s">
        <v>16</v>
      </c>
      <c r="AD28" s="2090" t="s">
        <v>16</v>
      </c>
      <c r="AE28" s="2090" t="s">
        <v>16</v>
      </c>
      <c r="AF28" s="2090" t="s">
        <v>16</v>
      </c>
      <c r="AG28" s="2090" t="s">
        <v>16</v>
      </c>
      <c r="AH28" s="2090" t="s">
        <v>16</v>
      </c>
    </row>
    <row r="29" spans="1:34" ht="19.5" customHeight="1" thickTop="1" x14ac:dyDescent="0.25">
      <c r="A29" s="340" t="s">
        <v>3849</v>
      </c>
      <c r="B29" s="1910"/>
      <c r="C29" s="1910"/>
      <c r="D29" s="1910"/>
    </row>
    <row r="30" spans="1:34" ht="19.5" customHeight="1" x14ac:dyDescent="0.25">
      <c r="A30" s="1603" t="s">
        <v>3856</v>
      </c>
      <c r="B30" s="1910"/>
      <c r="C30" s="1910"/>
      <c r="D30" s="1910"/>
    </row>
    <row r="31" spans="1:34" ht="19.5" customHeight="1" x14ac:dyDescent="0.25">
      <c r="A31" s="1658" t="s">
        <v>794</v>
      </c>
      <c r="B31" s="1910"/>
      <c r="C31" s="1910"/>
      <c r="D31" s="1910"/>
    </row>
    <row r="32" spans="1:34" ht="14.25" customHeight="1" x14ac:dyDescent="0.35">
      <c r="A32" s="2093"/>
      <c r="B32" s="1938"/>
      <c r="C32" s="1938"/>
      <c r="D32" s="1938"/>
    </row>
  </sheetData>
  <dataConsolidate function="countNums">
    <dataRefs count="2">
      <dataRef ref="C4:AJ4" sheet="Bulletin - New Loans" r:id="rId1"/>
      <dataRef ref="C4:AL104" sheet="Bulletin - New Loans" r:id="rId2"/>
    </dataRefs>
  </dataConsolidate>
  <pageMargins left="0.75" right="0.75" top="0.75" bottom="0.75" header="0.3" footer="0"/>
  <pageSetup paperSize="9" scale="49" orientation="landscape" r:id="rId3"/>
  <headerFooter alignWithMargins="0"/>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K40"/>
  <sheetViews>
    <sheetView showGridLines="0" zoomScale="85" zoomScaleNormal="85" zoomScaleSheetLayoutView="85" workbookViewId="0">
      <pane xSplit="1" ySplit="3" topLeftCell="B4" activePane="bottomRight" state="frozen"/>
      <selection activeCell="R21" sqref="R21"/>
      <selection pane="topRight" activeCell="R21" sqref="R21"/>
      <selection pane="bottomLeft" activeCell="R21" sqref="R21"/>
      <selection pane="bottomRight" activeCell="R21" sqref="R21"/>
    </sheetView>
  </sheetViews>
  <sheetFormatPr defaultColWidth="74.28515625" defaultRowHeight="14.25" x14ac:dyDescent="0.25"/>
  <cols>
    <col min="1" max="1" width="86.42578125" style="469" customWidth="1"/>
    <col min="2" max="2" width="13.5703125" style="469" customWidth="1"/>
    <col min="3" max="3" width="12.85546875" style="469" customWidth="1"/>
    <col min="4" max="4" width="13.42578125" style="469" customWidth="1"/>
    <col min="5" max="5" width="3" style="469" customWidth="1"/>
    <col min="6" max="6" width="2.7109375" style="469" customWidth="1"/>
    <col min="7" max="7" width="5.5703125" style="469" bestFit="1" customWidth="1"/>
    <col min="8" max="8" width="5" style="469" customWidth="1"/>
    <col min="9" max="11" width="25.7109375" style="2096" customWidth="1"/>
    <col min="12" max="16384" width="74.28515625" style="469"/>
  </cols>
  <sheetData>
    <row r="1" spans="1:11" ht="19.149999999999999" customHeight="1" x14ac:dyDescent="0.25">
      <c r="A1" s="3328" t="s">
        <v>4300</v>
      </c>
      <c r="B1" s="3328"/>
      <c r="C1" s="3328"/>
      <c r="D1" s="3328"/>
      <c r="E1" s="3328"/>
      <c r="F1" s="3328"/>
      <c r="G1" s="3328"/>
    </row>
    <row r="2" spans="1:11" ht="20.45" customHeight="1" thickBot="1" x14ac:dyDescent="0.4">
      <c r="A2" s="466"/>
      <c r="B2" s="466"/>
      <c r="C2" s="466"/>
      <c r="D2" s="2097" t="s">
        <v>1645</v>
      </c>
    </row>
    <row r="3" spans="1:11" ht="30" customHeight="1" thickTop="1" thickBot="1" x14ac:dyDescent="0.35">
      <c r="A3" s="1738"/>
      <c r="B3" s="1572" t="s">
        <v>1646</v>
      </c>
      <c r="C3" s="1572" t="s">
        <v>1647</v>
      </c>
      <c r="D3" s="1572" t="s">
        <v>680</v>
      </c>
    </row>
    <row r="4" spans="1:11" ht="30" customHeight="1" thickTop="1" x14ac:dyDescent="0.35">
      <c r="A4" s="1721" t="s">
        <v>1648</v>
      </c>
      <c r="B4" s="2098">
        <v>115547.6052292698</v>
      </c>
      <c r="C4" s="2098">
        <v>56663.32113247829</v>
      </c>
      <c r="D4" s="2098">
        <v>172210.92636174805</v>
      </c>
      <c r="G4" s="2099"/>
    </row>
    <row r="5" spans="1:11" ht="30" customHeight="1" x14ac:dyDescent="0.35">
      <c r="A5" s="1724" t="s">
        <v>3847</v>
      </c>
      <c r="B5" s="2100">
        <v>11296.188343706841</v>
      </c>
      <c r="C5" s="2100">
        <v>1027.4879805200001</v>
      </c>
      <c r="D5" s="2100">
        <v>12323.676324226843</v>
      </c>
      <c r="G5" s="2099"/>
    </row>
    <row r="6" spans="1:11" s="1629" customFormat="1" ht="30" customHeight="1" x14ac:dyDescent="0.35">
      <c r="A6" s="1724" t="s">
        <v>1655</v>
      </c>
      <c r="B6" s="2100">
        <v>2.3274240600000002</v>
      </c>
      <c r="C6" s="2100">
        <v>0</v>
      </c>
      <c r="D6" s="2100">
        <v>2.3274240600000002</v>
      </c>
      <c r="G6" s="2099"/>
      <c r="I6" s="2101"/>
      <c r="J6" s="2101"/>
      <c r="K6" s="2101"/>
    </row>
    <row r="7" spans="1:11" s="1629" customFormat="1" ht="30" customHeight="1" x14ac:dyDescent="0.35">
      <c r="A7" s="1724" t="s">
        <v>1656</v>
      </c>
      <c r="B7" s="2100">
        <v>14010.598144084093</v>
      </c>
      <c r="C7" s="2100">
        <v>6332.2958119178165</v>
      </c>
      <c r="D7" s="2100">
        <v>20342.89395600191</v>
      </c>
      <c r="G7" s="2099"/>
      <c r="I7" s="2101"/>
      <c r="J7" s="2101"/>
      <c r="K7" s="2101"/>
    </row>
    <row r="8" spans="1:11" s="1629" customFormat="1" ht="30" customHeight="1" x14ac:dyDescent="0.35">
      <c r="A8" s="1724" t="s">
        <v>1679</v>
      </c>
      <c r="B8" s="2100">
        <v>646.35455453999987</v>
      </c>
      <c r="C8" s="2100">
        <v>3258.3481790700002</v>
      </c>
      <c r="D8" s="2100">
        <v>3904.7027336099995</v>
      </c>
      <c r="G8" s="2099"/>
      <c r="I8" s="2101"/>
      <c r="J8" s="2101"/>
      <c r="K8" s="2101"/>
    </row>
    <row r="9" spans="1:11" s="1629" customFormat="1" ht="30" customHeight="1" x14ac:dyDescent="0.35">
      <c r="A9" s="1724" t="s">
        <v>1680</v>
      </c>
      <c r="B9" s="2100">
        <v>118.11888832000001</v>
      </c>
      <c r="C9" s="2100">
        <v>76.706329799999992</v>
      </c>
      <c r="D9" s="2100">
        <v>194.82521812000005</v>
      </c>
      <c r="G9" s="2099"/>
      <c r="I9" s="2101"/>
      <c r="J9" s="2101"/>
      <c r="K9" s="2101"/>
    </row>
    <row r="10" spans="1:11" ht="30" customHeight="1" x14ac:dyDescent="0.35">
      <c r="A10" s="1724" t="s">
        <v>1681</v>
      </c>
      <c r="B10" s="2100">
        <v>13755.855389032449</v>
      </c>
      <c r="C10" s="2100">
        <v>2829.2730140789281</v>
      </c>
      <c r="D10" s="2100">
        <v>16585.128403111376</v>
      </c>
      <c r="G10" s="2099"/>
    </row>
    <row r="11" spans="1:11" ht="30" customHeight="1" x14ac:dyDescent="0.35">
      <c r="A11" s="1724" t="s">
        <v>1691</v>
      </c>
      <c r="B11" s="2100">
        <v>19507.920248337101</v>
      </c>
      <c r="C11" s="2100">
        <v>2406.6036640582715</v>
      </c>
      <c r="D11" s="2100">
        <v>21914.523912395376</v>
      </c>
      <c r="G11" s="2099"/>
    </row>
    <row r="12" spans="1:11" ht="30" customHeight="1" x14ac:dyDescent="0.35">
      <c r="A12" s="1724" t="s">
        <v>1695</v>
      </c>
      <c r="B12" s="2100">
        <v>4200.4357869304413</v>
      </c>
      <c r="C12" s="2100">
        <v>734.01256081999998</v>
      </c>
      <c r="D12" s="2100">
        <v>4934.4483477504409</v>
      </c>
      <c r="G12" s="2099"/>
    </row>
    <row r="13" spans="1:11" ht="30" customHeight="1" x14ac:dyDescent="0.35">
      <c r="A13" s="1724" t="s">
        <v>1701</v>
      </c>
      <c r="B13" s="2100">
        <v>22043.133354977577</v>
      </c>
      <c r="C13" s="2100">
        <v>34116.892970496949</v>
      </c>
      <c r="D13" s="2100">
        <v>56160.026325474522</v>
      </c>
      <c r="G13" s="2099"/>
    </row>
    <row r="14" spans="1:11" ht="30" customHeight="1" x14ac:dyDescent="0.35">
      <c r="A14" s="1724" t="s">
        <v>1712</v>
      </c>
      <c r="B14" s="2100">
        <v>1771.4349805685622</v>
      </c>
      <c r="C14" s="2100">
        <v>326.76666122999995</v>
      </c>
      <c r="D14" s="2100">
        <v>2098.2016417985619</v>
      </c>
      <c r="G14" s="2099"/>
    </row>
    <row r="15" spans="1:11" ht="30" customHeight="1" x14ac:dyDescent="0.35">
      <c r="A15" s="1724" t="s">
        <v>1719</v>
      </c>
      <c r="B15" s="2100">
        <v>19215.531238811865</v>
      </c>
      <c r="C15" s="2100">
        <v>4268.6738858761637</v>
      </c>
      <c r="D15" s="2100">
        <v>23484.205124688029</v>
      </c>
      <c r="G15" s="2099"/>
    </row>
    <row r="16" spans="1:11" ht="30" customHeight="1" x14ac:dyDescent="0.35">
      <c r="A16" s="1724" t="s">
        <v>1720</v>
      </c>
      <c r="B16" s="2100">
        <v>2051.3285393006522</v>
      </c>
      <c r="C16" s="2100">
        <v>288.11481570000001</v>
      </c>
      <c r="D16" s="2100">
        <v>2339.4433550006524</v>
      </c>
      <c r="G16" s="2099"/>
    </row>
    <row r="17" spans="1:1987" ht="30" customHeight="1" x14ac:dyDescent="0.35">
      <c r="A17" s="1724" t="s">
        <v>1727</v>
      </c>
      <c r="B17" s="2100">
        <v>2777.7616281885148</v>
      </c>
      <c r="C17" s="2100">
        <v>144.97562245015473</v>
      </c>
      <c r="D17" s="2100">
        <v>2922.7372506386696</v>
      </c>
      <c r="G17" s="2099"/>
    </row>
    <row r="18" spans="1:1987" ht="30" customHeight="1" x14ac:dyDescent="0.35">
      <c r="A18" s="1724" t="s">
        <v>1734</v>
      </c>
      <c r="B18" s="2100">
        <v>815.49895683999989</v>
      </c>
      <c r="C18" s="2100">
        <v>274.83414266000005</v>
      </c>
      <c r="D18" s="2100">
        <v>1090.3330995000003</v>
      </c>
      <c r="G18" s="2099"/>
    </row>
    <row r="19" spans="1:1987" ht="30" customHeight="1" x14ac:dyDescent="0.35">
      <c r="A19" s="1724" t="s">
        <v>1740</v>
      </c>
      <c r="B19" s="2100">
        <v>1248.6511623899999</v>
      </c>
      <c r="C19" s="2100">
        <v>491.52351027999998</v>
      </c>
      <c r="D19" s="2100">
        <v>1740.1746726700001</v>
      </c>
      <c r="G19" s="2099"/>
    </row>
    <row r="20" spans="1:1987" ht="30" customHeight="1" x14ac:dyDescent="0.35">
      <c r="A20" s="1724" t="s">
        <v>1743</v>
      </c>
      <c r="B20" s="2100">
        <v>1472.1398118100001</v>
      </c>
      <c r="C20" s="2100">
        <v>13.548593159999999</v>
      </c>
      <c r="D20" s="2100">
        <v>1485.6884049700002</v>
      </c>
      <c r="G20" s="2099"/>
    </row>
    <row r="21" spans="1:1987" ht="30" customHeight="1" thickBot="1" x14ac:dyDescent="0.4">
      <c r="A21" s="1724" t="s">
        <v>1748</v>
      </c>
      <c r="B21" s="2100">
        <v>614.32677737168115</v>
      </c>
      <c r="C21" s="2100">
        <v>73.26339035999986</v>
      </c>
      <c r="D21" s="2100">
        <v>687.59016773168094</v>
      </c>
      <c r="G21" s="2099"/>
    </row>
    <row r="22" spans="1:1987" ht="30" customHeight="1" x14ac:dyDescent="0.35">
      <c r="A22" s="1742" t="s">
        <v>1752</v>
      </c>
      <c r="B22" s="2102">
        <v>165336.98862097168</v>
      </c>
      <c r="C22" s="2102">
        <v>4378.4657426290814</v>
      </c>
      <c r="D22" s="2103">
        <v>169715.45436360076</v>
      </c>
      <c r="F22" s="2104"/>
      <c r="G22" s="2099"/>
      <c r="H22" s="2104"/>
      <c r="I22" s="2105"/>
    </row>
    <row r="23" spans="1:1987" ht="30" customHeight="1" x14ac:dyDescent="0.35">
      <c r="A23" s="1728" t="s">
        <v>1753</v>
      </c>
      <c r="B23" s="2106">
        <v>95903.905698180781</v>
      </c>
      <c r="C23" s="2106">
        <v>1346.8757711201119</v>
      </c>
      <c r="D23" s="2107">
        <v>97250.781469300899</v>
      </c>
      <c r="F23" s="2104"/>
      <c r="G23" s="2099"/>
      <c r="H23" s="2104"/>
      <c r="I23" s="2105"/>
    </row>
    <row r="24" spans="1:1987" s="2110" customFormat="1" ht="30" customHeight="1" x14ac:dyDescent="0.35">
      <c r="A24" s="1721" t="s">
        <v>1754</v>
      </c>
      <c r="B24" s="2108">
        <v>28901.802111317655</v>
      </c>
      <c r="C24" s="2108">
        <v>5603.9203180421446</v>
      </c>
      <c r="D24" s="2109">
        <v>34505.72242935979</v>
      </c>
      <c r="E24" s="469"/>
      <c r="F24" s="2104"/>
      <c r="G24" s="2099"/>
      <c r="H24" s="2104"/>
      <c r="I24" s="2105"/>
      <c r="J24" s="2096"/>
      <c r="K24" s="2096"/>
      <c r="L24" s="469"/>
      <c r="M24" s="469"/>
      <c r="N24" s="469"/>
      <c r="O24" s="469"/>
      <c r="P24" s="469"/>
      <c r="Q24" s="469"/>
      <c r="R24" s="469"/>
      <c r="S24" s="469"/>
      <c r="T24" s="469"/>
      <c r="U24" s="469"/>
      <c r="V24" s="469"/>
      <c r="W24" s="469"/>
      <c r="X24" s="469"/>
      <c r="Y24" s="469"/>
      <c r="Z24" s="469"/>
      <c r="AA24" s="469"/>
      <c r="AB24" s="469"/>
      <c r="AC24" s="469"/>
      <c r="AD24" s="469"/>
      <c r="AE24" s="469"/>
      <c r="AF24" s="469"/>
      <c r="AG24" s="469"/>
      <c r="AH24" s="469"/>
      <c r="AI24" s="469"/>
      <c r="AJ24" s="469"/>
      <c r="AK24" s="469"/>
      <c r="AL24" s="469"/>
      <c r="AM24" s="469"/>
      <c r="AN24" s="469"/>
      <c r="AO24" s="469"/>
      <c r="AP24" s="469"/>
      <c r="AQ24" s="469"/>
      <c r="AR24" s="469"/>
      <c r="AS24" s="469"/>
      <c r="AT24" s="469"/>
      <c r="AU24" s="469"/>
      <c r="AV24" s="469"/>
      <c r="AW24" s="469"/>
      <c r="AX24" s="469"/>
      <c r="AY24" s="469"/>
      <c r="AZ24" s="469"/>
      <c r="BA24" s="469"/>
      <c r="BB24" s="469"/>
      <c r="BC24" s="469"/>
      <c r="BD24" s="469"/>
      <c r="BE24" s="469"/>
      <c r="BF24" s="469"/>
      <c r="BG24" s="469"/>
      <c r="BH24" s="469"/>
      <c r="BI24" s="469"/>
      <c r="BJ24" s="469"/>
      <c r="BK24" s="469"/>
      <c r="BL24" s="469"/>
      <c r="BM24" s="469"/>
      <c r="BN24" s="469"/>
      <c r="BO24" s="469"/>
      <c r="BP24" s="469"/>
      <c r="BQ24" s="469"/>
      <c r="BR24" s="469"/>
      <c r="BS24" s="469"/>
      <c r="BT24" s="469"/>
      <c r="BU24" s="469"/>
      <c r="BV24" s="469"/>
      <c r="BW24" s="469"/>
      <c r="BX24" s="469"/>
      <c r="BY24" s="469"/>
      <c r="BZ24" s="469"/>
      <c r="CA24" s="469"/>
      <c r="CB24" s="469"/>
      <c r="CC24" s="469"/>
      <c r="CD24" s="469"/>
      <c r="CE24" s="469"/>
      <c r="CF24" s="469"/>
      <c r="CG24" s="469"/>
      <c r="CH24" s="469"/>
      <c r="CI24" s="469"/>
      <c r="CJ24" s="469"/>
      <c r="CK24" s="469"/>
      <c r="CL24" s="469"/>
      <c r="CM24" s="469"/>
      <c r="CN24" s="469"/>
      <c r="CO24" s="469"/>
      <c r="CP24" s="469"/>
      <c r="CQ24" s="469"/>
      <c r="CR24" s="469"/>
      <c r="CS24" s="469"/>
      <c r="CT24" s="469"/>
      <c r="CU24" s="469"/>
      <c r="CV24" s="469"/>
      <c r="CW24" s="469"/>
      <c r="CX24" s="469"/>
      <c r="CY24" s="469"/>
      <c r="CZ24" s="469"/>
      <c r="DA24" s="469"/>
      <c r="DB24" s="469"/>
      <c r="DC24" s="469"/>
      <c r="DD24" s="469"/>
      <c r="DE24" s="469"/>
      <c r="DF24" s="469"/>
      <c r="DG24" s="469"/>
      <c r="DH24" s="469"/>
      <c r="DI24" s="469"/>
      <c r="DJ24" s="469"/>
      <c r="DK24" s="469"/>
      <c r="DL24" s="469"/>
      <c r="DM24" s="469"/>
      <c r="DN24" s="469"/>
      <c r="DO24" s="469"/>
      <c r="DP24" s="469"/>
      <c r="DQ24" s="469"/>
      <c r="DR24" s="469"/>
      <c r="DS24" s="469"/>
      <c r="DT24" s="469"/>
      <c r="DU24" s="469"/>
      <c r="DV24" s="469"/>
      <c r="DW24" s="469"/>
      <c r="DX24" s="469"/>
      <c r="DY24" s="469"/>
      <c r="DZ24" s="469"/>
      <c r="EA24" s="469"/>
      <c r="EB24" s="469"/>
      <c r="EC24" s="469"/>
      <c r="ED24" s="469"/>
      <c r="EE24" s="469"/>
      <c r="EF24" s="469"/>
      <c r="EG24" s="469"/>
      <c r="EH24" s="469"/>
      <c r="EI24" s="469"/>
      <c r="EJ24" s="469"/>
      <c r="EK24" s="469"/>
      <c r="EL24" s="469"/>
      <c r="EM24" s="469"/>
      <c r="EN24" s="469"/>
      <c r="EO24" s="469"/>
      <c r="EP24" s="469"/>
      <c r="EQ24" s="469"/>
      <c r="ER24" s="469"/>
      <c r="ES24" s="469"/>
      <c r="ET24" s="469"/>
      <c r="EU24" s="469"/>
      <c r="EV24" s="469"/>
      <c r="EW24" s="469"/>
      <c r="EX24" s="469"/>
      <c r="EY24" s="469"/>
      <c r="EZ24" s="469"/>
      <c r="FA24" s="469"/>
      <c r="FB24" s="469"/>
      <c r="FC24" s="469"/>
      <c r="FD24" s="469"/>
      <c r="FE24" s="469"/>
      <c r="FF24" s="469"/>
      <c r="FG24" s="469"/>
      <c r="FH24" s="469"/>
      <c r="FI24" s="469"/>
      <c r="FJ24" s="469"/>
      <c r="FK24" s="469"/>
      <c r="FL24" s="469"/>
      <c r="FM24" s="469"/>
      <c r="FN24" s="469"/>
      <c r="FO24" s="469"/>
      <c r="FP24" s="469"/>
      <c r="FQ24" s="469"/>
      <c r="FR24" s="469"/>
      <c r="FS24" s="469"/>
      <c r="FT24" s="469"/>
      <c r="FU24" s="469"/>
      <c r="FV24" s="469"/>
      <c r="FW24" s="469"/>
      <c r="FX24" s="469"/>
      <c r="FY24" s="469"/>
      <c r="FZ24" s="469"/>
      <c r="GA24" s="469"/>
      <c r="GB24" s="469"/>
      <c r="GC24" s="469"/>
      <c r="GD24" s="469"/>
      <c r="GE24" s="469"/>
      <c r="GF24" s="469"/>
      <c r="GG24" s="469"/>
      <c r="GH24" s="469"/>
      <c r="GI24" s="469"/>
      <c r="GJ24" s="469"/>
      <c r="GK24" s="469"/>
      <c r="GL24" s="469"/>
      <c r="GM24" s="469"/>
      <c r="GN24" s="469"/>
      <c r="GO24" s="469"/>
      <c r="GP24" s="469"/>
      <c r="GQ24" s="469"/>
      <c r="GR24" s="469"/>
      <c r="GS24" s="469"/>
      <c r="GT24" s="469"/>
      <c r="GU24" s="469"/>
      <c r="GV24" s="469"/>
      <c r="GW24" s="469"/>
      <c r="GX24" s="469"/>
      <c r="GY24" s="469"/>
      <c r="GZ24" s="469"/>
      <c r="HA24" s="469"/>
      <c r="HB24" s="469"/>
      <c r="HC24" s="469"/>
      <c r="HD24" s="469"/>
      <c r="HE24" s="469"/>
      <c r="HF24" s="469"/>
      <c r="HG24" s="469"/>
      <c r="HH24" s="469"/>
      <c r="HI24" s="469"/>
      <c r="HJ24" s="469"/>
      <c r="HK24" s="469"/>
      <c r="HL24" s="469"/>
      <c r="HM24" s="469"/>
      <c r="HN24" s="469"/>
      <c r="HO24" s="469"/>
      <c r="HP24" s="469"/>
      <c r="HQ24" s="469"/>
      <c r="HR24" s="469"/>
      <c r="HS24" s="469"/>
      <c r="HT24" s="469"/>
      <c r="HU24" s="469"/>
      <c r="HV24" s="469"/>
      <c r="HW24" s="469"/>
      <c r="HX24" s="469"/>
      <c r="HY24" s="469"/>
      <c r="HZ24" s="469"/>
      <c r="IA24" s="469"/>
      <c r="IB24" s="469"/>
      <c r="IC24" s="469"/>
      <c r="ID24" s="469"/>
      <c r="IE24" s="469"/>
      <c r="IF24" s="469"/>
      <c r="IG24" s="469"/>
      <c r="IH24" s="469"/>
      <c r="II24" s="469"/>
      <c r="IJ24" s="469"/>
      <c r="IK24" s="469"/>
      <c r="IL24" s="469"/>
      <c r="IM24" s="469"/>
      <c r="IN24" s="469"/>
      <c r="IO24" s="469"/>
      <c r="IP24" s="469"/>
      <c r="IQ24" s="469"/>
      <c r="IR24" s="469"/>
      <c r="IS24" s="469"/>
      <c r="IT24" s="469"/>
      <c r="IU24" s="469"/>
      <c r="IV24" s="469"/>
      <c r="IW24" s="469"/>
      <c r="IX24" s="469"/>
      <c r="IY24" s="469"/>
      <c r="IZ24" s="469"/>
      <c r="JA24" s="469"/>
      <c r="JB24" s="469"/>
      <c r="JC24" s="469"/>
      <c r="JD24" s="469"/>
      <c r="JE24" s="469"/>
      <c r="JF24" s="469"/>
      <c r="JG24" s="469"/>
      <c r="JH24" s="469"/>
      <c r="JI24" s="469"/>
      <c r="JJ24" s="469"/>
      <c r="JK24" s="469"/>
      <c r="JL24" s="469"/>
      <c r="JM24" s="469"/>
      <c r="JN24" s="469"/>
      <c r="JO24" s="469"/>
      <c r="JP24" s="469"/>
      <c r="JQ24" s="469"/>
      <c r="JR24" s="469"/>
      <c r="JS24" s="469"/>
      <c r="JT24" s="469"/>
      <c r="JU24" s="469"/>
      <c r="JV24" s="469"/>
      <c r="JW24" s="469"/>
      <c r="JX24" s="469"/>
      <c r="JY24" s="469"/>
      <c r="JZ24" s="469"/>
      <c r="KA24" s="469"/>
      <c r="KB24" s="469"/>
      <c r="KC24" s="469"/>
      <c r="KD24" s="469"/>
      <c r="KE24" s="469"/>
      <c r="KF24" s="469"/>
      <c r="KG24" s="469"/>
      <c r="KH24" s="469"/>
      <c r="KI24" s="469"/>
      <c r="KJ24" s="469"/>
      <c r="KK24" s="469"/>
      <c r="KL24" s="469"/>
      <c r="KM24" s="469"/>
      <c r="KN24" s="469"/>
      <c r="KO24" s="469"/>
      <c r="KP24" s="469"/>
      <c r="KQ24" s="469"/>
      <c r="KR24" s="469"/>
      <c r="KS24" s="469"/>
      <c r="KT24" s="469"/>
      <c r="KU24" s="469"/>
      <c r="KV24" s="469"/>
      <c r="KW24" s="469"/>
      <c r="KX24" s="469"/>
      <c r="KY24" s="469"/>
      <c r="KZ24" s="469"/>
      <c r="LA24" s="469"/>
      <c r="LB24" s="469"/>
      <c r="LC24" s="469"/>
      <c r="LD24" s="469"/>
      <c r="LE24" s="469"/>
      <c r="LF24" s="469"/>
      <c r="LG24" s="469"/>
      <c r="LH24" s="469"/>
      <c r="LI24" s="469"/>
      <c r="LJ24" s="469"/>
      <c r="LK24" s="469"/>
      <c r="LL24" s="469"/>
      <c r="LM24" s="469"/>
      <c r="LN24" s="469"/>
      <c r="LO24" s="469"/>
      <c r="LP24" s="469"/>
      <c r="LQ24" s="469"/>
      <c r="LR24" s="469"/>
      <c r="LS24" s="469"/>
      <c r="LT24" s="469"/>
      <c r="LU24" s="469"/>
      <c r="LV24" s="469"/>
      <c r="LW24" s="469"/>
      <c r="LX24" s="469"/>
      <c r="LY24" s="469"/>
      <c r="LZ24" s="469"/>
      <c r="MA24" s="469"/>
      <c r="MB24" s="469"/>
      <c r="MC24" s="469"/>
      <c r="MD24" s="469"/>
      <c r="ME24" s="469"/>
      <c r="MF24" s="469"/>
      <c r="MG24" s="469"/>
      <c r="MH24" s="469"/>
      <c r="MI24" s="469"/>
      <c r="MJ24" s="469"/>
      <c r="MK24" s="469"/>
      <c r="ML24" s="469"/>
      <c r="MM24" s="469"/>
      <c r="MN24" s="469"/>
      <c r="MO24" s="469"/>
      <c r="MP24" s="469"/>
      <c r="MQ24" s="469"/>
      <c r="MR24" s="469"/>
      <c r="MS24" s="469"/>
      <c r="MT24" s="469"/>
      <c r="MU24" s="469"/>
      <c r="MV24" s="469"/>
      <c r="MW24" s="469"/>
      <c r="MX24" s="469"/>
      <c r="MY24" s="469"/>
      <c r="MZ24" s="469"/>
      <c r="NA24" s="469"/>
      <c r="NB24" s="469"/>
      <c r="NC24" s="469"/>
      <c r="ND24" s="469"/>
      <c r="NE24" s="469"/>
      <c r="NF24" s="469"/>
      <c r="NG24" s="469"/>
      <c r="NH24" s="469"/>
      <c r="NI24" s="469"/>
      <c r="NJ24" s="469"/>
      <c r="NK24" s="469"/>
      <c r="NL24" s="469"/>
      <c r="NM24" s="469"/>
      <c r="NN24" s="469"/>
      <c r="NO24" s="469"/>
      <c r="NP24" s="469"/>
      <c r="NQ24" s="469"/>
      <c r="NR24" s="469"/>
      <c r="NS24" s="469"/>
      <c r="NT24" s="469"/>
      <c r="NU24" s="469"/>
      <c r="NV24" s="469"/>
      <c r="NW24" s="469"/>
      <c r="NX24" s="469"/>
      <c r="NY24" s="469"/>
      <c r="NZ24" s="469"/>
      <c r="OA24" s="469"/>
      <c r="OB24" s="469"/>
      <c r="OC24" s="469"/>
      <c r="OD24" s="469"/>
      <c r="OE24" s="469"/>
      <c r="OF24" s="469"/>
      <c r="OG24" s="469"/>
      <c r="OH24" s="469"/>
      <c r="OI24" s="469"/>
      <c r="OJ24" s="469"/>
      <c r="OK24" s="469"/>
      <c r="OL24" s="469"/>
      <c r="OM24" s="469"/>
      <c r="ON24" s="469"/>
      <c r="OO24" s="469"/>
      <c r="OP24" s="469"/>
      <c r="OQ24" s="469"/>
      <c r="OR24" s="469"/>
      <c r="OS24" s="469"/>
      <c r="OT24" s="469"/>
      <c r="OU24" s="469"/>
      <c r="OV24" s="469"/>
      <c r="OW24" s="469"/>
      <c r="OX24" s="469"/>
      <c r="OY24" s="469"/>
      <c r="OZ24" s="469"/>
      <c r="PA24" s="469"/>
      <c r="PB24" s="469"/>
      <c r="PC24" s="469"/>
      <c r="PD24" s="469"/>
      <c r="PE24" s="469"/>
      <c r="PF24" s="469"/>
      <c r="PG24" s="469"/>
      <c r="PH24" s="469"/>
      <c r="PI24" s="469"/>
      <c r="PJ24" s="469"/>
      <c r="PK24" s="469"/>
      <c r="PL24" s="469"/>
      <c r="PM24" s="469"/>
      <c r="PN24" s="469"/>
      <c r="PO24" s="469"/>
      <c r="PP24" s="469"/>
      <c r="PQ24" s="469"/>
      <c r="PR24" s="469"/>
      <c r="PS24" s="469"/>
      <c r="PT24" s="469"/>
      <c r="PU24" s="469"/>
      <c r="PV24" s="469"/>
      <c r="PW24" s="469"/>
      <c r="PX24" s="469"/>
      <c r="PY24" s="469"/>
      <c r="PZ24" s="469"/>
      <c r="QA24" s="469"/>
      <c r="QB24" s="469"/>
      <c r="QC24" s="469"/>
      <c r="QD24" s="469"/>
      <c r="QE24" s="469"/>
      <c r="QF24" s="469"/>
      <c r="QG24" s="469"/>
      <c r="QH24" s="469"/>
      <c r="QI24" s="469"/>
      <c r="QJ24" s="469"/>
      <c r="QK24" s="469"/>
      <c r="QL24" s="469"/>
      <c r="QM24" s="469"/>
      <c r="QN24" s="469"/>
      <c r="QO24" s="469"/>
      <c r="QP24" s="469"/>
      <c r="QQ24" s="469"/>
      <c r="QR24" s="469"/>
      <c r="QS24" s="469"/>
      <c r="QT24" s="469"/>
      <c r="QU24" s="469"/>
      <c r="QV24" s="469"/>
      <c r="QW24" s="469"/>
      <c r="QX24" s="469"/>
      <c r="QY24" s="469"/>
      <c r="QZ24" s="469"/>
      <c r="RA24" s="469"/>
      <c r="RB24" s="469"/>
      <c r="RC24" s="469"/>
      <c r="RD24" s="469"/>
      <c r="RE24" s="469"/>
      <c r="RF24" s="469"/>
      <c r="RG24" s="469"/>
      <c r="RH24" s="469"/>
      <c r="RI24" s="469"/>
      <c r="RJ24" s="469"/>
      <c r="RK24" s="469"/>
      <c r="RL24" s="469"/>
      <c r="RM24" s="469"/>
      <c r="RN24" s="469"/>
      <c r="RO24" s="469"/>
      <c r="RP24" s="469"/>
      <c r="RQ24" s="469"/>
      <c r="RR24" s="469"/>
      <c r="RS24" s="469"/>
      <c r="RT24" s="469"/>
      <c r="RU24" s="469"/>
      <c r="RV24" s="469"/>
      <c r="RW24" s="469"/>
      <c r="RX24" s="469"/>
      <c r="RY24" s="469"/>
      <c r="RZ24" s="469"/>
      <c r="SA24" s="469"/>
      <c r="SB24" s="469"/>
      <c r="SC24" s="469"/>
      <c r="SD24" s="469"/>
      <c r="SE24" s="469"/>
      <c r="SF24" s="469"/>
      <c r="SG24" s="469"/>
      <c r="SH24" s="469"/>
      <c r="SI24" s="469"/>
      <c r="SJ24" s="469"/>
      <c r="SK24" s="469"/>
      <c r="SL24" s="469"/>
      <c r="SM24" s="469"/>
      <c r="SN24" s="469"/>
      <c r="SO24" s="469"/>
      <c r="SP24" s="469"/>
      <c r="SQ24" s="469"/>
      <c r="SR24" s="469"/>
      <c r="SS24" s="469"/>
      <c r="ST24" s="469"/>
      <c r="SU24" s="469"/>
      <c r="SV24" s="469"/>
      <c r="SW24" s="469"/>
      <c r="SX24" s="469"/>
      <c r="SY24" s="469"/>
      <c r="SZ24" s="469"/>
      <c r="TA24" s="469"/>
      <c r="TB24" s="469"/>
      <c r="TC24" s="469"/>
      <c r="TD24" s="469"/>
      <c r="TE24" s="469"/>
      <c r="TF24" s="469"/>
      <c r="TG24" s="469"/>
      <c r="TH24" s="469"/>
      <c r="TI24" s="469"/>
      <c r="TJ24" s="469"/>
      <c r="TK24" s="469"/>
      <c r="TL24" s="469"/>
      <c r="TM24" s="469"/>
      <c r="TN24" s="469"/>
      <c r="TO24" s="469"/>
      <c r="TP24" s="469"/>
      <c r="TQ24" s="469"/>
      <c r="TR24" s="469"/>
      <c r="TS24" s="469"/>
      <c r="TT24" s="469"/>
      <c r="TU24" s="469"/>
      <c r="TV24" s="469"/>
      <c r="TW24" s="469"/>
      <c r="TX24" s="469"/>
      <c r="TY24" s="469"/>
      <c r="TZ24" s="469"/>
      <c r="UA24" s="469"/>
      <c r="UB24" s="469"/>
      <c r="UC24" s="469"/>
      <c r="UD24" s="469"/>
      <c r="UE24" s="469"/>
      <c r="UF24" s="469"/>
      <c r="UG24" s="469"/>
      <c r="UH24" s="469"/>
      <c r="UI24" s="469"/>
      <c r="UJ24" s="469"/>
      <c r="UK24" s="469"/>
      <c r="UL24" s="469"/>
      <c r="UM24" s="469"/>
      <c r="UN24" s="469"/>
      <c r="UO24" s="469"/>
      <c r="UP24" s="469"/>
      <c r="UQ24" s="469"/>
      <c r="UR24" s="469"/>
      <c r="US24" s="469"/>
      <c r="UT24" s="469"/>
      <c r="UU24" s="469"/>
      <c r="UV24" s="469"/>
      <c r="UW24" s="469"/>
      <c r="UX24" s="469"/>
      <c r="UY24" s="469"/>
      <c r="UZ24" s="469"/>
      <c r="VA24" s="469"/>
      <c r="VB24" s="469"/>
      <c r="VC24" s="469"/>
      <c r="VD24" s="469"/>
      <c r="VE24" s="469"/>
      <c r="VF24" s="469"/>
      <c r="VG24" s="469"/>
      <c r="VH24" s="469"/>
      <c r="VI24" s="469"/>
      <c r="VJ24" s="469"/>
      <c r="VK24" s="469"/>
      <c r="VL24" s="469"/>
      <c r="VM24" s="469"/>
      <c r="VN24" s="469"/>
      <c r="VO24" s="469"/>
      <c r="VP24" s="469"/>
      <c r="VQ24" s="469"/>
      <c r="VR24" s="469"/>
      <c r="VS24" s="469"/>
      <c r="VT24" s="469"/>
      <c r="VU24" s="469"/>
      <c r="VV24" s="469"/>
      <c r="VW24" s="469"/>
      <c r="VX24" s="469"/>
      <c r="VY24" s="469"/>
      <c r="VZ24" s="469"/>
      <c r="WA24" s="469"/>
      <c r="WB24" s="469"/>
      <c r="WC24" s="469"/>
      <c r="WD24" s="469"/>
      <c r="WE24" s="469"/>
      <c r="WF24" s="469"/>
      <c r="WG24" s="469"/>
      <c r="WH24" s="469"/>
      <c r="WI24" s="469"/>
      <c r="WJ24" s="469"/>
      <c r="WK24" s="469"/>
      <c r="WL24" s="469"/>
      <c r="WM24" s="469"/>
      <c r="WN24" s="469"/>
      <c r="WO24" s="469"/>
      <c r="WP24" s="469"/>
      <c r="WQ24" s="469"/>
      <c r="WR24" s="469"/>
      <c r="WS24" s="469"/>
      <c r="WT24" s="469"/>
      <c r="WU24" s="469"/>
      <c r="WV24" s="469"/>
      <c r="WW24" s="469"/>
      <c r="WX24" s="469"/>
      <c r="WY24" s="469"/>
      <c r="WZ24" s="469"/>
      <c r="XA24" s="469"/>
      <c r="XB24" s="469"/>
      <c r="XC24" s="469"/>
      <c r="XD24" s="469"/>
      <c r="XE24" s="469"/>
      <c r="XF24" s="469"/>
      <c r="XG24" s="469"/>
      <c r="XH24" s="469"/>
      <c r="XI24" s="469"/>
      <c r="XJ24" s="469"/>
      <c r="XK24" s="469"/>
      <c r="XL24" s="469"/>
      <c r="XM24" s="469"/>
      <c r="XN24" s="469"/>
      <c r="XO24" s="469"/>
      <c r="XP24" s="469"/>
      <c r="XQ24" s="469"/>
      <c r="XR24" s="469"/>
      <c r="XS24" s="469"/>
      <c r="XT24" s="469"/>
      <c r="XU24" s="469"/>
      <c r="XV24" s="469"/>
      <c r="XW24" s="469"/>
      <c r="XX24" s="469"/>
      <c r="XY24" s="469"/>
      <c r="XZ24" s="469"/>
      <c r="YA24" s="469"/>
      <c r="YB24" s="469"/>
      <c r="YC24" s="469"/>
      <c r="YD24" s="469"/>
      <c r="YE24" s="469"/>
      <c r="YF24" s="469"/>
      <c r="YG24" s="469"/>
      <c r="YH24" s="469"/>
      <c r="YI24" s="469"/>
      <c r="YJ24" s="469"/>
      <c r="YK24" s="469"/>
      <c r="YL24" s="469"/>
      <c r="YM24" s="469"/>
      <c r="YN24" s="469"/>
      <c r="YO24" s="469"/>
      <c r="YP24" s="469"/>
      <c r="YQ24" s="469"/>
      <c r="YR24" s="469"/>
      <c r="YS24" s="469"/>
      <c r="YT24" s="469"/>
      <c r="YU24" s="469"/>
      <c r="YV24" s="469"/>
      <c r="YW24" s="469"/>
      <c r="YX24" s="469"/>
      <c r="YY24" s="469"/>
      <c r="YZ24" s="469"/>
      <c r="ZA24" s="469"/>
      <c r="ZB24" s="469"/>
      <c r="ZC24" s="469"/>
      <c r="ZD24" s="469"/>
      <c r="ZE24" s="469"/>
      <c r="ZF24" s="469"/>
      <c r="ZG24" s="469"/>
      <c r="ZH24" s="469"/>
      <c r="ZI24" s="469"/>
      <c r="ZJ24" s="469"/>
      <c r="ZK24" s="469"/>
      <c r="ZL24" s="469"/>
      <c r="ZM24" s="469"/>
      <c r="ZN24" s="469"/>
      <c r="ZO24" s="469"/>
      <c r="ZP24" s="469"/>
      <c r="ZQ24" s="469"/>
      <c r="ZR24" s="469"/>
      <c r="ZS24" s="469"/>
      <c r="ZT24" s="469"/>
      <c r="ZU24" s="469"/>
      <c r="ZV24" s="469"/>
      <c r="ZW24" s="469"/>
      <c r="ZX24" s="469"/>
      <c r="ZY24" s="469"/>
      <c r="ZZ24" s="469"/>
      <c r="AAA24" s="469"/>
      <c r="AAB24" s="469"/>
      <c r="AAC24" s="469"/>
      <c r="AAD24" s="469"/>
      <c r="AAE24" s="469"/>
      <c r="AAF24" s="469"/>
      <c r="AAG24" s="469"/>
      <c r="AAH24" s="469"/>
      <c r="AAI24" s="469"/>
      <c r="AAJ24" s="469"/>
      <c r="AAK24" s="469"/>
      <c r="AAL24" s="469"/>
      <c r="AAM24" s="469"/>
      <c r="AAN24" s="469"/>
      <c r="AAO24" s="469"/>
      <c r="AAP24" s="469"/>
      <c r="AAQ24" s="469"/>
      <c r="AAR24" s="469"/>
      <c r="AAS24" s="469"/>
      <c r="AAT24" s="469"/>
      <c r="AAU24" s="469"/>
      <c r="AAV24" s="469"/>
      <c r="AAW24" s="469"/>
      <c r="AAX24" s="469"/>
      <c r="AAY24" s="469"/>
      <c r="AAZ24" s="469"/>
      <c r="ABA24" s="469"/>
      <c r="ABB24" s="469"/>
      <c r="ABC24" s="469"/>
      <c r="ABD24" s="469"/>
      <c r="ABE24" s="469"/>
      <c r="ABF24" s="469"/>
      <c r="ABG24" s="469"/>
      <c r="ABH24" s="469"/>
      <c r="ABI24" s="469"/>
      <c r="ABJ24" s="469"/>
      <c r="ABK24" s="469"/>
      <c r="ABL24" s="469"/>
      <c r="ABM24" s="469"/>
      <c r="ABN24" s="469"/>
      <c r="ABO24" s="469"/>
      <c r="ABP24" s="469"/>
      <c r="ABQ24" s="469"/>
      <c r="ABR24" s="469"/>
      <c r="ABS24" s="469"/>
      <c r="ABT24" s="469"/>
      <c r="ABU24" s="469"/>
      <c r="ABV24" s="469"/>
      <c r="ABW24" s="469"/>
      <c r="ABX24" s="469"/>
      <c r="ABY24" s="469"/>
      <c r="ABZ24" s="469"/>
      <c r="ACA24" s="469"/>
      <c r="ACB24" s="469"/>
      <c r="ACC24" s="469"/>
      <c r="ACD24" s="469"/>
      <c r="ACE24" s="469"/>
      <c r="ACF24" s="469"/>
      <c r="ACG24" s="469"/>
      <c r="ACH24" s="469"/>
      <c r="ACI24" s="469"/>
      <c r="ACJ24" s="469"/>
      <c r="ACK24" s="469"/>
      <c r="ACL24" s="469"/>
      <c r="ACM24" s="469"/>
      <c r="ACN24" s="469"/>
      <c r="ACO24" s="469"/>
      <c r="ACP24" s="469"/>
      <c r="ACQ24" s="469"/>
      <c r="ACR24" s="469"/>
      <c r="ACS24" s="469"/>
      <c r="ACT24" s="469"/>
      <c r="ACU24" s="469"/>
      <c r="ACV24" s="469"/>
      <c r="ACW24" s="469"/>
      <c r="ACX24" s="469"/>
      <c r="ACY24" s="469"/>
      <c r="ACZ24" s="469"/>
      <c r="ADA24" s="469"/>
      <c r="ADB24" s="469"/>
      <c r="ADC24" s="469"/>
      <c r="ADD24" s="469"/>
      <c r="ADE24" s="469"/>
      <c r="ADF24" s="469"/>
      <c r="ADG24" s="469"/>
      <c r="ADH24" s="469"/>
      <c r="ADI24" s="469"/>
      <c r="ADJ24" s="469"/>
      <c r="ADK24" s="469"/>
      <c r="ADL24" s="469"/>
      <c r="ADM24" s="469"/>
      <c r="ADN24" s="469"/>
      <c r="ADO24" s="469"/>
      <c r="ADP24" s="469"/>
      <c r="ADQ24" s="469"/>
      <c r="ADR24" s="469"/>
      <c r="ADS24" s="469"/>
      <c r="ADT24" s="469"/>
      <c r="ADU24" s="469"/>
      <c r="ADV24" s="469"/>
      <c r="ADW24" s="469"/>
      <c r="ADX24" s="469"/>
      <c r="ADY24" s="469"/>
      <c r="ADZ24" s="469"/>
      <c r="AEA24" s="469"/>
      <c r="AEB24" s="469"/>
      <c r="AEC24" s="469"/>
      <c r="AED24" s="469"/>
      <c r="AEE24" s="469"/>
      <c r="AEF24" s="469"/>
      <c r="AEG24" s="469"/>
      <c r="AEH24" s="469"/>
      <c r="AEI24" s="469"/>
      <c r="AEJ24" s="469"/>
      <c r="AEK24" s="469"/>
      <c r="AEL24" s="469"/>
      <c r="AEM24" s="469"/>
      <c r="AEN24" s="469"/>
      <c r="AEO24" s="469"/>
      <c r="AEP24" s="469"/>
      <c r="AEQ24" s="469"/>
      <c r="AER24" s="469"/>
      <c r="AES24" s="469"/>
      <c r="AET24" s="469"/>
      <c r="AEU24" s="469"/>
      <c r="AEV24" s="469"/>
      <c r="AEW24" s="469"/>
      <c r="AEX24" s="469"/>
      <c r="AEY24" s="469"/>
      <c r="AEZ24" s="469"/>
      <c r="AFA24" s="469"/>
      <c r="AFB24" s="469"/>
      <c r="AFC24" s="469"/>
      <c r="AFD24" s="469"/>
      <c r="AFE24" s="469"/>
      <c r="AFF24" s="469"/>
      <c r="AFG24" s="469"/>
      <c r="AFH24" s="469"/>
      <c r="AFI24" s="469"/>
      <c r="AFJ24" s="469"/>
      <c r="AFK24" s="469"/>
      <c r="AFL24" s="469"/>
      <c r="AFM24" s="469"/>
      <c r="AFN24" s="469"/>
      <c r="AFO24" s="469"/>
      <c r="AFP24" s="469"/>
      <c r="AFQ24" s="469"/>
      <c r="AFR24" s="469"/>
      <c r="AFS24" s="469"/>
      <c r="AFT24" s="469"/>
      <c r="AFU24" s="469"/>
      <c r="AFV24" s="469"/>
      <c r="AFW24" s="469"/>
      <c r="AFX24" s="469"/>
      <c r="AFY24" s="469"/>
      <c r="AFZ24" s="469"/>
      <c r="AGA24" s="469"/>
      <c r="AGB24" s="469"/>
      <c r="AGC24" s="469"/>
      <c r="AGD24" s="469"/>
      <c r="AGE24" s="469"/>
      <c r="AGF24" s="469"/>
      <c r="AGG24" s="469"/>
      <c r="AGH24" s="469"/>
      <c r="AGI24" s="469"/>
      <c r="AGJ24" s="469"/>
      <c r="AGK24" s="469"/>
      <c r="AGL24" s="469"/>
      <c r="AGM24" s="469"/>
      <c r="AGN24" s="469"/>
      <c r="AGO24" s="469"/>
      <c r="AGP24" s="469"/>
      <c r="AGQ24" s="469"/>
      <c r="AGR24" s="469"/>
      <c r="AGS24" s="469"/>
      <c r="AGT24" s="469"/>
      <c r="AGU24" s="469"/>
      <c r="AGV24" s="469"/>
      <c r="AGW24" s="469"/>
      <c r="AGX24" s="469"/>
      <c r="AGY24" s="469"/>
      <c r="AGZ24" s="469"/>
      <c r="AHA24" s="469"/>
      <c r="AHB24" s="469"/>
      <c r="AHC24" s="469"/>
      <c r="AHD24" s="469"/>
      <c r="AHE24" s="469"/>
      <c r="AHF24" s="469"/>
      <c r="AHG24" s="469"/>
      <c r="AHH24" s="469"/>
      <c r="AHI24" s="469"/>
      <c r="AHJ24" s="469"/>
      <c r="AHK24" s="469"/>
      <c r="AHL24" s="469"/>
      <c r="AHM24" s="469"/>
      <c r="AHN24" s="469"/>
      <c r="AHO24" s="469"/>
      <c r="AHP24" s="469"/>
      <c r="AHQ24" s="469"/>
      <c r="AHR24" s="469"/>
      <c r="AHS24" s="469"/>
      <c r="AHT24" s="469"/>
      <c r="AHU24" s="469"/>
      <c r="AHV24" s="469"/>
      <c r="AHW24" s="469"/>
      <c r="AHX24" s="469"/>
      <c r="AHY24" s="469"/>
      <c r="AHZ24" s="469"/>
      <c r="AIA24" s="469"/>
      <c r="AIB24" s="469"/>
      <c r="AIC24" s="469"/>
      <c r="AID24" s="469"/>
      <c r="AIE24" s="469"/>
      <c r="AIF24" s="469"/>
      <c r="AIG24" s="469"/>
      <c r="AIH24" s="469"/>
      <c r="AII24" s="469"/>
      <c r="AIJ24" s="469"/>
      <c r="AIK24" s="469"/>
      <c r="AIL24" s="469"/>
      <c r="AIM24" s="469"/>
      <c r="AIN24" s="469"/>
      <c r="AIO24" s="469"/>
      <c r="AIP24" s="469"/>
      <c r="AIQ24" s="469"/>
      <c r="AIR24" s="469"/>
      <c r="AIS24" s="469"/>
      <c r="AIT24" s="469"/>
      <c r="AIU24" s="469"/>
      <c r="AIV24" s="469"/>
      <c r="AIW24" s="469"/>
      <c r="AIX24" s="469"/>
      <c r="AIY24" s="469"/>
      <c r="AIZ24" s="469"/>
      <c r="AJA24" s="469"/>
      <c r="AJB24" s="469"/>
      <c r="AJC24" s="469"/>
      <c r="AJD24" s="469"/>
      <c r="AJE24" s="469"/>
      <c r="AJF24" s="469"/>
      <c r="AJG24" s="469"/>
      <c r="AJH24" s="469"/>
      <c r="AJI24" s="469"/>
      <c r="AJJ24" s="469"/>
      <c r="AJK24" s="469"/>
      <c r="AJL24" s="469"/>
      <c r="AJM24" s="469"/>
      <c r="AJN24" s="469"/>
      <c r="AJO24" s="469"/>
      <c r="AJP24" s="469"/>
      <c r="AJQ24" s="469"/>
      <c r="AJR24" s="469"/>
      <c r="AJS24" s="469"/>
      <c r="AJT24" s="469"/>
      <c r="AJU24" s="469"/>
      <c r="AJV24" s="469"/>
      <c r="AJW24" s="469"/>
      <c r="AJX24" s="469"/>
      <c r="AJY24" s="469"/>
      <c r="AJZ24" s="469"/>
      <c r="AKA24" s="469"/>
      <c r="AKB24" s="469"/>
      <c r="AKC24" s="469"/>
      <c r="AKD24" s="469"/>
      <c r="AKE24" s="469"/>
      <c r="AKF24" s="469"/>
      <c r="AKG24" s="469"/>
      <c r="AKH24" s="469"/>
      <c r="AKI24" s="469"/>
      <c r="AKJ24" s="469"/>
      <c r="AKK24" s="469"/>
      <c r="AKL24" s="469"/>
      <c r="AKM24" s="469"/>
      <c r="AKN24" s="469"/>
      <c r="AKO24" s="469"/>
      <c r="AKP24" s="469"/>
      <c r="AKQ24" s="469"/>
      <c r="AKR24" s="469"/>
      <c r="AKS24" s="469"/>
      <c r="AKT24" s="469"/>
      <c r="AKU24" s="469"/>
      <c r="AKV24" s="469"/>
      <c r="AKW24" s="469"/>
      <c r="AKX24" s="469"/>
      <c r="AKY24" s="469"/>
      <c r="AKZ24" s="469"/>
      <c r="ALA24" s="469"/>
      <c r="ALB24" s="469"/>
      <c r="ALC24" s="469"/>
      <c r="ALD24" s="469"/>
      <c r="ALE24" s="469"/>
      <c r="ALF24" s="469"/>
      <c r="ALG24" s="469"/>
      <c r="ALH24" s="469"/>
      <c r="ALI24" s="469"/>
      <c r="ALJ24" s="469"/>
      <c r="ALK24" s="469"/>
      <c r="ALL24" s="469"/>
      <c r="ALM24" s="469"/>
      <c r="ALN24" s="469"/>
      <c r="ALO24" s="469"/>
      <c r="ALP24" s="469"/>
      <c r="ALQ24" s="469"/>
      <c r="ALR24" s="469"/>
      <c r="ALS24" s="469"/>
      <c r="ALT24" s="469"/>
      <c r="ALU24" s="469"/>
      <c r="ALV24" s="469"/>
      <c r="ALW24" s="469"/>
      <c r="ALX24" s="469"/>
      <c r="ALY24" s="469"/>
      <c r="ALZ24" s="469"/>
      <c r="AMA24" s="469"/>
      <c r="AMB24" s="469"/>
      <c r="AMC24" s="469"/>
      <c r="AMD24" s="469"/>
      <c r="AME24" s="469"/>
      <c r="AMF24" s="469"/>
      <c r="AMG24" s="469"/>
      <c r="AMH24" s="469"/>
      <c r="AMI24" s="469"/>
      <c r="AMJ24" s="469"/>
      <c r="AMK24" s="469"/>
      <c r="AML24" s="469"/>
      <c r="AMM24" s="469"/>
      <c r="AMN24" s="469"/>
      <c r="AMO24" s="469"/>
      <c r="AMP24" s="469"/>
      <c r="AMQ24" s="469"/>
      <c r="AMR24" s="469"/>
      <c r="AMS24" s="469"/>
      <c r="AMT24" s="469"/>
      <c r="AMU24" s="469"/>
      <c r="AMV24" s="469"/>
      <c r="AMW24" s="469"/>
      <c r="AMX24" s="469"/>
      <c r="AMY24" s="469"/>
      <c r="AMZ24" s="469"/>
      <c r="ANA24" s="469"/>
      <c r="ANB24" s="469"/>
      <c r="ANC24" s="469"/>
      <c r="AND24" s="469"/>
      <c r="ANE24" s="469"/>
      <c r="ANF24" s="469"/>
      <c r="ANG24" s="469"/>
      <c r="ANH24" s="469"/>
      <c r="ANI24" s="469"/>
      <c r="ANJ24" s="469"/>
      <c r="ANK24" s="469"/>
      <c r="ANL24" s="469"/>
      <c r="ANM24" s="469"/>
      <c r="ANN24" s="469"/>
      <c r="ANO24" s="469"/>
      <c r="ANP24" s="469"/>
      <c r="ANQ24" s="469"/>
      <c r="ANR24" s="469"/>
      <c r="ANS24" s="469"/>
      <c r="ANT24" s="469"/>
      <c r="ANU24" s="469"/>
      <c r="ANV24" s="469"/>
      <c r="ANW24" s="469"/>
      <c r="ANX24" s="469"/>
      <c r="ANY24" s="469"/>
      <c r="ANZ24" s="469"/>
      <c r="AOA24" s="469"/>
      <c r="AOB24" s="469"/>
      <c r="AOC24" s="469"/>
      <c r="AOD24" s="469"/>
      <c r="AOE24" s="469"/>
      <c r="AOF24" s="469"/>
      <c r="AOG24" s="469"/>
      <c r="AOH24" s="469"/>
      <c r="AOI24" s="469"/>
      <c r="AOJ24" s="469"/>
      <c r="AOK24" s="469"/>
      <c r="AOL24" s="469"/>
      <c r="AOM24" s="469"/>
      <c r="AON24" s="469"/>
      <c r="AOO24" s="469"/>
      <c r="AOP24" s="469"/>
      <c r="AOQ24" s="469"/>
      <c r="AOR24" s="469"/>
      <c r="AOS24" s="469"/>
      <c r="AOT24" s="469"/>
      <c r="AOU24" s="469"/>
      <c r="AOV24" s="469"/>
      <c r="AOW24" s="469"/>
      <c r="AOX24" s="469"/>
      <c r="AOY24" s="469"/>
      <c r="AOZ24" s="469"/>
      <c r="APA24" s="469"/>
      <c r="APB24" s="469"/>
      <c r="APC24" s="469"/>
      <c r="APD24" s="469"/>
      <c r="APE24" s="469"/>
      <c r="APF24" s="469"/>
      <c r="APG24" s="469"/>
      <c r="APH24" s="469"/>
      <c r="API24" s="469"/>
      <c r="APJ24" s="469"/>
      <c r="APK24" s="469"/>
      <c r="APL24" s="469"/>
      <c r="APM24" s="469"/>
      <c r="APN24" s="469"/>
      <c r="APO24" s="469"/>
      <c r="APP24" s="469"/>
      <c r="APQ24" s="469"/>
      <c r="APR24" s="469"/>
      <c r="APS24" s="469"/>
      <c r="APT24" s="469"/>
      <c r="APU24" s="469"/>
      <c r="APV24" s="469"/>
      <c r="APW24" s="469"/>
      <c r="APX24" s="469"/>
      <c r="APY24" s="469"/>
      <c r="APZ24" s="469"/>
      <c r="AQA24" s="469"/>
      <c r="AQB24" s="469"/>
      <c r="AQC24" s="469"/>
      <c r="AQD24" s="469"/>
      <c r="AQE24" s="469"/>
      <c r="AQF24" s="469"/>
      <c r="AQG24" s="469"/>
      <c r="AQH24" s="469"/>
      <c r="AQI24" s="469"/>
      <c r="AQJ24" s="469"/>
      <c r="AQK24" s="469"/>
      <c r="AQL24" s="469"/>
      <c r="AQM24" s="469"/>
      <c r="AQN24" s="469"/>
      <c r="AQO24" s="469"/>
      <c r="AQP24" s="469"/>
      <c r="AQQ24" s="469"/>
      <c r="AQR24" s="469"/>
      <c r="AQS24" s="469"/>
      <c r="AQT24" s="469"/>
      <c r="AQU24" s="469"/>
      <c r="AQV24" s="469"/>
      <c r="AQW24" s="469"/>
      <c r="AQX24" s="469"/>
      <c r="AQY24" s="469"/>
      <c r="AQZ24" s="469"/>
      <c r="ARA24" s="469"/>
      <c r="ARB24" s="469"/>
      <c r="ARC24" s="469"/>
      <c r="ARD24" s="469"/>
      <c r="ARE24" s="469"/>
      <c r="ARF24" s="469"/>
      <c r="ARG24" s="469"/>
      <c r="ARH24" s="469"/>
      <c r="ARI24" s="469"/>
      <c r="ARJ24" s="469"/>
      <c r="ARK24" s="469"/>
      <c r="ARL24" s="469"/>
      <c r="ARM24" s="469"/>
      <c r="ARN24" s="469"/>
      <c r="ARO24" s="469"/>
      <c r="ARP24" s="469"/>
      <c r="ARQ24" s="469"/>
      <c r="ARR24" s="469"/>
      <c r="ARS24" s="469"/>
      <c r="ART24" s="469"/>
      <c r="ARU24" s="469"/>
      <c r="ARV24" s="469"/>
      <c r="ARW24" s="469"/>
      <c r="ARX24" s="469"/>
      <c r="ARY24" s="469"/>
      <c r="ARZ24" s="469"/>
      <c r="ASA24" s="469"/>
      <c r="ASB24" s="469"/>
      <c r="ASC24" s="469"/>
      <c r="ASD24" s="469"/>
      <c r="ASE24" s="469"/>
      <c r="ASF24" s="469"/>
      <c r="ASG24" s="469"/>
      <c r="ASH24" s="469"/>
      <c r="ASI24" s="469"/>
      <c r="ASJ24" s="469"/>
      <c r="ASK24" s="469"/>
      <c r="ASL24" s="469"/>
      <c r="ASM24" s="469"/>
      <c r="ASN24" s="469"/>
      <c r="ASO24" s="469"/>
      <c r="ASP24" s="469"/>
      <c r="ASQ24" s="469"/>
      <c r="ASR24" s="469"/>
      <c r="ASS24" s="469"/>
      <c r="AST24" s="469"/>
      <c r="ASU24" s="469"/>
      <c r="ASV24" s="469"/>
      <c r="ASW24" s="469"/>
      <c r="ASX24" s="469"/>
      <c r="ASY24" s="469"/>
      <c r="ASZ24" s="469"/>
      <c r="ATA24" s="469"/>
      <c r="ATB24" s="469"/>
      <c r="ATC24" s="469"/>
      <c r="ATD24" s="469"/>
      <c r="ATE24" s="469"/>
      <c r="ATF24" s="469"/>
      <c r="ATG24" s="469"/>
      <c r="ATH24" s="469"/>
      <c r="ATI24" s="469"/>
      <c r="ATJ24" s="469"/>
      <c r="ATK24" s="469"/>
      <c r="ATL24" s="469"/>
      <c r="ATM24" s="469"/>
      <c r="ATN24" s="469"/>
      <c r="ATO24" s="469"/>
      <c r="ATP24" s="469"/>
      <c r="ATQ24" s="469"/>
      <c r="ATR24" s="469"/>
      <c r="ATS24" s="469"/>
      <c r="ATT24" s="469"/>
      <c r="ATU24" s="469"/>
      <c r="ATV24" s="469"/>
      <c r="ATW24" s="469"/>
      <c r="ATX24" s="469"/>
      <c r="ATY24" s="469"/>
      <c r="ATZ24" s="469"/>
      <c r="AUA24" s="469"/>
      <c r="AUB24" s="469"/>
      <c r="AUC24" s="469"/>
      <c r="AUD24" s="469"/>
      <c r="AUE24" s="469"/>
      <c r="AUF24" s="469"/>
      <c r="AUG24" s="469"/>
      <c r="AUH24" s="469"/>
      <c r="AUI24" s="469"/>
      <c r="AUJ24" s="469"/>
      <c r="AUK24" s="469"/>
      <c r="AUL24" s="469"/>
      <c r="AUM24" s="469"/>
      <c r="AUN24" s="469"/>
      <c r="AUO24" s="469"/>
      <c r="AUP24" s="469"/>
      <c r="AUQ24" s="469"/>
      <c r="AUR24" s="469"/>
      <c r="AUS24" s="469"/>
      <c r="AUT24" s="469"/>
      <c r="AUU24" s="469"/>
      <c r="AUV24" s="469"/>
      <c r="AUW24" s="469"/>
      <c r="AUX24" s="469"/>
      <c r="AUY24" s="469"/>
      <c r="AUZ24" s="469"/>
      <c r="AVA24" s="469"/>
      <c r="AVB24" s="469"/>
      <c r="AVC24" s="469"/>
      <c r="AVD24" s="469"/>
      <c r="AVE24" s="469"/>
      <c r="AVF24" s="469"/>
      <c r="AVG24" s="469"/>
      <c r="AVH24" s="469"/>
      <c r="AVI24" s="469"/>
      <c r="AVJ24" s="469"/>
      <c r="AVK24" s="469"/>
      <c r="AVL24" s="469"/>
      <c r="AVM24" s="469"/>
      <c r="AVN24" s="469"/>
      <c r="AVO24" s="469"/>
      <c r="AVP24" s="469"/>
      <c r="AVQ24" s="469"/>
      <c r="AVR24" s="469"/>
      <c r="AVS24" s="469"/>
      <c r="AVT24" s="469"/>
      <c r="AVU24" s="469"/>
      <c r="AVV24" s="469"/>
      <c r="AVW24" s="469"/>
      <c r="AVX24" s="469"/>
      <c r="AVY24" s="469"/>
      <c r="AVZ24" s="469"/>
      <c r="AWA24" s="469"/>
      <c r="AWB24" s="469"/>
      <c r="AWC24" s="469"/>
      <c r="AWD24" s="469"/>
      <c r="AWE24" s="469"/>
      <c r="AWF24" s="469"/>
      <c r="AWG24" s="469"/>
      <c r="AWH24" s="469"/>
      <c r="AWI24" s="469"/>
      <c r="AWJ24" s="469"/>
      <c r="AWK24" s="469"/>
      <c r="AWL24" s="469"/>
      <c r="AWM24" s="469"/>
      <c r="AWN24" s="469"/>
      <c r="AWO24" s="469"/>
      <c r="AWP24" s="469"/>
      <c r="AWQ24" s="469"/>
      <c r="AWR24" s="469"/>
      <c r="AWS24" s="469"/>
      <c r="AWT24" s="469"/>
      <c r="AWU24" s="469"/>
      <c r="AWV24" s="469"/>
      <c r="AWW24" s="469"/>
      <c r="AWX24" s="469"/>
      <c r="AWY24" s="469"/>
      <c r="AWZ24" s="469"/>
      <c r="AXA24" s="469"/>
      <c r="AXB24" s="469"/>
      <c r="AXC24" s="469"/>
      <c r="AXD24" s="469"/>
      <c r="AXE24" s="469"/>
      <c r="AXF24" s="469"/>
      <c r="AXG24" s="469"/>
      <c r="AXH24" s="469"/>
      <c r="AXI24" s="469"/>
      <c r="AXJ24" s="469"/>
      <c r="AXK24" s="469"/>
      <c r="AXL24" s="469"/>
      <c r="AXM24" s="469"/>
      <c r="AXN24" s="469"/>
      <c r="AXO24" s="469"/>
      <c r="AXP24" s="469"/>
      <c r="AXQ24" s="469"/>
      <c r="AXR24" s="469"/>
      <c r="AXS24" s="469"/>
      <c r="AXT24" s="469"/>
      <c r="AXU24" s="469"/>
      <c r="AXV24" s="469"/>
      <c r="AXW24" s="469"/>
      <c r="AXX24" s="469"/>
      <c r="AXY24" s="469"/>
      <c r="AXZ24" s="469"/>
      <c r="AYA24" s="469"/>
      <c r="AYB24" s="469"/>
      <c r="AYC24" s="469"/>
      <c r="AYD24" s="469"/>
      <c r="AYE24" s="469"/>
      <c r="AYF24" s="469"/>
      <c r="AYG24" s="469"/>
      <c r="AYH24" s="469"/>
      <c r="AYI24" s="469"/>
      <c r="AYJ24" s="469"/>
      <c r="AYK24" s="469"/>
      <c r="AYL24" s="469"/>
      <c r="AYM24" s="469"/>
      <c r="AYN24" s="469"/>
      <c r="AYO24" s="469"/>
      <c r="AYP24" s="469"/>
      <c r="AYQ24" s="469"/>
      <c r="AYR24" s="469"/>
      <c r="AYS24" s="469"/>
      <c r="AYT24" s="469"/>
      <c r="AYU24" s="469"/>
      <c r="AYV24" s="469"/>
      <c r="AYW24" s="469"/>
      <c r="AYX24" s="469"/>
      <c r="AYY24" s="469"/>
      <c r="AYZ24" s="469"/>
      <c r="AZA24" s="469"/>
      <c r="AZB24" s="469"/>
      <c r="AZC24" s="469"/>
      <c r="AZD24" s="469"/>
      <c r="AZE24" s="469"/>
      <c r="AZF24" s="469"/>
      <c r="AZG24" s="469"/>
      <c r="AZH24" s="469"/>
      <c r="AZI24" s="469"/>
      <c r="AZJ24" s="469"/>
      <c r="AZK24" s="469"/>
      <c r="AZL24" s="469"/>
      <c r="AZM24" s="469"/>
      <c r="AZN24" s="469"/>
      <c r="AZO24" s="469"/>
      <c r="AZP24" s="469"/>
      <c r="AZQ24" s="469"/>
      <c r="AZR24" s="469"/>
      <c r="AZS24" s="469"/>
      <c r="AZT24" s="469"/>
      <c r="AZU24" s="469"/>
      <c r="AZV24" s="469"/>
      <c r="AZW24" s="469"/>
      <c r="AZX24" s="469"/>
      <c r="AZY24" s="469"/>
      <c r="AZZ24" s="469"/>
      <c r="BAA24" s="469"/>
      <c r="BAB24" s="469"/>
      <c r="BAC24" s="469"/>
      <c r="BAD24" s="469"/>
      <c r="BAE24" s="469"/>
      <c r="BAF24" s="469"/>
      <c r="BAG24" s="469"/>
      <c r="BAH24" s="469"/>
      <c r="BAI24" s="469"/>
      <c r="BAJ24" s="469"/>
      <c r="BAK24" s="469"/>
      <c r="BAL24" s="469"/>
      <c r="BAM24" s="469"/>
      <c r="BAN24" s="469"/>
      <c r="BAO24" s="469"/>
      <c r="BAP24" s="469"/>
      <c r="BAQ24" s="469"/>
      <c r="BAR24" s="469"/>
      <c r="BAS24" s="469"/>
      <c r="BAT24" s="469"/>
      <c r="BAU24" s="469"/>
      <c r="BAV24" s="469"/>
      <c r="BAW24" s="469"/>
      <c r="BAX24" s="469"/>
      <c r="BAY24" s="469"/>
      <c r="BAZ24" s="469"/>
      <c r="BBA24" s="469"/>
      <c r="BBB24" s="469"/>
      <c r="BBC24" s="469"/>
      <c r="BBD24" s="469"/>
      <c r="BBE24" s="469"/>
      <c r="BBF24" s="469"/>
      <c r="BBG24" s="469"/>
      <c r="BBH24" s="469"/>
      <c r="BBI24" s="469"/>
      <c r="BBJ24" s="469"/>
      <c r="BBK24" s="469"/>
      <c r="BBL24" s="469"/>
      <c r="BBM24" s="469"/>
      <c r="BBN24" s="469"/>
      <c r="BBO24" s="469"/>
      <c r="BBP24" s="469"/>
      <c r="BBQ24" s="469"/>
      <c r="BBR24" s="469"/>
      <c r="BBS24" s="469"/>
      <c r="BBT24" s="469"/>
      <c r="BBU24" s="469"/>
      <c r="BBV24" s="469"/>
      <c r="BBW24" s="469"/>
      <c r="BBX24" s="469"/>
      <c r="BBY24" s="469"/>
      <c r="BBZ24" s="469"/>
      <c r="BCA24" s="469"/>
      <c r="BCB24" s="469"/>
      <c r="BCC24" s="469"/>
      <c r="BCD24" s="469"/>
      <c r="BCE24" s="469"/>
      <c r="BCF24" s="469"/>
      <c r="BCG24" s="469"/>
      <c r="BCH24" s="469"/>
      <c r="BCI24" s="469"/>
      <c r="BCJ24" s="469"/>
      <c r="BCK24" s="469"/>
      <c r="BCL24" s="469"/>
      <c r="BCM24" s="469"/>
      <c r="BCN24" s="469"/>
      <c r="BCO24" s="469"/>
      <c r="BCP24" s="469"/>
      <c r="BCQ24" s="469"/>
      <c r="BCR24" s="469"/>
      <c r="BCS24" s="469"/>
      <c r="BCT24" s="469"/>
      <c r="BCU24" s="469"/>
      <c r="BCV24" s="469"/>
      <c r="BCW24" s="469"/>
      <c r="BCX24" s="469"/>
      <c r="BCY24" s="469"/>
      <c r="BCZ24" s="469"/>
      <c r="BDA24" s="469"/>
      <c r="BDB24" s="469"/>
      <c r="BDC24" s="469"/>
      <c r="BDD24" s="469"/>
      <c r="BDE24" s="469"/>
      <c r="BDF24" s="469"/>
      <c r="BDG24" s="469"/>
      <c r="BDH24" s="469"/>
      <c r="BDI24" s="469"/>
      <c r="BDJ24" s="469"/>
      <c r="BDK24" s="469"/>
      <c r="BDL24" s="469"/>
      <c r="BDM24" s="469"/>
      <c r="BDN24" s="469"/>
      <c r="BDO24" s="469"/>
      <c r="BDP24" s="469"/>
      <c r="BDQ24" s="469"/>
      <c r="BDR24" s="469"/>
      <c r="BDS24" s="469"/>
      <c r="BDT24" s="469"/>
      <c r="BDU24" s="469"/>
      <c r="BDV24" s="469"/>
      <c r="BDW24" s="469"/>
      <c r="BDX24" s="469"/>
      <c r="BDY24" s="469"/>
      <c r="BDZ24" s="469"/>
      <c r="BEA24" s="469"/>
      <c r="BEB24" s="469"/>
      <c r="BEC24" s="469"/>
      <c r="BED24" s="469"/>
      <c r="BEE24" s="469"/>
      <c r="BEF24" s="469"/>
      <c r="BEG24" s="469"/>
      <c r="BEH24" s="469"/>
      <c r="BEI24" s="469"/>
      <c r="BEJ24" s="469"/>
      <c r="BEK24" s="469"/>
      <c r="BEL24" s="469"/>
      <c r="BEM24" s="469"/>
      <c r="BEN24" s="469"/>
      <c r="BEO24" s="469"/>
      <c r="BEP24" s="469"/>
      <c r="BEQ24" s="469"/>
      <c r="BER24" s="469"/>
      <c r="BES24" s="469"/>
      <c r="BET24" s="469"/>
      <c r="BEU24" s="469"/>
      <c r="BEV24" s="469"/>
      <c r="BEW24" s="469"/>
      <c r="BEX24" s="469"/>
      <c r="BEY24" s="469"/>
      <c r="BEZ24" s="469"/>
      <c r="BFA24" s="469"/>
      <c r="BFB24" s="469"/>
      <c r="BFC24" s="469"/>
      <c r="BFD24" s="469"/>
      <c r="BFE24" s="469"/>
      <c r="BFF24" s="469"/>
      <c r="BFG24" s="469"/>
      <c r="BFH24" s="469"/>
      <c r="BFI24" s="469"/>
      <c r="BFJ24" s="469"/>
      <c r="BFK24" s="469"/>
      <c r="BFL24" s="469"/>
      <c r="BFM24" s="469"/>
      <c r="BFN24" s="469"/>
      <c r="BFO24" s="469"/>
      <c r="BFP24" s="469"/>
      <c r="BFQ24" s="469"/>
      <c r="BFR24" s="469"/>
      <c r="BFS24" s="469"/>
      <c r="BFT24" s="469"/>
      <c r="BFU24" s="469"/>
      <c r="BFV24" s="469"/>
      <c r="BFW24" s="469"/>
      <c r="BFX24" s="469"/>
      <c r="BFY24" s="469"/>
      <c r="BFZ24" s="469"/>
      <c r="BGA24" s="469"/>
      <c r="BGB24" s="469"/>
      <c r="BGC24" s="469"/>
      <c r="BGD24" s="469"/>
      <c r="BGE24" s="469"/>
      <c r="BGF24" s="469"/>
      <c r="BGG24" s="469"/>
      <c r="BGH24" s="469"/>
      <c r="BGI24" s="469"/>
      <c r="BGJ24" s="469"/>
      <c r="BGK24" s="469"/>
      <c r="BGL24" s="469"/>
      <c r="BGM24" s="469"/>
      <c r="BGN24" s="469"/>
      <c r="BGO24" s="469"/>
      <c r="BGP24" s="469"/>
      <c r="BGQ24" s="469"/>
      <c r="BGR24" s="469"/>
      <c r="BGS24" s="469"/>
      <c r="BGT24" s="469"/>
      <c r="BGU24" s="469"/>
      <c r="BGV24" s="469"/>
      <c r="BGW24" s="469"/>
      <c r="BGX24" s="469"/>
      <c r="BGY24" s="469"/>
      <c r="BGZ24" s="469"/>
      <c r="BHA24" s="469"/>
      <c r="BHB24" s="469"/>
      <c r="BHC24" s="469"/>
      <c r="BHD24" s="469"/>
      <c r="BHE24" s="469"/>
      <c r="BHF24" s="469"/>
      <c r="BHG24" s="469"/>
      <c r="BHH24" s="469"/>
      <c r="BHI24" s="469"/>
      <c r="BHJ24" s="469"/>
      <c r="BHK24" s="469"/>
      <c r="BHL24" s="469"/>
      <c r="BHM24" s="469"/>
      <c r="BHN24" s="469"/>
      <c r="BHO24" s="469"/>
      <c r="BHP24" s="469"/>
      <c r="BHQ24" s="469"/>
      <c r="BHR24" s="469"/>
      <c r="BHS24" s="469"/>
      <c r="BHT24" s="469"/>
      <c r="BHU24" s="469"/>
      <c r="BHV24" s="469"/>
      <c r="BHW24" s="469"/>
      <c r="BHX24" s="469"/>
      <c r="BHY24" s="469"/>
      <c r="BHZ24" s="469"/>
      <c r="BIA24" s="469"/>
      <c r="BIB24" s="469"/>
      <c r="BIC24" s="469"/>
      <c r="BID24" s="469"/>
      <c r="BIE24" s="469"/>
      <c r="BIF24" s="469"/>
      <c r="BIG24" s="469"/>
      <c r="BIH24" s="469"/>
      <c r="BII24" s="469"/>
      <c r="BIJ24" s="469"/>
      <c r="BIK24" s="469"/>
      <c r="BIL24" s="469"/>
      <c r="BIM24" s="469"/>
      <c r="BIN24" s="469"/>
      <c r="BIO24" s="469"/>
      <c r="BIP24" s="469"/>
      <c r="BIQ24" s="469"/>
      <c r="BIR24" s="469"/>
      <c r="BIS24" s="469"/>
      <c r="BIT24" s="469"/>
      <c r="BIU24" s="469"/>
      <c r="BIV24" s="469"/>
      <c r="BIW24" s="469"/>
      <c r="BIX24" s="469"/>
      <c r="BIY24" s="469"/>
      <c r="BIZ24" s="469"/>
      <c r="BJA24" s="469"/>
      <c r="BJB24" s="469"/>
      <c r="BJC24" s="469"/>
      <c r="BJD24" s="469"/>
      <c r="BJE24" s="469"/>
      <c r="BJF24" s="469"/>
      <c r="BJG24" s="469"/>
      <c r="BJH24" s="469"/>
      <c r="BJI24" s="469"/>
      <c r="BJJ24" s="469"/>
      <c r="BJK24" s="469"/>
      <c r="BJL24" s="469"/>
      <c r="BJM24" s="469"/>
      <c r="BJN24" s="469"/>
      <c r="BJO24" s="469"/>
      <c r="BJP24" s="469"/>
      <c r="BJQ24" s="469"/>
      <c r="BJR24" s="469"/>
      <c r="BJS24" s="469"/>
      <c r="BJT24" s="469"/>
      <c r="BJU24" s="469"/>
      <c r="BJV24" s="469"/>
      <c r="BJW24" s="469"/>
      <c r="BJX24" s="469"/>
      <c r="BJY24" s="469"/>
      <c r="BJZ24" s="469"/>
      <c r="BKA24" s="469"/>
      <c r="BKB24" s="469"/>
      <c r="BKC24" s="469"/>
      <c r="BKD24" s="469"/>
      <c r="BKE24" s="469"/>
      <c r="BKF24" s="469"/>
      <c r="BKG24" s="469"/>
      <c r="BKH24" s="469"/>
      <c r="BKI24" s="469"/>
      <c r="BKJ24" s="469"/>
      <c r="BKK24" s="469"/>
      <c r="BKL24" s="469"/>
      <c r="BKM24" s="469"/>
      <c r="BKN24" s="469"/>
      <c r="BKO24" s="469"/>
      <c r="BKP24" s="469"/>
      <c r="BKQ24" s="469"/>
      <c r="BKR24" s="469"/>
      <c r="BKS24" s="469"/>
      <c r="BKT24" s="469"/>
      <c r="BKU24" s="469"/>
      <c r="BKV24" s="469"/>
      <c r="BKW24" s="469"/>
      <c r="BKX24" s="469"/>
      <c r="BKY24" s="469"/>
      <c r="BKZ24" s="469"/>
      <c r="BLA24" s="469"/>
      <c r="BLB24" s="469"/>
      <c r="BLC24" s="469"/>
      <c r="BLD24" s="469"/>
      <c r="BLE24" s="469"/>
      <c r="BLF24" s="469"/>
      <c r="BLG24" s="469"/>
      <c r="BLH24" s="469"/>
      <c r="BLI24" s="469"/>
      <c r="BLJ24" s="469"/>
      <c r="BLK24" s="469"/>
      <c r="BLL24" s="469"/>
      <c r="BLM24" s="469"/>
      <c r="BLN24" s="469"/>
      <c r="BLO24" s="469"/>
      <c r="BLP24" s="469"/>
      <c r="BLQ24" s="469"/>
      <c r="BLR24" s="469"/>
      <c r="BLS24" s="469"/>
      <c r="BLT24" s="469"/>
      <c r="BLU24" s="469"/>
      <c r="BLV24" s="469"/>
      <c r="BLW24" s="469"/>
      <c r="BLX24" s="469"/>
      <c r="BLY24" s="469"/>
      <c r="BLZ24" s="469"/>
      <c r="BMA24" s="469"/>
      <c r="BMB24" s="469"/>
      <c r="BMC24" s="469"/>
      <c r="BMD24" s="469"/>
      <c r="BME24" s="469"/>
      <c r="BMF24" s="469"/>
      <c r="BMG24" s="469"/>
      <c r="BMH24" s="469"/>
      <c r="BMI24" s="469"/>
      <c r="BMJ24" s="469"/>
      <c r="BMK24" s="469"/>
      <c r="BML24" s="469"/>
      <c r="BMM24" s="469"/>
      <c r="BMN24" s="469"/>
      <c r="BMO24" s="469"/>
      <c r="BMP24" s="469"/>
      <c r="BMQ24" s="469"/>
      <c r="BMR24" s="469"/>
      <c r="BMS24" s="469"/>
      <c r="BMT24" s="469"/>
      <c r="BMU24" s="469"/>
      <c r="BMV24" s="469"/>
      <c r="BMW24" s="469"/>
      <c r="BMX24" s="469"/>
      <c r="BMY24" s="469"/>
      <c r="BMZ24" s="469"/>
      <c r="BNA24" s="469"/>
      <c r="BNB24" s="469"/>
      <c r="BNC24" s="469"/>
      <c r="BND24" s="469"/>
      <c r="BNE24" s="469"/>
      <c r="BNF24" s="469"/>
      <c r="BNG24" s="469"/>
      <c r="BNH24" s="469"/>
      <c r="BNI24" s="469"/>
      <c r="BNJ24" s="469"/>
      <c r="BNK24" s="469"/>
      <c r="BNL24" s="469"/>
      <c r="BNM24" s="469"/>
      <c r="BNN24" s="469"/>
      <c r="BNO24" s="469"/>
      <c r="BNP24" s="469"/>
      <c r="BNQ24" s="469"/>
      <c r="BNR24" s="469"/>
      <c r="BNS24" s="469"/>
      <c r="BNT24" s="469"/>
      <c r="BNU24" s="469"/>
      <c r="BNV24" s="469"/>
      <c r="BNW24" s="469"/>
      <c r="BNX24" s="469"/>
      <c r="BNY24" s="469"/>
      <c r="BNZ24" s="469"/>
      <c r="BOA24" s="469"/>
      <c r="BOB24" s="469"/>
      <c r="BOC24" s="469"/>
      <c r="BOD24" s="469"/>
      <c r="BOE24" s="469"/>
      <c r="BOF24" s="469"/>
      <c r="BOG24" s="469"/>
      <c r="BOH24" s="469"/>
      <c r="BOI24" s="469"/>
      <c r="BOJ24" s="469"/>
      <c r="BOK24" s="469"/>
      <c r="BOL24" s="469"/>
      <c r="BOM24" s="469"/>
      <c r="BON24" s="469"/>
      <c r="BOO24" s="469"/>
      <c r="BOP24" s="469"/>
      <c r="BOQ24" s="469"/>
      <c r="BOR24" s="469"/>
      <c r="BOS24" s="469"/>
      <c r="BOT24" s="469"/>
      <c r="BOU24" s="469"/>
      <c r="BOV24" s="469"/>
      <c r="BOW24" s="469"/>
      <c r="BOX24" s="469"/>
      <c r="BOY24" s="469"/>
      <c r="BOZ24" s="469"/>
      <c r="BPA24" s="469"/>
      <c r="BPB24" s="469"/>
      <c r="BPC24" s="469"/>
      <c r="BPD24" s="469"/>
      <c r="BPE24" s="469"/>
      <c r="BPF24" s="469"/>
      <c r="BPG24" s="469"/>
      <c r="BPH24" s="469"/>
      <c r="BPI24" s="469"/>
      <c r="BPJ24" s="469"/>
      <c r="BPK24" s="469"/>
      <c r="BPL24" s="469"/>
      <c r="BPM24" s="469"/>
      <c r="BPN24" s="469"/>
      <c r="BPO24" s="469"/>
      <c r="BPP24" s="469"/>
      <c r="BPQ24" s="469"/>
      <c r="BPR24" s="469"/>
      <c r="BPS24" s="469"/>
      <c r="BPT24" s="469"/>
      <c r="BPU24" s="469"/>
      <c r="BPV24" s="469"/>
      <c r="BPW24" s="469"/>
      <c r="BPX24" s="469"/>
      <c r="BPY24" s="469"/>
      <c r="BPZ24" s="469"/>
      <c r="BQA24" s="469"/>
      <c r="BQB24" s="469"/>
      <c r="BQC24" s="469"/>
      <c r="BQD24" s="469"/>
      <c r="BQE24" s="469"/>
      <c r="BQF24" s="469"/>
      <c r="BQG24" s="469"/>
      <c r="BQH24" s="469"/>
      <c r="BQI24" s="469"/>
      <c r="BQJ24" s="469"/>
      <c r="BQK24" s="469"/>
      <c r="BQL24" s="469"/>
      <c r="BQM24" s="469"/>
      <c r="BQN24" s="469"/>
      <c r="BQO24" s="469"/>
      <c r="BQP24" s="469"/>
      <c r="BQQ24" s="469"/>
      <c r="BQR24" s="469"/>
      <c r="BQS24" s="469"/>
      <c r="BQT24" s="469"/>
      <c r="BQU24" s="469"/>
      <c r="BQV24" s="469"/>
      <c r="BQW24" s="469"/>
      <c r="BQX24" s="469"/>
      <c r="BQY24" s="469"/>
      <c r="BQZ24" s="469"/>
      <c r="BRA24" s="469"/>
      <c r="BRB24" s="469"/>
      <c r="BRC24" s="469"/>
      <c r="BRD24" s="469"/>
      <c r="BRE24" s="469"/>
      <c r="BRF24" s="469"/>
      <c r="BRG24" s="469"/>
      <c r="BRH24" s="469"/>
      <c r="BRI24" s="469"/>
      <c r="BRJ24" s="469"/>
      <c r="BRK24" s="469"/>
      <c r="BRL24" s="469"/>
      <c r="BRM24" s="469"/>
      <c r="BRN24" s="469"/>
      <c r="BRO24" s="469"/>
      <c r="BRP24" s="469"/>
      <c r="BRQ24" s="469"/>
      <c r="BRR24" s="469"/>
      <c r="BRS24" s="469"/>
      <c r="BRT24" s="469"/>
      <c r="BRU24" s="469"/>
      <c r="BRV24" s="469"/>
      <c r="BRW24" s="469"/>
      <c r="BRX24" s="469"/>
      <c r="BRY24" s="469"/>
      <c r="BRZ24" s="469"/>
      <c r="BSA24" s="469"/>
      <c r="BSB24" s="469"/>
      <c r="BSC24" s="469"/>
      <c r="BSD24" s="469"/>
      <c r="BSE24" s="469"/>
      <c r="BSF24" s="469"/>
      <c r="BSG24" s="469"/>
      <c r="BSH24" s="469"/>
      <c r="BSI24" s="469"/>
      <c r="BSJ24" s="469"/>
      <c r="BSK24" s="469"/>
      <c r="BSL24" s="469"/>
      <c r="BSM24" s="469"/>
      <c r="BSN24" s="469"/>
      <c r="BSO24" s="469"/>
      <c r="BSP24" s="469"/>
      <c r="BSQ24" s="469"/>
      <c r="BSR24" s="469"/>
      <c r="BSS24" s="469"/>
      <c r="BST24" s="469"/>
      <c r="BSU24" s="469"/>
      <c r="BSV24" s="469"/>
      <c r="BSW24" s="469"/>
      <c r="BSX24" s="469"/>
      <c r="BSY24" s="469"/>
      <c r="BSZ24" s="469"/>
      <c r="BTA24" s="469"/>
      <c r="BTB24" s="469"/>
      <c r="BTC24" s="469"/>
      <c r="BTD24" s="469"/>
      <c r="BTE24" s="469"/>
      <c r="BTF24" s="469"/>
      <c r="BTG24" s="469"/>
      <c r="BTH24" s="469"/>
      <c r="BTI24" s="469"/>
      <c r="BTJ24" s="469"/>
      <c r="BTK24" s="469"/>
      <c r="BTL24" s="469"/>
      <c r="BTM24" s="469"/>
      <c r="BTN24" s="469"/>
      <c r="BTO24" s="469"/>
      <c r="BTP24" s="469"/>
      <c r="BTQ24" s="469"/>
      <c r="BTR24" s="469"/>
      <c r="BTS24" s="469"/>
      <c r="BTT24" s="469"/>
      <c r="BTU24" s="469"/>
      <c r="BTV24" s="469"/>
      <c r="BTW24" s="469"/>
      <c r="BTX24" s="469"/>
      <c r="BTY24" s="469"/>
      <c r="BTZ24" s="469"/>
      <c r="BUA24" s="469"/>
      <c r="BUB24" s="469"/>
      <c r="BUC24" s="469"/>
      <c r="BUD24" s="469"/>
      <c r="BUE24" s="469"/>
      <c r="BUF24" s="469"/>
      <c r="BUG24" s="469"/>
      <c r="BUH24" s="469"/>
      <c r="BUI24" s="469"/>
      <c r="BUJ24" s="469"/>
      <c r="BUK24" s="469"/>
      <c r="BUL24" s="469"/>
      <c r="BUM24" s="469"/>
      <c r="BUN24" s="469"/>
      <c r="BUO24" s="469"/>
      <c r="BUP24" s="469"/>
      <c r="BUQ24" s="469"/>
      <c r="BUR24" s="469"/>
      <c r="BUS24" s="469"/>
      <c r="BUT24" s="469"/>
      <c r="BUU24" s="469"/>
      <c r="BUV24" s="469"/>
      <c r="BUW24" s="469"/>
      <c r="BUX24" s="469"/>
      <c r="BUY24" s="469"/>
      <c r="BUZ24" s="469"/>
      <c r="BVA24" s="469"/>
      <c r="BVB24" s="469"/>
      <c r="BVC24" s="469"/>
      <c r="BVD24" s="469"/>
      <c r="BVE24" s="469"/>
      <c r="BVF24" s="469"/>
      <c r="BVG24" s="469"/>
      <c r="BVH24" s="469"/>
      <c r="BVI24" s="469"/>
      <c r="BVJ24" s="469"/>
      <c r="BVK24" s="469"/>
      <c r="BVL24" s="469"/>
      <c r="BVM24" s="469"/>
      <c r="BVN24" s="469"/>
      <c r="BVO24" s="469"/>
      <c r="BVP24" s="469"/>
      <c r="BVQ24" s="469"/>
      <c r="BVR24" s="469"/>
      <c r="BVS24" s="469"/>
      <c r="BVT24" s="469"/>
      <c r="BVU24" s="469"/>
      <c r="BVV24" s="469"/>
      <c r="BVW24" s="469"/>
      <c r="BVX24" s="469"/>
      <c r="BVY24" s="469"/>
      <c r="BVZ24" s="469"/>
      <c r="BWA24" s="469"/>
      <c r="BWB24" s="469"/>
      <c r="BWC24" s="469"/>
      <c r="BWD24" s="469"/>
      <c r="BWE24" s="469"/>
      <c r="BWF24" s="469"/>
      <c r="BWG24" s="469"/>
      <c r="BWH24" s="469"/>
      <c r="BWI24" s="469"/>
      <c r="BWJ24" s="469"/>
      <c r="BWK24" s="469"/>
      <c r="BWL24" s="469"/>
      <c r="BWM24" s="469"/>
      <c r="BWN24" s="469"/>
      <c r="BWO24" s="469"/>
      <c r="BWP24" s="469"/>
      <c r="BWQ24" s="469"/>
      <c r="BWR24" s="469"/>
      <c r="BWS24" s="469"/>
      <c r="BWT24" s="469"/>
      <c r="BWU24" s="469"/>
      <c r="BWV24" s="469"/>
      <c r="BWW24" s="469"/>
      <c r="BWX24" s="469"/>
      <c r="BWY24" s="469"/>
      <c r="BWZ24" s="469"/>
      <c r="BXA24" s="469"/>
      <c r="BXB24" s="469"/>
      <c r="BXC24" s="469"/>
      <c r="BXD24" s="469"/>
      <c r="BXE24" s="469"/>
      <c r="BXF24" s="469"/>
      <c r="BXG24" s="469"/>
      <c r="BXH24" s="469"/>
      <c r="BXI24" s="469"/>
      <c r="BXJ24" s="469"/>
      <c r="BXK24" s="469"/>
    </row>
    <row r="25" spans="1:1987" s="2111" customFormat="1" ht="30" customHeight="1" thickBot="1" x14ac:dyDescent="0.4">
      <c r="A25" s="1721" t="s">
        <v>3855</v>
      </c>
      <c r="B25" s="2108">
        <v>2135.1568463400004</v>
      </c>
      <c r="C25" s="2108">
        <v>3933.0152445600002</v>
      </c>
      <c r="D25" s="2109">
        <v>6068.1720909000005</v>
      </c>
      <c r="E25" s="469"/>
      <c r="F25" s="2104"/>
      <c r="G25" s="2099"/>
      <c r="H25" s="2104"/>
      <c r="I25" s="2105"/>
      <c r="J25" s="2096"/>
      <c r="K25" s="2096"/>
      <c r="L25" s="469"/>
      <c r="M25" s="469"/>
      <c r="N25" s="469"/>
      <c r="O25" s="469"/>
      <c r="P25" s="469"/>
      <c r="Q25" s="469"/>
      <c r="R25" s="469"/>
      <c r="S25" s="469"/>
      <c r="T25" s="469"/>
      <c r="U25" s="469"/>
      <c r="V25" s="469"/>
      <c r="W25" s="469"/>
      <c r="X25" s="469"/>
      <c r="Y25" s="469"/>
      <c r="Z25" s="469"/>
      <c r="AA25" s="469"/>
      <c r="AB25" s="469"/>
      <c r="AC25" s="469"/>
      <c r="AD25" s="469"/>
      <c r="AE25" s="469"/>
      <c r="AF25" s="469"/>
      <c r="AG25" s="469"/>
      <c r="AH25" s="469"/>
      <c r="AI25" s="469"/>
      <c r="AJ25" s="469"/>
      <c r="AK25" s="469"/>
      <c r="AL25" s="469"/>
      <c r="AM25" s="469"/>
      <c r="AN25" s="469"/>
      <c r="AO25" s="469"/>
      <c r="AP25" s="469"/>
      <c r="AQ25" s="469"/>
      <c r="AR25" s="469"/>
      <c r="AS25" s="469"/>
      <c r="AT25" s="469"/>
      <c r="AU25" s="469"/>
      <c r="AV25" s="469"/>
      <c r="AW25" s="469"/>
      <c r="AX25" s="469"/>
      <c r="AY25" s="469"/>
      <c r="AZ25" s="469"/>
      <c r="BA25" s="469"/>
      <c r="BB25" s="469"/>
      <c r="BC25" s="469"/>
      <c r="BD25" s="469"/>
      <c r="BE25" s="469"/>
      <c r="BF25" s="469"/>
      <c r="BG25" s="469"/>
      <c r="BH25" s="469"/>
      <c r="BI25" s="469"/>
      <c r="BJ25" s="469"/>
      <c r="BK25" s="469"/>
      <c r="BL25" s="469"/>
      <c r="BM25" s="469"/>
      <c r="BN25" s="469"/>
      <c r="BO25" s="469"/>
      <c r="BP25" s="469"/>
      <c r="BQ25" s="469"/>
      <c r="BR25" s="469"/>
      <c r="BS25" s="469"/>
      <c r="BT25" s="469"/>
      <c r="BU25" s="469"/>
      <c r="BV25" s="469"/>
      <c r="BW25" s="469"/>
      <c r="BX25" s="469"/>
      <c r="BY25" s="469"/>
      <c r="BZ25" s="469"/>
      <c r="CA25" s="469"/>
      <c r="CB25" s="469"/>
      <c r="CC25" s="469"/>
      <c r="CD25" s="469"/>
      <c r="CE25" s="469"/>
      <c r="CF25" s="469"/>
      <c r="CG25" s="469"/>
      <c r="CH25" s="469"/>
      <c r="CI25" s="469"/>
      <c r="CJ25" s="469"/>
      <c r="CK25" s="469"/>
      <c r="CL25" s="469"/>
      <c r="CM25" s="469"/>
      <c r="CN25" s="469"/>
      <c r="CO25" s="469"/>
      <c r="CP25" s="469"/>
      <c r="CQ25" s="469"/>
      <c r="CR25" s="469"/>
      <c r="CS25" s="469"/>
      <c r="CT25" s="469"/>
      <c r="CU25" s="469"/>
      <c r="CV25" s="469"/>
      <c r="CW25" s="469"/>
      <c r="CX25" s="469"/>
      <c r="CY25" s="469"/>
      <c r="CZ25" s="469"/>
      <c r="DA25" s="469"/>
      <c r="DB25" s="469"/>
      <c r="DC25" s="469"/>
      <c r="DD25" s="469"/>
      <c r="DE25" s="469"/>
      <c r="DF25" s="469"/>
      <c r="DG25" s="469"/>
      <c r="DH25" s="469"/>
      <c r="DI25" s="469"/>
      <c r="DJ25" s="469"/>
      <c r="DK25" s="469"/>
      <c r="DL25" s="469"/>
      <c r="DM25" s="469"/>
      <c r="DN25" s="469"/>
      <c r="DO25" s="469"/>
      <c r="DP25" s="469"/>
      <c r="DQ25" s="469"/>
      <c r="DR25" s="469"/>
      <c r="DS25" s="469"/>
      <c r="DT25" s="469"/>
      <c r="DU25" s="469"/>
      <c r="DV25" s="469"/>
      <c r="DW25" s="469"/>
      <c r="DX25" s="469"/>
      <c r="DY25" s="469"/>
      <c r="DZ25" s="469"/>
      <c r="EA25" s="469"/>
      <c r="EB25" s="469"/>
      <c r="EC25" s="469"/>
      <c r="ED25" s="469"/>
      <c r="EE25" s="469"/>
      <c r="EF25" s="469"/>
      <c r="EG25" s="469"/>
      <c r="EH25" s="469"/>
      <c r="EI25" s="469"/>
      <c r="EJ25" s="469"/>
      <c r="EK25" s="469"/>
      <c r="EL25" s="469"/>
      <c r="EM25" s="469"/>
      <c r="EN25" s="469"/>
      <c r="EO25" s="469"/>
      <c r="EP25" s="469"/>
      <c r="EQ25" s="469"/>
      <c r="ER25" s="469"/>
      <c r="ES25" s="469"/>
      <c r="ET25" s="469"/>
      <c r="EU25" s="469"/>
      <c r="EV25" s="469"/>
      <c r="EW25" s="469"/>
      <c r="EX25" s="469"/>
      <c r="EY25" s="469"/>
      <c r="EZ25" s="469"/>
      <c r="FA25" s="469"/>
      <c r="FB25" s="469"/>
      <c r="FC25" s="469"/>
      <c r="FD25" s="469"/>
      <c r="FE25" s="469"/>
      <c r="FF25" s="469"/>
      <c r="FG25" s="469"/>
      <c r="FH25" s="469"/>
      <c r="FI25" s="469"/>
      <c r="FJ25" s="469"/>
      <c r="FK25" s="469"/>
      <c r="FL25" s="469"/>
      <c r="FM25" s="469"/>
      <c r="FN25" s="469"/>
      <c r="FO25" s="469"/>
      <c r="FP25" s="469"/>
      <c r="FQ25" s="469"/>
      <c r="FR25" s="469"/>
      <c r="FS25" s="469"/>
      <c r="FT25" s="469"/>
      <c r="FU25" s="469"/>
      <c r="FV25" s="469"/>
      <c r="FW25" s="469"/>
      <c r="FX25" s="469"/>
      <c r="FY25" s="469"/>
      <c r="FZ25" s="469"/>
      <c r="GA25" s="469"/>
      <c r="GB25" s="469"/>
      <c r="GC25" s="469"/>
      <c r="GD25" s="469"/>
      <c r="GE25" s="469"/>
      <c r="GF25" s="469"/>
      <c r="GG25" s="469"/>
      <c r="GH25" s="469"/>
      <c r="GI25" s="469"/>
      <c r="GJ25" s="469"/>
      <c r="GK25" s="469"/>
      <c r="GL25" s="469"/>
      <c r="GM25" s="469"/>
      <c r="GN25" s="469"/>
      <c r="GO25" s="469"/>
      <c r="GP25" s="469"/>
      <c r="GQ25" s="469"/>
      <c r="GR25" s="469"/>
      <c r="GS25" s="469"/>
      <c r="GT25" s="469"/>
      <c r="GU25" s="469"/>
      <c r="GV25" s="469"/>
      <c r="GW25" s="469"/>
      <c r="GX25" s="469"/>
      <c r="GY25" s="469"/>
      <c r="GZ25" s="469"/>
      <c r="HA25" s="469"/>
      <c r="HB25" s="469"/>
      <c r="HC25" s="469"/>
      <c r="HD25" s="469"/>
      <c r="HE25" s="469"/>
      <c r="HF25" s="469"/>
      <c r="HG25" s="469"/>
      <c r="HH25" s="469"/>
      <c r="HI25" s="469"/>
      <c r="HJ25" s="469"/>
      <c r="HK25" s="469"/>
      <c r="HL25" s="469"/>
      <c r="HM25" s="469"/>
      <c r="HN25" s="469"/>
      <c r="HO25" s="469"/>
      <c r="HP25" s="469"/>
      <c r="HQ25" s="469"/>
      <c r="HR25" s="469"/>
      <c r="HS25" s="469"/>
      <c r="HT25" s="469"/>
      <c r="HU25" s="469"/>
      <c r="HV25" s="469"/>
      <c r="HW25" s="469"/>
      <c r="HX25" s="469"/>
      <c r="HY25" s="469"/>
      <c r="HZ25" s="469"/>
      <c r="IA25" s="469"/>
      <c r="IB25" s="469"/>
      <c r="IC25" s="469"/>
      <c r="ID25" s="469"/>
      <c r="IE25" s="469"/>
      <c r="IF25" s="469"/>
      <c r="IG25" s="469"/>
      <c r="IH25" s="469"/>
      <c r="II25" s="469"/>
      <c r="IJ25" s="469"/>
      <c r="IK25" s="469"/>
      <c r="IL25" s="469"/>
      <c r="IM25" s="469"/>
      <c r="IN25" s="469"/>
      <c r="IO25" s="469"/>
      <c r="IP25" s="469"/>
      <c r="IQ25" s="469"/>
      <c r="IR25" s="469"/>
      <c r="IS25" s="469"/>
      <c r="IT25" s="469"/>
      <c r="IU25" s="469"/>
      <c r="IV25" s="469"/>
      <c r="IW25" s="469"/>
      <c r="IX25" s="469"/>
      <c r="IY25" s="469"/>
      <c r="IZ25" s="469"/>
      <c r="JA25" s="469"/>
      <c r="JB25" s="469"/>
      <c r="JC25" s="469"/>
      <c r="JD25" s="469"/>
      <c r="JE25" s="469"/>
      <c r="JF25" s="469"/>
      <c r="JG25" s="469"/>
      <c r="JH25" s="469"/>
      <c r="JI25" s="469"/>
      <c r="JJ25" s="469"/>
      <c r="JK25" s="469"/>
      <c r="JL25" s="469"/>
      <c r="JM25" s="469"/>
      <c r="JN25" s="469"/>
      <c r="JO25" s="469"/>
      <c r="JP25" s="469"/>
      <c r="JQ25" s="469"/>
      <c r="JR25" s="469"/>
      <c r="JS25" s="469"/>
      <c r="JT25" s="469"/>
      <c r="JU25" s="469"/>
      <c r="JV25" s="469"/>
      <c r="JW25" s="469"/>
      <c r="JX25" s="469"/>
      <c r="JY25" s="469"/>
      <c r="JZ25" s="469"/>
      <c r="KA25" s="469"/>
      <c r="KB25" s="469"/>
      <c r="KC25" s="469"/>
      <c r="KD25" s="469"/>
      <c r="KE25" s="469"/>
      <c r="KF25" s="469"/>
      <c r="KG25" s="469"/>
      <c r="KH25" s="469"/>
      <c r="KI25" s="469"/>
      <c r="KJ25" s="469"/>
      <c r="KK25" s="469"/>
      <c r="KL25" s="469"/>
      <c r="KM25" s="469"/>
      <c r="KN25" s="469"/>
      <c r="KO25" s="469"/>
      <c r="KP25" s="469"/>
      <c r="KQ25" s="469"/>
      <c r="KR25" s="469"/>
      <c r="KS25" s="469"/>
      <c r="KT25" s="469"/>
      <c r="KU25" s="469"/>
      <c r="KV25" s="469"/>
      <c r="KW25" s="469"/>
      <c r="KX25" s="469"/>
      <c r="KY25" s="469"/>
      <c r="KZ25" s="469"/>
      <c r="LA25" s="469"/>
      <c r="LB25" s="469"/>
      <c r="LC25" s="469"/>
      <c r="LD25" s="469"/>
      <c r="LE25" s="469"/>
      <c r="LF25" s="469"/>
      <c r="LG25" s="469"/>
      <c r="LH25" s="469"/>
      <c r="LI25" s="469"/>
      <c r="LJ25" s="469"/>
      <c r="LK25" s="469"/>
      <c r="LL25" s="469"/>
      <c r="LM25" s="469"/>
      <c r="LN25" s="469"/>
      <c r="LO25" s="469"/>
      <c r="LP25" s="469"/>
      <c r="LQ25" s="469"/>
      <c r="LR25" s="469"/>
      <c r="LS25" s="469"/>
      <c r="LT25" s="469"/>
      <c r="LU25" s="469"/>
      <c r="LV25" s="469"/>
      <c r="LW25" s="469"/>
      <c r="LX25" s="469"/>
      <c r="LY25" s="469"/>
      <c r="LZ25" s="469"/>
      <c r="MA25" s="469"/>
      <c r="MB25" s="469"/>
      <c r="MC25" s="469"/>
      <c r="MD25" s="469"/>
      <c r="ME25" s="469"/>
      <c r="MF25" s="469"/>
      <c r="MG25" s="469"/>
      <c r="MH25" s="469"/>
      <c r="MI25" s="469"/>
      <c r="MJ25" s="469"/>
      <c r="MK25" s="469"/>
      <c r="ML25" s="469"/>
      <c r="MM25" s="469"/>
      <c r="MN25" s="469"/>
      <c r="MO25" s="469"/>
      <c r="MP25" s="469"/>
      <c r="MQ25" s="469"/>
      <c r="MR25" s="469"/>
      <c r="MS25" s="469"/>
      <c r="MT25" s="469"/>
      <c r="MU25" s="469"/>
      <c r="MV25" s="469"/>
      <c r="MW25" s="469"/>
      <c r="MX25" s="469"/>
      <c r="MY25" s="469"/>
      <c r="MZ25" s="469"/>
      <c r="NA25" s="469"/>
      <c r="NB25" s="469"/>
      <c r="NC25" s="469"/>
      <c r="ND25" s="469"/>
      <c r="NE25" s="469"/>
      <c r="NF25" s="469"/>
      <c r="NG25" s="469"/>
      <c r="NH25" s="469"/>
      <c r="NI25" s="469"/>
      <c r="NJ25" s="469"/>
      <c r="NK25" s="469"/>
      <c r="NL25" s="469"/>
      <c r="NM25" s="469"/>
      <c r="NN25" s="469"/>
      <c r="NO25" s="469"/>
      <c r="NP25" s="469"/>
      <c r="NQ25" s="469"/>
      <c r="NR25" s="469"/>
      <c r="NS25" s="469"/>
      <c r="NT25" s="469"/>
      <c r="NU25" s="469"/>
      <c r="NV25" s="469"/>
      <c r="NW25" s="469"/>
      <c r="NX25" s="469"/>
      <c r="NY25" s="469"/>
      <c r="NZ25" s="469"/>
      <c r="OA25" s="469"/>
      <c r="OB25" s="469"/>
      <c r="OC25" s="469"/>
      <c r="OD25" s="469"/>
      <c r="OE25" s="469"/>
      <c r="OF25" s="469"/>
      <c r="OG25" s="469"/>
      <c r="OH25" s="469"/>
      <c r="OI25" s="469"/>
      <c r="OJ25" s="469"/>
      <c r="OK25" s="469"/>
      <c r="OL25" s="469"/>
      <c r="OM25" s="469"/>
      <c r="ON25" s="469"/>
      <c r="OO25" s="469"/>
      <c r="OP25" s="469"/>
      <c r="OQ25" s="469"/>
      <c r="OR25" s="469"/>
      <c r="OS25" s="469"/>
      <c r="OT25" s="469"/>
      <c r="OU25" s="469"/>
      <c r="OV25" s="469"/>
      <c r="OW25" s="469"/>
      <c r="OX25" s="469"/>
      <c r="OY25" s="469"/>
      <c r="OZ25" s="469"/>
      <c r="PA25" s="469"/>
      <c r="PB25" s="469"/>
      <c r="PC25" s="469"/>
      <c r="PD25" s="469"/>
      <c r="PE25" s="469"/>
      <c r="PF25" s="469"/>
      <c r="PG25" s="469"/>
      <c r="PH25" s="469"/>
      <c r="PI25" s="469"/>
      <c r="PJ25" s="469"/>
      <c r="PK25" s="469"/>
      <c r="PL25" s="469"/>
      <c r="PM25" s="469"/>
      <c r="PN25" s="469"/>
      <c r="PO25" s="469"/>
      <c r="PP25" s="469"/>
      <c r="PQ25" s="469"/>
      <c r="PR25" s="469"/>
      <c r="PS25" s="469"/>
      <c r="PT25" s="469"/>
      <c r="PU25" s="469"/>
      <c r="PV25" s="469"/>
      <c r="PW25" s="469"/>
      <c r="PX25" s="469"/>
      <c r="PY25" s="469"/>
      <c r="PZ25" s="469"/>
      <c r="QA25" s="469"/>
      <c r="QB25" s="469"/>
      <c r="QC25" s="469"/>
      <c r="QD25" s="469"/>
      <c r="QE25" s="469"/>
      <c r="QF25" s="469"/>
      <c r="QG25" s="469"/>
      <c r="QH25" s="469"/>
      <c r="QI25" s="469"/>
      <c r="QJ25" s="469"/>
      <c r="QK25" s="469"/>
      <c r="QL25" s="469"/>
      <c r="QM25" s="469"/>
      <c r="QN25" s="469"/>
      <c r="QO25" s="469"/>
      <c r="QP25" s="469"/>
      <c r="QQ25" s="469"/>
      <c r="QR25" s="469"/>
      <c r="QS25" s="469"/>
      <c r="QT25" s="469"/>
      <c r="QU25" s="469"/>
      <c r="QV25" s="469"/>
      <c r="QW25" s="469"/>
      <c r="QX25" s="469"/>
      <c r="QY25" s="469"/>
      <c r="QZ25" s="469"/>
      <c r="RA25" s="469"/>
      <c r="RB25" s="469"/>
      <c r="RC25" s="469"/>
      <c r="RD25" s="469"/>
      <c r="RE25" s="469"/>
      <c r="RF25" s="469"/>
      <c r="RG25" s="469"/>
      <c r="RH25" s="469"/>
      <c r="RI25" s="469"/>
      <c r="RJ25" s="469"/>
      <c r="RK25" s="469"/>
      <c r="RL25" s="469"/>
      <c r="RM25" s="469"/>
      <c r="RN25" s="469"/>
      <c r="RO25" s="469"/>
      <c r="RP25" s="469"/>
      <c r="RQ25" s="469"/>
      <c r="RR25" s="469"/>
      <c r="RS25" s="469"/>
      <c r="RT25" s="469"/>
      <c r="RU25" s="469"/>
      <c r="RV25" s="469"/>
      <c r="RW25" s="469"/>
      <c r="RX25" s="469"/>
      <c r="RY25" s="469"/>
      <c r="RZ25" s="469"/>
      <c r="SA25" s="469"/>
      <c r="SB25" s="469"/>
      <c r="SC25" s="469"/>
      <c r="SD25" s="469"/>
      <c r="SE25" s="469"/>
      <c r="SF25" s="469"/>
      <c r="SG25" s="469"/>
      <c r="SH25" s="469"/>
      <c r="SI25" s="469"/>
      <c r="SJ25" s="469"/>
      <c r="SK25" s="469"/>
      <c r="SL25" s="469"/>
      <c r="SM25" s="469"/>
      <c r="SN25" s="469"/>
      <c r="SO25" s="469"/>
      <c r="SP25" s="469"/>
      <c r="SQ25" s="469"/>
      <c r="SR25" s="469"/>
      <c r="SS25" s="469"/>
      <c r="ST25" s="469"/>
      <c r="SU25" s="469"/>
      <c r="SV25" s="469"/>
      <c r="SW25" s="469"/>
      <c r="SX25" s="469"/>
      <c r="SY25" s="469"/>
      <c r="SZ25" s="469"/>
      <c r="TA25" s="469"/>
      <c r="TB25" s="469"/>
      <c r="TC25" s="469"/>
      <c r="TD25" s="469"/>
      <c r="TE25" s="469"/>
      <c r="TF25" s="469"/>
      <c r="TG25" s="469"/>
      <c r="TH25" s="469"/>
      <c r="TI25" s="469"/>
      <c r="TJ25" s="469"/>
      <c r="TK25" s="469"/>
      <c r="TL25" s="469"/>
      <c r="TM25" s="469"/>
      <c r="TN25" s="469"/>
      <c r="TO25" s="469"/>
      <c r="TP25" s="469"/>
      <c r="TQ25" s="469"/>
      <c r="TR25" s="469"/>
      <c r="TS25" s="469"/>
      <c r="TT25" s="469"/>
      <c r="TU25" s="469"/>
      <c r="TV25" s="469"/>
      <c r="TW25" s="469"/>
      <c r="TX25" s="469"/>
      <c r="TY25" s="469"/>
      <c r="TZ25" s="469"/>
      <c r="UA25" s="469"/>
      <c r="UB25" s="469"/>
      <c r="UC25" s="469"/>
      <c r="UD25" s="469"/>
      <c r="UE25" s="469"/>
      <c r="UF25" s="469"/>
      <c r="UG25" s="469"/>
      <c r="UH25" s="469"/>
      <c r="UI25" s="469"/>
      <c r="UJ25" s="469"/>
      <c r="UK25" s="469"/>
      <c r="UL25" s="469"/>
      <c r="UM25" s="469"/>
      <c r="UN25" s="469"/>
      <c r="UO25" s="469"/>
      <c r="UP25" s="469"/>
      <c r="UQ25" s="469"/>
      <c r="UR25" s="469"/>
      <c r="US25" s="469"/>
      <c r="UT25" s="469"/>
      <c r="UU25" s="469"/>
      <c r="UV25" s="469"/>
      <c r="UW25" s="469"/>
      <c r="UX25" s="469"/>
      <c r="UY25" s="469"/>
      <c r="UZ25" s="469"/>
      <c r="VA25" s="469"/>
      <c r="VB25" s="469"/>
      <c r="VC25" s="469"/>
      <c r="VD25" s="469"/>
      <c r="VE25" s="469"/>
      <c r="VF25" s="469"/>
      <c r="VG25" s="469"/>
      <c r="VH25" s="469"/>
      <c r="VI25" s="469"/>
      <c r="VJ25" s="469"/>
      <c r="VK25" s="469"/>
      <c r="VL25" s="469"/>
      <c r="VM25" s="469"/>
      <c r="VN25" s="469"/>
      <c r="VO25" s="469"/>
      <c r="VP25" s="469"/>
      <c r="VQ25" s="469"/>
      <c r="VR25" s="469"/>
      <c r="VS25" s="469"/>
      <c r="VT25" s="469"/>
      <c r="VU25" s="469"/>
      <c r="VV25" s="469"/>
      <c r="VW25" s="469"/>
      <c r="VX25" s="469"/>
      <c r="VY25" s="469"/>
      <c r="VZ25" s="469"/>
      <c r="WA25" s="469"/>
      <c r="WB25" s="469"/>
      <c r="WC25" s="469"/>
      <c r="WD25" s="469"/>
      <c r="WE25" s="469"/>
      <c r="WF25" s="469"/>
      <c r="WG25" s="469"/>
      <c r="WH25" s="469"/>
      <c r="WI25" s="469"/>
      <c r="WJ25" s="469"/>
      <c r="WK25" s="469"/>
      <c r="WL25" s="469"/>
      <c r="WM25" s="469"/>
      <c r="WN25" s="469"/>
      <c r="WO25" s="469"/>
      <c r="WP25" s="469"/>
      <c r="WQ25" s="469"/>
      <c r="WR25" s="469"/>
      <c r="WS25" s="469"/>
      <c r="WT25" s="469"/>
      <c r="WU25" s="469"/>
      <c r="WV25" s="469"/>
      <c r="WW25" s="469"/>
      <c r="WX25" s="469"/>
      <c r="WY25" s="469"/>
      <c r="WZ25" s="469"/>
      <c r="XA25" s="469"/>
      <c r="XB25" s="469"/>
      <c r="XC25" s="469"/>
      <c r="XD25" s="469"/>
      <c r="XE25" s="469"/>
      <c r="XF25" s="469"/>
      <c r="XG25" s="469"/>
      <c r="XH25" s="469"/>
      <c r="XI25" s="469"/>
      <c r="XJ25" s="469"/>
      <c r="XK25" s="469"/>
      <c r="XL25" s="469"/>
      <c r="XM25" s="469"/>
      <c r="XN25" s="469"/>
      <c r="XO25" s="469"/>
      <c r="XP25" s="469"/>
      <c r="XQ25" s="469"/>
      <c r="XR25" s="469"/>
      <c r="XS25" s="469"/>
      <c r="XT25" s="469"/>
      <c r="XU25" s="469"/>
      <c r="XV25" s="469"/>
      <c r="XW25" s="469"/>
      <c r="XX25" s="469"/>
      <c r="XY25" s="469"/>
      <c r="XZ25" s="469"/>
      <c r="YA25" s="469"/>
      <c r="YB25" s="469"/>
      <c r="YC25" s="469"/>
      <c r="YD25" s="469"/>
      <c r="YE25" s="469"/>
      <c r="YF25" s="469"/>
      <c r="YG25" s="469"/>
      <c r="YH25" s="469"/>
      <c r="YI25" s="469"/>
      <c r="YJ25" s="469"/>
      <c r="YK25" s="469"/>
      <c r="YL25" s="469"/>
      <c r="YM25" s="469"/>
      <c r="YN25" s="469"/>
      <c r="YO25" s="469"/>
      <c r="YP25" s="469"/>
      <c r="YQ25" s="469"/>
      <c r="YR25" s="469"/>
      <c r="YS25" s="469"/>
      <c r="YT25" s="469"/>
      <c r="YU25" s="469"/>
      <c r="YV25" s="469"/>
      <c r="YW25" s="469"/>
      <c r="YX25" s="469"/>
      <c r="YY25" s="469"/>
      <c r="YZ25" s="469"/>
      <c r="ZA25" s="469"/>
      <c r="ZB25" s="469"/>
      <c r="ZC25" s="469"/>
      <c r="ZD25" s="469"/>
      <c r="ZE25" s="469"/>
      <c r="ZF25" s="469"/>
      <c r="ZG25" s="469"/>
      <c r="ZH25" s="469"/>
      <c r="ZI25" s="469"/>
      <c r="ZJ25" s="469"/>
      <c r="ZK25" s="469"/>
      <c r="ZL25" s="469"/>
      <c r="ZM25" s="469"/>
      <c r="ZN25" s="469"/>
      <c r="ZO25" s="469"/>
      <c r="ZP25" s="469"/>
      <c r="ZQ25" s="469"/>
      <c r="ZR25" s="469"/>
      <c r="ZS25" s="469"/>
      <c r="ZT25" s="469"/>
      <c r="ZU25" s="469"/>
      <c r="ZV25" s="469"/>
      <c r="ZW25" s="469"/>
      <c r="ZX25" s="469"/>
      <c r="ZY25" s="469"/>
      <c r="ZZ25" s="469"/>
      <c r="AAA25" s="469"/>
      <c r="AAB25" s="469"/>
      <c r="AAC25" s="469"/>
      <c r="AAD25" s="469"/>
      <c r="AAE25" s="469"/>
      <c r="AAF25" s="469"/>
      <c r="AAG25" s="469"/>
      <c r="AAH25" s="469"/>
      <c r="AAI25" s="469"/>
      <c r="AAJ25" s="469"/>
      <c r="AAK25" s="469"/>
      <c r="AAL25" s="469"/>
      <c r="AAM25" s="469"/>
      <c r="AAN25" s="469"/>
      <c r="AAO25" s="469"/>
      <c r="AAP25" s="469"/>
      <c r="AAQ25" s="469"/>
      <c r="AAR25" s="469"/>
      <c r="AAS25" s="469"/>
      <c r="AAT25" s="469"/>
      <c r="AAU25" s="469"/>
      <c r="AAV25" s="469"/>
      <c r="AAW25" s="469"/>
      <c r="AAX25" s="469"/>
      <c r="AAY25" s="469"/>
      <c r="AAZ25" s="469"/>
      <c r="ABA25" s="469"/>
      <c r="ABB25" s="469"/>
      <c r="ABC25" s="469"/>
      <c r="ABD25" s="469"/>
      <c r="ABE25" s="469"/>
      <c r="ABF25" s="469"/>
      <c r="ABG25" s="469"/>
      <c r="ABH25" s="469"/>
      <c r="ABI25" s="469"/>
      <c r="ABJ25" s="469"/>
      <c r="ABK25" s="469"/>
      <c r="ABL25" s="469"/>
      <c r="ABM25" s="469"/>
      <c r="ABN25" s="469"/>
      <c r="ABO25" s="469"/>
      <c r="ABP25" s="469"/>
      <c r="ABQ25" s="469"/>
      <c r="ABR25" s="469"/>
      <c r="ABS25" s="469"/>
      <c r="ABT25" s="469"/>
      <c r="ABU25" s="469"/>
      <c r="ABV25" s="469"/>
      <c r="ABW25" s="469"/>
      <c r="ABX25" s="469"/>
      <c r="ABY25" s="469"/>
      <c r="ABZ25" s="469"/>
      <c r="ACA25" s="469"/>
      <c r="ACB25" s="469"/>
      <c r="ACC25" s="469"/>
      <c r="ACD25" s="469"/>
      <c r="ACE25" s="469"/>
      <c r="ACF25" s="469"/>
      <c r="ACG25" s="469"/>
      <c r="ACH25" s="469"/>
      <c r="ACI25" s="469"/>
      <c r="ACJ25" s="469"/>
      <c r="ACK25" s="469"/>
      <c r="ACL25" s="469"/>
      <c r="ACM25" s="469"/>
      <c r="ACN25" s="469"/>
      <c r="ACO25" s="469"/>
      <c r="ACP25" s="469"/>
      <c r="ACQ25" s="469"/>
      <c r="ACR25" s="469"/>
      <c r="ACS25" s="469"/>
      <c r="ACT25" s="469"/>
      <c r="ACU25" s="469"/>
      <c r="ACV25" s="469"/>
      <c r="ACW25" s="469"/>
      <c r="ACX25" s="469"/>
      <c r="ACY25" s="469"/>
      <c r="ACZ25" s="469"/>
      <c r="ADA25" s="469"/>
      <c r="ADB25" s="469"/>
      <c r="ADC25" s="469"/>
      <c r="ADD25" s="469"/>
      <c r="ADE25" s="469"/>
      <c r="ADF25" s="469"/>
      <c r="ADG25" s="469"/>
      <c r="ADH25" s="469"/>
      <c r="ADI25" s="469"/>
      <c r="ADJ25" s="469"/>
      <c r="ADK25" s="469"/>
      <c r="ADL25" s="469"/>
      <c r="ADM25" s="469"/>
      <c r="ADN25" s="469"/>
      <c r="ADO25" s="469"/>
      <c r="ADP25" s="469"/>
      <c r="ADQ25" s="469"/>
      <c r="ADR25" s="469"/>
      <c r="ADS25" s="469"/>
      <c r="ADT25" s="469"/>
      <c r="ADU25" s="469"/>
      <c r="ADV25" s="469"/>
      <c r="ADW25" s="469"/>
      <c r="ADX25" s="469"/>
      <c r="ADY25" s="469"/>
      <c r="ADZ25" s="469"/>
      <c r="AEA25" s="469"/>
      <c r="AEB25" s="469"/>
      <c r="AEC25" s="469"/>
      <c r="AED25" s="469"/>
      <c r="AEE25" s="469"/>
      <c r="AEF25" s="469"/>
      <c r="AEG25" s="469"/>
      <c r="AEH25" s="469"/>
      <c r="AEI25" s="469"/>
      <c r="AEJ25" s="469"/>
      <c r="AEK25" s="469"/>
      <c r="AEL25" s="469"/>
      <c r="AEM25" s="469"/>
      <c r="AEN25" s="469"/>
      <c r="AEO25" s="469"/>
      <c r="AEP25" s="469"/>
      <c r="AEQ25" s="469"/>
      <c r="AER25" s="469"/>
      <c r="AES25" s="469"/>
      <c r="AET25" s="469"/>
      <c r="AEU25" s="469"/>
      <c r="AEV25" s="469"/>
      <c r="AEW25" s="469"/>
      <c r="AEX25" s="469"/>
      <c r="AEY25" s="469"/>
      <c r="AEZ25" s="469"/>
      <c r="AFA25" s="469"/>
      <c r="AFB25" s="469"/>
      <c r="AFC25" s="469"/>
      <c r="AFD25" s="469"/>
      <c r="AFE25" s="469"/>
      <c r="AFF25" s="469"/>
      <c r="AFG25" s="469"/>
      <c r="AFH25" s="469"/>
      <c r="AFI25" s="469"/>
      <c r="AFJ25" s="469"/>
      <c r="AFK25" s="469"/>
      <c r="AFL25" s="469"/>
      <c r="AFM25" s="469"/>
      <c r="AFN25" s="469"/>
      <c r="AFO25" s="469"/>
      <c r="AFP25" s="469"/>
      <c r="AFQ25" s="469"/>
      <c r="AFR25" s="469"/>
      <c r="AFS25" s="469"/>
      <c r="AFT25" s="469"/>
      <c r="AFU25" s="469"/>
      <c r="AFV25" s="469"/>
      <c r="AFW25" s="469"/>
      <c r="AFX25" s="469"/>
      <c r="AFY25" s="469"/>
      <c r="AFZ25" s="469"/>
      <c r="AGA25" s="469"/>
      <c r="AGB25" s="469"/>
      <c r="AGC25" s="469"/>
      <c r="AGD25" s="469"/>
      <c r="AGE25" s="469"/>
      <c r="AGF25" s="469"/>
      <c r="AGG25" s="469"/>
      <c r="AGH25" s="469"/>
      <c r="AGI25" s="469"/>
      <c r="AGJ25" s="469"/>
      <c r="AGK25" s="469"/>
      <c r="AGL25" s="469"/>
      <c r="AGM25" s="469"/>
      <c r="AGN25" s="469"/>
      <c r="AGO25" s="469"/>
      <c r="AGP25" s="469"/>
      <c r="AGQ25" s="469"/>
      <c r="AGR25" s="469"/>
      <c r="AGS25" s="469"/>
      <c r="AGT25" s="469"/>
      <c r="AGU25" s="469"/>
      <c r="AGV25" s="469"/>
      <c r="AGW25" s="469"/>
      <c r="AGX25" s="469"/>
      <c r="AGY25" s="469"/>
      <c r="AGZ25" s="469"/>
      <c r="AHA25" s="469"/>
      <c r="AHB25" s="469"/>
      <c r="AHC25" s="469"/>
      <c r="AHD25" s="469"/>
      <c r="AHE25" s="469"/>
      <c r="AHF25" s="469"/>
      <c r="AHG25" s="469"/>
      <c r="AHH25" s="469"/>
      <c r="AHI25" s="469"/>
      <c r="AHJ25" s="469"/>
      <c r="AHK25" s="469"/>
      <c r="AHL25" s="469"/>
      <c r="AHM25" s="469"/>
      <c r="AHN25" s="469"/>
      <c r="AHO25" s="469"/>
      <c r="AHP25" s="469"/>
      <c r="AHQ25" s="469"/>
      <c r="AHR25" s="469"/>
      <c r="AHS25" s="469"/>
      <c r="AHT25" s="469"/>
      <c r="AHU25" s="469"/>
      <c r="AHV25" s="469"/>
      <c r="AHW25" s="469"/>
      <c r="AHX25" s="469"/>
      <c r="AHY25" s="469"/>
      <c r="AHZ25" s="469"/>
      <c r="AIA25" s="469"/>
      <c r="AIB25" s="469"/>
      <c r="AIC25" s="469"/>
      <c r="AID25" s="469"/>
      <c r="AIE25" s="469"/>
      <c r="AIF25" s="469"/>
      <c r="AIG25" s="469"/>
      <c r="AIH25" s="469"/>
      <c r="AII25" s="469"/>
      <c r="AIJ25" s="469"/>
      <c r="AIK25" s="469"/>
      <c r="AIL25" s="469"/>
      <c r="AIM25" s="469"/>
      <c r="AIN25" s="469"/>
      <c r="AIO25" s="469"/>
      <c r="AIP25" s="469"/>
      <c r="AIQ25" s="469"/>
      <c r="AIR25" s="469"/>
      <c r="AIS25" s="469"/>
      <c r="AIT25" s="469"/>
      <c r="AIU25" s="469"/>
      <c r="AIV25" s="469"/>
      <c r="AIW25" s="469"/>
      <c r="AIX25" s="469"/>
      <c r="AIY25" s="469"/>
      <c r="AIZ25" s="469"/>
      <c r="AJA25" s="469"/>
      <c r="AJB25" s="469"/>
      <c r="AJC25" s="469"/>
      <c r="AJD25" s="469"/>
      <c r="AJE25" s="469"/>
      <c r="AJF25" s="469"/>
      <c r="AJG25" s="469"/>
      <c r="AJH25" s="469"/>
      <c r="AJI25" s="469"/>
      <c r="AJJ25" s="469"/>
      <c r="AJK25" s="469"/>
      <c r="AJL25" s="469"/>
      <c r="AJM25" s="469"/>
      <c r="AJN25" s="469"/>
      <c r="AJO25" s="469"/>
      <c r="AJP25" s="469"/>
      <c r="AJQ25" s="469"/>
      <c r="AJR25" s="469"/>
      <c r="AJS25" s="469"/>
      <c r="AJT25" s="469"/>
      <c r="AJU25" s="469"/>
      <c r="AJV25" s="469"/>
      <c r="AJW25" s="469"/>
      <c r="AJX25" s="469"/>
      <c r="AJY25" s="469"/>
      <c r="AJZ25" s="469"/>
      <c r="AKA25" s="469"/>
      <c r="AKB25" s="469"/>
      <c r="AKC25" s="469"/>
      <c r="AKD25" s="469"/>
      <c r="AKE25" s="469"/>
      <c r="AKF25" s="469"/>
      <c r="AKG25" s="469"/>
      <c r="AKH25" s="469"/>
      <c r="AKI25" s="469"/>
      <c r="AKJ25" s="469"/>
      <c r="AKK25" s="469"/>
      <c r="AKL25" s="469"/>
      <c r="AKM25" s="469"/>
      <c r="AKN25" s="469"/>
      <c r="AKO25" s="469"/>
      <c r="AKP25" s="469"/>
      <c r="AKQ25" s="469"/>
      <c r="AKR25" s="469"/>
      <c r="AKS25" s="469"/>
      <c r="AKT25" s="469"/>
      <c r="AKU25" s="469"/>
      <c r="AKV25" s="469"/>
      <c r="AKW25" s="469"/>
      <c r="AKX25" s="469"/>
      <c r="AKY25" s="469"/>
      <c r="AKZ25" s="469"/>
      <c r="ALA25" s="469"/>
      <c r="ALB25" s="469"/>
      <c r="ALC25" s="469"/>
      <c r="ALD25" s="469"/>
      <c r="ALE25" s="469"/>
      <c r="ALF25" s="469"/>
      <c r="ALG25" s="469"/>
      <c r="ALH25" s="469"/>
      <c r="ALI25" s="469"/>
      <c r="ALJ25" s="469"/>
      <c r="ALK25" s="469"/>
      <c r="ALL25" s="469"/>
      <c r="ALM25" s="469"/>
      <c r="ALN25" s="469"/>
      <c r="ALO25" s="469"/>
      <c r="ALP25" s="469"/>
      <c r="ALQ25" s="469"/>
      <c r="ALR25" s="469"/>
      <c r="ALS25" s="469"/>
      <c r="ALT25" s="469"/>
      <c r="ALU25" s="469"/>
      <c r="ALV25" s="469"/>
      <c r="ALW25" s="469"/>
      <c r="ALX25" s="469"/>
      <c r="ALY25" s="469"/>
      <c r="ALZ25" s="469"/>
      <c r="AMA25" s="469"/>
      <c r="AMB25" s="469"/>
      <c r="AMC25" s="469"/>
      <c r="AMD25" s="469"/>
      <c r="AME25" s="469"/>
      <c r="AMF25" s="469"/>
      <c r="AMG25" s="469"/>
      <c r="AMH25" s="469"/>
      <c r="AMI25" s="469"/>
      <c r="AMJ25" s="469"/>
      <c r="AMK25" s="469"/>
      <c r="AML25" s="469"/>
      <c r="AMM25" s="469"/>
      <c r="AMN25" s="469"/>
      <c r="AMO25" s="469"/>
      <c r="AMP25" s="469"/>
      <c r="AMQ25" s="469"/>
      <c r="AMR25" s="469"/>
      <c r="AMS25" s="469"/>
      <c r="AMT25" s="469"/>
      <c r="AMU25" s="469"/>
      <c r="AMV25" s="469"/>
      <c r="AMW25" s="469"/>
      <c r="AMX25" s="469"/>
      <c r="AMY25" s="469"/>
      <c r="AMZ25" s="469"/>
      <c r="ANA25" s="469"/>
      <c r="ANB25" s="469"/>
      <c r="ANC25" s="469"/>
      <c r="AND25" s="469"/>
      <c r="ANE25" s="469"/>
      <c r="ANF25" s="469"/>
      <c r="ANG25" s="469"/>
      <c r="ANH25" s="469"/>
      <c r="ANI25" s="469"/>
      <c r="ANJ25" s="469"/>
      <c r="ANK25" s="469"/>
      <c r="ANL25" s="469"/>
      <c r="ANM25" s="469"/>
      <c r="ANN25" s="469"/>
      <c r="ANO25" s="469"/>
      <c r="ANP25" s="469"/>
      <c r="ANQ25" s="469"/>
      <c r="ANR25" s="469"/>
      <c r="ANS25" s="469"/>
      <c r="ANT25" s="469"/>
      <c r="ANU25" s="469"/>
      <c r="ANV25" s="469"/>
      <c r="ANW25" s="469"/>
      <c r="ANX25" s="469"/>
      <c r="ANY25" s="469"/>
      <c r="ANZ25" s="469"/>
      <c r="AOA25" s="469"/>
      <c r="AOB25" s="469"/>
      <c r="AOC25" s="469"/>
      <c r="AOD25" s="469"/>
      <c r="AOE25" s="469"/>
      <c r="AOF25" s="469"/>
      <c r="AOG25" s="469"/>
      <c r="AOH25" s="469"/>
      <c r="AOI25" s="469"/>
      <c r="AOJ25" s="469"/>
      <c r="AOK25" s="469"/>
      <c r="AOL25" s="469"/>
      <c r="AOM25" s="469"/>
      <c r="AON25" s="469"/>
      <c r="AOO25" s="469"/>
      <c r="AOP25" s="469"/>
      <c r="AOQ25" s="469"/>
      <c r="AOR25" s="469"/>
      <c r="AOS25" s="469"/>
      <c r="AOT25" s="469"/>
      <c r="AOU25" s="469"/>
      <c r="AOV25" s="469"/>
      <c r="AOW25" s="469"/>
      <c r="AOX25" s="469"/>
      <c r="AOY25" s="469"/>
      <c r="AOZ25" s="469"/>
      <c r="APA25" s="469"/>
      <c r="APB25" s="469"/>
      <c r="APC25" s="469"/>
      <c r="APD25" s="469"/>
      <c r="APE25" s="469"/>
      <c r="APF25" s="469"/>
      <c r="APG25" s="469"/>
      <c r="APH25" s="469"/>
      <c r="API25" s="469"/>
      <c r="APJ25" s="469"/>
      <c r="APK25" s="469"/>
      <c r="APL25" s="469"/>
      <c r="APM25" s="469"/>
      <c r="APN25" s="469"/>
      <c r="APO25" s="469"/>
      <c r="APP25" s="469"/>
      <c r="APQ25" s="469"/>
      <c r="APR25" s="469"/>
      <c r="APS25" s="469"/>
      <c r="APT25" s="469"/>
      <c r="APU25" s="469"/>
      <c r="APV25" s="469"/>
      <c r="APW25" s="469"/>
      <c r="APX25" s="469"/>
      <c r="APY25" s="469"/>
      <c r="APZ25" s="469"/>
      <c r="AQA25" s="469"/>
      <c r="AQB25" s="469"/>
      <c r="AQC25" s="469"/>
      <c r="AQD25" s="469"/>
      <c r="AQE25" s="469"/>
      <c r="AQF25" s="469"/>
      <c r="AQG25" s="469"/>
      <c r="AQH25" s="469"/>
      <c r="AQI25" s="469"/>
      <c r="AQJ25" s="469"/>
      <c r="AQK25" s="469"/>
      <c r="AQL25" s="469"/>
      <c r="AQM25" s="469"/>
      <c r="AQN25" s="469"/>
      <c r="AQO25" s="469"/>
      <c r="AQP25" s="469"/>
      <c r="AQQ25" s="469"/>
      <c r="AQR25" s="469"/>
      <c r="AQS25" s="469"/>
      <c r="AQT25" s="469"/>
      <c r="AQU25" s="469"/>
      <c r="AQV25" s="469"/>
      <c r="AQW25" s="469"/>
      <c r="AQX25" s="469"/>
      <c r="AQY25" s="469"/>
      <c r="AQZ25" s="469"/>
      <c r="ARA25" s="469"/>
      <c r="ARB25" s="469"/>
      <c r="ARC25" s="469"/>
      <c r="ARD25" s="469"/>
      <c r="ARE25" s="469"/>
      <c r="ARF25" s="469"/>
      <c r="ARG25" s="469"/>
      <c r="ARH25" s="469"/>
      <c r="ARI25" s="469"/>
      <c r="ARJ25" s="469"/>
      <c r="ARK25" s="469"/>
      <c r="ARL25" s="469"/>
      <c r="ARM25" s="469"/>
      <c r="ARN25" s="469"/>
      <c r="ARO25" s="469"/>
      <c r="ARP25" s="469"/>
      <c r="ARQ25" s="469"/>
      <c r="ARR25" s="469"/>
      <c r="ARS25" s="469"/>
      <c r="ART25" s="469"/>
      <c r="ARU25" s="469"/>
      <c r="ARV25" s="469"/>
      <c r="ARW25" s="469"/>
      <c r="ARX25" s="469"/>
      <c r="ARY25" s="469"/>
      <c r="ARZ25" s="469"/>
      <c r="ASA25" s="469"/>
      <c r="ASB25" s="469"/>
      <c r="ASC25" s="469"/>
      <c r="ASD25" s="469"/>
      <c r="ASE25" s="469"/>
      <c r="ASF25" s="469"/>
      <c r="ASG25" s="469"/>
      <c r="ASH25" s="469"/>
      <c r="ASI25" s="469"/>
      <c r="ASJ25" s="469"/>
      <c r="ASK25" s="469"/>
      <c r="ASL25" s="469"/>
      <c r="ASM25" s="469"/>
      <c r="ASN25" s="469"/>
      <c r="ASO25" s="469"/>
      <c r="ASP25" s="469"/>
      <c r="ASQ25" s="469"/>
      <c r="ASR25" s="469"/>
      <c r="ASS25" s="469"/>
      <c r="AST25" s="469"/>
      <c r="ASU25" s="469"/>
      <c r="ASV25" s="469"/>
      <c r="ASW25" s="469"/>
      <c r="ASX25" s="469"/>
      <c r="ASY25" s="469"/>
      <c r="ASZ25" s="469"/>
      <c r="ATA25" s="469"/>
      <c r="ATB25" s="469"/>
      <c r="ATC25" s="469"/>
      <c r="ATD25" s="469"/>
      <c r="ATE25" s="469"/>
      <c r="ATF25" s="469"/>
      <c r="ATG25" s="469"/>
      <c r="ATH25" s="469"/>
      <c r="ATI25" s="469"/>
      <c r="ATJ25" s="469"/>
      <c r="ATK25" s="469"/>
      <c r="ATL25" s="469"/>
      <c r="ATM25" s="469"/>
      <c r="ATN25" s="469"/>
      <c r="ATO25" s="469"/>
      <c r="ATP25" s="469"/>
      <c r="ATQ25" s="469"/>
      <c r="ATR25" s="469"/>
      <c r="ATS25" s="469"/>
      <c r="ATT25" s="469"/>
      <c r="ATU25" s="469"/>
      <c r="ATV25" s="469"/>
      <c r="ATW25" s="469"/>
      <c r="ATX25" s="469"/>
      <c r="ATY25" s="469"/>
      <c r="ATZ25" s="469"/>
      <c r="AUA25" s="469"/>
      <c r="AUB25" s="469"/>
      <c r="AUC25" s="469"/>
      <c r="AUD25" s="469"/>
      <c r="AUE25" s="469"/>
      <c r="AUF25" s="469"/>
      <c r="AUG25" s="469"/>
      <c r="AUH25" s="469"/>
      <c r="AUI25" s="469"/>
      <c r="AUJ25" s="469"/>
      <c r="AUK25" s="469"/>
      <c r="AUL25" s="469"/>
      <c r="AUM25" s="469"/>
      <c r="AUN25" s="469"/>
      <c r="AUO25" s="469"/>
      <c r="AUP25" s="469"/>
      <c r="AUQ25" s="469"/>
      <c r="AUR25" s="469"/>
      <c r="AUS25" s="469"/>
      <c r="AUT25" s="469"/>
      <c r="AUU25" s="469"/>
      <c r="AUV25" s="469"/>
      <c r="AUW25" s="469"/>
      <c r="AUX25" s="469"/>
      <c r="AUY25" s="469"/>
      <c r="AUZ25" s="469"/>
      <c r="AVA25" s="469"/>
      <c r="AVB25" s="469"/>
      <c r="AVC25" s="469"/>
      <c r="AVD25" s="469"/>
      <c r="AVE25" s="469"/>
      <c r="AVF25" s="469"/>
      <c r="AVG25" s="469"/>
      <c r="AVH25" s="469"/>
      <c r="AVI25" s="469"/>
      <c r="AVJ25" s="469"/>
      <c r="AVK25" s="469"/>
      <c r="AVL25" s="469"/>
      <c r="AVM25" s="469"/>
      <c r="AVN25" s="469"/>
      <c r="AVO25" s="469"/>
      <c r="AVP25" s="469"/>
      <c r="AVQ25" s="469"/>
      <c r="AVR25" s="469"/>
      <c r="AVS25" s="469"/>
      <c r="AVT25" s="469"/>
      <c r="AVU25" s="469"/>
      <c r="AVV25" s="469"/>
      <c r="AVW25" s="469"/>
      <c r="AVX25" s="469"/>
      <c r="AVY25" s="469"/>
      <c r="AVZ25" s="469"/>
      <c r="AWA25" s="469"/>
      <c r="AWB25" s="469"/>
      <c r="AWC25" s="469"/>
      <c r="AWD25" s="469"/>
      <c r="AWE25" s="469"/>
      <c r="AWF25" s="469"/>
      <c r="AWG25" s="469"/>
      <c r="AWH25" s="469"/>
      <c r="AWI25" s="469"/>
      <c r="AWJ25" s="469"/>
      <c r="AWK25" s="469"/>
      <c r="AWL25" s="469"/>
      <c r="AWM25" s="469"/>
      <c r="AWN25" s="469"/>
      <c r="AWO25" s="469"/>
      <c r="AWP25" s="469"/>
      <c r="AWQ25" s="469"/>
      <c r="AWR25" s="469"/>
      <c r="AWS25" s="469"/>
      <c r="AWT25" s="469"/>
      <c r="AWU25" s="469"/>
      <c r="AWV25" s="469"/>
      <c r="AWW25" s="469"/>
      <c r="AWX25" s="469"/>
      <c r="AWY25" s="469"/>
      <c r="AWZ25" s="469"/>
      <c r="AXA25" s="469"/>
      <c r="AXB25" s="469"/>
      <c r="AXC25" s="469"/>
      <c r="AXD25" s="469"/>
      <c r="AXE25" s="469"/>
      <c r="AXF25" s="469"/>
      <c r="AXG25" s="469"/>
      <c r="AXH25" s="469"/>
      <c r="AXI25" s="469"/>
      <c r="AXJ25" s="469"/>
      <c r="AXK25" s="469"/>
      <c r="AXL25" s="469"/>
      <c r="AXM25" s="469"/>
      <c r="AXN25" s="469"/>
      <c r="AXO25" s="469"/>
      <c r="AXP25" s="469"/>
      <c r="AXQ25" s="469"/>
      <c r="AXR25" s="469"/>
      <c r="AXS25" s="469"/>
      <c r="AXT25" s="469"/>
      <c r="AXU25" s="469"/>
      <c r="AXV25" s="469"/>
      <c r="AXW25" s="469"/>
      <c r="AXX25" s="469"/>
      <c r="AXY25" s="469"/>
      <c r="AXZ25" s="469"/>
      <c r="AYA25" s="469"/>
      <c r="AYB25" s="469"/>
      <c r="AYC25" s="469"/>
      <c r="AYD25" s="469"/>
      <c r="AYE25" s="469"/>
      <c r="AYF25" s="469"/>
      <c r="AYG25" s="469"/>
      <c r="AYH25" s="469"/>
      <c r="AYI25" s="469"/>
      <c r="AYJ25" s="469"/>
      <c r="AYK25" s="469"/>
      <c r="AYL25" s="469"/>
      <c r="AYM25" s="469"/>
      <c r="AYN25" s="469"/>
      <c r="AYO25" s="469"/>
      <c r="AYP25" s="469"/>
      <c r="AYQ25" s="469"/>
      <c r="AYR25" s="469"/>
      <c r="AYS25" s="469"/>
      <c r="AYT25" s="469"/>
      <c r="AYU25" s="469"/>
      <c r="AYV25" s="469"/>
      <c r="AYW25" s="469"/>
      <c r="AYX25" s="469"/>
      <c r="AYY25" s="469"/>
      <c r="AYZ25" s="469"/>
      <c r="AZA25" s="469"/>
      <c r="AZB25" s="469"/>
      <c r="AZC25" s="469"/>
      <c r="AZD25" s="469"/>
      <c r="AZE25" s="469"/>
      <c r="AZF25" s="469"/>
      <c r="AZG25" s="469"/>
      <c r="AZH25" s="469"/>
      <c r="AZI25" s="469"/>
      <c r="AZJ25" s="469"/>
      <c r="AZK25" s="469"/>
      <c r="AZL25" s="469"/>
      <c r="AZM25" s="469"/>
      <c r="AZN25" s="469"/>
      <c r="AZO25" s="469"/>
      <c r="AZP25" s="469"/>
      <c r="AZQ25" s="469"/>
      <c r="AZR25" s="469"/>
      <c r="AZS25" s="469"/>
      <c r="AZT25" s="469"/>
      <c r="AZU25" s="469"/>
      <c r="AZV25" s="469"/>
      <c r="AZW25" s="469"/>
      <c r="AZX25" s="469"/>
      <c r="AZY25" s="469"/>
      <c r="AZZ25" s="469"/>
      <c r="BAA25" s="469"/>
      <c r="BAB25" s="469"/>
      <c r="BAC25" s="469"/>
      <c r="BAD25" s="469"/>
      <c r="BAE25" s="469"/>
      <c r="BAF25" s="469"/>
      <c r="BAG25" s="469"/>
      <c r="BAH25" s="469"/>
      <c r="BAI25" s="469"/>
      <c r="BAJ25" s="469"/>
      <c r="BAK25" s="469"/>
      <c r="BAL25" s="469"/>
      <c r="BAM25" s="469"/>
      <c r="BAN25" s="469"/>
      <c r="BAO25" s="469"/>
      <c r="BAP25" s="469"/>
      <c r="BAQ25" s="469"/>
      <c r="BAR25" s="469"/>
      <c r="BAS25" s="469"/>
      <c r="BAT25" s="469"/>
      <c r="BAU25" s="469"/>
      <c r="BAV25" s="469"/>
      <c r="BAW25" s="469"/>
      <c r="BAX25" s="469"/>
      <c r="BAY25" s="469"/>
      <c r="BAZ25" s="469"/>
      <c r="BBA25" s="469"/>
      <c r="BBB25" s="469"/>
      <c r="BBC25" s="469"/>
      <c r="BBD25" s="469"/>
      <c r="BBE25" s="469"/>
      <c r="BBF25" s="469"/>
      <c r="BBG25" s="469"/>
      <c r="BBH25" s="469"/>
      <c r="BBI25" s="469"/>
      <c r="BBJ25" s="469"/>
      <c r="BBK25" s="469"/>
      <c r="BBL25" s="469"/>
      <c r="BBM25" s="469"/>
      <c r="BBN25" s="469"/>
      <c r="BBO25" s="469"/>
      <c r="BBP25" s="469"/>
      <c r="BBQ25" s="469"/>
      <c r="BBR25" s="469"/>
      <c r="BBS25" s="469"/>
      <c r="BBT25" s="469"/>
      <c r="BBU25" s="469"/>
      <c r="BBV25" s="469"/>
      <c r="BBW25" s="469"/>
      <c r="BBX25" s="469"/>
      <c r="BBY25" s="469"/>
      <c r="BBZ25" s="469"/>
      <c r="BCA25" s="469"/>
      <c r="BCB25" s="469"/>
      <c r="BCC25" s="469"/>
      <c r="BCD25" s="469"/>
      <c r="BCE25" s="469"/>
      <c r="BCF25" s="469"/>
      <c r="BCG25" s="469"/>
      <c r="BCH25" s="469"/>
      <c r="BCI25" s="469"/>
      <c r="BCJ25" s="469"/>
      <c r="BCK25" s="469"/>
      <c r="BCL25" s="469"/>
      <c r="BCM25" s="469"/>
      <c r="BCN25" s="469"/>
      <c r="BCO25" s="469"/>
      <c r="BCP25" s="469"/>
      <c r="BCQ25" s="469"/>
      <c r="BCR25" s="469"/>
      <c r="BCS25" s="469"/>
      <c r="BCT25" s="469"/>
      <c r="BCU25" s="469"/>
      <c r="BCV25" s="469"/>
      <c r="BCW25" s="469"/>
      <c r="BCX25" s="469"/>
      <c r="BCY25" s="469"/>
      <c r="BCZ25" s="469"/>
      <c r="BDA25" s="469"/>
      <c r="BDB25" s="469"/>
      <c r="BDC25" s="469"/>
      <c r="BDD25" s="469"/>
      <c r="BDE25" s="469"/>
      <c r="BDF25" s="469"/>
      <c r="BDG25" s="469"/>
      <c r="BDH25" s="469"/>
      <c r="BDI25" s="469"/>
      <c r="BDJ25" s="469"/>
      <c r="BDK25" s="469"/>
      <c r="BDL25" s="469"/>
      <c r="BDM25" s="469"/>
      <c r="BDN25" s="469"/>
      <c r="BDO25" s="469"/>
      <c r="BDP25" s="469"/>
      <c r="BDQ25" s="469"/>
      <c r="BDR25" s="469"/>
      <c r="BDS25" s="469"/>
      <c r="BDT25" s="469"/>
      <c r="BDU25" s="469"/>
      <c r="BDV25" s="469"/>
      <c r="BDW25" s="469"/>
      <c r="BDX25" s="469"/>
      <c r="BDY25" s="469"/>
      <c r="BDZ25" s="469"/>
      <c r="BEA25" s="469"/>
      <c r="BEB25" s="469"/>
      <c r="BEC25" s="469"/>
      <c r="BED25" s="469"/>
      <c r="BEE25" s="469"/>
      <c r="BEF25" s="469"/>
      <c r="BEG25" s="469"/>
      <c r="BEH25" s="469"/>
      <c r="BEI25" s="469"/>
      <c r="BEJ25" s="469"/>
      <c r="BEK25" s="469"/>
      <c r="BEL25" s="469"/>
      <c r="BEM25" s="469"/>
      <c r="BEN25" s="469"/>
      <c r="BEO25" s="469"/>
      <c r="BEP25" s="469"/>
      <c r="BEQ25" s="469"/>
      <c r="BER25" s="469"/>
      <c r="BES25" s="469"/>
      <c r="BET25" s="469"/>
      <c r="BEU25" s="469"/>
      <c r="BEV25" s="469"/>
      <c r="BEW25" s="469"/>
      <c r="BEX25" s="469"/>
      <c r="BEY25" s="469"/>
      <c r="BEZ25" s="469"/>
      <c r="BFA25" s="469"/>
      <c r="BFB25" s="469"/>
      <c r="BFC25" s="469"/>
      <c r="BFD25" s="469"/>
      <c r="BFE25" s="469"/>
      <c r="BFF25" s="469"/>
      <c r="BFG25" s="469"/>
      <c r="BFH25" s="469"/>
      <c r="BFI25" s="469"/>
      <c r="BFJ25" s="469"/>
      <c r="BFK25" s="469"/>
      <c r="BFL25" s="469"/>
      <c r="BFM25" s="469"/>
      <c r="BFN25" s="469"/>
      <c r="BFO25" s="469"/>
      <c r="BFP25" s="469"/>
      <c r="BFQ25" s="469"/>
      <c r="BFR25" s="469"/>
      <c r="BFS25" s="469"/>
      <c r="BFT25" s="469"/>
      <c r="BFU25" s="469"/>
      <c r="BFV25" s="469"/>
      <c r="BFW25" s="469"/>
      <c r="BFX25" s="469"/>
      <c r="BFY25" s="469"/>
      <c r="BFZ25" s="469"/>
      <c r="BGA25" s="469"/>
      <c r="BGB25" s="469"/>
      <c r="BGC25" s="469"/>
      <c r="BGD25" s="469"/>
      <c r="BGE25" s="469"/>
      <c r="BGF25" s="469"/>
      <c r="BGG25" s="469"/>
      <c r="BGH25" s="469"/>
      <c r="BGI25" s="469"/>
      <c r="BGJ25" s="469"/>
      <c r="BGK25" s="469"/>
      <c r="BGL25" s="469"/>
      <c r="BGM25" s="469"/>
      <c r="BGN25" s="469"/>
      <c r="BGO25" s="469"/>
      <c r="BGP25" s="469"/>
      <c r="BGQ25" s="469"/>
      <c r="BGR25" s="469"/>
      <c r="BGS25" s="469"/>
      <c r="BGT25" s="469"/>
      <c r="BGU25" s="469"/>
      <c r="BGV25" s="469"/>
      <c r="BGW25" s="469"/>
      <c r="BGX25" s="469"/>
      <c r="BGY25" s="469"/>
      <c r="BGZ25" s="469"/>
      <c r="BHA25" s="469"/>
      <c r="BHB25" s="469"/>
      <c r="BHC25" s="469"/>
      <c r="BHD25" s="469"/>
      <c r="BHE25" s="469"/>
      <c r="BHF25" s="469"/>
      <c r="BHG25" s="469"/>
      <c r="BHH25" s="469"/>
      <c r="BHI25" s="469"/>
      <c r="BHJ25" s="469"/>
      <c r="BHK25" s="469"/>
      <c r="BHL25" s="469"/>
      <c r="BHM25" s="469"/>
      <c r="BHN25" s="469"/>
      <c r="BHO25" s="469"/>
      <c r="BHP25" s="469"/>
      <c r="BHQ25" s="469"/>
      <c r="BHR25" s="469"/>
      <c r="BHS25" s="469"/>
      <c r="BHT25" s="469"/>
      <c r="BHU25" s="469"/>
      <c r="BHV25" s="469"/>
      <c r="BHW25" s="469"/>
      <c r="BHX25" s="469"/>
      <c r="BHY25" s="469"/>
      <c r="BHZ25" s="469"/>
      <c r="BIA25" s="469"/>
      <c r="BIB25" s="469"/>
      <c r="BIC25" s="469"/>
      <c r="BID25" s="469"/>
      <c r="BIE25" s="469"/>
      <c r="BIF25" s="469"/>
      <c r="BIG25" s="469"/>
      <c r="BIH25" s="469"/>
      <c r="BII25" s="469"/>
      <c r="BIJ25" s="469"/>
      <c r="BIK25" s="469"/>
      <c r="BIL25" s="469"/>
      <c r="BIM25" s="469"/>
      <c r="BIN25" s="469"/>
      <c r="BIO25" s="469"/>
      <c r="BIP25" s="469"/>
      <c r="BIQ25" s="469"/>
      <c r="BIR25" s="469"/>
      <c r="BIS25" s="469"/>
      <c r="BIT25" s="469"/>
      <c r="BIU25" s="469"/>
      <c r="BIV25" s="469"/>
      <c r="BIW25" s="469"/>
      <c r="BIX25" s="469"/>
      <c r="BIY25" s="469"/>
      <c r="BIZ25" s="469"/>
      <c r="BJA25" s="469"/>
      <c r="BJB25" s="469"/>
      <c r="BJC25" s="469"/>
      <c r="BJD25" s="469"/>
      <c r="BJE25" s="469"/>
      <c r="BJF25" s="469"/>
      <c r="BJG25" s="469"/>
      <c r="BJH25" s="469"/>
      <c r="BJI25" s="469"/>
      <c r="BJJ25" s="469"/>
      <c r="BJK25" s="469"/>
      <c r="BJL25" s="469"/>
      <c r="BJM25" s="469"/>
      <c r="BJN25" s="469"/>
      <c r="BJO25" s="469"/>
      <c r="BJP25" s="469"/>
      <c r="BJQ25" s="469"/>
      <c r="BJR25" s="469"/>
      <c r="BJS25" s="469"/>
      <c r="BJT25" s="469"/>
      <c r="BJU25" s="469"/>
      <c r="BJV25" s="469"/>
      <c r="BJW25" s="469"/>
      <c r="BJX25" s="469"/>
      <c r="BJY25" s="469"/>
      <c r="BJZ25" s="469"/>
      <c r="BKA25" s="469"/>
      <c r="BKB25" s="469"/>
      <c r="BKC25" s="469"/>
      <c r="BKD25" s="469"/>
      <c r="BKE25" s="469"/>
      <c r="BKF25" s="469"/>
      <c r="BKG25" s="469"/>
      <c r="BKH25" s="469"/>
      <c r="BKI25" s="469"/>
      <c r="BKJ25" s="469"/>
      <c r="BKK25" s="469"/>
      <c r="BKL25" s="469"/>
      <c r="BKM25" s="469"/>
      <c r="BKN25" s="469"/>
      <c r="BKO25" s="469"/>
      <c r="BKP25" s="469"/>
      <c r="BKQ25" s="469"/>
      <c r="BKR25" s="469"/>
      <c r="BKS25" s="469"/>
      <c r="BKT25" s="469"/>
      <c r="BKU25" s="469"/>
      <c r="BKV25" s="469"/>
      <c r="BKW25" s="469"/>
      <c r="BKX25" s="469"/>
      <c r="BKY25" s="469"/>
      <c r="BKZ25" s="469"/>
      <c r="BLA25" s="469"/>
      <c r="BLB25" s="469"/>
      <c r="BLC25" s="469"/>
      <c r="BLD25" s="469"/>
      <c r="BLE25" s="469"/>
      <c r="BLF25" s="469"/>
      <c r="BLG25" s="469"/>
      <c r="BLH25" s="469"/>
      <c r="BLI25" s="469"/>
      <c r="BLJ25" s="469"/>
      <c r="BLK25" s="469"/>
      <c r="BLL25" s="469"/>
      <c r="BLM25" s="469"/>
      <c r="BLN25" s="469"/>
      <c r="BLO25" s="469"/>
      <c r="BLP25" s="469"/>
      <c r="BLQ25" s="469"/>
      <c r="BLR25" s="469"/>
      <c r="BLS25" s="469"/>
      <c r="BLT25" s="469"/>
      <c r="BLU25" s="469"/>
      <c r="BLV25" s="469"/>
      <c r="BLW25" s="469"/>
      <c r="BLX25" s="469"/>
      <c r="BLY25" s="469"/>
      <c r="BLZ25" s="469"/>
      <c r="BMA25" s="469"/>
      <c r="BMB25" s="469"/>
      <c r="BMC25" s="469"/>
      <c r="BMD25" s="469"/>
      <c r="BME25" s="469"/>
      <c r="BMF25" s="469"/>
      <c r="BMG25" s="469"/>
      <c r="BMH25" s="469"/>
      <c r="BMI25" s="469"/>
      <c r="BMJ25" s="469"/>
      <c r="BMK25" s="469"/>
      <c r="BML25" s="469"/>
      <c r="BMM25" s="469"/>
      <c r="BMN25" s="469"/>
      <c r="BMO25" s="469"/>
      <c r="BMP25" s="469"/>
      <c r="BMQ25" s="469"/>
      <c r="BMR25" s="469"/>
      <c r="BMS25" s="469"/>
      <c r="BMT25" s="469"/>
      <c r="BMU25" s="469"/>
      <c r="BMV25" s="469"/>
      <c r="BMW25" s="469"/>
      <c r="BMX25" s="469"/>
      <c r="BMY25" s="469"/>
      <c r="BMZ25" s="469"/>
      <c r="BNA25" s="469"/>
      <c r="BNB25" s="469"/>
      <c r="BNC25" s="469"/>
      <c r="BND25" s="469"/>
      <c r="BNE25" s="469"/>
      <c r="BNF25" s="469"/>
      <c r="BNG25" s="469"/>
      <c r="BNH25" s="469"/>
      <c r="BNI25" s="469"/>
      <c r="BNJ25" s="469"/>
      <c r="BNK25" s="469"/>
      <c r="BNL25" s="469"/>
      <c r="BNM25" s="469"/>
      <c r="BNN25" s="469"/>
      <c r="BNO25" s="469"/>
      <c r="BNP25" s="469"/>
      <c r="BNQ25" s="469"/>
      <c r="BNR25" s="469"/>
      <c r="BNS25" s="469"/>
      <c r="BNT25" s="469"/>
      <c r="BNU25" s="469"/>
      <c r="BNV25" s="469"/>
      <c r="BNW25" s="469"/>
      <c r="BNX25" s="469"/>
      <c r="BNY25" s="469"/>
      <c r="BNZ25" s="469"/>
      <c r="BOA25" s="469"/>
      <c r="BOB25" s="469"/>
      <c r="BOC25" s="469"/>
      <c r="BOD25" s="469"/>
      <c r="BOE25" s="469"/>
      <c r="BOF25" s="469"/>
      <c r="BOG25" s="469"/>
      <c r="BOH25" s="469"/>
      <c r="BOI25" s="469"/>
      <c r="BOJ25" s="469"/>
      <c r="BOK25" s="469"/>
      <c r="BOL25" s="469"/>
      <c r="BOM25" s="469"/>
      <c r="BON25" s="469"/>
      <c r="BOO25" s="469"/>
      <c r="BOP25" s="469"/>
      <c r="BOQ25" s="469"/>
      <c r="BOR25" s="469"/>
      <c r="BOS25" s="469"/>
      <c r="BOT25" s="469"/>
      <c r="BOU25" s="469"/>
      <c r="BOV25" s="469"/>
      <c r="BOW25" s="469"/>
      <c r="BOX25" s="469"/>
      <c r="BOY25" s="469"/>
      <c r="BOZ25" s="469"/>
      <c r="BPA25" s="469"/>
      <c r="BPB25" s="469"/>
      <c r="BPC25" s="469"/>
      <c r="BPD25" s="469"/>
      <c r="BPE25" s="469"/>
      <c r="BPF25" s="469"/>
      <c r="BPG25" s="469"/>
      <c r="BPH25" s="469"/>
      <c r="BPI25" s="469"/>
      <c r="BPJ25" s="469"/>
      <c r="BPK25" s="469"/>
      <c r="BPL25" s="469"/>
      <c r="BPM25" s="469"/>
      <c r="BPN25" s="469"/>
      <c r="BPO25" s="469"/>
      <c r="BPP25" s="469"/>
      <c r="BPQ25" s="469"/>
      <c r="BPR25" s="469"/>
      <c r="BPS25" s="469"/>
      <c r="BPT25" s="469"/>
      <c r="BPU25" s="469"/>
      <c r="BPV25" s="469"/>
      <c r="BPW25" s="469"/>
      <c r="BPX25" s="469"/>
      <c r="BPY25" s="469"/>
      <c r="BPZ25" s="469"/>
      <c r="BQA25" s="469"/>
      <c r="BQB25" s="469"/>
      <c r="BQC25" s="469"/>
      <c r="BQD25" s="469"/>
      <c r="BQE25" s="469"/>
      <c r="BQF25" s="469"/>
      <c r="BQG25" s="469"/>
      <c r="BQH25" s="469"/>
      <c r="BQI25" s="469"/>
      <c r="BQJ25" s="469"/>
      <c r="BQK25" s="469"/>
      <c r="BQL25" s="469"/>
      <c r="BQM25" s="469"/>
      <c r="BQN25" s="469"/>
      <c r="BQO25" s="469"/>
      <c r="BQP25" s="469"/>
      <c r="BQQ25" s="469"/>
      <c r="BQR25" s="469"/>
      <c r="BQS25" s="469"/>
      <c r="BQT25" s="469"/>
      <c r="BQU25" s="469"/>
      <c r="BQV25" s="469"/>
      <c r="BQW25" s="469"/>
      <c r="BQX25" s="469"/>
      <c r="BQY25" s="469"/>
      <c r="BQZ25" s="469"/>
      <c r="BRA25" s="469"/>
      <c r="BRB25" s="469"/>
      <c r="BRC25" s="469"/>
      <c r="BRD25" s="469"/>
      <c r="BRE25" s="469"/>
      <c r="BRF25" s="469"/>
      <c r="BRG25" s="469"/>
      <c r="BRH25" s="469"/>
      <c r="BRI25" s="469"/>
      <c r="BRJ25" s="469"/>
      <c r="BRK25" s="469"/>
      <c r="BRL25" s="469"/>
      <c r="BRM25" s="469"/>
      <c r="BRN25" s="469"/>
      <c r="BRO25" s="469"/>
      <c r="BRP25" s="469"/>
      <c r="BRQ25" s="469"/>
      <c r="BRR25" s="469"/>
      <c r="BRS25" s="469"/>
      <c r="BRT25" s="469"/>
      <c r="BRU25" s="469"/>
      <c r="BRV25" s="469"/>
      <c r="BRW25" s="469"/>
      <c r="BRX25" s="469"/>
      <c r="BRY25" s="469"/>
      <c r="BRZ25" s="469"/>
      <c r="BSA25" s="469"/>
      <c r="BSB25" s="469"/>
      <c r="BSC25" s="469"/>
      <c r="BSD25" s="469"/>
      <c r="BSE25" s="469"/>
      <c r="BSF25" s="469"/>
      <c r="BSG25" s="469"/>
      <c r="BSH25" s="469"/>
      <c r="BSI25" s="469"/>
      <c r="BSJ25" s="469"/>
      <c r="BSK25" s="469"/>
      <c r="BSL25" s="469"/>
      <c r="BSM25" s="469"/>
      <c r="BSN25" s="469"/>
      <c r="BSO25" s="469"/>
      <c r="BSP25" s="469"/>
      <c r="BSQ25" s="469"/>
      <c r="BSR25" s="469"/>
      <c r="BSS25" s="469"/>
      <c r="BST25" s="469"/>
      <c r="BSU25" s="469"/>
      <c r="BSV25" s="469"/>
      <c r="BSW25" s="469"/>
      <c r="BSX25" s="469"/>
      <c r="BSY25" s="469"/>
      <c r="BSZ25" s="469"/>
      <c r="BTA25" s="469"/>
      <c r="BTB25" s="469"/>
      <c r="BTC25" s="469"/>
      <c r="BTD25" s="469"/>
      <c r="BTE25" s="469"/>
      <c r="BTF25" s="469"/>
      <c r="BTG25" s="469"/>
      <c r="BTH25" s="469"/>
      <c r="BTI25" s="469"/>
      <c r="BTJ25" s="469"/>
      <c r="BTK25" s="469"/>
      <c r="BTL25" s="469"/>
      <c r="BTM25" s="469"/>
      <c r="BTN25" s="469"/>
      <c r="BTO25" s="469"/>
      <c r="BTP25" s="469"/>
      <c r="BTQ25" s="469"/>
      <c r="BTR25" s="469"/>
      <c r="BTS25" s="469"/>
      <c r="BTT25" s="469"/>
      <c r="BTU25" s="469"/>
      <c r="BTV25" s="469"/>
      <c r="BTW25" s="469"/>
      <c r="BTX25" s="469"/>
      <c r="BTY25" s="469"/>
      <c r="BTZ25" s="469"/>
      <c r="BUA25" s="469"/>
      <c r="BUB25" s="469"/>
      <c r="BUC25" s="469"/>
      <c r="BUD25" s="469"/>
      <c r="BUE25" s="469"/>
      <c r="BUF25" s="469"/>
      <c r="BUG25" s="469"/>
      <c r="BUH25" s="469"/>
      <c r="BUI25" s="469"/>
      <c r="BUJ25" s="469"/>
      <c r="BUK25" s="469"/>
      <c r="BUL25" s="469"/>
      <c r="BUM25" s="469"/>
      <c r="BUN25" s="469"/>
      <c r="BUO25" s="469"/>
      <c r="BUP25" s="469"/>
      <c r="BUQ25" s="469"/>
      <c r="BUR25" s="469"/>
      <c r="BUS25" s="469"/>
      <c r="BUT25" s="469"/>
      <c r="BUU25" s="469"/>
      <c r="BUV25" s="469"/>
      <c r="BUW25" s="469"/>
      <c r="BUX25" s="469"/>
      <c r="BUY25" s="469"/>
      <c r="BUZ25" s="469"/>
      <c r="BVA25" s="469"/>
      <c r="BVB25" s="469"/>
      <c r="BVC25" s="469"/>
      <c r="BVD25" s="469"/>
      <c r="BVE25" s="469"/>
      <c r="BVF25" s="469"/>
      <c r="BVG25" s="469"/>
      <c r="BVH25" s="469"/>
      <c r="BVI25" s="469"/>
      <c r="BVJ25" s="469"/>
      <c r="BVK25" s="469"/>
      <c r="BVL25" s="469"/>
      <c r="BVM25" s="469"/>
      <c r="BVN25" s="469"/>
      <c r="BVO25" s="469"/>
      <c r="BVP25" s="469"/>
      <c r="BVQ25" s="469"/>
      <c r="BVR25" s="469"/>
      <c r="BVS25" s="469"/>
      <c r="BVT25" s="469"/>
      <c r="BVU25" s="469"/>
      <c r="BVV25" s="469"/>
      <c r="BVW25" s="469"/>
      <c r="BVX25" s="469"/>
      <c r="BVY25" s="469"/>
      <c r="BVZ25" s="469"/>
      <c r="BWA25" s="469"/>
      <c r="BWB25" s="469"/>
      <c r="BWC25" s="469"/>
      <c r="BWD25" s="469"/>
      <c r="BWE25" s="469"/>
      <c r="BWF25" s="469"/>
      <c r="BWG25" s="469"/>
      <c r="BWH25" s="469"/>
      <c r="BWI25" s="469"/>
      <c r="BWJ25" s="469"/>
      <c r="BWK25" s="469"/>
      <c r="BWL25" s="469"/>
      <c r="BWM25" s="469"/>
      <c r="BWN25" s="469"/>
      <c r="BWO25" s="469"/>
      <c r="BWP25" s="469"/>
      <c r="BWQ25" s="469"/>
      <c r="BWR25" s="469"/>
      <c r="BWS25" s="469"/>
      <c r="BWT25" s="469"/>
      <c r="BWU25" s="469"/>
      <c r="BWV25" s="469"/>
      <c r="BWW25" s="469"/>
      <c r="BWX25" s="469"/>
      <c r="BWY25" s="469"/>
      <c r="BWZ25" s="469"/>
      <c r="BXA25" s="469"/>
      <c r="BXB25" s="469"/>
      <c r="BXC25" s="469"/>
      <c r="BXD25" s="469"/>
      <c r="BXE25" s="469"/>
      <c r="BXF25" s="469"/>
      <c r="BXG25" s="469"/>
      <c r="BXH25" s="469"/>
      <c r="BXI25" s="469"/>
      <c r="BXJ25" s="469"/>
      <c r="BXK25" s="469"/>
    </row>
    <row r="26" spans="1:1987" ht="30" customHeight="1" x14ac:dyDescent="0.35">
      <c r="A26" s="1750" t="s">
        <v>1756</v>
      </c>
      <c r="B26" s="2112">
        <v>995.62956175999989</v>
      </c>
      <c r="C26" s="2112">
        <v>33114.426237356965</v>
      </c>
      <c r="D26" s="2113">
        <v>34110.05579911697</v>
      </c>
      <c r="F26" s="2104"/>
      <c r="G26" s="2099"/>
      <c r="H26" s="2104"/>
      <c r="I26" s="2105"/>
    </row>
    <row r="27" spans="1:1987" ht="30" customHeight="1" x14ac:dyDescent="0.35">
      <c r="A27" s="1724" t="s">
        <v>1757</v>
      </c>
      <c r="B27" s="2108">
        <v>437.7359689954464</v>
      </c>
      <c r="C27" s="2108">
        <v>27847.691333848197</v>
      </c>
      <c r="D27" s="2109">
        <v>28285.427302843644</v>
      </c>
      <c r="F27" s="2104"/>
      <c r="G27" s="2099"/>
      <c r="H27" s="2104"/>
      <c r="I27" s="2105"/>
    </row>
    <row r="28" spans="1:1987" ht="30" customHeight="1" thickBot="1" x14ac:dyDescent="0.4">
      <c r="A28" s="1753" t="s">
        <v>1758</v>
      </c>
      <c r="B28" s="2114">
        <v>0.69000178999999995</v>
      </c>
      <c r="C28" s="2114">
        <v>5213.4059765088023</v>
      </c>
      <c r="D28" s="2115">
        <v>5214.0959782988029</v>
      </c>
      <c r="F28" s="2104"/>
      <c r="G28" s="2099"/>
      <c r="H28" s="2104"/>
      <c r="I28" s="2105"/>
    </row>
    <row r="29" spans="1:1987" ht="30" customHeight="1" thickTop="1" thickBot="1" x14ac:dyDescent="0.4">
      <c r="A29" s="1756" t="s">
        <v>1759</v>
      </c>
      <c r="B29" s="2116">
        <v>313355.60832044459</v>
      </c>
      <c r="C29" s="2116">
        <v>136754.24598542348</v>
      </c>
      <c r="D29" s="2117">
        <v>450109.85430586804</v>
      </c>
      <c r="G29" s="2099"/>
    </row>
    <row r="30" spans="1:1987" ht="30" customHeight="1" thickTop="1" thickBot="1" x14ac:dyDescent="0.4">
      <c r="A30" s="1756" t="s">
        <v>1760</v>
      </c>
      <c r="B30" s="2116">
        <v>311921.55280789913</v>
      </c>
      <c r="C30" s="2116">
        <v>70578.722437709497</v>
      </c>
      <c r="D30" s="2117">
        <v>382500.27524560859</v>
      </c>
      <c r="G30" s="2099"/>
    </row>
    <row r="31" spans="1:1987" s="1601" customFormat="1" ht="15" thickTop="1" x14ac:dyDescent="0.25">
      <c r="A31" s="1680" t="s">
        <v>598</v>
      </c>
      <c r="B31" s="2050"/>
      <c r="C31" s="2050"/>
      <c r="D31" s="2050"/>
      <c r="F31" s="2118"/>
      <c r="G31" s="2118"/>
      <c r="H31" s="2118"/>
      <c r="I31" s="2119"/>
      <c r="J31" s="2119"/>
      <c r="K31" s="2119"/>
    </row>
    <row r="32" spans="1:1987" x14ac:dyDescent="0.25">
      <c r="A32" s="459" t="s">
        <v>4301</v>
      </c>
      <c r="B32" s="2120"/>
      <c r="C32" s="2120"/>
      <c r="D32" s="2120"/>
      <c r="F32" s="2121"/>
      <c r="G32" s="2121"/>
      <c r="H32" s="2121"/>
    </row>
    <row r="33" spans="1:8" ht="15.75" x14ac:dyDescent="0.25">
      <c r="A33" s="459" t="s">
        <v>4302</v>
      </c>
      <c r="B33" s="2122"/>
      <c r="C33" s="2122"/>
      <c r="D33" s="2122"/>
      <c r="F33" s="2121"/>
      <c r="G33" s="2121"/>
      <c r="H33" s="2121"/>
    </row>
    <row r="34" spans="1:8" ht="15.75" x14ac:dyDescent="0.25">
      <c r="A34" s="2032" t="s">
        <v>3851</v>
      </c>
      <c r="B34" s="2051"/>
      <c r="C34" s="2051"/>
      <c r="D34" s="2051"/>
      <c r="F34" s="2121"/>
      <c r="G34" s="2121"/>
      <c r="H34" s="2121"/>
    </row>
    <row r="35" spans="1:8" ht="15.75" x14ac:dyDescent="0.25">
      <c r="A35" s="2029" t="s">
        <v>1765</v>
      </c>
      <c r="B35" s="2051"/>
      <c r="C35" s="2051"/>
      <c r="D35" s="2051"/>
      <c r="F35" s="2121"/>
      <c r="G35" s="2121"/>
      <c r="H35" s="2121"/>
    </row>
    <row r="36" spans="1:8" x14ac:dyDescent="0.25">
      <c r="A36" s="1658" t="s">
        <v>794</v>
      </c>
      <c r="F36" s="2121"/>
      <c r="G36" s="2121"/>
      <c r="H36" s="2121"/>
    </row>
    <row r="37" spans="1:8" x14ac:dyDescent="0.25">
      <c r="F37" s="2121"/>
      <c r="G37" s="2121"/>
      <c r="H37" s="2121"/>
    </row>
    <row r="38" spans="1:8" x14ac:dyDescent="0.25">
      <c r="F38" s="2123"/>
      <c r="G38" s="2123"/>
      <c r="H38" s="2123"/>
    </row>
    <row r="39" spans="1:8" x14ac:dyDescent="0.25">
      <c r="D39" s="1760"/>
      <c r="F39" s="2124"/>
      <c r="G39" s="2124"/>
      <c r="H39" s="2124"/>
    </row>
    <row r="40" spans="1:8" x14ac:dyDescent="0.25">
      <c r="D40" s="1760"/>
    </row>
  </sheetData>
  <mergeCells count="1">
    <mergeCell ref="A1:G1"/>
  </mergeCells>
  <printOptions horizontalCentered="1"/>
  <pageMargins left="0.74803149606299213" right="0.74803149606299213" top="0.74803149606299213" bottom="0.74803149606299213" header="0.31496062992125984" footer="0"/>
  <pageSetup paperSize="9" scale="65"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V38"/>
  <sheetViews>
    <sheetView showGridLines="0" zoomScale="55" zoomScaleNormal="55" zoomScaleSheetLayoutView="85" workbookViewId="0">
      <pane xSplit="1" ySplit="3" topLeftCell="B4" activePane="bottomRight" state="frozen"/>
      <selection activeCell="R21" sqref="R21"/>
      <selection pane="topRight" activeCell="R21" sqref="R21"/>
      <selection pane="bottomLeft" activeCell="R21" sqref="R21"/>
      <selection pane="bottomRight" sqref="A1:AE1"/>
    </sheetView>
  </sheetViews>
  <sheetFormatPr defaultColWidth="74.28515625" defaultRowHeight="20.25" x14ac:dyDescent="0.35"/>
  <cols>
    <col min="1" max="1" width="78.7109375" style="466" customWidth="1"/>
    <col min="2" max="2" width="21.7109375" style="466" hidden="1" customWidth="1"/>
    <col min="3" max="7" width="10.7109375" style="466" hidden="1" customWidth="1"/>
    <col min="8" max="19" width="11.5703125" style="466" hidden="1" customWidth="1"/>
    <col min="20" max="21" width="12.42578125" style="466" hidden="1" customWidth="1"/>
    <col min="22" max="34" width="12.42578125" style="466" customWidth="1"/>
    <col min="35" max="16384" width="74.28515625" style="469"/>
  </cols>
  <sheetData>
    <row r="1" spans="1:34" ht="19.149999999999999" customHeight="1" x14ac:dyDescent="0.3">
      <c r="A1" s="3329" t="s">
        <v>4303</v>
      </c>
      <c r="B1" s="3329"/>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2125"/>
      <c r="AG1" s="469"/>
      <c r="AH1" s="469"/>
    </row>
    <row r="2" spans="1:34" ht="19.5" customHeight="1" thickBot="1" x14ac:dyDescent="0.4">
      <c r="A2" s="2126"/>
      <c r="F2" s="2127"/>
      <c r="G2" s="2127"/>
      <c r="H2" s="2127"/>
      <c r="I2" s="2128"/>
      <c r="J2" s="2128"/>
      <c r="K2" s="2128"/>
      <c r="L2" s="2128"/>
      <c r="M2" s="2128"/>
      <c r="N2" s="2128"/>
      <c r="O2" s="2129"/>
      <c r="P2" s="2129"/>
      <c r="Q2" s="2129"/>
      <c r="R2" s="2129"/>
      <c r="S2" s="2129"/>
      <c r="T2" s="2129"/>
      <c r="U2" s="2129"/>
      <c r="V2" s="2129"/>
      <c r="W2" s="2129"/>
      <c r="X2" s="2129"/>
      <c r="Y2" s="2129"/>
      <c r="Z2" s="2129"/>
      <c r="AA2" s="2129"/>
      <c r="AB2" s="2129"/>
      <c r="AC2" s="2129"/>
      <c r="AD2" s="2129"/>
      <c r="AE2" s="2129"/>
      <c r="AF2" s="2129"/>
      <c r="AG2" s="2129"/>
      <c r="AH2" s="2129" t="s">
        <v>1645</v>
      </c>
    </row>
    <row r="3" spans="1:34" s="2132" customFormat="1" ht="30" customHeight="1" thickTop="1" thickBot="1" x14ac:dyDescent="0.35">
      <c r="A3" s="2130"/>
      <c r="B3" s="2131">
        <v>43435</v>
      </c>
      <c r="C3" s="2131">
        <v>43466</v>
      </c>
      <c r="D3" s="2131">
        <v>43497</v>
      </c>
      <c r="E3" s="2131">
        <v>43525</v>
      </c>
      <c r="F3" s="2131">
        <v>43556</v>
      </c>
      <c r="G3" s="2131">
        <v>43586</v>
      </c>
      <c r="H3" s="2131">
        <v>43617</v>
      </c>
      <c r="I3" s="2131">
        <v>43647</v>
      </c>
      <c r="J3" s="2131">
        <v>43678</v>
      </c>
      <c r="K3" s="2131">
        <v>43709</v>
      </c>
      <c r="L3" s="2131">
        <v>43739</v>
      </c>
      <c r="M3" s="2131">
        <v>43770</v>
      </c>
      <c r="N3" s="2131">
        <v>43800</v>
      </c>
      <c r="O3" s="2131">
        <v>43831</v>
      </c>
      <c r="P3" s="2131" t="s">
        <v>3853</v>
      </c>
      <c r="Q3" s="2131" t="s">
        <v>3854</v>
      </c>
      <c r="R3" s="2131" t="s">
        <v>1089</v>
      </c>
      <c r="S3" s="2131" t="s">
        <v>773</v>
      </c>
      <c r="T3" s="2131">
        <v>43983</v>
      </c>
      <c r="U3" s="2131">
        <v>44013</v>
      </c>
      <c r="V3" s="2131">
        <v>44044</v>
      </c>
      <c r="W3" s="2131">
        <v>44075</v>
      </c>
      <c r="X3" s="2131">
        <v>44105</v>
      </c>
      <c r="Y3" s="2131">
        <v>44136</v>
      </c>
      <c r="Z3" s="2131">
        <v>44166</v>
      </c>
      <c r="AA3" s="2131">
        <v>44197</v>
      </c>
      <c r="AB3" s="2131">
        <v>44228</v>
      </c>
      <c r="AC3" s="2131">
        <v>44256</v>
      </c>
      <c r="AD3" s="2131">
        <v>44287</v>
      </c>
      <c r="AE3" s="2131">
        <v>44317</v>
      </c>
      <c r="AF3" s="2131">
        <v>44348</v>
      </c>
      <c r="AG3" s="2131">
        <v>44378</v>
      </c>
      <c r="AH3" s="2131">
        <v>44409</v>
      </c>
    </row>
    <row r="4" spans="1:34" ht="21" customHeight="1" thickTop="1" x14ac:dyDescent="0.5">
      <c r="A4" s="1721" t="s">
        <v>1711</v>
      </c>
      <c r="B4" s="2133">
        <v>158512.93310505582</v>
      </c>
      <c r="C4" s="1722">
        <v>156176.79907123878</v>
      </c>
      <c r="D4" s="1722">
        <v>155559.312910254</v>
      </c>
      <c r="E4" s="1722">
        <v>157176.41799536388</v>
      </c>
      <c r="F4" s="1722">
        <v>155777.31136773273</v>
      </c>
      <c r="G4" s="1722">
        <v>156106.32268643624</v>
      </c>
      <c r="H4" s="1722">
        <v>157047.73795297285</v>
      </c>
      <c r="I4" s="1722">
        <v>156235.82846183961</v>
      </c>
      <c r="J4" s="1722">
        <v>155665.62861001887</v>
      </c>
      <c r="K4" s="1722">
        <v>155894.77198606762</v>
      </c>
      <c r="L4" s="1722">
        <v>157710.24959835861</v>
      </c>
      <c r="M4" s="1722">
        <v>160075.11680521537</v>
      </c>
      <c r="N4" s="1722">
        <v>158829.19991170664</v>
      </c>
      <c r="O4" s="1722">
        <v>158109.92677278758</v>
      </c>
      <c r="P4" s="1722">
        <v>155027.02874682622</v>
      </c>
      <c r="Q4" s="1722">
        <v>157070.60830749874</v>
      </c>
      <c r="R4" s="1722">
        <v>158086.55734955327</v>
      </c>
      <c r="S4" s="1722">
        <v>159423.89086724311</v>
      </c>
      <c r="T4" s="1722">
        <v>162560.29688116137</v>
      </c>
      <c r="U4" s="1722">
        <v>163940.37218923523</v>
      </c>
      <c r="V4" s="1722">
        <v>165212.32898886659</v>
      </c>
      <c r="W4" s="1722">
        <v>166323.64675499118</v>
      </c>
      <c r="X4" s="1722">
        <v>167249.09921072589</v>
      </c>
      <c r="Y4" s="1722">
        <v>172271.11478658416</v>
      </c>
      <c r="Z4" s="1722">
        <v>173239.41630281007</v>
      </c>
      <c r="AA4" s="1722">
        <v>174511.11845219147</v>
      </c>
      <c r="AB4" s="1722">
        <v>177629.54095807864</v>
      </c>
      <c r="AC4" s="1722">
        <v>175261.56960601482</v>
      </c>
      <c r="AD4" s="1722">
        <v>175985.01713520562</v>
      </c>
      <c r="AE4" s="1722">
        <v>176630.80346289391</v>
      </c>
      <c r="AF4" s="1722">
        <v>176095.04113275107</v>
      </c>
      <c r="AG4" s="1722">
        <v>173243.77049709883</v>
      </c>
      <c r="AH4" s="1722">
        <v>172210.92636174805</v>
      </c>
    </row>
    <row r="5" spans="1:34" ht="21" customHeight="1" x14ac:dyDescent="0.5">
      <c r="A5" s="1724" t="s">
        <v>1649</v>
      </c>
      <c r="B5" s="2134">
        <v>13047.279731130708</v>
      </c>
      <c r="C5" s="1725">
        <v>13028.920190513672</v>
      </c>
      <c r="D5" s="1725">
        <v>13338.828392184547</v>
      </c>
      <c r="E5" s="1725">
        <v>13956.499425182839</v>
      </c>
      <c r="F5" s="1725">
        <v>13175.933777549408</v>
      </c>
      <c r="G5" s="1725">
        <v>12504.634318057073</v>
      </c>
      <c r="H5" s="1725">
        <v>14147.519214386912</v>
      </c>
      <c r="I5" s="1725">
        <v>13790.894689327008</v>
      </c>
      <c r="J5" s="1725">
        <v>11264.416213562248</v>
      </c>
      <c r="K5" s="1725">
        <v>11474.904579235619</v>
      </c>
      <c r="L5" s="1725">
        <v>11717.444321068455</v>
      </c>
      <c r="M5" s="1725">
        <v>12486.49423869058</v>
      </c>
      <c r="N5" s="1725">
        <v>13172.099934014248</v>
      </c>
      <c r="O5" s="1725">
        <v>12845.577172030646</v>
      </c>
      <c r="P5" s="1725">
        <v>12171.83072583594</v>
      </c>
      <c r="Q5" s="1725">
        <v>11986.028141263392</v>
      </c>
      <c r="R5" s="1725">
        <v>12684.021258498115</v>
      </c>
      <c r="S5" s="1725">
        <v>12101.209585709285</v>
      </c>
      <c r="T5" s="1725">
        <v>12161.374791376244</v>
      </c>
      <c r="U5" s="1725">
        <v>12151.495247312354</v>
      </c>
      <c r="V5" s="1725">
        <v>12551.822126785599</v>
      </c>
      <c r="W5" s="1725">
        <v>13139.993910879541</v>
      </c>
      <c r="X5" s="1725">
        <v>13846.5103259567</v>
      </c>
      <c r="Y5" s="1725">
        <v>14082.199728696101</v>
      </c>
      <c r="Z5" s="1725">
        <v>14612.724429194117</v>
      </c>
      <c r="AA5" s="1725">
        <v>14482.280906990763</v>
      </c>
      <c r="AB5" s="1725">
        <v>14370.380578511233</v>
      </c>
      <c r="AC5" s="1725">
        <v>14183.329417887086</v>
      </c>
      <c r="AD5" s="1725">
        <v>12692.128440030836</v>
      </c>
      <c r="AE5" s="1725">
        <v>12717.669565106342</v>
      </c>
      <c r="AF5" s="1725">
        <v>12510.222352197976</v>
      </c>
      <c r="AG5" s="1725">
        <v>12458.869671010003</v>
      </c>
      <c r="AH5" s="1725">
        <v>12323.676324226843</v>
      </c>
    </row>
    <row r="6" spans="1:34" s="1629" customFormat="1" ht="21" customHeight="1" x14ac:dyDescent="0.5">
      <c r="A6" s="1724" t="s">
        <v>1655</v>
      </c>
      <c r="B6" s="2134">
        <v>70.808454440000006</v>
      </c>
      <c r="C6" s="1725">
        <v>69.926823560000003</v>
      </c>
      <c r="D6" s="1725">
        <v>68.461309540000002</v>
      </c>
      <c r="E6" s="1725">
        <v>68.91741442</v>
      </c>
      <c r="F6" s="1725">
        <v>68.01520902</v>
      </c>
      <c r="G6" s="1725">
        <v>67.115435640000001</v>
      </c>
      <c r="H6" s="1725">
        <v>87.216233729999999</v>
      </c>
      <c r="I6" s="1725">
        <v>44.030005299999999</v>
      </c>
      <c r="J6" s="1725">
        <v>44.829708489999994</v>
      </c>
      <c r="K6" s="1725">
        <v>44.057800919999991</v>
      </c>
      <c r="L6" s="1725">
        <v>44.204257439999999</v>
      </c>
      <c r="M6" s="1725">
        <v>43.420813669999994</v>
      </c>
      <c r="N6" s="1725">
        <v>43.79300117999999</v>
      </c>
      <c r="O6" s="1725">
        <v>42.818415430000002</v>
      </c>
      <c r="P6" s="1725">
        <v>42.53259414</v>
      </c>
      <c r="Q6" s="1725">
        <v>48.742098580000004</v>
      </c>
      <c r="R6" s="1725">
        <v>41.880742009999999</v>
      </c>
      <c r="S6" s="1725">
        <v>41.950179869999999</v>
      </c>
      <c r="T6" s="1725">
        <v>42.063946999999999</v>
      </c>
      <c r="U6" s="1725">
        <v>42.064691390000007</v>
      </c>
      <c r="V6" s="1725">
        <v>42.195459270000001</v>
      </c>
      <c r="W6" s="1725">
        <v>2.1504089999999998</v>
      </c>
      <c r="X6" s="1725">
        <v>2.1650823099999998</v>
      </c>
      <c r="Y6" s="1725">
        <v>2.2737708599999999</v>
      </c>
      <c r="Z6" s="1725">
        <v>2.2504919900000004</v>
      </c>
      <c r="AA6" s="1725">
        <v>2.2670240000000002</v>
      </c>
      <c r="AB6" s="1725">
        <v>2.2869962000000004</v>
      </c>
      <c r="AC6" s="1725">
        <v>2.30494332</v>
      </c>
      <c r="AD6" s="1725">
        <v>0.81232177000000005</v>
      </c>
      <c r="AE6" s="1725">
        <v>1.3217221499999998</v>
      </c>
      <c r="AF6" s="1725">
        <v>1.86552451</v>
      </c>
      <c r="AG6" s="1725">
        <v>2.2260569100000001</v>
      </c>
      <c r="AH6" s="1725">
        <v>2.3274240600000002</v>
      </c>
    </row>
    <row r="7" spans="1:34" s="1629" customFormat="1" ht="21" customHeight="1" x14ac:dyDescent="0.5">
      <c r="A7" s="1724" t="s">
        <v>1656</v>
      </c>
      <c r="B7" s="2134">
        <v>23981.179039734518</v>
      </c>
      <c r="C7" s="1725">
        <v>23999.711968565542</v>
      </c>
      <c r="D7" s="1725">
        <v>23234.766982419998</v>
      </c>
      <c r="E7" s="1725">
        <v>23998.443679835873</v>
      </c>
      <c r="F7" s="1725">
        <v>23656.957258728187</v>
      </c>
      <c r="G7" s="1725">
        <v>24119.601870569884</v>
      </c>
      <c r="H7" s="1725">
        <v>22525.299079888478</v>
      </c>
      <c r="I7" s="1725">
        <v>22642.784235894014</v>
      </c>
      <c r="J7" s="1725">
        <v>21954.250832137957</v>
      </c>
      <c r="K7" s="1725">
        <v>21495.855381336893</v>
      </c>
      <c r="L7" s="1725">
        <v>21482.530849012772</v>
      </c>
      <c r="M7" s="1725">
        <v>21585.882983112366</v>
      </c>
      <c r="N7" s="1725">
        <v>21885.937184484981</v>
      </c>
      <c r="O7" s="1725">
        <v>22098.505558605117</v>
      </c>
      <c r="P7" s="1725">
        <v>21584.619325079337</v>
      </c>
      <c r="Q7" s="1725">
        <v>21736.202814859342</v>
      </c>
      <c r="R7" s="1725">
        <v>22012.323638679365</v>
      </c>
      <c r="S7" s="1725">
        <v>22999.245957246225</v>
      </c>
      <c r="T7" s="1725">
        <v>23162.726524735568</v>
      </c>
      <c r="U7" s="1725">
        <v>22594.147387625617</v>
      </c>
      <c r="V7" s="1725">
        <v>22270.012782734033</v>
      </c>
      <c r="W7" s="1725">
        <v>21240.7382201648</v>
      </c>
      <c r="X7" s="1725">
        <v>21370.426175727262</v>
      </c>
      <c r="Y7" s="1725">
        <v>21445.367282544248</v>
      </c>
      <c r="Z7" s="1725">
        <v>21326.911107629861</v>
      </c>
      <c r="AA7" s="1725">
        <v>22187.646496585847</v>
      </c>
      <c r="AB7" s="1725">
        <v>21418.493662607907</v>
      </c>
      <c r="AC7" s="1725">
        <v>20646.994413098248</v>
      </c>
      <c r="AD7" s="1725">
        <v>20734.429404388622</v>
      </c>
      <c r="AE7" s="1725">
        <v>20596.008722094131</v>
      </c>
      <c r="AF7" s="1725">
        <v>20636.569175158955</v>
      </c>
      <c r="AG7" s="1725">
        <v>20457.727296515153</v>
      </c>
      <c r="AH7" s="1725">
        <v>20342.89395600191</v>
      </c>
    </row>
    <row r="8" spans="1:34" s="1629" customFormat="1" ht="21" customHeight="1" x14ac:dyDescent="0.5">
      <c r="A8" s="1724" t="s">
        <v>1679</v>
      </c>
      <c r="B8" s="2134">
        <v>4412.3720852048655</v>
      </c>
      <c r="C8" s="1725">
        <v>4441.3158730599989</v>
      </c>
      <c r="D8" s="1725">
        <v>4116.7991356000002</v>
      </c>
      <c r="E8" s="1725">
        <v>4189.2393139254018</v>
      </c>
      <c r="F8" s="1725">
        <v>4263.0469148194288</v>
      </c>
      <c r="G8" s="1725">
        <v>4335.0999730688081</v>
      </c>
      <c r="H8" s="1725">
        <v>4742.9754124999672</v>
      </c>
      <c r="I8" s="1725">
        <v>4533.9441483499986</v>
      </c>
      <c r="J8" s="1725">
        <v>4560.0265176800003</v>
      </c>
      <c r="K8" s="1725">
        <v>4546.4298366699995</v>
      </c>
      <c r="L8" s="1725">
        <v>4602.9665903600007</v>
      </c>
      <c r="M8" s="1725">
        <v>4691.5038830453896</v>
      </c>
      <c r="N8" s="1725">
        <v>4290.47817149</v>
      </c>
      <c r="O8" s="1725">
        <v>4256.0865811900003</v>
      </c>
      <c r="P8" s="1725">
        <v>4134.5035669399995</v>
      </c>
      <c r="Q8" s="1725">
        <v>4245.4066414700001</v>
      </c>
      <c r="R8" s="1725">
        <v>4231.4683437900003</v>
      </c>
      <c r="S8" s="1725">
        <v>4294.0903105299994</v>
      </c>
      <c r="T8" s="1725">
        <v>4291.3451237399995</v>
      </c>
      <c r="U8" s="1725">
        <v>3436.8730822299999</v>
      </c>
      <c r="V8" s="1725">
        <v>3544.2517874499999</v>
      </c>
      <c r="W8" s="1725">
        <v>3483.6579102999995</v>
      </c>
      <c r="X8" s="1725">
        <v>3510.1041370100002</v>
      </c>
      <c r="Y8" s="1725">
        <v>3503.4701529399999</v>
      </c>
      <c r="Z8" s="1725">
        <v>3346.7853945400007</v>
      </c>
      <c r="AA8" s="1725">
        <v>3498.5202429299998</v>
      </c>
      <c r="AB8" s="1725">
        <v>3528.2013638900003</v>
      </c>
      <c r="AC8" s="1725">
        <v>3417.8375146000003</v>
      </c>
      <c r="AD8" s="1725">
        <v>3859.26199576</v>
      </c>
      <c r="AE8" s="1725">
        <v>3906.4620248699998</v>
      </c>
      <c r="AF8" s="1725">
        <v>3815.4481699399994</v>
      </c>
      <c r="AG8" s="1725">
        <v>3829.2538815600001</v>
      </c>
      <c r="AH8" s="1725">
        <v>3904.7027336099995</v>
      </c>
    </row>
    <row r="9" spans="1:34" s="1629" customFormat="1" ht="21" customHeight="1" x14ac:dyDescent="0.5">
      <c r="A9" s="1724" t="s">
        <v>1680</v>
      </c>
      <c r="B9" s="2134">
        <v>163.86700480000002</v>
      </c>
      <c r="C9" s="1725">
        <v>162.10704654</v>
      </c>
      <c r="D9" s="1725">
        <v>169.89965837</v>
      </c>
      <c r="E9" s="1725">
        <v>160.14100066</v>
      </c>
      <c r="F9" s="1725">
        <v>169.89227180999998</v>
      </c>
      <c r="G9" s="1725">
        <v>167.28082714000001</v>
      </c>
      <c r="H9" s="1725">
        <v>165.60684165999999</v>
      </c>
      <c r="I9" s="1725">
        <v>163.08224885999999</v>
      </c>
      <c r="J9" s="1725">
        <v>157.31331079999998</v>
      </c>
      <c r="K9" s="1725">
        <v>156.98074539999999</v>
      </c>
      <c r="L9" s="1725">
        <v>160.83398560000001</v>
      </c>
      <c r="M9" s="1725">
        <v>153.04045567</v>
      </c>
      <c r="N9" s="1725">
        <v>178.50163032</v>
      </c>
      <c r="O9" s="1725">
        <v>169.30126107000001</v>
      </c>
      <c r="P9" s="1725">
        <v>155.56229945000001</v>
      </c>
      <c r="Q9" s="1725">
        <v>156.36168997000001</v>
      </c>
      <c r="R9" s="1725">
        <v>145.32306366</v>
      </c>
      <c r="S9" s="1725">
        <v>144.88703622</v>
      </c>
      <c r="T9" s="1725">
        <v>137.93518655</v>
      </c>
      <c r="U9" s="1725">
        <v>144.42753895000001</v>
      </c>
      <c r="V9" s="1725">
        <v>144.07684077000002</v>
      </c>
      <c r="W9" s="1725">
        <v>131.80990048000001</v>
      </c>
      <c r="X9" s="1725">
        <v>133.71977916</v>
      </c>
      <c r="Y9" s="1725">
        <v>136.63254471000002</v>
      </c>
      <c r="Z9" s="1725">
        <v>140.81951545000001</v>
      </c>
      <c r="AA9" s="1725">
        <v>143.46674062000002</v>
      </c>
      <c r="AB9" s="1725">
        <v>135.0943795</v>
      </c>
      <c r="AC9" s="1725">
        <v>134.63193837</v>
      </c>
      <c r="AD9" s="1725">
        <v>115.89166911999999</v>
      </c>
      <c r="AE9" s="1725">
        <v>117.26920045999998</v>
      </c>
      <c r="AF9" s="1725">
        <v>110.74237250000002</v>
      </c>
      <c r="AG9" s="1725">
        <v>142.78335443</v>
      </c>
      <c r="AH9" s="1725">
        <v>194.82521812000005</v>
      </c>
    </row>
    <row r="10" spans="1:34" ht="21" customHeight="1" x14ac:dyDescent="0.5">
      <c r="A10" s="1724" t="s">
        <v>1681</v>
      </c>
      <c r="B10" s="2134">
        <v>20160.381574957319</v>
      </c>
      <c r="C10" s="1725">
        <v>19710.980177258956</v>
      </c>
      <c r="D10" s="1725">
        <v>19555.553487326873</v>
      </c>
      <c r="E10" s="1725">
        <v>19829.107341328967</v>
      </c>
      <c r="F10" s="1725">
        <v>19405.830580150825</v>
      </c>
      <c r="G10" s="1725">
        <v>19549.930824703155</v>
      </c>
      <c r="H10" s="1725">
        <v>18530.252900189818</v>
      </c>
      <c r="I10" s="1725">
        <v>18600.977000758634</v>
      </c>
      <c r="J10" s="1725">
        <v>18863.69621479441</v>
      </c>
      <c r="K10" s="1725">
        <v>18902.199191428786</v>
      </c>
      <c r="L10" s="1725">
        <v>19497.038842197759</v>
      </c>
      <c r="M10" s="1725">
        <v>19636.133284621937</v>
      </c>
      <c r="N10" s="1725">
        <v>19919.52115390863</v>
      </c>
      <c r="O10" s="1725">
        <v>19822.761949744294</v>
      </c>
      <c r="P10" s="1725">
        <v>19592.694517441021</v>
      </c>
      <c r="Q10" s="1725">
        <v>19155.616632189493</v>
      </c>
      <c r="R10" s="1725">
        <v>19369.580815703634</v>
      </c>
      <c r="S10" s="1725">
        <v>19319.270492094925</v>
      </c>
      <c r="T10" s="1725">
        <v>19798.496291407562</v>
      </c>
      <c r="U10" s="1725">
        <v>19838.825496268899</v>
      </c>
      <c r="V10" s="1725">
        <v>19915.59955949257</v>
      </c>
      <c r="W10" s="1725">
        <v>20148.123561256318</v>
      </c>
      <c r="X10" s="1725">
        <v>19748.943854913268</v>
      </c>
      <c r="Y10" s="1725">
        <v>20209.653852472369</v>
      </c>
      <c r="Z10" s="1725">
        <v>20068.589095498242</v>
      </c>
      <c r="AA10" s="1725">
        <v>20258.576287284857</v>
      </c>
      <c r="AB10" s="1725">
        <v>20740.379299445787</v>
      </c>
      <c r="AC10" s="1725">
        <v>20788.518788180856</v>
      </c>
      <c r="AD10" s="1725">
        <v>16812.451549526497</v>
      </c>
      <c r="AE10" s="1725">
        <v>16818.379975067288</v>
      </c>
      <c r="AF10" s="1725">
        <v>17249.544331875037</v>
      </c>
      <c r="AG10" s="1725">
        <v>16671.867293585161</v>
      </c>
      <c r="AH10" s="1725">
        <v>16585.128403111376</v>
      </c>
    </row>
    <row r="11" spans="1:34" ht="21" customHeight="1" x14ac:dyDescent="0.5">
      <c r="A11" s="1724" t="s">
        <v>1691</v>
      </c>
      <c r="B11" s="2134">
        <v>24696.943584104411</v>
      </c>
      <c r="C11" s="1725">
        <v>24482.663036116712</v>
      </c>
      <c r="D11" s="1725">
        <v>25202.084896078071</v>
      </c>
      <c r="E11" s="1725">
        <v>25092.835939981163</v>
      </c>
      <c r="F11" s="1725">
        <v>24530.886053230377</v>
      </c>
      <c r="G11" s="1725">
        <v>24926.865502970086</v>
      </c>
      <c r="H11" s="1725">
        <v>25728.193414111905</v>
      </c>
      <c r="I11" s="1725">
        <v>25071.826491368221</v>
      </c>
      <c r="J11" s="1725">
        <v>25616.925527024934</v>
      </c>
      <c r="K11" s="1725">
        <v>26561.361469714338</v>
      </c>
      <c r="L11" s="1725">
        <v>26602.45237020226</v>
      </c>
      <c r="M11" s="1725">
        <v>27038.598485840859</v>
      </c>
      <c r="N11" s="1725">
        <v>24256.976176717992</v>
      </c>
      <c r="O11" s="1725">
        <v>24694.848161147322</v>
      </c>
      <c r="P11" s="1725">
        <v>24147.678586824113</v>
      </c>
      <c r="Q11" s="1725">
        <v>24111.024907990173</v>
      </c>
      <c r="R11" s="1725">
        <v>23423.441832968216</v>
      </c>
      <c r="S11" s="1725">
        <v>23764.674324854881</v>
      </c>
      <c r="T11" s="1725">
        <v>24192.170942217046</v>
      </c>
      <c r="U11" s="1725">
        <v>24128.365592832888</v>
      </c>
      <c r="V11" s="1725">
        <v>23596.459194431762</v>
      </c>
      <c r="W11" s="1725">
        <v>24431.768504288397</v>
      </c>
      <c r="X11" s="1725">
        <v>23839.355005042496</v>
      </c>
      <c r="Y11" s="1725">
        <v>24371.844420055597</v>
      </c>
      <c r="Z11" s="1725">
        <v>23718.217639280083</v>
      </c>
      <c r="AA11" s="1725">
        <v>24201.205175347804</v>
      </c>
      <c r="AB11" s="1725">
        <v>23774.297309213631</v>
      </c>
      <c r="AC11" s="1725">
        <v>24029.09207699513</v>
      </c>
      <c r="AD11" s="1725">
        <v>24239.932360575494</v>
      </c>
      <c r="AE11" s="1725">
        <v>23785.326990273184</v>
      </c>
      <c r="AF11" s="1725">
        <v>23498.190297985977</v>
      </c>
      <c r="AG11" s="1725">
        <v>22864.980161106327</v>
      </c>
      <c r="AH11" s="1725">
        <v>21914.523912395376</v>
      </c>
    </row>
    <row r="12" spans="1:34" ht="21" customHeight="1" x14ac:dyDescent="0.5">
      <c r="A12" s="1724" t="s">
        <v>1695</v>
      </c>
      <c r="B12" s="2134">
        <v>3666.4427433965648</v>
      </c>
      <c r="C12" s="1725">
        <v>3676.901831600781</v>
      </c>
      <c r="D12" s="1725">
        <v>3648.3280808459285</v>
      </c>
      <c r="E12" s="1725">
        <v>3768.1505510332645</v>
      </c>
      <c r="F12" s="1725">
        <v>3774.2724302064835</v>
      </c>
      <c r="G12" s="1725">
        <v>3725.6487341874395</v>
      </c>
      <c r="H12" s="1725">
        <v>3753.8561423111018</v>
      </c>
      <c r="I12" s="1725">
        <v>3786.4175798419701</v>
      </c>
      <c r="J12" s="1725">
        <v>3695.6811222136262</v>
      </c>
      <c r="K12" s="1725">
        <v>3909.5876638281488</v>
      </c>
      <c r="L12" s="1725">
        <v>3990.2381741011081</v>
      </c>
      <c r="M12" s="1725">
        <v>4130.4766639854124</v>
      </c>
      <c r="N12" s="1725">
        <v>3850.7591331895574</v>
      </c>
      <c r="O12" s="1725">
        <v>3786.1801009899277</v>
      </c>
      <c r="P12" s="1725">
        <v>3703.7094429521485</v>
      </c>
      <c r="Q12" s="1725">
        <v>4071.4741167698603</v>
      </c>
      <c r="R12" s="1725">
        <v>4046.062154211158</v>
      </c>
      <c r="S12" s="1725">
        <v>4053.6602924487124</v>
      </c>
      <c r="T12" s="1725">
        <v>4670.8504502242849</v>
      </c>
      <c r="U12" s="1725">
        <v>4668.7991359649504</v>
      </c>
      <c r="V12" s="1725">
        <v>4822.3742884810335</v>
      </c>
      <c r="W12" s="1725">
        <v>5009.5711994347103</v>
      </c>
      <c r="X12" s="1725">
        <v>5048.2620714017439</v>
      </c>
      <c r="Y12" s="1725">
        <v>4971.3235806414532</v>
      </c>
      <c r="Z12" s="1725">
        <v>4989.3818303649441</v>
      </c>
      <c r="AA12" s="1725">
        <v>5050.8464218871568</v>
      </c>
      <c r="AB12" s="1725">
        <v>5061.3071111099025</v>
      </c>
      <c r="AC12" s="1725">
        <v>6204.7360015554823</v>
      </c>
      <c r="AD12" s="1725">
        <v>6374.6342448600089</v>
      </c>
      <c r="AE12" s="1725">
        <v>6463.583834660616</v>
      </c>
      <c r="AF12" s="1725">
        <v>6246.5768161268616</v>
      </c>
      <c r="AG12" s="1725">
        <v>4987.7255037478535</v>
      </c>
      <c r="AH12" s="1725">
        <v>4934.4483477504409</v>
      </c>
    </row>
    <row r="13" spans="1:34" ht="21" customHeight="1" x14ac:dyDescent="0.5">
      <c r="A13" s="1724" t="s">
        <v>1701</v>
      </c>
      <c r="B13" s="2134">
        <v>38793.068745323028</v>
      </c>
      <c r="C13" s="1725">
        <v>37823.616962911838</v>
      </c>
      <c r="D13" s="1725">
        <v>37740.876971017547</v>
      </c>
      <c r="E13" s="1725">
        <v>37614.786291354067</v>
      </c>
      <c r="F13" s="1725">
        <v>37632.484003006401</v>
      </c>
      <c r="G13" s="1725">
        <v>38185.517088296649</v>
      </c>
      <c r="H13" s="1725">
        <v>37909.204121887706</v>
      </c>
      <c r="I13" s="1725">
        <v>38128.653694148212</v>
      </c>
      <c r="J13" s="1725">
        <v>38783.180253459017</v>
      </c>
      <c r="K13" s="1725">
        <v>38264.199586790033</v>
      </c>
      <c r="L13" s="1725">
        <v>39002.284588300172</v>
      </c>
      <c r="M13" s="1725">
        <v>39119.653938196549</v>
      </c>
      <c r="N13" s="1725">
        <v>39558.412981099034</v>
      </c>
      <c r="O13" s="1725">
        <v>38962.103636535467</v>
      </c>
      <c r="P13" s="1725">
        <v>38206.891099927219</v>
      </c>
      <c r="Q13" s="1725">
        <v>39365.87904787228</v>
      </c>
      <c r="R13" s="1725">
        <v>40053.72744267113</v>
      </c>
      <c r="S13" s="1725">
        <v>41008.129499379698</v>
      </c>
      <c r="T13" s="1725">
        <v>41989.609506348548</v>
      </c>
      <c r="U13" s="1725">
        <v>44290.760990755218</v>
      </c>
      <c r="V13" s="1725">
        <v>45431.405250047457</v>
      </c>
      <c r="W13" s="1725">
        <v>46216.641469166396</v>
      </c>
      <c r="X13" s="1725">
        <v>46769.589970631627</v>
      </c>
      <c r="Y13" s="1725">
        <v>50286.200646568934</v>
      </c>
      <c r="Z13" s="1725">
        <v>51363.007846405933</v>
      </c>
      <c r="AA13" s="1725">
        <v>51468.205443348714</v>
      </c>
      <c r="AB13" s="1725">
        <v>52380.71782859767</v>
      </c>
      <c r="AC13" s="1725">
        <v>52355.457472521586</v>
      </c>
      <c r="AD13" s="1725">
        <v>55624.074385616892</v>
      </c>
      <c r="AE13" s="1725">
        <v>57178.699792004838</v>
      </c>
      <c r="AF13" s="1725">
        <v>56520.142495784312</v>
      </c>
      <c r="AG13" s="1725">
        <v>56491.340334682682</v>
      </c>
      <c r="AH13" s="1725">
        <v>56160.026325474522</v>
      </c>
    </row>
    <row r="14" spans="1:34" ht="21" customHeight="1" x14ac:dyDescent="0.5">
      <c r="A14" s="1724" t="s">
        <v>1712</v>
      </c>
      <c r="B14" s="2134">
        <v>3140.4264033495288</v>
      </c>
      <c r="C14" s="1725">
        <v>3080.5680656875534</v>
      </c>
      <c r="D14" s="1725">
        <v>2999.227229262814</v>
      </c>
      <c r="E14" s="1725">
        <v>3005.0305717166102</v>
      </c>
      <c r="F14" s="1725">
        <v>3684.9943208361005</v>
      </c>
      <c r="G14" s="1725">
        <v>3602.88678693572</v>
      </c>
      <c r="H14" s="1725">
        <v>3114.7079290203565</v>
      </c>
      <c r="I14" s="1725">
        <v>3285.3254744111568</v>
      </c>
      <c r="J14" s="1725">
        <v>2974.1895169305262</v>
      </c>
      <c r="K14" s="1725">
        <v>3116.2749786114782</v>
      </c>
      <c r="L14" s="1725">
        <v>3117.2836090052378</v>
      </c>
      <c r="M14" s="1725">
        <v>3351.1480743317361</v>
      </c>
      <c r="N14" s="1725">
        <v>3563.9067462752496</v>
      </c>
      <c r="O14" s="1725">
        <v>3363.5030307959196</v>
      </c>
      <c r="P14" s="1725">
        <v>3217.0380462755438</v>
      </c>
      <c r="Q14" s="1725">
        <v>3799.6146829818858</v>
      </c>
      <c r="R14" s="1725">
        <v>3345.0256315119213</v>
      </c>
      <c r="S14" s="1725">
        <v>2823.7935341970051</v>
      </c>
      <c r="T14" s="1725">
        <v>2779.2811727938433</v>
      </c>
      <c r="U14" s="1725">
        <v>2802.8596124799456</v>
      </c>
      <c r="V14" s="1725">
        <v>3006.6108335885488</v>
      </c>
      <c r="W14" s="1725">
        <v>2428.1677571144655</v>
      </c>
      <c r="X14" s="1725">
        <v>2491.4769490418034</v>
      </c>
      <c r="Y14" s="1725">
        <v>2522.6092305210218</v>
      </c>
      <c r="Z14" s="1725">
        <v>2505.9451144462919</v>
      </c>
      <c r="AA14" s="1725">
        <v>2431.3427330706659</v>
      </c>
      <c r="AB14" s="1725">
        <v>2438.8398179158921</v>
      </c>
      <c r="AC14" s="1725">
        <v>2461.9642554068696</v>
      </c>
      <c r="AD14" s="1725">
        <v>2421.9424988419605</v>
      </c>
      <c r="AE14" s="1725">
        <v>2311.1927217399748</v>
      </c>
      <c r="AF14" s="1725">
        <v>2247.9602816119418</v>
      </c>
      <c r="AG14" s="1725">
        <v>2192.8131024874338</v>
      </c>
      <c r="AH14" s="1725">
        <v>2098.2016417985619</v>
      </c>
    </row>
    <row r="15" spans="1:34" ht="21" customHeight="1" x14ac:dyDescent="0.5">
      <c r="A15" s="1724" t="s">
        <v>1719</v>
      </c>
      <c r="B15" s="2134">
        <v>13127.383936099144</v>
      </c>
      <c r="C15" s="1725">
        <v>12991.804279606024</v>
      </c>
      <c r="D15" s="1725">
        <v>13569.035340952969</v>
      </c>
      <c r="E15" s="1725">
        <v>13785.990548182579</v>
      </c>
      <c r="F15" s="1725">
        <v>13468.385201582174</v>
      </c>
      <c r="G15" s="1725">
        <v>13091.580289108475</v>
      </c>
      <c r="H15" s="1725">
        <v>14621.999283390509</v>
      </c>
      <c r="I15" s="1725">
        <v>14513.344936868307</v>
      </c>
      <c r="J15" s="1725">
        <v>15720.222509688003</v>
      </c>
      <c r="K15" s="1725">
        <v>15905.338415821247</v>
      </c>
      <c r="L15" s="1725">
        <v>16005.751516372969</v>
      </c>
      <c r="M15" s="1725">
        <v>16258.659735259378</v>
      </c>
      <c r="N15" s="1725">
        <v>16348.570251926461</v>
      </c>
      <c r="O15" s="1725">
        <v>16385.194551454471</v>
      </c>
      <c r="P15" s="1725">
        <v>16490.225167801473</v>
      </c>
      <c r="Q15" s="1725">
        <v>16685.05557113497</v>
      </c>
      <c r="R15" s="1725">
        <v>16892.655545196056</v>
      </c>
      <c r="S15" s="1725">
        <v>17013.007153586168</v>
      </c>
      <c r="T15" s="1725">
        <v>17015.341669725811</v>
      </c>
      <c r="U15" s="1725">
        <v>17586.50762556056</v>
      </c>
      <c r="V15" s="1725">
        <v>17697.378261714981</v>
      </c>
      <c r="W15" s="1725">
        <v>17899.450809767837</v>
      </c>
      <c r="X15" s="1725">
        <v>18151.558179249358</v>
      </c>
      <c r="Y15" s="1725">
        <v>18290.127968940131</v>
      </c>
      <c r="Z15" s="1725">
        <v>18589.356929104495</v>
      </c>
      <c r="AA15" s="1725">
        <v>18495.313654405767</v>
      </c>
      <c r="AB15" s="1725">
        <v>19136.577002980335</v>
      </c>
      <c r="AC15" s="1725">
        <v>18946.303219627967</v>
      </c>
      <c r="AD15" s="1725">
        <v>22818.886856346544</v>
      </c>
      <c r="AE15" s="1725">
        <v>22835.172744657619</v>
      </c>
      <c r="AF15" s="1725">
        <v>23072.069799933743</v>
      </c>
      <c r="AG15" s="1725">
        <v>22994.421846492456</v>
      </c>
      <c r="AH15" s="1725">
        <v>23484.205124688029</v>
      </c>
    </row>
    <row r="16" spans="1:34" ht="21" customHeight="1" x14ac:dyDescent="0.5">
      <c r="A16" s="1724" t="s">
        <v>1720</v>
      </c>
      <c r="B16" s="2134">
        <v>3865.8759467982077</v>
      </c>
      <c r="C16" s="1725">
        <v>3504.3392265755829</v>
      </c>
      <c r="D16" s="1725">
        <v>2943.6248510359837</v>
      </c>
      <c r="E16" s="1725">
        <v>2772.2140663298223</v>
      </c>
      <c r="F16" s="1725">
        <v>2438.4379458740232</v>
      </c>
      <c r="G16" s="1725">
        <v>2533.0044296582782</v>
      </c>
      <c r="H16" s="1725">
        <v>2407.3024045014672</v>
      </c>
      <c r="I16" s="1725">
        <v>2303.7432689323841</v>
      </c>
      <c r="J16" s="1725">
        <v>2615.5975871605769</v>
      </c>
      <c r="K16" s="1725">
        <v>2104.5066612818482</v>
      </c>
      <c r="L16" s="1725">
        <v>2158.1225679349582</v>
      </c>
      <c r="M16" s="1725">
        <v>2233.8221990971033</v>
      </c>
      <c r="N16" s="1725">
        <v>2363.7071344280025</v>
      </c>
      <c r="O16" s="1725">
        <v>2352.2697033803402</v>
      </c>
      <c r="P16" s="1725">
        <v>2377.3666820810331</v>
      </c>
      <c r="Q16" s="1725">
        <v>2388.3464684831679</v>
      </c>
      <c r="R16" s="1725">
        <v>2465.0043601050211</v>
      </c>
      <c r="S16" s="1725">
        <v>2520.5914768099892</v>
      </c>
      <c r="T16" s="1725">
        <v>2824.8907066800007</v>
      </c>
      <c r="U16" s="1725">
        <v>2823.8395812900017</v>
      </c>
      <c r="V16" s="1725">
        <v>2714.93204393</v>
      </c>
      <c r="W16" s="1725">
        <v>2687.2154452607206</v>
      </c>
      <c r="X16" s="1725">
        <v>2833.6108237934754</v>
      </c>
      <c r="Y16" s="1725">
        <v>2853.879750546485</v>
      </c>
      <c r="Z16" s="1725">
        <v>2888.4273919256243</v>
      </c>
      <c r="AA16" s="1725">
        <v>2745.2225502404381</v>
      </c>
      <c r="AB16" s="1725">
        <v>2689.9362635698321</v>
      </c>
      <c r="AC16" s="1725">
        <v>2813.8707821065632</v>
      </c>
      <c r="AD16" s="1725">
        <v>2238.9642793976955</v>
      </c>
      <c r="AE16" s="1725">
        <v>2190.0060049900012</v>
      </c>
      <c r="AF16" s="1725">
        <v>2243.9999926776891</v>
      </c>
      <c r="AG16" s="1725">
        <v>2244.5821953722643</v>
      </c>
      <c r="AH16" s="1725">
        <v>2339.4433550006524</v>
      </c>
    </row>
    <row r="17" spans="1:1998" ht="21" customHeight="1" x14ac:dyDescent="0.5">
      <c r="A17" s="1724" t="s">
        <v>1727</v>
      </c>
      <c r="B17" s="2134">
        <v>5345.1406620680373</v>
      </c>
      <c r="C17" s="1725">
        <v>5180.6438260015766</v>
      </c>
      <c r="D17" s="1725">
        <v>4962.1039881697616</v>
      </c>
      <c r="E17" s="1725">
        <v>5346.3164689704254</v>
      </c>
      <c r="F17" s="1725">
        <v>5276.8847124039112</v>
      </c>
      <c r="G17" s="1725">
        <v>5332.0341754106757</v>
      </c>
      <c r="H17" s="1725">
        <v>5371.7180124566876</v>
      </c>
      <c r="I17" s="1725">
        <v>5385.177360450276</v>
      </c>
      <c r="J17" s="1725">
        <v>5433.4735978667541</v>
      </c>
      <c r="K17" s="1725">
        <v>5494.8014554804704</v>
      </c>
      <c r="L17" s="1725">
        <v>5389.2861368256699</v>
      </c>
      <c r="M17" s="1725">
        <v>5319.5233582753817</v>
      </c>
      <c r="N17" s="1725">
        <v>5344.0352610851278</v>
      </c>
      <c r="O17" s="1725">
        <v>5329.0747884957927</v>
      </c>
      <c r="P17" s="1725">
        <v>5263.3414191992179</v>
      </c>
      <c r="Q17" s="1725">
        <v>5243.4404164957086</v>
      </c>
      <c r="R17" s="1725">
        <v>5265.9161645164168</v>
      </c>
      <c r="S17" s="1725">
        <v>5263.5804795031008</v>
      </c>
      <c r="T17" s="1725">
        <v>5467.9589854213082</v>
      </c>
      <c r="U17" s="1725">
        <v>5419.3000601852218</v>
      </c>
      <c r="V17" s="1725">
        <v>5508.1904584803324</v>
      </c>
      <c r="W17" s="1725">
        <v>5490.1066920074445</v>
      </c>
      <c r="X17" s="1725">
        <v>5421.2528602152188</v>
      </c>
      <c r="Y17" s="1725">
        <v>5491.8141137923121</v>
      </c>
      <c r="Z17" s="1725">
        <v>5543.5530512928481</v>
      </c>
      <c r="AA17" s="1725">
        <v>5415.2438377560984</v>
      </c>
      <c r="AB17" s="1725">
        <v>7694.3460582819571</v>
      </c>
      <c r="AC17" s="1725">
        <v>4967.485097781373</v>
      </c>
      <c r="AD17" s="1725">
        <v>3226.2821066600955</v>
      </c>
      <c r="AE17" s="1725">
        <v>2911.1625429782798</v>
      </c>
      <c r="AF17" s="1725">
        <v>3026.9480302622978</v>
      </c>
      <c r="AG17" s="1725">
        <v>2924.9237443488282</v>
      </c>
      <c r="AH17" s="1725">
        <v>2922.7372506386696</v>
      </c>
    </row>
    <row r="18" spans="1:1998" ht="21" customHeight="1" x14ac:dyDescent="0.5">
      <c r="A18" s="1724" t="s">
        <v>1734</v>
      </c>
      <c r="B18" s="2134">
        <v>1290.4854359800001</v>
      </c>
      <c r="C18" s="1725">
        <v>1268.90802143</v>
      </c>
      <c r="D18" s="1725">
        <v>1263.1597730299998</v>
      </c>
      <c r="E18" s="1725">
        <v>1261.4834246599999</v>
      </c>
      <c r="F18" s="1725">
        <v>1227.9088496200002</v>
      </c>
      <c r="G18" s="1725">
        <v>1233.62915985</v>
      </c>
      <c r="H18" s="1725">
        <v>1244.4846437200001</v>
      </c>
      <c r="I18" s="1725">
        <v>1250.1892033499998</v>
      </c>
      <c r="J18" s="1725">
        <v>1238.6102782799999</v>
      </c>
      <c r="K18" s="1725">
        <v>1226.4598321600001</v>
      </c>
      <c r="L18" s="1725">
        <v>1235.8163833399999</v>
      </c>
      <c r="M18" s="1725">
        <v>1225.43537932</v>
      </c>
      <c r="N18" s="1725">
        <v>1238.1215378000002</v>
      </c>
      <c r="O18" s="1725">
        <v>1214.0844152</v>
      </c>
      <c r="P18" s="1725">
        <v>1207.6553920700001</v>
      </c>
      <c r="Q18" s="1725">
        <v>1225.2884594</v>
      </c>
      <c r="R18" s="1725">
        <v>1218.09267097</v>
      </c>
      <c r="S18" s="1725">
        <v>1215.3630386300001</v>
      </c>
      <c r="T18" s="1725">
        <v>1153.5039513500003</v>
      </c>
      <c r="U18" s="1725">
        <v>1150.9544978600002</v>
      </c>
      <c r="V18" s="1725">
        <v>1152.64671062</v>
      </c>
      <c r="W18" s="1725">
        <v>1160.0547185699997</v>
      </c>
      <c r="X18" s="1725">
        <v>1152.00898549</v>
      </c>
      <c r="Y18" s="1725">
        <v>1148.8036828499999</v>
      </c>
      <c r="Z18" s="1725">
        <v>1156.2279051200001</v>
      </c>
      <c r="AA18" s="1725">
        <v>1135.6650252300001</v>
      </c>
      <c r="AB18" s="1725">
        <v>1166.2516216600002</v>
      </c>
      <c r="AC18" s="1725">
        <v>1171.5612767400003</v>
      </c>
      <c r="AD18" s="1725">
        <v>1156.61427344</v>
      </c>
      <c r="AE18" s="1725">
        <v>1158.9001004000002</v>
      </c>
      <c r="AF18" s="1725">
        <v>1124.4392677799999</v>
      </c>
      <c r="AG18" s="1725">
        <v>1106.6729121799999</v>
      </c>
      <c r="AH18" s="1725">
        <v>1090.3330995000003</v>
      </c>
    </row>
    <row r="19" spans="1:1998" ht="21" customHeight="1" x14ac:dyDescent="0.5">
      <c r="A19" s="1724" t="s">
        <v>1740</v>
      </c>
      <c r="B19" s="2134">
        <v>373.97860450999997</v>
      </c>
      <c r="C19" s="1725">
        <v>359.70128411999997</v>
      </c>
      <c r="D19" s="1725">
        <v>316.94078281999998</v>
      </c>
      <c r="E19" s="1725">
        <v>368.61629934000001</v>
      </c>
      <c r="F19" s="1725">
        <v>789.77661182000008</v>
      </c>
      <c r="G19" s="1725">
        <v>787.37800371000026</v>
      </c>
      <c r="H19" s="1725">
        <v>783.55623718999993</v>
      </c>
      <c r="I19" s="1725">
        <v>801.79535832999989</v>
      </c>
      <c r="J19" s="1725">
        <v>816.19401872000003</v>
      </c>
      <c r="K19" s="1725">
        <v>796.0742843800009</v>
      </c>
      <c r="L19" s="1725">
        <v>817.97393993999992</v>
      </c>
      <c r="M19" s="1725">
        <v>872.26185308999993</v>
      </c>
      <c r="N19" s="1725">
        <v>881.59514966000006</v>
      </c>
      <c r="O19" s="1725">
        <v>875.88413889000014</v>
      </c>
      <c r="P19" s="1725">
        <v>890.833420859998</v>
      </c>
      <c r="Q19" s="1725">
        <v>922.92961756999796</v>
      </c>
      <c r="R19" s="1725">
        <v>933.13512762999994</v>
      </c>
      <c r="S19" s="1725">
        <v>944.93592824999996</v>
      </c>
      <c r="T19" s="1725">
        <v>956.89162275000001</v>
      </c>
      <c r="U19" s="1725">
        <v>978.12339259999999</v>
      </c>
      <c r="V19" s="1725">
        <v>989.02396522000004</v>
      </c>
      <c r="W19" s="1725">
        <v>1000.3794795800001</v>
      </c>
      <c r="X19" s="1725">
        <v>1078.4554498800001</v>
      </c>
      <c r="Y19" s="1725">
        <v>1129.4161058700001</v>
      </c>
      <c r="Z19" s="1725">
        <v>1184.39284701</v>
      </c>
      <c r="AA19" s="1725">
        <v>1181.5824153500002</v>
      </c>
      <c r="AB19" s="1725">
        <v>1284.5709680800001</v>
      </c>
      <c r="AC19" s="1725">
        <v>1296.64715318</v>
      </c>
      <c r="AD19" s="1725">
        <v>1325.17413865</v>
      </c>
      <c r="AE19" s="1725">
        <v>1355.8399782199999</v>
      </c>
      <c r="AF19" s="1725">
        <v>1670.0427648299997</v>
      </c>
      <c r="AG19" s="1725">
        <v>1786.6639552600002</v>
      </c>
      <c r="AH19" s="1725">
        <v>1740.1746726700001</v>
      </c>
    </row>
    <row r="20" spans="1:1998" ht="21" customHeight="1" x14ac:dyDescent="0.5">
      <c r="A20" s="1724" t="s">
        <v>1743</v>
      </c>
      <c r="B20" s="2134">
        <v>879.57088748000001</v>
      </c>
      <c r="C20" s="1725">
        <v>915.14975474999994</v>
      </c>
      <c r="D20" s="1725">
        <v>945.43853512999999</v>
      </c>
      <c r="E20" s="1725">
        <v>974.23092121000013</v>
      </c>
      <c r="F20" s="1725">
        <v>966.25942373999987</v>
      </c>
      <c r="G20" s="1725">
        <v>956.59406142999796</v>
      </c>
      <c r="H20" s="1725">
        <v>964.06911796999998</v>
      </c>
      <c r="I20" s="1725">
        <v>912.28557806999788</v>
      </c>
      <c r="J20" s="1725">
        <v>888.45207379999806</v>
      </c>
      <c r="K20" s="1725">
        <v>912.33488927999792</v>
      </c>
      <c r="L20" s="1725">
        <v>906.71039102999998</v>
      </c>
      <c r="M20" s="1725">
        <v>930.69173732999684</v>
      </c>
      <c r="N20" s="1725">
        <v>958.90235326000015</v>
      </c>
      <c r="O20" s="1725">
        <v>954.80682260000003</v>
      </c>
      <c r="P20" s="1725">
        <v>946.54649426000208</v>
      </c>
      <c r="Q20" s="1725">
        <v>978.81668958999808</v>
      </c>
      <c r="R20" s="1725">
        <v>996.05655341000011</v>
      </c>
      <c r="S20" s="1725">
        <v>975.57507658999998</v>
      </c>
      <c r="T20" s="1725">
        <v>1008.1683998399999</v>
      </c>
      <c r="U20" s="1725">
        <v>978.66748622</v>
      </c>
      <c r="V20" s="1725">
        <v>966.99163051000005</v>
      </c>
      <c r="W20" s="1725">
        <v>969.29953696999996</v>
      </c>
      <c r="X20" s="1725">
        <v>973.09276731999989</v>
      </c>
      <c r="Y20" s="1725">
        <v>976.45242851000012</v>
      </c>
      <c r="Z20" s="1725">
        <v>955.16793258999996</v>
      </c>
      <c r="AA20" s="1725">
        <v>949.37728156000003</v>
      </c>
      <c r="AB20" s="1725">
        <v>936.18406829999992</v>
      </c>
      <c r="AC20" s="1725">
        <v>949.83730279999907</v>
      </c>
      <c r="AD20" s="1725">
        <v>1275.07187355</v>
      </c>
      <c r="AE20" s="1725">
        <v>1468.9700011999998</v>
      </c>
      <c r="AF20" s="1725">
        <v>1482.0352367500009</v>
      </c>
      <c r="AG20" s="1725">
        <v>1481.424151160001</v>
      </c>
      <c r="AH20" s="1725">
        <v>1485.6884049700002</v>
      </c>
    </row>
    <row r="21" spans="1:1998" ht="21" customHeight="1" thickBot="1" x14ac:dyDescent="0.55000000000000004">
      <c r="A21" s="1724" t="s">
        <v>1748</v>
      </c>
      <c r="B21" s="2134">
        <v>1497.7282656795041</v>
      </c>
      <c r="C21" s="1725">
        <v>1479.5407029405219</v>
      </c>
      <c r="D21" s="1725">
        <v>1484.1834964694997</v>
      </c>
      <c r="E21" s="1725">
        <v>984.41473723286572</v>
      </c>
      <c r="F21" s="1725">
        <v>1247.345803335425</v>
      </c>
      <c r="G21" s="1725">
        <v>987.5212056999718</v>
      </c>
      <c r="H21" s="1725">
        <v>949.77696405792221</v>
      </c>
      <c r="I21" s="1725">
        <v>1021.3571875794481</v>
      </c>
      <c r="J21" s="1725">
        <v>1038.5693274107809</v>
      </c>
      <c r="K21" s="1725">
        <v>983.4052137287357</v>
      </c>
      <c r="L21" s="1725">
        <v>979.31107562728982</v>
      </c>
      <c r="M21" s="1725">
        <v>998.36972167865326</v>
      </c>
      <c r="N21" s="1725">
        <v>973.88211086737692</v>
      </c>
      <c r="O21" s="1725">
        <v>956.92648522832428</v>
      </c>
      <c r="P21" s="1725">
        <v>893.99996568920778</v>
      </c>
      <c r="Q21" s="1725">
        <v>950.38031087845684</v>
      </c>
      <c r="R21" s="1725">
        <v>962.84200402226156</v>
      </c>
      <c r="S21" s="1725">
        <v>939.92650132313781</v>
      </c>
      <c r="T21" s="1725">
        <v>907.68760900117525</v>
      </c>
      <c r="U21" s="1725">
        <v>904.36076970958129</v>
      </c>
      <c r="V21" s="1725">
        <v>858.35779534028177</v>
      </c>
      <c r="W21" s="1725">
        <v>884.51723075054815</v>
      </c>
      <c r="X21" s="1725">
        <v>878.56679358291217</v>
      </c>
      <c r="Y21" s="1725">
        <v>849.04552606548964</v>
      </c>
      <c r="Z21" s="1725">
        <v>847.6577809676279</v>
      </c>
      <c r="AA21" s="1725">
        <v>864.35621558337061</v>
      </c>
      <c r="AB21" s="1725">
        <v>871.67662821450472</v>
      </c>
      <c r="AC21" s="1725">
        <v>890.9979518436528</v>
      </c>
      <c r="AD21" s="1725">
        <v>1068.4647366710021</v>
      </c>
      <c r="AE21" s="1725">
        <v>814.83754202160685</v>
      </c>
      <c r="AF21" s="1725">
        <v>638.24422282630781</v>
      </c>
      <c r="AG21" s="1725">
        <v>605.49503625066677</v>
      </c>
      <c r="AH21" s="1725">
        <v>687.59016773168094</v>
      </c>
    </row>
    <row r="22" spans="1:1998" ht="21" customHeight="1" x14ac:dyDescent="0.5">
      <c r="A22" s="1742" t="s">
        <v>1752</v>
      </c>
      <c r="B22" s="2135">
        <v>155926.23077301361</v>
      </c>
      <c r="C22" s="2136">
        <v>156636.58273598348</v>
      </c>
      <c r="D22" s="2136">
        <v>157603.00354903727</v>
      </c>
      <c r="E22" s="2136">
        <v>159496.19590854755</v>
      </c>
      <c r="F22" s="2136">
        <v>160427.68006909723</v>
      </c>
      <c r="G22" s="2136">
        <v>162106.60159715137</v>
      </c>
      <c r="H22" s="2136">
        <v>163898.31191347758</v>
      </c>
      <c r="I22" s="2136">
        <v>164229.45426326233</v>
      </c>
      <c r="J22" s="2136">
        <v>165085.10395869246</v>
      </c>
      <c r="K22" s="2136">
        <v>166351.86093698503</v>
      </c>
      <c r="L22" s="2136">
        <v>167291.11639220736</v>
      </c>
      <c r="M22" s="2136">
        <v>169250.35390390956</v>
      </c>
      <c r="N22" s="2136">
        <v>170013.30210634481</v>
      </c>
      <c r="O22" s="2136">
        <v>170685.74272394396</v>
      </c>
      <c r="P22" s="2136">
        <v>159971.56098375464</v>
      </c>
      <c r="Q22" s="2136">
        <v>159590.58010702085</v>
      </c>
      <c r="R22" s="2136">
        <v>158499.76407066605</v>
      </c>
      <c r="S22" s="2136">
        <v>158247.89324540785</v>
      </c>
      <c r="T22" s="2136">
        <v>158477.34727749473</v>
      </c>
      <c r="U22" s="2136">
        <v>159624.45316287575</v>
      </c>
      <c r="V22" s="2136">
        <v>160786.18870321382</v>
      </c>
      <c r="W22" s="2136">
        <v>162209.60294395886</v>
      </c>
      <c r="X22" s="2136">
        <v>162032.08645991253</v>
      </c>
      <c r="Y22" s="2136">
        <v>162958.914359129</v>
      </c>
      <c r="Z22" s="2136">
        <v>163137.6599820886</v>
      </c>
      <c r="AA22" s="2136">
        <v>164671.92403318326</v>
      </c>
      <c r="AB22" s="2136">
        <v>165762.82386047195</v>
      </c>
      <c r="AC22" s="2136">
        <v>164950.93768855697</v>
      </c>
      <c r="AD22" s="2136">
        <v>164984.69680166343</v>
      </c>
      <c r="AE22" s="2136">
        <v>166128.47265568361</v>
      </c>
      <c r="AF22" s="2136">
        <v>167061.87849224848</v>
      </c>
      <c r="AG22" s="2136">
        <v>168391.67113717663</v>
      </c>
      <c r="AH22" s="2136">
        <v>169715.45436360076</v>
      </c>
    </row>
    <row r="23" spans="1:1998" ht="21" customHeight="1" x14ac:dyDescent="0.5">
      <c r="A23" s="1728" t="s">
        <v>1753</v>
      </c>
      <c r="B23" s="2137">
        <v>81353.444502371422</v>
      </c>
      <c r="C23" s="2138">
        <v>81839.095374689859</v>
      </c>
      <c r="D23" s="2138">
        <v>82230.357263354279</v>
      </c>
      <c r="E23" s="2138">
        <v>82773.403085560451</v>
      </c>
      <c r="F23" s="2138">
        <v>83248.70797232342</v>
      </c>
      <c r="G23" s="2138">
        <v>84360.869048396416</v>
      </c>
      <c r="H23" s="2138">
        <v>85005.841883330126</v>
      </c>
      <c r="I23" s="2138">
        <v>85536.040035802143</v>
      </c>
      <c r="J23" s="2138">
        <v>86162.201824887277</v>
      </c>
      <c r="K23" s="2138">
        <v>86650.096239927778</v>
      </c>
      <c r="L23" s="2138">
        <v>87428.348025395186</v>
      </c>
      <c r="M23" s="2138">
        <v>87997.245102219706</v>
      </c>
      <c r="N23" s="2138">
        <v>88614.486347600017</v>
      </c>
      <c r="O23" s="2138">
        <v>89095.195738280832</v>
      </c>
      <c r="P23" s="2138">
        <v>89912.923234457077</v>
      </c>
      <c r="Q23" s="2138">
        <v>89750.102045114501</v>
      </c>
      <c r="R23" s="2138">
        <v>89461.481202430936</v>
      </c>
      <c r="S23" s="2138">
        <v>89496.541329294254</v>
      </c>
      <c r="T23" s="2138">
        <v>89966.251823455852</v>
      </c>
      <c r="U23" s="2138">
        <v>90687.676456187575</v>
      </c>
      <c r="V23" s="2138">
        <v>91099.77611157803</v>
      </c>
      <c r="W23" s="2138">
        <v>91892.224940893808</v>
      </c>
      <c r="X23" s="2138">
        <v>91511.442607481469</v>
      </c>
      <c r="Y23" s="2138">
        <v>92302.019511485705</v>
      </c>
      <c r="Z23" s="2138">
        <v>92757.78673268696</v>
      </c>
      <c r="AA23" s="2138">
        <v>93733.218411824768</v>
      </c>
      <c r="AB23" s="2138">
        <v>94385.811180941819</v>
      </c>
      <c r="AC23" s="2138">
        <v>94444.995747950306</v>
      </c>
      <c r="AD23" s="2138">
        <v>94582.435599842967</v>
      </c>
      <c r="AE23" s="2138">
        <v>95049.353539568998</v>
      </c>
      <c r="AF23" s="2138">
        <v>96321.871584158609</v>
      </c>
      <c r="AG23" s="2138">
        <v>96967.011555917823</v>
      </c>
      <c r="AH23" s="2138">
        <v>97250.781469300899</v>
      </c>
    </row>
    <row r="24" spans="1:1998" s="2110" customFormat="1" ht="21" customHeight="1" x14ac:dyDescent="0.5">
      <c r="A24" s="1721" t="s">
        <v>1754</v>
      </c>
      <c r="B24" s="2139">
        <v>41365.355770956041</v>
      </c>
      <c r="C24" s="2140">
        <v>40904.939745296615</v>
      </c>
      <c r="D24" s="2140">
        <v>41326.826696817261</v>
      </c>
      <c r="E24" s="2140">
        <v>40917.507108406047</v>
      </c>
      <c r="F24" s="2140">
        <v>42610.216258972061</v>
      </c>
      <c r="G24" s="2140">
        <v>42245.036519451569</v>
      </c>
      <c r="H24" s="2140">
        <v>43321.024567736764</v>
      </c>
      <c r="I24" s="2140">
        <v>43008.505400459631</v>
      </c>
      <c r="J24" s="2140">
        <v>44842.156244265323</v>
      </c>
      <c r="K24" s="2140">
        <v>46696.187258812126</v>
      </c>
      <c r="L24" s="2140">
        <v>42831.169382382883</v>
      </c>
      <c r="M24" s="2140">
        <v>42863.944311513675</v>
      </c>
      <c r="N24" s="2140">
        <v>42195.731110257126</v>
      </c>
      <c r="O24" s="2140">
        <v>41632.07287342877</v>
      </c>
      <c r="P24" s="2140">
        <v>43822.573807393004</v>
      </c>
      <c r="Q24" s="2140">
        <v>44801.234057506525</v>
      </c>
      <c r="R24" s="2140">
        <v>45477.397320085343</v>
      </c>
      <c r="S24" s="2140">
        <v>44497.769065875676</v>
      </c>
      <c r="T24" s="2140">
        <v>43704.173869058024</v>
      </c>
      <c r="U24" s="2140">
        <v>43475.531388304909</v>
      </c>
      <c r="V24" s="2140">
        <v>41145.609497462559</v>
      </c>
      <c r="W24" s="2140">
        <v>32818.865977685717</v>
      </c>
      <c r="X24" s="2140">
        <v>32782.557985649102</v>
      </c>
      <c r="Y24" s="2140">
        <v>33017.792060707325</v>
      </c>
      <c r="Z24" s="2140">
        <v>32798.044350799726</v>
      </c>
      <c r="AA24" s="2140">
        <v>33598.696863685676</v>
      </c>
      <c r="AB24" s="2140">
        <v>32804.198374087107</v>
      </c>
      <c r="AC24" s="2140">
        <v>32113.661717443872</v>
      </c>
      <c r="AD24" s="2140">
        <v>33523.019941592778</v>
      </c>
      <c r="AE24" s="2140">
        <v>36812.37982186069</v>
      </c>
      <c r="AF24" s="2140">
        <v>34644.148841440845</v>
      </c>
      <c r="AG24" s="2140">
        <v>35937.438346095805</v>
      </c>
      <c r="AH24" s="2140">
        <v>34505.72242935979</v>
      </c>
      <c r="AI24" s="469"/>
      <c r="AJ24" s="469"/>
      <c r="AK24" s="469"/>
      <c r="AL24" s="469"/>
      <c r="AM24" s="469"/>
      <c r="AN24" s="469"/>
      <c r="AO24" s="469"/>
      <c r="AP24" s="469"/>
      <c r="AQ24" s="469"/>
      <c r="AR24" s="469"/>
      <c r="AS24" s="469"/>
      <c r="AT24" s="469"/>
      <c r="AU24" s="469"/>
      <c r="AV24" s="469"/>
      <c r="AW24" s="469"/>
      <c r="AX24" s="469"/>
      <c r="AY24" s="469"/>
      <c r="AZ24" s="469"/>
      <c r="BA24" s="469"/>
      <c r="BB24" s="469"/>
      <c r="BC24" s="469"/>
      <c r="BD24" s="469"/>
      <c r="BE24" s="469"/>
      <c r="BF24" s="469"/>
      <c r="BG24" s="469"/>
      <c r="BH24" s="469"/>
      <c r="BI24" s="469"/>
      <c r="BJ24" s="469"/>
      <c r="BK24" s="469"/>
      <c r="BL24" s="469"/>
      <c r="BM24" s="469"/>
      <c r="BN24" s="469"/>
      <c r="BO24" s="469"/>
      <c r="BP24" s="469"/>
      <c r="BQ24" s="469"/>
      <c r="BR24" s="469"/>
      <c r="BS24" s="469"/>
      <c r="BT24" s="469"/>
      <c r="BU24" s="469"/>
      <c r="BV24" s="469"/>
      <c r="BW24" s="469"/>
      <c r="BX24" s="469"/>
      <c r="BY24" s="469"/>
      <c r="BZ24" s="469"/>
      <c r="CA24" s="469"/>
      <c r="CB24" s="469"/>
      <c r="CC24" s="469"/>
      <c r="CD24" s="469"/>
      <c r="CE24" s="469"/>
      <c r="CF24" s="469"/>
      <c r="CG24" s="469"/>
      <c r="CH24" s="469"/>
      <c r="CI24" s="469"/>
      <c r="CJ24" s="469"/>
      <c r="CK24" s="469"/>
      <c r="CL24" s="469"/>
      <c r="CM24" s="469"/>
      <c r="CN24" s="469"/>
      <c r="CO24" s="469"/>
      <c r="CP24" s="469"/>
      <c r="CQ24" s="469"/>
      <c r="CR24" s="469"/>
      <c r="CS24" s="469"/>
      <c r="CT24" s="469"/>
      <c r="CU24" s="469"/>
      <c r="CV24" s="469"/>
      <c r="CW24" s="469"/>
      <c r="CX24" s="469"/>
      <c r="CY24" s="469"/>
      <c r="CZ24" s="469"/>
      <c r="DA24" s="469"/>
      <c r="DB24" s="469"/>
      <c r="DC24" s="469"/>
      <c r="DD24" s="469"/>
      <c r="DE24" s="469"/>
      <c r="DF24" s="469"/>
      <c r="DG24" s="469"/>
      <c r="DH24" s="469"/>
      <c r="DI24" s="469"/>
      <c r="DJ24" s="469"/>
      <c r="DK24" s="469"/>
      <c r="DL24" s="469"/>
      <c r="DM24" s="469"/>
      <c r="DN24" s="469"/>
      <c r="DO24" s="469"/>
      <c r="DP24" s="469"/>
      <c r="DQ24" s="469"/>
      <c r="DR24" s="469"/>
      <c r="DS24" s="469"/>
      <c r="DT24" s="469"/>
      <c r="DU24" s="469"/>
      <c r="DV24" s="469"/>
      <c r="DW24" s="469"/>
      <c r="DX24" s="469"/>
      <c r="DY24" s="469"/>
      <c r="DZ24" s="469"/>
      <c r="EA24" s="469"/>
      <c r="EB24" s="469"/>
      <c r="EC24" s="469"/>
      <c r="ED24" s="469"/>
      <c r="EE24" s="469"/>
      <c r="EF24" s="469"/>
      <c r="EG24" s="469"/>
      <c r="EH24" s="469"/>
      <c r="EI24" s="469"/>
      <c r="EJ24" s="469"/>
      <c r="EK24" s="469"/>
      <c r="EL24" s="469"/>
      <c r="EM24" s="469"/>
      <c r="EN24" s="469"/>
      <c r="EO24" s="469"/>
      <c r="EP24" s="469"/>
      <c r="EQ24" s="469"/>
      <c r="ER24" s="469"/>
      <c r="ES24" s="469"/>
      <c r="ET24" s="469"/>
      <c r="EU24" s="469"/>
      <c r="EV24" s="469"/>
      <c r="EW24" s="469"/>
      <c r="EX24" s="469"/>
      <c r="EY24" s="469"/>
      <c r="EZ24" s="469"/>
      <c r="FA24" s="469"/>
      <c r="FB24" s="469"/>
      <c r="FC24" s="469"/>
      <c r="FD24" s="469"/>
      <c r="FE24" s="469"/>
      <c r="FF24" s="469"/>
      <c r="FG24" s="469"/>
      <c r="FH24" s="469"/>
      <c r="FI24" s="469"/>
      <c r="FJ24" s="469"/>
      <c r="FK24" s="469"/>
      <c r="FL24" s="469"/>
      <c r="FM24" s="469"/>
      <c r="FN24" s="469"/>
      <c r="FO24" s="469"/>
      <c r="FP24" s="469"/>
      <c r="FQ24" s="469"/>
      <c r="FR24" s="469"/>
      <c r="FS24" s="469"/>
      <c r="FT24" s="469"/>
      <c r="FU24" s="469"/>
      <c r="FV24" s="469"/>
      <c r="FW24" s="469"/>
      <c r="FX24" s="469"/>
      <c r="FY24" s="469"/>
      <c r="FZ24" s="469"/>
      <c r="GA24" s="469"/>
      <c r="GB24" s="469"/>
      <c r="GC24" s="469"/>
      <c r="GD24" s="469"/>
      <c r="GE24" s="469"/>
      <c r="GF24" s="469"/>
      <c r="GG24" s="469"/>
      <c r="GH24" s="469"/>
      <c r="GI24" s="469"/>
      <c r="GJ24" s="469"/>
      <c r="GK24" s="469"/>
      <c r="GL24" s="469"/>
      <c r="GM24" s="469"/>
      <c r="GN24" s="469"/>
      <c r="GO24" s="469"/>
      <c r="GP24" s="469"/>
      <c r="GQ24" s="469"/>
      <c r="GR24" s="469"/>
      <c r="GS24" s="469"/>
      <c r="GT24" s="469"/>
      <c r="GU24" s="469"/>
      <c r="GV24" s="469"/>
      <c r="GW24" s="469"/>
      <c r="GX24" s="469"/>
      <c r="GY24" s="469"/>
      <c r="GZ24" s="469"/>
      <c r="HA24" s="469"/>
      <c r="HB24" s="469"/>
      <c r="HC24" s="469"/>
      <c r="HD24" s="469"/>
      <c r="HE24" s="469"/>
      <c r="HF24" s="469"/>
      <c r="HG24" s="469"/>
      <c r="HH24" s="469"/>
      <c r="HI24" s="469"/>
      <c r="HJ24" s="469"/>
      <c r="HK24" s="469"/>
      <c r="HL24" s="469"/>
      <c r="HM24" s="469"/>
      <c r="HN24" s="469"/>
      <c r="HO24" s="469"/>
      <c r="HP24" s="469"/>
      <c r="HQ24" s="469"/>
      <c r="HR24" s="469"/>
      <c r="HS24" s="469"/>
      <c r="HT24" s="469"/>
      <c r="HU24" s="469"/>
      <c r="HV24" s="469"/>
      <c r="HW24" s="469"/>
      <c r="HX24" s="469"/>
      <c r="HY24" s="469"/>
      <c r="HZ24" s="469"/>
      <c r="IA24" s="469"/>
      <c r="IB24" s="469"/>
      <c r="IC24" s="469"/>
      <c r="ID24" s="469"/>
      <c r="IE24" s="469"/>
      <c r="IF24" s="469"/>
      <c r="IG24" s="469"/>
      <c r="IH24" s="469"/>
      <c r="II24" s="469"/>
      <c r="IJ24" s="469"/>
      <c r="IK24" s="469"/>
      <c r="IL24" s="469"/>
      <c r="IM24" s="469"/>
      <c r="IN24" s="469"/>
      <c r="IO24" s="469"/>
      <c r="IP24" s="469"/>
      <c r="IQ24" s="469"/>
      <c r="IR24" s="469"/>
      <c r="IS24" s="469"/>
      <c r="IT24" s="469"/>
      <c r="IU24" s="469"/>
      <c r="IV24" s="469"/>
      <c r="IW24" s="469"/>
      <c r="IX24" s="469"/>
      <c r="IY24" s="469"/>
      <c r="IZ24" s="469"/>
      <c r="JA24" s="469"/>
      <c r="JB24" s="469"/>
      <c r="JC24" s="469"/>
      <c r="JD24" s="469"/>
      <c r="JE24" s="469"/>
      <c r="JF24" s="469"/>
      <c r="JG24" s="469"/>
      <c r="JH24" s="469"/>
      <c r="JI24" s="469"/>
      <c r="JJ24" s="469"/>
      <c r="JK24" s="469"/>
      <c r="JL24" s="469"/>
      <c r="JM24" s="469"/>
      <c r="JN24" s="469"/>
      <c r="JO24" s="469"/>
      <c r="JP24" s="469"/>
      <c r="JQ24" s="469"/>
      <c r="JR24" s="469"/>
      <c r="JS24" s="469"/>
      <c r="JT24" s="469"/>
      <c r="JU24" s="469"/>
      <c r="JV24" s="469"/>
      <c r="JW24" s="469"/>
      <c r="JX24" s="469"/>
      <c r="JY24" s="469"/>
      <c r="JZ24" s="469"/>
      <c r="KA24" s="469"/>
      <c r="KB24" s="469"/>
      <c r="KC24" s="469"/>
      <c r="KD24" s="469"/>
      <c r="KE24" s="469"/>
      <c r="KF24" s="469"/>
      <c r="KG24" s="469"/>
      <c r="KH24" s="469"/>
      <c r="KI24" s="469"/>
      <c r="KJ24" s="469"/>
      <c r="KK24" s="469"/>
      <c r="KL24" s="469"/>
      <c r="KM24" s="469"/>
      <c r="KN24" s="469"/>
      <c r="KO24" s="469"/>
      <c r="KP24" s="469"/>
      <c r="KQ24" s="469"/>
      <c r="KR24" s="469"/>
      <c r="KS24" s="469"/>
      <c r="KT24" s="469"/>
      <c r="KU24" s="469"/>
      <c r="KV24" s="469"/>
      <c r="KW24" s="469"/>
      <c r="KX24" s="469"/>
      <c r="KY24" s="469"/>
      <c r="KZ24" s="469"/>
      <c r="LA24" s="469"/>
      <c r="LB24" s="469"/>
      <c r="LC24" s="469"/>
      <c r="LD24" s="469"/>
      <c r="LE24" s="469"/>
      <c r="LF24" s="469"/>
      <c r="LG24" s="469"/>
      <c r="LH24" s="469"/>
      <c r="LI24" s="469"/>
      <c r="LJ24" s="469"/>
      <c r="LK24" s="469"/>
      <c r="LL24" s="469"/>
      <c r="LM24" s="469"/>
      <c r="LN24" s="469"/>
      <c r="LO24" s="469"/>
      <c r="LP24" s="469"/>
      <c r="LQ24" s="469"/>
      <c r="LR24" s="469"/>
      <c r="LS24" s="469"/>
      <c r="LT24" s="469"/>
      <c r="LU24" s="469"/>
      <c r="LV24" s="469"/>
      <c r="LW24" s="469"/>
      <c r="LX24" s="469"/>
      <c r="LY24" s="469"/>
      <c r="LZ24" s="469"/>
      <c r="MA24" s="469"/>
      <c r="MB24" s="469"/>
      <c r="MC24" s="469"/>
      <c r="MD24" s="469"/>
      <c r="ME24" s="469"/>
      <c r="MF24" s="469"/>
      <c r="MG24" s="469"/>
      <c r="MH24" s="469"/>
      <c r="MI24" s="469"/>
      <c r="MJ24" s="469"/>
      <c r="MK24" s="469"/>
      <c r="ML24" s="469"/>
      <c r="MM24" s="469"/>
      <c r="MN24" s="469"/>
      <c r="MO24" s="469"/>
      <c r="MP24" s="469"/>
      <c r="MQ24" s="469"/>
      <c r="MR24" s="469"/>
      <c r="MS24" s="469"/>
      <c r="MT24" s="469"/>
      <c r="MU24" s="469"/>
      <c r="MV24" s="469"/>
      <c r="MW24" s="469"/>
      <c r="MX24" s="469"/>
      <c r="MY24" s="469"/>
      <c r="MZ24" s="469"/>
      <c r="NA24" s="469"/>
      <c r="NB24" s="469"/>
      <c r="NC24" s="469"/>
      <c r="ND24" s="469"/>
      <c r="NE24" s="469"/>
      <c r="NF24" s="469"/>
      <c r="NG24" s="469"/>
      <c r="NH24" s="469"/>
      <c r="NI24" s="469"/>
      <c r="NJ24" s="469"/>
      <c r="NK24" s="469"/>
      <c r="NL24" s="469"/>
      <c r="NM24" s="469"/>
      <c r="NN24" s="469"/>
      <c r="NO24" s="469"/>
      <c r="NP24" s="469"/>
      <c r="NQ24" s="469"/>
      <c r="NR24" s="469"/>
      <c r="NS24" s="469"/>
      <c r="NT24" s="469"/>
      <c r="NU24" s="469"/>
      <c r="NV24" s="469"/>
      <c r="NW24" s="469"/>
      <c r="NX24" s="469"/>
      <c r="NY24" s="469"/>
      <c r="NZ24" s="469"/>
      <c r="OA24" s="469"/>
      <c r="OB24" s="469"/>
      <c r="OC24" s="469"/>
      <c r="OD24" s="469"/>
      <c r="OE24" s="469"/>
      <c r="OF24" s="469"/>
      <c r="OG24" s="469"/>
      <c r="OH24" s="469"/>
      <c r="OI24" s="469"/>
      <c r="OJ24" s="469"/>
      <c r="OK24" s="469"/>
      <c r="OL24" s="469"/>
      <c r="OM24" s="469"/>
      <c r="ON24" s="469"/>
      <c r="OO24" s="469"/>
      <c r="OP24" s="469"/>
      <c r="OQ24" s="469"/>
      <c r="OR24" s="469"/>
      <c r="OS24" s="469"/>
      <c r="OT24" s="469"/>
      <c r="OU24" s="469"/>
      <c r="OV24" s="469"/>
      <c r="OW24" s="469"/>
      <c r="OX24" s="469"/>
      <c r="OY24" s="469"/>
      <c r="OZ24" s="469"/>
      <c r="PA24" s="469"/>
      <c r="PB24" s="469"/>
      <c r="PC24" s="469"/>
      <c r="PD24" s="469"/>
      <c r="PE24" s="469"/>
      <c r="PF24" s="469"/>
      <c r="PG24" s="469"/>
      <c r="PH24" s="469"/>
      <c r="PI24" s="469"/>
      <c r="PJ24" s="469"/>
      <c r="PK24" s="469"/>
      <c r="PL24" s="469"/>
      <c r="PM24" s="469"/>
      <c r="PN24" s="469"/>
      <c r="PO24" s="469"/>
      <c r="PP24" s="469"/>
      <c r="PQ24" s="469"/>
      <c r="PR24" s="469"/>
      <c r="PS24" s="469"/>
      <c r="PT24" s="469"/>
      <c r="PU24" s="469"/>
      <c r="PV24" s="469"/>
      <c r="PW24" s="469"/>
      <c r="PX24" s="469"/>
      <c r="PY24" s="469"/>
      <c r="PZ24" s="469"/>
      <c r="QA24" s="469"/>
      <c r="QB24" s="469"/>
      <c r="QC24" s="469"/>
      <c r="QD24" s="469"/>
      <c r="QE24" s="469"/>
      <c r="QF24" s="469"/>
      <c r="QG24" s="469"/>
      <c r="QH24" s="469"/>
      <c r="QI24" s="469"/>
      <c r="QJ24" s="469"/>
      <c r="QK24" s="469"/>
      <c r="QL24" s="469"/>
      <c r="QM24" s="469"/>
      <c r="QN24" s="469"/>
      <c r="QO24" s="469"/>
      <c r="QP24" s="469"/>
      <c r="QQ24" s="469"/>
      <c r="QR24" s="469"/>
      <c r="QS24" s="469"/>
      <c r="QT24" s="469"/>
      <c r="QU24" s="469"/>
      <c r="QV24" s="469"/>
      <c r="QW24" s="469"/>
      <c r="QX24" s="469"/>
      <c r="QY24" s="469"/>
      <c r="QZ24" s="469"/>
      <c r="RA24" s="469"/>
      <c r="RB24" s="469"/>
      <c r="RC24" s="469"/>
      <c r="RD24" s="469"/>
      <c r="RE24" s="469"/>
      <c r="RF24" s="469"/>
      <c r="RG24" s="469"/>
      <c r="RH24" s="469"/>
      <c r="RI24" s="469"/>
      <c r="RJ24" s="469"/>
      <c r="RK24" s="469"/>
      <c r="RL24" s="469"/>
      <c r="RM24" s="469"/>
      <c r="RN24" s="469"/>
      <c r="RO24" s="469"/>
      <c r="RP24" s="469"/>
      <c r="RQ24" s="469"/>
      <c r="RR24" s="469"/>
      <c r="RS24" s="469"/>
      <c r="RT24" s="469"/>
      <c r="RU24" s="469"/>
      <c r="RV24" s="469"/>
      <c r="RW24" s="469"/>
      <c r="RX24" s="469"/>
      <c r="RY24" s="469"/>
      <c r="RZ24" s="469"/>
      <c r="SA24" s="469"/>
      <c r="SB24" s="469"/>
      <c r="SC24" s="469"/>
      <c r="SD24" s="469"/>
      <c r="SE24" s="469"/>
      <c r="SF24" s="469"/>
      <c r="SG24" s="469"/>
      <c r="SH24" s="469"/>
      <c r="SI24" s="469"/>
      <c r="SJ24" s="469"/>
      <c r="SK24" s="469"/>
      <c r="SL24" s="469"/>
      <c r="SM24" s="469"/>
      <c r="SN24" s="469"/>
      <c r="SO24" s="469"/>
      <c r="SP24" s="469"/>
      <c r="SQ24" s="469"/>
      <c r="SR24" s="469"/>
      <c r="SS24" s="469"/>
      <c r="ST24" s="469"/>
      <c r="SU24" s="469"/>
      <c r="SV24" s="469"/>
      <c r="SW24" s="469"/>
      <c r="SX24" s="469"/>
      <c r="SY24" s="469"/>
      <c r="SZ24" s="469"/>
      <c r="TA24" s="469"/>
      <c r="TB24" s="469"/>
      <c r="TC24" s="469"/>
      <c r="TD24" s="469"/>
      <c r="TE24" s="469"/>
      <c r="TF24" s="469"/>
      <c r="TG24" s="469"/>
      <c r="TH24" s="469"/>
      <c r="TI24" s="469"/>
      <c r="TJ24" s="469"/>
      <c r="TK24" s="469"/>
      <c r="TL24" s="469"/>
      <c r="TM24" s="469"/>
      <c r="TN24" s="469"/>
      <c r="TO24" s="469"/>
      <c r="TP24" s="469"/>
      <c r="TQ24" s="469"/>
      <c r="TR24" s="469"/>
      <c r="TS24" s="469"/>
      <c r="TT24" s="469"/>
      <c r="TU24" s="469"/>
      <c r="TV24" s="469"/>
      <c r="TW24" s="469"/>
      <c r="TX24" s="469"/>
      <c r="TY24" s="469"/>
      <c r="TZ24" s="469"/>
      <c r="UA24" s="469"/>
      <c r="UB24" s="469"/>
      <c r="UC24" s="469"/>
      <c r="UD24" s="469"/>
      <c r="UE24" s="469"/>
      <c r="UF24" s="469"/>
      <c r="UG24" s="469"/>
      <c r="UH24" s="469"/>
      <c r="UI24" s="469"/>
      <c r="UJ24" s="469"/>
      <c r="UK24" s="469"/>
      <c r="UL24" s="469"/>
      <c r="UM24" s="469"/>
      <c r="UN24" s="469"/>
      <c r="UO24" s="469"/>
      <c r="UP24" s="469"/>
      <c r="UQ24" s="469"/>
      <c r="UR24" s="469"/>
      <c r="US24" s="469"/>
      <c r="UT24" s="469"/>
      <c r="UU24" s="469"/>
      <c r="UV24" s="469"/>
      <c r="UW24" s="469"/>
      <c r="UX24" s="469"/>
      <c r="UY24" s="469"/>
      <c r="UZ24" s="469"/>
      <c r="VA24" s="469"/>
      <c r="VB24" s="469"/>
      <c r="VC24" s="469"/>
      <c r="VD24" s="469"/>
      <c r="VE24" s="469"/>
      <c r="VF24" s="469"/>
      <c r="VG24" s="469"/>
      <c r="VH24" s="469"/>
      <c r="VI24" s="469"/>
      <c r="VJ24" s="469"/>
      <c r="VK24" s="469"/>
      <c r="VL24" s="469"/>
      <c r="VM24" s="469"/>
      <c r="VN24" s="469"/>
      <c r="VO24" s="469"/>
      <c r="VP24" s="469"/>
      <c r="VQ24" s="469"/>
      <c r="VR24" s="469"/>
      <c r="VS24" s="469"/>
      <c r="VT24" s="469"/>
      <c r="VU24" s="469"/>
      <c r="VV24" s="469"/>
      <c r="VW24" s="469"/>
      <c r="VX24" s="469"/>
      <c r="VY24" s="469"/>
      <c r="VZ24" s="469"/>
      <c r="WA24" s="469"/>
      <c r="WB24" s="469"/>
      <c r="WC24" s="469"/>
      <c r="WD24" s="469"/>
      <c r="WE24" s="469"/>
      <c r="WF24" s="469"/>
      <c r="WG24" s="469"/>
      <c r="WH24" s="469"/>
      <c r="WI24" s="469"/>
      <c r="WJ24" s="469"/>
      <c r="WK24" s="469"/>
      <c r="WL24" s="469"/>
      <c r="WM24" s="469"/>
      <c r="WN24" s="469"/>
      <c r="WO24" s="469"/>
      <c r="WP24" s="469"/>
      <c r="WQ24" s="469"/>
      <c r="WR24" s="469"/>
      <c r="WS24" s="469"/>
      <c r="WT24" s="469"/>
      <c r="WU24" s="469"/>
      <c r="WV24" s="469"/>
      <c r="WW24" s="469"/>
      <c r="WX24" s="469"/>
      <c r="WY24" s="469"/>
      <c r="WZ24" s="469"/>
      <c r="XA24" s="469"/>
      <c r="XB24" s="469"/>
      <c r="XC24" s="469"/>
      <c r="XD24" s="469"/>
      <c r="XE24" s="469"/>
      <c r="XF24" s="469"/>
      <c r="XG24" s="469"/>
      <c r="XH24" s="469"/>
      <c r="XI24" s="469"/>
      <c r="XJ24" s="469"/>
      <c r="XK24" s="469"/>
      <c r="XL24" s="469"/>
      <c r="XM24" s="469"/>
      <c r="XN24" s="469"/>
      <c r="XO24" s="469"/>
      <c r="XP24" s="469"/>
      <c r="XQ24" s="469"/>
      <c r="XR24" s="469"/>
      <c r="XS24" s="469"/>
      <c r="XT24" s="469"/>
      <c r="XU24" s="469"/>
      <c r="XV24" s="469"/>
      <c r="XW24" s="469"/>
      <c r="XX24" s="469"/>
      <c r="XY24" s="469"/>
      <c r="XZ24" s="469"/>
      <c r="YA24" s="469"/>
      <c r="YB24" s="469"/>
      <c r="YC24" s="469"/>
      <c r="YD24" s="469"/>
      <c r="YE24" s="469"/>
      <c r="YF24" s="469"/>
      <c r="YG24" s="469"/>
      <c r="YH24" s="469"/>
      <c r="YI24" s="469"/>
      <c r="YJ24" s="469"/>
      <c r="YK24" s="469"/>
      <c r="YL24" s="469"/>
      <c r="YM24" s="469"/>
      <c r="YN24" s="469"/>
      <c r="YO24" s="469"/>
      <c r="YP24" s="469"/>
      <c r="YQ24" s="469"/>
      <c r="YR24" s="469"/>
      <c r="YS24" s="469"/>
      <c r="YT24" s="469"/>
      <c r="YU24" s="469"/>
      <c r="YV24" s="469"/>
      <c r="YW24" s="469"/>
      <c r="YX24" s="469"/>
      <c r="YY24" s="469"/>
      <c r="YZ24" s="469"/>
      <c r="ZA24" s="469"/>
      <c r="ZB24" s="469"/>
      <c r="ZC24" s="469"/>
      <c r="ZD24" s="469"/>
      <c r="ZE24" s="469"/>
      <c r="ZF24" s="469"/>
      <c r="ZG24" s="469"/>
      <c r="ZH24" s="469"/>
      <c r="ZI24" s="469"/>
      <c r="ZJ24" s="469"/>
      <c r="ZK24" s="469"/>
      <c r="ZL24" s="469"/>
      <c r="ZM24" s="469"/>
      <c r="ZN24" s="469"/>
      <c r="ZO24" s="469"/>
      <c r="ZP24" s="469"/>
      <c r="ZQ24" s="469"/>
      <c r="ZR24" s="469"/>
      <c r="ZS24" s="469"/>
      <c r="ZT24" s="469"/>
      <c r="ZU24" s="469"/>
      <c r="ZV24" s="469"/>
      <c r="ZW24" s="469"/>
      <c r="ZX24" s="469"/>
      <c r="ZY24" s="469"/>
      <c r="ZZ24" s="469"/>
      <c r="AAA24" s="469"/>
      <c r="AAB24" s="469"/>
      <c r="AAC24" s="469"/>
      <c r="AAD24" s="469"/>
      <c r="AAE24" s="469"/>
      <c r="AAF24" s="469"/>
      <c r="AAG24" s="469"/>
      <c r="AAH24" s="469"/>
      <c r="AAI24" s="469"/>
      <c r="AAJ24" s="469"/>
      <c r="AAK24" s="469"/>
      <c r="AAL24" s="469"/>
      <c r="AAM24" s="469"/>
      <c r="AAN24" s="469"/>
      <c r="AAO24" s="469"/>
      <c r="AAP24" s="469"/>
      <c r="AAQ24" s="469"/>
      <c r="AAR24" s="469"/>
      <c r="AAS24" s="469"/>
      <c r="AAT24" s="469"/>
      <c r="AAU24" s="469"/>
      <c r="AAV24" s="469"/>
      <c r="AAW24" s="469"/>
      <c r="AAX24" s="469"/>
      <c r="AAY24" s="469"/>
      <c r="AAZ24" s="469"/>
      <c r="ABA24" s="469"/>
      <c r="ABB24" s="469"/>
      <c r="ABC24" s="469"/>
      <c r="ABD24" s="469"/>
      <c r="ABE24" s="469"/>
      <c r="ABF24" s="469"/>
      <c r="ABG24" s="469"/>
      <c r="ABH24" s="469"/>
      <c r="ABI24" s="469"/>
      <c r="ABJ24" s="469"/>
      <c r="ABK24" s="469"/>
      <c r="ABL24" s="469"/>
      <c r="ABM24" s="469"/>
      <c r="ABN24" s="469"/>
      <c r="ABO24" s="469"/>
      <c r="ABP24" s="469"/>
      <c r="ABQ24" s="469"/>
      <c r="ABR24" s="469"/>
      <c r="ABS24" s="469"/>
      <c r="ABT24" s="469"/>
      <c r="ABU24" s="469"/>
      <c r="ABV24" s="469"/>
      <c r="ABW24" s="469"/>
      <c r="ABX24" s="469"/>
      <c r="ABY24" s="469"/>
      <c r="ABZ24" s="469"/>
      <c r="ACA24" s="469"/>
      <c r="ACB24" s="469"/>
      <c r="ACC24" s="469"/>
      <c r="ACD24" s="469"/>
      <c r="ACE24" s="469"/>
      <c r="ACF24" s="469"/>
      <c r="ACG24" s="469"/>
      <c r="ACH24" s="469"/>
      <c r="ACI24" s="469"/>
      <c r="ACJ24" s="469"/>
      <c r="ACK24" s="469"/>
      <c r="ACL24" s="469"/>
      <c r="ACM24" s="469"/>
      <c r="ACN24" s="469"/>
      <c r="ACO24" s="469"/>
      <c r="ACP24" s="469"/>
      <c r="ACQ24" s="469"/>
      <c r="ACR24" s="469"/>
      <c r="ACS24" s="469"/>
      <c r="ACT24" s="469"/>
      <c r="ACU24" s="469"/>
      <c r="ACV24" s="469"/>
      <c r="ACW24" s="469"/>
      <c r="ACX24" s="469"/>
      <c r="ACY24" s="469"/>
      <c r="ACZ24" s="469"/>
      <c r="ADA24" s="469"/>
      <c r="ADB24" s="469"/>
      <c r="ADC24" s="469"/>
      <c r="ADD24" s="469"/>
      <c r="ADE24" s="469"/>
      <c r="ADF24" s="469"/>
      <c r="ADG24" s="469"/>
      <c r="ADH24" s="469"/>
      <c r="ADI24" s="469"/>
      <c r="ADJ24" s="469"/>
      <c r="ADK24" s="469"/>
      <c r="ADL24" s="469"/>
      <c r="ADM24" s="469"/>
      <c r="ADN24" s="469"/>
      <c r="ADO24" s="469"/>
      <c r="ADP24" s="469"/>
      <c r="ADQ24" s="469"/>
      <c r="ADR24" s="469"/>
      <c r="ADS24" s="469"/>
      <c r="ADT24" s="469"/>
      <c r="ADU24" s="469"/>
      <c r="ADV24" s="469"/>
      <c r="ADW24" s="469"/>
      <c r="ADX24" s="469"/>
      <c r="ADY24" s="469"/>
      <c r="ADZ24" s="469"/>
      <c r="AEA24" s="469"/>
      <c r="AEB24" s="469"/>
      <c r="AEC24" s="469"/>
      <c r="AED24" s="469"/>
      <c r="AEE24" s="469"/>
      <c r="AEF24" s="469"/>
      <c r="AEG24" s="469"/>
      <c r="AEH24" s="469"/>
      <c r="AEI24" s="469"/>
      <c r="AEJ24" s="469"/>
      <c r="AEK24" s="469"/>
      <c r="AEL24" s="469"/>
      <c r="AEM24" s="469"/>
      <c r="AEN24" s="469"/>
      <c r="AEO24" s="469"/>
      <c r="AEP24" s="469"/>
      <c r="AEQ24" s="469"/>
      <c r="AER24" s="469"/>
      <c r="AES24" s="469"/>
      <c r="AET24" s="469"/>
      <c r="AEU24" s="469"/>
      <c r="AEV24" s="469"/>
      <c r="AEW24" s="469"/>
      <c r="AEX24" s="469"/>
      <c r="AEY24" s="469"/>
      <c r="AEZ24" s="469"/>
      <c r="AFA24" s="469"/>
      <c r="AFB24" s="469"/>
      <c r="AFC24" s="469"/>
      <c r="AFD24" s="469"/>
      <c r="AFE24" s="469"/>
      <c r="AFF24" s="469"/>
      <c r="AFG24" s="469"/>
      <c r="AFH24" s="469"/>
      <c r="AFI24" s="469"/>
      <c r="AFJ24" s="469"/>
      <c r="AFK24" s="469"/>
      <c r="AFL24" s="469"/>
      <c r="AFM24" s="469"/>
      <c r="AFN24" s="469"/>
      <c r="AFO24" s="469"/>
      <c r="AFP24" s="469"/>
      <c r="AFQ24" s="469"/>
      <c r="AFR24" s="469"/>
      <c r="AFS24" s="469"/>
      <c r="AFT24" s="469"/>
      <c r="AFU24" s="469"/>
      <c r="AFV24" s="469"/>
      <c r="AFW24" s="469"/>
      <c r="AFX24" s="469"/>
      <c r="AFY24" s="469"/>
      <c r="AFZ24" s="469"/>
      <c r="AGA24" s="469"/>
      <c r="AGB24" s="469"/>
      <c r="AGC24" s="469"/>
      <c r="AGD24" s="469"/>
      <c r="AGE24" s="469"/>
      <c r="AGF24" s="469"/>
      <c r="AGG24" s="469"/>
      <c r="AGH24" s="469"/>
      <c r="AGI24" s="469"/>
      <c r="AGJ24" s="469"/>
      <c r="AGK24" s="469"/>
      <c r="AGL24" s="469"/>
      <c r="AGM24" s="469"/>
      <c r="AGN24" s="469"/>
      <c r="AGO24" s="469"/>
      <c r="AGP24" s="469"/>
      <c r="AGQ24" s="469"/>
      <c r="AGR24" s="469"/>
      <c r="AGS24" s="469"/>
      <c r="AGT24" s="469"/>
      <c r="AGU24" s="469"/>
      <c r="AGV24" s="469"/>
      <c r="AGW24" s="469"/>
      <c r="AGX24" s="469"/>
      <c r="AGY24" s="469"/>
      <c r="AGZ24" s="469"/>
      <c r="AHA24" s="469"/>
      <c r="AHB24" s="469"/>
      <c r="AHC24" s="469"/>
      <c r="AHD24" s="469"/>
      <c r="AHE24" s="469"/>
      <c r="AHF24" s="469"/>
      <c r="AHG24" s="469"/>
      <c r="AHH24" s="469"/>
      <c r="AHI24" s="469"/>
      <c r="AHJ24" s="469"/>
      <c r="AHK24" s="469"/>
      <c r="AHL24" s="469"/>
      <c r="AHM24" s="469"/>
      <c r="AHN24" s="469"/>
      <c r="AHO24" s="469"/>
      <c r="AHP24" s="469"/>
      <c r="AHQ24" s="469"/>
      <c r="AHR24" s="469"/>
      <c r="AHS24" s="469"/>
      <c r="AHT24" s="469"/>
      <c r="AHU24" s="469"/>
      <c r="AHV24" s="469"/>
      <c r="AHW24" s="469"/>
      <c r="AHX24" s="469"/>
      <c r="AHY24" s="469"/>
      <c r="AHZ24" s="469"/>
      <c r="AIA24" s="469"/>
      <c r="AIB24" s="469"/>
      <c r="AIC24" s="469"/>
      <c r="AID24" s="469"/>
      <c r="AIE24" s="469"/>
      <c r="AIF24" s="469"/>
      <c r="AIG24" s="469"/>
      <c r="AIH24" s="469"/>
      <c r="AII24" s="469"/>
      <c r="AIJ24" s="469"/>
      <c r="AIK24" s="469"/>
      <c r="AIL24" s="469"/>
      <c r="AIM24" s="469"/>
      <c r="AIN24" s="469"/>
      <c r="AIO24" s="469"/>
      <c r="AIP24" s="469"/>
      <c r="AIQ24" s="469"/>
      <c r="AIR24" s="469"/>
      <c r="AIS24" s="469"/>
      <c r="AIT24" s="469"/>
      <c r="AIU24" s="469"/>
      <c r="AIV24" s="469"/>
      <c r="AIW24" s="469"/>
      <c r="AIX24" s="469"/>
      <c r="AIY24" s="469"/>
      <c r="AIZ24" s="469"/>
      <c r="AJA24" s="469"/>
      <c r="AJB24" s="469"/>
      <c r="AJC24" s="469"/>
      <c r="AJD24" s="469"/>
      <c r="AJE24" s="469"/>
      <c r="AJF24" s="469"/>
      <c r="AJG24" s="469"/>
      <c r="AJH24" s="469"/>
      <c r="AJI24" s="469"/>
      <c r="AJJ24" s="469"/>
      <c r="AJK24" s="469"/>
      <c r="AJL24" s="469"/>
      <c r="AJM24" s="469"/>
      <c r="AJN24" s="469"/>
      <c r="AJO24" s="469"/>
      <c r="AJP24" s="469"/>
      <c r="AJQ24" s="469"/>
      <c r="AJR24" s="469"/>
      <c r="AJS24" s="469"/>
      <c r="AJT24" s="469"/>
      <c r="AJU24" s="469"/>
      <c r="AJV24" s="469"/>
      <c r="AJW24" s="469"/>
      <c r="AJX24" s="469"/>
      <c r="AJY24" s="469"/>
      <c r="AJZ24" s="469"/>
      <c r="AKA24" s="469"/>
      <c r="AKB24" s="469"/>
      <c r="AKC24" s="469"/>
      <c r="AKD24" s="469"/>
      <c r="AKE24" s="469"/>
      <c r="AKF24" s="469"/>
      <c r="AKG24" s="469"/>
      <c r="AKH24" s="469"/>
      <c r="AKI24" s="469"/>
      <c r="AKJ24" s="469"/>
      <c r="AKK24" s="469"/>
      <c r="AKL24" s="469"/>
      <c r="AKM24" s="469"/>
      <c r="AKN24" s="469"/>
      <c r="AKO24" s="469"/>
      <c r="AKP24" s="469"/>
      <c r="AKQ24" s="469"/>
      <c r="AKR24" s="469"/>
      <c r="AKS24" s="469"/>
      <c r="AKT24" s="469"/>
      <c r="AKU24" s="469"/>
      <c r="AKV24" s="469"/>
      <c r="AKW24" s="469"/>
      <c r="AKX24" s="469"/>
      <c r="AKY24" s="469"/>
      <c r="AKZ24" s="469"/>
      <c r="ALA24" s="469"/>
      <c r="ALB24" s="469"/>
      <c r="ALC24" s="469"/>
      <c r="ALD24" s="469"/>
      <c r="ALE24" s="469"/>
      <c r="ALF24" s="469"/>
      <c r="ALG24" s="469"/>
      <c r="ALH24" s="469"/>
      <c r="ALI24" s="469"/>
      <c r="ALJ24" s="469"/>
      <c r="ALK24" s="469"/>
      <c r="ALL24" s="469"/>
      <c r="ALM24" s="469"/>
      <c r="ALN24" s="469"/>
      <c r="ALO24" s="469"/>
      <c r="ALP24" s="469"/>
      <c r="ALQ24" s="469"/>
      <c r="ALR24" s="469"/>
      <c r="ALS24" s="469"/>
      <c r="ALT24" s="469"/>
      <c r="ALU24" s="469"/>
      <c r="ALV24" s="469"/>
      <c r="ALW24" s="469"/>
      <c r="ALX24" s="469"/>
      <c r="ALY24" s="469"/>
      <c r="ALZ24" s="469"/>
      <c r="AMA24" s="469"/>
      <c r="AMB24" s="469"/>
      <c r="AMC24" s="469"/>
      <c r="AMD24" s="469"/>
      <c r="AME24" s="469"/>
      <c r="AMF24" s="469"/>
      <c r="AMG24" s="469"/>
      <c r="AMH24" s="469"/>
      <c r="AMI24" s="469"/>
      <c r="AMJ24" s="469"/>
      <c r="AMK24" s="469"/>
      <c r="AML24" s="469"/>
      <c r="AMM24" s="469"/>
      <c r="AMN24" s="469"/>
      <c r="AMO24" s="469"/>
      <c r="AMP24" s="469"/>
      <c r="AMQ24" s="469"/>
      <c r="AMR24" s="469"/>
      <c r="AMS24" s="469"/>
      <c r="AMT24" s="469"/>
      <c r="AMU24" s="469"/>
      <c r="AMV24" s="469"/>
      <c r="AMW24" s="469"/>
      <c r="AMX24" s="469"/>
      <c r="AMY24" s="469"/>
      <c r="AMZ24" s="469"/>
      <c r="ANA24" s="469"/>
      <c r="ANB24" s="469"/>
      <c r="ANC24" s="469"/>
      <c r="AND24" s="469"/>
      <c r="ANE24" s="469"/>
      <c r="ANF24" s="469"/>
      <c r="ANG24" s="469"/>
      <c r="ANH24" s="469"/>
      <c r="ANI24" s="469"/>
      <c r="ANJ24" s="469"/>
      <c r="ANK24" s="469"/>
      <c r="ANL24" s="469"/>
      <c r="ANM24" s="469"/>
      <c r="ANN24" s="469"/>
      <c r="ANO24" s="469"/>
      <c r="ANP24" s="469"/>
      <c r="ANQ24" s="469"/>
      <c r="ANR24" s="469"/>
      <c r="ANS24" s="469"/>
      <c r="ANT24" s="469"/>
      <c r="ANU24" s="469"/>
      <c r="ANV24" s="469"/>
      <c r="ANW24" s="469"/>
      <c r="ANX24" s="469"/>
      <c r="ANY24" s="469"/>
      <c r="ANZ24" s="469"/>
      <c r="AOA24" s="469"/>
      <c r="AOB24" s="469"/>
      <c r="AOC24" s="469"/>
      <c r="AOD24" s="469"/>
      <c r="AOE24" s="469"/>
      <c r="AOF24" s="469"/>
      <c r="AOG24" s="469"/>
      <c r="AOH24" s="469"/>
      <c r="AOI24" s="469"/>
      <c r="AOJ24" s="469"/>
      <c r="AOK24" s="469"/>
      <c r="AOL24" s="469"/>
      <c r="AOM24" s="469"/>
      <c r="AON24" s="469"/>
      <c r="AOO24" s="469"/>
      <c r="AOP24" s="469"/>
      <c r="AOQ24" s="469"/>
      <c r="AOR24" s="469"/>
      <c r="AOS24" s="469"/>
      <c r="AOT24" s="469"/>
      <c r="AOU24" s="469"/>
      <c r="AOV24" s="469"/>
      <c r="AOW24" s="469"/>
      <c r="AOX24" s="469"/>
      <c r="AOY24" s="469"/>
      <c r="AOZ24" s="469"/>
      <c r="APA24" s="469"/>
      <c r="APB24" s="469"/>
      <c r="APC24" s="469"/>
      <c r="APD24" s="469"/>
      <c r="APE24" s="469"/>
      <c r="APF24" s="469"/>
      <c r="APG24" s="469"/>
      <c r="APH24" s="469"/>
      <c r="API24" s="469"/>
      <c r="APJ24" s="469"/>
      <c r="APK24" s="469"/>
      <c r="APL24" s="469"/>
      <c r="APM24" s="469"/>
      <c r="APN24" s="469"/>
      <c r="APO24" s="469"/>
      <c r="APP24" s="469"/>
      <c r="APQ24" s="469"/>
      <c r="APR24" s="469"/>
      <c r="APS24" s="469"/>
      <c r="APT24" s="469"/>
      <c r="APU24" s="469"/>
      <c r="APV24" s="469"/>
      <c r="APW24" s="469"/>
      <c r="APX24" s="469"/>
      <c r="APY24" s="469"/>
      <c r="APZ24" s="469"/>
      <c r="AQA24" s="469"/>
      <c r="AQB24" s="469"/>
      <c r="AQC24" s="469"/>
      <c r="AQD24" s="469"/>
      <c r="AQE24" s="469"/>
      <c r="AQF24" s="469"/>
      <c r="AQG24" s="469"/>
      <c r="AQH24" s="469"/>
      <c r="AQI24" s="469"/>
      <c r="AQJ24" s="469"/>
      <c r="AQK24" s="469"/>
      <c r="AQL24" s="469"/>
      <c r="AQM24" s="469"/>
      <c r="AQN24" s="469"/>
      <c r="AQO24" s="469"/>
      <c r="AQP24" s="469"/>
      <c r="AQQ24" s="469"/>
      <c r="AQR24" s="469"/>
      <c r="AQS24" s="469"/>
      <c r="AQT24" s="469"/>
      <c r="AQU24" s="469"/>
      <c r="AQV24" s="469"/>
      <c r="AQW24" s="469"/>
      <c r="AQX24" s="469"/>
      <c r="AQY24" s="469"/>
      <c r="AQZ24" s="469"/>
      <c r="ARA24" s="469"/>
      <c r="ARB24" s="469"/>
      <c r="ARC24" s="469"/>
      <c r="ARD24" s="469"/>
      <c r="ARE24" s="469"/>
      <c r="ARF24" s="469"/>
      <c r="ARG24" s="469"/>
      <c r="ARH24" s="469"/>
      <c r="ARI24" s="469"/>
      <c r="ARJ24" s="469"/>
      <c r="ARK24" s="469"/>
      <c r="ARL24" s="469"/>
      <c r="ARM24" s="469"/>
      <c r="ARN24" s="469"/>
      <c r="ARO24" s="469"/>
      <c r="ARP24" s="469"/>
      <c r="ARQ24" s="469"/>
      <c r="ARR24" s="469"/>
      <c r="ARS24" s="469"/>
      <c r="ART24" s="469"/>
      <c r="ARU24" s="469"/>
      <c r="ARV24" s="469"/>
      <c r="ARW24" s="469"/>
      <c r="ARX24" s="469"/>
      <c r="ARY24" s="469"/>
      <c r="ARZ24" s="469"/>
      <c r="ASA24" s="469"/>
      <c r="ASB24" s="469"/>
      <c r="ASC24" s="469"/>
      <c r="ASD24" s="469"/>
      <c r="ASE24" s="469"/>
      <c r="ASF24" s="469"/>
      <c r="ASG24" s="469"/>
      <c r="ASH24" s="469"/>
      <c r="ASI24" s="469"/>
      <c r="ASJ24" s="469"/>
      <c r="ASK24" s="469"/>
      <c r="ASL24" s="469"/>
      <c r="ASM24" s="469"/>
      <c r="ASN24" s="469"/>
      <c r="ASO24" s="469"/>
      <c r="ASP24" s="469"/>
      <c r="ASQ24" s="469"/>
      <c r="ASR24" s="469"/>
      <c r="ASS24" s="469"/>
      <c r="AST24" s="469"/>
      <c r="ASU24" s="469"/>
      <c r="ASV24" s="469"/>
      <c r="ASW24" s="469"/>
      <c r="ASX24" s="469"/>
      <c r="ASY24" s="469"/>
      <c r="ASZ24" s="469"/>
      <c r="ATA24" s="469"/>
      <c r="ATB24" s="469"/>
      <c r="ATC24" s="469"/>
      <c r="ATD24" s="469"/>
      <c r="ATE24" s="469"/>
      <c r="ATF24" s="469"/>
      <c r="ATG24" s="469"/>
      <c r="ATH24" s="469"/>
      <c r="ATI24" s="469"/>
      <c r="ATJ24" s="469"/>
      <c r="ATK24" s="469"/>
      <c r="ATL24" s="469"/>
      <c r="ATM24" s="469"/>
      <c r="ATN24" s="469"/>
      <c r="ATO24" s="469"/>
      <c r="ATP24" s="469"/>
      <c r="ATQ24" s="469"/>
      <c r="ATR24" s="469"/>
      <c r="ATS24" s="469"/>
      <c r="ATT24" s="469"/>
      <c r="ATU24" s="469"/>
      <c r="ATV24" s="469"/>
      <c r="ATW24" s="469"/>
      <c r="ATX24" s="469"/>
      <c r="ATY24" s="469"/>
      <c r="ATZ24" s="469"/>
      <c r="AUA24" s="469"/>
      <c r="AUB24" s="469"/>
      <c r="AUC24" s="469"/>
      <c r="AUD24" s="469"/>
      <c r="AUE24" s="469"/>
      <c r="AUF24" s="469"/>
      <c r="AUG24" s="469"/>
      <c r="AUH24" s="469"/>
      <c r="AUI24" s="469"/>
      <c r="AUJ24" s="469"/>
      <c r="AUK24" s="469"/>
      <c r="AUL24" s="469"/>
      <c r="AUM24" s="469"/>
      <c r="AUN24" s="469"/>
      <c r="AUO24" s="469"/>
      <c r="AUP24" s="469"/>
      <c r="AUQ24" s="469"/>
      <c r="AUR24" s="469"/>
      <c r="AUS24" s="469"/>
      <c r="AUT24" s="469"/>
      <c r="AUU24" s="469"/>
      <c r="AUV24" s="469"/>
      <c r="AUW24" s="469"/>
      <c r="AUX24" s="469"/>
      <c r="AUY24" s="469"/>
      <c r="AUZ24" s="469"/>
      <c r="AVA24" s="469"/>
      <c r="AVB24" s="469"/>
      <c r="AVC24" s="469"/>
      <c r="AVD24" s="469"/>
      <c r="AVE24" s="469"/>
      <c r="AVF24" s="469"/>
      <c r="AVG24" s="469"/>
      <c r="AVH24" s="469"/>
      <c r="AVI24" s="469"/>
      <c r="AVJ24" s="469"/>
      <c r="AVK24" s="469"/>
      <c r="AVL24" s="469"/>
      <c r="AVM24" s="469"/>
      <c r="AVN24" s="469"/>
      <c r="AVO24" s="469"/>
      <c r="AVP24" s="469"/>
      <c r="AVQ24" s="469"/>
      <c r="AVR24" s="469"/>
      <c r="AVS24" s="469"/>
      <c r="AVT24" s="469"/>
      <c r="AVU24" s="469"/>
      <c r="AVV24" s="469"/>
      <c r="AVW24" s="469"/>
      <c r="AVX24" s="469"/>
      <c r="AVY24" s="469"/>
      <c r="AVZ24" s="469"/>
      <c r="AWA24" s="469"/>
      <c r="AWB24" s="469"/>
      <c r="AWC24" s="469"/>
      <c r="AWD24" s="469"/>
      <c r="AWE24" s="469"/>
      <c r="AWF24" s="469"/>
      <c r="AWG24" s="469"/>
      <c r="AWH24" s="469"/>
      <c r="AWI24" s="469"/>
      <c r="AWJ24" s="469"/>
      <c r="AWK24" s="469"/>
      <c r="AWL24" s="469"/>
      <c r="AWM24" s="469"/>
      <c r="AWN24" s="469"/>
      <c r="AWO24" s="469"/>
      <c r="AWP24" s="469"/>
      <c r="AWQ24" s="469"/>
      <c r="AWR24" s="469"/>
      <c r="AWS24" s="469"/>
      <c r="AWT24" s="469"/>
      <c r="AWU24" s="469"/>
      <c r="AWV24" s="469"/>
      <c r="AWW24" s="469"/>
      <c r="AWX24" s="469"/>
      <c r="AWY24" s="469"/>
      <c r="AWZ24" s="469"/>
      <c r="AXA24" s="469"/>
      <c r="AXB24" s="469"/>
      <c r="AXC24" s="469"/>
      <c r="AXD24" s="469"/>
      <c r="AXE24" s="469"/>
      <c r="AXF24" s="469"/>
      <c r="AXG24" s="469"/>
      <c r="AXH24" s="469"/>
      <c r="AXI24" s="469"/>
      <c r="AXJ24" s="469"/>
      <c r="AXK24" s="469"/>
      <c r="AXL24" s="469"/>
      <c r="AXM24" s="469"/>
      <c r="AXN24" s="469"/>
      <c r="AXO24" s="469"/>
      <c r="AXP24" s="469"/>
      <c r="AXQ24" s="469"/>
      <c r="AXR24" s="469"/>
      <c r="AXS24" s="469"/>
      <c r="AXT24" s="469"/>
      <c r="AXU24" s="469"/>
      <c r="AXV24" s="469"/>
      <c r="AXW24" s="469"/>
      <c r="AXX24" s="469"/>
      <c r="AXY24" s="469"/>
      <c r="AXZ24" s="469"/>
      <c r="AYA24" s="469"/>
      <c r="AYB24" s="469"/>
      <c r="AYC24" s="469"/>
      <c r="AYD24" s="469"/>
      <c r="AYE24" s="469"/>
      <c r="AYF24" s="469"/>
      <c r="AYG24" s="469"/>
      <c r="AYH24" s="469"/>
      <c r="AYI24" s="469"/>
      <c r="AYJ24" s="469"/>
      <c r="AYK24" s="469"/>
      <c r="AYL24" s="469"/>
      <c r="AYM24" s="469"/>
      <c r="AYN24" s="469"/>
      <c r="AYO24" s="469"/>
      <c r="AYP24" s="469"/>
      <c r="AYQ24" s="469"/>
      <c r="AYR24" s="469"/>
      <c r="AYS24" s="469"/>
      <c r="AYT24" s="469"/>
      <c r="AYU24" s="469"/>
      <c r="AYV24" s="469"/>
      <c r="AYW24" s="469"/>
      <c r="AYX24" s="469"/>
      <c r="AYY24" s="469"/>
      <c r="AYZ24" s="469"/>
      <c r="AZA24" s="469"/>
      <c r="AZB24" s="469"/>
      <c r="AZC24" s="469"/>
      <c r="AZD24" s="469"/>
      <c r="AZE24" s="469"/>
      <c r="AZF24" s="469"/>
      <c r="AZG24" s="469"/>
      <c r="AZH24" s="469"/>
      <c r="AZI24" s="469"/>
      <c r="AZJ24" s="469"/>
      <c r="AZK24" s="469"/>
      <c r="AZL24" s="469"/>
      <c r="AZM24" s="469"/>
      <c r="AZN24" s="469"/>
      <c r="AZO24" s="469"/>
      <c r="AZP24" s="469"/>
      <c r="AZQ24" s="469"/>
      <c r="AZR24" s="469"/>
      <c r="AZS24" s="469"/>
      <c r="AZT24" s="469"/>
      <c r="AZU24" s="469"/>
      <c r="AZV24" s="469"/>
      <c r="AZW24" s="469"/>
      <c r="AZX24" s="469"/>
      <c r="AZY24" s="469"/>
      <c r="AZZ24" s="469"/>
      <c r="BAA24" s="469"/>
      <c r="BAB24" s="469"/>
      <c r="BAC24" s="469"/>
      <c r="BAD24" s="469"/>
      <c r="BAE24" s="469"/>
      <c r="BAF24" s="469"/>
      <c r="BAG24" s="469"/>
      <c r="BAH24" s="469"/>
      <c r="BAI24" s="469"/>
      <c r="BAJ24" s="469"/>
      <c r="BAK24" s="469"/>
      <c r="BAL24" s="469"/>
      <c r="BAM24" s="469"/>
      <c r="BAN24" s="469"/>
      <c r="BAO24" s="469"/>
      <c r="BAP24" s="469"/>
      <c r="BAQ24" s="469"/>
      <c r="BAR24" s="469"/>
      <c r="BAS24" s="469"/>
      <c r="BAT24" s="469"/>
      <c r="BAU24" s="469"/>
      <c r="BAV24" s="469"/>
      <c r="BAW24" s="469"/>
      <c r="BAX24" s="469"/>
      <c r="BAY24" s="469"/>
      <c r="BAZ24" s="469"/>
      <c r="BBA24" s="469"/>
      <c r="BBB24" s="469"/>
      <c r="BBC24" s="469"/>
      <c r="BBD24" s="469"/>
      <c r="BBE24" s="469"/>
      <c r="BBF24" s="469"/>
      <c r="BBG24" s="469"/>
      <c r="BBH24" s="469"/>
      <c r="BBI24" s="469"/>
      <c r="BBJ24" s="469"/>
      <c r="BBK24" s="469"/>
      <c r="BBL24" s="469"/>
      <c r="BBM24" s="469"/>
      <c r="BBN24" s="469"/>
      <c r="BBO24" s="469"/>
      <c r="BBP24" s="469"/>
      <c r="BBQ24" s="469"/>
      <c r="BBR24" s="469"/>
      <c r="BBS24" s="469"/>
      <c r="BBT24" s="469"/>
      <c r="BBU24" s="469"/>
      <c r="BBV24" s="469"/>
      <c r="BBW24" s="469"/>
      <c r="BBX24" s="469"/>
      <c r="BBY24" s="469"/>
      <c r="BBZ24" s="469"/>
      <c r="BCA24" s="469"/>
      <c r="BCB24" s="469"/>
      <c r="BCC24" s="469"/>
      <c r="BCD24" s="469"/>
      <c r="BCE24" s="469"/>
      <c r="BCF24" s="469"/>
      <c r="BCG24" s="469"/>
      <c r="BCH24" s="469"/>
      <c r="BCI24" s="469"/>
      <c r="BCJ24" s="469"/>
      <c r="BCK24" s="469"/>
      <c r="BCL24" s="469"/>
      <c r="BCM24" s="469"/>
      <c r="BCN24" s="469"/>
      <c r="BCO24" s="469"/>
      <c r="BCP24" s="469"/>
      <c r="BCQ24" s="469"/>
      <c r="BCR24" s="469"/>
      <c r="BCS24" s="469"/>
      <c r="BCT24" s="469"/>
      <c r="BCU24" s="469"/>
      <c r="BCV24" s="469"/>
      <c r="BCW24" s="469"/>
      <c r="BCX24" s="469"/>
      <c r="BCY24" s="469"/>
      <c r="BCZ24" s="469"/>
      <c r="BDA24" s="469"/>
      <c r="BDB24" s="469"/>
      <c r="BDC24" s="469"/>
      <c r="BDD24" s="469"/>
      <c r="BDE24" s="469"/>
      <c r="BDF24" s="469"/>
      <c r="BDG24" s="469"/>
      <c r="BDH24" s="469"/>
      <c r="BDI24" s="469"/>
      <c r="BDJ24" s="469"/>
      <c r="BDK24" s="469"/>
      <c r="BDL24" s="469"/>
      <c r="BDM24" s="469"/>
      <c r="BDN24" s="469"/>
      <c r="BDO24" s="469"/>
      <c r="BDP24" s="469"/>
      <c r="BDQ24" s="469"/>
      <c r="BDR24" s="469"/>
      <c r="BDS24" s="469"/>
      <c r="BDT24" s="469"/>
      <c r="BDU24" s="469"/>
      <c r="BDV24" s="469"/>
      <c r="BDW24" s="469"/>
      <c r="BDX24" s="469"/>
      <c r="BDY24" s="469"/>
      <c r="BDZ24" s="469"/>
      <c r="BEA24" s="469"/>
      <c r="BEB24" s="469"/>
      <c r="BEC24" s="469"/>
      <c r="BED24" s="469"/>
      <c r="BEE24" s="469"/>
      <c r="BEF24" s="469"/>
      <c r="BEG24" s="469"/>
      <c r="BEH24" s="469"/>
      <c r="BEI24" s="469"/>
      <c r="BEJ24" s="469"/>
      <c r="BEK24" s="469"/>
      <c r="BEL24" s="469"/>
      <c r="BEM24" s="469"/>
      <c r="BEN24" s="469"/>
      <c r="BEO24" s="469"/>
      <c r="BEP24" s="469"/>
      <c r="BEQ24" s="469"/>
      <c r="BER24" s="469"/>
      <c r="BES24" s="469"/>
      <c r="BET24" s="469"/>
      <c r="BEU24" s="469"/>
      <c r="BEV24" s="469"/>
      <c r="BEW24" s="469"/>
      <c r="BEX24" s="469"/>
      <c r="BEY24" s="469"/>
      <c r="BEZ24" s="469"/>
      <c r="BFA24" s="469"/>
      <c r="BFB24" s="469"/>
      <c r="BFC24" s="469"/>
      <c r="BFD24" s="469"/>
      <c r="BFE24" s="469"/>
      <c r="BFF24" s="469"/>
      <c r="BFG24" s="469"/>
      <c r="BFH24" s="469"/>
      <c r="BFI24" s="469"/>
      <c r="BFJ24" s="469"/>
      <c r="BFK24" s="469"/>
      <c r="BFL24" s="469"/>
      <c r="BFM24" s="469"/>
      <c r="BFN24" s="469"/>
      <c r="BFO24" s="469"/>
      <c r="BFP24" s="469"/>
      <c r="BFQ24" s="469"/>
      <c r="BFR24" s="469"/>
      <c r="BFS24" s="469"/>
      <c r="BFT24" s="469"/>
      <c r="BFU24" s="469"/>
      <c r="BFV24" s="469"/>
      <c r="BFW24" s="469"/>
      <c r="BFX24" s="469"/>
      <c r="BFY24" s="469"/>
      <c r="BFZ24" s="469"/>
      <c r="BGA24" s="469"/>
      <c r="BGB24" s="469"/>
      <c r="BGC24" s="469"/>
      <c r="BGD24" s="469"/>
      <c r="BGE24" s="469"/>
      <c r="BGF24" s="469"/>
      <c r="BGG24" s="469"/>
      <c r="BGH24" s="469"/>
      <c r="BGI24" s="469"/>
      <c r="BGJ24" s="469"/>
      <c r="BGK24" s="469"/>
      <c r="BGL24" s="469"/>
      <c r="BGM24" s="469"/>
      <c r="BGN24" s="469"/>
      <c r="BGO24" s="469"/>
      <c r="BGP24" s="469"/>
      <c r="BGQ24" s="469"/>
      <c r="BGR24" s="469"/>
      <c r="BGS24" s="469"/>
      <c r="BGT24" s="469"/>
      <c r="BGU24" s="469"/>
      <c r="BGV24" s="469"/>
      <c r="BGW24" s="469"/>
      <c r="BGX24" s="469"/>
      <c r="BGY24" s="469"/>
      <c r="BGZ24" s="469"/>
      <c r="BHA24" s="469"/>
      <c r="BHB24" s="469"/>
      <c r="BHC24" s="469"/>
      <c r="BHD24" s="469"/>
      <c r="BHE24" s="469"/>
      <c r="BHF24" s="469"/>
      <c r="BHG24" s="469"/>
      <c r="BHH24" s="469"/>
      <c r="BHI24" s="469"/>
      <c r="BHJ24" s="469"/>
      <c r="BHK24" s="469"/>
      <c r="BHL24" s="469"/>
      <c r="BHM24" s="469"/>
      <c r="BHN24" s="469"/>
      <c r="BHO24" s="469"/>
      <c r="BHP24" s="469"/>
      <c r="BHQ24" s="469"/>
      <c r="BHR24" s="469"/>
      <c r="BHS24" s="469"/>
      <c r="BHT24" s="469"/>
      <c r="BHU24" s="469"/>
      <c r="BHV24" s="469"/>
      <c r="BHW24" s="469"/>
      <c r="BHX24" s="469"/>
      <c r="BHY24" s="469"/>
      <c r="BHZ24" s="469"/>
      <c r="BIA24" s="469"/>
      <c r="BIB24" s="469"/>
      <c r="BIC24" s="469"/>
      <c r="BID24" s="469"/>
      <c r="BIE24" s="469"/>
      <c r="BIF24" s="469"/>
      <c r="BIG24" s="469"/>
      <c r="BIH24" s="469"/>
      <c r="BII24" s="469"/>
      <c r="BIJ24" s="469"/>
      <c r="BIK24" s="469"/>
      <c r="BIL24" s="469"/>
      <c r="BIM24" s="469"/>
      <c r="BIN24" s="469"/>
      <c r="BIO24" s="469"/>
      <c r="BIP24" s="469"/>
      <c r="BIQ24" s="469"/>
      <c r="BIR24" s="469"/>
      <c r="BIS24" s="469"/>
      <c r="BIT24" s="469"/>
      <c r="BIU24" s="469"/>
      <c r="BIV24" s="469"/>
      <c r="BIW24" s="469"/>
      <c r="BIX24" s="469"/>
      <c r="BIY24" s="469"/>
      <c r="BIZ24" s="469"/>
      <c r="BJA24" s="469"/>
      <c r="BJB24" s="469"/>
      <c r="BJC24" s="469"/>
      <c r="BJD24" s="469"/>
      <c r="BJE24" s="469"/>
      <c r="BJF24" s="469"/>
      <c r="BJG24" s="469"/>
      <c r="BJH24" s="469"/>
      <c r="BJI24" s="469"/>
      <c r="BJJ24" s="469"/>
      <c r="BJK24" s="469"/>
      <c r="BJL24" s="469"/>
      <c r="BJM24" s="469"/>
      <c r="BJN24" s="469"/>
      <c r="BJO24" s="469"/>
      <c r="BJP24" s="469"/>
      <c r="BJQ24" s="469"/>
      <c r="BJR24" s="469"/>
      <c r="BJS24" s="469"/>
      <c r="BJT24" s="469"/>
      <c r="BJU24" s="469"/>
      <c r="BJV24" s="469"/>
      <c r="BJW24" s="469"/>
      <c r="BJX24" s="469"/>
      <c r="BJY24" s="469"/>
      <c r="BJZ24" s="469"/>
      <c r="BKA24" s="469"/>
      <c r="BKB24" s="469"/>
      <c r="BKC24" s="469"/>
      <c r="BKD24" s="469"/>
      <c r="BKE24" s="469"/>
      <c r="BKF24" s="469"/>
      <c r="BKG24" s="469"/>
      <c r="BKH24" s="469"/>
      <c r="BKI24" s="469"/>
      <c r="BKJ24" s="469"/>
      <c r="BKK24" s="469"/>
      <c r="BKL24" s="469"/>
      <c r="BKM24" s="469"/>
      <c r="BKN24" s="469"/>
      <c r="BKO24" s="469"/>
      <c r="BKP24" s="469"/>
      <c r="BKQ24" s="469"/>
      <c r="BKR24" s="469"/>
      <c r="BKS24" s="469"/>
      <c r="BKT24" s="469"/>
      <c r="BKU24" s="469"/>
      <c r="BKV24" s="469"/>
      <c r="BKW24" s="469"/>
      <c r="BKX24" s="469"/>
      <c r="BKY24" s="469"/>
      <c r="BKZ24" s="469"/>
      <c r="BLA24" s="469"/>
      <c r="BLB24" s="469"/>
      <c r="BLC24" s="469"/>
      <c r="BLD24" s="469"/>
      <c r="BLE24" s="469"/>
      <c r="BLF24" s="469"/>
      <c r="BLG24" s="469"/>
      <c r="BLH24" s="469"/>
      <c r="BLI24" s="469"/>
      <c r="BLJ24" s="469"/>
      <c r="BLK24" s="469"/>
      <c r="BLL24" s="469"/>
      <c r="BLM24" s="469"/>
      <c r="BLN24" s="469"/>
      <c r="BLO24" s="469"/>
      <c r="BLP24" s="469"/>
      <c r="BLQ24" s="469"/>
      <c r="BLR24" s="469"/>
      <c r="BLS24" s="469"/>
      <c r="BLT24" s="469"/>
      <c r="BLU24" s="469"/>
      <c r="BLV24" s="469"/>
      <c r="BLW24" s="469"/>
      <c r="BLX24" s="469"/>
      <c r="BLY24" s="469"/>
      <c r="BLZ24" s="469"/>
      <c r="BMA24" s="469"/>
      <c r="BMB24" s="469"/>
      <c r="BMC24" s="469"/>
      <c r="BMD24" s="469"/>
      <c r="BME24" s="469"/>
      <c r="BMF24" s="469"/>
      <c r="BMG24" s="469"/>
      <c r="BMH24" s="469"/>
      <c r="BMI24" s="469"/>
      <c r="BMJ24" s="469"/>
      <c r="BMK24" s="469"/>
      <c r="BML24" s="469"/>
      <c r="BMM24" s="469"/>
      <c r="BMN24" s="469"/>
      <c r="BMO24" s="469"/>
      <c r="BMP24" s="469"/>
      <c r="BMQ24" s="469"/>
      <c r="BMR24" s="469"/>
      <c r="BMS24" s="469"/>
      <c r="BMT24" s="469"/>
      <c r="BMU24" s="469"/>
      <c r="BMV24" s="469"/>
      <c r="BMW24" s="469"/>
      <c r="BMX24" s="469"/>
      <c r="BMY24" s="469"/>
      <c r="BMZ24" s="469"/>
      <c r="BNA24" s="469"/>
      <c r="BNB24" s="469"/>
      <c r="BNC24" s="469"/>
      <c r="BND24" s="469"/>
      <c r="BNE24" s="469"/>
      <c r="BNF24" s="469"/>
      <c r="BNG24" s="469"/>
      <c r="BNH24" s="469"/>
      <c r="BNI24" s="469"/>
      <c r="BNJ24" s="469"/>
      <c r="BNK24" s="469"/>
      <c r="BNL24" s="469"/>
      <c r="BNM24" s="469"/>
      <c r="BNN24" s="469"/>
      <c r="BNO24" s="469"/>
      <c r="BNP24" s="469"/>
      <c r="BNQ24" s="469"/>
      <c r="BNR24" s="469"/>
      <c r="BNS24" s="469"/>
      <c r="BNT24" s="469"/>
      <c r="BNU24" s="469"/>
      <c r="BNV24" s="469"/>
      <c r="BNW24" s="469"/>
      <c r="BNX24" s="469"/>
      <c r="BNY24" s="469"/>
      <c r="BNZ24" s="469"/>
      <c r="BOA24" s="469"/>
      <c r="BOB24" s="469"/>
      <c r="BOC24" s="469"/>
      <c r="BOD24" s="469"/>
      <c r="BOE24" s="469"/>
      <c r="BOF24" s="469"/>
      <c r="BOG24" s="469"/>
      <c r="BOH24" s="469"/>
      <c r="BOI24" s="469"/>
      <c r="BOJ24" s="469"/>
      <c r="BOK24" s="469"/>
      <c r="BOL24" s="469"/>
      <c r="BOM24" s="469"/>
      <c r="BON24" s="469"/>
      <c r="BOO24" s="469"/>
      <c r="BOP24" s="469"/>
      <c r="BOQ24" s="469"/>
      <c r="BOR24" s="469"/>
      <c r="BOS24" s="469"/>
      <c r="BOT24" s="469"/>
      <c r="BOU24" s="469"/>
      <c r="BOV24" s="469"/>
      <c r="BOW24" s="469"/>
      <c r="BOX24" s="469"/>
      <c r="BOY24" s="469"/>
      <c r="BOZ24" s="469"/>
      <c r="BPA24" s="469"/>
      <c r="BPB24" s="469"/>
      <c r="BPC24" s="469"/>
      <c r="BPD24" s="469"/>
      <c r="BPE24" s="469"/>
      <c r="BPF24" s="469"/>
      <c r="BPG24" s="469"/>
      <c r="BPH24" s="469"/>
      <c r="BPI24" s="469"/>
      <c r="BPJ24" s="469"/>
      <c r="BPK24" s="469"/>
      <c r="BPL24" s="469"/>
      <c r="BPM24" s="469"/>
      <c r="BPN24" s="469"/>
      <c r="BPO24" s="469"/>
      <c r="BPP24" s="469"/>
      <c r="BPQ24" s="469"/>
      <c r="BPR24" s="469"/>
      <c r="BPS24" s="469"/>
      <c r="BPT24" s="469"/>
      <c r="BPU24" s="469"/>
      <c r="BPV24" s="469"/>
      <c r="BPW24" s="469"/>
      <c r="BPX24" s="469"/>
      <c r="BPY24" s="469"/>
      <c r="BPZ24" s="469"/>
      <c r="BQA24" s="469"/>
      <c r="BQB24" s="469"/>
      <c r="BQC24" s="469"/>
      <c r="BQD24" s="469"/>
      <c r="BQE24" s="469"/>
      <c r="BQF24" s="469"/>
      <c r="BQG24" s="469"/>
      <c r="BQH24" s="469"/>
      <c r="BQI24" s="469"/>
      <c r="BQJ24" s="469"/>
      <c r="BQK24" s="469"/>
      <c r="BQL24" s="469"/>
      <c r="BQM24" s="469"/>
      <c r="BQN24" s="469"/>
      <c r="BQO24" s="469"/>
      <c r="BQP24" s="469"/>
      <c r="BQQ24" s="469"/>
      <c r="BQR24" s="469"/>
      <c r="BQS24" s="469"/>
      <c r="BQT24" s="469"/>
      <c r="BQU24" s="469"/>
      <c r="BQV24" s="469"/>
      <c r="BQW24" s="469"/>
      <c r="BQX24" s="469"/>
      <c r="BQY24" s="469"/>
      <c r="BQZ24" s="469"/>
      <c r="BRA24" s="469"/>
      <c r="BRB24" s="469"/>
      <c r="BRC24" s="469"/>
      <c r="BRD24" s="469"/>
      <c r="BRE24" s="469"/>
      <c r="BRF24" s="469"/>
      <c r="BRG24" s="469"/>
      <c r="BRH24" s="469"/>
      <c r="BRI24" s="469"/>
      <c r="BRJ24" s="469"/>
      <c r="BRK24" s="469"/>
      <c r="BRL24" s="469"/>
      <c r="BRM24" s="469"/>
      <c r="BRN24" s="469"/>
      <c r="BRO24" s="469"/>
      <c r="BRP24" s="469"/>
      <c r="BRQ24" s="469"/>
      <c r="BRR24" s="469"/>
      <c r="BRS24" s="469"/>
      <c r="BRT24" s="469"/>
      <c r="BRU24" s="469"/>
      <c r="BRV24" s="469"/>
      <c r="BRW24" s="469"/>
      <c r="BRX24" s="469"/>
      <c r="BRY24" s="469"/>
      <c r="BRZ24" s="469"/>
      <c r="BSA24" s="469"/>
      <c r="BSB24" s="469"/>
      <c r="BSC24" s="469"/>
      <c r="BSD24" s="469"/>
      <c r="BSE24" s="469"/>
      <c r="BSF24" s="469"/>
      <c r="BSG24" s="469"/>
      <c r="BSH24" s="469"/>
      <c r="BSI24" s="469"/>
      <c r="BSJ24" s="469"/>
      <c r="BSK24" s="469"/>
      <c r="BSL24" s="469"/>
      <c r="BSM24" s="469"/>
      <c r="BSN24" s="469"/>
      <c r="BSO24" s="469"/>
      <c r="BSP24" s="469"/>
      <c r="BSQ24" s="469"/>
      <c r="BSR24" s="469"/>
      <c r="BSS24" s="469"/>
      <c r="BST24" s="469"/>
      <c r="BSU24" s="469"/>
      <c r="BSV24" s="469"/>
      <c r="BSW24" s="469"/>
      <c r="BSX24" s="469"/>
      <c r="BSY24" s="469"/>
      <c r="BSZ24" s="469"/>
      <c r="BTA24" s="469"/>
      <c r="BTB24" s="469"/>
      <c r="BTC24" s="469"/>
      <c r="BTD24" s="469"/>
      <c r="BTE24" s="469"/>
      <c r="BTF24" s="469"/>
      <c r="BTG24" s="469"/>
      <c r="BTH24" s="469"/>
      <c r="BTI24" s="469"/>
      <c r="BTJ24" s="469"/>
      <c r="BTK24" s="469"/>
      <c r="BTL24" s="469"/>
      <c r="BTM24" s="469"/>
      <c r="BTN24" s="469"/>
      <c r="BTO24" s="469"/>
      <c r="BTP24" s="469"/>
      <c r="BTQ24" s="469"/>
      <c r="BTR24" s="469"/>
      <c r="BTS24" s="469"/>
      <c r="BTT24" s="469"/>
      <c r="BTU24" s="469"/>
      <c r="BTV24" s="469"/>
      <c r="BTW24" s="469"/>
      <c r="BTX24" s="469"/>
      <c r="BTY24" s="469"/>
      <c r="BTZ24" s="469"/>
      <c r="BUA24" s="469"/>
      <c r="BUB24" s="469"/>
      <c r="BUC24" s="469"/>
      <c r="BUD24" s="469"/>
      <c r="BUE24" s="469"/>
      <c r="BUF24" s="469"/>
      <c r="BUG24" s="469"/>
      <c r="BUH24" s="469"/>
      <c r="BUI24" s="469"/>
      <c r="BUJ24" s="469"/>
      <c r="BUK24" s="469"/>
      <c r="BUL24" s="469"/>
      <c r="BUM24" s="469"/>
      <c r="BUN24" s="469"/>
      <c r="BUO24" s="469"/>
      <c r="BUP24" s="469"/>
      <c r="BUQ24" s="469"/>
      <c r="BUR24" s="469"/>
      <c r="BUS24" s="469"/>
      <c r="BUT24" s="469"/>
      <c r="BUU24" s="469"/>
      <c r="BUV24" s="469"/>
      <c r="BUW24" s="469"/>
      <c r="BUX24" s="469"/>
      <c r="BUY24" s="469"/>
      <c r="BUZ24" s="469"/>
      <c r="BVA24" s="469"/>
      <c r="BVB24" s="469"/>
      <c r="BVC24" s="469"/>
      <c r="BVD24" s="469"/>
      <c r="BVE24" s="469"/>
      <c r="BVF24" s="469"/>
      <c r="BVG24" s="469"/>
      <c r="BVH24" s="469"/>
      <c r="BVI24" s="469"/>
      <c r="BVJ24" s="469"/>
      <c r="BVK24" s="469"/>
      <c r="BVL24" s="469"/>
      <c r="BVM24" s="469"/>
      <c r="BVN24" s="469"/>
      <c r="BVO24" s="469"/>
      <c r="BVP24" s="469"/>
      <c r="BVQ24" s="469"/>
      <c r="BVR24" s="469"/>
      <c r="BVS24" s="469"/>
      <c r="BVT24" s="469"/>
      <c r="BVU24" s="469"/>
      <c r="BVV24" s="469"/>
      <c r="BVW24" s="469"/>
      <c r="BVX24" s="469"/>
      <c r="BVY24" s="469"/>
      <c r="BVZ24" s="469"/>
      <c r="BWA24" s="469"/>
      <c r="BWB24" s="469"/>
      <c r="BWC24" s="469"/>
      <c r="BWD24" s="469"/>
      <c r="BWE24" s="469"/>
      <c r="BWF24" s="469"/>
      <c r="BWG24" s="469"/>
      <c r="BWH24" s="469"/>
      <c r="BWI24" s="469"/>
      <c r="BWJ24" s="469"/>
      <c r="BWK24" s="469"/>
      <c r="BWL24" s="469"/>
      <c r="BWM24" s="469"/>
      <c r="BWN24" s="469"/>
      <c r="BWO24" s="469"/>
      <c r="BWP24" s="469"/>
      <c r="BWQ24" s="469"/>
      <c r="BWR24" s="469"/>
      <c r="BWS24" s="469"/>
      <c r="BWT24" s="469"/>
      <c r="BWU24" s="469"/>
      <c r="BWV24" s="469"/>
      <c r="BWW24" s="469"/>
      <c r="BWX24" s="469"/>
      <c r="BWY24" s="469"/>
      <c r="BWZ24" s="469"/>
      <c r="BXA24" s="469"/>
      <c r="BXB24" s="469"/>
      <c r="BXC24" s="469"/>
      <c r="BXD24" s="469"/>
      <c r="BXE24" s="469"/>
      <c r="BXF24" s="469"/>
      <c r="BXG24" s="469"/>
      <c r="BXH24" s="469"/>
      <c r="BXI24" s="469"/>
      <c r="BXJ24" s="469"/>
      <c r="BXK24" s="469"/>
      <c r="BXL24" s="469"/>
      <c r="BXM24" s="469"/>
      <c r="BXN24" s="469"/>
      <c r="BXO24" s="469"/>
      <c r="BXP24" s="469"/>
      <c r="BXQ24" s="469"/>
      <c r="BXR24" s="469"/>
      <c r="BXS24" s="469"/>
      <c r="BXT24" s="469"/>
      <c r="BXU24" s="469"/>
      <c r="BXV24" s="469"/>
    </row>
    <row r="25" spans="1:1998" s="2111" customFormat="1" ht="21" customHeight="1" thickBot="1" x14ac:dyDescent="0.55000000000000004">
      <c r="A25" s="1721" t="s">
        <v>1788</v>
      </c>
      <c r="B25" s="2139">
        <v>5018.5416079218612</v>
      </c>
      <c r="C25" s="2140">
        <v>4371.4768533360802</v>
      </c>
      <c r="D25" s="2140">
        <v>4429.8542711576301</v>
      </c>
      <c r="E25" s="2140">
        <v>4465.2386151798364</v>
      </c>
      <c r="F25" s="2140">
        <v>4488.0833599360758</v>
      </c>
      <c r="G25" s="2140">
        <v>4737.4984330740008</v>
      </c>
      <c r="H25" s="2140">
        <v>4269.8615880276893</v>
      </c>
      <c r="I25" s="2140">
        <v>4450.7949846178881</v>
      </c>
      <c r="J25" s="2140">
        <v>4725.8183188609537</v>
      </c>
      <c r="K25" s="2140">
        <v>4503.1429324490018</v>
      </c>
      <c r="L25" s="2140">
        <v>4748.471381315645</v>
      </c>
      <c r="M25" s="2140">
        <v>4221.6671043020597</v>
      </c>
      <c r="N25" s="2140">
        <v>3021.0114484920173</v>
      </c>
      <c r="O25" s="2140">
        <v>2886.8842099199996</v>
      </c>
      <c r="P25" s="2140">
        <v>3236.8111765799999</v>
      </c>
      <c r="Q25" s="2140">
        <v>3341.4843172599999</v>
      </c>
      <c r="R25" s="2140">
        <v>3646.2824010499999</v>
      </c>
      <c r="S25" s="2140">
        <v>2639.4629274499998</v>
      </c>
      <c r="T25" s="2140">
        <v>2505.6514496399996</v>
      </c>
      <c r="U25" s="2140">
        <v>3084.4440691099999</v>
      </c>
      <c r="V25" s="2140">
        <v>2764.9529319000003</v>
      </c>
      <c r="W25" s="2140">
        <v>2481.4023879800002</v>
      </c>
      <c r="X25" s="2140">
        <v>2470.0378223300004</v>
      </c>
      <c r="Y25" s="2140">
        <v>2624.8461178700004</v>
      </c>
      <c r="Z25" s="2140">
        <v>2587.1946217599998</v>
      </c>
      <c r="AA25" s="2140">
        <v>2972.6673074200007</v>
      </c>
      <c r="AB25" s="2140">
        <v>2658.9261905299995</v>
      </c>
      <c r="AC25" s="2140">
        <v>2920.2991184399998</v>
      </c>
      <c r="AD25" s="2140">
        <v>3878.3389604000004</v>
      </c>
      <c r="AE25" s="2140">
        <v>2980.3911409100001</v>
      </c>
      <c r="AF25" s="2140">
        <v>2968.3595149499997</v>
      </c>
      <c r="AG25" s="2140">
        <v>4175.8540520999995</v>
      </c>
      <c r="AH25" s="2140">
        <v>6068.1720909000005</v>
      </c>
      <c r="AI25" s="469"/>
      <c r="AJ25" s="469"/>
      <c r="AK25" s="469"/>
      <c r="AL25" s="469"/>
      <c r="AM25" s="469"/>
      <c r="AN25" s="469"/>
      <c r="AO25" s="469"/>
      <c r="AP25" s="469"/>
      <c r="AQ25" s="469"/>
      <c r="AR25" s="469"/>
      <c r="AS25" s="469"/>
      <c r="AT25" s="469"/>
      <c r="AU25" s="469"/>
      <c r="AV25" s="469"/>
      <c r="AW25" s="469"/>
      <c r="AX25" s="469"/>
      <c r="AY25" s="469"/>
      <c r="AZ25" s="469"/>
      <c r="BA25" s="469"/>
      <c r="BB25" s="469"/>
      <c r="BC25" s="469"/>
      <c r="BD25" s="469"/>
      <c r="BE25" s="469"/>
      <c r="BF25" s="469"/>
      <c r="BG25" s="469"/>
      <c r="BH25" s="469"/>
      <c r="BI25" s="469"/>
      <c r="BJ25" s="469"/>
      <c r="BK25" s="469"/>
      <c r="BL25" s="469"/>
      <c r="BM25" s="469"/>
      <c r="BN25" s="469"/>
      <c r="BO25" s="469"/>
      <c r="BP25" s="469"/>
      <c r="BQ25" s="469"/>
      <c r="BR25" s="469"/>
      <c r="BS25" s="469"/>
      <c r="BT25" s="469"/>
      <c r="BU25" s="469"/>
      <c r="BV25" s="469"/>
      <c r="BW25" s="469"/>
      <c r="BX25" s="469"/>
      <c r="BY25" s="469"/>
      <c r="BZ25" s="469"/>
      <c r="CA25" s="469"/>
      <c r="CB25" s="469"/>
      <c r="CC25" s="469"/>
      <c r="CD25" s="469"/>
      <c r="CE25" s="469"/>
      <c r="CF25" s="469"/>
      <c r="CG25" s="469"/>
      <c r="CH25" s="469"/>
      <c r="CI25" s="469"/>
      <c r="CJ25" s="469"/>
      <c r="CK25" s="469"/>
      <c r="CL25" s="469"/>
      <c r="CM25" s="469"/>
      <c r="CN25" s="469"/>
      <c r="CO25" s="469"/>
      <c r="CP25" s="469"/>
      <c r="CQ25" s="469"/>
      <c r="CR25" s="469"/>
      <c r="CS25" s="469"/>
      <c r="CT25" s="469"/>
      <c r="CU25" s="469"/>
      <c r="CV25" s="469"/>
      <c r="CW25" s="469"/>
      <c r="CX25" s="469"/>
      <c r="CY25" s="469"/>
      <c r="CZ25" s="469"/>
      <c r="DA25" s="469"/>
      <c r="DB25" s="469"/>
      <c r="DC25" s="469"/>
      <c r="DD25" s="469"/>
      <c r="DE25" s="469"/>
      <c r="DF25" s="469"/>
      <c r="DG25" s="469"/>
      <c r="DH25" s="469"/>
      <c r="DI25" s="469"/>
      <c r="DJ25" s="469"/>
      <c r="DK25" s="469"/>
      <c r="DL25" s="469"/>
      <c r="DM25" s="469"/>
      <c r="DN25" s="469"/>
      <c r="DO25" s="469"/>
      <c r="DP25" s="469"/>
      <c r="DQ25" s="469"/>
      <c r="DR25" s="469"/>
      <c r="DS25" s="469"/>
      <c r="DT25" s="469"/>
      <c r="DU25" s="469"/>
      <c r="DV25" s="469"/>
      <c r="DW25" s="469"/>
      <c r="DX25" s="469"/>
      <c r="DY25" s="469"/>
      <c r="DZ25" s="469"/>
      <c r="EA25" s="469"/>
      <c r="EB25" s="469"/>
      <c r="EC25" s="469"/>
      <c r="ED25" s="469"/>
      <c r="EE25" s="469"/>
      <c r="EF25" s="469"/>
      <c r="EG25" s="469"/>
      <c r="EH25" s="469"/>
      <c r="EI25" s="469"/>
      <c r="EJ25" s="469"/>
      <c r="EK25" s="469"/>
      <c r="EL25" s="469"/>
      <c r="EM25" s="469"/>
      <c r="EN25" s="469"/>
      <c r="EO25" s="469"/>
      <c r="EP25" s="469"/>
      <c r="EQ25" s="469"/>
      <c r="ER25" s="469"/>
      <c r="ES25" s="469"/>
      <c r="ET25" s="469"/>
      <c r="EU25" s="469"/>
      <c r="EV25" s="469"/>
      <c r="EW25" s="469"/>
      <c r="EX25" s="469"/>
      <c r="EY25" s="469"/>
      <c r="EZ25" s="469"/>
      <c r="FA25" s="469"/>
      <c r="FB25" s="469"/>
      <c r="FC25" s="469"/>
      <c r="FD25" s="469"/>
      <c r="FE25" s="469"/>
      <c r="FF25" s="469"/>
      <c r="FG25" s="469"/>
      <c r="FH25" s="469"/>
      <c r="FI25" s="469"/>
      <c r="FJ25" s="469"/>
      <c r="FK25" s="469"/>
      <c r="FL25" s="469"/>
      <c r="FM25" s="469"/>
      <c r="FN25" s="469"/>
      <c r="FO25" s="469"/>
      <c r="FP25" s="469"/>
      <c r="FQ25" s="469"/>
      <c r="FR25" s="469"/>
      <c r="FS25" s="469"/>
      <c r="FT25" s="469"/>
      <c r="FU25" s="469"/>
      <c r="FV25" s="469"/>
      <c r="FW25" s="469"/>
      <c r="FX25" s="469"/>
      <c r="FY25" s="469"/>
      <c r="FZ25" s="469"/>
      <c r="GA25" s="469"/>
      <c r="GB25" s="469"/>
      <c r="GC25" s="469"/>
      <c r="GD25" s="469"/>
      <c r="GE25" s="469"/>
      <c r="GF25" s="469"/>
      <c r="GG25" s="469"/>
      <c r="GH25" s="469"/>
      <c r="GI25" s="469"/>
      <c r="GJ25" s="469"/>
      <c r="GK25" s="469"/>
      <c r="GL25" s="469"/>
      <c r="GM25" s="469"/>
      <c r="GN25" s="469"/>
      <c r="GO25" s="469"/>
      <c r="GP25" s="469"/>
      <c r="GQ25" s="469"/>
      <c r="GR25" s="469"/>
      <c r="GS25" s="469"/>
      <c r="GT25" s="469"/>
      <c r="GU25" s="469"/>
      <c r="GV25" s="469"/>
      <c r="GW25" s="469"/>
      <c r="GX25" s="469"/>
      <c r="GY25" s="469"/>
      <c r="GZ25" s="469"/>
      <c r="HA25" s="469"/>
      <c r="HB25" s="469"/>
      <c r="HC25" s="469"/>
      <c r="HD25" s="469"/>
      <c r="HE25" s="469"/>
      <c r="HF25" s="469"/>
      <c r="HG25" s="469"/>
      <c r="HH25" s="469"/>
      <c r="HI25" s="469"/>
      <c r="HJ25" s="469"/>
      <c r="HK25" s="469"/>
      <c r="HL25" s="469"/>
      <c r="HM25" s="469"/>
      <c r="HN25" s="469"/>
      <c r="HO25" s="469"/>
      <c r="HP25" s="469"/>
      <c r="HQ25" s="469"/>
      <c r="HR25" s="469"/>
      <c r="HS25" s="469"/>
      <c r="HT25" s="469"/>
      <c r="HU25" s="469"/>
      <c r="HV25" s="469"/>
      <c r="HW25" s="469"/>
      <c r="HX25" s="469"/>
      <c r="HY25" s="469"/>
      <c r="HZ25" s="469"/>
      <c r="IA25" s="469"/>
      <c r="IB25" s="469"/>
      <c r="IC25" s="469"/>
      <c r="ID25" s="469"/>
      <c r="IE25" s="469"/>
      <c r="IF25" s="469"/>
      <c r="IG25" s="469"/>
      <c r="IH25" s="469"/>
      <c r="II25" s="469"/>
      <c r="IJ25" s="469"/>
      <c r="IK25" s="469"/>
      <c r="IL25" s="469"/>
      <c r="IM25" s="469"/>
      <c r="IN25" s="469"/>
      <c r="IO25" s="469"/>
      <c r="IP25" s="469"/>
      <c r="IQ25" s="469"/>
      <c r="IR25" s="469"/>
      <c r="IS25" s="469"/>
      <c r="IT25" s="469"/>
      <c r="IU25" s="469"/>
      <c r="IV25" s="469"/>
      <c r="IW25" s="469"/>
      <c r="IX25" s="469"/>
      <c r="IY25" s="469"/>
      <c r="IZ25" s="469"/>
      <c r="JA25" s="469"/>
      <c r="JB25" s="469"/>
      <c r="JC25" s="469"/>
      <c r="JD25" s="469"/>
      <c r="JE25" s="469"/>
      <c r="JF25" s="469"/>
      <c r="JG25" s="469"/>
      <c r="JH25" s="469"/>
      <c r="JI25" s="469"/>
      <c r="JJ25" s="469"/>
      <c r="JK25" s="469"/>
      <c r="JL25" s="469"/>
      <c r="JM25" s="469"/>
      <c r="JN25" s="469"/>
      <c r="JO25" s="469"/>
      <c r="JP25" s="469"/>
      <c r="JQ25" s="469"/>
      <c r="JR25" s="469"/>
      <c r="JS25" s="469"/>
      <c r="JT25" s="469"/>
      <c r="JU25" s="469"/>
      <c r="JV25" s="469"/>
      <c r="JW25" s="469"/>
      <c r="JX25" s="469"/>
      <c r="JY25" s="469"/>
      <c r="JZ25" s="469"/>
      <c r="KA25" s="469"/>
      <c r="KB25" s="469"/>
      <c r="KC25" s="469"/>
      <c r="KD25" s="469"/>
      <c r="KE25" s="469"/>
      <c r="KF25" s="469"/>
      <c r="KG25" s="469"/>
      <c r="KH25" s="469"/>
      <c r="KI25" s="469"/>
      <c r="KJ25" s="469"/>
      <c r="KK25" s="469"/>
      <c r="KL25" s="469"/>
      <c r="KM25" s="469"/>
      <c r="KN25" s="469"/>
      <c r="KO25" s="469"/>
      <c r="KP25" s="469"/>
      <c r="KQ25" s="469"/>
      <c r="KR25" s="469"/>
      <c r="KS25" s="469"/>
      <c r="KT25" s="469"/>
      <c r="KU25" s="469"/>
      <c r="KV25" s="469"/>
      <c r="KW25" s="469"/>
      <c r="KX25" s="469"/>
      <c r="KY25" s="469"/>
      <c r="KZ25" s="469"/>
      <c r="LA25" s="469"/>
      <c r="LB25" s="469"/>
      <c r="LC25" s="469"/>
      <c r="LD25" s="469"/>
      <c r="LE25" s="469"/>
      <c r="LF25" s="469"/>
      <c r="LG25" s="469"/>
      <c r="LH25" s="469"/>
      <c r="LI25" s="469"/>
      <c r="LJ25" s="469"/>
      <c r="LK25" s="469"/>
      <c r="LL25" s="469"/>
      <c r="LM25" s="469"/>
      <c r="LN25" s="469"/>
      <c r="LO25" s="469"/>
      <c r="LP25" s="469"/>
      <c r="LQ25" s="469"/>
      <c r="LR25" s="469"/>
      <c r="LS25" s="469"/>
      <c r="LT25" s="469"/>
      <c r="LU25" s="469"/>
      <c r="LV25" s="469"/>
      <c r="LW25" s="469"/>
      <c r="LX25" s="469"/>
      <c r="LY25" s="469"/>
      <c r="LZ25" s="469"/>
      <c r="MA25" s="469"/>
      <c r="MB25" s="469"/>
      <c r="MC25" s="469"/>
      <c r="MD25" s="469"/>
      <c r="ME25" s="469"/>
      <c r="MF25" s="469"/>
      <c r="MG25" s="469"/>
      <c r="MH25" s="469"/>
      <c r="MI25" s="469"/>
      <c r="MJ25" s="469"/>
      <c r="MK25" s="469"/>
      <c r="ML25" s="469"/>
      <c r="MM25" s="469"/>
      <c r="MN25" s="469"/>
      <c r="MO25" s="469"/>
      <c r="MP25" s="469"/>
      <c r="MQ25" s="469"/>
      <c r="MR25" s="469"/>
      <c r="MS25" s="469"/>
      <c r="MT25" s="469"/>
      <c r="MU25" s="469"/>
      <c r="MV25" s="469"/>
      <c r="MW25" s="469"/>
      <c r="MX25" s="469"/>
      <c r="MY25" s="469"/>
      <c r="MZ25" s="469"/>
      <c r="NA25" s="469"/>
      <c r="NB25" s="469"/>
      <c r="NC25" s="469"/>
      <c r="ND25" s="469"/>
      <c r="NE25" s="469"/>
      <c r="NF25" s="469"/>
      <c r="NG25" s="469"/>
      <c r="NH25" s="469"/>
      <c r="NI25" s="469"/>
      <c r="NJ25" s="469"/>
      <c r="NK25" s="469"/>
      <c r="NL25" s="469"/>
      <c r="NM25" s="469"/>
      <c r="NN25" s="469"/>
      <c r="NO25" s="469"/>
      <c r="NP25" s="469"/>
      <c r="NQ25" s="469"/>
      <c r="NR25" s="469"/>
      <c r="NS25" s="469"/>
      <c r="NT25" s="469"/>
      <c r="NU25" s="469"/>
      <c r="NV25" s="469"/>
      <c r="NW25" s="469"/>
      <c r="NX25" s="469"/>
      <c r="NY25" s="469"/>
      <c r="NZ25" s="469"/>
      <c r="OA25" s="469"/>
      <c r="OB25" s="469"/>
      <c r="OC25" s="469"/>
      <c r="OD25" s="469"/>
      <c r="OE25" s="469"/>
      <c r="OF25" s="469"/>
      <c r="OG25" s="469"/>
      <c r="OH25" s="469"/>
      <c r="OI25" s="469"/>
      <c r="OJ25" s="469"/>
      <c r="OK25" s="469"/>
      <c r="OL25" s="469"/>
      <c r="OM25" s="469"/>
      <c r="ON25" s="469"/>
      <c r="OO25" s="469"/>
      <c r="OP25" s="469"/>
      <c r="OQ25" s="469"/>
      <c r="OR25" s="469"/>
      <c r="OS25" s="469"/>
      <c r="OT25" s="469"/>
      <c r="OU25" s="469"/>
      <c r="OV25" s="469"/>
      <c r="OW25" s="469"/>
      <c r="OX25" s="469"/>
      <c r="OY25" s="469"/>
      <c r="OZ25" s="469"/>
      <c r="PA25" s="469"/>
      <c r="PB25" s="469"/>
      <c r="PC25" s="469"/>
      <c r="PD25" s="469"/>
      <c r="PE25" s="469"/>
      <c r="PF25" s="469"/>
      <c r="PG25" s="469"/>
      <c r="PH25" s="469"/>
      <c r="PI25" s="469"/>
      <c r="PJ25" s="469"/>
      <c r="PK25" s="469"/>
      <c r="PL25" s="469"/>
      <c r="PM25" s="469"/>
      <c r="PN25" s="469"/>
      <c r="PO25" s="469"/>
      <c r="PP25" s="469"/>
      <c r="PQ25" s="469"/>
      <c r="PR25" s="469"/>
      <c r="PS25" s="469"/>
      <c r="PT25" s="469"/>
      <c r="PU25" s="469"/>
      <c r="PV25" s="469"/>
      <c r="PW25" s="469"/>
      <c r="PX25" s="469"/>
      <c r="PY25" s="469"/>
      <c r="PZ25" s="469"/>
      <c r="QA25" s="469"/>
      <c r="QB25" s="469"/>
      <c r="QC25" s="469"/>
      <c r="QD25" s="469"/>
      <c r="QE25" s="469"/>
      <c r="QF25" s="469"/>
      <c r="QG25" s="469"/>
      <c r="QH25" s="469"/>
      <c r="QI25" s="469"/>
      <c r="QJ25" s="469"/>
      <c r="QK25" s="469"/>
      <c r="QL25" s="469"/>
      <c r="QM25" s="469"/>
      <c r="QN25" s="469"/>
      <c r="QO25" s="469"/>
      <c r="QP25" s="469"/>
      <c r="QQ25" s="469"/>
      <c r="QR25" s="469"/>
      <c r="QS25" s="469"/>
      <c r="QT25" s="469"/>
      <c r="QU25" s="469"/>
      <c r="QV25" s="469"/>
      <c r="QW25" s="469"/>
      <c r="QX25" s="469"/>
      <c r="QY25" s="469"/>
      <c r="QZ25" s="469"/>
      <c r="RA25" s="469"/>
      <c r="RB25" s="469"/>
      <c r="RC25" s="469"/>
      <c r="RD25" s="469"/>
      <c r="RE25" s="469"/>
      <c r="RF25" s="469"/>
      <c r="RG25" s="469"/>
      <c r="RH25" s="469"/>
      <c r="RI25" s="469"/>
      <c r="RJ25" s="469"/>
      <c r="RK25" s="469"/>
      <c r="RL25" s="469"/>
      <c r="RM25" s="469"/>
      <c r="RN25" s="469"/>
      <c r="RO25" s="469"/>
      <c r="RP25" s="469"/>
      <c r="RQ25" s="469"/>
      <c r="RR25" s="469"/>
      <c r="RS25" s="469"/>
      <c r="RT25" s="469"/>
      <c r="RU25" s="469"/>
      <c r="RV25" s="469"/>
      <c r="RW25" s="469"/>
      <c r="RX25" s="469"/>
      <c r="RY25" s="469"/>
      <c r="RZ25" s="469"/>
      <c r="SA25" s="469"/>
      <c r="SB25" s="469"/>
      <c r="SC25" s="469"/>
      <c r="SD25" s="469"/>
      <c r="SE25" s="469"/>
      <c r="SF25" s="469"/>
      <c r="SG25" s="469"/>
      <c r="SH25" s="469"/>
      <c r="SI25" s="469"/>
      <c r="SJ25" s="469"/>
      <c r="SK25" s="469"/>
      <c r="SL25" s="469"/>
      <c r="SM25" s="469"/>
      <c r="SN25" s="469"/>
      <c r="SO25" s="469"/>
      <c r="SP25" s="469"/>
      <c r="SQ25" s="469"/>
      <c r="SR25" s="469"/>
      <c r="SS25" s="469"/>
      <c r="ST25" s="469"/>
      <c r="SU25" s="469"/>
      <c r="SV25" s="469"/>
      <c r="SW25" s="469"/>
      <c r="SX25" s="469"/>
      <c r="SY25" s="469"/>
      <c r="SZ25" s="469"/>
      <c r="TA25" s="469"/>
      <c r="TB25" s="469"/>
      <c r="TC25" s="469"/>
      <c r="TD25" s="469"/>
      <c r="TE25" s="469"/>
      <c r="TF25" s="469"/>
      <c r="TG25" s="469"/>
      <c r="TH25" s="469"/>
      <c r="TI25" s="469"/>
      <c r="TJ25" s="469"/>
      <c r="TK25" s="469"/>
      <c r="TL25" s="469"/>
      <c r="TM25" s="469"/>
      <c r="TN25" s="469"/>
      <c r="TO25" s="469"/>
      <c r="TP25" s="469"/>
      <c r="TQ25" s="469"/>
      <c r="TR25" s="469"/>
      <c r="TS25" s="469"/>
      <c r="TT25" s="469"/>
      <c r="TU25" s="469"/>
      <c r="TV25" s="469"/>
      <c r="TW25" s="469"/>
      <c r="TX25" s="469"/>
      <c r="TY25" s="469"/>
      <c r="TZ25" s="469"/>
      <c r="UA25" s="469"/>
      <c r="UB25" s="469"/>
      <c r="UC25" s="469"/>
      <c r="UD25" s="469"/>
      <c r="UE25" s="469"/>
      <c r="UF25" s="469"/>
      <c r="UG25" s="469"/>
      <c r="UH25" s="469"/>
      <c r="UI25" s="469"/>
      <c r="UJ25" s="469"/>
      <c r="UK25" s="469"/>
      <c r="UL25" s="469"/>
      <c r="UM25" s="469"/>
      <c r="UN25" s="469"/>
      <c r="UO25" s="469"/>
      <c r="UP25" s="469"/>
      <c r="UQ25" s="469"/>
      <c r="UR25" s="469"/>
      <c r="US25" s="469"/>
      <c r="UT25" s="469"/>
      <c r="UU25" s="469"/>
      <c r="UV25" s="469"/>
      <c r="UW25" s="469"/>
      <c r="UX25" s="469"/>
      <c r="UY25" s="469"/>
      <c r="UZ25" s="469"/>
      <c r="VA25" s="469"/>
      <c r="VB25" s="469"/>
      <c r="VC25" s="469"/>
      <c r="VD25" s="469"/>
      <c r="VE25" s="469"/>
      <c r="VF25" s="469"/>
      <c r="VG25" s="469"/>
      <c r="VH25" s="469"/>
      <c r="VI25" s="469"/>
      <c r="VJ25" s="469"/>
      <c r="VK25" s="469"/>
      <c r="VL25" s="469"/>
      <c r="VM25" s="469"/>
      <c r="VN25" s="469"/>
      <c r="VO25" s="469"/>
      <c r="VP25" s="469"/>
      <c r="VQ25" s="469"/>
      <c r="VR25" s="469"/>
      <c r="VS25" s="469"/>
      <c r="VT25" s="469"/>
      <c r="VU25" s="469"/>
      <c r="VV25" s="469"/>
      <c r="VW25" s="469"/>
      <c r="VX25" s="469"/>
      <c r="VY25" s="469"/>
      <c r="VZ25" s="469"/>
      <c r="WA25" s="469"/>
      <c r="WB25" s="469"/>
      <c r="WC25" s="469"/>
      <c r="WD25" s="469"/>
      <c r="WE25" s="469"/>
      <c r="WF25" s="469"/>
      <c r="WG25" s="469"/>
      <c r="WH25" s="469"/>
      <c r="WI25" s="469"/>
      <c r="WJ25" s="469"/>
      <c r="WK25" s="469"/>
      <c r="WL25" s="469"/>
      <c r="WM25" s="469"/>
      <c r="WN25" s="469"/>
      <c r="WO25" s="469"/>
      <c r="WP25" s="469"/>
      <c r="WQ25" s="469"/>
      <c r="WR25" s="469"/>
      <c r="WS25" s="469"/>
      <c r="WT25" s="469"/>
      <c r="WU25" s="469"/>
      <c r="WV25" s="469"/>
      <c r="WW25" s="469"/>
      <c r="WX25" s="469"/>
      <c r="WY25" s="469"/>
      <c r="WZ25" s="469"/>
      <c r="XA25" s="469"/>
      <c r="XB25" s="469"/>
      <c r="XC25" s="469"/>
      <c r="XD25" s="469"/>
      <c r="XE25" s="469"/>
      <c r="XF25" s="469"/>
      <c r="XG25" s="469"/>
      <c r="XH25" s="469"/>
      <c r="XI25" s="469"/>
      <c r="XJ25" s="469"/>
      <c r="XK25" s="469"/>
      <c r="XL25" s="469"/>
      <c r="XM25" s="469"/>
      <c r="XN25" s="469"/>
      <c r="XO25" s="469"/>
      <c r="XP25" s="469"/>
      <c r="XQ25" s="469"/>
      <c r="XR25" s="469"/>
      <c r="XS25" s="469"/>
      <c r="XT25" s="469"/>
      <c r="XU25" s="469"/>
      <c r="XV25" s="469"/>
      <c r="XW25" s="469"/>
      <c r="XX25" s="469"/>
      <c r="XY25" s="469"/>
      <c r="XZ25" s="469"/>
      <c r="YA25" s="469"/>
      <c r="YB25" s="469"/>
      <c r="YC25" s="469"/>
      <c r="YD25" s="469"/>
      <c r="YE25" s="469"/>
      <c r="YF25" s="469"/>
      <c r="YG25" s="469"/>
      <c r="YH25" s="469"/>
      <c r="YI25" s="469"/>
      <c r="YJ25" s="469"/>
      <c r="YK25" s="469"/>
      <c r="YL25" s="469"/>
      <c r="YM25" s="469"/>
      <c r="YN25" s="469"/>
      <c r="YO25" s="469"/>
      <c r="YP25" s="469"/>
      <c r="YQ25" s="469"/>
      <c r="YR25" s="469"/>
      <c r="YS25" s="469"/>
      <c r="YT25" s="469"/>
      <c r="YU25" s="469"/>
      <c r="YV25" s="469"/>
      <c r="YW25" s="469"/>
      <c r="YX25" s="469"/>
      <c r="YY25" s="469"/>
      <c r="YZ25" s="469"/>
      <c r="ZA25" s="469"/>
      <c r="ZB25" s="469"/>
      <c r="ZC25" s="469"/>
      <c r="ZD25" s="469"/>
      <c r="ZE25" s="469"/>
      <c r="ZF25" s="469"/>
      <c r="ZG25" s="469"/>
      <c r="ZH25" s="469"/>
      <c r="ZI25" s="469"/>
      <c r="ZJ25" s="469"/>
      <c r="ZK25" s="469"/>
      <c r="ZL25" s="469"/>
      <c r="ZM25" s="469"/>
      <c r="ZN25" s="469"/>
      <c r="ZO25" s="469"/>
      <c r="ZP25" s="469"/>
      <c r="ZQ25" s="469"/>
      <c r="ZR25" s="469"/>
      <c r="ZS25" s="469"/>
      <c r="ZT25" s="469"/>
      <c r="ZU25" s="469"/>
      <c r="ZV25" s="469"/>
      <c r="ZW25" s="469"/>
      <c r="ZX25" s="469"/>
      <c r="ZY25" s="469"/>
      <c r="ZZ25" s="469"/>
      <c r="AAA25" s="469"/>
      <c r="AAB25" s="469"/>
      <c r="AAC25" s="469"/>
      <c r="AAD25" s="469"/>
      <c r="AAE25" s="469"/>
      <c r="AAF25" s="469"/>
      <c r="AAG25" s="469"/>
      <c r="AAH25" s="469"/>
      <c r="AAI25" s="469"/>
      <c r="AAJ25" s="469"/>
      <c r="AAK25" s="469"/>
      <c r="AAL25" s="469"/>
      <c r="AAM25" s="469"/>
      <c r="AAN25" s="469"/>
      <c r="AAO25" s="469"/>
      <c r="AAP25" s="469"/>
      <c r="AAQ25" s="469"/>
      <c r="AAR25" s="469"/>
      <c r="AAS25" s="469"/>
      <c r="AAT25" s="469"/>
      <c r="AAU25" s="469"/>
      <c r="AAV25" s="469"/>
      <c r="AAW25" s="469"/>
      <c r="AAX25" s="469"/>
      <c r="AAY25" s="469"/>
      <c r="AAZ25" s="469"/>
      <c r="ABA25" s="469"/>
      <c r="ABB25" s="469"/>
      <c r="ABC25" s="469"/>
      <c r="ABD25" s="469"/>
      <c r="ABE25" s="469"/>
      <c r="ABF25" s="469"/>
      <c r="ABG25" s="469"/>
      <c r="ABH25" s="469"/>
      <c r="ABI25" s="469"/>
      <c r="ABJ25" s="469"/>
      <c r="ABK25" s="469"/>
      <c r="ABL25" s="469"/>
      <c r="ABM25" s="469"/>
      <c r="ABN25" s="469"/>
      <c r="ABO25" s="469"/>
      <c r="ABP25" s="469"/>
      <c r="ABQ25" s="469"/>
      <c r="ABR25" s="469"/>
      <c r="ABS25" s="469"/>
      <c r="ABT25" s="469"/>
      <c r="ABU25" s="469"/>
      <c r="ABV25" s="469"/>
      <c r="ABW25" s="469"/>
      <c r="ABX25" s="469"/>
      <c r="ABY25" s="469"/>
      <c r="ABZ25" s="469"/>
      <c r="ACA25" s="469"/>
      <c r="ACB25" s="469"/>
      <c r="ACC25" s="469"/>
      <c r="ACD25" s="469"/>
      <c r="ACE25" s="469"/>
      <c r="ACF25" s="469"/>
      <c r="ACG25" s="469"/>
      <c r="ACH25" s="469"/>
      <c r="ACI25" s="469"/>
      <c r="ACJ25" s="469"/>
      <c r="ACK25" s="469"/>
      <c r="ACL25" s="469"/>
      <c r="ACM25" s="469"/>
      <c r="ACN25" s="469"/>
      <c r="ACO25" s="469"/>
      <c r="ACP25" s="469"/>
      <c r="ACQ25" s="469"/>
      <c r="ACR25" s="469"/>
      <c r="ACS25" s="469"/>
      <c r="ACT25" s="469"/>
      <c r="ACU25" s="469"/>
      <c r="ACV25" s="469"/>
      <c r="ACW25" s="469"/>
      <c r="ACX25" s="469"/>
      <c r="ACY25" s="469"/>
      <c r="ACZ25" s="469"/>
      <c r="ADA25" s="469"/>
      <c r="ADB25" s="469"/>
      <c r="ADC25" s="469"/>
      <c r="ADD25" s="469"/>
      <c r="ADE25" s="469"/>
      <c r="ADF25" s="469"/>
      <c r="ADG25" s="469"/>
      <c r="ADH25" s="469"/>
      <c r="ADI25" s="469"/>
      <c r="ADJ25" s="469"/>
      <c r="ADK25" s="469"/>
      <c r="ADL25" s="469"/>
      <c r="ADM25" s="469"/>
      <c r="ADN25" s="469"/>
      <c r="ADO25" s="469"/>
      <c r="ADP25" s="469"/>
      <c r="ADQ25" s="469"/>
      <c r="ADR25" s="469"/>
      <c r="ADS25" s="469"/>
      <c r="ADT25" s="469"/>
      <c r="ADU25" s="469"/>
      <c r="ADV25" s="469"/>
      <c r="ADW25" s="469"/>
      <c r="ADX25" s="469"/>
      <c r="ADY25" s="469"/>
      <c r="ADZ25" s="469"/>
      <c r="AEA25" s="469"/>
      <c r="AEB25" s="469"/>
      <c r="AEC25" s="469"/>
      <c r="AED25" s="469"/>
      <c r="AEE25" s="469"/>
      <c r="AEF25" s="469"/>
      <c r="AEG25" s="469"/>
      <c r="AEH25" s="469"/>
      <c r="AEI25" s="469"/>
      <c r="AEJ25" s="469"/>
      <c r="AEK25" s="469"/>
      <c r="AEL25" s="469"/>
      <c r="AEM25" s="469"/>
      <c r="AEN25" s="469"/>
      <c r="AEO25" s="469"/>
      <c r="AEP25" s="469"/>
      <c r="AEQ25" s="469"/>
      <c r="AER25" s="469"/>
      <c r="AES25" s="469"/>
      <c r="AET25" s="469"/>
      <c r="AEU25" s="469"/>
      <c r="AEV25" s="469"/>
      <c r="AEW25" s="469"/>
      <c r="AEX25" s="469"/>
      <c r="AEY25" s="469"/>
      <c r="AEZ25" s="469"/>
      <c r="AFA25" s="469"/>
      <c r="AFB25" s="469"/>
      <c r="AFC25" s="469"/>
      <c r="AFD25" s="469"/>
      <c r="AFE25" s="469"/>
      <c r="AFF25" s="469"/>
      <c r="AFG25" s="469"/>
      <c r="AFH25" s="469"/>
      <c r="AFI25" s="469"/>
      <c r="AFJ25" s="469"/>
      <c r="AFK25" s="469"/>
      <c r="AFL25" s="469"/>
      <c r="AFM25" s="469"/>
      <c r="AFN25" s="469"/>
      <c r="AFO25" s="469"/>
      <c r="AFP25" s="469"/>
      <c r="AFQ25" s="469"/>
      <c r="AFR25" s="469"/>
      <c r="AFS25" s="469"/>
      <c r="AFT25" s="469"/>
      <c r="AFU25" s="469"/>
      <c r="AFV25" s="469"/>
      <c r="AFW25" s="469"/>
      <c r="AFX25" s="469"/>
      <c r="AFY25" s="469"/>
      <c r="AFZ25" s="469"/>
      <c r="AGA25" s="469"/>
      <c r="AGB25" s="469"/>
      <c r="AGC25" s="469"/>
      <c r="AGD25" s="469"/>
      <c r="AGE25" s="469"/>
      <c r="AGF25" s="469"/>
      <c r="AGG25" s="469"/>
      <c r="AGH25" s="469"/>
      <c r="AGI25" s="469"/>
      <c r="AGJ25" s="469"/>
      <c r="AGK25" s="469"/>
      <c r="AGL25" s="469"/>
      <c r="AGM25" s="469"/>
      <c r="AGN25" s="469"/>
      <c r="AGO25" s="469"/>
      <c r="AGP25" s="469"/>
      <c r="AGQ25" s="469"/>
      <c r="AGR25" s="469"/>
      <c r="AGS25" s="469"/>
      <c r="AGT25" s="469"/>
      <c r="AGU25" s="469"/>
      <c r="AGV25" s="469"/>
      <c r="AGW25" s="469"/>
      <c r="AGX25" s="469"/>
      <c r="AGY25" s="469"/>
      <c r="AGZ25" s="469"/>
      <c r="AHA25" s="469"/>
      <c r="AHB25" s="469"/>
      <c r="AHC25" s="469"/>
      <c r="AHD25" s="469"/>
      <c r="AHE25" s="469"/>
      <c r="AHF25" s="469"/>
      <c r="AHG25" s="469"/>
      <c r="AHH25" s="469"/>
      <c r="AHI25" s="469"/>
      <c r="AHJ25" s="469"/>
      <c r="AHK25" s="469"/>
      <c r="AHL25" s="469"/>
      <c r="AHM25" s="469"/>
      <c r="AHN25" s="469"/>
      <c r="AHO25" s="469"/>
      <c r="AHP25" s="469"/>
      <c r="AHQ25" s="469"/>
      <c r="AHR25" s="469"/>
      <c r="AHS25" s="469"/>
      <c r="AHT25" s="469"/>
      <c r="AHU25" s="469"/>
      <c r="AHV25" s="469"/>
      <c r="AHW25" s="469"/>
      <c r="AHX25" s="469"/>
      <c r="AHY25" s="469"/>
      <c r="AHZ25" s="469"/>
      <c r="AIA25" s="469"/>
      <c r="AIB25" s="469"/>
      <c r="AIC25" s="469"/>
      <c r="AID25" s="469"/>
      <c r="AIE25" s="469"/>
      <c r="AIF25" s="469"/>
      <c r="AIG25" s="469"/>
      <c r="AIH25" s="469"/>
      <c r="AII25" s="469"/>
      <c r="AIJ25" s="469"/>
      <c r="AIK25" s="469"/>
      <c r="AIL25" s="469"/>
      <c r="AIM25" s="469"/>
      <c r="AIN25" s="469"/>
      <c r="AIO25" s="469"/>
      <c r="AIP25" s="469"/>
      <c r="AIQ25" s="469"/>
      <c r="AIR25" s="469"/>
      <c r="AIS25" s="469"/>
      <c r="AIT25" s="469"/>
      <c r="AIU25" s="469"/>
      <c r="AIV25" s="469"/>
      <c r="AIW25" s="469"/>
      <c r="AIX25" s="469"/>
      <c r="AIY25" s="469"/>
      <c r="AIZ25" s="469"/>
      <c r="AJA25" s="469"/>
      <c r="AJB25" s="469"/>
      <c r="AJC25" s="469"/>
      <c r="AJD25" s="469"/>
      <c r="AJE25" s="469"/>
      <c r="AJF25" s="469"/>
      <c r="AJG25" s="469"/>
      <c r="AJH25" s="469"/>
      <c r="AJI25" s="469"/>
      <c r="AJJ25" s="469"/>
      <c r="AJK25" s="469"/>
      <c r="AJL25" s="469"/>
      <c r="AJM25" s="469"/>
      <c r="AJN25" s="469"/>
      <c r="AJO25" s="469"/>
      <c r="AJP25" s="469"/>
      <c r="AJQ25" s="469"/>
      <c r="AJR25" s="469"/>
      <c r="AJS25" s="469"/>
      <c r="AJT25" s="469"/>
      <c r="AJU25" s="469"/>
      <c r="AJV25" s="469"/>
      <c r="AJW25" s="469"/>
      <c r="AJX25" s="469"/>
      <c r="AJY25" s="469"/>
      <c r="AJZ25" s="469"/>
      <c r="AKA25" s="469"/>
      <c r="AKB25" s="469"/>
      <c r="AKC25" s="469"/>
      <c r="AKD25" s="469"/>
      <c r="AKE25" s="469"/>
      <c r="AKF25" s="469"/>
      <c r="AKG25" s="469"/>
      <c r="AKH25" s="469"/>
      <c r="AKI25" s="469"/>
      <c r="AKJ25" s="469"/>
      <c r="AKK25" s="469"/>
      <c r="AKL25" s="469"/>
      <c r="AKM25" s="469"/>
      <c r="AKN25" s="469"/>
      <c r="AKO25" s="469"/>
      <c r="AKP25" s="469"/>
      <c r="AKQ25" s="469"/>
      <c r="AKR25" s="469"/>
      <c r="AKS25" s="469"/>
      <c r="AKT25" s="469"/>
      <c r="AKU25" s="469"/>
      <c r="AKV25" s="469"/>
      <c r="AKW25" s="469"/>
      <c r="AKX25" s="469"/>
      <c r="AKY25" s="469"/>
      <c r="AKZ25" s="469"/>
      <c r="ALA25" s="469"/>
      <c r="ALB25" s="469"/>
      <c r="ALC25" s="469"/>
      <c r="ALD25" s="469"/>
      <c r="ALE25" s="469"/>
      <c r="ALF25" s="469"/>
      <c r="ALG25" s="469"/>
      <c r="ALH25" s="469"/>
      <c r="ALI25" s="469"/>
      <c r="ALJ25" s="469"/>
      <c r="ALK25" s="469"/>
      <c r="ALL25" s="469"/>
      <c r="ALM25" s="469"/>
      <c r="ALN25" s="469"/>
      <c r="ALO25" s="469"/>
      <c r="ALP25" s="469"/>
      <c r="ALQ25" s="469"/>
      <c r="ALR25" s="469"/>
      <c r="ALS25" s="469"/>
      <c r="ALT25" s="469"/>
      <c r="ALU25" s="469"/>
      <c r="ALV25" s="469"/>
      <c r="ALW25" s="469"/>
      <c r="ALX25" s="469"/>
      <c r="ALY25" s="469"/>
      <c r="ALZ25" s="469"/>
      <c r="AMA25" s="469"/>
      <c r="AMB25" s="469"/>
      <c r="AMC25" s="469"/>
      <c r="AMD25" s="469"/>
      <c r="AME25" s="469"/>
      <c r="AMF25" s="469"/>
      <c r="AMG25" s="469"/>
      <c r="AMH25" s="469"/>
      <c r="AMI25" s="469"/>
      <c r="AMJ25" s="469"/>
      <c r="AMK25" s="469"/>
      <c r="AML25" s="469"/>
      <c r="AMM25" s="469"/>
      <c r="AMN25" s="469"/>
      <c r="AMO25" s="469"/>
      <c r="AMP25" s="469"/>
      <c r="AMQ25" s="469"/>
      <c r="AMR25" s="469"/>
      <c r="AMS25" s="469"/>
      <c r="AMT25" s="469"/>
      <c r="AMU25" s="469"/>
      <c r="AMV25" s="469"/>
      <c r="AMW25" s="469"/>
      <c r="AMX25" s="469"/>
      <c r="AMY25" s="469"/>
      <c r="AMZ25" s="469"/>
      <c r="ANA25" s="469"/>
      <c r="ANB25" s="469"/>
      <c r="ANC25" s="469"/>
      <c r="AND25" s="469"/>
      <c r="ANE25" s="469"/>
      <c r="ANF25" s="469"/>
      <c r="ANG25" s="469"/>
      <c r="ANH25" s="469"/>
      <c r="ANI25" s="469"/>
      <c r="ANJ25" s="469"/>
      <c r="ANK25" s="469"/>
      <c r="ANL25" s="469"/>
      <c r="ANM25" s="469"/>
      <c r="ANN25" s="469"/>
      <c r="ANO25" s="469"/>
      <c r="ANP25" s="469"/>
      <c r="ANQ25" s="469"/>
      <c r="ANR25" s="469"/>
      <c r="ANS25" s="469"/>
      <c r="ANT25" s="469"/>
      <c r="ANU25" s="469"/>
      <c r="ANV25" s="469"/>
      <c r="ANW25" s="469"/>
      <c r="ANX25" s="469"/>
      <c r="ANY25" s="469"/>
      <c r="ANZ25" s="469"/>
      <c r="AOA25" s="469"/>
      <c r="AOB25" s="469"/>
      <c r="AOC25" s="469"/>
      <c r="AOD25" s="469"/>
      <c r="AOE25" s="469"/>
      <c r="AOF25" s="469"/>
      <c r="AOG25" s="469"/>
      <c r="AOH25" s="469"/>
      <c r="AOI25" s="469"/>
      <c r="AOJ25" s="469"/>
      <c r="AOK25" s="469"/>
      <c r="AOL25" s="469"/>
      <c r="AOM25" s="469"/>
      <c r="AON25" s="469"/>
      <c r="AOO25" s="469"/>
      <c r="AOP25" s="469"/>
      <c r="AOQ25" s="469"/>
      <c r="AOR25" s="469"/>
      <c r="AOS25" s="469"/>
      <c r="AOT25" s="469"/>
      <c r="AOU25" s="469"/>
      <c r="AOV25" s="469"/>
      <c r="AOW25" s="469"/>
      <c r="AOX25" s="469"/>
      <c r="AOY25" s="469"/>
      <c r="AOZ25" s="469"/>
      <c r="APA25" s="469"/>
      <c r="APB25" s="469"/>
      <c r="APC25" s="469"/>
      <c r="APD25" s="469"/>
      <c r="APE25" s="469"/>
      <c r="APF25" s="469"/>
      <c r="APG25" s="469"/>
      <c r="APH25" s="469"/>
      <c r="API25" s="469"/>
      <c r="APJ25" s="469"/>
      <c r="APK25" s="469"/>
      <c r="APL25" s="469"/>
      <c r="APM25" s="469"/>
      <c r="APN25" s="469"/>
      <c r="APO25" s="469"/>
      <c r="APP25" s="469"/>
      <c r="APQ25" s="469"/>
      <c r="APR25" s="469"/>
      <c r="APS25" s="469"/>
      <c r="APT25" s="469"/>
      <c r="APU25" s="469"/>
      <c r="APV25" s="469"/>
      <c r="APW25" s="469"/>
      <c r="APX25" s="469"/>
      <c r="APY25" s="469"/>
      <c r="APZ25" s="469"/>
      <c r="AQA25" s="469"/>
      <c r="AQB25" s="469"/>
      <c r="AQC25" s="469"/>
      <c r="AQD25" s="469"/>
      <c r="AQE25" s="469"/>
      <c r="AQF25" s="469"/>
      <c r="AQG25" s="469"/>
      <c r="AQH25" s="469"/>
      <c r="AQI25" s="469"/>
      <c r="AQJ25" s="469"/>
      <c r="AQK25" s="469"/>
      <c r="AQL25" s="469"/>
      <c r="AQM25" s="469"/>
      <c r="AQN25" s="469"/>
      <c r="AQO25" s="469"/>
      <c r="AQP25" s="469"/>
      <c r="AQQ25" s="469"/>
      <c r="AQR25" s="469"/>
      <c r="AQS25" s="469"/>
      <c r="AQT25" s="469"/>
      <c r="AQU25" s="469"/>
      <c r="AQV25" s="469"/>
      <c r="AQW25" s="469"/>
      <c r="AQX25" s="469"/>
      <c r="AQY25" s="469"/>
      <c r="AQZ25" s="469"/>
      <c r="ARA25" s="469"/>
      <c r="ARB25" s="469"/>
      <c r="ARC25" s="469"/>
      <c r="ARD25" s="469"/>
      <c r="ARE25" s="469"/>
      <c r="ARF25" s="469"/>
      <c r="ARG25" s="469"/>
      <c r="ARH25" s="469"/>
      <c r="ARI25" s="469"/>
      <c r="ARJ25" s="469"/>
      <c r="ARK25" s="469"/>
      <c r="ARL25" s="469"/>
      <c r="ARM25" s="469"/>
      <c r="ARN25" s="469"/>
      <c r="ARO25" s="469"/>
      <c r="ARP25" s="469"/>
      <c r="ARQ25" s="469"/>
      <c r="ARR25" s="469"/>
      <c r="ARS25" s="469"/>
      <c r="ART25" s="469"/>
      <c r="ARU25" s="469"/>
      <c r="ARV25" s="469"/>
      <c r="ARW25" s="469"/>
      <c r="ARX25" s="469"/>
      <c r="ARY25" s="469"/>
      <c r="ARZ25" s="469"/>
      <c r="ASA25" s="469"/>
      <c r="ASB25" s="469"/>
      <c r="ASC25" s="469"/>
      <c r="ASD25" s="469"/>
      <c r="ASE25" s="469"/>
      <c r="ASF25" s="469"/>
      <c r="ASG25" s="469"/>
      <c r="ASH25" s="469"/>
      <c r="ASI25" s="469"/>
      <c r="ASJ25" s="469"/>
      <c r="ASK25" s="469"/>
      <c r="ASL25" s="469"/>
      <c r="ASM25" s="469"/>
      <c r="ASN25" s="469"/>
      <c r="ASO25" s="469"/>
      <c r="ASP25" s="469"/>
      <c r="ASQ25" s="469"/>
      <c r="ASR25" s="469"/>
      <c r="ASS25" s="469"/>
      <c r="AST25" s="469"/>
      <c r="ASU25" s="469"/>
      <c r="ASV25" s="469"/>
      <c r="ASW25" s="469"/>
      <c r="ASX25" s="469"/>
      <c r="ASY25" s="469"/>
      <c r="ASZ25" s="469"/>
      <c r="ATA25" s="469"/>
      <c r="ATB25" s="469"/>
      <c r="ATC25" s="469"/>
      <c r="ATD25" s="469"/>
      <c r="ATE25" s="469"/>
      <c r="ATF25" s="469"/>
      <c r="ATG25" s="469"/>
      <c r="ATH25" s="469"/>
      <c r="ATI25" s="469"/>
      <c r="ATJ25" s="469"/>
      <c r="ATK25" s="469"/>
      <c r="ATL25" s="469"/>
      <c r="ATM25" s="469"/>
      <c r="ATN25" s="469"/>
      <c r="ATO25" s="469"/>
      <c r="ATP25" s="469"/>
      <c r="ATQ25" s="469"/>
      <c r="ATR25" s="469"/>
      <c r="ATS25" s="469"/>
      <c r="ATT25" s="469"/>
      <c r="ATU25" s="469"/>
      <c r="ATV25" s="469"/>
      <c r="ATW25" s="469"/>
      <c r="ATX25" s="469"/>
      <c r="ATY25" s="469"/>
      <c r="ATZ25" s="469"/>
      <c r="AUA25" s="469"/>
      <c r="AUB25" s="469"/>
      <c r="AUC25" s="469"/>
      <c r="AUD25" s="469"/>
      <c r="AUE25" s="469"/>
      <c r="AUF25" s="469"/>
      <c r="AUG25" s="469"/>
      <c r="AUH25" s="469"/>
      <c r="AUI25" s="469"/>
      <c r="AUJ25" s="469"/>
      <c r="AUK25" s="469"/>
      <c r="AUL25" s="469"/>
      <c r="AUM25" s="469"/>
      <c r="AUN25" s="469"/>
      <c r="AUO25" s="469"/>
      <c r="AUP25" s="469"/>
      <c r="AUQ25" s="469"/>
      <c r="AUR25" s="469"/>
      <c r="AUS25" s="469"/>
      <c r="AUT25" s="469"/>
      <c r="AUU25" s="469"/>
      <c r="AUV25" s="469"/>
      <c r="AUW25" s="469"/>
      <c r="AUX25" s="469"/>
      <c r="AUY25" s="469"/>
      <c r="AUZ25" s="469"/>
      <c r="AVA25" s="469"/>
      <c r="AVB25" s="469"/>
      <c r="AVC25" s="469"/>
      <c r="AVD25" s="469"/>
      <c r="AVE25" s="469"/>
      <c r="AVF25" s="469"/>
      <c r="AVG25" s="469"/>
      <c r="AVH25" s="469"/>
      <c r="AVI25" s="469"/>
      <c r="AVJ25" s="469"/>
      <c r="AVK25" s="469"/>
      <c r="AVL25" s="469"/>
      <c r="AVM25" s="469"/>
      <c r="AVN25" s="469"/>
      <c r="AVO25" s="469"/>
      <c r="AVP25" s="469"/>
      <c r="AVQ25" s="469"/>
      <c r="AVR25" s="469"/>
      <c r="AVS25" s="469"/>
      <c r="AVT25" s="469"/>
      <c r="AVU25" s="469"/>
      <c r="AVV25" s="469"/>
      <c r="AVW25" s="469"/>
      <c r="AVX25" s="469"/>
      <c r="AVY25" s="469"/>
      <c r="AVZ25" s="469"/>
      <c r="AWA25" s="469"/>
      <c r="AWB25" s="469"/>
      <c r="AWC25" s="469"/>
      <c r="AWD25" s="469"/>
      <c r="AWE25" s="469"/>
      <c r="AWF25" s="469"/>
      <c r="AWG25" s="469"/>
      <c r="AWH25" s="469"/>
      <c r="AWI25" s="469"/>
      <c r="AWJ25" s="469"/>
      <c r="AWK25" s="469"/>
      <c r="AWL25" s="469"/>
      <c r="AWM25" s="469"/>
      <c r="AWN25" s="469"/>
      <c r="AWO25" s="469"/>
      <c r="AWP25" s="469"/>
      <c r="AWQ25" s="469"/>
      <c r="AWR25" s="469"/>
      <c r="AWS25" s="469"/>
      <c r="AWT25" s="469"/>
      <c r="AWU25" s="469"/>
      <c r="AWV25" s="469"/>
      <c r="AWW25" s="469"/>
      <c r="AWX25" s="469"/>
      <c r="AWY25" s="469"/>
      <c r="AWZ25" s="469"/>
      <c r="AXA25" s="469"/>
      <c r="AXB25" s="469"/>
      <c r="AXC25" s="469"/>
      <c r="AXD25" s="469"/>
      <c r="AXE25" s="469"/>
      <c r="AXF25" s="469"/>
      <c r="AXG25" s="469"/>
      <c r="AXH25" s="469"/>
      <c r="AXI25" s="469"/>
      <c r="AXJ25" s="469"/>
      <c r="AXK25" s="469"/>
      <c r="AXL25" s="469"/>
      <c r="AXM25" s="469"/>
      <c r="AXN25" s="469"/>
      <c r="AXO25" s="469"/>
      <c r="AXP25" s="469"/>
      <c r="AXQ25" s="469"/>
      <c r="AXR25" s="469"/>
      <c r="AXS25" s="469"/>
      <c r="AXT25" s="469"/>
      <c r="AXU25" s="469"/>
      <c r="AXV25" s="469"/>
      <c r="AXW25" s="469"/>
      <c r="AXX25" s="469"/>
      <c r="AXY25" s="469"/>
      <c r="AXZ25" s="469"/>
      <c r="AYA25" s="469"/>
      <c r="AYB25" s="469"/>
      <c r="AYC25" s="469"/>
      <c r="AYD25" s="469"/>
      <c r="AYE25" s="469"/>
      <c r="AYF25" s="469"/>
      <c r="AYG25" s="469"/>
      <c r="AYH25" s="469"/>
      <c r="AYI25" s="469"/>
      <c r="AYJ25" s="469"/>
      <c r="AYK25" s="469"/>
      <c r="AYL25" s="469"/>
      <c r="AYM25" s="469"/>
      <c r="AYN25" s="469"/>
      <c r="AYO25" s="469"/>
      <c r="AYP25" s="469"/>
      <c r="AYQ25" s="469"/>
      <c r="AYR25" s="469"/>
      <c r="AYS25" s="469"/>
      <c r="AYT25" s="469"/>
      <c r="AYU25" s="469"/>
      <c r="AYV25" s="469"/>
      <c r="AYW25" s="469"/>
      <c r="AYX25" s="469"/>
      <c r="AYY25" s="469"/>
      <c r="AYZ25" s="469"/>
      <c r="AZA25" s="469"/>
      <c r="AZB25" s="469"/>
      <c r="AZC25" s="469"/>
      <c r="AZD25" s="469"/>
      <c r="AZE25" s="469"/>
      <c r="AZF25" s="469"/>
      <c r="AZG25" s="469"/>
      <c r="AZH25" s="469"/>
      <c r="AZI25" s="469"/>
      <c r="AZJ25" s="469"/>
      <c r="AZK25" s="469"/>
      <c r="AZL25" s="469"/>
      <c r="AZM25" s="469"/>
      <c r="AZN25" s="469"/>
      <c r="AZO25" s="469"/>
      <c r="AZP25" s="469"/>
      <c r="AZQ25" s="469"/>
      <c r="AZR25" s="469"/>
      <c r="AZS25" s="469"/>
      <c r="AZT25" s="469"/>
      <c r="AZU25" s="469"/>
      <c r="AZV25" s="469"/>
      <c r="AZW25" s="469"/>
      <c r="AZX25" s="469"/>
      <c r="AZY25" s="469"/>
      <c r="AZZ25" s="469"/>
      <c r="BAA25" s="469"/>
      <c r="BAB25" s="469"/>
      <c r="BAC25" s="469"/>
      <c r="BAD25" s="469"/>
      <c r="BAE25" s="469"/>
      <c r="BAF25" s="469"/>
      <c r="BAG25" s="469"/>
      <c r="BAH25" s="469"/>
      <c r="BAI25" s="469"/>
      <c r="BAJ25" s="469"/>
      <c r="BAK25" s="469"/>
      <c r="BAL25" s="469"/>
      <c r="BAM25" s="469"/>
      <c r="BAN25" s="469"/>
      <c r="BAO25" s="469"/>
      <c r="BAP25" s="469"/>
      <c r="BAQ25" s="469"/>
      <c r="BAR25" s="469"/>
      <c r="BAS25" s="469"/>
      <c r="BAT25" s="469"/>
      <c r="BAU25" s="469"/>
      <c r="BAV25" s="469"/>
      <c r="BAW25" s="469"/>
      <c r="BAX25" s="469"/>
      <c r="BAY25" s="469"/>
      <c r="BAZ25" s="469"/>
      <c r="BBA25" s="469"/>
      <c r="BBB25" s="469"/>
      <c r="BBC25" s="469"/>
      <c r="BBD25" s="469"/>
      <c r="BBE25" s="469"/>
      <c r="BBF25" s="469"/>
      <c r="BBG25" s="469"/>
      <c r="BBH25" s="469"/>
      <c r="BBI25" s="469"/>
      <c r="BBJ25" s="469"/>
      <c r="BBK25" s="469"/>
      <c r="BBL25" s="469"/>
      <c r="BBM25" s="469"/>
      <c r="BBN25" s="469"/>
      <c r="BBO25" s="469"/>
      <c r="BBP25" s="469"/>
      <c r="BBQ25" s="469"/>
      <c r="BBR25" s="469"/>
      <c r="BBS25" s="469"/>
      <c r="BBT25" s="469"/>
      <c r="BBU25" s="469"/>
      <c r="BBV25" s="469"/>
      <c r="BBW25" s="469"/>
      <c r="BBX25" s="469"/>
      <c r="BBY25" s="469"/>
      <c r="BBZ25" s="469"/>
      <c r="BCA25" s="469"/>
      <c r="BCB25" s="469"/>
      <c r="BCC25" s="469"/>
      <c r="BCD25" s="469"/>
      <c r="BCE25" s="469"/>
      <c r="BCF25" s="469"/>
      <c r="BCG25" s="469"/>
      <c r="BCH25" s="469"/>
      <c r="BCI25" s="469"/>
      <c r="BCJ25" s="469"/>
      <c r="BCK25" s="469"/>
      <c r="BCL25" s="469"/>
      <c r="BCM25" s="469"/>
      <c r="BCN25" s="469"/>
      <c r="BCO25" s="469"/>
      <c r="BCP25" s="469"/>
      <c r="BCQ25" s="469"/>
      <c r="BCR25" s="469"/>
      <c r="BCS25" s="469"/>
      <c r="BCT25" s="469"/>
      <c r="BCU25" s="469"/>
      <c r="BCV25" s="469"/>
      <c r="BCW25" s="469"/>
      <c r="BCX25" s="469"/>
      <c r="BCY25" s="469"/>
      <c r="BCZ25" s="469"/>
      <c r="BDA25" s="469"/>
      <c r="BDB25" s="469"/>
      <c r="BDC25" s="469"/>
      <c r="BDD25" s="469"/>
      <c r="BDE25" s="469"/>
      <c r="BDF25" s="469"/>
      <c r="BDG25" s="469"/>
      <c r="BDH25" s="469"/>
      <c r="BDI25" s="469"/>
      <c r="BDJ25" s="469"/>
      <c r="BDK25" s="469"/>
      <c r="BDL25" s="469"/>
      <c r="BDM25" s="469"/>
      <c r="BDN25" s="469"/>
      <c r="BDO25" s="469"/>
      <c r="BDP25" s="469"/>
      <c r="BDQ25" s="469"/>
      <c r="BDR25" s="469"/>
      <c r="BDS25" s="469"/>
      <c r="BDT25" s="469"/>
      <c r="BDU25" s="469"/>
      <c r="BDV25" s="469"/>
      <c r="BDW25" s="469"/>
      <c r="BDX25" s="469"/>
      <c r="BDY25" s="469"/>
      <c r="BDZ25" s="469"/>
      <c r="BEA25" s="469"/>
      <c r="BEB25" s="469"/>
      <c r="BEC25" s="469"/>
      <c r="BED25" s="469"/>
      <c r="BEE25" s="469"/>
      <c r="BEF25" s="469"/>
      <c r="BEG25" s="469"/>
      <c r="BEH25" s="469"/>
      <c r="BEI25" s="469"/>
      <c r="BEJ25" s="469"/>
      <c r="BEK25" s="469"/>
      <c r="BEL25" s="469"/>
      <c r="BEM25" s="469"/>
      <c r="BEN25" s="469"/>
      <c r="BEO25" s="469"/>
      <c r="BEP25" s="469"/>
      <c r="BEQ25" s="469"/>
      <c r="BER25" s="469"/>
      <c r="BES25" s="469"/>
      <c r="BET25" s="469"/>
      <c r="BEU25" s="469"/>
      <c r="BEV25" s="469"/>
      <c r="BEW25" s="469"/>
      <c r="BEX25" s="469"/>
      <c r="BEY25" s="469"/>
      <c r="BEZ25" s="469"/>
      <c r="BFA25" s="469"/>
      <c r="BFB25" s="469"/>
      <c r="BFC25" s="469"/>
      <c r="BFD25" s="469"/>
      <c r="BFE25" s="469"/>
      <c r="BFF25" s="469"/>
      <c r="BFG25" s="469"/>
      <c r="BFH25" s="469"/>
      <c r="BFI25" s="469"/>
      <c r="BFJ25" s="469"/>
      <c r="BFK25" s="469"/>
      <c r="BFL25" s="469"/>
      <c r="BFM25" s="469"/>
      <c r="BFN25" s="469"/>
      <c r="BFO25" s="469"/>
      <c r="BFP25" s="469"/>
      <c r="BFQ25" s="469"/>
      <c r="BFR25" s="469"/>
      <c r="BFS25" s="469"/>
      <c r="BFT25" s="469"/>
      <c r="BFU25" s="469"/>
      <c r="BFV25" s="469"/>
      <c r="BFW25" s="469"/>
      <c r="BFX25" s="469"/>
      <c r="BFY25" s="469"/>
      <c r="BFZ25" s="469"/>
      <c r="BGA25" s="469"/>
      <c r="BGB25" s="469"/>
      <c r="BGC25" s="469"/>
      <c r="BGD25" s="469"/>
      <c r="BGE25" s="469"/>
      <c r="BGF25" s="469"/>
      <c r="BGG25" s="469"/>
      <c r="BGH25" s="469"/>
      <c r="BGI25" s="469"/>
      <c r="BGJ25" s="469"/>
      <c r="BGK25" s="469"/>
      <c r="BGL25" s="469"/>
      <c r="BGM25" s="469"/>
      <c r="BGN25" s="469"/>
      <c r="BGO25" s="469"/>
      <c r="BGP25" s="469"/>
      <c r="BGQ25" s="469"/>
      <c r="BGR25" s="469"/>
      <c r="BGS25" s="469"/>
      <c r="BGT25" s="469"/>
      <c r="BGU25" s="469"/>
      <c r="BGV25" s="469"/>
      <c r="BGW25" s="469"/>
      <c r="BGX25" s="469"/>
      <c r="BGY25" s="469"/>
      <c r="BGZ25" s="469"/>
      <c r="BHA25" s="469"/>
      <c r="BHB25" s="469"/>
      <c r="BHC25" s="469"/>
      <c r="BHD25" s="469"/>
      <c r="BHE25" s="469"/>
      <c r="BHF25" s="469"/>
      <c r="BHG25" s="469"/>
      <c r="BHH25" s="469"/>
      <c r="BHI25" s="469"/>
      <c r="BHJ25" s="469"/>
      <c r="BHK25" s="469"/>
      <c r="BHL25" s="469"/>
      <c r="BHM25" s="469"/>
      <c r="BHN25" s="469"/>
      <c r="BHO25" s="469"/>
      <c r="BHP25" s="469"/>
      <c r="BHQ25" s="469"/>
      <c r="BHR25" s="469"/>
      <c r="BHS25" s="469"/>
      <c r="BHT25" s="469"/>
      <c r="BHU25" s="469"/>
      <c r="BHV25" s="469"/>
      <c r="BHW25" s="469"/>
      <c r="BHX25" s="469"/>
      <c r="BHY25" s="469"/>
      <c r="BHZ25" s="469"/>
      <c r="BIA25" s="469"/>
      <c r="BIB25" s="469"/>
      <c r="BIC25" s="469"/>
      <c r="BID25" s="469"/>
      <c r="BIE25" s="469"/>
      <c r="BIF25" s="469"/>
      <c r="BIG25" s="469"/>
      <c r="BIH25" s="469"/>
      <c r="BII25" s="469"/>
      <c r="BIJ25" s="469"/>
      <c r="BIK25" s="469"/>
      <c r="BIL25" s="469"/>
      <c r="BIM25" s="469"/>
      <c r="BIN25" s="469"/>
      <c r="BIO25" s="469"/>
      <c r="BIP25" s="469"/>
      <c r="BIQ25" s="469"/>
      <c r="BIR25" s="469"/>
      <c r="BIS25" s="469"/>
      <c r="BIT25" s="469"/>
      <c r="BIU25" s="469"/>
      <c r="BIV25" s="469"/>
      <c r="BIW25" s="469"/>
      <c r="BIX25" s="469"/>
      <c r="BIY25" s="469"/>
      <c r="BIZ25" s="469"/>
      <c r="BJA25" s="469"/>
      <c r="BJB25" s="469"/>
      <c r="BJC25" s="469"/>
      <c r="BJD25" s="469"/>
      <c r="BJE25" s="469"/>
      <c r="BJF25" s="469"/>
      <c r="BJG25" s="469"/>
      <c r="BJH25" s="469"/>
      <c r="BJI25" s="469"/>
      <c r="BJJ25" s="469"/>
      <c r="BJK25" s="469"/>
      <c r="BJL25" s="469"/>
      <c r="BJM25" s="469"/>
      <c r="BJN25" s="469"/>
      <c r="BJO25" s="469"/>
      <c r="BJP25" s="469"/>
      <c r="BJQ25" s="469"/>
      <c r="BJR25" s="469"/>
      <c r="BJS25" s="469"/>
      <c r="BJT25" s="469"/>
      <c r="BJU25" s="469"/>
      <c r="BJV25" s="469"/>
      <c r="BJW25" s="469"/>
      <c r="BJX25" s="469"/>
      <c r="BJY25" s="469"/>
      <c r="BJZ25" s="469"/>
      <c r="BKA25" s="469"/>
      <c r="BKB25" s="469"/>
      <c r="BKC25" s="469"/>
      <c r="BKD25" s="469"/>
      <c r="BKE25" s="469"/>
      <c r="BKF25" s="469"/>
      <c r="BKG25" s="469"/>
      <c r="BKH25" s="469"/>
      <c r="BKI25" s="469"/>
      <c r="BKJ25" s="469"/>
      <c r="BKK25" s="469"/>
      <c r="BKL25" s="469"/>
      <c r="BKM25" s="469"/>
      <c r="BKN25" s="469"/>
      <c r="BKO25" s="469"/>
      <c r="BKP25" s="469"/>
      <c r="BKQ25" s="469"/>
      <c r="BKR25" s="469"/>
      <c r="BKS25" s="469"/>
      <c r="BKT25" s="469"/>
      <c r="BKU25" s="469"/>
      <c r="BKV25" s="469"/>
      <c r="BKW25" s="469"/>
      <c r="BKX25" s="469"/>
      <c r="BKY25" s="469"/>
      <c r="BKZ25" s="469"/>
      <c r="BLA25" s="469"/>
      <c r="BLB25" s="469"/>
      <c r="BLC25" s="469"/>
      <c r="BLD25" s="469"/>
      <c r="BLE25" s="469"/>
      <c r="BLF25" s="469"/>
      <c r="BLG25" s="469"/>
      <c r="BLH25" s="469"/>
      <c r="BLI25" s="469"/>
      <c r="BLJ25" s="469"/>
      <c r="BLK25" s="469"/>
      <c r="BLL25" s="469"/>
      <c r="BLM25" s="469"/>
      <c r="BLN25" s="469"/>
      <c r="BLO25" s="469"/>
      <c r="BLP25" s="469"/>
      <c r="BLQ25" s="469"/>
      <c r="BLR25" s="469"/>
      <c r="BLS25" s="469"/>
      <c r="BLT25" s="469"/>
      <c r="BLU25" s="469"/>
      <c r="BLV25" s="469"/>
      <c r="BLW25" s="469"/>
      <c r="BLX25" s="469"/>
      <c r="BLY25" s="469"/>
      <c r="BLZ25" s="469"/>
      <c r="BMA25" s="469"/>
      <c r="BMB25" s="469"/>
      <c r="BMC25" s="469"/>
      <c r="BMD25" s="469"/>
      <c r="BME25" s="469"/>
      <c r="BMF25" s="469"/>
      <c r="BMG25" s="469"/>
      <c r="BMH25" s="469"/>
      <c r="BMI25" s="469"/>
      <c r="BMJ25" s="469"/>
      <c r="BMK25" s="469"/>
      <c r="BML25" s="469"/>
      <c r="BMM25" s="469"/>
      <c r="BMN25" s="469"/>
      <c r="BMO25" s="469"/>
      <c r="BMP25" s="469"/>
      <c r="BMQ25" s="469"/>
      <c r="BMR25" s="469"/>
      <c r="BMS25" s="469"/>
      <c r="BMT25" s="469"/>
      <c r="BMU25" s="469"/>
      <c r="BMV25" s="469"/>
      <c r="BMW25" s="469"/>
      <c r="BMX25" s="469"/>
      <c r="BMY25" s="469"/>
      <c r="BMZ25" s="469"/>
      <c r="BNA25" s="469"/>
      <c r="BNB25" s="469"/>
      <c r="BNC25" s="469"/>
      <c r="BND25" s="469"/>
      <c r="BNE25" s="469"/>
      <c r="BNF25" s="469"/>
      <c r="BNG25" s="469"/>
      <c r="BNH25" s="469"/>
      <c r="BNI25" s="469"/>
      <c r="BNJ25" s="469"/>
      <c r="BNK25" s="469"/>
      <c r="BNL25" s="469"/>
      <c r="BNM25" s="469"/>
      <c r="BNN25" s="469"/>
      <c r="BNO25" s="469"/>
      <c r="BNP25" s="469"/>
      <c r="BNQ25" s="469"/>
      <c r="BNR25" s="469"/>
      <c r="BNS25" s="469"/>
      <c r="BNT25" s="469"/>
      <c r="BNU25" s="469"/>
      <c r="BNV25" s="469"/>
      <c r="BNW25" s="469"/>
      <c r="BNX25" s="469"/>
      <c r="BNY25" s="469"/>
      <c r="BNZ25" s="469"/>
      <c r="BOA25" s="469"/>
      <c r="BOB25" s="469"/>
      <c r="BOC25" s="469"/>
      <c r="BOD25" s="469"/>
      <c r="BOE25" s="469"/>
      <c r="BOF25" s="469"/>
      <c r="BOG25" s="469"/>
      <c r="BOH25" s="469"/>
      <c r="BOI25" s="469"/>
      <c r="BOJ25" s="469"/>
      <c r="BOK25" s="469"/>
      <c r="BOL25" s="469"/>
      <c r="BOM25" s="469"/>
      <c r="BON25" s="469"/>
      <c r="BOO25" s="469"/>
      <c r="BOP25" s="469"/>
      <c r="BOQ25" s="469"/>
      <c r="BOR25" s="469"/>
      <c r="BOS25" s="469"/>
      <c r="BOT25" s="469"/>
      <c r="BOU25" s="469"/>
      <c r="BOV25" s="469"/>
      <c r="BOW25" s="469"/>
      <c r="BOX25" s="469"/>
      <c r="BOY25" s="469"/>
      <c r="BOZ25" s="469"/>
      <c r="BPA25" s="469"/>
      <c r="BPB25" s="469"/>
      <c r="BPC25" s="469"/>
      <c r="BPD25" s="469"/>
      <c r="BPE25" s="469"/>
      <c r="BPF25" s="469"/>
      <c r="BPG25" s="469"/>
      <c r="BPH25" s="469"/>
      <c r="BPI25" s="469"/>
      <c r="BPJ25" s="469"/>
      <c r="BPK25" s="469"/>
      <c r="BPL25" s="469"/>
      <c r="BPM25" s="469"/>
      <c r="BPN25" s="469"/>
      <c r="BPO25" s="469"/>
      <c r="BPP25" s="469"/>
      <c r="BPQ25" s="469"/>
      <c r="BPR25" s="469"/>
      <c r="BPS25" s="469"/>
      <c r="BPT25" s="469"/>
      <c r="BPU25" s="469"/>
      <c r="BPV25" s="469"/>
      <c r="BPW25" s="469"/>
      <c r="BPX25" s="469"/>
      <c r="BPY25" s="469"/>
      <c r="BPZ25" s="469"/>
      <c r="BQA25" s="469"/>
      <c r="BQB25" s="469"/>
      <c r="BQC25" s="469"/>
      <c r="BQD25" s="469"/>
      <c r="BQE25" s="469"/>
      <c r="BQF25" s="469"/>
      <c r="BQG25" s="469"/>
      <c r="BQH25" s="469"/>
      <c r="BQI25" s="469"/>
      <c r="BQJ25" s="469"/>
      <c r="BQK25" s="469"/>
      <c r="BQL25" s="469"/>
      <c r="BQM25" s="469"/>
      <c r="BQN25" s="469"/>
      <c r="BQO25" s="469"/>
      <c r="BQP25" s="469"/>
      <c r="BQQ25" s="469"/>
      <c r="BQR25" s="469"/>
      <c r="BQS25" s="469"/>
      <c r="BQT25" s="469"/>
      <c r="BQU25" s="469"/>
      <c r="BQV25" s="469"/>
      <c r="BQW25" s="469"/>
      <c r="BQX25" s="469"/>
      <c r="BQY25" s="469"/>
      <c r="BQZ25" s="469"/>
      <c r="BRA25" s="469"/>
      <c r="BRB25" s="469"/>
      <c r="BRC25" s="469"/>
      <c r="BRD25" s="469"/>
      <c r="BRE25" s="469"/>
      <c r="BRF25" s="469"/>
      <c r="BRG25" s="469"/>
      <c r="BRH25" s="469"/>
      <c r="BRI25" s="469"/>
      <c r="BRJ25" s="469"/>
      <c r="BRK25" s="469"/>
      <c r="BRL25" s="469"/>
      <c r="BRM25" s="469"/>
      <c r="BRN25" s="469"/>
      <c r="BRO25" s="469"/>
      <c r="BRP25" s="469"/>
      <c r="BRQ25" s="469"/>
      <c r="BRR25" s="469"/>
      <c r="BRS25" s="469"/>
      <c r="BRT25" s="469"/>
      <c r="BRU25" s="469"/>
      <c r="BRV25" s="469"/>
      <c r="BRW25" s="469"/>
      <c r="BRX25" s="469"/>
      <c r="BRY25" s="469"/>
      <c r="BRZ25" s="469"/>
      <c r="BSA25" s="469"/>
      <c r="BSB25" s="469"/>
      <c r="BSC25" s="469"/>
      <c r="BSD25" s="469"/>
      <c r="BSE25" s="469"/>
      <c r="BSF25" s="469"/>
      <c r="BSG25" s="469"/>
      <c r="BSH25" s="469"/>
      <c r="BSI25" s="469"/>
      <c r="BSJ25" s="469"/>
      <c r="BSK25" s="469"/>
      <c r="BSL25" s="469"/>
      <c r="BSM25" s="469"/>
      <c r="BSN25" s="469"/>
      <c r="BSO25" s="469"/>
      <c r="BSP25" s="469"/>
      <c r="BSQ25" s="469"/>
      <c r="BSR25" s="469"/>
      <c r="BSS25" s="469"/>
      <c r="BST25" s="469"/>
      <c r="BSU25" s="469"/>
      <c r="BSV25" s="469"/>
      <c r="BSW25" s="469"/>
      <c r="BSX25" s="469"/>
      <c r="BSY25" s="469"/>
      <c r="BSZ25" s="469"/>
      <c r="BTA25" s="469"/>
      <c r="BTB25" s="469"/>
      <c r="BTC25" s="469"/>
      <c r="BTD25" s="469"/>
      <c r="BTE25" s="469"/>
      <c r="BTF25" s="469"/>
      <c r="BTG25" s="469"/>
      <c r="BTH25" s="469"/>
      <c r="BTI25" s="469"/>
      <c r="BTJ25" s="469"/>
      <c r="BTK25" s="469"/>
      <c r="BTL25" s="469"/>
      <c r="BTM25" s="469"/>
      <c r="BTN25" s="469"/>
      <c r="BTO25" s="469"/>
      <c r="BTP25" s="469"/>
      <c r="BTQ25" s="469"/>
      <c r="BTR25" s="469"/>
      <c r="BTS25" s="469"/>
      <c r="BTT25" s="469"/>
      <c r="BTU25" s="469"/>
      <c r="BTV25" s="469"/>
      <c r="BTW25" s="469"/>
      <c r="BTX25" s="469"/>
      <c r="BTY25" s="469"/>
      <c r="BTZ25" s="469"/>
      <c r="BUA25" s="469"/>
      <c r="BUB25" s="469"/>
      <c r="BUC25" s="469"/>
      <c r="BUD25" s="469"/>
      <c r="BUE25" s="469"/>
      <c r="BUF25" s="469"/>
      <c r="BUG25" s="469"/>
      <c r="BUH25" s="469"/>
      <c r="BUI25" s="469"/>
      <c r="BUJ25" s="469"/>
      <c r="BUK25" s="469"/>
      <c r="BUL25" s="469"/>
      <c r="BUM25" s="469"/>
      <c r="BUN25" s="469"/>
      <c r="BUO25" s="469"/>
      <c r="BUP25" s="469"/>
      <c r="BUQ25" s="469"/>
      <c r="BUR25" s="469"/>
      <c r="BUS25" s="469"/>
      <c r="BUT25" s="469"/>
      <c r="BUU25" s="469"/>
      <c r="BUV25" s="469"/>
      <c r="BUW25" s="469"/>
      <c r="BUX25" s="469"/>
      <c r="BUY25" s="469"/>
      <c r="BUZ25" s="469"/>
      <c r="BVA25" s="469"/>
      <c r="BVB25" s="469"/>
      <c r="BVC25" s="469"/>
      <c r="BVD25" s="469"/>
      <c r="BVE25" s="469"/>
      <c r="BVF25" s="469"/>
      <c r="BVG25" s="469"/>
      <c r="BVH25" s="469"/>
      <c r="BVI25" s="469"/>
      <c r="BVJ25" s="469"/>
      <c r="BVK25" s="469"/>
      <c r="BVL25" s="469"/>
      <c r="BVM25" s="469"/>
      <c r="BVN25" s="469"/>
      <c r="BVO25" s="469"/>
      <c r="BVP25" s="469"/>
      <c r="BVQ25" s="469"/>
      <c r="BVR25" s="469"/>
      <c r="BVS25" s="469"/>
      <c r="BVT25" s="469"/>
      <c r="BVU25" s="469"/>
      <c r="BVV25" s="469"/>
      <c r="BVW25" s="469"/>
      <c r="BVX25" s="469"/>
      <c r="BVY25" s="469"/>
      <c r="BVZ25" s="469"/>
      <c r="BWA25" s="469"/>
      <c r="BWB25" s="469"/>
      <c r="BWC25" s="469"/>
      <c r="BWD25" s="469"/>
      <c r="BWE25" s="469"/>
      <c r="BWF25" s="469"/>
      <c r="BWG25" s="469"/>
      <c r="BWH25" s="469"/>
      <c r="BWI25" s="469"/>
      <c r="BWJ25" s="469"/>
      <c r="BWK25" s="469"/>
      <c r="BWL25" s="469"/>
      <c r="BWM25" s="469"/>
      <c r="BWN25" s="469"/>
      <c r="BWO25" s="469"/>
      <c r="BWP25" s="469"/>
      <c r="BWQ25" s="469"/>
      <c r="BWR25" s="469"/>
      <c r="BWS25" s="469"/>
      <c r="BWT25" s="469"/>
      <c r="BWU25" s="469"/>
      <c r="BWV25" s="469"/>
      <c r="BWW25" s="469"/>
      <c r="BWX25" s="469"/>
      <c r="BWY25" s="469"/>
      <c r="BWZ25" s="469"/>
      <c r="BXA25" s="469"/>
      <c r="BXB25" s="469"/>
      <c r="BXC25" s="469"/>
      <c r="BXD25" s="469"/>
      <c r="BXE25" s="469"/>
      <c r="BXF25" s="469"/>
      <c r="BXG25" s="469"/>
      <c r="BXH25" s="469"/>
      <c r="BXI25" s="469"/>
      <c r="BXJ25" s="469"/>
      <c r="BXK25" s="469"/>
      <c r="BXL25" s="469"/>
      <c r="BXM25" s="469"/>
      <c r="BXN25" s="469"/>
      <c r="BXO25" s="469"/>
      <c r="BXP25" s="469"/>
      <c r="BXQ25" s="469"/>
      <c r="BXR25" s="469"/>
      <c r="BXS25" s="469"/>
      <c r="BXT25" s="469"/>
      <c r="BXU25" s="469"/>
      <c r="BXV25" s="469"/>
    </row>
    <row r="26" spans="1:1998" ht="21" customHeight="1" x14ac:dyDescent="0.5">
      <c r="A26" s="1750" t="s">
        <v>1756</v>
      </c>
      <c r="B26" s="2141">
        <v>27889.991221227036</v>
      </c>
      <c r="C26" s="2142">
        <v>30472.731989970434</v>
      </c>
      <c r="D26" s="2142">
        <v>33218.211829675573</v>
      </c>
      <c r="E26" s="2142">
        <v>27428.934466969564</v>
      </c>
      <c r="F26" s="2142">
        <v>33326.828991197101</v>
      </c>
      <c r="G26" s="2142">
        <v>34234.920269912793</v>
      </c>
      <c r="H26" s="2142">
        <v>32807.455683093503</v>
      </c>
      <c r="I26" s="2142">
        <v>36097.590534893658</v>
      </c>
      <c r="J26" s="2142">
        <v>34202.041787444607</v>
      </c>
      <c r="K26" s="2142">
        <v>35629.409730986117</v>
      </c>
      <c r="L26" s="2142">
        <v>35829.799563187822</v>
      </c>
      <c r="M26" s="2142">
        <v>36537.207329154888</v>
      </c>
      <c r="N26" s="2142">
        <v>35826.762863601012</v>
      </c>
      <c r="O26" s="2142">
        <v>36245.891460484694</v>
      </c>
      <c r="P26" s="2142">
        <v>41406.0584448644</v>
      </c>
      <c r="Q26" s="2142">
        <v>38246.898544406336</v>
      </c>
      <c r="R26" s="2142">
        <v>37682.399611981942</v>
      </c>
      <c r="S26" s="2142">
        <v>37619.541592431648</v>
      </c>
      <c r="T26" s="2142">
        <v>36048.246446760328</v>
      </c>
      <c r="U26" s="2142">
        <v>36115.592216543802</v>
      </c>
      <c r="V26" s="2142">
        <v>32589.340099377187</v>
      </c>
      <c r="W26" s="2142">
        <v>32148.58919184086</v>
      </c>
      <c r="X26" s="2142">
        <v>32449.280157051915</v>
      </c>
      <c r="Y26" s="2142">
        <v>30828.962402117726</v>
      </c>
      <c r="Z26" s="2142">
        <v>30740.485378237219</v>
      </c>
      <c r="AA26" s="2142">
        <v>37394.721162565409</v>
      </c>
      <c r="AB26" s="2142">
        <v>28857.570108451044</v>
      </c>
      <c r="AC26" s="2142">
        <v>28558.563032481237</v>
      </c>
      <c r="AD26" s="2142">
        <v>32840.643412776168</v>
      </c>
      <c r="AE26" s="2142">
        <v>33251.50682238333</v>
      </c>
      <c r="AF26" s="2142">
        <v>35445.672472539962</v>
      </c>
      <c r="AG26" s="2142">
        <v>36934.354463037569</v>
      </c>
      <c r="AH26" s="2142">
        <v>34110.05579911697</v>
      </c>
    </row>
    <row r="27" spans="1:1998" ht="21" customHeight="1" x14ac:dyDescent="0.5">
      <c r="A27" s="1724" t="s">
        <v>4304</v>
      </c>
      <c r="B27" s="2139">
        <v>25822.464382958598</v>
      </c>
      <c r="C27" s="2140">
        <v>24497.074800354119</v>
      </c>
      <c r="D27" s="2140">
        <v>25389.339255708241</v>
      </c>
      <c r="E27" s="2140">
        <v>27624.690030171449</v>
      </c>
      <c r="F27" s="2140">
        <v>26262.570966939977</v>
      </c>
      <c r="G27" s="2140">
        <v>25661.436773562436</v>
      </c>
      <c r="H27" s="2140">
        <v>25416.033621111725</v>
      </c>
      <c r="I27" s="2140">
        <v>25055.740865629581</v>
      </c>
      <c r="J27" s="2140">
        <v>28936.836933392286</v>
      </c>
      <c r="K27" s="2140">
        <v>29040.394491347808</v>
      </c>
      <c r="L27" s="2140">
        <v>30206.752635290501</v>
      </c>
      <c r="M27" s="2140">
        <v>26613.023146541807</v>
      </c>
      <c r="N27" s="2140">
        <v>30913.775075286903</v>
      </c>
      <c r="O27" s="2140">
        <v>31625.52033900157</v>
      </c>
      <c r="P27" s="2140">
        <v>31060.756932185017</v>
      </c>
      <c r="Q27" s="2140">
        <v>34031.846301889695</v>
      </c>
      <c r="R27" s="2140">
        <v>40404.298701752785</v>
      </c>
      <c r="S27" s="2140">
        <v>39683.892261024783</v>
      </c>
      <c r="T27" s="2140">
        <v>40632.205824751181</v>
      </c>
      <c r="U27" s="2140">
        <v>38729.454275623757</v>
      </c>
      <c r="V27" s="2140">
        <v>38676.413872999474</v>
      </c>
      <c r="W27" s="2140">
        <v>38251.096890463632</v>
      </c>
      <c r="X27" s="2140">
        <v>35662.056777422251</v>
      </c>
      <c r="Y27" s="2140">
        <v>32709.436849611411</v>
      </c>
      <c r="Z27" s="2140">
        <v>30516.407828522028</v>
      </c>
      <c r="AA27" s="2140">
        <v>29714.84873617566</v>
      </c>
      <c r="AB27" s="2140">
        <v>27022.746644771945</v>
      </c>
      <c r="AC27" s="2140">
        <v>24756.782947885546</v>
      </c>
      <c r="AD27" s="2140">
        <v>26292.109879343221</v>
      </c>
      <c r="AE27" s="2140">
        <v>26370.859207760874</v>
      </c>
      <c r="AF27" s="2140">
        <v>24250.321202997398</v>
      </c>
      <c r="AG27" s="2140">
        <v>24023.31543219163</v>
      </c>
      <c r="AH27" s="2140">
        <v>28285.427302843644</v>
      </c>
    </row>
    <row r="28" spans="1:1998" ht="21" customHeight="1" thickBot="1" x14ac:dyDescent="0.55000000000000004">
      <c r="A28" s="1753" t="s">
        <v>1758</v>
      </c>
      <c r="B28" s="2143">
        <v>8066.5293043786587</v>
      </c>
      <c r="C28" s="2144">
        <v>7844.9024899280539</v>
      </c>
      <c r="D28" s="2144">
        <v>8345.0833143569525</v>
      </c>
      <c r="E28" s="2144">
        <v>7043.3582612301689</v>
      </c>
      <c r="F28" s="2144">
        <v>6488.9626685234362</v>
      </c>
      <c r="G28" s="2144">
        <v>6494.1338326819014</v>
      </c>
      <c r="H28" s="2144">
        <v>6835.3512236725137</v>
      </c>
      <c r="I28" s="2144">
        <v>6802.8645135440938</v>
      </c>
      <c r="J28" s="2144">
        <v>6387.6472653385799</v>
      </c>
      <c r="K28" s="2144">
        <v>6243.5951531516102</v>
      </c>
      <c r="L28" s="2144">
        <v>6329.13518730122</v>
      </c>
      <c r="M28" s="2144">
        <v>6364.2378972829438</v>
      </c>
      <c r="N28" s="2144">
        <v>5913.7803432957935</v>
      </c>
      <c r="O28" s="2144">
        <v>5654.5769508903031</v>
      </c>
      <c r="P28" s="2144">
        <v>5599.3073454421065</v>
      </c>
      <c r="Q28" s="2144">
        <v>6304.1088660572659</v>
      </c>
      <c r="R28" s="2144">
        <v>6660.4156103527839</v>
      </c>
      <c r="S28" s="2144">
        <v>6624.3775596565938</v>
      </c>
      <c r="T28" s="2144">
        <v>6055.4880193848985</v>
      </c>
      <c r="U28" s="2144">
        <v>6060.1721583842427</v>
      </c>
      <c r="V28" s="2144">
        <v>6467.0554470453708</v>
      </c>
      <c r="W28" s="2144">
        <v>6249.6162166227723</v>
      </c>
      <c r="X28" s="2144">
        <v>6278.5050411009997</v>
      </c>
      <c r="Y28" s="2144">
        <v>6466.2432873145299</v>
      </c>
      <c r="Z28" s="2144">
        <v>6147.7984624187284</v>
      </c>
      <c r="AA28" s="2144">
        <v>5828.471901894125</v>
      </c>
      <c r="AB28" s="2144">
        <v>5612.3456548378481</v>
      </c>
      <c r="AC28" s="2144">
        <v>5079.7077159590426</v>
      </c>
      <c r="AD28" s="2144">
        <v>4665.2773555150879</v>
      </c>
      <c r="AE28" s="2144">
        <v>4701.0206256297743</v>
      </c>
      <c r="AF28" s="2144">
        <v>4664.7209780178646</v>
      </c>
      <c r="AG28" s="2144">
        <v>6688.4841215780616</v>
      </c>
      <c r="AH28" s="2144">
        <v>5214.0959782988029</v>
      </c>
    </row>
    <row r="29" spans="1:1998" ht="21" customHeight="1" thickTop="1" thickBot="1" x14ac:dyDescent="0.55000000000000004">
      <c r="A29" s="1756" t="s">
        <v>1759</v>
      </c>
      <c r="B29" s="2145">
        <v>422602.04616551159</v>
      </c>
      <c r="C29" s="2146">
        <v>420904.50768610759</v>
      </c>
      <c r="D29" s="2146">
        <v>425871.63182700693</v>
      </c>
      <c r="E29" s="2146">
        <v>424152.34238586848</v>
      </c>
      <c r="F29" s="2146">
        <v>429381.65368239867</v>
      </c>
      <c r="G29" s="2146">
        <v>431585.95011227031</v>
      </c>
      <c r="H29" s="2146">
        <v>433595.77655009262</v>
      </c>
      <c r="I29" s="2146">
        <v>435880.77902424673</v>
      </c>
      <c r="J29" s="2146">
        <v>439845.23311801307</v>
      </c>
      <c r="K29" s="2146">
        <v>444359.36248979933</v>
      </c>
      <c r="L29" s="2146">
        <v>444946.69414004404</v>
      </c>
      <c r="M29" s="2146">
        <v>445925.55049792019</v>
      </c>
      <c r="N29" s="2146">
        <v>446713.56285898428</v>
      </c>
      <c r="O29" s="2146">
        <v>446840.61533045681</v>
      </c>
      <c r="P29" s="2146">
        <v>440124.09743704548</v>
      </c>
      <c r="Q29" s="2146">
        <v>443386.76050163939</v>
      </c>
      <c r="R29" s="2146">
        <v>450457.11506544222</v>
      </c>
      <c r="S29" s="2146">
        <v>448736.82751908962</v>
      </c>
      <c r="T29" s="2146">
        <v>449983.40976825054</v>
      </c>
      <c r="U29" s="2146">
        <v>451030.01946007769</v>
      </c>
      <c r="V29" s="2146">
        <v>447641.88954086509</v>
      </c>
      <c r="W29" s="2146">
        <v>440482.820363543</v>
      </c>
      <c r="X29" s="2146">
        <v>438923.62345419277</v>
      </c>
      <c r="Y29" s="2146">
        <v>440877.30986333417</v>
      </c>
      <c r="Z29" s="2146">
        <v>439167.00692663639</v>
      </c>
      <c r="AA29" s="2146">
        <v>448692.44845711556</v>
      </c>
      <c r="AB29" s="2146">
        <v>440348.15179122851</v>
      </c>
      <c r="AC29" s="2146">
        <v>433641.52182678145</v>
      </c>
      <c r="AD29" s="2146">
        <v>442169.10348649637</v>
      </c>
      <c r="AE29" s="2146">
        <v>446875.43373712222</v>
      </c>
      <c r="AF29" s="2146">
        <v>445130.14263494563</v>
      </c>
      <c r="AG29" s="2146">
        <v>449394.88804927858</v>
      </c>
      <c r="AH29" s="2146">
        <v>450109.85430586804</v>
      </c>
    </row>
    <row r="30" spans="1:1998" ht="21" customHeight="1" thickTop="1" thickBot="1" x14ac:dyDescent="0.55000000000000004">
      <c r="A30" s="1756" t="s">
        <v>1760</v>
      </c>
      <c r="B30" s="2145">
        <v>360823.06125694729</v>
      </c>
      <c r="C30" s="2146">
        <v>358089.79840585496</v>
      </c>
      <c r="D30" s="2146">
        <v>358918.99742726621</v>
      </c>
      <c r="E30" s="2146">
        <v>362055.35962749727</v>
      </c>
      <c r="F30" s="2146">
        <v>363303.29105573817</v>
      </c>
      <c r="G30" s="2146">
        <v>365195.45923611312</v>
      </c>
      <c r="H30" s="2146">
        <v>368536.93602221488</v>
      </c>
      <c r="I30" s="2146">
        <v>367924.5831101794</v>
      </c>
      <c r="J30" s="2146">
        <v>370318.70713183761</v>
      </c>
      <c r="K30" s="2146">
        <v>373445.96311431378</v>
      </c>
      <c r="L30" s="2146">
        <v>372581.00675426453</v>
      </c>
      <c r="M30" s="2146">
        <v>376411.08212494059</v>
      </c>
      <c r="N30" s="2146">
        <v>374059.24457680061</v>
      </c>
      <c r="O30" s="2146">
        <v>373314.62658008031</v>
      </c>
      <c r="P30" s="2146">
        <v>362057.97471455391</v>
      </c>
      <c r="Q30" s="2146">
        <v>364803.90678928612</v>
      </c>
      <c r="R30" s="2146">
        <v>365710.00114135467</v>
      </c>
      <c r="S30" s="2146">
        <v>364809.01610597665</v>
      </c>
      <c r="T30" s="2146">
        <v>367247.46947735414</v>
      </c>
      <c r="U30" s="2146">
        <v>370124.80080952588</v>
      </c>
      <c r="V30" s="2146">
        <v>369909.08012144302</v>
      </c>
      <c r="W30" s="2146">
        <v>363833.51806461578</v>
      </c>
      <c r="X30" s="2146">
        <v>364533.78147861763</v>
      </c>
      <c r="Y30" s="2146">
        <v>370872.66732429049</v>
      </c>
      <c r="Z30" s="2146">
        <v>371762.31525745842</v>
      </c>
      <c r="AA30" s="2146">
        <v>375754.40665648039</v>
      </c>
      <c r="AB30" s="2146">
        <v>378855.4893831677</v>
      </c>
      <c r="AC30" s="2146">
        <v>375246.46813045564</v>
      </c>
      <c r="AD30" s="2146">
        <v>378371.07283886184</v>
      </c>
      <c r="AE30" s="2146">
        <v>382552.04708134825</v>
      </c>
      <c r="AF30" s="2146">
        <v>380769.42798139038</v>
      </c>
      <c r="AG30" s="2146">
        <v>381748.73403247126</v>
      </c>
      <c r="AH30" s="2146">
        <v>382500.27524560859</v>
      </c>
    </row>
    <row r="31" spans="1:1998" s="1601" customFormat="1" ht="21" thickTop="1" x14ac:dyDescent="0.35">
      <c r="A31" s="1759" t="s">
        <v>598</v>
      </c>
      <c r="B31" s="2147"/>
      <c r="C31" s="2147"/>
      <c r="D31" s="2147"/>
      <c r="E31" s="2147"/>
      <c r="F31" s="2147"/>
      <c r="G31" s="2147"/>
      <c r="H31" s="2147"/>
      <c r="I31" s="2147"/>
      <c r="J31" s="2147"/>
      <c r="K31" s="2147"/>
      <c r="L31" s="2147"/>
      <c r="M31" s="2147"/>
      <c r="N31" s="2147"/>
      <c r="O31" s="2147"/>
      <c r="P31" s="2147"/>
      <c r="Q31" s="2147"/>
      <c r="R31" s="2147"/>
      <c r="S31" s="2147"/>
      <c r="T31" s="2147"/>
      <c r="U31" s="2147"/>
      <c r="V31" s="2147"/>
      <c r="W31" s="2147"/>
      <c r="X31" s="2147"/>
      <c r="Y31" s="2147"/>
      <c r="Z31" s="2147"/>
      <c r="AA31" s="2147"/>
      <c r="AB31" s="2147"/>
      <c r="AC31" s="2147"/>
      <c r="AD31" s="2147"/>
      <c r="AE31" s="2147"/>
      <c r="AF31" s="2147"/>
      <c r="AG31" s="2147"/>
      <c r="AH31" s="2147"/>
    </row>
    <row r="32" spans="1:1998" x14ac:dyDescent="0.35">
      <c r="A32" s="459" t="s">
        <v>4301</v>
      </c>
      <c r="B32" s="2148"/>
      <c r="C32" s="2148"/>
      <c r="D32" s="2148"/>
      <c r="E32" s="2148"/>
      <c r="F32" s="2148"/>
      <c r="G32" s="2148"/>
      <c r="H32" s="2148"/>
      <c r="I32" s="2148"/>
      <c r="J32" s="2148"/>
      <c r="K32" s="2148"/>
      <c r="L32" s="2148"/>
      <c r="M32" s="2148"/>
      <c r="N32" s="2148"/>
      <c r="O32" s="2148"/>
      <c r="P32" s="2148"/>
      <c r="Q32" s="2148"/>
      <c r="R32" s="2148"/>
      <c r="S32" s="2148"/>
      <c r="T32" s="2148"/>
      <c r="U32" s="2148"/>
      <c r="V32" s="2148"/>
      <c r="W32" s="2148"/>
      <c r="X32" s="2148"/>
      <c r="Y32" s="2148"/>
      <c r="Z32" s="2148"/>
      <c r="AA32" s="2148"/>
      <c r="AB32" s="2148"/>
      <c r="AC32" s="2148"/>
      <c r="AD32" s="2148"/>
      <c r="AE32" s="2148"/>
      <c r="AF32" s="2148"/>
      <c r="AG32" s="2148"/>
      <c r="AH32" s="2148"/>
    </row>
    <row r="33" spans="1:34" x14ac:dyDescent="0.35">
      <c r="A33" s="1603" t="s">
        <v>4305</v>
      </c>
      <c r="B33" s="2149"/>
      <c r="C33" s="2149"/>
      <c r="D33" s="2149"/>
      <c r="E33" s="2149"/>
      <c r="F33" s="2149"/>
      <c r="G33" s="2149"/>
      <c r="H33" s="2149"/>
      <c r="I33" s="2149"/>
      <c r="J33" s="2149"/>
      <c r="K33" s="2149"/>
      <c r="L33" s="2149"/>
      <c r="M33" s="2149"/>
      <c r="N33" s="2149"/>
      <c r="O33" s="2149"/>
      <c r="P33" s="2149"/>
      <c r="Q33" s="2149"/>
      <c r="R33" s="2149"/>
      <c r="S33" s="2149"/>
      <c r="T33" s="2149"/>
      <c r="U33" s="2149"/>
      <c r="V33" s="2149"/>
      <c r="W33" s="2149"/>
      <c r="X33" s="2149"/>
      <c r="Y33" s="2149"/>
      <c r="Z33" s="2149"/>
      <c r="AA33" s="2149"/>
      <c r="AB33" s="2149"/>
      <c r="AC33" s="2149"/>
      <c r="AD33" s="2149"/>
      <c r="AE33" s="2149"/>
      <c r="AF33" s="2149"/>
      <c r="AG33" s="2149"/>
      <c r="AH33" s="2149"/>
    </row>
    <row r="34" spans="1:34" x14ac:dyDescent="0.35">
      <c r="A34" s="1658" t="s">
        <v>794</v>
      </c>
      <c r="B34" s="2148"/>
      <c r="C34" s="2148"/>
      <c r="D34" s="2148"/>
      <c r="E34" s="2148"/>
      <c r="F34" s="2148"/>
      <c r="G34" s="2148"/>
      <c r="H34" s="2148"/>
      <c r="I34" s="2148"/>
      <c r="J34" s="2148"/>
      <c r="K34" s="2148"/>
      <c r="L34" s="2148"/>
      <c r="M34" s="2148"/>
      <c r="N34" s="2148"/>
      <c r="O34" s="2148"/>
      <c r="P34" s="2148"/>
      <c r="Q34" s="2148"/>
      <c r="R34" s="2148"/>
      <c r="S34" s="2148"/>
      <c r="T34" s="2148"/>
      <c r="U34" s="2148"/>
      <c r="V34" s="2148"/>
      <c r="W34" s="2148"/>
      <c r="X34" s="2148"/>
      <c r="Y34" s="2148"/>
      <c r="Z34" s="2148"/>
      <c r="AA34" s="2148"/>
      <c r="AB34" s="2148"/>
      <c r="AC34" s="2148"/>
      <c r="AD34" s="2148"/>
      <c r="AE34" s="2148"/>
      <c r="AF34" s="2148"/>
      <c r="AG34" s="2148"/>
      <c r="AH34" s="2148"/>
    </row>
    <row r="35" spans="1:34" ht="16.7" customHeight="1" x14ac:dyDescent="0.35">
      <c r="A35" s="1779"/>
    </row>
    <row r="37" spans="1:34" x14ac:dyDescent="0.35">
      <c r="B37" s="2053"/>
      <c r="C37" s="2053"/>
      <c r="D37" s="2053"/>
      <c r="E37" s="2053"/>
      <c r="F37" s="2053"/>
      <c r="G37" s="2053"/>
      <c r="H37" s="2053"/>
      <c r="I37" s="2053"/>
      <c r="J37" s="2053"/>
      <c r="K37" s="2053"/>
      <c r="L37" s="2053"/>
      <c r="M37" s="2053"/>
      <c r="N37" s="2053"/>
      <c r="O37" s="2053"/>
      <c r="P37" s="2053"/>
      <c r="Q37" s="2053"/>
      <c r="R37" s="2053"/>
      <c r="S37" s="2053"/>
      <c r="T37" s="2053"/>
      <c r="U37" s="2053"/>
      <c r="V37" s="2053"/>
      <c r="W37" s="2053"/>
      <c r="X37" s="2053"/>
      <c r="Y37" s="2053"/>
      <c r="Z37" s="2053"/>
      <c r="AA37" s="2053"/>
      <c r="AB37" s="2053"/>
      <c r="AC37" s="2053"/>
      <c r="AD37" s="2053"/>
      <c r="AE37" s="2053"/>
      <c r="AF37" s="2053"/>
      <c r="AG37" s="2053"/>
      <c r="AH37" s="2053"/>
    </row>
    <row r="38" spans="1:34" x14ac:dyDescent="0.35">
      <c r="B38" s="2053"/>
      <c r="C38" s="2053"/>
      <c r="D38" s="2053"/>
      <c r="E38" s="2053"/>
      <c r="F38" s="2053"/>
      <c r="G38" s="2053"/>
      <c r="H38" s="2053"/>
      <c r="K38" s="2053"/>
      <c r="L38" s="2053"/>
      <c r="M38" s="2053"/>
      <c r="N38" s="2053"/>
      <c r="O38" s="2053"/>
      <c r="P38" s="2053"/>
      <c r="Q38" s="2053"/>
      <c r="R38" s="2053"/>
      <c r="S38" s="2053"/>
      <c r="T38" s="2053"/>
      <c r="U38" s="2053"/>
      <c r="V38" s="2053"/>
      <c r="W38" s="2053"/>
      <c r="X38" s="2053"/>
      <c r="Y38" s="2053"/>
      <c r="Z38" s="2053"/>
      <c r="AA38" s="2053"/>
      <c r="AB38" s="2053"/>
      <c r="AC38" s="2053"/>
      <c r="AD38" s="2053"/>
      <c r="AE38" s="2053"/>
      <c r="AF38" s="2053"/>
      <c r="AG38" s="2053"/>
      <c r="AH38" s="2053"/>
    </row>
  </sheetData>
  <mergeCells count="1">
    <mergeCell ref="A1:AE1"/>
  </mergeCells>
  <pageMargins left="0.75" right="0.75" top="0.75" bottom="0.75" header="0.3" footer="0"/>
  <pageSetup paperSize="9" scale="54"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4"/>
  <sheetViews>
    <sheetView showGridLines="0" zoomScale="85" zoomScaleNormal="85" zoomScaleSheetLayoutView="85" workbookViewId="0">
      <pane xSplit="5" ySplit="11" topLeftCell="F110" activePane="bottomRight" state="frozen"/>
      <selection activeCell="R21" sqref="R21"/>
      <selection pane="topRight" activeCell="R21" sqref="R21"/>
      <selection pane="bottomLeft" activeCell="R21" sqref="R21"/>
      <selection pane="bottomRight"/>
    </sheetView>
  </sheetViews>
  <sheetFormatPr defaultColWidth="9.140625" defaultRowHeight="14.25" x14ac:dyDescent="0.25"/>
  <cols>
    <col min="1" max="1" width="16.85546875" style="2167" customWidth="1"/>
    <col min="2" max="2" width="10" style="2167" customWidth="1"/>
    <col min="3" max="3" width="9.5703125" style="2167" customWidth="1"/>
    <col min="4" max="4" width="13.28515625" style="2167" customWidth="1"/>
    <col min="5" max="5" width="12.7109375" style="2167" customWidth="1"/>
    <col min="6" max="6" width="13.42578125" style="2167" customWidth="1"/>
    <col min="7" max="7" width="12.85546875" style="2167" customWidth="1"/>
    <col min="8" max="8" width="13.42578125" style="2167" customWidth="1"/>
    <col min="9" max="9" width="9.28515625" style="2167" customWidth="1"/>
    <col min="10" max="11" width="10" style="2167" customWidth="1"/>
    <col min="12" max="12" width="7.28515625" style="2167" customWidth="1"/>
    <col min="13" max="16384" width="9.140625" style="2167"/>
  </cols>
  <sheetData>
    <row r="1" spans="1:12" s="2152" customFormat="1" ht="22.5" customHeight="1" x14ac:dyDescent="0.3">
      <c r="A1" s="2150" t="s">
        <v>4306</v>
      </c>
      <c r="B1" s="2151"/>
      <c r="C1" s="2151"/>
      <c r="D1" s="2151"/>
      <c r="E1" s="2151"/>
      <c r="F1" s="2151"/>
      <c r="G1" s="2151"/>
      <c r="H1" s="2151"/>
      <c r="I1" s="2151"/>
      <c r="J1" s="2151"/>
      <c r="K1" s="2151"/>
      <c r="L1" s="2151"/>
    </row>
    <row r="2" spans="1:12" s="2153" customFormat="1" ht="7.5" customHeight="1" thickBot="1" x14ac:dyDescent="0.3">
      <c r="B2" s="2154"/>
      <c r="C2" s="2154"/>
      <c r="D2" s="2155"/>
      <c r="E2" s="2156"/>
      <c r="F2" s="2155"/>
      <c r="G2" s="2155"/>
      <c r="H2" s="2155"/>
      <c r="I2" s="2155"/>
      <c r="J2" s="2155"/>
      <c r="K2" s="2155"/>
      <c r="L2" s="2155"/>
    </row>
    <row r="3" spans="1:12" s="2153" customFormat="1" ht="34.5" customHeight="1" x14ac:dyDescent="0.25">
      <c r="A3" s="3341" t="s">
        <v>4307</v>
      </c>
      <c r="B3" s="3344" t="s">
        <v>4308</v>
      </c>
      <c r="C3" s="3345"/>
      <c r="D3" s="3348" t="s">
        <v>4309</v>
      </c>
      <c r="E3" s="3345"/>
      <c r="F3" s="3348" t="s">
        <v>4310</v>
      </c>
      <c r="G3" s="3345"/>
      <c r="H3" s="3348" t="s">
        <v>4311</v>
      </c>
      <c r="I3" s="3345"/>
      <c r="J3" s="3348" t="s">
        <v>4312</v>
      </c>
      <c r="K3" s="3345"/>
    </row>
    <row r="4" spans="1:12" s="2153" customFormat="1" ht="17.25" thickBot="1" x14ac:dyDescent="0.3">
      <c r="A4" s="3342"/>
      <c r="B4" s="3346"/>
      <c r="C4" s="3347"/>
      <c r="D4" s="3349"/>
      <c r="E4" s="3347"/>
      <c r="F4" s="3350" t="s">
        <v>4313</v>
      </c>
      <c r="G4" s="3351"/>
      <c r="H4" s="3349"/>
      <c r="I4" s="3347"/>
      <c r="J4" s="3349"/>
      <c r="K4" s="3347"/>
    </row>
    <row r="5" spans="1:12" s="2153" customFormat="1" ht="18.75" customHeight="1" thickBot="1" x14ac:dyDescent="0.3">
      <c r="A5" s="3342"/>
      <c r="B5" s="3352" t="s">
        <v>4314</v>
      </c>
      <c r="C5" s="3353"/>
      <c r="D5" s="3334" t="s">
        <v>4315</v>
      </c>
      <c r="E5" s="3331"/>
      <c r="F5" s="3330" t="s">
        <v>4316</v>
      </c>
      <c r="G5" s="3331"/>
      <c r="H5" s="3334" t="s">
        <v>4317</v>
      </c>
      <c r="I5" s="3331"/>
      <c r="J5" s="3334"/>
      <c r="K5" s="3331"/>
    </row>
    <row r="6" spans="1:12" s="2153" customFormat="1" ht="18.75" customHeight="1" thickBot="1" x14ac:dyDescent="0.3">
      <c r="A6" s="3342"/>
      <c r="B6" s="2157" t="s">
        <v>4318</v>
      </c>
      <c r="C6" s="2158" t="s">
        <v>4319</v>
      </c>
      <c r="D6" s="2159" t="s">
        <v>4318</v>
      </c>
      <c r="E6" s="2158" t="s">
        <v>4319</v>
      </c>
      <c r="F6" s="2159" t="s">
        <v>4318</v>
      </c>
      <c r="G6" s="2158" t="s">
        <v>4319</v>
      </c>
      <c r="H6" s="2159" t="s">
        <v>4318</v>
      </c>
      <c r="I6" s="2158" t="s">
        <v>4320</v>
      </c>
      <c r="J6" s="2159" t="s">
        <v>4318</v>
      </c>
      <c r="K6" s="2158" t="s">
        <v>4319</v>
      </c>
    </row>
    <row r="7" spans="1:12" s="2153" customFormat="1" ht="18.75" customHeight="1" thickBot="1" x14ac:dyDescent="0.35">
      <c r="A7" s="3343"/>
      <c r="B7" s="3335" t="s">
        <v>681</v>
      </c>
      <c r="C7" s="3336"/>
      <c r="D7" s="3336"/>
      <c r="E7" s="3336"/>
      <c r="F7" s="3336"/>
      <c r="G7" s="3336"/>
      <c r="H7" s="3336"/>
      <c r="I7" s="3337"/>
      <c r="J7" s="3338" t="s">
        <v>314</v>
      </c>
      <c r="K7" s="3339"/>
    </row>
    <row r="8" spans="1:12" ht="15.75" hidden="1" customHeight="1" thickTop="1" thickBot="1" x14ac:dyDescent="0.3">
      <c r="A8" s="2160">
        <v>42992</v>
      </c>
      <c r="B8" s="2161">
        <v>361175.69677423354</v>
      </c>
      <c r="C8" s="2162">
        <v>88286.459009553524</v>
      </c>
      <c r="D8" s="2163">
        <v>40838.256150537141</v>
      </c>
      <c r="E8" s="2162">
        <v>7974.4071671473275</v>
      </c>
      <c r="F8" s="2163">
        <v>32506.689252031556</v>
      </c>
      <c r="G8" s="2162">
        <v>5296.603179006177</v>
      </c>
      <c r="H8" s="2163">
        <v>8331.5668985055854</v>
      </c>
      <c r="I8" s="2164">
        <v>2677.8039881411505</v>
      </c>
      <c r="J8" s="2165">
        <v>10.860238774177406</v>
      </c>
      <c r="K8" s="2166"/>
    </row>
    <row r="9" spans="1:12" ht="15.75" hidden="1" customHeight="1" x14ac:dyDescent="0.25">
      <c r="A9" s="2160">
        <v>43006</v>
      </c>
      <c r="B9" s="2168">
        <v>366721.28067960928</v>
      </c>
      <c r="C9" s="2169">
        <v>87823.449350442621</v>
      </c>
      <c r="D9" s="2170">
        <v>42864.53315141143</v>
      </c>
      <c r="E9" s="2169">
        <v>8575.0335684122801</v>
      </c>
      <c r="F9" s="2170">
        <v>33040.295497566556</v>
      </c>
      <c r="G9" s="2169">
        <v>5245.8201367587426</v>
      </c>
      <c r="H9" s="2170">
        <v>9824.2376538448734</v>
      </c>
      <c r="I9" s="2171">
        <v>3329.2134316535376</v>
      </c>
      <c r="J9" s="2172">
        <v>11.6885862396572</v>
      </c>
      <c r="K9" s="2173">
        <v>9.7639453151005871</v>
      </c>
    </row>
    <row r="10" spans="1:12" ht="15.75" hidden="1" customHeight="1" x14ac:dyDescent="0.25">
      <c r="A10" s="2160">
        <v>43020</v>
      </c>
      <c r="B10" s="2168">
        <v>368153.52089342714</v>
      </c>
      <c r="C10" s="2169">
        <v>88430.119801853085</v>
      </c>
      <c r="D10" s="2170">
        <v>40573.210905210013</v>
      </c>
      <c r="E10" s="2169">
        <v>9065.1625724645492</v>
      </c>
      <c r="F10" s="2170">
        <v>33176.874799229125</v>
      </c>
      <c r="G10" s="2169">
        <v>5277.1019088973944</v>
      </c>
      <c r="H10" s="2170">
        <v>7396.3361059808885</v>
      </c>
      <c r="I10" s="2171">
        <v>3788.0606635671547</v>
      </c>
      <c r="J10" s="2165">
        <v>11.02073146190421</v>
      </c>
      <c r="K10" s="2166">
        <v>10.251215980230512</v>
      </c>
    </row>
    <row r="11" spans="1:12" ht="15.75" hidden="1" customHeight="1" x14ac:dyDescent="0.25">
      <c r="A11" s="2160">
        <v>43034</v>
      </c>
      <c r="B11" s="2174">
        <v>366499.60203842353</v>
      </c>
      <c r="C11" s="2175">
        <v>88994.852652033514</v>
      </c>
      <c r="D11" s="2175">
        <v>39842.170658852134</v>
      </c>
      <c r="E11" s="2175">
        <v>8861.1292133211446</v>
      </c>
      <c r="F11" s="2175">
        <v>33025.948978694731</v>
      </c>
      <c r="G11" s="2175">
        <v>5312.3679622976115</v>
      </c>
      <c r="H11" s="2175">
        <v>6816.2216801574032</v>
      </c>
      <c r="I11" s="2175">
        <v>3548.7612510235331</v>
      </c>
      <c r="J11" s="2176">
        <v>10.87099970566274</v>
      </c>
      <c r="K11" s="2176">
        <v>9.9569008198348534</v>
      </c>
    </row>
    <row r="12" spans="1:12" ht="15.75" hidden="1" customHeight="1" x14ac:dyDescent="0.25">
      <c r="A12" s="2160">
        <v>43048</v>
      </c>
      <c r="B12" s="2174">
        <v>365392.24261965213</v>
      </c>
      <c r="C12" s="2175">
        <v>91823.283922713556</v>
      </c>
      <c r="D12" s="2175">
        <v>40123.950403650735</v>
      </c>
      <c r="E12" s="2175">
        <v>10729.603939666975</v>
      </c>
      <c r="F12" s="2175">
        <v>32926.321972470367</v>
      </c>
      <c r="G12" s="2175">
        <v>5482.0502775616969</v>
      </c>
      <c r="H12" s="2175">
        <v>7197.6284311803684</v>
      </c>
      <c r="I12" s="2175">
        <v>5247.5536621052779</v>
      </c>
      <c r="J12" s="2176">
        <v>10.981062464814553</v>
      </c>
      <c r="K12" s="2176">
        <v>11.685057951856678</v>
      </c>
    </row>
    <row r="13" spans="1:12" ht="15.75" hidden="1" customHeight="1" x14ac:dyDescent="0.25">
      <c r="A13" s="2160">
        <v>43062</v>
      </c>
      <c r="B13" s="2174">
        <v>368515.28300039214</v>
      </c>
      <c r="C13" s="2175">
        <v>91311.460366474566</v>
      </c>
      <c r="D13" s="2175">
        <v>41715.648082138592</v>
      </c>
      <c r="E13" s="2175">
        <v>13184.120952340229</v>
      </c>
      <c r="F13" s="2175">
        <v>33208.211432067146</v>
      </c>
      <c r="G13" s="2175">
        <v>5450.796980633907</v>
      </c>
      <c r="H13" s="2175">
        <v>8507.4366500714459</v>
      </c>
      <c r="I13" s="2175">
        <v>7733.3239717063216</v>
      </c>
      <c r="J13" s="2176">
        <v>11.319923489331703</v>
      </c>
      <c r="K13" s="2176">
        <v>14.438626761007145</v>
      </c>
    </row>
    <row r="14" spans="1:12" ht="15.75" hidden="1" customHeight="1" x14ac:dyDescent="0.25">
      <c r="A14" s="2160">
        <v>43076</v>
      </c>
      <c r="B14" s="2174">
        <v>367898.51831961353</v>
      </c>
      <c r="C14" s="2175">
        <v>91528.577010380468</v>
      </c>
      <c r="D14" s="2175">
        <v>42133.972753866423</v>
      </c>
      <c r="E14" s="2175">
        <v>15222.627779706396</v>
      </c>
      <c r="F14" s="2175">
        <v>33154.896981184182</v>
      </c>
      <c r="G14" s="2175">
        <v>5462.3610656768496</v>
      </c>
      <c r="H14" s="2175">
        <v>8979.0757726822412</v>
      </c>
      <c r="I14" s="2175">
        <v>9760.2667140295453</v>
      </c>
      <c r="J14" s="2176">
        <v>11.452607351156098</v>
      </c>
      <c r="K14" s="2176">
        <v>16.631557352825407</v>
      </c>
    </row>
    <row r="15" spans="1:12" ht="15.75" hidden="1" customHeight="1" x14ac:dyDescent="0.25">
      <c r="A15" s="2160">
        <v>43090</v>
      </c>
      <c r="B15" s="2174">
        <v>368923.65798190067</v>
      </c>
      <c r="C15" s="2175">
        <v>89603.379112250273</v>
      </c>
      <c r="D15" s="2175">
        <v>47596.278203546433</v>
      </c>
      <c r="E15" s="2175">
        <v>17091.410395667794</v>
      </c>
      <c r="F15" s="2175">
        <v>33246.865712184277</v>
      </c>
      <c r="G15" s="2175">
        <v>5347.0450841928732</v>
      </c>
      <c r="H15" s="2175">
        <v>14349.412491362156</v>
      </c>
      <c r="I15" s="2175">
        <v>11744.365311474921</v>
      </c>
      <c r="J15" s="2176">
        <v>12.901389535143743</v>
      </c>
      <c r="K15" s="2176">
        <v>19.074515453548464</v>
      </c>
    </row>
    <row r="16" spans="1:12" ht="15.75" hidden="1" customHeight="1" x14ac:dyDescent="0.25">
      <c r="A16" s="2160">
        <v>43104</v>
      </c>
      <c r="B16" s="2174">
        <v>374750.1169682336</v>
      </c>
      <c r="C16" s="2175">
        <v>88667.989477667652</v>
      </c>
      <c r="D16" s="2175">
        <v>42368.639704460715</v>
      </c>
      <c r="E16" s="2175">
        <v>18894.39994165333</v>
      </c>
      <c r="F16" s="2175">
        <v>33765.260986603498</v>
      </c>
      <c r="G16" s="2175">
        <v>5294.9123956850735</v>
      </c>
      <c r="H16" s="2175">
        <v>8603.3787178572165</v>
      </c>
      <c r="I16" s="2175">
        <v>13599.487545968255</v>
      </c>
      <c r="J16" s="2176">
        <v>11.305837619805779</v>
      </c>
      <c r="K16" s="2176">
        <v>21.309155708794055</v>
      </c>
    </row>
    <row r="17" spans="1:11" ht="15.75" hidden="1" customHeight="1" x14ac:dyDescent="0.25">
      <c r="A17" s="2160">
        <v>43118</v>
      </c>
      <c r="B17" s="2174">
        <v>378080.413921008</v>
      </c>
      <c r="C17" s="2175">
        <v>88772.861863336817</v>
      </c>
      <c r="D17" s="2175">
        <v>42872.336828682855</v>
      </c>
      <c r="E17" s="2175">
        <v>17898.0590058249</v>
      </c>
      <c r="F17" s="2175">
        <v>34061.797667196857</v>
      </c>
      <c r="G17" s="2175">
        <v>5303.3314355961083</v>
      </c>
      <c r="H17" s="2175">
        <v>8810.5391614859982</v>
      </c>
      <c r="I17" s="2175">
        <v>12594.727570228792</v>
      </c>
      <c r="J17" s="2176">
        <v>11.339475743813624</v>
      </c>
      <c r="K17" s="2176">
        <v>20.161633443088082</v>
      </c>
    </row>
    <row r="18" spans="1:11" ht="15.75" hidden="1" customHeight="1" x14ac:dyDescent="0.25">
      <c r="A18" s="2160">
        <v>43132</v>
      </c>
      <c r="B18" s="2174">
        <v>377868.33374124137</v>
      </c>
      <c r="C18" s="2175">
        <v>87165.367335338407</v>
      </c>
      <c r="D18" s="2175">
        <v>43811.698241464983</v>
      </c>
      <c r="E18" s="2175">
        <v>19077.167230392701</v>
      </c>
      <c r="F18" s="2175">
        <v>34040.716998714459</v>
      </c>
      <c r="G18" s="2175">
        <v>5208.2107321184812</v>
      </c>
      <c r="H18" s="2175">
        <v>9770.981242750524</v>
      </c>
      <c r="I18" s="2175">
        <v>13868.956498274219</v>
      </c>
      <c r="J18" s="2176">
        <v>11.594434973602889</v>
      </c>
      <c r="K18" s="2176">
        <v>21.886177748784032</v>
      </c>
    </row>
    <row r="19" spans="1:11" ht="15.75" hidden="1" customHeight="1" x14ac:dyDescent="0.25">
      <c r="A19" s="2160">
        <v>43146</v>
      </c>
      <c r="B19" s="2174">
        <v>377690.09701586573</v>
      </c>
      <c r="C19" s="2175">
        <v>86156.903383648823</v>
      </c>
      <c r="D19" s="2175">
        <v>42282.992490204284</v>
      </c>
      <c r="E19" s="2175">
        <v>18995.701364856057</v>
      </c>
      <c r="F19" s="2175">
        <v>34024.067169074777</v>
      </c>
      <c r="G19" s="2175">
        <v>5148.1085779210216</v>
      </c>
      <c r="H19" s="2175">
        <v>8258.9253211295072</v>
      </c>
      <c r="I19" s="2175">
        <v>13847.592786935034</v>
      </c>
      <c r="J19" s="2176">
        <v>11.195155187886245</v>
      </c>
      <c r="K19" s="2176">
        <v>22.047799559682332</v>
      </c>
    </row>
    <row r="20" spans="1:11" ht="15.75" hidden="1" customHeight="1" x14ac:dyDescent="0.25">
      <c r="A20" s="2160">
        <v>43160</v>
      </c>
      <c r="B20" s="2174">
        <v>375677.31823860138</v>
      </c>
      <c r="C20" s="2175">
        <v>85049.020841844147</v>
      </c>
      <c r="D20" s="2175">
        <v>40600.052544635706</v>
      </c>
      <c r="E20" s="2175">
        <v>16973.173954279744</v>
      </c>
      <c r="F20" s="2175">
        <v>33842.443557269653</v>
      </c>
      <c r="G20" s="2175">
        <v>5081.951306646969</v>
      </c>
      <c r="H20" s="2175">
        <v>6757.608987366053</v>
      </c>
      <c r="I20" s="2175">
        <v>11891.222647632774</v>
      </c>
      <c r="J20" s="2176">
        <v>10.807160979266166</v>
      </c>
      <c r="K20" s="2176">
        <v>19.956930469361662</v>
      </c>
    </row>
    <row r="21" spans="1:11" ht="15.75" hidden="1" customHeight="1" x14ac:dyDescent="0.25">
      <c r="A21" s="2160">
        <v>43174</v>
      </c>
      <c r="B21" s="2174">
        <v>376573.50971649645</v>
      </c>
      <c r="C21" s="2175">
        <v>85181.03374988625</v>
      </c>
      <c r="D21" s="2175">
        <v>42823.113843861429</v>
      </c>
      <c r="E21" s="2175">
        <v>21168.244242468729</v>
      </c>
      <c r="F21" s="2175">
        <v>33922.764503166996</v>
      </c>
      <c r="G21" s="2175">
        <v>5090.0962725382888</v>
      </c>
      <c r="H21" s="2175">
        <v>8900.3493406944326</v>
      </c>
      <c r="I21" s="2175">
        <v>16078.14796993044</v>
      </c>
      <c r="J21" s="2176">
        <v>11.371780738401069</v>
      </c>
      <c r="K21" s="2176">
        <v>24.850889112973455</v>
      </c>
    </row>
    <row r="22" spans="1:11" ht="15.75" hidden="1" customHeight="1" x14ac:dyDescent="0.25">
      <c r="A22" s="2160">
        <v>43188</v>
      </c>
      <c r="B22" s="2174">
        <v>378583.52052852785</v>
      </c>
      <c r="C22" s="2175">
        <v>86413.663919740837</v>
      </c>
      <c r="D22" s="2175">
        <v>42595.272157928557</v>
      </c>
      <c r="E22" s="2175">
        <v>20353.883067532362</v>
      </c>
      <c r="F22" s="2175">
        <v>34103.333071793248</v>
      </c>
      <c r="G22" s="2175">
        <v>5164.2756857006243</v>
      </c>
      <c r="H22" s="2175">
        <v>8491.9390861353095</v>
      </c>
      <c r="I22" s="2175">
        <v>15189.607381831738</v>
      </c>
      <c r="J22" s="2176">
        <v>11.251221949244574</v>
      </c>
      <c r="K22" s="2176">
        <v>23.554010030678267</v>
      </c>
    </row>
    <row r="23" spans="1:11" ht="15.75" hidden="1" customHeight="1" x14ac:dyDescent="0.25">
      <c r="A23" s="2160">
        <v>43202</v>
      </c>
      <c r="B23" s="2174">
        <v>377347.04610080703</v>
      </c>
      <c r="C23" s="2175">
        <v>90478.734485362249</v>
      </c>
      <c r="D23" s="2175">
        <v>39131.149764157853</v>
      </c>
      <c r="E23" s="2175">
        <v>19823.104455390032</v>
      </c>
      <c r="F23" s="2175">
        <v>33991.895497573802</v>
      </c>
      <c r="G23" s="2175">
        <v>5408.2831701209607</v>
      </c>
      <c r="H23" s="2175">
        <v>5139.2542665840519</v>
      </c>
      <c r="I23" s="2175">
        <v>14414.82128526907</v>
      </c>
      <c r="J23" s="2176">
        <v>10.370069189226964</v>
      </c>
      <c r="K23" s="2176">
        <v>21.909130988781722</v>
      </c>
    </row>
    <row r="24" spans="1:11" ht="15.75" hidden="1" customHeight="1" x14ac:dyDescent="0.25">
      <c r="A24" s="2160">
        <v>43216</v>
      </c>
      <c r="B24" s="2174">
        <v>373453.69189558004</v>
      </c>
      <c r="C24" s="2175">
        <v>91891.128292615322</v>
      </c>
      <c r="D24" s="2175">
        <v>40583.640503069277</v>
      </c>
      <c r="E24" s="2175">
        <v>16361.303275571398</v>
      </c>
      <c r="F24" s="2175">
        <v>33641.898612246638</v>
      </c>
      <c r="G24" s="2175">
        <v>5492.7568031272995</v>
      </c>
      <c r="H24" s="2175">
        <v>6941.7418908226391</v>
      </c>
      <c r="I24" s="2175">
        <v>10868.546472444097</v>
      </c>
      <c r="J24" s="2176">
        <v>10.867114553634327</v>
      </c>
      <c r="K24" s="2176">
        <v>17.80509563825461</v>
      </c>
    </row>
    <row r="25" spans="1:11" ht="15.75" hidden="1" customHeight="1" x14ac:dyDescent="0.25">
      <c r="A25" s="2160">
        <v>43230</v>
      </c>
      <c r="B25" s="2174">
        <v>374681.8052887306</v>
      </c>
      <c r="C25" s="2175">
        <v>90955.612484943165</v>
      </c>
      <c r="D25" s="2175">
        <v>41964.906426510708</v>
      </c>
      <c r="E25" s="2175">
        <v>20345.985123619659</v>
      </c>
      <c r="F25" s="2175">
        <v>33752.612807144433</v>
      </c>
      <c r="G25" s="2175">
        <v>5436.5031949908107</v>
      </c>
      <c r="H25" s="2175">
        <v>8212.2936193662754</v>
      </c>
      <c r="I25" s="2175">
        <v>14909.481928628848</v>
      </c>
      <c r="J25" s="2176">
        <v>11.200145252362192</v>
      </c>
      <c r="K25" s="2176">
        <v>22.369136513689845</v>
      </c>
    </row>
    <row r="26" spans="1:11" ht="14.25" hidden="1" customHeight="1" x14ac:dyDescent="0.25">
      <c r="A26" s="2160">
        <v>43244</v>
      </c>
      <c r="B26" s="2174">
        <v>375981.99733898998</v>
      </c>
      <c r="C26" s="2175">
        <v>90715.630133986691</v>
      </c>
      <c r="D26" s="2175">
        <v>43247.274830216433</v>
      </c>
      <c r="E26" s="2175">
        <v>23535.855182285803</v>
      </c>
      <c r="F26" s="2175">
        <v>33869.468978006553</v>
      </c>
      <c r="G26" s="2175">
        <v>5422.2116630409064</v>
      </c>
      <c r="H26" s="2175">
        <v>9377.80585220988</v>
      </c>
      <c r="I26" s="2175">
        <v>18113.643519244895</v>
      </c>
      <c r="J26" s="2176">
        <v>11.502485527578107</v>
      </c>
      <c r="K26" s="2176">
        <v>25.944652699345657</v>
      </c>
    </row>
    <row r="27" spans="1:11" ht="15.75" hidden="1" customHeight="1" x14ac:dyDescent="0.25">
      <c r="A27" s="2160">
        <v>43258</v>
      </c>
      <c r="B27" s="2174">
        <v>373610.8215225492</v>
      </c>
      <c r="C27" s="2175">
        <v>92893.461633318759</v>
      </c>
      <c r="D27" s="2175">
        <v>42497.146968708577</v>
      </c>
      <c r="E27" s="2175">
        <v>23198.228343044429</v>
      </c>
      <c r="F27" s="2175">
        <v>33655.619837011356</v>
      </c>
      <c r="G27" s="2175">
        <v>5553.1770980111751</v>
      </c>
      <c r="H27" s="2175">
        <v>8841.5271316972212</v>
      </c>
      <c r="I27" s="2175">
        <v>17645.051245033254</v>
      </c>
      <c r="J27" s="2176">
        <v>11.374709864003142</v>
      </c>
      <c r="K27" s="2176">
        <v>24.972939898198128</v>
      </c>
    </row>
    <row r="28" spans="1:11" ht="15.75" hidden="1" customHeight="1" x14ac:dyDescent="0.25">
      <c r="A28" s="2160">
        <v>43272</v>
      </c>
      <c r="B28" s="2174">
        <v>374375.3046686608</v>
      </c>
      <c r="C28" s="2175">
        <v>91460.587041084378</v>
      </c>
      <c r="D28" s="2175">
        <v>40826.88678127429</v>
      </c>
      <c r="E28" s="2175">
        <v>24121.148555744552</v>
      </c>
      <c r="F28" s="2175">
        <v>33723.97314780335</v>
      </c>
      <c r="G28" s="2175">
        <v>5467.5047373824718</v>
      </c>
      <c r="H28" s="2175">
        <v>7102.9136334709401</v>
      </c>
      <c r="I28" s="2175">
        <v>18653.643818362081</v>
      </c>
      <c r="J28" s="2176">
        <v>10.905336509150342</v>
      </c>
      <c r="K28" s="2176">
        <v>26.373271084417222</v>
      </c>
    </row>
    <row r="29" spans="1:11" ht="15.75" hidden="1" customHeight="1" x14ac:dyDescent="0.25">
      <c r="A29" s="2160">
        <v>43286</v>
      </c>
      <c r="B29" s="2174">
        <v>372436.00736440637</v>
      </c>
      <c r="C29" s="2175">
        <v>94293.427019792303</v>
      </c>
      <c r="D29" s="2175">
        <v>42801.688434131407</v>
      </c>
      <c r="E29" s="2175">
        <v>27165.030012468589</v>
      </c>
      <c r="F29" s="2175">
        <v>33549.498169779101</v>
      </c>
      <c r="G29" s="2175">
        <v>5637.433949865861</v>
      </c>
      <c r="H29" s="2175">
        <v>9252.1902643523063</v>
      </c>
      <c r="I29" s="2175">
        <v>21527.59606260273</v>
      </c>
      <c r="J29" s="2176">
        <v>11.492360455967544</v>
      </c>
      <c r="K29" s="2176">
        <v>28.809038838695106</v>
      </c>
    </row>
    <row r="30" spans="1:11" ht="15.75" hidden="1" customHeight="1" x14ac:dyDescent="0.25">
      <c r="A30" s="2160">
        <v>43300</v>
      </c>
      <c r="B30" s="2174">
        <v>374681.93962771294</v>
      </c>
      <c r="C30" s="2175">
        <v>96484.084220879566</v>
      </c>
      <c r="D30" s="2175">
        <v>44200.180436443567</v>
      </c>
      <c r="E30" s="2175">
        <v>25499.283878777904</v>
      </c>
      <c r="F30" s="2175">
        <v>33751.756635671649</v>
      </c>
      <c r="G30" s="2175">
        <v>5768.7903404677754</v>
      </c>
      <c r="H30" s="2175">
        <v>10448.423800771918</v>
      </c>
      <c r="I30" s="2175">
        <v>19730.493538310129</v>
      </c>
      <c r="J30" s="2176">
        <v>11.796720301053536</v>
      </c>
      <c r="K30" s="2176">
        <v>26.428487231534248</v>
      </c>
    </row>
    <row r="31" spans="1:11" ht="15.75" hidden="1" customHeight="1" x14ac:dyDescent="0.25">
      <c r="A31" s="2160">
        <v>43314</v>
      </c>
      <c r="B31" s="2174">
        <v>372799.53522131132</v>
      </c>
      <c r="C31" s="2175">
        <v>91950.727017632875</v>
      </c>
      <c r="D31" s="2175">
        <v>42904.753354117143</v>
      </c>
      <c r="E31" s="2175">
        <v>23262.249140762691</v>
      </c>
      <c r="F31" s="2175">
        <v>33582.147756872735</v>
      </c>
      <c r="G31" s="2175">
        <v>5496.917229754833</v>
      </c>
      <c r="H31" s="2175">
        <v>9322.6055972444083</v>
      </c>
      <c r="I31" s="2175">
        <v>17765.331911007859</v>
      </c>
      <c r="J31" s="2176">
        <v>11.508800119250918</v>
      </c>
      <c r="K31" s="2176">
        <v>25.298602735682362</v>
      </c>
    </row>
    <row r="32" spans="1:11" ht="15.75" hidden="1" customHeight="1" x14ac:dyDescent="0.25">
      <c r="A32" s="2160">
        <v>43328</v>
      </c>
      <c r="B32" s="2174">
        <v>373684.60342089005</v>
      </c>
      <c r="C32" s="2175">
        <v>90491.566608288442</v>
      </c>
      <c r="D32" s="2175">
        <v>42565.960142101438</v>
      </c>
      <c r="E32" s="2175">
        <v>21526.763043059185</v>
      </c>
      <c r="F32" s="2175">
        <v>33661.354001850763</v>
      </c>
      <c r="G32" s="2175">
        <v>5409.6675338501927</v>
      </c>
      <c r="H32" s="2175">
        <v>8904.6061402506748</v>
      </c>
      <c r="I32" s="2175">
        <v>16117.095509208993</v>
      </c>
      <c r="J32" s="2176">
        <v>11.390878765791259</v>
      </c>
      <c r="K32" s="2176">
        <v>23.788695289409954</v>
      </c>
    </row>
    <row r="33" spans="1:11" ht="15.75" hidden="1" customHeight="1" x14ac:dyDescent="0.25">
      <c r="A33" s="2160">
        <v>43342</v>
      </c>
      <c r="B33" s="2174">
        <v>372414.32041296718</v>
      </c>
      <c r="C33" s="2175">
        <v>93904.968117871351</v>
      </c>
      <c r="D33" s="2175">
        <v>48733.309912880723</v>
      </c>
      <c r="E33" s="2175">
        <v>28199.348267118352</v>
      </c>
      <c r="F33" s="2175">
        <v>33546.287791954623</v>
      </c>
      <c r="G33" s="2175">
        <v>5614.9654505472263</v>
      </c>
      <c r="H33" s="2175">
        <v>15187.0221209261</v>
      </c>
      <c r="I33" s="2175">
        <v>22584.382816571124</v>
      </c>
      <c r="J33" s="2176">
        <v>13.085777651847746</v>
      </c>
      <c r="K33" s="2176">
        <v>30.029665982871084</v>
      </c>
    </row>
    <row r="34" spans="1:11" ht="15.75" hidden="1" customHeight="1" x14ac:dyDescent="0.25">
      <c r="A34" s="2160">
        <v>43356</v>
      </c>
      <c r="B34" s="2174">
        <v>377162.33432383637</v>
      </c>
      <c r="C34" s="2175">
        <v>94001.551164631921</v>
      </c>
      <c r="D34" s="2175">
        <v>47713.964896860714</v>
      </c>
      <c r="E34" s="2175">
        <v>26427.242194674196</v>
      </c>
      <c r="F34" s="2175">
        <v>33973.56866227492</v>
      </c>
      <c r="G34" s="2175">
        <v>5620.7873544581616</v>
      </c>
      <c r="H34" s="2175">
        <v>13740.396234585794</v>
      </c>
      <c r="I34" s="2175">
        <v>20806.454840216036</v>
      </c>
      <c r="J34" s="2176">
        <v>12.650776749062356</v>
      </c>
      <c r="K34" s="2176">
        <v>28.11362351711643</v>
      </c>
    </row>
    <row r="35" spans="1:11" ht="15.75" hidden="1" customHeight="1" x14ac:dyDescent="0.25">
      <c r="A35" s="2160">
        <v>43370</v>
      </c>
      <c r="B35" s="2174">
        <v>376732.22356683575</v>
      </c>
      <c r="C35" s="2175">
        <v>95519.932849042525</v>
      </c>
      <c r="D35" s="2175">
        <v>44401.362601006425</v>
      </c>
      <c r="E35" s="2175">
        <v>23234.14353662527</v>
      </c>
      <c r="F35" s="2175">
        <v>33935.026541754414</v>
      </c>
      <c r="G35" s="2175">
        <v>5711.7783571164173</v>
      </c>
      <c r="H35" s="2175">
        <v>10466.336059252011</v>
      </c>
      <c r="I35" s="2175">
        <v>17522.365179508852</v>
      </c>
      <c r="J35" s="2176">
        <v>11.785921092871211</v>
      </c>
      <c r="K35" s="2176">
        <v>24.323869210988629</v>
      </c>
    </row>
    <row r="36" spans="1:11" ht="15.75" hidden="1" customHeight="1" x14ac:dyDescent="0.25">
      <c r="A36" s="2160">
        <v>43384</v>
      </c>
      <c r="B36" s="2174">
        <v>376971.892783007</v>
      </c>
      <c r="C36" s="2175">
        <v>95291.10912719203</v>
      </c>
      <c r="D36" s="2175">
        <v>42691.444430129297</v>
      </c>
      <c r="E36" s="2175">
        <v>21474.19945612572</v>
      </c>
      <c r="F36" s="2175">
        <v>33956.715826001426</v>
      </c>
      <c r="G36" s="2175">
        <v>5697.9695639443244</v>
      </c>
      <c r="H36" s="2175">
        <v>8734.7286041278712</v>
      </c>
      <c r="I36" s="2175">
        <v>15776.229892181396</v>
      </c>
      <c r="J36" s="2176">
        <v>11.324834887545157</v>
      </c>
      <c r="K36" s="2176">
        <v>22.535365211735055</v>
      </c>
    </row>
    <row r="37" spans="1:11" ht="15.75" hidden="1" customHeight="1" x14ac:dyDescent="0.25">
      <c r="A37" s="2160">
        <v>43398</v>
      </c>
      <c r="B37" s="2174">
        <v>375928.72619546991</v>
      </c>
      <c r="C37" s="2175">
        <v>95185.480781589547</v>
      </c>
      <c r="D37" s="2175">
        <v>41502.405969030726</v>
      </c>
      <c r="E37" s="2175">
        <v>20106.524373162207</v>
      </c>
      <c r="F37" s="2175">
        <v>33862.628623320874</v>
      </c>
      <c r="G37" s="2175">
        <v>5691.7666697429886</v>
      </c>
      <c r="H37" s="2175">
        <v>7639.7773457098519</v>
      </c>
      <c r="I37" s="2175">
        <v>14414.757703419218</v>
      </c>
      <c r="J37" s="2176">
        <v>11.039966641828512</v>
      </c>
      <c r="K37" s="2176">
        <v>21.123520318501289</v>
      </c>
    </row>
    <row r="38" spans="1:11" ht="15.75" hidden="1" customHeight="1" x14ac:dyDescent="0.25">
      <c r="A38" s="2160">
        <v>43412</v>
      </c>
      <c r="B38" s="2174">
        <v>375648.27708208858</v>
      </c>
      <c r="C38" s="2175">
        <v>93910.207282063959</v>
      </c>
      <c r="D38" s="2175">
        <v>44286.322998514988</v>
      </c>
      <c r="E38" s="2175">
        <v>17966.642269772587</v>
      </c>
      <c r="F38" s="2175">
        <v>33837.203100456172</v>
      </c>
      <c r="G38" s="2175">
        <v>5615.3736615450362</v>
      </c>
      <c r="H38" s="2175">
        <v>10449.119898058816</v>
      </c>
      <c r="I38" s="2175">
        <v>12351.26860822755</v>
      </c>
      <c r="J38" s="2176">
        <v>11.789305502082023</v>
      </c>
      <c r="K38" s="2176">
        <v>19.131724643955781</v>
      </c>
    </row>
    <row r="39" spans="1:11" ht="15.75" hidden="1" customHeight="1" x14ac:dyDescent="0.25">
      <c r="A39" s="2160">
        <v>43426</v>
      </c>
      <c r="B39" s="2174">
        <v>379438.74104569125</v>
      </c>
      <c r="C39" s="2175">
        <v>97591.214112587899</v>
      </c>
      <c r="D39" s="2175">
        <v>44460.024306392857</v>
      </c>
      <c r="E39" s="2175">
        <v>17951.153189295481</v>
      </c>
      <c r="F39" s="2175">
        <v>34178.060750781879</v>
      </c>
      <c r="G39" s="2175">
        <v>5836.423475642162</v>
      </c>
      <c r="H39" s="2175">
        <v>10281.963555610979</v>
      </c>
      <c r="I39" s="2175">
        <v>12114.72971365332</v>
      </c>
      <c r="J39" s="2176">
        <v>11.717312835232889</v>
      </c>
      <c r="K39" s="2176">
        <v>18.39423082551858</v>
      </c>
    </row>
    <row r="40" spans="1:11" ht="15.75" hidden="1" customHeight="1" x14ac:dyDescent="0.25">
      <c r="A40" s="2160">
        <v>43440</v>
      </c>
      <c r="B40" s="2174">
        <v>377944.46953957417</v>
      </c>
      <c r="C40" s="2175">
        <v>100465.63639875027</v>
      </c>
      <c r="D40" s="2175">
        <v>49803.819442450716</v>
      </c>
      <c r="E40" s="2175">
        <v>16546.719052853066</v>
      </c>
      <c r="F40" s="2175">
        <v>34043.451275799598</v>
      </c>
      <c r="G40" s="2175">
        <v>6008.9721724330757</v>
      </c>
      <c r="H40" s="2175">
        <v>15760.368166651118</v>
      </c>
      <c r="I40" s="2175">
        <v>10537.746880419991</v>
      </c>
      <c r="J40" s="2176">
        <v>13.177549469932332</v>
      </c>
      <c r="K40" s="2176">
        <v>16.470028604784606</v>
      </c>
    </row>
    <row r="41" spans="1:11" ht="15.75" hidden="1" customHeight="1" x14ac:dyDescent="0.25">
      <c r="A41" s="2160">
        <v>43454</v>
      </c>
      <c r="B41" s="2174">
        <v>383170.3589830593</v>
      </c>
      <c r="C41" s="2175">
        <v>96375.801290741103</v>
      </c>
      <c r="D41" s="2175">
        <v>48200.370268429993</v>
      </c>
      <c r="E41" s="2175">
        <v>15118.545572244589</v>
      </c>
      <c r="F41" s="2175">
        <v>34513.699170000596</v>
      </c>
      <c r="G41" s="2175">
        <v>5763.6368364276359</v>
      </c>
      <c r="H41" s="2175">
        <v>13686.671098429397</v>
      </c>
      <c r="I41" s="2175">
        <v>9354.9087358169527</v>
      </c>
      <c r="J41" s="2176">
        <v>12.579357755217444</v>
      </c>
      <c r="K41" s="2176">
        <v>15.687076392377595</v>
      </c>
    </row>
    <row r="42" spans="1:11" ht="15.75" hidden="1" customHeight="1" thickTop="1" x14ac:dyDescent="0.25">
      <c r="A42" s="2160">
        <v>43468</v>
      </c>
      <c r="B42" s="2174">
        <v>384381.66696552228</v>
      </c>
      <c r="C42" s="2175">
        <v>96186.25507104893</v>
      </c>
      <c r="D42" s="2175">
        <v>44975.481479952141</v>
      </c>
      <c r="E42" s="2175">
        <v>15744.491729098992</v>
      </c>
      <c r="F42" s="2175">
        <v>34622.676903489933</v>
      </c>
      <c r="G42" s="2175">
        <v>5752.2907198676348</v>
      </c>
      <c r="H42" s="2175">
        <v>10352.804576462207</v>
      </c>
      <c r="I42" s="2175">
        <v>9992.2010092313576</v>
      </c>
      <c r="J42" s="2176">
        <v>11.700735322526787</v>
      </c>
      <c r="K42" s="2176">
        <v>16.368754264805474</v>
      </c>
    </row>
    <row r="43" spans="1:11" ht="15.75" hidden="1" customHeight="1" x14ac:dyDescent="0.25">
      <c r="A43" s="2160">
        <v>43482</v>
      </c>
      <c r="B43" s="2174">
        <v>389007.01137208636</v>
      </c>
      <c r="C43" s="2175">
        <v>94745.51404809505</v>
      </c>
      <c r="D43" s="2175">
        <v>46293.999754888566</v>
      </c>
      <c r="E43" s="2175">
        <v>15114.524511186642</v>
      </c>
      <c r="F43" s="2175">
        <v>35038.996032232659</v>
      </c>
      <c r="G43" s="2175">
        <v>5665.8208370557804</v>
      </c>
      <c r="H43" s="2175">
        <v>11255.003722655907</v>
      </c>
      <c r="I43" s="2175">
        <v>9448.7036741308621</v>
      </c>
      <c r="J43" s="2176">
        <v>11.900556648478558</v>
      </c>
      <c r="K43" s="2176">
        <v>15.952760046786125</v>
      </c>
    </row>
    <row r="44" spans="1:11" ht="15.75" hidden="1" customHeight="1" x14ac:dyDescent="0.25">
      <c r="A44" s="2160">
        <v>43496</v>
      </c>
      <c r="B44" s="2174">
        <v>387739.96191248135</v>
      </c>
      <c r="C44" s="2175">
        <v>98244.056687742952</v>
      </c>
      <c r="D44" s="2175">
        <v>47441.156161505707</v>
      </c>
      <c r="E44" s="2175">
        <v>16679.897256735469</v>
      </c>
      <c r="F44" s="2175">
        <v>34924.551834914055</v>
      </c>
      <c r="G44" s="2175">
        <v>5876.006559404088</v>
      </c>
      <c r="H44" s="2175">
        <v>12516.604326591652</v>
      </c>
      <c r="I44" s="2175">
        <v>10803.890697331381</v>
      </c>
      <c r="J44" s="2176">
        <v>12.235302218401177</v>
      </c>
      <c r="K44" s="2176">
        <v>16.978021693210955</v>
      </c>
    </row>
    <row r="45" spans="1:11" ht="15.75" hidden="1" customHeight="1" x14ac:dyDescent="0.25">
      <c r="A45" s="2160">
        <v>43510</v>
      </c>
      <c r="B45" s="2174">
        <v>388595.74818804284</v>
      </c>
      <c r="C45" s="2175">
        <v>97743.351931241705</v>
      </c>
      <c r="D45" s="2175">
        <v>44715.379378050013</v>
      </c>
      <c r="E45" s="2175">
        <v>19484.807857570777</v>
      </c>
      <c r="F45" s="2175">
        <v>34996.396874194725</v>
      </c>
      <c r="G45" s="2175">
        <v>5849.4147576939276</v>
      </c>
      <c r="H45" s="2175">
        <v>9718.9825038552881</v>
      </c>
      <c r="I45" s="2175">
        <v>13635.393099876848</v>
      </c>
      <c r="J45" s="2176">
        <v>11.506914212661968</v>
      </c>
      <c r="K45" s="2176">
        <v>19.934663046216702</v>
      </c>
    </row>
    <row r="46" spans="1:11" ht="15.75" hidden="1" customHeight="1" x14ac:dyDescent="0.25">
      <c r="A46" s="2160">
        <v>43524</v>
      </c>
      <c r="B46" s="2174">
        <v>387275.00925403339</v>
      </c>
      <c r="C46" s="2175">
        <v>100813.20657763991</v>
      </c>
      <c r="D46" s="2175">
        <v>46729.993317989298</v>
      </c>
      <c r="E46" s="2175">
        <v>18267.54236951195</v>
      </c>
      <c r="F46" s="2175">
        <v>34877.539985775584</v>
      </c>
      <c r="G46" s="2175">
        <v>6033.5996260500197</v>
      </c>
      <c r="H46" s="2175">
        <v>11852.453332213714</v>
      </c>
      <c r="I46" s="2175">
        <v>12233.94274346193</v>
      </c>
      <c r="J46" s="2176">
        <v>12.066359099183886</v>
      </c>
      <c r="K46" s="2176">
        <v>18.120187810357418</v>
      </c>
    </row>
    <row r="47" spans="1:11" ht="15.75" hidden="1" customHeight="1" x14ac:dyDescent="0.25">
      <c r="A47" s="2160">
        <v>43538</v>
      </c>
      <c r="B47" s="2174">
        <v>386284.50415640144</v>
      </c>
      <c r="C47" s="2175">
        <v>100211.01914063616</v>
      </c>
      <c r="D47" s="2175">
        <v>47930.10120686642</v>
      </c>
      <c r="E47" s="2175">
        <v>18893.887458218065</v>
      </c>
      <c r="F47" s="2175">
        <v>34784.862122794453</v>
      </c>
      <c r="G47" s="2175">
        <v>5999.8233159592864</v>
      </c>
      <c r="H47" s="2175">
        <v>13145.239084071967</v>
      </c>
      <c r="I47" s="2175">
        <v>12894.06414225878</v>
      </c>
      <c r="J47" s="2176">
        <v>12.407979272049744</v>
      </c>
      <c r="K47" s="2176">
        <v>18.854101694846932</v>
      </c>
    </row>
    <row r="48" spans="1:11" ht="15.75" hidden="1" customHeight="1" thickTop="1" x14ac:dyDescent="0.25">
      <c r="A48" s="2160">
        <v>43552</v>
      </c>
      <c r="B48" s="2174">
        <v>387997.17273510993</v>
      </c>
      <c r="C48" s="2175">
        <v>102402.98837716757</v>
      </c>
      <c r="D48" s="2175">
        <v>47930.289578314289</v>
      </c>
      <c r="E48" s="2175">
        <v>19814.342317332637</v>
      </c>
      <c r="F48" s="2175">
        <v>34937.104062503648</v>
      </c>
      <c r="G48" s="2175">
        <v>6132.6069584008892</v>
      </c>
      <c r="H48" s="2175">
        <v>12993.185515810641</v>
      </c>
      <c r="I48" s="2175">
        <v>13681.735358931748</v>
      </c>
      <c r="J48" s="2176">
        <v>12.353257432377436</v>
      </c>
      <c r="K48" s="2176">
        <v>19.349378989168809</v>
      </c>
    </row>
    <row r="49" spans="1:11" ht="15.75" hidden="1" customHeight="1" x14ac:dyDescent="0.25">
      <c r="A49" s="2160">
        <v>43566</v>
      </c>
      <c r="B49" s="2174">
        <v>390349.57052449783</v>
      </c>
      <c r="C49" s="2175">
        <v>100858.24847887128</v>
      </c>
      <c r="D49" s="2175">
        <v>44598.967381561415</v>
      </c>
      <c r="E49" s="2175">
        <v>19999.63114357254</v>
      </c>
      <c r="F49" s="2175">
        <v>35148.967909088024</v>
      </c>
      <c r="G49" s="2175">
        <v>6039.8238674767972</v>
      </c>
      <c r="H49" s="2175">
        <v>9449.9994724733915</v>
      </c>
      <c r="I49" s="2175">
        <v>13959.807276095744</v>
      </c>
      <c r="J49" s="2176">
        <v>11.425391687157612</v>
      </c>
      <c r="K49" s="2176">
        <v>19.82944523150454</v>
      </c>
    </row>
    <row r="50" spans="1:11" ht="15.75" hidden="1" customHeight="1" x14ac:dyDescent="0.25">
      <c r="A50" s="2160">
        <v>43580</v>
      </c>
      <c r="B50" s="2174">
        <v>388827.78923031635</v>
      </c>
      <c r="C50" s="2175">
        <v>97784.255142351903</v>
      </c>
      <c r="D50" s="2175">
        <v>44686.189603757142</v>
      </c>
      <c r="E50" s="2175">
        <v>19522.33620810046</v>
      </c>
      <c r="F50" s="2175">
        <v>35011.89858251821</v>
      </c>
      <c r="G50" s="2175">
        <v>5855.4569406812852</v>
      </c>
      <c r="H50" s="2175">
        <v>9674.2910212389324</v>
      </c>
      <c r="I50" s="2175">
        <v>13666.879267419175</v>
      </c>
      <c r="J50" s="2176">
        <v>11.49254010167672</v>
      </c>
      <c r="K50" s="2176">
        <v>19.964703090165514</v>
      </c>
    </row>
    <row r="51" spans="1:11" ht="15.75" hidden="1" customHeight="1" x14ac:dyDescent="0.25">
      <c r="A51" s="2160">
        <v>43594</v>
      </c>
      <c r="B51" s="2174">
        <v>390015.89235821058</v>
      </c>
      <c r="C51" s="2175">
        <v>99230.258401527099</v>
      </c>
      <c r="D51" s="2175">
        <v>46374.351876499291</v>
      </c>
      <c r="E51" s="2175">
        <v>19726.096856061249</v>
      </c>
      <c r="F51" s="2175">
        <v>35118.79248837271</v>
      </c>
      <c r="G51" s="2175">
        <v>5942.2407200024636</v>
      </c>
      <c r="H51" s="2175">
        <v>11255.559388126581</v>
      </c>
      <c r="I51" s="2175">
        <v>13783.856136058785</v>
      </c>
      <c r="J51" s="2176">
        <v>11.890374927057257</v>
      </c>
      <c r="K51" s="2176">
        <v>19.879114671092779</v>
      </c>
    </row>
    <row r="52" spans="1:11" ht="15.75" hidden="1" customHeight="1" x14ac:dyDescent="0.25">
      <c r="A52" s="2160">
        <v>43608</v>
      </c>
      <c r="B52" s="2174">
        <v>395178.77733674349</v>
      </c>
      <c r="C52" s="2175">
        <v>99674.588857506023</v>
      </c>
      <c r="D52" s="2175">
        <v>46781.35921928141</v>
      </c>
      <c r="E52" s="2175">
        <v>19691.131639216535</v>
      </c>
      <c r="F52" s="2175">
        <v>35583.392051342496</v>
      </c>
      <c r="G52" s="2175">
        <v>5968.9406040933136</v>
      </c>
      <c r="H52" s="2175">
        <v>11197.967167938914</v>
      </c>
      <c r="I52" s="2175">
        <v>13722.191035123222</v>
      </c>
      <c r="J52" s="2176">
        <v>11.838024180994324</v>
      </c>
      <c r="K52" s="2176">
        <v>19.755417970538925</v>
      </c>
    </row>
    <row r="53" spans="1:11" ht="15.75" hidden="1" customHeight="1" x14ac:dyDescent="0.25">
      <c r="A53" s="2160">
        <v>43622</v>
      </c>
      <c r="B53" s="2174">
        <v>393234.33321811352</v>
      </c>
      <c r="C53" s="2175">
        <v>99207.040452394853</v>
      </c>
      <c r="D53" s="2175">
        <v>52311.448588595711</v>
      </c>
      <c r="E53" s="2175">
        <v>19817.799357513763</v>
      </c>
      <c r="F53" s="2175">
        <v>35408.360907349364</v>
      </c>
      <c r="G53" s="2175">
        <v>5940.9084819975942</v>
      </c>
      <c r="H53" s="2175">
        <v>16903.087681246347</v>
      </c>
      <c r="I53" s="2175">
        <v>13876.890875516168</v>
      </c>
      <c r="J53" s="2176">
        <v>13.302869096015671</v>
      </c>
      <c r="K53" s="2176">
        <v>19.976202562985904</v>
      </c>
    </row>
    <row r="54" spans="1:11" ht="15.75" hidden="1" customHeight="1" x14ac:dyDescent="0.25">
      <c r="A54" s="2160">
        <v>43636</v>
      </c>
      <c r="B54" s="2174">
        <v>396538.74419182417</v>
      </c>
      <c r="C54" s="2175">
        <v>102751.7424632349</v>
      </c>
      <c r="D54" s="2175">
        <v>44244.403039649289</v>
      </c>
      <c r="E54" s="2175">
        <v>19916.171639023163</v>
      </c>
      <c r="F54" s="2175">
        <v>35705.447143754303</v>
      </c>
      <c r="G54" s="2175">
        <v>6153.7977701340023</v>
      </c>
      <c r="H54" s="2175">
        <v>8538.9558958949856</v>
      </c>
      <c r="I54" s="2175">
        <v>13762.373868889161</v>
      </c>
      <c r="J54" s="2176">
        <v>11.157649457387251</v>
      </c>
      <c r="K54" s="2176">
        <v>19.382806716050847</v>
      </c>
    </row>
    <row r="55" spans="1:11" ht="15.75" hidden="1" customHeight="1" x14ac:dyDescent="0.25">
      <c r="A55" s="2160">
        <v>43650</v>
      </c>
      <c r="B55" s="2174">
        <v>397095.54591140727</v>
      </c>
      <c r="C55" s="2175">
        <v>104782.63394747024</v>
      </c>
      <c r="D55" s="2175">
        <v>47177.149322470716</v>
      </c>
      <c r="E55" s="2175">
        <v>20473.368077867479</v>
      </c>
      <c r="F55" s="2175">
        <v>35755.303929522262</v>
      </c>
      <c r="G55" s="2175">
        <v>6275.8215051844763</v>
      </c>
      <c r="H55" s="2175">
        <v>11421.845392948453</v>
      </c>
      <c r="I55" s="2175">
        <v>14197.546572683003</v>
      </c>
      <c r="J55" s="2176">
        <v>11.880553637082604</v>
      </c>
      <c r="K55" s="2176">
        <v>19.538894286749091</v>
      </c>
    </row>
    <row r="56" spans="1:11" ht="15.75" hidden="1" customHeight="1" x14ac:dyDescent="0.25">
      <c r="A56" s="2160">
        <v>43664</v>
      </c>
      <c r="B56" s="2174">
        <v>401180.26240941073</v>
      </c>
      <c r="C56" s="2175">
        <v>106950.5223859104</v>
      </c>
      <c r="D56" s="2175">
        <v>48175.050196501441</v>
      </c>
      <c r="E56" s="2175">
        <v>20233.116572669958</v>
      </c>
      <c r="F56" s="2175">
        <v>36123.193962393605</v>
      </c>
      <c r="G56" s="2175">
        <v>6405.7177794568597</v>
      </c>
      <c r="H56" s="2175">
        <v>12051.856234107836</v>
      </c>
      <c r="I56" s="2175">
        <v>13827.398793213099</v>
      </c>
      <c r="J56" s="2176">
        <v>12.008330097590408</v>
      </c>
      <c r="K56" s="2176">
        <v>18.918202661659425</v>
      </c>
    </row>
    <row r="57" spans="1:11" ht="15.75" hidden="1" customHeight="1" x14ac:dyDescent="0.25">
      <c r="A57" s="2160">
        <v>43678</v>
      </c>
      <c r="B57" s="2174">
        <v>397858.29795419081</v>
      </c>
      <c r="C57" s="2175">
        <v>108223.58274427621</v>
      </c>
      <c r="D57" s="2175">
        <v>50976.035905411423</v>
      </c>
      <c r="E57" s="2175">
        <v>20494.340032618322</v>
      </c>
      <c r="F57" s="2175">
        <v>35824.134564789798</v>
      </c>
      <c r="G57" s="2175">
        <v>6482.1564653814949</v>
      </c>
      <c r="H57" s="2175">
        <v>15151.901340621625</v>
      </c>
      <c r="I57" s="2175">
        <v>14012.183567236827</v>
      </c>
      <c r="J57" s="2176">
        <v>12.812610964137985</v>
      </c>
      <c r="K57" s="2176">
        <v>18.937037116064463</v>
      </c>
    </row>
    <row r="58" spans="1:11" ht="15.75" hidden="1" customHeight="1" x14ac:dyDescent="0.25">
      <c r="A58" s="2160">
        <v>43692</v>
      </c>
      <c r="B58" s="2174">
        <v>400564.03373729216</v>
      </c>
      <c r="C58" s="2175">
        <v>107017.22328837361</v>
      </c>
      <c r="D58" s="2175">
        <v>48870.342296707131</v>
      </c>
      <c r="E58" s="2175">
        <v>20341.609465751128</v>
      </c>
      <c r="F58" s="2175">
        <v>36067.603703053661</v>
      </c>
      <c r="G58" s="2175">
        <v>6409.8062861708313</v>
      </c>
      <c r="H58" s="2175">
        <v>12802.73859365347</v>
      </c>
      <c r="I58" s="2175">
        <v>13931.803179580296</v>
      </c>
      <c r="J58" s="2176">
        <v>12.200382006527947</v>
      </c>
      <c r="K58" s="2176">
        <v>19.007790373085719</v>
      </c>
    </row>
    <row r="59" spans="1:11" ht="15.75" hidden="1" customHeight="1" x14ac:dyDescent="0.25">
      <c r="A59" s="2160">
        <v>43706</v>
      </c>
      <c r="B59" s="2174">
        <v>400881.20995892538</v>
      </c>
      <c r="C59" s="2175">
        <v>105525.52685398559</v>
      </c>
      <c r="D59" s="2175">
        <v>48056.885617234999</v>
      </c>
      <c r="E59" s="2175">
        <v>20637.930989652839</v>
      </c>
      <c r="F59" s="2175">
        <v>36096.00222344022</v>
      </c>
      <c r="G59" s="2175">
        <v>6320.4027264811693</v>
      </c>
      <c r="H59" s="2175">
        <v>11960.883393794778</v>
      </c>
      <c r="I59" s="2175">
        <v>14317.528263171669</v>
      </c>
      <c r="J59" s="2176">
        <v>11.987811956105139</v>
      </c>
      <c r="K59" s="2176">
        <v>19.557287800334127</v>
      </c>
    </row>
    <row r="60" spans="1:11" ht="15.75" hidden="1" customHeight="1" x14ac:dyDescent="0.25">
      <c r="A60" s="2160">
        <v>43720</v>
      </c>
      <c r="B60" s="2174">
        <v>401078.72161256569</v>
      </c>
      <c r="C60" s="2175">
        <v>109835.40286059282</v>
      </c>
      <c r="D60" s="2175">
        <v>46957.651518063576</v>
      </c>
      <c r="E60" s="2175">
        <v>21063.601823466121</v>
      </c>
      <c r="F60" s="2175">
        <v>36113.775577910943</v>
      </c>
      <c r="G60" s="2175">
        <v>6578.9970831155488</v>
      </c>
      <c r="H60" s="2175">
        <v>10843.875940152633</v>
      </c>
      <c r="I60" s="2175">
        <v>14484.604740350573</v>
      </c>
      <c r="J60" s="2176">
        <v>11.707839131746251</v>
      </c>
      <c r="K60" s="2176">
        <v>19.177424832866347</v>
      </c>
    </row>
    <row r="61" spans="1:11" ht="15.75" hidden="1" customHeight="1" x14ac:dyDescent="0.25">
      <c r="A61" s="2160">
        <v>43734</v>
      </c>
      <c r="B61" s="2174">
        <v>397450.27503390639</v>
      </c>
      <c r="C61" s="2175">
        <v>108824.6141703379</v>
      </c>
      <c r="D61" s="2175">
        <v>49786.912189245697</v>
      </c>
      <c r="E61" s="2175">
        <v>19902.031115700134</v>
      </c>
      <c r="F61" s="2175">
        <v>35787.151187501826</v>
      </c>
      <c r="G61" s="2175">
        <v>6518.3925605867689</v>
      </c>
      <c r="H61" s="2175">
        <v>13999.761001743871</v>
      </c>
      <c r="I61" s="2175">
        <v>13383.638555113364</v>
      </c>
      <c r="J61" s="2176">
        <v>12.526576358513877</v>
      </c>
      <c r="K61" s="2176">
        <v>18.288170619698636</v>
      </c>
    </row>
    <row r="62" spans="1:11" ht="15.75" hidden="1" customHeight="1" x14ac:dyDescent="0.25">
      <c r="A62" s="2160">
        <v>43748</v>
      </c>
      <c r="B62" s="2174">
        <v>399307.4070736164</v>
      </c>
      <c r="C62" s="2175">
        <v>117200.11122887878</v>
      </c>
      <c r="D62" s="2175">
        <v>47170.271561300004</v>
      </c>
      <c r="E62" s="2175">
        <v>19417.692619168916</v>
      </c>
      <c r="F62" s="2175">
        <v>35954.271758940791</v>
      </c>
      <c r="G62" s="2175">
        <v>7020.9365921891804</v>
      </c>
      <c r="H62" s="2175">
        <v>11215.999802359212</v>
      </c>
      <c r="I62" s="2175">
        <v>12396.756026979736</v>
      </c>
      <c r="J62" s="2176">
        <v>11.813021928892915</v>
      </c>
      <c r="K62" s="2176">
        <v>16.567981391458169</v>
      </c>
    </row>
    <row r="63" spans="1:11" ht="15.75" hidden="1" customHeight="1" x14ac:dyDescent="0.25">
      <c r="A63" s="2160">
        <v>43762</v>
      </c>
      <c r="B63" s="2174">
        <v>400649.8363802096</v>
      </c>
      <c r="C63" s="2175">
        <v>115858.25171883483</v>
      </c>
      <c r="D63" s="2175">
        <v>44252.334700571424</v>
      </c>
      <c r="E63" s="2175">
        <v>21079.876919848179</v>
      </c>
      <c r="F63" s="2175">
        <v>36074.81224958846</v>
      </c>
      <c r="G63" s="2175">
        <v>6940.6104528836822</v>
      </c>
      <c r="H63" s="2175">
        <v>8177.5224509829641</v>
      </c>
      <c r="I63" s="2175">
        <v>14139.266466964496</v>
      </c>
      <c r="J63" s="2176">
        <v>11.045139840910043</v>
      </c>
      <c r="K63" s="2176">
        <v>18.194540835127473</v>
      </c>
    </row>
    <row r="64" spans="1:11" ht="15.75" hidden="1" customHeight="1" x14ac:dyDescent="0.25">
      <c r="A64" s="2160">
        <v>43776</v>
      </c>
      <c r="B64" s="2174">
        <v>400329.66033975634</v>
      </c>
      <c r="C64" s="2175">
        <v>113967.49228880426</v>
      </c>
      <c r="D64" s="2175">
        <v>45448.266891724285</v>
      </c>
      <c r="E64" s="2175">
        <v>21417.499139336116</v>
      </c>
      <c r="F64" s="2175">
        <v>36045.914290170578</v>
      </c>
      <c r="G64" s="2175">
        <v>6827.2196309332585</v>
      </c>
      <c r="H64" s="2175">
        <v>9402.3526015537063</v>
      </c>
      <c r="I64" s="2175">
        <v>14590.279508402858</v>
      </c>
      <c r="J64" s="2176">
        <v>11.352710377030952</v>
      </c>
      <c r="K64" s="2176">
        <v>18.792638768485119</v>
      </c>
    </row>
    <row r="65" spans="1:12" ht="15.75" hidden="1" customHeight="1" x14ac:dyDescent="0.25">
      <c r="A65" s="2160">
        <v>43790</v>
      </c>
      <c r="B65" s="2174">
        <v>405135.79123642144</v>
      </c>
      <c r="C65" s="2175">
        <v>112840.53048504356</v>
      </c>
      <c r="D65" s="2175">
        <v>44862.006161371428</v>
      </c>
      <c r="E65" s="2175">
        <v>21002.414131485595</v>
      </c>
      <c r="F65" s="2175">
        <v>36463.21303148404</v>
      </c>
      <c r="G65" s="2175">
        <v>6769.77061563187</v>
      </c>
      <c r="H65" s="2175">
        <v>8398.7931298873882</v>
      </c>
      <c r="I65" s="2175">
        <v>14232.643515853724</v>
      </c>
      <c r="J65" s="2176">
        <v>11.073325816131538</v>
      </c>
      <c r="K65" s="2176">
        <v>18.612473763821377</v>
      </c>
    </row>
    <row r="66" spans="1:12" ht="15.75" hidden="1" customHeight="1" x14ac:dyDescent="0.25">
      <c r="A66" s="2160">
        <v>43804</v>
      </c>
      <c r="B66" s="2174">
        <v>406262.55785023421</v>
      </c>
      <c r="C66" s="2175">
        <v>115068.29607919187</v>
      </c>
      <c r="D66" s="2175">
        <v>46751.711527508574</v>
      </c>
      <c r="E66" s="2175">
        <v>23917.806966345383</v>
      </c>
      <c r="F66" s="2175">
        <v>36564.621590872041</v>
      </c>
      <c r="G66" s="2175">
        <v>6903.4368418508875</v>
      </c>
      <c r="H66" s="2175">
        <v>10187.089936636534</v>
      </c>
      <c r="I66" s="2175">
        <v>17014.370124494497</v>
      </c>
      <c r="J66" s="2176">
        <v>11.507757883202041</v>
      </c>
      <c r="K66" s="2176">
        <v>20.785748795554213</v>
      </c>
    </row>
    <row r="67" spans="1:12" ht="15.75" hidden="1" customHeight="1" x14ac:dyDescent="0.25">
      <c r="A67" s="2160">
        <v>43818</v>
      </c>
      <c r="B67" s="2174">
        <v>409140.00303550792</v>
      </c>
      <c r="C67" s="2175">
        <v>115324.85661245523</v>
      </c>
      <c r="D67" s="2175">
        <v>49233.249328197133</v>
      </c>
      <c r="E67" s="2175">
        <v>24050.969859993736</v>
      </c>
      <c r="F67" s="2175">
        <v>36823.594093180589</v>
      </c>
      <c r="G67" s="2175">
        <v>6918.8288500907256</v>
      </c>
      <c r="H67" s="2175">
        <v>12409.655235016544</v>
      </c>
      <c r="I67" s="2175">
        <v>17132.141009903011</v>
      </c>
      <c r="J67" s="2176">
        <v>12.033350188914268</v>
      </c>
      <c r="K67" s="2176">
        <v>20.854974865319885</v>
      </c>
    </row>
    <row r="68" spans="1:12" ht="15.75" hidden="1" customHeight="1" x14ac:dyDescent="0.25">
      <c r="A68" s="2160">
        <v>43832</v>
      </c>
      <c r="B68" s="2174">
        <v>414244.54177146713</v>
      </c>
      <c r="C68" s="2175">
        <v>115459.7230340622</v>
      </c>
      <c r="D68" s="2175">
        <v>58820.77716494356</v>
      </c>
      <c r="E68" s="2175">
        <v>22619.678858911568</v>
      </c>
      <c r="F68" s="2175">
        <v>37283.00548618177</v>
      </c>
      <c r="G68" s="2175">
        <v>6926.918897543912</v>
      </c>
      <c r="H68" s="2175">
        <v>21537.77167876179</v>
      </c>
      <c r="I68" s="2175">
        <v>15692.759961367656</v>
      </c>
      <c r="J68" s="2176">
        <v>14.199529802711112</v>
      </c>
      <c r="K68" s="2176">
        <v>19.590969270070438</v>
      </c>
    </row>
    <row r="69" spans="1:12" ht="15.75" hidden="1" customHeight="1" x14ac:dyDescent="0.25">
      <c r="A69" s="2160">
        <v>43846</v>
      </c>
      <c r="B69" s="2174">
        <v>429288.60444826138</v>
      </c>
      <c r="C69" s="2175">
        <v>110831.03053986686</v>
      </c>
      <c r="D69" s="2175">
        <v>56380.51258256712</v>
      </c>
      <c r="E69" s="2175">
        <v>21234.726662682937</v>
      </c>
      <c r="F69" s="2175">
        <v>38636.971889038752</v>
      </c>
      <c r="G69" s="2175">
        <v>6649.1968399285233</v>
      </c>
      <c r="H69" s="2175">
        <v>17743.540693528368</v>
      </c>
      <c r="I69" s="2175">
        <v>14585.529822754414</v>
      </c>
      <c r="J69" s="2176">
        <v>13.133475242146151</v>
      </c>
      <c r="K69" s="2176">
        <v>19.159549955681975</v>
      </c>
    </row>
    <row r="70" spans="1:12" ht="15.75" hidden="1" customHeight="1" x14ac:dyDescent="0.25">
      <c r="A70" s="2160">
        <v>43860</v>
      </c>
      <c r="B70" s="2174">
        <v>426522.02863370709</v>
      </c>
      <c r="C70" s="2175">
        <v>111941.55872104883</v>
      </c>
      <c r="D70" s="2175">
        <v>58174.850189351426</v>
      </c>
      <c r="E70" s="2175">
        <v>21118.336706052833</v>
      </c>
      <c r="F70" s="2175">
        <v>38387.979758909831</v>
      </c>
      <c r="G70" s="2175">
        <v>6715.8287353454698</v>
      </c>
      <c r="H70" s="2175">
        <v>19786.870430441595</v>
      </c>
      <c r="I70" s="2175">
        <v>14402.507970707364</v>
      </c>
      <c r="J70" s="2176">
        <v>13.639354191319249</v>
      </c>
      <c r="K70" s="2176">
        <v>18.865501737990243</v>
      </c>
    </row>
    <row r="71" spans="1:12" ht="15.75" hidden="1" customHeight="1" x14ac:dyDescent="0.25">
      <c r="A71" s="2160">
        <v>43874</v>
      </c>
      <c r="B71" s="2174">
        <v>429791.55726958497</v>
      </c>
      <c r="C71" s="2175">
        <v>113965.15817015122</v>
      </c>
      <c r="D71" s="2175">
        <v>45685.05742508571</v>
      </c>
      <c r="E71" s="2175">
        <v>21660.669189635024</v>
      </c>
      <c r="F71" s="2175">
        <v>38682.237084828404</v>
      </c>
      <c r="G71" s="2175">
        <v>6837.2448698319085</v>
      </c>
      <c r="H71" s="2175">
        <v>7002.8203402573054</v>
      </c>
      <c r="I71" s="2175">
        <v>14823.424319803114</v>
      </c>
      <c r="J71" s="2176">
        <v>10.629584656180192</v>
      </c>
      <c r="K71" s="2176">
        <v>19.006395934883372</v>
      </c>
    </row>
    <row r="72" spans="1:12" ht="15.75" hidden="1" customHeight="1" x14ac:dyDescent="0.25">
      <c r="A72" s="2160">
        <v>43888</v>
      </c>
      <c r="B72" s="2174">
        <v>425481.70085667213</v>
      </c>
      <c r="C72" s="2175">
        <v>114150.9914912494</v>
      </c>
      <c r="D72" s="2175">
        <v>52771.250898473561</v>
      </c>
      <c r="E72" s="2175">
        <v>22367.402046643772</v>
      </c>
      <c r="F72" s="2175">
        <v>38293.650172238464</v>
      </c>
      <c r="G72" s="2175">
        <v>6848.8614260496479</v>
      </c>
      <c r="H72" s="2175">
        <v>14477.600726235098</v>
      </c>
      <c r="I72" s="2175">
        <v>15518.540620594125</v>
      </c>
      <c r="J72" s="2176">
        <v>12.402707517673035</v>
      </c>
      <c r="K72" s="2176">
        <v>19.594575355360284</v>
      </c>
    </row>
    <row r="73" spans="1:12" ht="15.75" hidden="1" customHeight="1" x14ac:dyDescent="0.25">
      <c r="A73" s="2160">
        <v>43902</v>
      </c>
      <c r="B73" s="2174">
        <v>430735.0620059151</v>
      </c>
      <c r="C73" s="2175">
        <v>116517.47911195534</v>
      </c>
      <c r="D73" s="2175">
        <v>55352.080935636433</v>
      </c>
      <c r="E73" s="2175">
        <v>23734.41897577095</v>
      </c>
      <c r="F73" s="2175">
        <v>38766.454025485371</v>
      </c>
      <c r="G73" s="2175">
        <v>6990.8497834153095</v>
      </c>
      <c r="H73" s="2175">
        <v>16585.626910151062</v>
      </c>
      <c r="I73" s="2175">
        <v>16743.569192355641</v>
      </c>
      <c r="J73" s="2176">
        <v>12.850609531962437</v>
      </c>
      <c r="K73" s="2176">
        <v>20.369835630382831</v>
      </c>
    </row>
    <row r="74" spans="1:12" s="2177" customFormat="1" ht="15.75" hidden="1" customHeight="1" x14ac:dyDescent="0.25">
      <c r="A74" s="2160" t="s">
        <v>4321</v>
      </c>
      <c r="B74" s="2174">
        <v>434118.87694211298</v>
      </c>
      <c r="C74" s="2175">
        <v>119963.4531807469</v>
      </c>
      <c r="D74" s="2175">
        <v>57341.591692895716</v>
      </c>
      <c r="E74" s="2175">
        <v>22896.333603557137</v>
      </c>
      <c r="F74" s="2175">
        <v>34729.775006733405</v>
      </c>
      <c r="G74" s="2175">
        <v>7197.6085523215334</v>
      </c>
      <c r="H74" s="2175">
        <v>22611.81668616231</v>
      </c>
      <c r="I74" s="2175">
        <v>15698.725051235604</v>
      </c>
      <c r="J74" s="2176">
        <v>13.20873031295109</v>
      </c>
      <c r="K74" s="2176">
        <v>19.086090802220923</v>
      </c>
      <c r="L74" s="2167"/>
    </row>
    <row r="75" spans="1:12" s="2177" customFormat="1" ht="15.75" hidden="1" customHeight="1" x14ac:dyDescent="0.25">
      <c r="A75" s="2160" t="s">
        <v>4322</v>
      </c>
      <c r="B75" s="2174">
        <v>434547.6612497851</v>
      </c>
      <c r="C75" s="2175">
        <v>129370.32235956832</v>
      </c>
      <c r="D75" s="2175">
        <v>58681.827167577132</v>
      </c>
      <c r="E75" s="2175">
        <v>27142.85812084797</v>
      </c>
      <c r="F75" s="2175">
        <v>34764.089291075048</v>
      </c>
      <c r="G75" s="2175">
        <v>7762.0120482549055</v>
      </c>
      <c r="H75" s="2175">
        <v>23917.737876502077</v>
      </c>
      <c r="I75" s="2175">
        <v>19380.846072593056</v>
      </c>
      <c r="J75" s="2176">
        <v>13.504117591797568</v>
      </c>
      <c r="K75" s="2176">
        <v>20.980745526325467</v>
      </c>
      <c r="L75" s="2167"/>
    </row>
    <row r="76" spans="1:12" s="2177" customFormat="1" ht="15.75" hidden="1" customHeight="1" thickTop="1" x14ac:dyDescent="0.25">
      <c r="A76" s="2160">
        <v>43944</v>
      </c>
      <c r="B76" s="2174">
        <v>440638</v>
      </c>
      <c r="C76" s="2175">
        <v>132053</v>
      </c>
      <c r="D76" s="2175">
        <v>59304</v>
      </c>
      <c r="E76" s="2175">
        <v>29512</v>
      </c>
      <c r="F76" s="2175">
        <v>35251</v>
      </c>
      <c r="G76" s="2175">
        <v>7923</v>
      </c>
      <c r="H76" s="2175">
        <v>24053</v>
      </c>
      <c r="I76" s="2175">
        <v>21589</v>
      </c>
      <c r="J76" s="2176">
        <v>13.46</v>
      </c>
      <c r="K76" s="2176">
        <v>22.35</v>
      </c>
      <c r="L76" s="2167"/>
    </row>
    <row r="77" spans="1:12" s="2177" customFormat="1" ht="15.75" hidden="1" customHeight="1" thickTop="1" x14ac:dyDescent="0.25">
      <c r="A77" s="2160">
        <v>43958</v>
      </c>
      <c r="B77" s="2174">
        <v>442773.04167473654</v>
      </c>
      <c r="C77" s="2175">
        <v>133723.89196545194</v>
      </c>
      <c r="D77" s="2175">
        <v>64941.483634741424</v>
      </c>
      <c r="E77" s="2175">
        <v>26773.457449848429</v>
      </c>
      <c r="F77" s="2175">
        <v>35422.124596832764</v>
      </c>
      <c r="G77" s="2175">
        <v>8023.2225707867246</v>
      </c>
      <c r="H77" s="2175">
        <v>29519.359037908645</v>
      </c>
      <c r="I77" s="2175">
        <v>18750.2348790617</v>
      </c>
      <c r="J77" s="2176">
        <v>14.666991330164992</v>
      </c>
      <c r="K77" s="2176">
        <v>20.021446471783406</v>
      </c>
      <c r="L77" s="2167"/>
    </row>
    <row r="78" spans="1:12" s="2177" customFormat="1" ht="15.75" hidden="1" customHeight="1" thickTop="1" x14ac:dyDescent="0.25">
      <c r="A78" s="2160">
        <v>43972</v>
      </c>
      <c r="B78" s="2174">
        <v>448625.182851827</v>
      </c>
      <c r="C78" s="2175">
        <v>137023.56465890515</v>
      </c>
      <c r="D78" s="2175">
        <v>74986.714448143568</v>
      </c>
      <c r="E78" s="2175">
        <v>24798.107613464039</v>
      </c>
      <c r="F78" s="2175">
        <v>35890.29854383412</v>
      </c>
      <c r="G78" s="2175">
        <v>8221.2009427683442</v>
      </c>
      <c r="H78" s="2175">
        <v>39096.415904309477</v>
      </c>
      <c r="I78" s="2175">
        <v>16576.906670695691</v>
      </c>
      <c r="J78" s="2176">
        <v>16.714780470295256</v>
      </c>
      <c r="K78" s="2176">
        <v>18.097695586298855</v>
      </c>
      <c r="L78" s="2167"/>
    </row>
    <row r="79" spans="1:12" s="2177" customFormat="1" ht="15.75" hidden="1" customHeight="1" thickTop="1" x14ac:dyDescent="0.25">
      <c r="A79" s="2160">
        <v>43986</v>
      </c>
      <c r="B79" s="2174">
        <v>452007.75125861005</v>
      </c>
      <c r="C79" s="2175">
        <v>138220.86483187968</v>
      </c>
      <c r="D79" s="2175">
        <v>85411.994129944971</v>
      </c>
      <c r="E79" s="2175">
        <v>24693.806443150279</v>
      </c>
      <c r="F79" s="2175">
        <v>36160.903881011698</v>
      </c>
      <c r="G79" s="2175">
        <v>8293.0390546706112</v>
      </c>
      <c r="H79" s="2175">
        <v>49251.090248933295</v>
      </c>
      <c r="I79" s="2175">
        <v>16400.767388479671</v>
      </c>
      <c r="J79" s="2176">
        <v>18.896134832227172</v>
      </c>
      <c r="K79" s="2176">
        <v>17.865469495640738</v>
      </c>
      <c r="L79" s="2167"/>
    </row>
    <row r="80" spans="1:12" s="2178" customFormat="1" ht="15.75" hidden="1" customHeight="1" thickTop="1" x14ac:dyDescent="0.25">
      <c r="A80" s="2160">
        <v>44000</v>
      </c>
      <c r="B80" s="2174">
        <v>457492.35724326567</v>
      </c>
      <c r="C80" s="2175">
        <v>135358.58551198844</v>
      </c>
      <c r="D80" s="2175">
        <v>81888.482788155001</v>
      </c>
      <c r="E80" s="2175">
        <v>24694.989226607184</v>
      </c>
      <c r="F80" s="2175">
        <v>36599.672101309894</v>
      </c>
      <c r="G80" s="2175">
        <v>8121.3024893328302</v>
      </c>
      <c r="H80" s="2175">
        <v>45288.8106868451</v>
      </c>
      <c r="I80" s="2175">
        <v>16573.686737274362</v>
      </c>
      <c r="J80" s="2176">
        <v>17.899420939312403</v>
      </c>
      <c r="K80" s="2176">
        <v>18.244124769182076</v>
      </c>
      <c r="L80" s="2167"/>
    </row>
    <row r="81" spans="1:12" s="2178" customFormat="1" ht="15.75" hidden="1" customHeight="1" x14ac:dyDescent="0.25">
      <c r="A81" s="2160">
        <v>44014</v>
      </c>
      <c r="B81" s="2174">
        <v>463194.18166354287</v>
      </c>
      <c r="C81" s="2175">
        <v>135492.8845285328</v>
      </c>
      <c r="D81" s="2175">
        <v>76546.654821627148</v>
      </c>
      <c r="E81" s="2175">
        <v>26548.965386488129</v>
      </c>
      <c r="F81" s="2175">
        <v>37055.817292054242</v>
      </c>
      <c r="G81" s="2175">
        <v>8129.3610024838545</v>
      </c>
      <c r="H81" s="2175">
        <v>39490.837529572898</v>
      </c>
      <c r="I81" s="2175">
        <v>18419.604384004269</v>
      </c>
      <c r="J81" s="2176">
        <v>16.52582390968578</v>
      </c>
      <c r="K81" s="2176">
        <v>19.594361341460193</v>
      </c>
      <c r="L81" s="2167"/>
    </row>
    <row r="82" spans="1:12" s="2178" customFormat="1" ht="15.75" hidden="1" customHeight="1" x14ac:dyDescent="0.25">
      <c r="A82" s="2160">
        <v>44028</v>
      </c>
      <c r="B82" s="2174">
        <v>463213.02200582885</v>
      </c>
      <c r="C82" s="2175">
        <v>133201.9528924381</v>
      </c>
      <c r="D82" s="2175">
        <v>74752.283116682855</v>
      </c>
      <c r="E82" s="2175">
        <v>28202.443901021667</v>
      </c>
      <c r="F82" s="2175">
        <v>37057.325741634195</v>
      </c>
      <c r="G82" s="2175">
        <v>7991.9041876703586</v>
      </c>
      <c r="H82" s="2175">
        <v>37694.957375048652</v>
      </c>
      <c r="I82" s="2175">
        <v>20210.539713351307</v>
      </c>
      <c r="J82" s="2176">
        <v>16.137776695695358</v>
      </c>
      <c r="K82" s="2176">
        <v>21.172695511300365</v>
      </c>
      <c r="L82" s="2167"/>
    </row>
    <row r="83" spans="1:12" s="2178" customFormat="1" ht="15.75" hidden="1" customHeight="1" thickTop="1" x14ac:dyDescent="0.25">
      <c r="A83" s="2160">
        <v>44042</v>
      </c>
      <c r="B83" s="2174">
        <v>456906.08644868794</v>
      </c>
      <c r="C83" s="2175">
        <v>136292.40019267926</v>
      </c>
      <c r="D83" s="2175">
        <v>77442.357277575735</v>
      </c>
      <c r="E83" s="2175">
        <v>28461.644294954236</v>
      </c>
      <c r="F83" s="2175">
        <v>36552.769368146968</v>
      </c>
      <c r="G83" s="2175">
        <v>8177.3321723718027</v>
      </c>
      <c r="H83" s="2175">
        <v>40889.587909428752</v>
      </c>
      <c r="I83" s="2175">
        <v>20284.312122582432</v>
      </c>
      <c r="J83" s="2176">
        <v>16.949294302358293</v>
      </c>
      <c r="K83" s="2176">
        <v>20.882781618577006</v>
      </c>
      <c r="L83" s="2167"/>
    </row>
    <row r="84" spans="1:12" s="2178" customFormat="1" ht="15.75" hidden="1" customHeight="1" x14ac:dyDescent="0.25">
      <c r="A84" s="2160">
        <v>44056</v>
      </c>
      <c r="B84" s="2174">
        <v>459100.6758373006</v>
      </c>
      <c r="C84" s="2175">
        <v>136012.00585691672</v>
      </c>
      <c r="D84" s="2175">
        <v>75345.583890757174</v>
      </c>
      <c r="E84" s="2175">
        <v>28414.174386130613</v>
      </c>
      <c r="F84" s="2175">
        <v>36728.333073827314</v>
      </c>
      <c r="G84" s="2175">
        <v>8160.5110962825574</v>
      </c>
      <c r="H84" s="2175">
        <v>38617.250816929838</v>
      </c>
      <c r="I84" s="2175">
        <v>20253.663289848038</v>
      </c>
      <c r="J84" s="2176">
        <v>16.411560221152598</v>
      </c>
      <c r="K84" s="2176">
        <v>20.890931066792767</v>
      </c>
      <c r="L84" s="2167"/>
    </row>
    <row r="85" spans="1:12" s="2178" customFormat="1" ht="15.75" hidden="1" customHeight="1" thickTop="1" x14ac:dyDescent="0.25">
      <c r="A85" s="2160">
        <v>44070</v>
      </c>
      <c r="B85" s="2174">
        <v>453759.70683656883</v>
      </c>
      <c r="C85" s="2175">
        <v>139915.59122062675</v>
      </c>
      <c r="D85" s="2175">
        <v>65278.104126367143</v>
      </c>
      <c r="E85" s="2175">
        <v>25955.852403344088</v>
      </c>
      <c r="F85" s="2175">
        <v>36300.842063632357</v>
      </c>
      <c r="G85" s="2175">
        <v>8394.8863357074715</v>
      </c>
      <c r="H85" s="2175">
        <v>28977.26206273479</v>
      </c>
      <c r="I85" s="2175">
        <v>17560.966067636615</v>
      </c>
      <c r="J85" s="2176">
        <v>14.386051282838658</v>
      </c>
      <c r="K85" s="2176">
        <v>18.551079387868537</v>
      </c>
      <c r="L85" s="2167"/>
    </row>
    <row r="86" spans="1:12" s="2178" customFormat="1" ht="15.75" hidden="1" customHeight="1" x14ac:dyDescent="0.25">
      <c r="A86" s="2160">
        <v>44084</v>
      </c>
      <c r="B86" s="2179">
        <v>448962.07461513602</v>
      </c>
      <c r="C86" s="2180">
        <v>142757.78877172273</v>
      </c>
      <c r="D86" s="2180">
        <v>61131.574679963567</v>
      </c>
      <c r="E86" s="2180">
        <v>22556.158653139355</v>
      </c>
      <c r="F86" s="2180">
        <v>35917.031354315106</v>
      </c>
      <c r="G86" s="2180">
        <v>8565.418287475195</v>
      </c>
      <c r="H86" s="2180">
        <v>25214.543325648483</v>
      </c>
      <c r="I86" s="2180">
        <v>13990.74036566416</v>
      </c>
      <c r="J86" s="2181">
        <v>13.616200150617939</v>
      </c>
      <c r="K86" s="2181">
        <v>15.800299827568672</v>
      </c>
      <c r="L86" s="2167"/>
    </row>
    <row r="87" spans="1:12" s="2178" customFormat="1" ht="15.75" customHeight="1" thickTop="1" x14ac:dyDescent="0.25">
      <c r="A87" s="2160">
        <v>44098</v>
      </c>
      <c r="B87" s="2179">
        <v>449725.49507104565</v>
      </c>
      <c r="C87" s="2180">
        <v>147619.97988150796</v>
      </c>
      <c r="D87" s="2180">
        <v>58402.554810847127</v>
      </c>
      <c r="E87" s="2180">
        <v>20750.915502770302</v>
      </c>
      <c r="F87" s="2180">
        <v>35978.10508565182</v>
      </c>
      <c r="G87" s="2180">
        <v>8857.1496829143562</v>
      </c>
      <c r="H87" s="2180">
        <v>22424.449725195336</v>
      </c>
      <c r="I87" s="2180">
        <v>11893.765819855942</v>
      </c>
      <c r="J87" s="2181">
        <v>12.98626727880325</v>
      </c>
      <c r="K87" s="2181">
        <v>14.056983017764063</v>
      </c>
      <c r="L87" s="2167"/>
    </row>
    <row r="88" spans="1:12" s="2178" customFormat="1" ht="15.75" customHeight="1" x14ac:dyDescent="0.25">
      <c r="A88" s="2160">
        <v>44112</v>
      </c>
      <c r="B88" s="2179">
        <v>450256.08529647707</v>
      </c>
      <c r="C88" s="2180">
        <v>144519.43950848395</v>
      </c>
      <c r="D88" s="2180">
        <v>69364.945952854294</v>
      </c>
      <c r="E88" s="2180">
        <v>24664.569574595742</v>
      </c>
      <c r="F88" s="2180">
        <v>36020.552347157136</v>
      </c>
      <c r="G88" s="2180">
        <v>8671.1172279298098</v>
      </c>
      <c r="H88" s="2180">
        <v>33344.393605697151</v>
      </c>
      <c r="I88" s="2180">
        <v>15993.452346665934</v>
      </c>
      <c r="J88" s="2181">
        <v>15.405665401985635</v>
      </c>
      <c r="K88" s="2181">
        <v>17.06661031794814</v>
      </c>
      <c r="L88" s="2167"/>
    </row>
    <row r="89" spans="1:12" s="2178" customFormat="1" ht="15.75" customHeight="1" x14ac:dyDescent="0.25">
      <c r="A89" s="2160">
        <v>44126</v>
      </c>
      <c r="B89" s="2179">
        <v>455522.25029191631</v>
      </c>
      <c r="C89" s="2180">
        <v>143736.63092413594</v>
      </c>
      <c r="D89" s="2180">
        <v>71871.119891732858</v>
      </c>
      <c r="E89" s="2180">
        <v>23606.857843985716</v>
      </c>
      <c r="F89" s="2180">
        <v>36441.845696743003</v>
      </c>
      <c r="G89" s="2180">
        <v>8624.1486004058625</v>
      </c>
      <c r="H89" s="2180">
        <v>35429.274194989834</v>
      </c>
      <c r="I89" s="2180">
        <v>14982.709243579853</v>
      </c>
      <c r="J89" s="2181">
        <v>15.777740789977891</v>
      </c>
      <c r="K89" s="2181">
        <v>16.423689418771328</v>
      </c>
      <c r="L89" s="2167"/>
    </row>
    <row r="90" spans="1:12" s="2178" customFormat="1" ht="15.75" customHeight="1" x14ac:dyDescent="0.25">
      <c r="A90" s="2160">
        <v>44140</v>
      </c>
      <c r="B90" s="2179">
        <v>455375.62639938155</v>
      </c>
      <c r="C90" s="2180">
        <v>140332.1087129988</v>
      </c>
      <c r="D90" s="2180">
        <v>75760.619301484272</v>
      </c>
      <c r="E90" s="2180">
        <v>23933.09079887105</v>
      </c>
      <c r="F90" s="2180">
        <v>36430.115733197512</v>
      </c>
      <c r="G90" s="2180">
        <v>8419.8773068446808</v>
      </c>
      <c r="H90" s="2180">
        <v>39330.503568286782</v>
      </c>
      <c r="I90" s="2180">
        <v>15513.213492026362</v>
      </c>
      <c r="J90" s="2181">
        <v>16.636950883936716</v>
      </c>
      <c r="K90" s="2181">
        <v>17.054607828788473</v>
      </c>
      <c r="L90" s="2167"/>
    </row>
    <row r="91" spans="1:12" s="2178" customFormat="1" ht="15.75" customHeight="1" x14ac:dyDescent="0.25">
      <c r="A91" s="2160">
        <v>44154</v>
      </c>
      <c r="B91" s="2179">
        <v>455336.08695708076</v>
      </c>
      <c r="C91" s="2180">
        <v>142098.86307587833</v>
      </c>
      <c r="D91" s="2180">
        <v>76673.864114207143</v>
      </c>
      <c r="E91" s="2180">
        <v>23711.408756019948</v>
      </c>
      <c r="F91" s="2180">
        <v>36426.952750729179</v>
      </c>
      <c r="G91" s="2180">
        <v>8525.8824389306628</v>
      </c>
      <c r="H91" s="2180">
        <v>40246.911363477986</v>
      </c>
      <c r="I91" s="2180">
        <v>15185.526317089281</v>
      </c>
      <c r="J91" s="2181">
        <v>16.83896056352641</v>
      </c>
      <c r="K91" s="2181">
        <v>16.686557684390806</v>
      </c>
      <c r="L91" s="2167"/>
    </row>
    <row r="92" spans="1:12" s="2178" customFormat="1" ht="15.75" customHeight="1" x14ac:dyDescent="0.25">
      <c r="A92" s="2160">
        <v>44168</v>
      </c>
      <c r="B92" s="2179">
        <v>453110.19436861924</v>
      </c>
      <c r="C92" s="2180">
        <v>145216.77448584131</v>
      </c>
      <c r="D92" s="2180">
        <v>80203.29089773717</v>
      </c>
      <c r="E92" s="2180">
        <v>23424.620305077387</v>
      </c>
      <c r="F92" s="2180">
        <v>36248.881299707813</v>
      </c>
      <c r="G92" s="2180">
        <v>8712.9571564867729</v>
      </c>
      <c r="H92" s="2180">
        <v>43954.409598029313</v>
      </c>
      <c r="I92" s="2180">
        <v>14711.663148590609</v>
      </c>
      <c r="J92" s="2181">
        <v>17.700614970602338</v>
      </c>
      <c r="K92" s="2181">
        <v>16.130795073789013</v>
      </c>
      <c r="L92" s="2167"/>
    </row>
    <row r="93" spans="1:12" s="2178" customFormat="1" ht="15.75" customHeight="1" x14ac:dyDescent="0.25">
      <c r="A93" s="2160">
        <v>44182</v>
      </c>
      <c r="B93" s="2179">
        <v>459223.70406609704</v>
      </c>
      <c r="C93" s="2180">
        <v>141862.76828453573</v>
      </c>
      <c r="D93" s="2180">
        <v>86369.993143274958</v>
      </c>
      <c r="E93" s="2180">
        <v>24584.302913260064</v>
      </c>
      <c r="F93" s="2180">
        <v>36737.962005869536</v>
      </c>
      <c r="G93" s="2180">
        <v>8511.7168366358255</v>
      </c>
      <c r="H93" s="2180">
        <v>49632.031137405458</v>
      </c>
      <c r="I93" s="2180">
        <v>16072.586076624237</v>
      </c>
      <c r="J93" s="2181">
        <v>18.807825549624404</v>
      </c>
      <c r="K93" s="2181">
        <v>17.329637092623944</v>
      </c>
      <c r="L93" s="2167"/>
    </row>
    <row r="94" spans="1:12" s="2178" customFormat="1" ht="15.75" customHeight="1" x14ac:dyDescent="0.25">
      <c r="A94" s="2160">
        <v>44196</v>
      </c>
      <c r="B94" s="2179">
        <v>465433.02136863774</v>
      </c>
      <c r="C94" s="2180">
        <v>142750.25806398326</v>
      </c>
      <c r="D94" s="2180">
        <v>85817.539259184996</v>
      </c>
      <c r="E94" s="2180">
        <v>25411.12964533249</v>
      </c>
      <c r="F94" s="2180">
        <v>37234.704338798874</v>
      </c>
      <c r="G94" s="2180">
        <v>8564.9685118581074</v>
      </c>
      <c r="H94" s="2180">
        <v>48582.834920386122</v>
      </c>
      <c r="I94" s="2180">
        <v>16846.161133474383</v>
      </c>
      <c r="J94" s="2181">
        <v>18.438214591399774</v>
      </c>
      <c r="K94" s="2181">
        <v>17.801109427026578</v>
      </c>
      <c r="L94" s="2167"/>
    </row>
    <row r="95" spans="1:12" s="2178" customFormat="1" ht="15.75" customHeight="1" x14ac:dyDescent="0.25">
      <c r="A95" s="2160">
        <v>44210</v>
      </c>
      <c r="B95" s="2179">
        <v>477391.92859725002</v>
      </c>
      <c r="C95" s="2180">
        <v>146410.05442792206</v>
      </c>
      <c r="D95" s="2180">
        <v>79007.517803357157</v>
      </c>
      <c r="E95" s="2180">
        <v>29479.495979262589</v>
      </c>
      <c r="F95" s="2180">
        <v>38191.409615599543</v>
      </c>
      <c r="G95" s="2180">
        <v>8784.5617698106598</v>
      </c>
      <c r="H95" s="2180">
        <v>40816.108187757593</v>
      </c>
      <c r="I95" s="2180">
        <v>20694.934209451927</v>
      </c>
      <c r="J95" s="2181">
        <v>16.549822707625118</v>
      </c>
      <c r="K95" s="2181">
        <v>20.13488492607275</v>
      </c>
      <c r="L95" s="2167"/>
    </row>
    <row r="96" spans="1:12" s="2178" customFormat="1" ht="15.75" customHeight="1" x14ac:dyDescent="0.25">
      <c r="A96" s="2160">
        <v>44224</v>
      </c>
      <c r="B96" s="2179">
        <v>470895.62921301421</v>
      </c>
      <c r="C96" s="2180">
        <v>147242.77496795502</v>
      </c>
      <c r="D96" s="2180">
        <v>75730.05856911499</v>
      </c>
      <c r="E96" s="2180">
        <v>54472.336609172358</v>
      </c>
      <c r="F96" s="2180">
        <v>37671.705645969552</v>
      </c>
      <c r="G96" s="2180">
        <v>8834.5250163809869</v>
      </c>
      <c r="H96" s="2180">
        <v>38058.35292314543</v>
      </c>
      <c r="I96" s="2180">
        <v>45637.811592791382</v>
      </c>
      <c r="J96" s="2181">
        <v>16.082132402816963</v>
      </c>
      <c r="K96" s="2181">
        <v>36.994913075380012</v>
      </c>
      <c r="L96" s="2167"/>
    </row>
    <row r="97" spans="1:12" s="2178" customFormat="1" ht="15.75" customHeight="1" x14ac:dyDescent="0.25">
      <c r="A97" s="2160">
        <v>44238</v>
      </c>
      <c r="B97" s="2179">
        <v>472800.52777481149</v>
      </c>
      <c r="C97" s="2180">
        <v>148822.72881842603</v>
      </c>
      <c r="D97" s="2180">
        <v>76536.409536986437</v>
      </c>
      <c r="E97" s="2180">
        <v>50060.083900303522</v>
      </c>
      <c r="F97" s="2180">
        <v>37824.09767784115</v>
      </c>
      <c r="G97" s="2180">
        <v>8929.3221372133794</v>
      </c>
      <c r="H97" s="2180">
        <v>38712.311859145273</v>
      </c>
      <c r="I97" s="2180">
        <v>41130.761763090151</v>
      </c>
      <c r="J97" s="2181">
        <v>16.187885808249288</v>
      </c>
      <c r="K97" s="2181">
        <v>33.637391477601696</v>
      </c>
      <c r="L97" s="2167"/>
    </row>
    <row r="98" spans="1:12" s="2178" customFormat="1" ht="15.75" customHeight="1" x14ac:dyDescent="0.25">
      <c r="A98" s="2160">
        <v>44252</v>
      </c>
      <c r="B98" s="2179">
        <v>470909.36710750213</v>
      </c>
      <c r="C98" s="2180">
        <v>150722.43578835254</v>
      </c>
      <c r="D98" s="2180">
        <v>73774.153345464292</v>
      </c>
      <c r="E98" s="2180">
        <v>42103.800804853825</v>
      </c>
      <c r="F98" s="2180">
        <v>37672.805133181864</v>
      </c>
      <c r="G98" s="2180">
        <v>9043.3043238648843</v>
      </c>
      <c r="H98" s="2180">
        <v>36101.348212282421</v>
      </c>
      <c r="I98" s="2180">
        <v>33060.496480988942</v>
      </c>
      <c r="J98" s="2181">
        <v>15.666316811366945</v>
      </c>
      <c r="K98" s="2181">
        <v>27.934660546474198</v>
      </c>
      <c r="L98" s="2167"/>
    </row>
    <row r="99" spans="1:12" s="2178" customFormat="1" ht="15.75" customHeight="1" x14ac:dyDescent="0.25">
      <c r="A99" s="2160" t="s">
        <v>4323</v>
      </c>
      <c r="B99" s="2179">
        <v>471339.25044922938</v>
      </c>
      <c r="C99" s="2180">
        <v>153462.13485504608</v>
      </c>
      <c r="D99" s="2180">
        <v>71944.656035065011</v>
      </c>
      <c r="E99" s="2180">
        <v>42571.538742179626</v>
      </c>
      <c r="F99" s="2180">
        <v>37707.195853906189</v>
      </c>
      <c r="G99" s="2180">
        <v>9207.6862278268854</v>
      </c>
      <c r="H99" s="2180">
        <v>34237.460181158807</v>
      </c>
      <c r="I99" s="2180">
        <v>33363.852514352751</v>
      </c>
      <c r="J99" s="2181">
        <v>15.263879671912575</v>
      </c>
      <c r="K99" s="2181">
        <v>27.740744505079984</v>
      </c>
      <c r="L99" s="2167"/>
    </row>
    <row r="100" spans="1:12" s="2178" customFormat="1" ht="15.75" customHeight="1" x14ac:dyDescent="0.25">
      <c r="A100" s="2160" t="s">
        <v>4324</v>
      </c>
      <c r="B100" s="2179">
        <v>472397.34851422219</v>
      </c>
      <c r="C100" s="2180">
        <v>151804.97383321795</v>
      </c>
      <c r="D100" s="2180">
        <v>69813.54109377788</v>
      </c>
      <c r="E100" s="2180">
        <v>42490.659123691315</v>
      </c>
      <c r="F100" s="2180">
        <v>37791.843874334409</v>
      </c>
      <c r="G100" s="2180">
        <v>9108.2564350955963</v>
      </c>
      <c r="H100" s="2180">
        <v>32021.697219443457</v>
      </c>
      <c r="I100" s="2180">
        <v>33382.402688595714</v>
      </c>
      <c r="J100" s="2181">
        <v>14.778563282235707</v>
      </c>
      <c r="K100" s="2181">
        <v>27.990294422351468</v>
      </c>
      <c r="L100" s="2167"/>
    </row>
    <row r="101" spans="1:12" s="2178" customFormat="1" ht="15.75" customHeight="1" x14ac:dyDescent="0.25">
      <c r="A101" s="2160" t="s">
        <v>4325</v>
      </c>
      <c r="B101" s="2179">
        <v>473471.71997981356</v>
      </c>
      <c r="C101" s="2180">
        <v>149979.39783585654</v>
      </c>
      <c r="D101" s="2180">
        <v>72719.102963212164</v>
      </c>
      <c r="E101" s="2180">
        <v>36648.046505275393</v>
      </c>
      <c r="F101" s="2180">
        <v>37877.794053523074</v>
      </c>
      <c r="G101" s="2180">
        <v>8998.7215287979034</v>
      </c>
      <c r="H101" s="2180">
        <v>34841.308909689076</v>
      </c>
      <c r="I101" s="2180">
        <v>27649.324976477485</v>
      </c>
      <c r="J101" s="2181">
        <v>15.358700402700407</v>
      </c>
      <c r="K101" s="2181">
        <v>24.435387149229978</v>
      </c>
      <c r="L101" s="2167"/>
    </row>
    <row r="102" spans="1:12" s="2178" customFormat="1" ht="15.75" customHeight="1" x14ac:dyDescent="0.25">
      <c r="A102" s="2160" t="s">
        <v>4326</v>
      </c>
      <c r="B102" s="2179">
        <v>480061.20814166061</v>
      </c>
      <c r="C102" s="2180">
        <v>149876.30159740118</v>
      </c>
      <c r="D102" s="2180">
        <v>63759.16759120713</v>
      </c>
      <c r="E102" s="2180">
        <v>39276.324253339975</v>
      </c>
      <c r="F102" s="2180">
        <v>38404.953420725069</v>
      </c>
      <c r="G102" s="2180">
        <v>8992.5355187999121</v>
      </c>
      <c r="H102" s="2180">
        <v>25354.214170482075</v>
      </c>
      <c r="I102" s="2180">
        <v>30283.788734540056</v>
      </c>
      <c r="J102" s="2181">
        <v>13.281466302603755</v>
      </c>
      <c r="K102" s="2181">
        <v>26.205826961786343</v>
      </c>
      <c r="L102" s="2167"/>
    </row>
    <row r="103" spans="1:12" s="2178" customFormat="1" ht="15.75" customHeight="1" x14ac:dyDescent="0.25">
      <c r="A103" s="2160" t="s">
        <v>4327</v>
      </c>
      <c r="B103" s="2179">
        <v>481781.37499180919</v>
      </c>
      <c r="C103" s="2180">
        <v>156772.72896667561</v>
      </c>
      <c r="D103" s="2180">
        <v>63264.542162366422</v>
      </c>
      <c r="E103" s="2180">
        <v>44282.207465811596</v>
      </c>
      <c r="F103" s="2180">
        <v>38542.566776260966</v>
      </c>
      <c r="G103" s="2180">
        <v>9406.3211553133642</v>
      </c>
      <c r="H103" s="2180">
        <v>24721.975386105452</v>
      </c>
      <c r="I103" s="2180">
        <v>34875.886310498245</v>
      </c>
      <c r="J103" s="2181">
        <v>13.131379801355333</v>
      </c>
      <c r="K103" s="2181">
        <v>28.246116373482565</v>
      </c>
      <c r="L103" s="2167"/>
    </row>
    <row r="104" spans="1:12" s="2178" customFormat="1" ht="15.75" customHeight="1" x14ac:dyDescent="0.25">
      <c r="A104" s="2160" t="s">
        <v>4328</v>
      </c>
      <c r="B104" s="2179">
        <v>485574.71506499965</v>
      </c>
      <c r="C104" s="2180">
        <v>150796.37123321131</v>
      </c>
      <c r="D104" s="2180">
        <v>59150.094510864292</v>
      </c>
      <c r="E104" s="2180">
        <v>44756.099827593127</v>
      </c>
      <c r="F104" s="2180">
        <v>38846.033960803572</v>
      </c>
      <c r="G104" s="2180">
        <v>9047.7397072899785</v>
      </c>
      <c r="H104" s="2180">
        <v>20304.060550060702</v>
      </c>
      <c r="I104" s="2180">
        <v>35708.360120303158</v>
      </c>
      <c r="J104" s="2181">
        <v>12.181460993689999</v>
      </c>
      <c r="K104" s="2181">
        <v>29.679825490214494</v>
      </c>
      <c r="L104" s="2167"/>
    </row>
    <row r="105" spans="1:12" s="2178" customFormat="1" ht="15.75" customHeight="1" x14ac:dyDescent="0.25">
      <c r="A105" s="2160" t="s">
        <v>4329</v>
      </c>
      <c r="B105" s="2179">
        <v>484094.36413183936</v>
      </c>
      <c r="C105" s="2180">
        <v>150269.87786368156</v>
      </c>
      <c r="D105" s="2180">
        <v>62931.329664193581</v>
      </c>
      <c r="E105" s="2180">
        <v>49184.125342699554</v>
      </c>
      <c r="F105" s="2180">
        <v>38727.605953578168</v>
      </c>
      <c r="G105" s="2180">
        <v>9016.1500545476229</v>
      </c>
      <c r="H105" s="2180">
        <v>24203.72371061541</v>
      </c>
      <c r="I105" s="2180">
        <v>40167.975288151931</v>
      </c>
      <c r="J105" s="2181">
        <v>12.999806303684775</v>
      </c>
      <c r="K105" s="2181">
        <v>32.730528594238493</v>
      </c>
      <c r="L105" s="2167"/>
    </row>
    <row r="106" spans="1:12" s="2178" customFormat="1" ht="15.75" customHeight="1" x14ac:dyDescent="0.25">
      <c r="A106" s="2160" t="s">
        <v>4330</v>
      </c>
      <c r="B106" s="2179">
        <v>490755.83145439852</v>
      </c>
      <c r="C106" s="2180">
        <v>151987.44668250755</v>
      </c>
      <c r="D106" s="2180">
        <v>65565.392585915717</v>
      </c>
      <c r="E106" s="2180">
        <v>52673.259804868176</v>
      </c>
      <c r="F106" s="2180">
        <v>39275.90018443099</v>
      </c>
      <c r="G106" s="2180">
        <v>9107.6715498911162</v>
      </c>
      <c r="H106" s="2180">
        <v>26289.492401484713</v>
      </c>
      <c r="I106" s="2180">
        <v>43565.588254977061</v>
      </c>
      <c r="J106" s="2181">
        <v>13.360084258521562</v>
      </c>
      <c r="K106" s="2181">
        <v>34.656322580969068</v>
      </c>
      <c r="L106" s="2167"/>
    </row>
    <row r="107" spans="1:12" s="2178" customFormat="1" ht="15.75" customHeight="1" x14ac:dyDescent="0.25">
      <c r="A107" s="2160">
        <v>44378</v>
      </c>
      <c r="B107" s="2179">
        <v>491847.58458091709</v>
      </c>
      <c r="C107" s="2180">
        <v>151939.53137012263</v>
      </c>
      <c r="D107" s="2180">
        <v>65088.55270101213</v>
      </c>
      <c r="E107" s="2180">
        <v>46137.662945877455</v>
      </c>
      <c r="F107" s="2180">
        <v>39363.284359994468</v>
      </c>
      <c r="G107" s="2180">
        <v>9104.7636870665392</v>
      </c>
      <c r="H107" s="2180">
        <v>25725.268341017672</v>
      </c>
      <c r="I107" s="2180">
        <v>37032.899258810925</v>
      </c>
      <c r="J107" s="2181">
        <v>13.233480196201711</v>
      </c>
      <c r="K107" s="2181">
        <v>30.365805745107071</v>
      </c>
      <c r="L107" s="2167"/>
    </row>
    <row r="108" spans="1:12" s="2178" customFormat="1" ht="15.75" customHeight="1" x14ac:dyDescent="0.25">
      <c r="A108" s="2160">
        <v>44392</v>
      </c>
      <c r="B108" s="2179">
        <v>494332.43840061995</v>
      </c>
      <c r="C108" s="2180">
        <v>157665.6445190972</v>
      </c>
      <c r="D108" s="2180">
        <v>65202.017440840013</v>
      </c>
      <c r="E108" s="2180">
        <v>50312.472834534863</v>
      </c>
      <c r="F108" s="2180">
        <v>39562.13046284255</v>
      </c>
      <c r="G108" s="2180">
        <v>9448.2871280511154</v>
      </c>
      <c r="H108" s="2180">
        <v>25639.886977997448</v>
      </c>
      <c r="I108" s="2180">
        <v>40864.185706483739</v>
      </c>
      <c r="J108" s="2181">
        <v>13.189912774447263</v>
      </c>
      <c r="K108" s="2181">
        <v>31.91086618013399</v>
      </c>
      <c r="L108" s="2167"/>
    </row>
    <row r="109" spans="1:12" s="2178" customFormat="1" ht="15.75" customHeight="1" x14ac:dyDescent="0.25">
      <c r="A109" s="2160">
        <v>44406</v>
      </c>
      <c r="B109" s="2179">
        <v>496257.79445336206</v>
      </c>
      <c r="C109" s="2180">
        <v>163337.44614575611</v>
      </c>
      <c r="D109" s="2180">
        <v>63512.973652910718</v>
      </c>
      <c r="E109" s="2180">
        <v>45058.520014218579</v>
      </c>
      <c r="F109" s="2180">
        <v>39716.456909833323</v>
      </c>
      <c r="G109" s="2180">
        <v>9788.3717535720934</v>
      </c>
      <c r="H109" s="2180">
        <v>23796.516743077387</v>
      </c>
      <c r="I109" s="2180">
        <v>35270.148260646478</v>
      </c>
      <c r="J109" s="2181">
        <v>12.798383090964149</v>
      </c>
      <c r="K109" s="2181">
        <v>27.586154355572624</v>
      </c>
      <c r="L109" s="2167"/>
    </row>
    <row r="110" spans="1:12" s="2178" customFormat="1" ht="15.75" customHeight="1" x14ac:dyDescent="0.25">
      <c r="A110" s="2160">
        <v>44420</v>
      </c>
      <c r="B110" s="2179">
        <v>498404.46721439948</v>
      </c>
      <c r="C110" s="2180">
        <v>162025.2487401602</v>
      </c>
      <c r="D110" s="2180">
        <v>64540.444548418571</v>
      </c>
      <c r="E110" s="2180">
        <v>43027.604048455454</v>
      </c>
      <c r="F110" s="2180">
        <v>39887.959841720505</v>
      </c>
      <c r="G110" s="2180">
        <v>9709.8130759831893</v>
      </c>
      <c r="H110" s="2180">
        <v>24652.484706698055</v>
      </c>
      <c r="I110" s="2180">
        <v>33317.790972472256</v>
      </c>
      <c r="J110" s="2181">
        <v>12.949411330347308</v>
      </c>
      <c r="K110" s="2181">
        <v>26.556110472299782</v>
      </c>
      <c r="L110" s="2167"/>
    </row>
    <row r="111" spans="1:12" s="2178" customFormat="1" ht="15.75" customHeight="1" x14ac:dyDescent="0.25">
      <c r="A111" s="2160">
        <v>44434</v>
      </c>
      <c r="B111" s="2179">
        <v>501879.64120578277</v>
      </c>
      <c r="C111" s="2180">
        <v>162122.84058369207</v>
      </c>
      <c r="D111" s="2180">
        <v>62076.911903413573</v>
      </c>
      <c r="E111" s="2180">
        <v>39725.541680599395</v>
      </c>
      <c r="F111" s="2180">
        <v>40165.948946698925</v>
      </c>
      <c r="G111" s="2180">
        <v>9715.6871973442903</v>
      </c>
      <c r="H111" s="2180">
        <v>21910.962956714626</v>
      </c>
      <c r="I111" s="2180">
        <v>30009.854483255102</v>
      </c>
      <c r="J111" s="2181">
        <v>12.368884251664742</v>
      </c>
      <c r="K111" s="2181">
        <v>24.503359019355468</v>
      </c>
      <c r="L111" s="2167"/>
    </row>
    <row r="112" spans="1:12" s="2178" customFormat="1" ht="15.75" customHeight="1" x14ac:dyDescent="0.25">
      <c r="A112" s="2160">
        <v>44448</v>
      </c>
      <c r="B112" s="2179">
        <v>499500.75710360426</v>
      </c>
      <c r="C112" s="2180">
        <v>163963.00437805988</v>
      </c>
      <c r="D112" s="2180">
        <v>69114.059355831414</v>
      </c>
      <c r="E112" s="2180">
        <v>50731.746813945661</v>
      </c>
      <c r="F112" s="2180">
        <v>39975.481218032612</v>
      </c>
      <c r="G112" s="2180">
        <v>9826.2147753753998</v>
      </c>
      <c r="H112" s="2180">
        <v>29138.578137798821</v>
      </c>
      <c r="I112" s="2180">
        <v>40905.532038570265</v>
      </c>
      <c r="J112" s="2181">
        <v>13.836627547192304</v>
      </c>
      <c r="K112" s="2181">
        <v>30.940971718821558</v>
      </c>
      <c r="L112" s="2167"/>
    </row>
    <row r="113" spans="1:16" s="2178" customFormat="1" ht="15.75" customHeight="1" thickBot="1" x14ac:dyDescent="0.3">
      <c r="A113" s="2182">
        <v>44462</v>
      </c>
      <c r="B113" s="2183">
        <v>503424.08147374581</v>
      </c>
      <c r="C113" s="2184">
        <v>163858.0389110723</v>
      </c>
      <c r="D113" s="2184">
        <v>72495.396001954985</v>
      </c>
      <c r="E113" s="2184">
        <v>55215.855390498771</v>
      </c>
      <c r="F113" s="2184">
        <v>40289.564463120405</v>
      </c>
      <c r="G113" s="2184">
        <v>9819.7538757487855</v>
      </c>
      <c r="H113" s="2184">
        <v>32205.831538834602</v>
      </c>
      <c r="I113" s="2184">
        <v>45396.10151475</v>
      </c>
      <c r="J113" s="2185">
        <v>14.400462486762407</v>
      </c>
      <c r="K113" s="2185">
        <v>33.697373505406759</v>
      </c>
      <c r="L113" s="2167"/>
    </row>
    <row r="114" spans="1:16" s="2178" customFormat="1" ht="13.5" customHeight="1" x14ac:dyDescent="0.25">
      <c r="A114" s="3332" t="s">
        <v>316</v>
      </c>
      <c r="B114" s="3332"/>
      <c r="C114" s="3332"/>
      <c r="D114" s="3332"/>
      <c r="E114" s="3332"/>
      <c r="F114" s="3332"/>
      <c r="G114" s="3332"/>
      <c r="H114" s="3332"/>
      <c r="I114" s="3332"/>
      <c r="J114" s="3332"/>
      <c r="K114" s="2186"/>
      <c r="L114" s="2177"/>
    </row>
    <row r="115" spans="1:16" s="2178" customFormat="1" ht="30.75" customHeight="1" x14ac:dyDescent="0.25">
      <c r="A115" s="3340" t="s">
        <v>4331</v>
      </c>
      <c r="B115" s="3340"/>
      <c r="C115" s="3340"/>
      <c r="D115" s="3340"/>
      <c r="E115" s="3340"/>
      <c r="F115" s="3340"/>
      <c r="G115" s="3340"/>
      <c r="H115" s="3340"/>
      <c r="I115" s="3340"/>
      <c r="J115" s="3340"/>
      <c r="K115" s="3340"/>
      <c r="L115" s="2187"/>
      <c r="M115" s="2187"/>
      <c r="N115" s="2187"/>
      <c r="O115" s="2187"/>
      <c r="P115" s="2187"/>
    </row>
    <row r="116" spans="1:16" s="2178" customFormat="1" ht="13.5" customHeight="1" x14ac:dyDescent="0.25">
      <c r="A116" s="3332" t="s">
        <v>4332</v>
      </c>
      <c r="B116" s="3332"/>
      <c r="C116" s="3332"/>
      <c r="D116" s="3332"/>
      <c r="E116" s="3332"/>
      <c r="F116" s="3332"/>
      <c r="G116" s="3332"/>
      <c r="H116" s="3332"/>
      <c r="I116" s="3332"/>
      <c r="J116" s="3332"/>
      <c r="K116" s="2186"/>
    </row>
    <row r="117" spans="1:16" ht="13.5" customHeight="1" x14ac:dyDescent="0.25">
      <c r="A117" s="1601" t="s">
        <v>4333</v>
      </c>
      <c r="B117" s="2188"/>
      <c r="C117" s="2188"/>
      <c r="D117" s="2188"/>
      <c r="E117" s="2188"/>
      <c r="F117" s="2188"/>
      <c r="G117" s="2188"/>
      <c r="H117" s="2188"/>
      <c r="I117" s="2188"/>
      <c r="J117" s="2188"/>
      <c r="K117" s="2188"/>
      <c r="L117" s="2178"/>
    </row>
    <row r="118" spans="1:16" ht="13.5" customHeight="1" x14ac:dyDescent="0.25">
      <c r="A118" s="1601" t="s">
        <v>4334</v>
      </c>
      <c r="B118" s="2188"/>
      <c r="C118" s="2188"/>
      <c r="D118" s="2188"/>
      <c r="E118" s="2188"/>
      <c r="F118" s="2188"/>
      <c r="G118" s="2188"/>
      <c r="H118" s="2189"/>
      <c r="I118" s="2189"/>
      <c r="J118" s="2188"/>
      <c r="K118" s="2188"/>
      <c r="L118" s="2178"/>
    </row>
    <row r="119" spans="1:16" ht="13.5" customHeight="1" x14ac:dyDescent="0.25">
      <c r="A119" s="1601" t="s">
        <v>4335</v>
      </c>
      <c r="B119" s="2188"/>
      <c r="C119" s="2188"/>
      <c r="D119" s="2188"/>
      <c r="E119" s="2188"/>
      <c r="F119" s="2188"/>
      <c r="G119" s="2188"/>
      <c r="H119" s="2189"/>
      <c r="I119" s="2189"/>
      <c r="J119" s="2188"/>
      <c r="K119" s="2188"/>
      <c r="L119" s="2178"/>
    </row>
    <row r="120" spans="1:16" ht="13.5" customHeight="1" x14ac:dyDescent="0.25">
      <c r="A120" s="1601" t="s">
        <v>4336</v>
      </c>
      <c r="B120" s="2188"/>
      <c r="C120" s="2188"/>
      <c r="D120" s="2188"/>
      <c r="E120" s="2188"/>
      <c r="F120" s="2188"/>
      <c r="G120" s="2188"/>
      <c r="H120" s="2189"/>
      <c r="I120" s="2189"/>
      <c r="J120" s="2188"/>
      <c r="K120" s="2188"/>
      <c r="L120" s="2178"/>
    </row>
    <row r="121" spans="1:16" ht="13.5" customHeight="1" x14ac:dyDescent="0.25">
      <c r="A121" s="1601" t="s">
        <v>4337</v>
      </c>
      <c r="B121" s="2188"/>
      <c r="C121" s="2188"/>
      <c r="D121" s="2188"/>
      <c r="E121" s="2188"/>
      <c r="F121" s="2188"/>
      <c r="G121" s="2188"/>
      <c r="H121" s="2189"/>
      <c r="I121" s="2189"/>
      <c r="J121" s="2188"/>
      <c r="K121" s="2188"/>
      <c r="L121" s="2178"/>
    </row>
    <row r="122" spans="1:16" ht="13.5" customHeight="1" x14ac:dyDescent="0.25">
      <c r="A122" s="1601" t="s">
        <v>4338</v>
      </c>
      <c r="B122" s="2188"/>
      <c r="C122" s="2188"/>
      <c r="D122" s="2188"/>
      <c r="E122" s="2188"/>
      <c r="F122" s="2188"/>
      <c r="G122" s="2188"/>
      <c r="H122" s="2188"/>
      <c r="I122" s="2188"/>
      <c r="J122" s="2188"/>
      <c r="K122" s="2188"/>
      <c r="L122" s="2178"/>
    </row>
    <row r="123" spans="1:16" ht="13.5" customHeight="1" x14ac:dyDescent="0.25">
      <c r="A123" s="1601" t="s">
        <v>4339</v>
      </c>
      <c r="B123" s="2188"/>
      <c r="C123" s="2188"/>
      <c r="D123" s="2188"/>
      <c r="E123" s="2188"/>
      <c r="F123" s="2188"/>
      <c r="G123" s="2188"/>
      <c r="H123" s="2189"/>
      <c r="I123" s="2189"/>
      <c r="J123" s="2188"/>
      <c r="K123" s="2188"/>
      <c r="L123" s="2178"/>
    </row>
    <row r="124" spans="1:16" ht="13.5" customHeight="1" x14ac:dyDescent="0.25">
      <c r="A124" s="3333" t="s">
        <v>794</v>
      </c>
      <c r="B124" s="3333"/>
      <c r="C124" s="3333"/>
      <c r="D124" s="3333"/>
      <c r="E124" s="3333"/>
      <c r="F124" s="3333"/>
      <c r="G124" s="3333"/>
      <c r="H124" s="3333"/>
      <c r="I124" s="3333"/>
      <c r="J124" s="3333"/>
      <c r="K124" s="2186"/>
      <c r="L124" s="2178"/>
    </row>
  </sheetData>
  <mergeCells count="18">
    <mergeCell ref="B5:C5"/>
    <mergeCell ref="D5:E5"/>
    <mergeCell ref="F5:G5"/>
    <mergeCell ref="A116:J116"/>
    <mergeCell ref="A124:J124"/>
    <mergeCell ref="H5:I5"/>
    <mergeCell ref="J5:K5"/>
    <mergeCell ref="B7:I7"/>
    <mergeCell ref="J7:K7"/>
    <mergeCell ref="A114:J114"/>
    <mergeCell ref="A115:K115"/>
    <mergeCell ref="A3:A7"/>
    <mergeCell ref="B3:C4"/>
    <mergeCell ref="D3:E4"/>
    <mergeCell ref="F3:G3"/>
    <mergeCell ref="H3:I4"/>
    <mergeCell ref="J3:K4"/>
    <mergeCell ref="F4:G4"/>
  </mergeCells>
  <pageMargins left="0.75" right="0.75" top="0.75" bottom="0.75" header="0.3" footer="0"/>
  <pageSetup paperSize="9" scale="68"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3"/>
  <sheetViews>
    <sheetView zoomScale="85" zoomScaleNormal="85" zoomScaleSheetLayoutView="90" workbookViewId="0">
      <pane xSplit="1" ySplit="5" topLeftCell="B22" activePane="bottomRight" state="frozen"/>
      <selection activeCell="R21" sqref="R21"/>
      <selection pane="topRight" activeCell="R21" sqref="R21"/>
      <selection pane="bottomLeft" activeCell="R21" sqref="R21"/>
      <selection pane="bottomRight"/>
    </sheetView>
  </sheetViews>
  <sheetFormatPr defaultColWidth="9.140625" defaultRowHeight="14.25" x14ac:dyDescent="0.25"/>
  <cols>
    <col min="1" max="1" width="45.85546875" style="2192" customWidth="1"/>
    <col min="2" max="2" width="18.7109375" style="2192" bestFit="1" customWidth="1"/>
    <col min="3" max="4" width="17.28515625" style="2192" bestFit="1" customWidth="1"/>
    <col min="5" max="5" width="16" style="2192" bestFit="1" customWidth="1"/>
    <col min="6" max="6" width="17.28515625" style="2192" bestFit="1" customWidth="1"/>
    <col min="7" max="7" width="18.7109375" style="2192" bestFit="1" customWidth="1"/>
    <col min="8" max="8" width="15.85546875" style="2192" customWidth="1"/>
    <col min="9" max="16384" width="9.140625" style="2192"/>
  </cols>
  <sheetData>
    <row r="1" spans="1:8" s="2191" customFormat="1" ht="18.75" x14ac:dyDescent="0.25">
      <c r="A1" s="2190" t="s">
        <v>4340</v>
      </c>
    </row>
    <row r="2" spans="1:8" ht="12" customHeight="1" thickBot="1" x14ac:dyDescent="0.3">
      <c r="G2" s="2193" t="s">
        <v>1199</v>
      </c>
    </row>
    <row r="3" spans="1:8" s="2197" customFormat="1" ht="18" thickTop="1" thickBot="1" x14ac:dyDescent="0.3">
      <c r="A3" s="3354" t="s">
        <v>4341</v>
      </c>
      <c r="B3" s="2194" t="s">
        <v>4342</v>
      </c>
      <c r="C3" s="2195"/>
      <c r="D3" s="2195"/>
      <c r="E3" s="2195"/>
      <c r="F3" s="2195"/>
      <c r="G3" s="2196"/>
    </row>
    <row r="4" spans="1:8" s="2197" customFormat="1" ht="16.5" x14ac:dyDescent="0.25">
      <c r="A4" s="3355"/>
      <c r="B4" s="2198" t="s">
        <v>4343</v>
      </c>
      <c r="C4" s="3357" t="s">
        <v>299</v>
      </c>
      <c r="D4" s="2199" t="s">
        <v>4344</v>
      </c>
      <c r="E4" s="2199" t="s">
        <v>4345</v>
      </c>
      <c r="F4" s="3357" t="s">
        <v>56</v>
      </c>
      <c r="G4" s="3359" t="s">
        <v>595</v>
      </c>
    </row>
    <row r="5" spans="1:8" s="2197" customFormat="1" ht="17.25" thickBot="1" x14ac:dyDescent="0.3">
      <c r="A5" s="3356"/>
      <c r="B5" s="2200" t="s">
        <v>4346</v>
      </c>
      <c r="C5" s="3358"/>
      <c r="D5" s="2201" t="s">
        <v>4347</v>
      </c>
      <c r="E5" s="2201" t="s">
        <v>4348</v>
      </c>
      <c r="F5" s="3358"/>
      <c r="G5" s="3360"/>
    </row>
    <row r="6" spans="1:8" ht="17.25" thickTop="1" x14ac:dyDescent="0.25">
      <c r="A6" s="2202"/>
      <c r="B6" s="2203"/>
      <c r="C6" s="2204"/>
      <c r="D6" s="2204"/>
      <c r="E6" s="2204"/>
      <c r="F6" s="2204"/>
      <c r="G6" s="2205"/>
    </row>
    <row r="7" spans="1:8" ht="15" customHeight="1" x14ac:dyDescent="0.25">
      <c r="A7" s="2206" t="s">
        <v>4349</v>
      </c>
      <c r="B7" s="2207">
        <v>519279651472.93896</v>
      </c>
      <c r="C7" s="2208">
        <v>101726404099.26799</v>
      </c>
      <c r="D7" s="2208">
        <v>25705409908.842419</v>
      </c>
      <c r="E7" s="2208">
        <v>2354269256.0442896</v>
      </c>
      <c r="F7" s="2208">
        <v>23096039997.310585</v>
      </c>
      <c r="G7" s="2209">
        <v>672161774734.40417</v>
      </c>
      <c r="H7" s="2210"/>
    </row>
    <row r="8" spans="1:8" ht="16.5" x14ac:dyDescent="0.25">
      <c r="A8" s="2202"/>
      <c r="B8" s="2211"/>
      <c r="C8" s="2212"/>
      <c r="D8" s="2212"/>
      <c r="E8" s="2212"/>
      <c r="F8" s="2212"/>
      <c r="G8" s="2213"/>
      <c r="H8" s="2210"/>
    </row>
    <row r="9" spans="1:8" ht="15" customHeight="1" x14ac:dyDescent="0.25">
      <c r="A9" s="2206" t="s">
        <v>4350</v>
      </c>
      <c r="B9" s="2207">
        <v>234183115431.71371</v>
      </c>
      <c r="C9" s="2208">
        <v>17318971002.366623</v>
      </c>
      <c r="D9" s="2208">
        <v>5268887524.9045296</v>
      </c>
      <c r="E9" s="2208">
        <v>6176695842.5114927</v>
      </c>
      <c r="F9" s="2208">
        <v>2278108588.6881647</v>
      </c>
      <c r="G9" s="2209">
        <v>265225778390.18466</v>
      </c>
      <c r="H9" s="2210"/>
    </row>
    <row r="10" spans="1:8" ht="16.5" x14ac:dyDescent="0.25">
      <c r="A10" s="2206"/>
      <c r="B10" s="2214"/>
      <c r="C10" s="2215"/>
      <c r="D10" s="2215"/>
      <c r="E10" s="2215"/>
      <c r="F10" s="2215"/>
      <c r="G10" s="2209"/>
      <c r="H10" s="2210"/>
    </row>
    <row r="11" spans="1:8" ht="16.5" x14ac:dyDescent="0.25">
      <c r="A11" s="2206" t="s">
        <v>4351</v>
      </c>
      <c r="B11" s="2211">
        <v>80470102124.211746</v>
      </c>
      <c r="C11" s="2212">
        <v>6028627615.0619555</v>
      </c>
      <c r="D11" s="2212">
        <v>1268351994.5853641</v>
      </c>
      <c r="E11" s="2212">
        <v>4027398189.0729718</v>
      </c>
      <c r="F11" s="2212">
        <v>576086634.66474319</v>
      </c>
      <c r="G11" s="2209">
        <v>92370566557.596771</v>
      </c>
      <c r="H11" s="2210"/>
    </row>
    <row r="12" spans="1:8" ht="15" customHeight="1" x14ac:dyDescent="0.25">
      <c r="A12" s="2206" t="s">
        <v>4352</v>
      </c>
      <c r="B12" s="2211">
        <v>12986099218.384146</v>
      </c>
      <c r="C12" s="2212">
        <v>80955014.11583896</v>
      </c>
      <c r="D12" s="2212">
        <v>49155399.222664826</v>
      </c>
      <c r="E12" s="2212">
        <v>480468247.23895144</v>
      </c>
      <c r="F12" s="2212">
        <v>0</v>
      </c>
      <c r="G12" s="2209">
        <v>13596677878.961599</v>
      </c>
      <c r="H12" s="2210"/>
    </row>
    <row r="13" spans="1:8" ht="15" customHeight="1" x14ac:dyDescent="0.25">
      <c r="A13" s="2206" t="s">
        <v>4353</v>
      </c>
      <c r="B13" s="2211">
        <v>12150330374.475807</v>
      </c>
      <c r="C13" s="2212">
        <v>60232845.235344179</v>
      </c>
      <c r="D13" s="2212">
        <v>398759685.8743788</v>
      </c>
      <c r="E13" s="2212">
        <v>795964734.89255023</v>
      </c>
      <c r="F13" s="2212">
        <v>182684262.75612</v>
      </c>
      <c r="G13" s="2209">
        <v>13587971903.2342</v>
      </c>
      <c r="H13" s="2210"/>
    </row>
    <row r="14" spans="1:8" ht="15" customHeight="1" x14ac:dyDescent="0.25">
      <c r="A14" s="2206" t="s">
        <v>4354</v>
      </c>
      <c r="B14" s="2211">
        <v>40152576752.116684</v>
      </c>
      <c r="C14" s="2212">
        <v>2091683565.536952</v>
      </c>
      <c r="D14" s="2212">
        <v>232492836.58404347</v>
      </c>
      <c r="E14" s="2212">
        <v>217281975.47101986</v>
      </c>
      <c r="F14" s="2212">
        <v>708832951.06967545</v>
      </c>
      <c r="G14" s="2209">
        <v>43402868080.778381</v>
      </c>
      <c r="H14" s="2210"/>
    </row>
    <row r="15" spans="1:8" ht="15" customHeight="1" x14ac:dyDescent="0.25">
      <c r="A15" s="2206" t="s">
        <v>4355</v>
      </c>
      <c r="B15" s="2211">
        <v>31931664906.006207</v>
      </c>
      <c r="C15" s="2212">
        <v>2996802072.3067284</v>
      </c>
      <c r="D15" s="2212">
        <v>585742075.95625365</v>
      </c>
      <c r="E15" s="2212">
        <v>159498790.79218546</v>
      </c>
      <c r="F15" s="2212">
        <v>101081177.0860531</v>
      </c>
      <c r="G15" s="2209">
        <v>35774789022.147423</v>
      </c>
      <c r="H15" s="2210"/>
    </row>
    <row r="16" spans="1:8" ht="15" customHeight="1" x14ac:dyDescent="0.25">
      <c r="A16" s="2206" t="s">
        <v>4356</v>
      </c>
      <c r="B16" s="2211">
        <v>40806308655.345627</v>
      </c>
      <c r="C16" s="2212">
        <v>2046397363.879657</v>
      </c>
      <c r="D16" s="2212">
        <v>2242248578.173305</v>
      </c>
      <c r="E16" s="2212">
        <v>489588596.36849856</v>
      </c>
      <c r="F16" s="2212">
        <v>616282348.8771311</v>
      </c>
      <c r="G16" s="2209">
        <v>46200825542.644211</v>
      </c>
      <c r="H16" s="2210"/>
    </row>
    <row r="17" spans="1:12" ht="15" customHeight="1" x14ac:dyDescent="0.25">
      <c r="A17" s="2206" t="s">
        <v>4357</v>
      </c>
      <c r="B17" s="2211">
        <v>2835307750.3678665</v>
      </c>
      <c r="C17" s="2212">
        <v>99278469.259010121</v>
      </c>
      <c r="D17" s="2212">
        <v>183437539.02246878</v>
      </c>
      <c r="E17" s="2212">
        <v>196066.90579299998</v>
      </c>
      <c r="F17" s="2212">
        <v>16048966.688103519</v>
      </c>
      <c r="G17" s="2209">
        <v>3134268792.2432423</v>
      </c>
      <c r="H17" s="2210"/>
    </row>
    <row r="18" spans="1:12" ht="15" customHeight="1" x14ac:dyDescent="0.25">
      <c r="A18" s="2206" t="s">
        <v>4358</v>
      </c>
      <c r="B18" s="2211">
        <v>4726479935.0682039</v>
      </c>
      <c r="C18" s="2212">
        <v>145569027.50400937</v>
      </c>
      <c r="D18" s="2212">
        <v>125947847.93588854</v>
      </c>
      <c r="E18" s="2212">
        <v>249616.66196062</v>
      </c>
      <c r="F18" s="2212">
        <v>64269829.344356649</v>
      </c>
      <c r="G18" s="2209">
        <v>5062516256.5144186</v>
      </c>
      <c r="H18" s="2210"/>
    </row>
    <row r="19" spans="1:12" ht="15" customHeight="1" x14ac:dyDescent="0.25">
      <c r="A19" s="2206" t="s">
        <v>4359</v>
      </c>
      <c r="B19" s="2211">
        <v>546853763.87312913</v>
      </c>
      <c r="C19" s="2212">
        <v>4512806.4771643598</v>
      </c>
      <c r="D19" s="2212">
        <v>985379.88396388013</v>
      </c>
      <c r="E19" s="2212">
        <v>0</v>
      </c>
      <c r="F19" s="2212">
        <v>1338182.10261168</v>
      </c>
      <c r="G19" s="2209">
        <v>553690132.336869</v>
      </c>
      <c r="H19" s="2210"/>
    </row>
    <row r="20" spans="1:12" ht="15" customHeight="1" x14ac:dyDescent="0.25">
      <c r="A20" s="2206" t="s">
        <v>4360</v>
      </c>
      <c r="B20" s="2211">
        <v>4349753004.4633884</v>
      </c>
      <c r="C20" s="2212">
        <v>124747189.77274331</v>
      </c>
      <c r="D20" s="2212">
        <v>95667046.595034853</v>
      </c>
      <c r="E20" s="2212">
        <v>4653308.2348912992</v>
      </c>
      <c r="F20" s="2212">
        <v>5149091.5868505603</v>
      </c>
      <c r="G20" s="2209">
        <v>4579969640.6529074</v>
      </c>
      <c r="H20" s="2210"/>
    </row>
    <row r="21" spans="1:12" ht="15" customHeight="1" x14ac:dyDescent="0.25">
      <c r="A21" s="2206" t="s">
        <v>4361</v>
      </c>
      <c r="B21" s="2211">
        <v>940781930.08793318</v>
      </c>
      <c r="C21" s="2212">
        <v>23565605.961846244</v>
      </c>
      <c r="D21" s="2212">
        <v>7436776.5864958595</v>
      </c>
      <c r="E21" s="2212">
        <v>0</v>
      </c>
      <c r="F21" s="2212">
        <v>0</v>
      </c>
      <c r="G21" s="2209">
        <v>971784312.63627529</v>
      </c>
      <c r="H21" s="2210"/>
    </row>
    <row r="22" spans="1:12" ht="15" customHeight="1" x14ac:dyDescent="0.25">
      <c r="A22" s="2206" t="s">
        <v>4362</v>
      </c>
      <c r="B22" s="2211">
        <v>302540851.49494547</v>
      </c>
      <c r="C22" s="2212">
        <v>23325522.763538264</v>
      </c>
      <c r="D22" s="2212">
        <v>15244640.218484899</v>
      </c>
      <c r="E22" s="2212">
        <v>0</v>
      </c>
      <c r="F22" s="2212">
        <v>5329108.1029483201</v>
      </c>
      <c r="G22" s="2209">
        <v>346440122.57991689</v>
      </c>
      <c r="H22" s="2210"/>
    </row>
    <row r="23" spans="1:12" ht="15" customHeight="1" x14ac:dyDescent="0.25">
      <c r="A23" s="2206" t="s">
        <v>4363</v>
      </c>
      <c r="B23" s="2211">
        <v>776049931.18079638</v>
      </c>
      <c r="C23" s="2212">
        <v>1573165.5235905</v>
      </c>
      <c r="D23" s="2212">
        <v>3693120.3385770801</v>
      </c>
      <c r="E23" s="2212">
        <v>1396316.8726703899</v>
      </c>
      <c r="F23" s="2212">
        <v>0</v>
      </c>
      <c r="G23" s="2209">
        <v>782712533.91563427</v>
      </c>
      <c r="H23" s="2210"/>
    </row>
    <row r="24" spans="1:12" ht="15" customHeight="1" x14ac:dyDescent="0.25">
      <c r="A24" s="2206" t="s">
        <v>4364</v>
      </c>
      <c r="B24" s="2211">
        <v>893990815.2290796</v>
      </c>
      <c r="C24" s="2212">
        <v>18483373.338425159</v>
      </c>
      <c r="D24" s="2212">
        <v>25710350.06551284</v>
      </c>
      <c r="E24" s="2212">
        <v>0</v>
      </c>
      <c r="F24" s="2212">
        <v>0</v>
      </c>
      <c r="G24" s="2209">
        <v>938184538.63301766</v>
      </c>
      <c r="H24" s="2210"/>
    </row>
    <row r="25" spans="1:12" ht="15" customHeight="1" x14ac:dyDescent="0.25">
      <c r="A25" s="2206" t="s">
        <v>4365</v>
      </c>
      <c r="B25" s="2211">
        <v>314275419.40827763</v>
      </c>
      <c r="C25" s="2212">
        <v>3573217365.629818</v>
      </c>
      <c r="D25" s="2212">
        <v>34014253.86209508</v>
      </c>
      <c r="E25" s="2212">
        <v>0</v>
      </c>
      <c r="F25" s="2212">
        <v>1006036.4095712001</v>
      </c>
      <c r="G25" s="2209">
        <v>3922513075.3097615</v>
      </c>
      <c r="H25" s="2210"/>
    </row>
    <row r="26" spans="1:12" ht="16.5" x14ac:dyDescent="0.25">
      <c r="A26" s="2206"/>
      <c r="B26" s="2211"/>
      <c r="C26" s="2212"/>
      <c r="D26" s="2212"/>
      <c r="E26" s="2212"/>
      <c r="F26" s="2212"/>
      <c r="G26" s="2213"/>
      <c r="H26" s="2210"/>
    </row>
    <row r="27" spans="1:12" ht="15.75" customHeight="1" x14ac:dyDescent="0.25">
      <c r="A27" s="2206" t="s">
        <v>680</v>
      </c>
      <c r="B27" s="2207">
        <v>753462766904.65271</v>
      </c>
      <c r="C27" s="2208">
        <v>119045375101.63461</v>
      </c>
      <c r="D27" s="2208">
        <v>30974297433.746948</v>
      </c>
      <c r="E27" s="2208">
        <v>8530965098.5557823</v>
      </c>
      <c r="F27" s="2208">
        <v>25374148585.998749</v>
      </c>
      <c r="G27" s="2209">
        <v>937387553124.58887</v>
      </c>
      <c r="H27" s="2210"/>
    </row>
    <row r="28" spans="1:12" ht="17.25" thickBot="1" x14ac:dyDescent="0.3">
      <c r="A28" s="2216"/>
      <c r="B28" s="2217"/>
      <c r="C28" s="2218"/>
      <c r="D28" s="2218"/>
      <c r="E28" s="2218"/>
      <c r="F28" s="2218"/>
      <c r="G28" s="2219"/>
      <c r="H28" s="2210"/>
    </row>
    <row r="29" spans="1:12" ht="15" hidden="1" thickTop="1" x14ac:dyDescent="0.25">
      <c r="A29" s="2220"/>
      <c r="B29" s="2221"/>
      <c r="C29" s="2221"/>
      <c r="D29" s="2221"/>
      <c r="E29" s="2221"/>
      <c r="F29" s="2221"/>
      <c r="G29" s="2220"/>
      <c r="H29" s="2210"/>
    </row>
    <row r="30" spans="1:12" s="2222" customFormat="1" ht="16.5" thickTop="1" x14ac:dyDescent="0.25">
      <c r="A30" s="2222" t="s">
        <v>4366</v>
      </c>
      <c r="B30" s="2223"/>
      <c r="E30" s="2224"/>
      <c r="G30" s="2223"/>
      <c r="H30" s="2223"/>
    </row>
    <row r="31" spans="1:12" s="2222" customFormat="1" ht="15.75" x14ac:dyDescent="0.25">
      <c r="A31" s="2222" t="s">
        <v>4367</v>
      </c>
      <c r="B31" s="2223"/>
      <c r="C31" s="2223"/>
      <c r="D31" s="2223"/>
      <c r="E31" s="2223"/>
      <c r="F31" s="2223"/>
      <c r="G31" s="2223"/>
      <c r="H31" s="2223"/>
      <c r="I31" s="2223"/>
      <c r="J31" s="2223"/>
      <c r="K31" s="2223"/>
      <c r="L31" s="2223"/>
    </row>
    <row r="32" spans="1:12" s="2222" customFormat="1" x14ac:dyDescent="0.25">
      <c r="A32" s="2222" t="s">
        <v>598</v>
      </c>
      <c r="B32" s="2223"/>
      <c r="C32" s="2223"/>
      <c r="D32" s="2223"/>
      <c r="E32" s="2223"/>
      <c r="F32" s="2223"/>
      <c r="G32" s="2223"/>
      <c r="H32" s="2223"/>
      <c r="I32" s="2223"/>
      <c r="J32" s="2223"/>
      <c r="K32" s="2223"/>
      <c r="L32" s="2223"/>
    </row>
    <row r="33" spans="1:7" s="2222" customFormat="1" ht="17.25" customHeight="1" x14ac:dyDescent="0.25">
      <c r="A33" s="927" t="s">
        <v>794</v>
      </c>
      <c r="B33" s="2223"/>
      <c r="C33" s="2223"/>
      <c r="D33" s="2223"/>
      <c r="E33" s="2223"/>
      <c r="F33" s="2223"/>
      <c r="G33" s="2223"/>
    </row>
  </sheetData>
  <mergeCells count="4">
    <mergeCell ref="A3:A5"/>
    <mergeCell ref="C4:C5"/>
    <mergeCell ref="F4:F5"/>
    <mergeCell ref="G4:G5"/>
  </mergeCells>
  <printOptions horizontalCentered="1"/>
  <pageMargins left="0.75" right="0.75" top="0.75" bottom="0.75" header="0.3" footer="0"/>
  <pageSetup paperSize="9" scale="85"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109"/>
  <sheetViews>
    <sheetView zoomScale="70" zoomScaleNormal="70" zoomScaleSheetLayoutView="85" workbookViewId="0">
      <pane xSplit="22" ySplit="4" topLeftCell="AM34" activePane="bottomRight" state="frozen"/>
      <selection activeCell="R21" sqref="R21"/>
      <selection pane="topRight" activeCell="R21" sqref="R21"/>
      <selection pane="bottomLeft" activeCell="R21" sqref="R21"/>
      <selection pane="bottomRight" activeCell="AN62" sqref="AN62"/>
    </sheetView>
  </sheetViews>
  <sheetFormatPr defaultColWidth="9.140625" defaultRowHeight="14.25" x14ac:dyDescent="0.2"/>
  <cols>
    <col min="1" max="1" width="56.42578125" style="2303" customWidth="1"/>
    <col min="2" max="2" width="8.42578125" style="2308" hidden="1" customWidth="1"/>
    <col min="3" max="3" width="10" style="2308" hidden="1" customWidth="1"/>
    <col min="4" max="4" width="11" style="2308" hidden="1" customWidth="1"/>
    <col min="5" max="5" width="9.5703125" style="2308" hidden="1" customWidth="1"/>
    <col min="6" max="6" width="9.42578125" style="2308" hidden="1" customWidth="1"/>
    <col min="7" max="7" width="8.5703125" style="2308" hidden="1" customWidth="1"/>
    <col min="8" max="8" width="10.85546875" style="2308" hidden="1" customWidth="1"/>
    <col min="9" max="10" width="9.5703125" style="2308" hidden="1" customWidth="1"/>
    <col min="11" max="11" width="10.28515625" style="2232" hidden="1" customWidth="1"/>
    <col min="12" max="17" width="9.28515625" style="2232" hidden="1" customWidth="1"/>
    <col min="18" max="18" width="7.5703125" style="2232" hidden="1" customWidth="1"/>
    <col min="19" max="19" width="9.28515625" style="2232" hidden="1" customWidth="1"/>
    <col min="20" max="20" width="7.5703125" style="2232" hidden="1" customWidth="1"/>
    <col min="21" max="21" width="7.5703125" style="2305" hidden="1" customWidth="1"/>
    <col min="22" max="22" width="7.85546875" style="2305" hidden="1" customWidth="1"/>
    <col min="23" max="23" width="12.7109375" style="2306" hidden="1" customWidth="1"/>
    <col min="24" max="26" width="7.5703125" style="2307" hidden="1" customWidth="1"/>
    <col min="27" max="27" width="12.7109375" style="2307" hidden="1" customWidth="1"/>
    <col min="28" max="28" width="7.5703125" style="2307" hidden="1" customWidth="1"/>
    <col min="29" max="29" width="9.28515625" style="2307" hidden="1" customWidth="1"/>
    <col min="30" max="30" width="7.5703125" style="2307" hidden="1" customWidth="1"/>
    <col min="31" max="38" width="12.7109375" style="2307" hidden="1" customWidth="1"/>
    <col min="39" max="47" width="12.7109375" style="2307" customWidth="1"/>
    <col min="48" max="49" width="12.5703125" style="2232" customWidth="1"/>
    <col min="50" max="16384" width="9.140625" style="2232"/>
  </cols>
  <sheetData>
    <row r="1" spans="1:61" s="2225" customFormat="1" ht="27.75" customHeight="1" x14ac:dyDescent="0.25">
      <c r="A1" s="3361" t="s">
        <v>4368</v>
      </c>
      <c r="B1" s="3361"/>
      <c r="C1" s="3361"/>
      <c r="D1" s="3361"/>
      <c r="E1" s="3361"/>
      <c r="F1" s="3361"/>
      <c r="G1" s="3361"/>
      <c r="H1" s="3361"/>
      <c r="I1" s="3361"/>
      <c r="J1" s="3361"/>
      <c r="K1" s="3361"/>
      <c r="L1" s="3361"/>
      <c r="M1" s="3361"/>
      <c r="N1" s="3361"/>
      <c r="O1" s="3361"/>
      <c r="P1" s="3361"/>
      <c r="Q1" s="3361"/>
      <c r="R1" s="3361"/>
      <c r="S1" s="3361"/>
      <c r="T1" s="3361"/>
      <c r="U1" s="3361"/>
      <c r="V1" s="3361"/>
      <c r="W1" s="3361"/>
      <c r="X1" s="3361"/>
      <c r="Y1" s="3361"/>
      <c r="Z1" s="3361"/>
      <c r="AA1" s="3361"/>
      <c r="AB1" s="3361"/>
      <c r="AC1" s="3361"/>
      <c r="AD1" s="3361"/>
      <c r="AE1" s="3361"/>
      <c r="AF1" s="3361"/>
      <c r="AG1" s="3361"/>
      <c r="AH1" s="3361"/>
      <c r="AI1" s="3361"/>
      <c r="AJ1" s="3361"/>
      <c r="AK1" s="3361"/>
      <c r="AL1" s="3361"/>
      <c r="AM1" s="3361"/>
      <c r="AN1" s="3361"/>
      <c r="AO1" s="3361"/>
      <c r="AP1" s="3361"/>
      <c r="AQ1" s="3361"/>
      <c r="AR1" s="3361"/>
    </row>
    <row r="2" spans="1:61" s="2225" customFormat="1" ht="13.5" customHeight="1" thickBot="1" x14ac:dyDescent="0.3">
      <c r="B2" s="2226"/>
      <c r="C2" s="2226"/>
      <c r="D2" s="2226"/>
      <c r="E2" s="2226"/>
      <c r="F2" s="2226"/>
      <c r="G2" s="2226"/>
      <c r="H2" s="2226"/>
      <c r="I2" s="2226"/>
      <c r="J2" s="2226"/>
      <c r="K2" s="2226"/>
      <c r="L2" s="2226"/>
      <c r="M2" s="2226"/>
      <c r="N2" s="2226"/>
      <c r="O2" s="2226"/>
      <c r="P2" s="2226"/>
      <c r="Q2" s="2226"/>
      <c r="R2" s="2226"/>
      <c r="S2" s="2226"/>
      <c r="T2" s="2226"/>
      <c r="U2" s="2226"/>
      <c r="V2" s="2226"/>
      <c r="W2" s="2227"/>
      <c r="X2" s="2227"/>
      <c r="Y2" s="2227"/>
      <c r="Z2" s="2227"/>
      <c r="AA2" s="2227"/>
      <c r="AB2" s="2227"/>
      <c r="AC2" s="2227"/>
      <c r="AD2" s="2227"/>
      <c r="AE2" s="2227"/>
      <c r="AF2" s="2227"/>
      <c r="AG2" s="2227"/>
      <c r="AH2" s="2227"/>
      <c r="AI2" s="2227"/>
      <c r="AJ2" s="2227"/>
      <c r="AK2" s="2228"/>
      <c r="AL2" s="2228"/>
      <c r="AM2" s="2227"/>
      <c r="AP2" s="2228"/>
      <c r="AQ2" s="2228"/>
      <c r="AR2" s="2228"/>
      <c r="AS2" s="2228"/>
      <c r="AT2" s="2228"/>
      <c r="AU2" s="2228"/>
      <c r="AW2" s="2228" t="s">
        <v>314</v>
      </c>
    </row>
    <row r="3" spans="1:61" s="2230" customFormat="1" ht="16.5" customHeight="1" x14ac:dyDescent="0.3">
      <c r="A3" s="3362" t="s">
        <v>4369</v>
      </c>
      <c r="B3" s="2229">
        <v>39873</v>
      </c>
      <c r="C3" s="2229">
        <v>39965</v>
      </c>
      <c r="D3" s="2229">
        <v>40057</v>
      </c>
      <c r="E3" s="2229">
        <v>40148</v>
      </c>
      <c r="F3" s="2229">
        <v>40238</v>
      </c>
      <c r="G3" s="2229">
        <v>40330</v>
      </c>
      <c r="H3" s="2229">
        <v>40422</v>
      </c>
      <c r="I3" s="2229">
        <v>40513</v>
      </c>
      <c r="J3" s="2229">
        <v>40603</v>
      </c>
      <c r="K3" s="2229">
        <v>40695</v>
      </c>
      <c r="L3" s="2229">
        <v>40787</v>
      </c>
      <c r="M3" s="2229">
        <v>40878</v>
      </c>
      <c r="N3" s="2229">
        <v>40969</v>
      </c>
      <c r="O3" s="2229">
        <v>41061</v>
      </c>
      <c r="P3" s="2229">
        <v>41153</v>
      </c>
      <c r="Q3" s="2229">
        <v>41244</v>
      </c>
      <c r="R3" s="2229">
        <v>41334</v>
      </c>
      <c r="S3" s="2229">
        <v>41426</v>
      </c>
      <c r="T3" s="2229">
        <v>41518</v>
      </c>
      <c r="U3" s="2229">
        <v>41609</v>
      </c>
      <c r="V3" s="3364">
        <v>41883</v>
      </c>
      <c r="W3" s="3366">
        <v>41974</v>
      </c>
      <c r="X3" s="3366">
        <v>42064</v>
      </c>
      <c r="Y3" s="3366">
        <v>42157</v>
      </c>
      <c r="Z3" s="3366">
        <v>42250</v>
      </c>
      <c r="AA3" s="3366">
        <v>42339</v>
      </c>
      <c r="AB3" s="3366">
        <v>42430</v>
      </c>
      <c r="AC3" s="3366">
        <v>42523</v>
      </c>
      <c r="AD3" s="3366">
        <v>42616</v>
      </c>
      <c r="AE3" s="3366">
        <v>42708</v>
      </c>
      <c r="AF3" s="3366">
        <v>42795</v>
      </c>
      <c r="AG3" s="3366">
        <v>42887</v>
      </c>
      <c r="AH3" s="3366">
        <v>42979</v>
      </c>
      <c r="AI3" s="3366">
        <v>43070</v>
      </c>
      <c r="AJ3" s="3366">
        <v>43160</v>
      </c>
      <c r="AK3" s="3368" t="s">
        <v>3804</v>
      </c>
      <c r="AL3" s="3368" t="s">
        <v>4370</v>
      </c>
      <c r="AM3" s="3368" t="s">
        <v>4371</v>
      </c>
      <c r="AN3" s="3368" t="s">
        <v>4372</v>
      </c>
      <c r="AO3" s="3368" t="s">
        <v>4373</v>
      </c>
      <c r="AP3" s="3368" t="s">
        <v>4374</v>
      </c>
      <c r="AQ3" s="3369" t="s">
        <v>4045</v>
      </c>
      <c r="AR3" s="3369" t="s">
        <v>3854</v>
      </c>
      <c r="AS3" s="3369" t="s">
        <v>1090</v>
      </c>
      <c r="AT3" s="3369" t="s">
        <v>1093</v>
      </c>
      <c r="AU3" s="3369">
        <v>44166</v>
      </c>
      <c r="AV3" s="3369">
        <v>44256</v>
      </c>
      <c r="AW3" s="3369">
        <v>44349</v>
      </c>
    </row>
    <row r="4" spans="1:61" ht="9.75" customHeight="1" thickBot="1" x14ac:dyDescent="0.35">
      <c r="A4" s="3363"/>
      <c r="B4" s="2231"/>
      <c r="C4" s="2231"/>
      <c r="D4" s="2231"/>
      <c r="E4" s="2231"/>
      <c r="F4" s="2231"/>
      <c r="G4" s="2231"/>
      <c r="H4" s="2231"/>
      <c r="I4" s="2231"/>
      <c r="J4" s="2231"/>
      <c r="K4" s="2231"/>
      <c r="L4" s="2231"/>
      <c r="M4" s="2231"/>
      <c r="N4" s="2231"/>
      <c r="O4" s="2231"/>
      <c r="P4" s="2231"/>
      <c r="Q4" s="2231"/>
      <c r="R4" s="2231"/>
      <c r="S4" s="2231"/>
      <c r="T4" s="2231"/>
      <c r="U4" s="2231"/>
      <c r="V4" s="3365"/>
      <c r="W4" s="3367"/>
      <c r="X4" s="3367"/>
      <c r="Y4" s="3367"/>
      <c r="Z4" s="3367"/>
      <c r="AA4" s="3367"/>
      <c r="AB4" s="3367"/>
      <c r="AC4" s="3367"/>
      <c r="AD4" s="3367"/>
      <c r="AE4" s="3367"/>
      <c r="AF4" s="3367"/>
      <c r="AG4" s="3367"/>
      <c r="AH4" s="3367"/>
      <c r="AI4" s="3367"/>
      <c r="AJ4" s="3367"/>
      <c r="AK4" s="3367"/>
      <c r="AL4" s="3367"/>
      <c r="AM4" s="3367"/>
      <c r="AN4" s="3367"/>
      <c r="AO4" s="3367"/>
      <c r="AP4" s="3367"/>
      <c r="AQ4" s="3370"/>
      <c r="AR4" s="3370"/>
      <c r="AS4" s="3370"/>
      <c r="AT4" s="3370"/>
      <c r="AU4" s="3370"/>
      <c r="AV4" s="3370"/>
      <c r="AW4" s="3370"/>
    </row>
    <row r="5" spans="1:61" s="2238" customFormat="1" ht="17.25" x14ac:dyDescent="0.3">
      <c r="A5" s="2233" t="s">
        <v>4375</v>
      </c>
      <c r="B5" s="2234"/>
      <c r="C5" s="2234"/>
      <c r="D5" s="2234"/>
      <c r="E5" s="2234"/>
      <c r="F5" s="2234"/>
      <c r="G5" s="2234"/>
      <c r="H5" s="2234"/>
      <c r="I5" s="2234"/>
      <c r="J5" s="2234"/>
      <c r="K5" s="2234"/>
      <c r="L5" s="2234"/>
      <c r="M5" s="2234"/>
      <c r="N5" s="2234"/>
      <c r="O5" s="2234"/>
      <c r="P5" s="2234"/>
      <c r="Q5" s="2234"/>
      <c r="R5" s="2234"/>
      <c r="S5" s="2234"/>
      <c r="T5" s="2234"/>
      <c r="U5" s="2234"/>
      <c r="V5" s="2235"/>
      <c r="W5" s="2236"/>
      <c r="X5" s="2236"/>
      <c r="Y5" s="2236"/>
      <c r="Z5" s="2236"/>
      <c r="AA5" s="2237"/>
      <c r="AB5" s="2236"/>
      <c r="AC5" s="2236"/>
      <c r="AD5" s="2236"/>
      <c r="AE5" s="2237"/>
      <c r="AF5" s="2237"/>
      <c r="AG5" s="2237"/>
      <c r="AH5" s="2237"/>
      <c r="AI5" s="2237"/>
      <c r="AJ5" s="2237"/>
      <c r="AK5" s="2237"/>
      <c r="AL5" s="2237"/>
      <c r="AM5" s="2237"/>
      <c r="AN5" s="2237"/>
      <c r="AO5" s="2237"/>
      <c r="AP5" s="2237"/>
      <c r="AQ5" s="2237"/>
      <c r="AR5" s="2237"/>
      <c r="AS5" s="2237"/>
      <c r="AT5" s="2237"/>
      <c r="AU5" s="2237"/>
      <c r="AV5" s="2237"/>
      <c r="AW5" s="2237"/>
    </row>
    <row r="6" spans="1:61" ht="17.25" x14ac:dyDescent="0.3">
      <c r="A6" s="2239" t="s">
        <v>4376</v>
      </c>
      <c r="B6" s="2240">
        <v>0.1718676367942365</v>
      </c>
      <c r="C6" s="2240">
        <v>0.15997964794204753</v>
      </c>
      <c r="D6" s="2240">
        <v>0.153</v>
      </c>
      <c r="E6" s="2240">
        <v>0.154</v>
      </c>
      <c r="F6" s="2240">
        <v>0.16700000000000001</v>
      </c>
      <c r="G6" s="2240">
        <v>0.16549926722586525</v>
      </c>
      <c r="H6" s="2240">
        <v>0.1591182920756036</v>
      </c>
      <c r="I6" s="2240">
        <v>0.157946867635543</v>
      </c>
      <c r="J6" s="2240">
        <v>0.17243388831771284</v>
      </c>
      <c r="K6" s="2240">
        <v>0.16285419143411595</v>
      </c>
      <c r="L6" s="2240">
        <v>0.15829854881621278</v>
      </c>
      <c r="M6" s="2240">
        <v>0.156</v>
      </c>
      <c r="N6" s="2240">
        <v>0.16</v>
      </c>
      <c r="O6" s="2240">
        <v>0.16435170105853492</v>
      </c>
      <c r="P6" s="2240">
        <v>0.17203186507637383</v>
      </c>
      <c r="Q6" s="2240">
        <v>0.17090056720664193</v>
      </c>
      <c r="R6" s="2240">
        <v>0.17430335722370124</v>
      </c>
      <c r="S6" s="2240">
        <v>0.16400000000000001</v>
      </c>
      <c r="T6" s="2240">
        <v>0.16900000000000001</v>
      </c>
      <c r="U6" s="2240">
        <v>0.17299999999999999</v>
      </c>
      <c r="V6" s="2241">
        <v>0.17508264034499557</v>
      </c>
      <c r="W6" s="2242">
        <v>17.079466277427397</v>
      </c>
      <c r="X6" s="2242">
        <v>17.740151884661529</v>
      </c>
      <c r="Y6" s="2242">
        <v>17.599999999999998</v>
      </c>
      <c r="Z6" s="2242">
        <v>18.2</v>
      </c>
      <c r="AA6" s="2242">
        <v>18.383057849063054</v>
      </c>
      <c r="AB6" s="2242">
        <v>18.675117348055888</v>
      </c>
      <c r="AC6" s="2242">
        <v>18.201865156654755</v>
      </c>
      <c r="AD6" s="2242">
        <v>18.18107339782329</v>
      </c>
      <c r="AE6" s="2242">
        <v>18.234977514011121</v>
      </c>
      <c r="AF6" s="2242">
        <v>18.478099253170633</v>
      </c>
      <c r="AG6" s="2242">
        <v>18.600000000000001</v>
      </c>
      <c r="AH6" s="2242">
        <v>18.2</v>
      </c>
      <c r="AI6" s="2242">
        <v>18.600000000000001</v>
      </c>
      <c r="AJ6" s="2242">
        <v>18.600000000000001</v>
      </c>
      <c r="AK6" s="2242">
        <v>18</v>
      </c>
      <c r="AL6" s="2242">
        <v>18.398676813123199</v>
      </c>
      <c r="AM6" s="2242">
        <v>19.243484012944851</v>
      </c>
      <c r="AN6" s="2242">
        <v>19.546290927550068</v>
      </c>
      <c r="AO6" s="2242">
        <v>19.98532855093838</v>
      </c>
      <c r="AP6" s="2242">
        <v>19.837974262374257</v>
      </c>
      <c r="AQ6" s="2243">
        <v>19.600371347647538</v>
      </c>
      <c r="AR6" s="2242">
        <v>19.294394145716151</v>
      </c>
      <c r="AS6" s="2242">
        <v>20.360962428295718</v>
      </c>
      <c r="AT6" s="2242">
        <v>19.880611409676508</v>
      </c>
      <c r="AU6" s="2242">
        <v>19.707844948950726</v>
      </c>
      <c r="AV6" s="2242">
        <v>19.752002668590912</v>
      </c>
      <c r="AW6" s="2242">
        <v>19.7</v>
      </c>
      <c r="AX6" s="2244"/>
    </row>
    <row r="7" spans="1:61" ht="17.25" x14ac:dyDescent="0.3">
      <c r="A7" s="2239" t="s">
        <v>4377</v>
      </c>
      <c r="B7" s="2240">
        <v>0.15055686147138789</v>
      </c>
      <c r="C7" s="2240">
        <v>0.13834498252886165</v>
      </c>
      <c r="D7" s="2240">
        <v>0.13206883192338364</v>
      </c>
      <c r="E7" s="2240">
        <v>0.13257567692621144</v>
      </c>
      <c r="F7" s="2240">
        <v>0.14600174663236906</v>
      </c>
      <c r="G7" s="2240">
        <v>0.1423335452646744</v>
      </c>
      <c r="H7" s="2240">
        <v>0.13647953285407111</v>
      </c>
      <c r="I7" s="2240">
        <v>0.13638936851998498</v>
      </c>
      <c r="J7" s="2240">
        <v>0.15014960288428036</v>
      </c>
      <c r="K7" s="2240">
        <v>0.14085991820948748</v>
      </c>
      <c r="L7" s="2240">
        <v>0.13806515998901453</v>
      </c>
      <c r="M7" s="2240">
        <v>0.13900000000000001</v>
      </c>
      <c r="N7" s="2240">
        <v>0.14499999999999999</v>
      </c>
      <c r="O7" s="2240">
        <v>0.15037147410328416</v>
      </c>
      <c r="P7" s="2240">
        <v>0.15749874257434712</v>
      </c>
      <c r="Q7" s="2240">
        <v>0.15521270336226159</v>
      </c>
      <c r="R7" s="2240">
        <v>0.15935757455659602</v>
      </c>
      <c r="S7" s="2240">
        <v>0.15</v>
      </c>
      <c r="T7" s="2240">
        <v>0.14799999999999999</v>
      </c>
      <c r="U7" s="2240">
        <v>0.151</v>
      </c>
      <c r="V7" s="2241">
        <v>0.15122846815962562</v>
      </c>
      <c r="W7" s="2242">
        <v>15.121041423645831</v>
      </c>
      <c r="X7" s="2242">
        <v>15.369758545732349</v>
      </c>
      <c r="Y7" s="2242">
        <v>15.2</v>
      </c>
      <c r="Z7" s="2242">
        <v>16.600000000000001</v>
      </c>
      <c r="AA7" s="2242">
        <v>16.977039339356185</v>
      </c>
      <c r="AB7" s="2242">
        <v>17.241235556886664</v>
      </c>
      <c r="AC7" s="2242">
        <v>16.53574933076268</v>
      </c>
      <c r="AD7" s="2242">
        <v>16.562261888658959</v>
      </c>
      <c r="AE7" s="2242">
        <v>16.664238987111755</v>
      </c>
      <c r="AF7" s="2242">
        <v>16.935946304592171</v>
      </c>
      <c r="AG7" s="2242">
        <v>17.2</v>
      </c>
      <c r="AH7" s="2242">
        <v>16.8</v>
      </c>
      <c r="AI7" s="2242">
        <v>17.299999999999997</v>
      </c>
      <c r="AJ7" s="2242">
        <v>17.2</v>
      </c>
      <c r="AK7" s="2242">
        <v>16.7</v>
      </c>
      <c r="AL7" s="2242">
        <v>17.055065710101662</v>
      </c>
      <c r="AM7" s="2242">
        <v>17.867932104146984</v>
      </c>
      <c r="AN7" s="2242">
        <v>18.162603154807112</v>
      </c>
      <c r="AO7" s="2242">
        <v>18.524051642907786</v>
      </c>
      <c r="AP7" s="2242">
        <v>18.444901394979841</v>
      </c>
      <c r="AQ7" s="2243">
        <v>18.21484157642093</v>
      </c>
      <c r="AR7" s="2242">
        <v>18.021312422135612</v>
      </c>
      <c r="AS7" s="2242">
        <v>19.022911522605384</v>
      </c>
      <c r="AT7" s="2242">
        <v>18.520278174427229</v>
      </c>
      <c r="AU7" s="2242">
        <v>18.337569014559815</v>
      </c>
      <c r="AV7" s="2242">
        <v>18.404464005233415</v>
      </c>
      <c r="AW7" s="2242">
        <v>18.3</v>
      </c>
      <c r="AX7" s="2244"/>
    </row>
    <row r="8" spans="1:61" ht="17.25" x14ac:dyDescent="0.3">
      <c r="A8" s="2239" t="s">
        <v>4378</v>
      </c>
      <c r="B8" s="2240">
        <v>0.10140426111429046</v>
      </c>
      <c r="C8" s="2240">
        <v>0.10589471241226837</v>
      </c>
      <c r="D8" s="2240">
        <v>0.11068489597478232</v>
      </c>
      <c r="E8" s="2240">
        <v>0.13420253822556999</v>
      </c>
      <c r="F8" s="2240">
        <v>8.1405968067922219E-2</v>
      </c>
      <c r="G8" s="2240">
        <v>7.5999999999999998E-2</v>
      </c>
      <c r="H8" s="2240">
        <v>8.617944059955579E-2</v>
      </c>
      <c r="I8" s="2240">
        <v>9.1381504838376093E-2</v>
      </c>
      <c r="J8" s="2240">
        <v>8.2010890852598411E-2</v>
      </c>
      <c r="K8" s="2240">
        <v>9.6056694525205336E-2</v>
      </c>
      <c r="L8" s="2240">
        <v>9.6426830122635337E-2</v>
      </c>
      <c r="M8" s="2240">
        <v>0.109</v>
      </c>
      <c r="N8" s="2240">
        <v>0.107</v>
      </c>
      <c r="O8" s="2240">
        <v>0.15815332093148349</v>
      </c>
      <c r="P8" s="2240">
        <v>0.14694991323370413</v>
      </c>
      <c r="Q8" s="2240">
        <v>0.12407532303703329</v>
      </c>
      <c r="R8" s="2240">
        <v>0.11825260073262621</v>
      </c>
      <c r="S8" s="2240">
        <v>0.13</v>
      </c>
      <c r="T8" s="2240">
        <v>0.129</v>
      </c>
      <c r="U8" s="2240">
        <v>0.127</v>
      </c>
      <c r="V8" s="2241">
        <v>0.1221773840544107</v>
      </c>
      <c r="W8" s="2242">
        <v>16.446667143528636</v>
      </c>
      <c r="X8" s="2242">
        <v>16.411092890645577</v>
      </c>
      <c r="Y8" s="2242">
        <v>17.8</v>
      </c>
      <c r="Z8" s="2242">
        <v>17.899999999999999</v>
      </c>
      <c r="AA8" s="2242">
        <v>19.106987017216934</v>
      </c>
      <c r="AB8" s="2242">
        <v>18.707460028369997</v>
      </c>
      <c r="AC8" s="2242">
        <v>18.505255305394439</v>
      </c>
      <c r="AD8" s="2242">
        <v>18.688264715851261</v>
      </c>
      <c r="AE8" s="2242">
        <v>18.665572688503023</v>
      </c>
      <c r="AF8" s="2242">
        <v>19.275934037268701</v>
      </c>
      <c r="AG8" s="2242">
        <v>18</v>
      </c>
      <c r="AH8" s="2242">
        <v>18.3</v>
      </c>
      <c r="AI8" s="2242">
        <v>16.600000000000001</v>
      </c>
      <c r="AJ8" s="2242">
        <v>15.6</v>
      </c>
      <c r="AK8" s="2242">
        <v>14.3</v>
      </c>
      <c r="AL8" s="2242">
        <v>9.9073415848788198</v>
      </c>
      <c r="AM8" s="2242">
        <v>13.894017800239904</v>
      </c>
      <c r="AN8" s="2242">
        <v>12.987379307258815</v>
      </c>
      <c r="AO8" s="2242">
        <v>12.687120676440983</v>
      </c>
      <c r="AP8" s="2242">
        <v>11.541547614822806</v>
      </c>
      <c r="AQ8" s="2243">
        <v>10.397266259056606</v>
      </c>
      <c r="AR8" s="2242">
        <v>11.482813013192354</v>
      </c>
      <c r="AS8" s="2242">
        <v>12.220372398420672</v>
      </c>
      <c r="AT8" s="2242">
        <v>11.135984273161625</v>
      </c>
      <c r="AU8" s="2242">
        <v>10.213019762269575</v>
      </c>
      <c r="AV8" s="2242">
        <v>10.564795482922449</v>
      </c>
      <c r="AW8" s="2242">
        <v>8.1999999999999993</v>
      </c>
      <c r="AX8" s="2244"/>
    </row>
    <row r="9" spans="1:61" ht="15.75" hidden="1" customHeight="1" x14ac:dyDescent="0.3">
      <c r="A9" s="2239"/>
      <c r="B9" s="2240">
        <v>0.8239611283071826</v>
      </c>
      <c r="C9" s="2240">
        <v>1.4373029210939954</v>
      </c>
      <c r="D9" s="2240">
        <v>1.6411025237915049</v>
      </c>
      <c r="E9" s="2240">
        <v>2.0360524518371519</v>
      </c>
      <c r="F9" s="2240">
        <v>2.5552436349246372</v>
      </c>
      <c r="G9" s="2240"/>
      <c r="H9" s="2240"/>
      <c r="I9" s="2240"/>
      <c r="J9" s="2240"/>
      <c r="K9" s="2240"/>
      <c r="L9" s="2240"/>
      <c r="M9" s="2240"/>
      <c r="N9" s="2240"/>
      <c r="O9" s="2240"/>
      <c r="P9" s="2240"/>
      <c r="Q9" s="2240"/>
      <c r="R9" s="2240"/>
      <c r="S9" s="2240"/>
      <c r="T9" s="2240"/>
      <c r="U9" s="2240"/>
      <c r="V9" s="2241"/>
      <c r="W9" s="2245"/>
      <c r="X9" s="2245"/>
      <c r="Y9" s="2245"/>
      <c r="Z9" s="2245"/>
      <c r="AA9" s="2246"/>
      <c r="AB9" s="2245"/>
      <c r="AC9" s="2245"/>
      <c r="AD9" s="2245"/>
      <c r="AE9" s="2246"/>
      <c r="AF9" s="2246"/>
      <c r="AG9" s="2246"/>
      <c r="AH9" s="2246"/>
      <c r="AI9" s="2246"/>
      <c r="AJ9" s="2246"/>
      <c r="AK9" s="2246"/>
      <c r="AL9" s="2246"/>
      <c r="AM9" s="2246"/>
      <c r="AN9" s="2246"/>
      <c r="AO9" s="2246"/>
      <c r="AP9" s="2246">
        <v>0</v>
      </c>
      <c r="AQ9" s="2246"/>
      <c r="AR9" s="2246"/>
      <c r="AS9" s="2246"/>
      <c r="AT9" s="2246"/>
      <c r="AU9" s="2246"/>
      <c r="AV9" s="2246"/>
      <c r="AW9" s="2246"/>
      <c r="AX9" s="2244"/>
    </row>
    <row r="10" spans="1:61" ht="15.75" hidden="1" customHeight="1" x14ac:dyDescent="0.3">
      <c r="A10" s="2239"/>
      <c r="B10" s="2240">
        <v>0.87272071449793776</v>
      </c>
      <c r="C10" s="2240">
        <v>1.4515986239049474</v>
      </c>
      <c r="D10" s="2240">
        <v>1.660813683255403</v>
      </c>
      <c r="E10" s="2240">
        <v>2.0554942301869499</v>
      </c>
      <c r="F10" s="2240">
        <v>2.5590518499363855</v>
      </c>
      <c r="G10" s="2240"/>
      <c r="H10" s="2240"/>
      <c r="I10" s="2240"/>
      <c r="J10" s="2240"/>
      <c r="K10" s="2240"/>
      <c r="L10" s="2240"/>
      <c r="M10" s="2240"/>
      <c r="N10" s="2240"/>
      <c r="O10" s="2240"/>
      <c r="P10" s="2240"/>
      <c r="Q10" s="2240"/>
      <c r="R10" s="2240"/>
      <c r="S10" s="2240"/>
      <c r="T10" s="2240"/>
      <c r="U10" s="2240"/>
      <c r="V10" s="2241"/>
      <c r="W10" s="2245"/>
      <c r="X10" s="2245"/>
      <c r="Y10" s="2245"/>
      <c r="Z10" s="2245"/>
      <c r="AA10" s="2246"/>
      <c r="AB10" s="2245"/>
      <c r="AC10" s="2245"/>
      <c r="AD10" s="2245"/>
      <c r="AE10" s="2246"/>
      <c r="AF10" s="2246"/>
      <c r="AG10" s="2246"/>
      <c r="AH10" s="2246"/>
      <c r="AI10" s="2246"/>
      <c r="AJ10" s="2246"/>
      <c r="AK10" s="2246"/>
      <c r="AL10" s="2246"/>
      <c r="AM10" s="2246"/>
      <c r="AN10" s="2246"/>
      <c r="AO10" s="2246"/>
      <c r="AP10" s="2246">
        <v>0</v>
      </c>
      <c r="AQ10" s="2246"/>
      <c r="AR10" s="2246"/>
      <c r="AS10" s="2246"/>
      <c r="AT10" s="2246"/>
      <c r="AU10" s="2246"/>
      <c r="AV10" s="2246"/>
      <c r="AW10" s="2246"/>
      <c r="AX10" s="2244"/>
    </row>
    <row r="11" spans="1:61" ht="15.75" hidden="1" customHeight="1" x14ac:dyDescent="0.3">
      <c r="A11" s="2239"/>
      <c r="B11" s="2240"/>
      <c r="C11" s="2240"/>
      <c r="D11" s="2240"/>
      <c r="E11" s="2240"/>
      <c r="F11" s="2240"/>
      <c r="G11" s="2240"/>
      <c r="H11" s="2240"/>
      <c r="I11" s="2240"/>
      <c r="J11" s="2240"/>
      <c r="K11" s="2240"/>
      <c r="L11" s="2240"/>
      <c r="M11" s="2240"/>
      <c r="N11" s="2240"/>
      <c r="O11" s="2240"/>
      <c r="P11" s="2240"/>
      <c r="Q11" s="2240"/>
      <c r="R11" s="2240"/>
      <c r="S11" s="2240"/>
      <c r="T11" s="2240"/>
      <c r="U11" s="2240"/>
      <c r="V11" s="2241"/>
      <c r="W11" s="2245"/>
      <c r="X11" s="2245"/>
      <c r="Y11" s="2245"/>
      <c r="Z11" s="2245"/>
      <c r="AA11" s="2246"/>
      <c r="AB11" s="2245"/>
      <c r="AC11" s="2245"/>
      <c r="AD11" s="2245"/>
      <c r="AE11" s="2246"/>
      <c r="AF11" s="2246"/>
      <c r="AG11" s="2246"/>
      <c r="AH11" s="2246"/>
      <c r="AI11" s="2246"/>
      <c r="AJ11" s="2246"/>
      <c r="AK11" s="2246"/>
      <c r="AL11" s="2246"/>
      <c r="AM11" s="2246"/>
      <c r="AN11" s="2246"/>
      <c r="AO11" s="2246"/>
      <c r="AP11" s="2246">
        <v>0</v>
      </c>
      <c r="AQ11" s="2246"/>
      <c r="AR11" s="2246"/>
      <c r="AS11" s="2246"/>
      <c r="AT11" s="2246"/>
      <c r="AU11" s="2246"/>
      <c r="AV11" s="2246"/>
      <c r="AW11" s="2246"/>
      <c r="AX11" s="2244"/>
    </row>
    <row r="12" spans="1:61" ht="9" customHeight="1" x14ac:dyDescent="0.3">
      <c r="A12" s="2239"/>
      <c r="B12" s="2240"/>
      <c r="C12" s="2240"/>
      <c r="D12" s="2240"/>
      <c r="E12" s="2240"/>
      <c r="F12" s="2240"/>
      <c r="G12" s="2240"/>
      <c r="H12" s="2240"/>
      <c r="I12" s="2240"/>
      <c r="J12" s="2240"/>
      <c r="K12" s="2240"/>
      <c r="L12" s="2240"/>
      <c r="M12" s="2240"/>
      <c r="N12" s="2240"/>
      <c r="O12" s="2240"/>
      <c r="P12" s="2240"/>
      <c r="Q12" s="2240"/>
      <c r="R12" s="2240"/>
      <c r="S12" s="2240"/>
      <c r="T12" s="2240"/>
      <c r="U12" s="2240"/>
      <c r="V12" s="2241"/>
      <c r="W12" s="2245"/>
      <c r="X12" s="2245"/>
      <c r="Y12" s="2245"/>
      <c r="Z12" s="2245"/>
      <c r="AA12" s="2246"/>
      <c r="AB12" s="2245"/>
      <c r="AC12" s="2245"/>
      <c r="AD12" s="2245"/>
      <c r="AE12" s="2246"/>
      <c r="AF12" s="2246"/>
      <c r="AG12" s="2246"/>
      <c r="AH12" s="2246"/>
      <c r="AI12" s="2246"/>
      <c r="AJ12" s="2246"/>
      <c r="AK12" s="2246"/>
      <c r="AL12" s="2246"/>
      <c r="AM12" s="2246"/>
      <c r="AN12" s="2246"/>
      <c r="AO12" s="2246"/>
      <c r="AP12" s="2246"/>
      <c r="AQ12" s="2246"/>
      <c r="AR12" s="2246"/>
      <c r="AS12" s="2246"/>
      <c r="AT12" s="2246"/>
      <c r="AU12" s="2246"/>
      <c r="AV12" s="2246"/>
      <c r="AW12" s="2246"/>
      <c r="AX12" s="2244"/>
    </row>
    <row r="13" spans="1:61" s="2238" customFormat="1" ht="17.25" x14ac:dyDescent="0.3">
      <c r="A13" s="2247" t="s">
        <v>4379</v>
      </c>
      <c r="B13" s="2240"/>
      <c r="C13" s="2240"/>
      <c r="D13" s="2240"/>
      <c r="E13" s="2240"/>
      <c r="F13" s="2240"/>
      <c r="G13" s="2240"/>
      <c r="H13" s="2240"/>
      <c r="I13" s="2240"/>
      <c r="J13" s="2240"/>
      <c r="K13" s="2240"/>
      <c r="L13" s="2240"/>
      <c r="M13" s="2240"/>
      <c r="N13" s="2240"/>
      <c r="O13" s="2240"/>
      <c r="P13" s="2240"/>
      <c r="Q13" s="2240"/>
      <c r="R13" s="2240"/>
      <c r="S13" s="2240"/>
      <c r="T13" s="2240"/>
      <c r="U13" s="2240"/>
      <c r="V13" s="2241"/>
      <c r="W13" s="2245"/>
      <c r="X13" s="2245"/>
      <c r="Y13" s="2245"/>
      <c r="Z13" s="2245"/>
      <c r="AA13" s="2246"/>
      <c r="AB13" s="2245"/>
      <c r="AC13" s="2245"/>
      <c r="AD13" s="2245"/>
      <c r="AE13" s="2246"/>
      <c r="AF13" s="2246"/>
      <c r="AG13" s="2246"/>
      <c r="AH13" s="2246"/>
      <c r="AI13" s="2246"/>
      <c r="AJ13" s="2246"/>
      <c r="AK13" s="2246"/>
      <c r="AL13" s="2246"/>
      <c r="AM13" s="2246"/>
      <c r="AN13" s="2246"/>
      <c r="AO13" s="2246"/>
      <c r="AP13" s="2246"/>
      <c r="AQ13" s="2246"/>
      <c r="AR13" s="2246"/>
      <c r="AS13" s="2246"/>
      <c r="AT13" s="2246"/>
      <c r="AU13" s="2246"/>
      <c r="AV13" s="2246"/>
      <c r="AW13" s="2246"/>
      <c r="AX13" s="2244"/>
    </row>
    <row r="14" spans="1:61" s="2249" customFormat="1" ht="17.25" x14ac:dyDescent="0.3">
      <c r="A14" s="2248" t="s">
        <v>4380</v>
      </c>
      <c r="B14" s="2240">
        <v>2.5197925557508143E-2</v>
      </c>
      <c r="C14" s="2240">
        <v>2.6045615462957972E-2</v>
      </c>
      <c r="D14" s="2240">
        <v>2.6486309631902225E-2</v>
      </c>
      <c r="E14" s="2240">
        <v>3.2924285771855202E-2</v>
      </c>
      <c r="F14" s="2240">
        <v>2.7363296386452005E-2</v>
      </c>
      <c r="G14" s="2240">
        <v>2.4065356759438657E-2</v>
      </c>
      <c r="H14" s="2240">
        <v>2.5049885804074492E-2</v>
      </c>
      <c r="I14" s="2240">
        <v>2.7651856071952099E-2</v>
      </c>
      <c r="J14" s="2240">
        <v>2.7561775187051701E-2</v>
      </c>
      <c r="K14" s="2240">
        <v>2.6164216840683992E-2</v>
      </c>
      <c r="L14" s="2240">
        <v>2.6373536194376886E-2</v>
      </c>
      <c r="M14" s="2240">
        <v>2.8000000000000001E-2</v>
      </c>
      <c r="N14" s="2240">
        <v>0.03</v>
      </c>
      <c r="O14" s="2240">
        <v>3.7556230260331717E-2</v>
      </c>
      <c r="P14" s="2240">
        <v>3.7761912444048883E-2</v>
      </c>
      <c r="Q14" s="2240">
        <v>3.6370789830943655E-2</v>
      </c>
      <c r="R14" s="2240">
        <v>3.8731735604897399E-2</v>
      </c>
      <c r="S14" s="2240">
        <v>0.04</v>
      </c>
      <c r="T14" s="2240">
        <v>4.1000000000000002E-2</v>
      </c>
      <c r="U14" s="2240">
        <v>4.2000000000000003E-2</v>
      </c>
      <c r="V14" s="2241">
        <v>4.4704044487761899E-2</v>
      </c>
      <c r="W14" s="2242">
        <v>4.9197505521158353</v>
      </c>
      <c r="X14" s="2242">
        <v>5.0754037081381709</v>
      </c>
      <c r="Y14" s="2242">
        <v>5.8000000000000007</v>
      </c>
      <c r="Z14" s="2242">
        <v>7.0000000000000009</v>
      </c>
      <c r="AA14" s="2242">
        <v>7.1953207801947094</v>
      </c>
      <c r="AB14" s="2242">
        <v>7.8326598836997245</v>
      </c>
      <c r="AC14" s="2242">
        <v>7.96090474918556</v>
      </c>
      <c r="AD14" s="2242">
        <v>7.9661725546600737</v>
      </c>
      <c r="AE14" s="2242">
        <v>7.7566016498368402</v>
      </c>
      <c r="AF14" s="2242">
        <v>7.8821384670888035</v>
      </c>
      <c r="AG14" s="2242">
        <v>7.8</v>
      </c>
      <c r="AH14" s="2242">
        <v>7.8</v>
      </c>
      <c r="AI14" s="2242">
        <v>7.0000000000000009</v>
      </c>
      <c r="AJ14" s="2242">
        <v>7.2</v>
      </c>
      <c r="AK14" s="2242">
        <v>6.85</v>
      </c>
      <c r="AL14" s="2242">
        <v>5.3421374731891733</v>
      </c>
      <c r="AM14" s="2242">
        <v>6.521304404860345</v>
      </c>
      <c r="AN14" s="2242">
        <v>6.2709373919024118</v>
      </c>
      <c r="AO14" s="2242">
        <v>6.2569253530058333</v>
      </c>
      <c r="AP14" s="2242">
        <v>5.8247478940608319</v>
      </c>
      <c r="AQ14" s="2242">
        <v>4.9403213350838797</v>
      </c>
      <c r="AR14" s="2242">
        <v>5.2919190662090099</v>
      </c>
      <c r="AS14" s="2242">
        <v>5.8489702018065381</v>
      </c>
      <c r="AT14" s="2242">
        <v>6.1127477251757902</v>
      </c>
      <c r="AU14" s="2242">
        <v>6.2057092378954053</v>
      </c>
      <c r="AV14" s="2242">
        <v>6.2436020991211656</v>
      </c>
      <c r="AW14" s="2242">
        <v>5.6</v>
      </c>
      <c r="AX14" s="2244"/>
      <c r="AY14" s="2238"/>
      <c r="AZ14" s="2238"/>
      <c r="BA14" s="2238"/>
      <c r="BB14" s="2238"/>
      <c r="BC14" s="2238"/>
      <c r="BD14" s="2238"/>
      <c r="BE14" s="2238"/>
      <c r="BF14" s="2238"/>
      <c r="BG14" s="2238"/>
      <c r="BH14" s="2238"/>
      <c r="BI14" s="2238"/>
    </row>
    <row r="15" spans="1:61" ht="17.25" x14ac:dyDescent="0.3">
      <c r="A15" s="2248" t="s">
        <v>4381</v>
      </c>
      <c r="B15" s="2240"/>
      <c r="C15" s="2240"/>
      <c r="D15" s="2240"/>
      <c r="E15" s="2240"/>
      <c r="F15" s="2240"/>
      <c r="G15" s="2240"/>
      <c r="H15" s="2240"/>
      <c r="I15" s="2240"/>
      <c r="J15" s="2240"/>
      <c r="K15" s="2240"/>
      <c r="L15" s="2240"/>
      <c r="M15" s="2240"/>
      <c r="N15" s="2240"/>
      <c r="O15" s="2240"/>
      <c r="P15" s="2240"/>
      <c r="Q15" s="2240"/>
      <c r="R15" s="2240"/>
      <c r="S15" s="2240"/>
      <c r="T15" s="2240"/>
      <c r="U15" s="2240"/>
      <c r="V15" s="2241"/>
      <c r="W15" s="2242"/>
      <c r="X15" s="2242"/>
      <c r="Y15" s="2242"/>
      <c r="Z15" s="2242"/>
      <c r="AA15" s="2242"/>
      <c r="AB15" s="2242"/>
      <c r="AC15" s="2242"/>
      <c r="AD15" s="2242"/>
      <c r="AE15" s="2242"/>
      <c r="AF15" s="2242"/>
      <c r="AG15" s="2242"/>
      <c r="AH15" s="2242"/>
      <c r="AI15" s="2242"/>
      <c r="AJ15" s="2242"/>
      <c r="AK15" s="2246"/>
      <c r="AL15" s="2246"/>
      <c r="AM15" s="2246"/>
      <c r="AN15" s="2246"/>
      <c r="AO15" s="2246"/>
      <c r="AP15" s="2246"/>
      <c r="AQ15" s="2246"/>
      <c r="AR15" s="2246"/>
      <c r="AS15" s="2246"/>
      <c r="AT15" s="2246"/>
      <c r="AU15" s="2246"/>
      <c r="AV15" s="2246"/>
      <c r="AW15" s="2246"/>
      <c r="AX15" s="2244"/>
      <c r="AY15" s="2238"/>
      <c r="AZ15" s="2238"/>
      <c r="BA15" s="2238"/>
      <c r="BB15" s="2238"/>
      <c r="BC15" s="2238"/>
      <c r="BD15" s="2238"/>
      <c r="BE15" s="2238"/>
      <c r="BF15" s="2238"/>
      <c r="BG15" s="2238"/>
      <c r="BH15" s="2238"/>
      <c r="BI15" s="2238"/>
    </row>
    <row r="16" spans="1:61" ht="17.25" x14ac:dyDescent="0.3">
      <c r="A16" s="2250" t="s">
        <v>4382</v>
      </c>
      <c r="B16" s="2240">
        <v>3.0155437159844183E-3</v>
      </c>
      <c r="C16" s="2240">
        <v>4.3193631377357539E-3</v>
      </c>
      <c r="D16" s="2240">
        <v>3.0841900478876497E-3</v>
      </c>
      <c r="E16" s="2240">
        <v>3.3434742997696314E-3</v>
      </c>
      <c r="F16" s="2240">
        <v>2.2633564100575953E-3</v>
      </c>
      <c r="G16" s="2240">
        <v>2.5743099818762759E-3</v>
      </c>
      <c r="H16" s="2240">
        <v>2.8677841566075546E-3</v>
      </c>
      <c r="I16" s="2240">
        <v>2.7469582431086498E-3</v>
      </c>
      <c r="J16" s="2240">
        <v>3.3967870062394778E-3</v>
      </c>
      <c r="K16" s="2240">
        <v>3.3791447360746948E-3</v>
      </c>
      <c r="L16" s="2240">
        <v>5.5081131733300684E-3</v>
      </c>
      <c r="M16" s="2240">
        <v>5.0000000000000001E-3</v>
      </c>
      <c r="N16" s="2240">
        <v>3.0000000000000001E-3</v>
      </c>
      <c r="O16" s="2240">
        <v>2.1539319168444051E-3</v>
      </c>
      <c r="P16" s="2240">
        <v>2.4931277095117804E-3</v>
      </c>
      <c r="Q16" s="2240">
        <v>2.3703916738098897E-3</v>
      </c>
      <c r="R16" s="2240">
        <v>5.0430731233156029E-3</v>
      </c>
      <c r="S16" s="2240">
        <v>1E-3</v>
      </c>
      <c r="T16" s="2240">
        <v>1.0999999999999999E-2</v>
      </c>
      <c r="U16" s="2240">
        <v>3.0000000000000001E-3</v>
      </c>
      <c r="V16" s="2241">
        <v>5.0000000000000001E-3</v>
      </c>
      <c r="W16" s="2242">
        <v>0.3</v>
      </c>
      <c r="X16" s="2242">
        <v>0.4</v>
      </c>
      <c r="Y16" s="2242">
        <v>0.1</v>
      </c>
      <c r="Z16" s="2242">
        <v>0</v>
      </c>
      <c r="AA16" s="2242">
        <v>0.12920864087190195</v>
      </c>
      <c r="AB16" s="2242">
        <v>0.17906161770768128</v>
      </c>
      <c r="AC16" s="2242">
        <v>0.16272967686037082</v>
      </c>
      <c r="AD16" s="2242">
        <v>0.26760242755425767</v>
      </c>
      <c r="AE16" s="2242">
        <v>0.481251878227557</v>
      </c>
      <c r="AF16" s="2242">
        <v>0.36791663612250475</v>
      </c>
      <c r="AG16" s="2242">
        <v>0.28477117470647767</v>
      </c>
      <c r="AH16" s="2242">
        <v>1.3</v>
      </c>
      <c r="AI16" s="2242">
        <v>1.6</v>
      </c>
      <c r="AJ16" s="2242">
        <v>1.81</v>
      </c>
      <c r="AK16" s="2242">
        <v>2.38</v>
      </c>
      <c r="AL16" s="2242">
        <v>3.5538292921179888</v>
      </c>
      <c r="AM16" s="2242">
        <v>2.1473568829140626</v>
      </c>
      <c r="AN16" s="2242">
        <v>3.1274194315739292</v>
      </c>
      <c r="AO16" s="2242">
        <v>3.5695375004339382</v>
      </c>
      <c r="AP16" s="2242">
        <v>2.3896054320652187</v>
      </c>
      <c r="AQ16" s="2242">
        <v>2.4809779610665039</v>
      </c>
      <c r="AR16" s="2242">
        <v>4.3927133173786013</v>
      </c>
      <c r="AS16" s="2242">
        <v>4.6131039573140011</v>
      </c>
      <c r="AT16" s="2242">
        <v>2.7809606158097804</v>
      </c>
      <c r="AU16" s="2242">
        <v>4.2619886732251517</v>
      </c>
      <c r="AV16" s="2242">
        <v>4.5343999631347538</v>
      </c>
      <c r="AW16" s="2242">
        <v>5</v>
      </c>
      <c r="AX16" s="2244"/>
      <c r="AY16" s="2238"/>
      <c r="AZ16" s="2238"/>
      <c r="BA16" s="2238"/>
      <c r="BB16" s="2238"/>
      <c r="BC16" s="2238"/>
      <c r="BD16" s="2238"/>
      <c r="BE16" s="2238"/>
      <c r="BF16" s="2238"/>
      <c r="BG16" s="2238"/>
      <c r="BH16" s="2238"/>
      <c r="BI16" s="2238"/>
    </row>
    <row r="17" spans="1:61" ht="15.75" hidden="1" customHeight="1" x14ac:dyDescent="0.3">
      <c r="A17" s="2250" t="s">
        <v>1052</v>
      </c>
      <c r="B17" s="2240">
        <v>0</v>
      </c>
      <c r="C17" s="2240">
        <v>0</v>
      </c>
      <c r="D17" s="2240">
        <v>0</v>
      </c>
      <c r="E17" s="2240">
        <v>0</v>
      </c>
      <c r="F17" s="2240">
        <v>0</v>
      </c>
      <c r="G17" s="2240">
        <v>0</v>
      </c>
      <c r="H17" s="2240">
        <v>0</v>
      </c>
      <c r="I17" s="2240">
        <v>2.0742703303314701E-5</v>
      </c>
      <c r="J17" s="2240">
        <v>0</v>
      </c>
      <c r="K17" s="2240">
        <v>0</v>
      </c>
      <c r="L17" s="2240">
        <v>0</v>
      </c>
      <c r="M17" s="2240">
        <v>0</v>
      </c>
      <c r="N17" s="2240">
        <v>0</v>
      </c>
      <c r="O17" s="2240">
        <v>0</v>
      </c>
      <c r="P17" s="2240">
        <v>0</v>
      </c>
      <c r="Q17" s="2240">
        <v>0</v>
      </c>
      <c r="R17" s="2240">
        <v>0</v>
      </c>
      <c r="S17" s="2240">
        <v>0</v>
      </c>
      <c r="T17" s="2240">
        <v>0</v>
      </c>
      <c r="U17" s="2240">
        <v>0</v>
      </c>
      <c r="V17" s="2241">
        <v>0</v>
      </c>
      <c r="W17" s="2242">
        <v>0</v>
      </c>
      <c r="X17" s="2242">
        <v>0</v>
      </c>
      <c r="Y17" s="2242">
        <v>0</v>
      </c>
      <c r="Z17" s="2242">
        <v>0</v>
      </c>
      <c r="AA17" s="2242">
        <v>0</v>
      </c>
      <c r="AB17" s="2242">
        <v>0</v>
      </c>
      <c r="AC17" s="2242">
        <v>0</v>
      </c>
      <c r="AD17" s="2242">
        <v>0</v>
      </c>
      <c r="AE17" s="2242">
        <v>0</v>
      </c>
      <c r="AF17" s="2242">
        <v>0</v>
      </c>
      <c r="AG17" s="2242">
        <v>0</v>
      </c>
      <c r="AH17" s="2242">
        <v>0</v>
      </c>
      <c r="AI17" s="2242">
        <v>0</v>
      </c>
      <c r="AJ17" s="2242"/>
      <c r="AK17" s="2242"/>
      <c r="AL17" s="2242"/>
      <c r="AM17" s="2242">
        <v>0</v>
      </c>
      <c r="AN17" s="2242">
        <v>6.3695963041807671E-6</v>
      </c>
      <c r="AO17" s="2242">
        <v>7.3668169322201249E-3</v>
      </c>
      <c r="AP17" s="2242">
        <v>0</v>
      </c>
      <c r="AQ17" s="2242">
        <v>0</v>
      </c>
      <c r="AR17" s="2242">
        <v>6.75889264937738E-8</v>
      </c>
      <c r="AS17" s="2242">
        <v>0</v>
      </c>
      <c r="AT17" s="2242">
        <v>1.1029404139373411E-6</v>
      </c>
      <c r="AU17" s="2242">
        <v>5.0303897755392231E-7</v>
      </c>
      <c r="AV17" s="2242">
        <v>0</v>
      </c>
      <c r="AW17" s="2242"/>
      <c r="AX17" s="2244"/>
      <c r="AY17" s="2238"/>
      <c r="AZ17" s="2238"/>
      <c r="BA17" s="2238"/>
      <c r="BB17" s="2238"/>
      <c r="BC17" s="2238"/>
      <c r="BD17" s="2238"/>
      <c r="BE17" s="2238"/>
      <c r="BF17" s="2238"/>
      <c r="BG17" s="2238"/>
      <c r="BH17" s="2238"/>
      <c r="BI17" s="2238"/>
    </row>
    <row r="18" spans="1:61" ht="17.25" x14ac:dyDescent="0.3">
      <c r="A18" s="2250" t="s">
        <v>960</v>
      </c>
      <c r="B18" s="2240">
        <v>1.4092549441701673E-2</v>
      </c>
      <c r="C18" s="2240">
        <v>1.3649205921122077E-2</v>
      </c>
      <c r="D18" s="2240">
        <v>1.270030536008563E-2</v>
      </c>
      <c r="E18" s="2240">
        <v>1.2439305482407306E-2</v>
      </c>
      <c r="F18" s="2240">
        <v>1.4445408951210477E-2</v>
      </c>
      <c r="G18" s="2240">
        <v>1.2780911935204522E-2</v>
      </c>
      <c r="H18" s="2240">
        <v>1.1694594426882133E-2</v>
      </c>
      <c r="I18" s="2240">
        <v>1.1496703074599499E-2</v>
      </c>
      <c r="J18" s="2240">
        <v>1.3575268995024543E-2</v>
      </c>
      <c r="K18" s="2240">
        <v>1.3378856281861364E-2</v>
      </c>
      <c r="L18" s="2240">
        <v>1.168141210745146E-2</v>
      </c>
      <c r="M18" s="2240">
        <v>1.0999999999999999E-2</v>
      </c>
      <c r="N18" s="2240">
        <v>1.2999999999999999E-2</v>
      </c>
      <c r="O18" s="2240">
        <v>1.263616319426086E-2</v>
      </c>
      <c r="P18" s="2240">
        <v>1.2535027180992352E-2</v>
      </c>
      <c r="Q18" s="2240">
        <v>1.2154399056778346E-2</v>
      </c>
      <c r="R18" s="2240">
        <v>1.2758537196127594E-2</v>
      </c>
      <c r="S18" s="2240">
        <v>1.0999999999999999E-2</v>
      </c>
      <c r="T18" s="2240">
        <v>1.2E-2</v>
      </c>
      <c r="U18" s="2240">
        <v>1.2E-2</v>
      </c>
      <c r="V18" s="2241">
        <v>1.6E-2</v>
      </c>
      <c r="W18" s="2242">
        <v>1.5</v>
      </c>
      <c r="X18" s="2242">
        <v>1.5</v>
      </c>
      <c r="Y18" s="2242">
        <v>1.5</v>
      </c>
      <c r="Z18" s="2242">
        <v>1.5</v>
      </c>
      <c r="AA18" s="2242">
        <v>1.4886987448091058</v>
      </c>
      <c r="AB18" s="2242">
        <v>1.5752569404762784</v>
      </c>
      <c r="AC18" s="2242">
        <v>1.5881682048256272</v>
      </c>
      <c r="AD18" s="2242">
        <v>2.255156749437071</v>
      </c>
      <c r="AE18" s="2242">
        <v>2.3249145146920625</v>
      </c>
      <c r="AF18" s="2242">
        <v>2.9106927784129084</v>
      </c>
      <c r="AG18" s="2242">
        <v>3.1854958654870833</v>
      </c>
      <c r="AH18" s="2242">
        <v>3.8</v>
      </c>
      <c r="AI18" s="2242">
        <v>3.8</v>
      </c>
      <c r="AJ18" s="2242">
        <v>3.95</v>
      </c>
      <c r="AK18" s="2242">
        <v>3.95</v>
      </c>
      <c r="AL18" s="2242">
        <v>3.9147436854671605</v>
      </c>
      <c r="AM18" s="2242">
        <v>11.754983709697516</v>
      </c>
      <c r="AN18" s="2242">
        <v>11.480056521486807</v>
      </c>
      <c r="AO18" s="2242">
        <v>12.157369478837083</v>
      </c>
      <c r="AP18" s="2242">
        <v>13.010093266233715</v>
      </c>
      <c r="AQ18" s="2242">
        <v>12.080694668602995</v>
      </c>
      <c r="AR18" s="2242">
        <v>11.697649694406847</v>
      </c>
      <c r="AS18" s="2242">
        <v>11.397081061464027</v>
      </c>
      <c r="AT18" s="2242">
        <v>9.7873211539381284</v>
      </c>
      <c r="AU18" s="2242">
        <v>9.610060973660719</v>
      </c>
      <c r="AV18" s="2242">
        <v>8.9051769358252493</v>
      </c>
      <c r="AW18" s="2242">
        <v>9.8000000000000007</v>
      </c>
      <c r="AX18" s="2244"/>
      <c r="AY18" s="2238"/>
      <c r="AZ18" s="2238"/>
      <c r="BA18" s="2238"/>
      <c r="BB18" s="2238"/>
      <c r="BC18" s="2238"/>
      <c r="BD18" s="2238"/>
      <c r="BE18" s="2238"/>
      <c r="BF18" s="2238"/>
      <c r="BG18" s="2238"/>
      <c r="BH18" s="2238"/>
      <c r="BI18" s="2238"/>
    </row>
    <row r="19" spans="1:61" ht="15.75" hidden="1" customHeight="1" x14ac:dyDescent="0.3">
      <c r="A19" s="2250" t="s">
        <v>4383</v>
      </c>
      <c r="B19" s="2240">
        <v>1.2933583145196233E-4</v>
      </c>
      <c r="C19" s="2240">
        <v>1.3542259299952717E-4</v>
      </c>
      <c r="D19" s="2240">
        <v>2.7090594245465809E-5</v>
      </c>
      <c r="E19" s="2240">
        <v>2.6432752449088304E-5</v>
      </c>
      <c r="F19" s="2240">
        <v>2.6096989300145516E-5</v>
      </c>
      <c r="G19" s="2240">
        <v>2.2143310927905979E-5</v>
      </c>
      <c r="H19" s="2240">
        <v>2.0083563141495049E-5</v>
      </c>
      <c r="I19" s="2240">
        <v>0</v>
      </c>
      <c r="J19" s="2240">
        <v>1.6379894098325613E-5</v>
      </c>
      <c r="K19" s="2240">
        <v>1.925115470682851E-5</v>
      </c>
      <c r="L19" s="2240">
        <v>1.0049879792999365E-5</v>
      </c>
      <c r="M19" s="2240">
        <v>0</v>
      </c>
      <c r="N19" s="2240">
        <v>0</v>
      </c>
      <c r="O19" s="2240">
        <v>1.6175287811040988E-5</v>
      </c>
      <c r="P19" s="2240">
        <v>4.6737659353978758E-6</v>
      </c>
      <c r="Q19" s="2240">
        <v>5.9854929905078961E-6</v>
      </c>
      <c r="R19" s="2240">
        <v>4.3936030275726805E-6</v>
      </c>
      <c r="S19" s="2240">
        <v>0</v>
      </c>
      <c r="T19" s="2240">
        <v>0</v>
      </c>
      <c r="U19" s="2240">
        <v>0</v>
      </c>
      <c r="V19" s="2241">
        <v>0</v>
      </c>
      <c r="W19" s="2242">
        <v>0</v>
      </c>
      <c r="X19" s="2242">
        <v>0</v>
      </c>
      <c r="Y19" s="2242">
        <v>0</v>
      </c>
      <c r="Z19" s="2242">
        <v>0</v>
      </c>
      <c r="AA19" s="2242">
        <v>0</v>
      </c>
      <c r="AB19" s="2242">
        <v>0</v>
      </c>
      <c r="AC19" s="2242">
        <v>0</v>
      </c>
      <c r="AD19" s="2242">
        <v>0</v>
      </c>
      <c r="AE19" s="2242">
        <v>0</v>
      </c>
      <c r="AF19" s="2242">
        <v>0</v>
      </c>
      <c r="AG19" s="2242">
        <v>0</v>
      </c>
      <c r="AH19" s="2242">
        <v>0</v>
      </c>
      <c r="AI19" s="2242">
        <v>0</v>
      </c>
      <c r="AJ19" s="2242"/>
      <c r="AK19" s="2242"/>
      <c r="AL19" s="2242"/>
      <c r="AM19" s="2242">
        <v>2.632518579061157E-2</v>
      </c>
      <c r="AN19" s="2242">
        <v>2.6348162882491394E-2</v>
      </c>
      <c r="AO19" s="2242">
        <v>2.5244193405041065E-2</v>
      </c>
      <c r="AP19" s="2242">
        <v>2.5039449300756248E-2</v>
      </c>
      <c r="AQ19" s="2242">
        <v>2.4571651738506697E-2</v>
      </c>
      <c r="AR19" s="2242">
        <v>2.4908087071665322E-2</v>
      </c>
      <c r="AS19" s="2242">
        <v>2.3153222522598032E-2</v>
      </c>
      <c r="AT19" s="2242">
        <v>1.6947961233458077E-2</v>
      </c>
      <c r="AU19" s="2242">
        <v>1.6519102727788046E-2</v>
      </c>
      <c r="AV19" s="2242">
        <v>0</v>
      </c>
      <c r="AW19" s="2242"/>
      <c r="AX19" s="2244"/>
      <c r="AY19" s="2238"/>
      <c r="AZ19" s="2238"/>
      <c r="BA19" s="2238"/>
      <c r="BB19" s="2238"/>
      <c r="BC19" s="2238"/>
      <c r="BD19" s="2238"/>
      <c r="BE19" s="2238"/>
      <c r="BF19" s="2238"/>
      <c r="BG19" s="2238"/>
      <c r="BH19" s="2238"/>
      <c r="BI19" s="2238"/>
    </row>
    <row r="20" spans="1:61" ht="17.25" x14ac:dyDescent="0.3">
      <c r="A20" s="2250" t="s">
        <v>4384</v>
      </c>
      <c r="B20" s="2240">
        <v>0.33389757536273279</v>
      </c>
      <c r="C20" s="2240">
        <v>0.34679967273354118</v>
      </c>
      <c r="D20" s="2240">
        <v>0.32817452300591377</v>
      </c>
      <c r="E20" s="2240">
        <v>0.3468926163137464</v>
      </c>
      <c r="F20" s="2240">
        <v>0.35191047592250252</v>
      </c>
      <c r="G20" s="2240">
        <v>0.33532169521547606</v>
      </c>
      <c r="H20" s="2240">
        <v>0.33909472543576735</v>
      </c>
      <c r="I20" s="2240">
        <v>0.33693445741015099</v>
      </c>
      <c r="J20" s="2240">
        <v>0.34179331204783581</v>
      </c>
      <c r="K20" s="2240">
        <v>0.33252461054199867</v>
      </c>
      <c r="L20" s="2240">
        <v>0.33022633402271567</v>
      </c>
      <c r="M20" s="2240">
        <v>0.32600000000000001</v>
      </c>
      <c r="N20" s="2240">
        <v>0.32900000000000001</v>
      </c>
      <c r="O20" s="2240">
        <v>0.31925704095719321</v>
      </c>
      <c r="P20" s="2240">
        <v>0.32836067996376689</v>
      </c>
      <c r="Q20" s="2240">
        <v>0.3293657705711992</v>
      </c>
      <c r="R20" s="2240">
        <v>0.33453988273147722</v>
      </c>
      <c r="S20" s="2240">
        <v>0.32600000000000001</v>
      </c>
      <c r="T20" s="2240">
        <v>0.33500000000000002</v>
      </c>
      <c r="U20" s="2240">
        <v>0.34699999999999998</v>
      </c>
      <c r="V20" s="2241">
        <v>0.34200000000000003</v>
      </c>
      <c r="W20" s="2242">
        <v>33.6</v>
      </c>
      <c r="X20" s="2242">
        <v>33.6</v>
      </c>
      <c r="Y20" s="2242">
        <v>34.799999999999997</v>
      </c>
      <c r="Z20" s="2242">
        <v>35.799999999999997</v>
      </c>
      <c r="AA20" s="2242">
        <v>36.783557136672798</v>
      </c>
      <c r="AB20" s="2242">
        <v>37.063958282435408</v>
      </c>
      <c r="AC20" s="2242">
        <v>36.978404237397925</v>
      </c>
      <c r="AD20" s="2242">
        <v>36.397531754839356</v>
      </c>
      <c r="AE20" s="2242">
        <v>35.607043996424458</v>
      </c>
      <c r="AF20" s="2242">
        <v>35.711979015288627</v>
      </c>
      <c r="AG20" s="2242">
        <v>35.565503851747138</v>
      </c>
      <c r="AH20" s="2242">
        <v>33.700000000000003</v>
      </c>
      <c r="AI20" s="2242">
        <v>33.1</v>
      </c>
      <c r="AJ20" s="2242">
        <v>33.01</v>
      </c>
      <c r="AK20" s="2242">
        <v>33.28</v>
      </c>
      <c r="AL20" s="2242">
        <v>32.854849432543304</v>
      </c>
      <c r="AM20" s="2242">
        <v>26.710892816735182</v>
      </c>
      <c r="AN20" s="2242">
        <v>26.816587973748717</v>
      </c>
      <c r="AO20" s="2242">
        <v>25.685654535962748</v>
      </c>
      <c r="AP20" s="2242">
        <v>26.185769845248487</v>
      </c>
      <c r="AQ20" s="2242">
        <v>26.444479051635987</v>
      </c>
      <c r="AR20" s="2242">
        <v>25.935985804921462</v>
      </c>
      <c r="AS20" s="2242">
        <v>27.123042390586889</v>
      </c>
      <c r="AT20" s="2242">
        <v>28.280747002995604</v>
      </c>
      <c r="AU20" s="2242">
        <v>27.800917616419728</v>
      </c>
      <c r="AV20" s="2242">
        <v>27.343493097023369</v>
      </c>
      <c r="AW20" s="2242">
        <v>26.4</v>
      </c>
      <c r="AX20" s="2244"/>
      <c r="AY20" s="2238"/>
      <c r="AZ20" s="2238"/>
      <c r="BA20" s="2238"/>
      <c r="BB20" s="2238"/>
      <c r="BC20" s="2238"/>
      <c r="BD20" s="2238"/>
      <c r="BE20" s="2238"/>
      <c r="BF20" s="2238"/>
      <c r="BG20" s="2238"/>
      <c r="BH20" s="2238"/>
      <c r="BI20" s="2238"/>
    </row>
    <row r="21" spans="1:61" ht="17.25" x14ac:dyDescent="0.3">
      <c r="A21" s="2250" t="s">
        <v>4385</v>
      </c>
      <c r="B21" s="2240">
        <v>0.13514181439579356</v>
      </c>
      <c r="C21" s="2240">
        <v>0.14405943931739607</v>
      </c>
      <c r="D21" s="2240">
        <v>0.14408870881548616</v>
      </c>
      <c r="E21" s="2240">
        <v>0.15570525298084484</v>
      </c>
      <c r="F21" s="2240">
        <v>0.16138847034649689</v>
      </c>
      <c r="G21" s="2240">
        <v>0.15004974623530135</v>
      </c>
      <c r="H21" s="2240">
        <v>0.15859095302657109</v>
      </c>
      <c r="I21" s="2240">
        <v>0.160909444215905</v>
      </c>
      <c r="J21" s="2240">
        <v>0.15256718262794058</v>
      </c>
      <c r="K21" s="2240">
        <v>0.15046915253648624</v>
      </c>
      <c r="L21" s="2240">
        <v>0.14692682233585846</v>
      </c>
      <c r="M21" s="2240">
        <v>0.14299999999999999</v>
      </c>
      <c r="N21" s="2240">
        <v>0.15</v>
      </c>
      <c r="O21" s="2240">
        <v>0.19112295647056809</v>
      </c>
      <c r="P21" s="2240">
        <v>0.20195561867535916</v>
      </c>
      <c r="Q21" s="2240">
        <v>0.19653475447206908</v>
      </c>
      <c r="R21" s="2240">
        <v>0.20526144136965374</v>
      </c>
      <c r="S21" s="2240">
        <v>0.20799999999999999</v>
      </c>
      <c r="T21" s="2240">
        <v>0.21</v>
      </c>
      <c r="U21" s="2240">
        <v>0.216</v>
      </c>
      <c r="V21" s="2241">
        <v>0.19900000000000001</v>
      </c>
      <c r="W21" s="2242">
        <v>19.2</v>
      </c>
      <c r="X21" s="2242">
        <v>18.600000000000001</v>
      </c>
      <c r="Y21" s="2242">
        <v>20.200000000000003</v>
      </c>
      <c r="Z21" s="2242">
        <v>20.5</v>
      </c>
      <c r="AA21" s="2242">
        <v>20.979802285971722</v>
      </c>
      <c r="AB21" s="2242">
        <v>21.640975993972162</v>
      </c>
      <c r="AC21" s="2242">
        <v>21.755820762617056</v>
      </c>
      <c r="AD21" s="2242">
        <v>21.820244957306862</v>
      </c>
      <c r="AE21" s="2242">
        <v>22.008368369989917</v>
      </c>
      <c r="AF21" s="2242">
        <v>21.591792416870256</v>
      </c>
      <c r="AG21" s="2242">
        <v>22.459342411256831</v>
      </c>
      <c r="AH21" s="2242">
        <v>22.1</v>
      </c>
      <c r="AI21" s="2242">
        <v>21.8</v>
      </c>
      <c r="AJ21" s="2242">
        <v>21.9</v>
      </c>
      <c r="AK21" s="2242">
        <v>21.8</v>
      </c>
      <c r="AL21" s="2242">
        <v>21.578622226795915</v>
      </c>
      <c r="AM21" s="2242">
        <v>22.021047647060975</v>
      </c>
      <c r="AN21" s="2242">
        <v>22.693792244418042</v>
      </c>
      <c r="AO21" s="2242">
        <v>22.567488143699137</v>
      </c>
      <c r="AP21" s="2242">
        <v>23.031073447825836</v>
      </c>
      <c r="AQ21" s="2242">
        <v>23.356358643891166</v>
      </c>
      <c r="AR21" s="2242">
        <v>21.1460361882855</v>
      </c>
      <c r="AS21" s="2242">
        <v>20.932642759312404</v>
      </c>
      <c r="AT21" s="2242">
        <v>22.028585038784424</v>
      </c>
      <c r="AU21" s="2242">
        <v>22.017463624490006</v>
      </c>
      <c r="AV21" s="2242">
        <v>22.260351432331394</v>
      </c>
      <c r="AW21" s="2242">
        <v>21.7</v>
      </c>
      <c r="AX21" s="2244"/>
      <c r="AY21" s="2238"/>
      <c r="AZ21" s="2238"/>
      <c r="BA21" s="2238"/>
      <c r="BB21" s="2238"/>
      <c r="BC21" s="2238"/>
      <c r="BD21" s="2238"/>
      <c r="BE21" s="2238"/>
      <c r="BF21" s="2238"/>
      <c r="BG21" s="2238"/>
      <c r="BH21" s="2238"/>
      <c r="BI21" s="2238"/>
    </row>
    <row r="22" spans="1:61" ht="17.25" x14ac:dyDescent="0.3">
      <c r="A22" s="2250" t="s">
        <v>4386</v>
      </c>
      <c r="B22" s="2240">
        <v>0.51372318125233563</v>
      </c>
      <c r="C22" s="2240">
        <v>0.49103689629720537</v>
      </c>
      <c r="D22" s="2240">
        <v>0.51192518217638128</v>
      </c>
      <c r="E22" s="2240">
        <v>0.48159291817078287</v>
      </c>
      <c r="F22" s="2240">
        <v>0.46996619138043216</v>
      </c>
      <c r="G22" s="2240">
        <v>0.49925119332121393</v>
      </c>
      <c r="H22" s="2240">
        <v>0.48773185939103036</v>
      </c>
      <c r="I22" s="2240">
        <v>0.487891694352933</v>
      </c>
      <c r="J22" s="2240">
        <v>0.48865106942886133</v>
      </c>
      <c r="K22" s="2240">
        <v>0.50022898474887223</v>
      </c>
      <c r="L22" s="2240">
        <v>0.50564726848085129</v>
      </c>
      <c r="M22" s="2240">
        <v>0.51500000000000001</v>
      </c>
      <c r="N22" s="2240">
        <v>0.505</v>
      </c>
      <c r="O22" s="2240">
        <v>0.47481373217332223</v>
      </c>
      <c r="P22" s="2240">
        <v>0.45465087270443438</v>
      </c>
      <c r="Q22" s="2240">
        <v>0.45956869873315292</v>
      </c>
      <c r="R22" s="2240">
        <v>0.44239267197639837</v>
      </c>
      <c r="S22" s="2240">
        <v>0.45500000000000002</v>
      </c>
      <c r="T22" s="2240">
        <v>0.432</v>
      </c>
      <c r="U22" s="2240">
        <v>0.42199999999999999</v>
      </c>
      <c r="V22" s="2241">
        <v>0.437</v>
      </c>
      <c r="W22" s="2242">
        <v>45.4</v>
      </c>
      <c r="X22" s="2242">
        <v>45.9</v>
      </c>
      <c r="Y22" s="2242">
        <v>43.4</v>
      </c>
      <c r="Z22" s="2242">
        <v>42.199999999999996</v>
      </c>
      <c r="AA22" s="2242">
        <v>40.618729311069785</v>
      </c>
      <c r="AB22" s="2242">
        <v>39.540743661972868</v>
      </c>
      <c r="AC22" s="2242">
        <v>39.484628995090688</v>
      </c>
      <c r="AD22" s="2242">
        <v>39.229828078749811</v>
      </c>
      <c r="AE22" s="2242">
        <v>39.549159027412045</v>
      </c>
      <c r="AF22" s="2242">
        <v>39.389090638073448</v>
      </c>
      <c r="AG22" s="2242">
        <v>38.476093801510665</v>
      </c>
      <c r="AH22" s="2242">
        <v>39</v>
      </c>
      <c r="AI22" s="2242">
        <v>39.700000000000003</v>
      </c>
      <c r="AJ22" s="2242">
        <v>39.28</v>
      </c>
      <c r="AK22" s="2242">
        <v>38.6</v>
      </c>
      <c r="AL22" s="2242">
        <v>38.072976428498556</v>
      </c>
      <c r="AM22" s="2242">
        <v>37.339393757801666</v>
      </c>
      <c r="AN22" s="2242">
        <v>35.855789296293707</v>
      </c>
      <c r="AO22" s="2242">
        <v>35.987339330729853</v>
      </c>
      <c r="AP22" s="2242">
        <v>35.35841855932599</v>
      </c>
      <c r="AQ22" s="2242">
        <v>35.612918023064822</v>
      </c>
      <c r="AR22" s="2242">
        <v>36.802706840346985</v>
      </c>
      <c r="AS22" s="2242">
        <v>35.91097660880007</v>
      </c>
      <c r="AT22" s="2242">
        <v>37.105437124298206</v>
      </c>
      <c r="AU22" s="2242">
        <v>36.293049506437612</v>
      </c>
      <c r="AV22" s="2242">
        <v>36.938851774688082</v>
      </c>
      <c r="AW22" s="2242">
        <v>37</v>
      </c>
      <c r="AX22" s="2244"/>
      <c r="AY22" s="2238"/>
      <c r="AZ22" s="2238"/>
      <c r="BA22" s="2238"/>
      <c r="BB22" s="2238"/>
      <c r="BC22" s="2238"/>
      <c r="BD22" s="2238"/>
      <c r="BE22" s="2238"/>
      <c r="BF22" s="2238"/>
      <c r="BG22" s="2238"/>
      <c r="BH22" s="2238"/>
      <c r="BI22" s="2238"/>
    </row>
    <row r="23" spans="1:61" ht="9" customHeight="1" x14ac:dyDescent="0.3">
      <c r="A23" s="2239"/>
      <c r="B23" s="2240"/>
      <c r="C23" s="2240"/>
      <c r="D23" s="2240"/>
      <c r="E23" s="2240"/>
      <c r="F23" s="2240"/>
      <c r="G23" s="2240"/>
      <c r="H23" s="2240"/>
      <c r="I23" s="2240"/>
      <c r="J23" s="2240"/>
      <c r="K23" s="2240"/>
      <c r="L23" s="2240"/>
      <c r="M23" s="2240"/>
      <c r="N23" s="2240"/>
      <c r="O23" s="2240"/>
      <c r="P23" s="2240"/>
      <c r="Q23" s="2240"/>
      <c r="R23" s="2240"/>
      <c r="S23" s="2240"/>
      <c r="T23" s="2240"/>
      <c r="U23" s="2240"/>
      <c r="V23" s="2241"/>
      <c r="W23" s="2242"/>
      <c r="X23" s="2242"/>
      <c r="Y23" s="2242"/>
      <c r="Z23" s="2242"/>
      <c r="AA23" s="2242"/>
      <c r="AB23" s="2242"/>
      <c r="AC23" s="2242"/>
      <c r="AD23" s="2242"/>
      <c r="AE23" s="2242"/>
      <c r="AF23" s="2242"/>
      <c r="AG23" s="2242"/>
      <c r="AH23" s="2242"/>
      <c r="AI23" s="2242"/>
      <c r="AJ23" s="2242"/>
      <c r="AK23" s="2246"/>
      <c r="AL23" s="2246"/>
      <c r="AM23" s="2246"/>
      <c r="AN23" s="2246"/>
      <c r="AO23" s="2246"/>
      <c r="AP23" s="2246"/>
      <c r="AQ23" s="2246"/>
      <c r="AR23" s="2246"/>
      <c r="AS23" s="2246"/>
      <c r="AT23" s="2246"/>
      <c r="AU23" s="2246"/>
      <c r="AV23" s="2246"/>
      <c r="AW23" s="2246"/>
      <c r="AX23" s="2244"/>
      <c r="AY23" s="2238"/>
      <c r="AZ23" s="2238"/>
      <c r="BA23" s="2238"/>
      <c r="BB23" s="2238"/>
      <c r="BC23" s="2238"/>
      <c r="BD23" s="2238"/>
      <c r="BE23" s="2238"/>
      <c r="BF23" s="2238"/>
      <c r="BG23" s="2238"/>
      <c r="BH23" s="2238"/>
      <c r="BI23" s="2238"/>
    </row>
    <row r="24" spans="1:61" s="2238" customFormat="1" ht="17.25" x14ac:dyDescent="0.3">
      <c r="A24" s="2247" t="s">
        <v>4387</v>
      </c>
      <c r="B24" s="2240"/>
      <c r="C24" s="2240"/>
      <c r="D24" s="2240"/>
      <c r="E24" s="2240"/>
      <c r="F24" s="2240"/>
      <c r="G24" s="2240"/>
      <c r="H24" s="2240"/>
      <c r="I24" s="2240"/>
      <c r="J24" s="2240"/>
      <c r="K24" s="2240"/>
      <c r="L24" s="2240"/>
      <c r="M24" s="2240"/>
      <c r="N24" s="2240"/>
      <c r="O24" s="2240"/>
      <c r="P24" s="2240"/>
      <c r="Q24" s="2240"/>
      <c r="R24" s="2240"/>
      <c r="S24" s="2240"/>
      <c r="T24" s="2240"/>
      <c r="U24" s="2240"/>
      <c r="V24" s="2241"/>
      <c r="W24" s="2242"/>
      <c r="X24" s="2242"/>
      <c r="Y24" s="2242"/>
      <c r="Z24" s="2242"/>
      <c r="AA24" s="2242"/>
      <c r="AB24" s="2242"/>
      <c r="AC24" s="2242"/>
      <c r="AD24" s="2242"/>
      <c r="AE24" s="2242"/>
      <c r="AF24" s="2242"/>
      <c r="AG24" s="2242"/>
      <c r="AH24" s="2242"/>
      <c r="AI24" s="2242"/>
      <c r="AJ24" s="2242"/>
      <c r="AK24" s="2246"/>
      <c r="AL24" s="2246"/>
      <c r="AM24" s="2246"/>
      <c r="AN24" s="2246"/>
      <c r="AO24" s="2246"/>
      <c r="AP24" s="2246"/>
      <c r="AQ24" s="2246"/>
      <c r="AR24" s="2246"/>
      <c r="AS24" s="2246"/>
      <c r="AT24" s="2246"/>
      <c r="AU24" s="2246"/>
      <c r="AV24" s="2246"/>
      <c r="AW24" s="2246"/>
      <c r="AX24" s="2244"/>
    </row>
    <row r="25" spans="1:61" s="2249" customFormat="1" ht="17.25" x14ac:dyDescent="0.3">
      <c r="A25" s="2239" t="s">
        <v>4388</v>
      </c>
      <c r="B25" s="2240">
        <v>1.6090034105965979E-2</v>
      </c>
      <c r="C25" s="2240">
        <v>1.7057976197404033E-2</v>
      </c>
      <c r="D25" s="2240">
        <v>1.7000000000000001E-2</v>
      </c>
      <c r="E25" s="2240">
        <v>1.6E-2</v>
      </c>
      <c r="F25" s="2240">
        <v>1.7000000000000001E-2</v>
      </c>
      <c r="G25" s="2240">
        <v>1.4586812296004142E-2</v>
      </c>
      <c r="H25" s="2240">
        <v>1.2180404048535584E-2</v>
      </c>
      <c r="I25" s="2240">
        <v>1.4450478508197201E-2</v>
      </c>
      <c r="J25" s="2240">
        <v>1.3949362314729825E-2</v>
      </c>
      <c r="K25" s="2240">
        <v>1.5650576651972538E-2</v>
      </c>
      <c r="L25" s="2240">
        <v>1.6224751719306336E-2</v>
      </c>
      <c r="M25" s="2240">
        <v>1.2999999999999999E-2</v>
      </c>
      <c r="N25" s="2240">
        <v>1.4999999999999999E-2</v>
      </c>
      <c r="O25" s="2240">
        <v>1.5034313199307653E-2</v>
      </c>
      <c r="P25" s="2240">
        <v>1.523066263055624E-2</v>
      </c>
      <c r="Q25" s="2240">
        <v>1.4159637906424468E-2</v>
      </c>
      <c r="R25" s="2240">
        <v>1.2346864749583146E-2</v>
      </c>
      <c r="S25" s="2240">
        <v>1.2E-2</v>
      </c>
      <c r="T25" s="2240">
        <v>1.0999999999999999E-2</v>
      </c>
      <c r="U25" s="2240">
        <v>1.2999999999999999E-2</v>
      </c>
      <c r="V25" s="2241">
        <v>1.5114834382697631E-2</v>
      </c>
      <c r="W25" s="2242">
        <v>1.415480743806983</v>
      </c>
      <c r="X25" s="2242">
        <v>1.2682065316592466</v>
      </c>
      <c r="Y25" s="2242">
        <v>1.0999999999999999</v>
      </c>
      <c r="Z25" s="2242">
        <v>1.0999999999999999</v>
      </c>
      <c r="AA25" s="2242">
        <v>1.1973223805114095</v>
      </c>
      <c r="AB25" s="2242">
        <v>1.3809003810754978</v>
      </c>
      <c r="AC25" s="2242">
        <v>1.4346374829804802</v>
      </c>
      <c r="AD25" s="2242">
        <v>1.4746585075531982</v>
      </c>
      <c r="AE25" s="2242">
        <v>1.4739863068511501</v>
      </c>
      <c r="AF25" s="2242">
        <v>1.4000000000000001</v>
      </c>
      <c r="AG25" s="2242">
        <v>1.5</v>
      </c>
      <c r="AH25" s="2242">
        <v>1.5</v>
      </c>
      <c r="AI25" s="2242">
        <v>1.6</v>
      </c>
      <c r="AJ25" s="2242">
        <v>1.49</v>
      </c>
      <c r="AK25" s="2242">
        <v>1.54</v>
      </c>
      <c r="AL25" s="2242">
        <v>1.6923639622670097</v>
      </c>
      <c r="AM25" s="2242">
        <v>1.6468253092772327</v>
      </c>
      <c r="AN25" s="2242">
        <v>2.206227257590907</v>
      </c>
      <c r="AO25" s="2242">
        <v>2.0381838431232864</v>
      </c>
      <c r="AP25" s="2242">
        <v>2.0255635368388529</v>
      </c>
      <c r="AQ25" s="2242">
        <v>1.9417430097390922</v>
      </c>
      <c r="AR25" s="2242">
        <v>1.2317727901560871</v>
      </c>
      <c r="AS25" s="2242">
        <v>1.0554889242306253</v>
      </c>
      <c r="AT25" s="2242">
        <v>1.0629833107767395</v>
      </c>
      <c r="AU25" s="2242">
        <v>0.97475112532089192</v>
      </c>
      <c r="AV25" s="2242">
        <v>1.1971871063803601</v>
      </c>
      <c r="AW25" s="2242">
        <v>1.3</v>
      </c>
      <c r="AX25" s="2244"/>
      <c r="AY25" s="2238"/>
      <c r="AZ25" s="2238"/>
      <c r="BA25" s="2238"/>
      <c r="BB25" s="2238"/>
      <c r="BC25" s="2238"/>
      <c r="BD25" s="2238"/>
      <c r="BE25" s="2238"/>
      <c r="BF25" s="2238"/>
      <c r="BG25" s="2238"/>
      <c r="BH25" s="2238"/>
      <c r="BI25" s="2238"/>
    </row>
    <row r="26" spans="1:61" s="2249" customFormat="1" ht="17.25" x14ac:dyDescent="0.3">
      <c r="A26" s="2239" t="s">
        <v>4389</v>
      </c>
      <c r="B26" s="2240">
        <v>0.22024247467788996</v>
      </c>
      <c r="C26" s="2240">
        <v>0.22715409987767532</v>
      </c>
      <c r="D26" s="2240">
        <v>0.22139256495717388</v>
      </c>
      <c r="E26" s="2240">
        <v>0.21</v>
      </c>
      <c r="F26" s="2240">
        <v>0.214</v>
      </c>
      <c r="G26" s="2240">
        <v>0.19518147457291063</v>
      </c>
      <c r="H26" s="2240">
        <v>0.16700000000000001</v>
      </c>
      <c r="I26" s="2240">
        <v>0.200167681142044</v>
      </c>
      <c r="J26" s="2240">
        <v>0.19319702192885313</v>
      </c>
      <c r="K26" s="2240">
        <v>0.21475660485138484</v>
      </c>
      <c r="L26" s="2240">
        <v>0.22058102549230985</v>
      </c>
      <c r="M26" s="2240">
        <v>0.17899999999999999</v>
      </c>
      <c r="N26" s="2240">
        <v>0.20300000000000001</v>
      </c>
      <c r="O26" s="2240">
        <v>0.19630241418985794</v>
      </c>
      <c r="P26" s="2240">
        <v>0.1964053838402276</v>
      </c>
      <c r="Q26" s="2240">
        <v>0.17980837751637718</v>
      </c>
      <c r="R26" s="2240">
        <v>0.15654636430175237</v>
      </c>
      <c r="S26" s="2240">
        <v>0.152</v>
      </c>
      <c r="T26" s="2240">
        <v>0.13500000000000001</v>
      </c>
      <c r="U26" s="2240">
        <v>0.15</v>
      </c>
      <c r="V26" s="2241">
        <v>0.16299382009850857</v>
      </c>
      <c r="W26" s="2242">
        <v>15.244662636871393</v>
      </c>
      <c r="X26" s="2242">
        <v>13.691764718816323</v>
      </c>
      <c r="Y26" s="2242">
        <v>11.4</v>
      </c>
      <c r="Z26" s="2242">
        <v>11.1</v>
      </c>
      <c r="AA26" s="2242">
        <v>12.08330845681771</v>
      </c>
      <c r="AB26" s="2242">
        <v>13.139262747958739</v>
      </c>
      <c r="AC26" s="2242">
        <v>13.643696676349403</v>
      </c>
      <c r="AD26" s="2242">
        <v>14.011488942661035</v>
      </c>
      <c r="AE26" s="2242">
        <v>13.926742731512153</v>
      </c>
      <c r="AF26" s="2242">
        <v>13.200000000000001</v>
      </c>
      <c r="AG26" s="2242">
        <v>14.899999999999999</v>
      </c>
      <c r="AH26" s="2242">
        <v>14.7</v>
      </c>
      <c r="AI26" s="2242">
        <v>16</v>
      </c>
      <c r="AJ26" s="2242">
        <v>14.91</v>
      </c>
      <c r="AK26" s="2242">
        <v>14.64</v>
      </c>
      <c r="AL26" s="2242">
        <v>15.663858058796393</v>
      </c>
      <c r="AM26" s="2242">
        <v>15.061797945756956</v>
      </c>
      <c r="AN26" s="2242">
        <v>18.972522230132622</v>
      </c>
      <c r="AO26" s="2242">
        <v>17.41169088987327</v>
      </c>
      <c r="AP26" s="2242">
        <v>17.284500294032263</v>
      </c>
      <c r="AQ26" s="2242">
        <v>16.706972308375104</v>
      </c>
      <c r="AR26" s="2242">
        <v>10.964274071360022</v>
      </c>
      <c r="AS26" s="2242">
        <v>9.4505960925776655</v>
      </c>
      <c r="AT26" s="2242">
        <v>9.6530941345234851</v>
      </c>
      <c r="AU26" s="2242">
        <v>8.8854924637530601</v>
      </c>
      <c r="AV26" s="2242">
        <v>11.390579873923947</v>
      </c>
      <c r="AW26" s="2242">
        <v>12.7</v>
      </c>
      <c r="AX26" s="2244"/>
      <c r="AY26" s="2238"/>
      <c r="AZ26" s="2238"/>
      <c r="BA26" s="2238"/>
      <c r="BB26" s="2238"/>
      <c r="BC26" s="2238"/>
      <c r="BD26" s="2238"/>
      <c r="BE26" s="2238"/>
      <c r="BF26" s="2238"/>
      <c r="BG26" s="2238"/>
      <c r="BH26" s="2238"/>
      <c r="BI26" s="2238"/>
    </row>
    <row r="27" spans="1:61" ht="17.25" x14ac:dyDescent="0.3">
      <c r="A27" s="2239" t="s">
        <v>4390</v>
      </c>
      <c r="B27" s="2240">
        <v>0.68927270547595321</v>
      </c>
      <c r="C27" s="2240">
        <v>0.68600000000000005</v>
      </c>
      <c r="D27" s="2240">
        <v>0.69</v>
      </c>
      <c r="E27" s="2240">
        <v>0.68899999999999995</v>
      </c>
      <c r="F27" s="2240">
        <v>0.67600000000000005</v>
      </c>
      <c r="G27" s="2240">
        <v>0.69299999999999995</v>
      </c>
      <c r="H27" s="2240">
        <v>0.70499999999999996</v>
      </c>
      <c r="I27" s="2240">
        <v>0.67052464624553398</v>
      </c>
      <c r="J27" s="2240">
        <v>0.69975067350562514</v>
      </c>
      <c r="K27" s="2240">
        <v>0.65439552793373612</v>
      </c>
      <c r="L27" s="2240">
        <v>0.62417960009325579</v>
      </c>
      <c r="M27" s="2240">
        <v>0.65400000000000003</v>
      </c>
      <c r="N27" s="2240">
        <v>0.59699999999999998</v>
      </c>
      <c r="O27" s="2240">
        <v>0.62977187817500924</v>
      </c>
      <c r="P27" s="2240">
        <v>0.65165725198905189</v>
      </c>
      <c r="Q27" s="2240">
        <v>0.65688000793393164</v>
      </c>
      <c r="R27" s="2240">
        <v>0.69779968032192285</v>
      </c>
      <c r="S27" s="2240">
        <v>0.71299999999999997</v>
      </c>
      <c r="T27" s="2240">
        <v>0.71299999999999997</v>
      </c>
      <c r="U27" s="2240">
        <v>0.66800000000000004</v>
      </c>
      <c r="V27" s="2241">
        <v>0.68237790917093921</v>
      </c>
      <c r="W27" s="2242">
        <v>48.957804329847562</v>
      </c>
      <c r="X27" s="2242">
        <v>64.890780202486482</v>
      </c>
      <c r="Y27" s="2242">
        <v>62</v>
      </c>
      <c r="Z27" s="2242">
        <v>61.8</v>
      </c>
      <c r="AA27" s="2242">
        <v>68.53268891713283</v>
      </c>
      <c r="AB27" s="2242">
        <v>62.741210017356288</v>
      </c>
      <c r="AC27" s="2242">
        <v>67.223235194532577</v>
      </c>
      <c r="AD27" s="2242">
        <v>62.980100903777867</v>
      </c>
      <c r="AE27" s="2242">
        <v>71.514311582573526</v>
      </c>
      <c r="AF27" s="2242">
        <v>69.20210908500357</v>
      </c>
      <c r="AG27" s="2242">
        <v>68.8</v>
      </c>
      <c r="AH27" s="2242">
        <v>70.199999999999989</v>
      </c>
      <c r="AI27" s="2242">
        <v>69.599999999999994</v>
      </c>
      <c r="AJ27" s="2242">
        <v>66.95</v>
      </c>
      <c r="AK27" s="2242">
        <v>71.459999999999994</v>
      </c>
      <c r="AL27" s="2242">
        <v>71.322508294203303</v>
      </c>
      <c r="AM27" s="2242">
        <v>72.923885275720281</v>
      </c>
      <c r="AN27" s="2242">
        <v>72.693468284242726</v>
      </c>
      <c r="AO27" s="2242">
        <v>73.810115711038463</v>
      </c>
      <c r="AP27" s="2242">
        <v>72.802980924650825</v>
      </c>
      <c r="AQ27" s="2243">
        <v>69.294822860877105</v>
      </c>
      <c r="AR27" s="2242">
        <v>71.737733415435329</v>
      </c>
      <c r="AS27" s="2242">
        <v>65.854990318326585</v>
      </c>
      <c r="AT27" s="2242">
        <v>68.207367998092536</v>
      </c>
      <c r="AU27" s="2242">
        <v>69.007966557859902</v>
      </c>
      <c r="AV27" s="2242">
        <v>63.084492648444566</v>
      </c>
      <c r="AW27" s="2242">
        <v>69.3</v>
      </c>
      <c r="AX27" s="2244"/>
      <c r="AY27" s="2238"/>
      <c r="AZ27" s="2238"/>
      <c r="BA27" s="2238"/>
      <c r="BB27" s="2238"/>
      <c r="BC27" s="2238"/>
      <c r="BD27" s="2238"/>
      <c r="BE27" s="2238"/>
      <c r="BF27" s="2238"/>
      <c r="BG27" s="2238"/>
      <c r="BH27" s="2238"/>
      <c r="BI27" s="2238"/>
    </row>
    <row r="28" spans="1:61" ht="17.25" x14ac:dyDescent="0.3">
      <c r="A28" s="2239" t="s">
        <v>4391</v>
      </c>
      <c r="B28" s="2240">
        <v>0.38165357658836813</v>
      </c>
      <c r="C28" s="2240">
        <v>0.38800000000000001</v>
      </c>
      <c r="D28" s="2240">
        <v>0.37591465370404409</v>
      </c>
      <c r="E28" s="2240">
        <v>0.39200000000000002</v>
      </c>
      <c r="F28" s="2240">
        <v>0.39900000000000002</v>
      </c>
      <c r="G28" s="2240">
        <v>0.40894936046831321</v>
      </c>
      <c r="H28" s="2240">
        <v>0.43041634891269864</v>
      </c>
      <c r="I28" s="2240">
        <v>0.38928613324127903</v>
      </c>
      <c r="J28" s="2240">
        <v>0.39348905199766759</v>
      </c>
      <c r="K28" s="2240">
        <v>0.3671289285246872</v>
      </c>
      <c r="L28" s="2240">
        <v>0.36766692890891983</v>
      </c>
      <c r="M28" s="2240">
        <v>0.41199999999999998</v>
      </c>
      <c r="N28" s="2240">
        <v>0.33800000000000002</v>
      </c>
      <c r="O28" s="2240">
        <v>0.39021901253483943</v>
      </c>
      <c r="P28" s="2240">
        <v>0.3860554089170613</v>
      </c>
      <c r="Q28" s="2240">
        <v>0.38746267888210367</v>
      </c>
      <c r="R28" s="2240">
        <v>0.41456959896407691</v>
      </c>
      <c r="S28" s="2240">
        <v>0.43</v>
      </c>
      <c r="T28" s="2240">
        <v>0.437</v>
      </c>
      <c r="U28" s="2240">
        <v>0.44800000000000001</v>
      </c>
      <c r="V28" s="2241">
        <v>0.42688328881786741</v>
      </c>
      <c r="W28" s="2242">
        <v>36.878828281237382</v>
      </c>
      <c r="X28" s="2242">
        <v>43.598319242041796</v>
      </c>
      <c r="Y28" s="2242">
        <v>40.6</v>
      </c>
      <c r="Z28" s="2242">
        <v>39.5</v>
      </c>
      <c r="AA28" s="2242">
        <v>44.266421935883159</v>
      </c>
      <c r="AB28" s="2242">
        <v>36.183633918285516</v>
      </c>
      <c r="AC28" s="2242">
        <v>41.777357758885245</v>
      </c>
      <c r="AD28" s="2242">
        <v>38.91381225487185</v>
      </c>
      <c r="AE28" s="2242">
        <v>45.883118245707983</v>
      </c>
      <c r="AF28" s="2242">
        <v>42.256130385845161</v>
      </c>
      <c r="AG28" s="2242">
        <v>40.200000000000003</v>
      </c>
      <c r="AH28" s="2242">
        <v>44.3</v>
      </c>
      <c r="AI28" s="2242">
        <v>42.9</v>
      </c>
      <c r="AJ28" s="2242">
        <v>41.13</v>
      </c>
      <c r="AK28" s="2242">
        <v>40.51</v>
      </c>
      <c r="AL28" s="2242">
        <v>41.5242541537189</v>
      </c>
      <c r="AM28" s="2242">
        <v>39.572794892234917</v>
      </c>
      <c r="AN28" s="2242">
        <v>38.423939843807844</v>
      </c>
      <c r="AO28" s="2242">
        <v>40.384402037778628</v>
      </c>
      <c r="AP28" s="2242">
        <v>42.454167747126895</v>
      </c>
      <c r="AQ28" s="2243">
        <v>41.056475919522718</v>
      </c>
      <c r="AR28" s="2242">
        <v>41.813727199979823</v>
      </c>
      <c r="AS28" s="2242">
        <v>40.032403383137968</v>
      </c>
      <c r="AT28" s="2242">
        <v>43.322117908762124</v>
      </c>
      <c r="AU28" s="2242">
        <v>44.125550257001215</v>
      </c>
      <c r="AV28" s="2242">
        <v>44.025934383685687</v>
      </c>
      <c r="AW28" s="2242">
        <v>43.2</v>
      </c>
      <c r="AX28" s="2244"/>
      <c r="AY28" s="2238"/>
      <c r="AZ28" s="2238"/>
      <c r="BA28" s="2238"/>
      <c r="BB28" s="2238"/>
      <c r="BC28" s="2238"/>
      <c r="BD28" s="2238"/>
      <c r="BE28" s="2238"/>
      <c r="BF28" s="2238"/>
      <c r="BG28" s="2238"/>
      <c r="BH28" s="2238"/>
      <c r="BI28" s="2238"/>
    </row>
    <row r="29" spans="1:61" ht="7.5" customHeight="1" x14ac:dyDescent="0.3">
      <c r="A29" s="2239"/>
      <c r="B29" s="2240"/>
      <c r="C29" s="2240"/>
      <c r="D29" s="2240"/>
      <c r="E29" s="2240"/>
      <c r="F29" s="2240"/>
      <c r="G29" s="2240"/>
      <c r="H29" s="2240"/>
      <c r="I29" s="2240"/>
      <c r="J29" s="2240"/>
      <c r="K29" s="2240"/>
      <c r="L29" s="2240"/>
      <c r="M29" s="2240"/>
      <c r="N29" s="2240"/>
      <c r="O29" s="2240"/>
      <c r="P29" s="2240"/>
      <c r="Q29" s="2240"/>
      <c r="R29" s="2240"/>
      <c r="S29" s="2240"/>
      <c r="T29" s="2240"/>
      <c r="U29" s="2240"/>
      <c r="V29" s="2241"/>
      <c r="W29" s="2242"/>
      <c r="X29" s="2242"/>
      <c r="Y29" s="2242"/>
      <c r="Z29" s="2242"/>
      <c r="AA29" s="2242"/>
      <c r="AB29" s="2242"/>
      <c r="AC29" s="2242"/>
      <c r="AD29" s="2242"/>
      <c r="AE29" s="2242"/>
      <c r="AF29" s="2242"/>
      <c r="AG29" s="2242"/>
      <c r="AH29" s="2242"/>
      <c r="AI29" s="2242"/>
      <c r="AJ29" s="2242"/>
      <c r="AK29" s="2242"/>
      <c r="AL29" s="2242"/>
      <c r="AM29" s="2242"/>
      <c r="AN29" s="2242"/>
      <c r="AO29" s="2242"/>
      <c r="AP29" s="2242">
        <v>0</v>
      </c>
      <c r="AQ29" s="2242"/>
      <c r="AR29" s="2242"/>
      <c r="AS29" s="2242"/>
      <c r="AT29" s="2242"/>
      <c r="AU29" s="2242"/>
      <c r="AV29" s="2242"/>
      <c r="AW29" s="2242"/>
      <c r="AX29" s="2244"/>
      <c r="AY29" s="2238"/>
      <c r="AZ29" s="2238"/>
      <c r="BA29" s="2238"/>
      <c r="BB29" s="2238"/>
      <c r="BC29" s="2238"/>
      <c r="BD29" s="2238"/>
      <c r="BE29" s="2238"/>
      <c r="BF29" s="2238"/>
      <c r="BG29" s="2238"/>
      <c r="BH29" s="2238"/>
      <c r="BI29" s="2238"/>
    </row>
    <row r="30" spans="1:61" s="2238" customFormat="1" ht="17.25" x14ac:dyDescent="0.3">
      <c r="A30" s="2247" t="s">
        <v>4392</v>
      </c>
      <c r="B30" s="2240"/>
      <c r="C30" s="2240"/>
      <c r="D30" s="2240"/>
      <c r="E30" s="2240"/>
      <c r="F30" s="2240"/>
      <c r="G30" s="2240"/>
      <c r="H30" s="2240"/>
      <c r="I30" s="2240"/>
      <c r="J30" s="2240"/>
      <c r="K30" s="2240"/>
      <c r="L30" s="2240"/>
      <c r="M30" s="2240"/>
      <c r="N30" s="2240"/>
      <c r="O30" s="2240"/>
      <c r="P30" s="2240"/>
      <c r="Q30" s="2240"/>
      <c r="R30" s="2240"/>
      <c r="S30" s="2240"/>
      <c r="T30" s="2240"/>
      <c r="U30" s="2240"/>
      <c r="V30" s="2241"/>
      <c r="W30" s="2242"/>
      <c r="X30" s="2242"/>
      <c r="Y30" s="2242"/>
      <c r="Z30" s="2242"/>
      <c r="AA30" s="2242"/>
      <c r="AB30" s="2242"/>
      <c r="AC30" s="2242"/>
      <c r="AD30" s="2242"/>
      <c r="AE30" s="2242"/>
      <c r="AF30" s="2242"/>
      <c r="AG30" s="2242"/>
      <c r="AH30" s="2242"/>
      <c r="AI30" s="2242"/>
      <c r="AJ30" s="2242"/>
      <c r="AK30" s="2242"/>
      <c r="AL30" s="2242"/>
      <c r="AM30" s="2242"/>
      <c r="AN30" s="2242"/>
      <c r="AO30" s="2242"/>
      <c r="AP30" s="2242"/>
      <c r="AQ30" s="2242"/>
      <c r="AR30" s="2242"/>
      <c r="AS30" s="2242"/>
      <c r="AT30" s="2242"/>
      <c r="AU30" s="2242"/>
      <c r="AV30" s="2242"/>
      <c r="AW30" s="2242"/>
      <c r="AX30" s="2244"/>
    </row>
    <row r="31" spans="1:61" s="2254" customFormat="1" ht="6.75" hidden="1" customHeight="1" x14ac:dyDescent="0.3">
      <c r="A31" s="2251"/>
      <c r="B31" s="2252"/>
      <c r="C31" s="2252"/>
      <c r="D31" s="2252"/>
      <c r="E31" s="2252"/>
      <c r="F31" s="2252"/>
      <c r="G31" s="2252"/>
      <c r="H31" s="2252"/>
      <c r="I31" s="2252"/>
      <c r="J31" s="2252"/>
      <c r="K31" s="2252"/>
      <c r="L31" s="2252"/>
      <c r="M31" s="2252"/>
      <c r="N31" s="2252"/>
      <c r="O31" s="2252"/>
      <c r="P31" s="2252"/>
      <c r="Q31" s="2252"/>
      <c r="R31" s="2252"/>
      <c r="S31" s="2252"/>
      <c r="T31" s="2252"/>
      <c r="U31" s="2252"/>
      <c r="V31" s="2253"/>
      <c r="W31" s="2242">
        <v>0</v>
      </c>
      <c r="X31" s="2242">
        <v>0</v>
      </c>
      <c r="Y31" s="2242">
        <v>0</v>
      </c>
      <c r="Z31" s="2242">
        <v>0</v>
      </c>
      <c r="AA31" s="2242">
        <v>0</v>
      </c>
      <c r="AB31" s="2242">
        <v>0</v>
      </c>
      <c r="AC31" s="2242">
        <v>0</v>
      </c>
      <c r="AD31" s="2242">
        <v>0</v>
      </c>
      <c r="AE31" s="2242">
        <v>0</v>
      </c>
      <c r="AF31" s="2242">
        <v>0</v>
      </c>
      <c r="AG31" s="2242">
        <v>0</v>
      </c>
      <c r="AH31" s="2242">
        <v>0</v>
      </c>
      <c r="AI31" s="2242">
        <v>0</v>
      </c>
      <c r="AJ31" s="2242"/>
      <c r="AK31" s="2242"/>
      <c r="AL31" s="2242"/>
      <c r="AM31" s="2242"/>
      <c r="AN31" s="2242"/>
      <c r="AO31" s="2242"/>
      <c r="AP31" s="2242">
        <v>0</v>
      </c>
      <c r="AQ31" s="2242"/>
      <c r="AR31" s="2242"/>
      <c r="AS31" s="2242"/>
      <c r="AT31" s="2242"/>
      <c r="AU31" s="2242"/>
      <c r="AV31" s="2242"/>
      <c r="AW31" s="2242"/>
      <c r="AX31" s="2244"/>
      <c r="AY31" s="2238"/>
      <c r="AZ31" s="2238"/>
      <c r="BA31" s="2238"/>
      <c r="BB31" s="2238"/>
      <c r="BC31" s="2238"/>
      <c r="BD31" s="2238"/>
      <c r="BE31" s="2238"/>
      <c r="BF31" s="2238"/>
      <c r="BG31" s="2238"/>
      <c r="BH31" s="2238"/>
      <c r="BI31" s="2238"/>
    </row>
    <row r="32" spans="1:61" s="2249" customFormat="1" ht="17.25" x14ac:dyDescent="0.3">
      <c r="A32" s="2239" t="s">
        <v>4393</v>
      </c>
      <c r="B32" s="2240">
        <f>3198.69553483832%/100</f>
        <v>0.319869553483832</v>
      </c>
      <c r="C32" s="2240">
        <f>2883.54139724783%/100</f>
        <v>0.28835413972478302</v>
      </c>
      <c r="D32" s="2240">
        <f>2647.99753987011%/100</f>
        <v>0.264799753987011</v>
      </c>
      <c r="E32" s="2240">
        <f>2793.88812550324%/100</f>
        <v>0.27938881255032405</v>
      </c>
      <c r="F32" s="2240">
        <f>2764.2792299214%/100</f>
        <v>0.27642792299214003</v>
      </c>
      <c r="G32" s="2240">
        <f>2494.99233140775%/100</f>
        <v>0.24949923314077502</v>
      </c>
      <c r="H32" s="2240">
        <f>2359.35420038034%/100</f>
        <v>0.235935420038034</v>
      </c>
      <c r="I32" s="2240">
        <v>0.233821796802682</v>
      </c>
      <c r="J32" s="2240">
        <v>0.19846258281635012</v>
      </c>
      <c r="K32" s="2240">
        <v>0.21183228729625447</v>
      </c>
      <c r="L32" s="2240">
        <v>0.1823844581403502</v>
      </c>
      <c r="M32" s="2240">
        <v>0.17699999999999999</v>
      </c>
      <c r="N32" s="2240">
        <v>0.191</v>
      </c>
      <c r="O32" s="2240">
        <v>0.14787624364786564</v>
      </c>
      <c r="P32" s="2240">
        <v>0.1635561889119112</v>
      </c>
      <c r="Q32" s="2240">
        <v>0.19142503995162541</v>
      </c>
      <c r="R32" s="2240">
        <v>0.19068883377495952</v>
      </c>
      <c r="S32" s="2240">
        <v>0.19400000000000001</v>
      </c>
      <c r="T32" s="2240">
        <v>0.17499999999999999</v>
      </c>
      <c r="U32" s="2240">
        <v>0.22500000000000001</v>
      </c>
      <c r="V32" s="2241">
        <v>0.22699012975755481</v>
      </c>
      <c r="W32" s="2242">
        <v>24.09625881394858</v>
      </c>
      <c r="X32" s="2242">
        <v>25.956200484147235</v>
      </c>
      <c r="Y32" s="2242">
        <v>25.1</v>
      </c>
      <c r="Z32" s="2242">
        <v>24.3</v>
      </c>
      <c r="AA32" s="2242">
        <v>27.142915617403883</v>
      </c>
      <c r="AB32" s="2242">
        <v>27.434399319476118</v>
      </c>
      <c r="AC32" s="2242">
        <v>27.927923997394061</v>
      </c>
      <c r="AD32" s="2242">
        <v>28.268794851144087</v>
      </c>
      <c r="AE32" s="2242">
        <v>27.859308096266783</v>
      </c>
      <c r="AF32" s="2242">
        <v>26.837315676924266</v>
      </c>
      <c r="AG32" s="2242">
        <v>28.1</v>
      </c>
      <c r="AH32" s="2242">
        <v>25</v>
      </c>
      <c r="AI32" s="2242">
        <v>22.1</v>
      </c>
      <c r="AJ32" s="2242">
        <v>23.2</v>
      </c>
      <c r="AK32" s="2242">
        <v>25.37</v>
      </c>
      <c r="AL32" s="2242">
        <v>21.572066904887965</v>
      </c>
      <c r="AM32" s="2242">
        <v>22.546695113733346</v>
      </c>
      <c r="AN32" s="2242">
        <v>22.557680565156815</v>
      </c>
      <c r="AO32" s="2242">
        <v>20.991140022327809</v>
      </c>
      <c r="AP32" s="2242">
        <v>21.741972974986023</v>
      </c>
      <c r="AQ32" s="2242">
        <v>25.271548428200468</v>
      </c>
      <c r="AR32" s="2242">
        <v>24.527136382024747</v>
      </c>
      <c r="AS32" s="2242">
        <v>26.38357194716453</v>
      </c>
      <c r="AT32" s="2242">
        <v>27.699442655492518</v>
      </c>
      <c r="AU32" s="2242">
        <v>26.049504322446694</v>
      </c>
      <c r="AV32" s="2242">
        <v>29.386920832383044</v>
      </c>
      <c r="AW32" s="2242">
        <v>27.3</v>
      </c>
      <c r="AX32" s="2244"/>
      <c r="AY32" s="2238"/>
      <c r="AZ32" s="2238"/>
      <c r="BA32" s="2238"/>
      <c r="BB32" s="2238"/>
      <c r="BC32" s="2238"/>
      <c r="BD32" s="2238"/>
      <c r="BE32" s="2238"/>
      <c r="BF32" s="2238"/>
      <c r="BG32" s="2238"/>
      <c r="BH32" s="2238"/>
      <c r="BI32" s="2238"/>
    </row>
    <row r="33" spans="1:61" ht="17.25" x14ac:dyDescent="0.3">
      <c r="A33" s="2239" t="s">
        <v>4394</v>
      </c>
      <c r="B33" s="2240">
        <v>0.36733440968615505</v>
      </c>
      <c r="C33" s="2240">
        <v>0.34416969269264264</v>
      </c>
      <c r="D33" s="2240">
        <v>0.31765180209417104</v>
      </c>
      <c r="E33" s="2240">
        <v>0.34403627001483933</v>
      </c>
      <c r="F33" s="2240">
        <v>0.35415334845235552</v>
      </c>
      <c r="G33" s="2240">
        <v>0.32384477218823571</v>
      </c>
      <c r="H33" s="2240">
        <v>0.3122705232676406</v>
      </c>
      <c r="I33" s="2240">
        <v>0.31876904337777801</v>
      </c>
      <c r="J33" s="2240">
        <v>0.28078266284313547</v>
      </c>
      <c r="K33" s="2240">
        <v>0.29928540102271473</v>
      </c>
      <c r="L33" s="2240">
        <v>0.26706251255058722</v>
      </c>
      <c r="M33" s="2240">
        <v>0.26</v>
      </c>
      <c r="N33" s="2240">
        <v>0.28799999999999998</v>
      </c>
      <c r="O33" s="2240">
        <v>0.22604206315803368</v>
      </c>
      <c r="P33" s="2240">
        <v>0.25120426135156182</v>
      </c>
      <c r="Q33" s="2240">
        <v>0.27451269118104954</v>
      </c>
      <c r="R33" s="2240">
        <v>0.27949757265796787</v>
      </c>
      <c r="S33" s="2240">
        <v>0.28000000000000003</v>
      </c>
      <c r="T33" s="2240">
        <v>0.26500000000000001</v>
      </c>
      <c r="U33" s="2240">
        <v>0.31</v>
      </c>
      <c r="V33" s="2241">
        <v>0.29133738928079433</v>
      </c>
      <c r="W33" s="2242">
        <v>30.194998135417585</v>
      </c>
      <c r="X33" s="2242">
        <v>32.996147914315046</v>
      </c>
      <c r="Y33" s="2242">
        <v>31.7</v>
      </c>
      <c r="Z33" s="2242">
        <v>31.1</v>
      </c>
      <c r="AA33" s="2242">
        <v>34.489015586532489</v>
      </c>
      <c r="AB33" s="2242">
        <v>34.421831374166722</v>
      </c>
      <c r="AC33" s="2242">
        <v>34.132045167644662</v>
      </c>
      <c r="AD33" s="2242">
        <v>34.280026697973724</v>
      </c>
      <c r="AE33" s="2242">
        <v>33.851704489104179</v>
      </c>
      <c r="AF33" s="2242">
        <v>33.307781232977042</v>
      </c>
      <c r="AG33" s="2242">
        <v>35.199999999999996</v>
      </c>
      <c r="AH33" s="2242">
        <v>32.200000000000003</v>
      </c>
      <c r="AI33" s="2242">
        <v>28.9</v>
      </c>
      <c r="AJ33" s="2242">
        <v>30.03</v>
      </c>
      <c r="AK33" s="2242">
        <v>28.79</v>
      </c>
      <c r="AL33" s="2242">
        <v>24.570447913983699</v>
      </c>
      <c r="AM33" s="2242">
        <v>25.525085947107247</v>
      </c>
      <c r="AN33" s="2242">
        <v>25.636014001331485</v>
      </c>
      <c r="AO33" s="2242">
        <v>23.863619699285589</v>
      </c>
      <c r="AP33" s="2242">
        <v>24.717089688296614</v>
      </c>
      <c r="AQ33" s="2242">
        <v>28.528597138542644</v>
      </c>
      <c r="AR33" s="2242">
        <v>27.714199398343819</v>
      </c>
      <c r="AS33" s="2242">
        <v>29.723515893727487</v>
      </c>
      <c r="AT33" s="2242">
        <v>31.071832868578163</v>
      </c>
      <c r="AU33" s="2242">
        <v>29.258097229978631</v>
      </c>
      <c r="AV33" s="2242">
        <v>32.814777103977924</v>
      </c>
      <c r="AW33" s="2242">
        <v>30.5</v>
      </c>
      <c r="AX33" s="2244"/>
      <c r="AY33" s="2238"/>
      <c r="AZ33" s="2238"/>
      <c r="BA33" s="2238"/>
      <c r="BB33" s="2238"/>
      <c r="BC33" s="2238"/>
      <c r="BD33" s="2238"/>
      <c r="BE33" s="2238"/>
      <c r="BF33" s="2238"/>
      <c r="BG33" s="2238"/>
      <c r="BH33" s="2238"/>
      <c r="BI33" s="2238"/>
    </row>
    <row r="34" spans="1:61" ht="6" customHeight="1" x14ac:dyDescent="0.3">
      <c r="A34" s="2239"/>
      <c r="B34" s="2240"/>
      <c r="C34" s="2240"/>
      <c r="D34" s="2240"/>
      <c r="E34" s="2240"/>
      <c r="F34" s="2240"/>
      <c r="G34" s="2240"/>
      <c r="H34" s="2240"/>
      <c r="I34" s="2240"/>
      <c r="J34" s="2240"/>
      <c r="K34" s="2240"/>
      <c r="L34" s="2240"/>
      <c r="M34" s="2240"/>
      <c r="N34" s="2240"/>
      <c r="O34" s="2240"/>
      <c r="P34" s="2240"/>
      <c r="Q34" s="2240"/>
      <c r="R34" s="2240"/>
      <c r="S34" s="2240"/>
      <c r="T34" s="2240"/>
      <c r="U34" s="2240"/>
      <c r="V34" s="2241"/>
      <c r="W34" s="2242">
        <v>0</v>
      </c>
      <c r="X34" s="2242">
        <v>0</v>
      </c>
      <c r="Y34" s="2242">
        <v>0</v>
      </c>
      <c r="Z34" s="2242">
        <v>0</v>
      </c>
      <c r="AA34" s="2242">
        <v>0</v>
      </c>
      <c r="AB34" s="2242">
        <v>0</v>
      </c>
      <c r="AC34" s="2242">
        <v>0</v>
      </c>
      <c r="AD34" s="2242">
        <v>0</v>
      </c>
      <c r="AE34" s="2242">
        <v>0</v>
      </c>
      <c r="AF34" s="2242">
        <v>0</v>
      </c>
      <c r="AG34" s="2242">
        <v>0</v>
      </c>
      <c r="AH34" s="2242">
        <v>0</v>
      </c>
      <c r="AI34" s="2242">
        <v>0</v>
      </c>
      <c r="AJ34" s="2242"/>
      <c r="AK34" s="2242"/>
      <c r="AL34" s="2242"/>
      <c r="AM34" s="2242"/>
      <c r="AN34" s="2242"/>
      <c r="AO34" s="2242"/>
      <c r="AP34" s="2242">
        <v>0</v>
      </c>
      <c r="AQ34" s="2242"/>
      <c r="AR34" s="2242"/>
      <c r="AS34" s="2242"/>
      <c r="AT34" s="2242"/>
      <c r="AU34" s="2242"/>
      <c r="AV34" s="2242"/>
      <c r="AW34" s="2242"/>
      <c r="AX34" s="2244"/>
      <c r="AY34" s="2238"/>
      <c r="AZ34" s="2238"/>
      <c r="BA34" s="2238"/>
      <c r="BB34" s="2238"/>
      <c r="BC34" s="2238"/>
      <c r="BD34" s="2238"/>
      <c r="BE34" s="2238"/>
      <c r="BF34" s="2238"/>
      <c r="BG34" s="2238"/>
      <c r="BH34" s="2238"/>
      <c r="BI34" s="2238"/>
    </row>
    <row r="35" spans="1:61" s="2238" customFormat="1" ht="17.25" x14ac:dyDescent="0.3">
      <c r="A35" s="2247" t="s">
        <v>4395</v>
      </c>
      <c r="B35" s="2240"/>
      <c r="C35" s="2240"/>
      <c r="D35" s="2240"/>
      <c r="E35" s="2240"/>
      <c r="F35" s="2240"/>
      <c r="G35" s="2240"/>
      <c r="H35" s="2240"/>
      <c r="I35" s="2240"/>
      <c r="J35" s="2240"/>
      <c r="K35" s="2240"/>
      <c r="L35" s="2240"/>
      <c r="M35" s="2240"/>
      <c r="N35" s="2240"/>
      <c r="O35" s="2240"/>
      <c r="P35" s="2240"/>
      <c r="Q35" s="2240"/>
      <c r="R35" s="2240"/>
      <c r="S35" s="2240"/>
      <c r="T35" s="2240"/>
      <c r="U35" s="2240"/>
      <c r="V35" s="2241"/>
      <c r="W35" s="2242"/>
      <c r="X35" s="2242"/>
      <c r="Y35" s="2242"/>
      <c r="Z35" s="2242"/>
      <c r="AA35" s="2242"/>
      <c r="AB35" s="2242"/>
      <c r="AC35" s="2242"/>
      <c r="AD35" s="2242"/>
      <c r="AE35" s="2242"/>
      <c r="AF35" s="2242"/>
      <c r="AG35" s="2242"/>
      <c r="AH35" s="2242"/>
      <c r="AI35" s="2242"/>
      <c r="AJ35" s="2242"/>
      <c r="AK35" s="2242"/>
      <c r="AL35" s="2242"/>
      <c r="AM35" s="2242"/>
      <c r="AN35" s="2242"/>
      <c r="AO35" s="2242"/>
      <c r="AP35" s="2242"/>
      <c r="AQ35" s="2242"/>
      <c r="AR35" s="2242"/>
      <c r="AS35" s="2242"/>
      <c r="AT35" s="2242"/>
      <c r="AU35" s="2242"/>
      <c r="AV35" s="2242"/>
      <c r="AW35" s="2242"/>
      <c r="AX35" s="2244"/>
    </row>
    <row r="36" spans="1:61" ht="17.25" x14ac:dyDescent="0.3">
      <c r="A36" s="2239" t="s">
        <v>4396</v>
      </c>
      <c r="B36" s="2240">
        <v>6.0104282553467739E-2</v>
      </c>
      <c r="C36" s="2240">
        <v>6.4500346785437618E-2</v>
      </c>
      <c r="D36" s="2240">
        <v>5.2099011223765992E-2</v>
      </c>
      <c r="E36" s="2240">
        <v>5.3012908503079936E-2</v>
      </c>
      <c r="F36" s="2240">
        <v>3.7775463806665695E-2</v>
      </c>
      <c r="G36" s="2240">
        <v>1.7999999999999999E-2</v>
      </c>
      <c r="H36" s="2240">
        <v>4.2999999999999997E-2</v>
      </c>
      <c r="I36" s="2240">
        <v>7.0107517851225695E-2</v>
      </c>
      <c r="J36" s="2240">
        <v>2.6102399698963264E-2</v>
      </c>
      <c r="K36" s="2240">
        <v>1.9882783996460547E-2</v>
      </c>
      <c r="L36" s="2240">
        <v>1.6936369755080404E-2</v>
      </c>
      <c r="M36" s="2240">
        <v>2.1999999999999999E-2</v>
      </c>
      <c r="N36" s="2240">
        <v>0.03</v>
      </c>
      <c r="O36" s="2240">
        <v>3.7545194683539999E-2</v>
      </c>
      <c r="P36" s="2240">
        <v>2.9523432845026468E-2</v>
      </c>
      <c r="Q36" s="2240">
        <v>2.1096732096130714E-2</v>
      </c>
      <c r="R36" s="2240">
        <v>2.1691074312518387E-2</v>
      </c>
      <c r="S36" s="2240">
        <v>2.3E-2</v>
      </c>
      <c r="T36" s="2240">
        <v>2.3E-2</v>
      </c>
      <c r="U36" s="2240">
        <v>2.1000000000000001E-2</v>
      </c>
      <c r="V36" s="2241">
        <v>2.9767143936428712E-2</v>
      </c>
      <c r="W36" s="2242">
        <v>2.3671240711071979</v>
      </c>
      <c r="X36" s="2242">
        <v>2.7377210400152552</v>
      </c>
      <c r="Y36" s="2242">
        <v>2.8000000000000003</v>
      </c>
      <c r="Z36" s="2242">
        <v>2.6</v>
      </c>
      <c r="AA36" s="2242">
        <v>3.0399589089660322</v>
      </c>
      <c r="AB36" s="2242">
        <v>2.5358553132808566</v>
      </c>
      <c r="AC36" s="2242">
        <v>2.8569898184830889</v>
      </c>
      <c r="AD36" s="2242">
        <v>3.0105070033503716</v>
      </c>
      <c r="AE36" s="2255">
        <v>3.1</v>
      </c>
      <c r="AF36" s="2242">
        <v>4.7</v>
      </c>
      <c r="AG36" s="2242">
        <v>3.8</v>
      </c>
      <c r="AH36" s="2242">
        <v>3.3000000000000003</v>
      </c>
      <c r="AI36" s="2242">
        <v>3.3000000000000003</v>
      </c>
      <c r="AJ36" s="2242">
        <v>4.8</v>
      </c>
      <c r="AK36" s="2242">
        <v>3.05</v>
      </c>
      <c r="AL36" s="2242">
        <v>2.5739174229080173</v>
      </c>
      <c r="AM36" s="2242">
        <v>2.0982168926491829</v>
      </c>
      <c r="AN36" s="2242">
        <v>3.6282338540501438</v>
      </c>
      <c r="AO36" s="2242">
        <v>2.7841920746542619</v>
      </c>
      <c r="AP36" s="2242">
        <v>1.9356859820226016</v>
      </c>
      <c r="AQ36" s="2242">
        <v>2.0930245211400003</v>
      </c>
      <c r="AR36" s="2242">
        <v>1.6950509850660926</v>
      </c>
      <c r="AS36" s="2242">
        <v>1.7107143034474743</v>
      </c>
      <c r="AT36" s="2242">
        <v>1.6117213095953209</v>
      </c>
      <c r="AU36" s="2242">
        <v>1.6416036359376718</v>
      </c>
      <c r="AV36" s="2242">
        <v>1.8627625081364965</v>
      </c>
      <c r="AW36" s="2242">
        <v>2.2000000000000002</v>
      </c>
      <c r="AX36" s="2244"/>
      <c r="AY36" s="2238"/>
      <c r="AZ36" s="2238"/>
      <c r="BA36" s="2238"/>
      <c r="BB36" s="2238"/>
      <c r="BC36" s="2238"/>
      <c r="BD36" s="2238"/>
      <c r="BE36" s="2238"/>
      <c r="BF36" s="2238"/>
      <c r="BG36" s="2238"/>
      <c r="BH36" s="2238"/>
      <c r="BI36" s="2238"/>
    </row>
    <row r="37" spans="1:61" ht="9.75" customHeight="1" thickBot="1" x14ac:dyDescent="0.35">
      <c r="A37" s="2256"/>
      <c r="B37" s="2257"/>
      <c r="C37" s="2257"/>
      <c r="D37" s="2257"/>
      <c r="E37" s="2257"/>
      <c r="F37" s="2257"/>
      <c r="G37" s="2257"/>
      <c r="H37" s="2257"/>
      <c r="I37" s="2257"/>
      <c r="J37" s="2257"/>
      <c r="K37" s="2257"/>
      <c r="L37" s="2257"/>
      <c r="M37" s="2257"/>
      <c r="N37" s="2257"/>
      <c r="O37" s="2257"/>
      <c r="P37" s="2257"/>
      <c r="Q37" s="2257"/>
      <c r="R37" s="2257"/>
      <c r="S37" s="2257"/>
      <c r="T37" s="2257"/>
      <c r="U37" s="2257"/>
      <c r="V37" s="2258"/>
      <c r="W37" s="2259"/>
      <c r="X37" s="2259"/>
      <c r="Y37" s="2259"/>
      <c r="Z37" s="2259"/>
      <c r="AA37" s="2260"/>
      <c r="AB37" s="2259"/>
      <c r="AC37" s="2259"/>
      <c r="AD37" s="2259"/>
      <c r="AE37" s="2260"/>
      <c r="AF37" s="2260"/>
      <c r="AG37" s="2260"/>
      <c r="AH37" s="2260"/>
      <c r="AI37" s="2260"/>
      <c r="AJ37" s="2260"/>
      <c r="AK37" s="2260"/>
      <c r="AL37" s="2260"/>
      <c r="AM37" s="2260"/>
      <c r="AN37" s="2260"/>
      <c r="AO37" s="2260"/>
      <c r="AP37" s="2260"/>
      <c r="AQ37" s="2260"/>
      <c r="AR37" s="2260"/>
      <c r="AS37" s="2260"/>
      <c r="AT37" s="2260"/>
      <c r="AU37" s="2260"/>
      <c r="AV37" s="2260"/>
      <c r="AW37" s="2260"/>
      <c r="AX37" s="2244"/>
      <c r="AY37" s="2238"/>
      <c r="AZ37" s="2238"/>
      <c r="BA37" s="2238"/>
      <c r="BB37" s="2238"/>
      <c r="BC37" s="2238"/>
      <c r="BD37" s="2238"/>
      <c r="BE37" s="2238"/>
      <c r="BF37" s="2238"/>
      <c r="BG37" s="2238"/>
      <c r="BH37" s="2238"/>
      <c r="BI37" s="2238"/>
    </row>
    <row r="38" spans="1:61" ht="16.5" hidden="1" customHeight="1" x14ac:dyDescent="0.3">
      <c r="A38" s="2239"/>
      <c r="B38" s="2240"/>
      <c r="C38" s="2240"/>
      <c r="D38" s="2240"/>
      <c r="E38" s="2240"/>
      <c r="F38" s="2240"/>
      <c r="G38" s="2240"/>
      <c r="H38" s="2240"/>
      <c r="I38" s="2240"/>
      <c r="J38" s="2240"/>
      <c r="K38" s="2240"/>
      <c r="L38" s="2240"/>
      <c r="M38" s="2240"/>
      <c r="N38" s="2240"/>
      <c r="O38" s="2240"/>
      <c r="P38" s="2240"/>
      <c r="Q38" s="2240"/>
      <c r="R38" s="2240"/>
      <c r="S38" s="2240"/>
      <c r="T38" s="2240"/>
      <c r="U38" s="2240"/>
      <c r="V38" s="2241"/>
      <c r="W38" s="2261"/>
      <c r="X38" s="2261"/>
      <c r="Y38" s="2261"/>
      <c r="Z38" s="2261"/>
      <c r="AA38" s="2262"/>
      <c r="AB38" s="2261"/>
      <c r="AC38" s="2261"/>
      <c r="AD38" s="2261"/>
      <c r="AE38" s="2262"/>
      <c r="AF38" s="2262"/>
      <c r="AG38" s="2262"/>
      <c r="AH38" s="2262"/>
      <c r="AI38" s="2262"/>
      <c r="AJ38" s="2262"/>
      <c r="AK38" s="2262"/>
      <c r="AL38" s="2262"/>
      <c r="AM38" s="2262"/>
      <c r="AN38" s="2262"/>
      <c r="AO38" s="2262"/>
      <c r="AP38" s="2262"/>
      <c r="AQ38" s="2262"/>
      <c r="AR38" s="2262"/>
      <c r="AS38" s="2262"/>
      <c r="AT38" s="2262"/>
      <c r="AU38" s="2262"/>
      <c r="AV38" s="2262"/>
      <c r="AW38" s="2262"/>
      <c r="AX38" s="2244"/>
      <c r="AY38" s="2238"/>
      <c r="AZ38" s="2238"/>
      <c r="BA38" s="2238"/>
      <c r="BB38" s="2238"/>
      <c r="BC38" s="2238"/>
      <c r="BD38" s="2238"/>
      <c r="BE38" s="2238"/>
      <c r="BF38" s="2238"/>
      <c r="BG38" s="2238"/>
      <c r="BH38" s="2238"/>
      <c r="BI38" s="2238"/>
    </row>
    <row r="39" spans="1:61" s="2230" customFormat="1" ht="17.25" customHeight="1" thickBot="1" x14ac:dyDescent="0.35">
      <c r="A39" s="2263" t="s">
        <v>4397</v>
      </c>
      <c r="B39" s="2264"/>
      <c r="C39" s="2264"/>
      <c r="D39" s="2264"/>
      <c r="E39" s="2264"/>
      <c r="F39" s="2264"/>
      <c r="G39" s="2264"/>
      <c r="H39" s="2264"/>
      <c r="I39" s="2264"/>
      <c r="J39" s="2264"/>
      <c r="K39" s="2264"/>
      <c r="L39" s="2264"/>
      <c r="M39" s="2264"/>
      <c r="N39" s="2264"/>
      <c r="O39" s="2264"/>
      <c r="P39" s="2264"/>
      <c r="Q39" s="2264"/>
      <c r="R39" s="2264"/>
      <c r="S39" s="2264"/>
      <c r="T39" s="2264"/>
      <c r="U39" s="2264"/>
      <c r="V39" s="2265">
        <v>41883</v>
      </c>
      <c r="W39" s="2266">
        <v>41974</v>
      </c>
      <c r="X39" s="2266">
        <v>42064</v>
      </c>
      <c r="Y39" s="2266">
        <v>42156</v>
      </c>
      <c r="Z39" s="2266">
        <v>42248</v>
      </c>
      <c r="AA39" s="2266">
        <v>42339</v>
      </c>
      <c r="AB39" s="2266">
        <v>42430</v>
      </c>
      <c r="AC39" s="2266">
        <v>42523</v>
      </c>
      <c r="AD39" s="2266">
        <v>42616</v>
      </c>
      <c r="AE39" s="2266">
        <v>42708</v>
      </c>
      <c r="AF39" s="2266">
        <v>42795</v>
      </c>
      <c r="AG39" s="2266">
        <v>42887</v>
      </c>
      <c r="AH39" s="2266">
        <v>42979</v>
      </c>
      <c r="AI39" s="2266">
        <v>43070</v>
      </c>
      <c r="AJ39" s="2266">
        <v>43160</v>
      </c>
      <c r="AK39" s="2267">
        <v>43252</v>
      </c>
      <c r="AL39" s="2268" t="s">
        <v>4370</v>
      </c>
      <c r="AM39" s="2268" t="s">
        <v>4371</v>
      </c>
      <c r="AN39" s="2267">
        <v>43525</v>
      </c>
      <c r="AO39" s="2267">
        <v>43617</v>
      </c>
      <c r="AP39" s="2267" t="str">
        <f>AP3</f>
        <v>Sep-19</v>
      </c>
      <c r="AQ39" s="2269" t="s">
        <v>4045</v>
      </c>
      <c r="AR39" s="2269" t="s">
        <v>3854</v>
      </c>
      <c r="AS39" s="2269" t="s">
        <v>1090</v>
      </c>
      <c r="AT39" s="2269" t="s">
        <v>1093</v>
      </c>
      <c r="AU39" s="2269">
        <v>44166</v>
      </c>
      <c r="AV39" s="2269">
        <v>44256</v>
      </c>
      <c r="AW39" s="2269">
        <v>44349</v>
      </c>
      <c r="AX39" s="2244"/>
      <c r="AY39" s="2238"/>
      <c r="AZ39" s="2238"/>
      <c r="BA39" s="2238"/>
      <c r="BB39" s="2238"/>
      <c r="BC39" s="2238"/>
      <c r="BD39" s="2238"/>
      <c r="BE39" s="2238"/>
      <c r="BF39" s="2238"/>
      <c r="BG39" s="2238"/>
      <c r="BH39" s="2238"/>
      <c r="BI39" s="2238"/>
    </row>
    <row r="40" spans="1:61" ht="17.25" x14ac:dyDescent="0.3">
      <c r="A40" s="2270" t="s">
        <v>4398</v>
      </c>
      <c r="B40" s="2271">
        <v>7.9906493935895634E-2</v>
      </c>
      <c r="C40" s="2271">
        <v>0.08</v>
      </c>
      <c r="D40" s="2271">
        <v>7.7560171958379262E-2</v>
      </c>
      <c r="E40" s="2271">
        <v>7.6225904274344988E-2</v>
      </c>
      <c r="F40" s="2271">
        <v>7.3999999999999996E-2</v>
      </c>
      <c r="G40" s="2271">
        <v>7.0965784548610814E-2</v>
      </c>
      <c r="H40" s="2271">
        <v>7.0119202036310641E-2</v>
      </c>
      <c r="I40" s="2271">
        <v>7.2993052800396696E-2</v>
      </c>
      <c r="J40" s="2271">
        <v>7.5409031682435193E-2</v>
      </c>
      <c r="K40" s="2271">
        <v>7.2929576692569859E-2</v>
      </c>
      <c r="L40" s="2271">
        <v>7.2890223933264706E-2</v>
      </c>
      <c r="M40" s="2271">
        <v>7.1999999999999995E-2</v>
      </c>
      <c r="N40" s="2271">
        <v>7.0999999999999994E-2</v>
      </c>
      <c r="O40" s="2271">
        <v>7.8821490254983792E-2</v>
      </c>
      <c r="P40" s="2271">
        <v>7.959578181433738E-2</v>
      </c>
      <c r="Q40" s="2271">
        <v>8.4657485930249854E-2</v>
      </c>
      <c r="R40" s="2271">
        <v>8.6053026682195985E-2</v>
      </c>
      <c r="S40" s="2271">
        <v>8.6999999999999994E-2</v>
      </c>
      <c r="T40" s="2271">
        <v>8.1000000000000003E-2</v>
      </c>
      <c r="U40" s="2271">
        <v>8.7999999999999995E-2</v>
      </c>
      <c r="V40" s="2272">
        <v>9.3177437379245442E-2</v>
      </c>
      <c r="W40" s="2273">
        <v>9.3306665730606149</v>
      </c>
      <c r="X40" s="2273">
        <v>9.2009086776321336</v>
      </c>
      <c r="Y40" s="2273">
        <v>10.299999999999999</v>
      </c>
      <c r="Z40" s="2273">
        <v>10.4</v>
      </c>
      <c r="AA40" s="2273">
        <v>10.519981499742521</v>
      </c>
      <c r="AB40" s="2273">
        <v>10.500357654121462</v>
      </c>
      <c r="AC40" s="2273">
        <v>10.525758840695129</v>
      </c>
      <c r="AD40" s="2273">
        <v>10.553703201314901</v>
      </c>
      <c r="AE40" s="2273">
        <v>10.621188951352165</v>
      </c>
      <c r="AF40" s="2273">
        <v>10.201805120964211</v>
      </c>
      <c r="AG40" s="2273">
        <v>10.4</v>
      </c>
      <c r="AH40" s="2273">
        <v>10</v>
      </c>
      <c r="AI40" s="2273">
        <v>10.100000000000001</v>
      </c>
      <c r="AJ40" s="2273">
        <v>9.9600000000000009</v>
      </c>
      <c r="AK40" s="2273">
        <v>11.58</v>
      </c>
      <c r="AL40" s="2273">
        <v>11.786602748732603</v>
      </c>
      <c r="AM40" s="2273">
        <v>11.479521667759071</v>
      </c>
      <c r="AN40" s="2273">
        <v>11.773806130298089</v>
      </c>
      <c r="AO40" s="2273">
        <v>11.855077862194207</v>
      </c>
      <c r="AP40" s="2273">
        <v>11.756500727490572</v>
      </c>
      <c r="AQ40" s="2273">
        <v>11.26924916887902</v>
      </c>
      <c r="AR40" s="2273">
        <v>11.200733143647019</v>
      </c>
      <c r="AS40" s="2273">
        <v>10.998509013545373</v>
      </c>
      <c r="AT40" s="2273">
        <v>10.616657798512689</v>
      </c>
      <c r="AU40" s="2273">
        <v>10.809213053859001</v>
      </c>
      <c r="AV40" s="2273">
        <v>10.232099584990143</v>
      </c>
      <c r="AW40" s="2273">
        <v>10.3</v>
      </c>
      <c r="AX40" s="2244"/>
      <c r="AY40" s="2238"/>
      <c r="AZ40" s="2238"/>
      <c r="BA40" s="2238"/>
      <c r="BB40" s="2238"/>
      <c r="BC40" s="2238"/>
      <c r="BD40" s="2238"/>
      <c r="BE40" s="2238"/>
      <c r="BF40" s="2238"/>
      <c r="BG40" s="2238"/>
      <c r="BH40" s="2238"/>
      <c r="BI40" s="2238"/>
    </row>
    <row r="41" spans="1:61" ht="17.25" x14ac:dyDescent="0.3">
      <c r="A41" s="2239" t="s">
        <v>4399</v>
      </c>
      <c r="B41" s="2240">
        <v>1.9627250984953022</v>
      </c>
      <c r="C41" s="2240">
        <v>2.1319255590887591</v>
      </c>
      <c r="D41" s="2240">
        <v>2.1769357461154226</v>
      </c>
      <c r="E41" s="2240">
        <v>2.168539174429887</v>
      </c>
      <c r="F41" s="2240">
        <v>2.0885666569830477</v>
      </c>
      <c r="G41" s="2240">
        <v>1.9385614907555835</v>
      </c>
      <c r="H41" s="2240">
        <v>2.1700196622474026</v>
      </c>
      <c r="I41" s="2240">
        <v>2.2245426981523302</v>
      </c>
      <c r="J41" s="2240">
        <v>1.9744786940643584</v>
      </c>
      <c r="K41" s="2240">
        <v>2.2818638509353271</v>
      </c>
      <c r="L41" s="2240">
        <v>2.5020124605940488</v>
      </c>
      <c r="M41" s="2240">
        <v>2.4700000000000002</v>
      </c>
      <c r="N41" s="2240">
        <v>2.327</v>
      </c>
      <c r="O41" s="2240">
        <v>2.2005123371488451</v>
      </c>
      <c r="P41" s="2240">
        <v>2.1480849342308126</v>
      </c>
      <c r="Q41" s="2240">
        <v>1.8722714306439481</v>
      </c>
      <c r="R41" s="2240">
        <v>1.7170463816925896</v>
      </c>
      <c r="S41" s="2240">
        <v>1.7450000000000001</v>
      </c>
      <c r="T41" s="2240">
        <v>1.869</v>
      </c>
      <c r="U41" s="2240">
        <v>1.9590000000000001</v>
      </c>
      <c r="V41" s="2241">
        <v>1.95502172520468</v>
      </c>
      <c r="W41" s="2242">
        <v>201.92649213219048</v>
      </c>
      <c r="X41" s="2242">
        <v>190.93545728041644</v>
      </c>
      <c r="Y41" s="2242">
        <v>209.60000000000002</v>
      </c>
      <c r="Z41" s="2242">
        <v>190.9</v>
      </c>
      <c r="AA41" s="2242">
        <v>184.26505542569564</v>
      </c>
      <c r="AB41" s="2242">
        <v>190.17114275750822</v>
      </c>
      <c r="AC41" s="2242">
        <v>188.42965770810886</v>
      </c>
      <c r="AD41" s="2242">
        <v>176.47487871145307</v>
      </c>
      <c r="AE41" s="2242">
        <v>159.69999999999999</v>
      </c>
      <c r="AF41" s="2242">
        <v>149.96446659510275</v>
      </c>
      <c r="AG41" s="2242">
        <v>137.79999999999998</v>
      </c>
      <c r="AH41" s="2242">
        <v>157.4</v>
      </c>
      <c r="AI41" s="2243" t="s">
        <v>4400</v>
      </c>
      <c r="AJ41" s="2243" t="s">
        <v>4401</v>
      </c>
      <c r="AK41" s="2243" t="s">
        <v>4402</v>
      </c>
      <c r="AL41" s="2243">
        <v>262.18939224700034</v>
      </c>
      <c r="AM41" s="2243">
        <v>249.37992166303684</v>
      </c>
      <c r="AN41" s="2243">
        <v>232.05528012186375</v>
      </c>
      <c r="AO41" s="2243">
        <v>248.4412477187405</v>
      </c>
      <c r="AP41" s="2243">
        <v>237.94130223524209</v>
      </c>
      <c r="AQ41" s="2243">
        <v>237.30761378430759</v>
      </c>
      <c r="AR41" s="2243">
        <v>244.82381044708453</v>
      </c>
      <c r="AS41" s="2243">
        <v>258.53227861225508</v>
      </c>
      <c r="AT41" s="2243">
        <v>257.68598049025917</v>
      </c>
      <c r="AU41" s="2243">
        <v>242.31270014006415</v>
      </c>
      <c r="AV41" s="2243">
        <v>237.49864541313087</v>
      </c>
      <c r="AW41" s="2243">
        <v>253.1</v>
      </c>
      <c r="AX41" s="2244"/>
      <c r="AY41" s="2238"/>
      <c r="AZ41" s="2238"/>
      <c r="BA41" s="2238"/>
      <c r="BB41" s="2238"/>
      <c r="BC41" s="2238"/>
      <c r="BD41" s="2238"/>
      <c r="BE41" s="2238"/>
      <c r="BF41" s="2238"/>
      <c r="BG41" s="2238"/>
      <c r="BH41" s="2238"/>
      <c r="BI41" s="2238"/>
    </row>
    <row r="42" spans="1:61" ht="17.25" x14ac:dyDescent="0.3">
      <c r="A42" s="2239" t="s">
        <v>4403</v>
      </c>
      <c r="B42" s="2240">
        <v>1.4290284535231361</v>
      </c>
      <c r="C42" s="2240">
        <v>1.4595003462992404</v>
      </c>
      <c r="D42" s="2240">
        <v>1.3869498927450459</v>
      </c>
      <c r="E42" s="2240">
        <v>1.5309162373238567</v>
      </c>
      <c r="F42" s="2240">
        <v>1.6026195548337676</v>
      </c>
      <c r="G42" s="2240">
        <v>1.530922336492808</v>
      </c>
      <c r="H42" s="2240">
        <v>1.4878856869276673</v>
      </c>
      <c r="I42" s="2240">
        <v>1.4958549175584801</v>
      </c>
      <c r="J42" s="2240">
        <v>1.4026143194487957</v>
      </c>
      <c r="K42" s="2240">
        <v>1.4266298021305628</v>
      </c>
      <c r="L42" s="2240">
        <v>1.3137065928627119</v>
      </c>
      <c r="M42" s="2240">
        <v>1.2490000000000001</v>
      </c>
      <c r="N42" s="2240">
        <v>1.349</v>
      </c>
      <c r="O42" s="2240">
        <v>1.2011290761119884</v>
      </c>
      <c r="P42" s="2240">
        <v>1.240136467155629</v>
      </c>
      <c r="Q42" s="2240">
        <v>1.2865702142777165</v>
      </c>
      <c r="R42" s="2240">
        <v>1.3418788746442913</v>
      </c>
      <c r="S42" s="2240">
        <v>1.3069999999999999</v>
      </c>
      <c r="T42" s="2240">
        <v>1.304</v>
      </c>
      <c r="U42" s="2240">
        <v>1.37</v>
      </c>
      <c r="V42" s="2241">
        <v>1.3152938304312209</v>
      </c>
      <c r="W42" s="2242">
        <v>133.2278965083992</v>
      </c>
      <c r="X42" s="2242">
        <v>141.52665313146429</v>
      </c>
      <c r="Y42" s="2242">
        <v>142.30000000000001</v>
      </c>
      <c r="Z42" s="2242">
        <v>140.30000000000001</v>
      </c>
      <c r="AA42" s="2242">
        <v>146.76415963638695</v>
      </c>
      <c r="AB42" s="2242">
        <v>144.38932082754798</v>
      </c>
      <c r="AC42" s="2242">
        <v>148.18322966266041</v>
      </c>
      <c r="AD42" s="2242">
        <v>150.88832178332578</v>
      </c>
      <c r="AE42" s="2242">
        <v>149.80133515000017</v>
      </c>
      <c r="AF42" s="2242">
        <v>151.50840819950449</v>
      </c>
      <c r="AG42" s="2242">
        <v>155.80000000000001</v>
      </c>
      <c r="AH42" s="2242">
        <v>157.1</v>
      </c>
      <c r="AI42" s="2242">
        <v>153.4</v>
      </c>
      <c r="AJ42" s="2242">
        <v>159.30000000000001</v>
      </c>
      <c r="AK42" s="2242">
        <v>155.19999999999999</v>
      </c>
      <c r="AL42" s="2242">
        <v>148.27899368637875</v>
      </c>
      <c r="AM42" s="2242">
        <v>154.55582027513788</v>
      </c>
      <c r="AN42" s="2242">
        <v>161.20259835440837</v>
      </c>
      <c r="AO42" s="2242">
        <v>159.90049393801627</v>
      </c>
      <c r="AP42" s="2242">
        <v>161.54905638747132</v>
      </c>
      <c r="AQ42" s="2242">
        <v>174.73707687326063</v>
      </c>
      <c r="AR42" s="2242">
        <v>179.3646775726412</v>
      </c>
      <c r="AS42" s="2242">
        <v>182.65396249015745</v>
      </c>
      <c r="AT42" s="2242">
        <v>194.78373728286968</v>
      </c>
      <c r="AU42" s="2242">
        <v>197.42974227474267</v>
      </c>
      <c r="AV42" s="2242">
        <v>212.9695669851194</v>
      </c>
      <c r="AW42" s="2242">
        <v>219.2</v>
      </c>
      <c r="AX42" s="2244"/>
      <c r="AY42" s="2238"/>
      <c r="AZ42" s="2238"/>
      <c r="BA42" s="2238"/>
      <c r="BB42" s="2238"/>
      <c r="BC42" s="2238"/>
      <c r="BD42" s="2238"/>
      <c r="BE42" s="2238"/>
      <c r="BF42" s="2238"/>
      <c r="BG42" s="2238"/>
      <c r="BH42" s="2238"/>
      <c r="BI42" s="2238"/>
    </row>
    <row r="43" spans="1:61" ht="17.25" x14ac:dyDescent="0.3">
      <c r="A43" s="2239" t="s">
        <v>4404</v>
      </c>
      <c r="B43" s="2240">
        <v>5.7194720647856898E-2</v>
      </c>
      <c r="C43" s="2240">
        <v>6.0366142880787295E-2</v>
      </c>
      <c r="D43" s="2240">
        <v>6.3213859091297758E-2</v>
      </c>
      <c r="E43" s="2240">
        <v>6.8320490728315059E-2</v>
      </c>
      <c r="F43" s="2240">
        <v>7.1463039342846452E-2</v>
      </c>
      <c r="G43" s="2240">
        <v>6.8223465290142282E-2</v>
      </c>
      <c r="H43" s="2240">
        <v>6.9256999467085259E-2</v>
      </c>
      <c r="I43" s="2240">
        <v>6.8474932408058409E-2</v>
      </c>
      <c r="J43" s="2240">
        <v>6.8639495447066337E-2</v>
      </c>
      <c r="K43" s="2240">
        <v>5.8999999999999997E-2</v>
      </c>
      <c r="L43" s="2240">
        <v>5.7000000000000002E-2</v>
      </c>
      <c r="M43" s="2240">
        <v>6.8000000000000005E-2</v>
      </c>
      <c r="N43" s="2240">
        <v>7.1999999999999995E-2</v>
      </c>
      <c r="O43" s="2240">
        <v>7.4257402484487325E-2</v>
      </c>
      <c r="P43" s="2240">
        <v>7.8473382486985904E-2</v>
      </c>
      <c r="Q43" s="2240">
        <v>7.8568928847883177E-2</v>
      </c>
      <c r="R43" s="2240">
        <v>7.1265329485131687E-2</v>
      </c>
      <c r="S43" s="2240">
        <v>7.2999999999999995E-2</v>
      </c>
      <c r="T43" s="2240">
        <v>8.5000000000000006E-2</v>
      </c>
      <c r="U43" s="2240">
        <v>8.6999999999999994E-2</v>
      </c>
      <c r="V43" s="2241">
        <v>6.2E-2</v>
      </c>
      <c r="W43" s="2242">
        <v>6.2</v>
      </c>
      <c r="X43" s="2242">
        <v>6</v>
      </c>
      <c r="Y43" s="2242">
        <v>8.6999999999999993</v>
      </c>
      <c r="Z43" s="2242">
        <v>8.9</v>
      </c>
      <c r="AA43" s="2242">
        <v>9.093315768425132</v>
      </c>
      <c r="AB43" s="2242">
        <v>9.4164576237297162</v>
      </c>
      <c r="AC43" s="2242">
        <v>9.4682716417396211</v>
      </c>
      <c r="AD43" s="2242">
        <v>9.3019144763507011</v>
      </c>
      <c r="AE43" s="2242">
        <v>9.3844928647020556</v>
      </c>
      <c r="AF43" s="2242">
        <v>9.1800000000000015</v>
      </c>
      <c r="AG43" s="2242">
        <v>9.7100000000000009</v>
      </c>
      <c r="AH43" s="2242">
        <v>9.7000000000000011</v>
      </c>
      <c r="AI43" s="2242">
        <v>10.199999999999999</v>
      </c>
      <c r="AJ43" s="2242">
        <v>10.3</v>
      </c>
      <c r="AK43" s="2242">
        <v>10.3</v>
      </c>
      <c r="AL43" s="2242">
        <v>10.256165501073442</v>
      </c>
      <c r="AM43" s="2242">
        <v>10.481515955254658</v>
      </c>
      <c r="AN43" s="2242">
        <v>10.72744175671591</v>
      </c>
      <c r="AO43" s="2242">
        <v>10.959357565834154</v>
      </c>
      <c r="AP43" s="2242">
        <v>11.062157568951598</v>
      </c>
      <c r="AQ43" s="2242">
        <v>10.787403137229123</v>
      </c>
      <c r="AR43" s="2242">
        <v>10.611089318588951</v>
      </c>
      <c r="AS43" s="2242">
        <v>10.589241986559772</v>
      </c>
      <c r="AT43" s="2242">
        <v>11.274688957534654</v>
      </c>
      <c r="AU43" s="2242">
        <v>11.47941169215407</v>
      </c>
      <c r="AV43" s="2242">
        <v>12.546617345236646</v>
      </c>
      <c r="AW43" s="2242">
        <v>11.3</v>
      </c>
      <c r="AX43" s="2244"/>
      <c r="AY43" s="2238"/>
      <c r="AZ43" s="2238"/>
      <c r="BA43" s="2238"/>
      <c r="BB43" s="2238"/>
      <c r="BC43" s="2238"/>
      <c r="BD43" s="2238"/>
      <c r="BE43" s="2238"/>
      <c r="BF43" s="2238"/>
      <c r="BG43" s="2238"/>
      <c r="BH43" s="2238"/>
      <c r="BI43" s="2238"/>
    </row>
    <row r="44" spans="1:61" s="2249" customFormat="1" ht="17.25" x14ac:dyDescent="0.3">
      <c r="A44" s="2239" t="s">
        <v>4405</v>
      </c>
      <c r="B44" s="2240">
        <v>1.8517519925667948E-2</v>
      </c>
      <c r="C44" s="2240">
        <v>2.0662406859914193E-2</v>
      </c>
      <c r="D44" s="2240">
        <v>2.0824617653534151E-2</v>
      </c>
      <c r="E44" s="2240">
        <v>2.0776781417889457E-2</v>
      </c>
      <c r="F44" s="2240">
        <v>2.0704778494959192E-2</v>
      </c>
      <c r="G44" s="2240">
        <v>3.2000000000000001E-2</v>
      </c>
      <c r="H44" s="2240">
        <v>3.2017096550969314E-2</v>
      </c>
      <c r="I44" s="2240">
        <v>5.5875278857700897E-2</v>
      </c>
      <c r="J44" s="2240">
        <v>6.1879204771409971E-2</v>
      </c>
      <c r="K44" s="2240">
        <v>5.2999999999999999E-2</v>
      </c>
      <c r="L44" s="2240">
        <v>5.1999999999999998E-2</v>
      </c>
      <c r="M44" s="2240">
        <v>6.6000000000000003E-2</v>
      </c>
      <c r="N44" s="2240">
        <v>7.5999999999999998E-2</v>
      </c>
      <c r="O44" s="2240">
        <v>7.1945523792900298E-2</v>
      </c>
      <c r="P44" s="2240">
        <v>7.5223345885320744E-2</v>
      </c>
      <c r="Q44" s="2240">
        <v>7.4421681982130033E-2</v>
      </c>
      <c r="R44" s="2240">
        <v>7.4053880022555321E-2</v>
      </c>
      <c r="S44" s="2240">
        <v>7.0000000000000007E-2</v>
      </c>
      <c r="T44" s="2240">
        <v>6.7000000000000004E-2</v>
      </c>
      <c r="U44" s="2240">
        <v>6.9000000000000006E-2</v>
      </c>
      <c r="V44" s="2241">
        <v>5.0999999999999997E-2</v>
      </c>
      <c r="W44" s="2242">
        <v>5</v>
      </c>
      <c r="X44" s="2242">
        <v>4.9000000000000004</v>
      </c>
      <c r="Y44" s="2242">
        <v>5.6000000000000005</v>
      </c>
      <c r="Z44" s="2242">
        <v>6</v>
      </c>
      <c r="AA44" s="2242">
        <v>5.7940872453689947</v>
      </c>
      <c r="AB44" s="2242">
        <v>5.7953616100292322</v>
      </c>
      <c r="AC44" s="2242">
        <v>5.4992830782663571</v>
      </c>
      <c r="AD44" s="2242">
        <v>5.0896689425874868</v>
      </c>
      <c r="AE44" s="2242">
        <v>4.5778556151022585</v>
      </c>
      <c r="AF44" s="2242">
        <v>4.2799999999999994</v>
      </c>
      <c r="AG44" s="2242">
        <v>4.32</v>
      </c>
      <c r="AH44" s="2242">
        <v>4.2</v>
      </c>
      <c r="AI44" s="2242">
        <v>3.9</v>
      </c>
      <c r="AJ44" s="2242">
        <v>4.0999999999999996</v>
      </c>
      <c r="AK44" s="2242">
        <v>4.4000000000000004</v>
      </c>
      <c r="AL44" s="2242">
        <v>3.9324856897086646</v>
      </c>
      <c r="AM44" s="2242">
        <v>4.5782800655325318</v>
      </c>
      <c r="AN44" s="2242">
        <v>4.2845886524579342</v>
      </c>
      <c r="AO44" s="2242">
        <v>4.1646219112942191</v>
      </c>
      <c r="AP44" s="2242">
        <v>4.7292401016471777</v>
      </c>
      <c r="AQ44" s="2242">
        <v>4.9775185716538557</v>
      </c>
      <c r="AR44" s="2242">
        <v>4.7079171097236365</v>
      </c>
      <c r="AS44" s="2242">
        <v>4.9689057687053744</v>
      </c>
      <c r="AT44" s="2242">
        <v>5.1128421197643634</v>
      </c>
      <c r="AU44" s="2242">
        <v>5.3711581637697705</v>
      </c>
      <c r="AV44" s="2242">
        <v>5.4770060555126312</v>
      </c>
      <c r="AW44" s="2242">
        <v>5.5</v>
      </c>
      <c r="AX44" s="2244"/>
      <c r="AY44" s="2238"/>
      <c r="AZ44" s="2238"/>
      <c r="BA44" s="2238"/>
      <c r="BB44" s="2238"/>
      <c r="BC44" s="2238"/>
      <c r="BD44" s="2238"/>
      <c r="BE44" s="2238"/>
      <c r="BF44" s="2238"/>
      <c r="BG44" s="2238"/>
      <c r="BH44" s="2238"/>
      <c r="BI44" s="2238"/>
    </row>
    <row r="45" spans="1:61" ht="17.25" x14ac:dyDescent="0.3">
      <c r="A45" s="2239" t="s">
        <v>4406</v>
      </c>
      <c r="B45" s="2240">
        <v>0.12383616636928256</v>
      </c>
      <c r="C45" s="2240">
        <v>0.12551167945399952</v>
      </c>
      <c r="D45" s="2240">
        <v>0.18511174186781373</v>
      </c>
      <c r="E45" s="2240">
        <v>0.111</v>
      </c>
      <c r="F45" s="2240">
        <v>0.14399999999999999</v>
      </c>
      <c r="G45" s="2240">
        <v>0.10852360032635136</v>
      </c>
      <c r="H45" s="2240">
        <v>0.11352801390210875</v>
      </c>
      <c r="I45" s="2240">
        <v>7.7623670420225596E-2</v>
      </c>
      <c r="J45" s="2240">
        <v>2.0635413736239248E-2</v>
      </c>
      <c r="K45" s="2240">
        <v>8.4710226533909874E-2</v>
      </c>
      <c r="L45" s="2240">
        <v>0.11290021258379018</v>
      </c>
      <c r="M45" s="2240">
        <v>0.112</v>
      </c>
      <c r="N45" s="2240">
        <v>0.159</v>
      </c>
      <c r="O45" s="2240">
        <v>9.9520293546976446E-2</v>
      </c>
      <c r="P45" s="2240">
        <v>9.5565647973099258E-2</v>
      </c>
      <c r="Q45" s="2240">
        <v>8.7322655929667883E-2</v>
      </c>
      <c r="R45" s="2240">
        <v>3.1091166790915416E-2</v>
      </c>
      <c r="S45" s="2240">
        <v>5.2999999999999999E-2</v>
      </c>
      <c r="T45" s="2240">
        <v>4.5999999999999999E-2</v>
      </c>
      <c r="U45" s="2240">
        <v>0.14099999999999999</v>
      </c>
      <c r="V45" s="2241">
        <v>8.8126492609848492E-2</v>
      </c>
      <c r="W45" s="2242">
        <v>35.428382092928636</v>
      </c>
      <c r="X45" s="2242">
        <v>13.082563421897442</v>
      </c>
      <c r="Y45" s="2242">
        <v>15</v>
      </c>
      <c r="Z45" s="2242">
        <v>17.7</v>
      </c>
      <c r="AA45" s="2242">
        <v>9.9705636281062517</v>
      </c>
      <c r="AB45" s="2242">
        <v>16.248607296743852</v>
      </c>
      <c r="AC45" s="2242">
        <v>7.8658365326374771</v>
      </c>
      <c r="AD45" s="2242">
        <v>17.921172709626422</v>
      </c>
      <c r="AE45" s="2242">
        <v>9.5</v>
      </c>
      <c r="AF45" s="2242">
        <v>10.335416037667905</v>
      </c>
      <c r="AG45" s="2242">
        <v>8.67</v>
      </c>
      <c r="AH45" s="2242">
        <v>12.3</v>
      </c>
      <c r="AI45" s="2242">
        <v>10.199999999999999</v>
      </c>
      <c r="AJ45" s="2242">
        <v>12.5</v>
      </c>
      <c r="AK45" s="2242">
        <v>8.1999999999999993</v>
      </c>
      <c r="AL45" s="2242">
        <v>11.52956682435153</v>
      </c>
      <c r="AM45" s="2242">
        <v>10.153914066524013</v>
      </c>
      <c r="AN45" s="2242">
        <v>9.1576863490318896</v>
      </c>
      <c r="AO45" s="2242">
        <v>7.7482079379959874</v>
      </c>
      <c r="AP45" s="2242">
        <v>10.325812636437661</v>
      </c>
      <c r="AQ45" s="2242">
        <v>11.714781411352655</v>
      </c>
      <c r="AR45" s="2242">
        <v>13.015051181384976</v>
      </c>
      <c r="AS45" s="2242">
        <v>16.384610062134374</v>
      </c>
      <c r="AT45" s="2242">
        <v>13.311740922442258</v>
      </c>
      <c r="AU45" s="2242">
        <v>10.989464698155068</v>
      </c>
      <c r="AV45" s="2242">
        <v>17.853248658938583</v>
      </c>
      <c r="AW45" s="2242">
        <v>7.6</v>
      </c>
      <c r="AX45" s="2244"/>
      <c r="AY45" s="2238"/>
      <c r="AZ45" s="2238"/>
      <c r="BA45" s="2238"/>
      <c r="BB45" s="2238"/>
      <c r="BC45" s="2238"/>
      <c r="BD45" s="2238"/>
      <c r="BE45" s="2238"/>
      <c r="BF45" s="2238"/>
      <c r="BG45" s="2238"/>
      <c r="BH45" s="2238"/>
      <c r="BI45" s="2238"/>
    </row>
    <row r="46" spans="1:61" ht="17.25" x14ac:dyDescent="0.3">
      <c r="A46" s="2239" t="s">
        <v>4407</v>
      </c>
      <c r="B46" s="2240">
        <v>0.50952478864520678</v>
      </c>
      <c r="C46" s="2240">
        <v>0.51040969410895709</v>
      </c>
      <c r="D46" s="2240">
        <v>0.51006029551619902</v>
      </c>
      <c r="E46" s="2240">
        <v>0.498</v>
      </c>
      <c r="F46" s="2240">
        <v>0.49399999999999999</v>
      </c>
      <c r="G46" s="2240">
        <v>0.51184873814634058</v>
      </c>
      <c r="H46" s="2240">
        <v>0.50939829811820359</v>
      </c>
      <c r="I46" s="2240">
        <v>0.52770905139815094</v>
      </c>
      <c r="J46" s="2240">
        <v>0.54460659783228837</v>
      </c>
      <c r="K46" s="2240">
        <v>0.54708430130161723</v>
      </c>
      <c r="L46" s="2240">
        <v>0.54526814766153842</v>
      </c>
      <c r="M46" s="2240">
        <v>0.52500000000000002</v>
      </c>
      <c r="N46" s="2240">
        <v>0.53900000000000003</v>
      </c>
      <c r="O46" s="2240">
        <v>0.50522145235047444</v>
      </c>
      <c r="P46" s="2240">
        <v>0.50218348550998548</v>
      </c>
      <c r="Q46" s="2240">
        <v>0.50218322980033603</v>
      </c>
      <c r="R46" s="2240">
        <v>0.49331822794070151</v>
      </c>
      <c r="S46" s="2240">
        <v>0.50900000000000001</v>
      </c>
      <c r="T46" s="2240">
        <v>0.51500000000000001</v>
      </c>
      <c r="U46" s="2240">
        <v>0.51500000000000001</v>
      </c>
      <c r="V46" s="2241">
        <v>0.48905505739826755</v>
      </c>
      <c r="W46" s="2242">
        <v>40.819364129624233</v>
      </c>
      <c r="X46" s="2242">
        <v>47.565109823874202</v>
      </c>
      <c r="Y46" s="2242">
        <v>48.5</v>
      </c>
      <c r="Z46" s="2242">
        <v>48.8</v>
      </c>
      <c r="AA46" s="2242">
        <v>50.481026933098015</v>
      </c>
      <c r="AB46" s="2242">
        <v>50.593172919148898</v>
      </c>
      <c r="AC46" s="2242">
        <v>52.02247117488821</v>
      </c>
      <c r="AD46" s="2242">
        <v>47.701977264315488</v>
      </c>
      <c r="AE46" s="2242">
        <v>47.259718494279355</v>
      </c>
      <c r="AF46" s="2242">
        <v>49.384036965107889</v>
      </c>
      <c r="AG46" s="2242">
        <v>49.5</v>
      </c>
      <c r="AH46" s="2242">
        <v>49.1</v>
      </c>
      <c r="AI46" s="2242">
        <v>49.5</v>
      </c>
      <c r="AJ46" s="2242">
        <v>49.3</v>
      </c>
      <c r="AK46" s="2242">
        <v>49.4</v>
      </c>
      <c r="AL46" s="2242">
        <v>46.183363113622221</v>
      </c>
      <c r="AM46" s="2242">
        <v>49.336789243473426</v>
      </c>
      <c r="AN46" s="2242">
        <v>48.983199308015877</v>
      </c>
      <c r="AO46" s="2242">
        <v>46.836442615690174</v>
      </c>
      <c r="AP46" s="2242">
        <v>46.220946188143472</v>
      </c>
      <c r="AQ46" s="2242">
        <v>45.389198827768432</v>
      </c>
      <c r="AR46" s="2242">
        <v>46.490869922143979</v>
      </c>
      <c r="AS46" s="2242">
        <v>47.972792092614789</v>
      </c>
      <c r="AT46" s="2242">
        <v>45.596775821482254</v>
      </c>
      <c r="AU46" s="2242">
        <v>51.124253049755438</v>
      </c>
      <c r="AV46" s="2242">
        <v>48.740871409593609</v>
      </c>
      <c r="AW46" s="2242">
        <v>47.6</v>
      </c>
      <c r="AX46" s="2244"/>
    </row>
    <row r="47" spans="1:61" ht="7.5" customHeight="1" thickBot="1" x14ac:dyDescent="0.35">
      <c r="A47" s="2274"/>
      <c r="B47" s="2275"/>
      <c r="C47" s="2275"/>
      <c r="D47" s="2275"/>
      <c r="E47" s="2275"/>
      <c r="F47" s="2275"/>
      <c r="G47" s="2275"/>
      <c r="H47" s="2275"/>
      <c r="I47" s="2275"/>
      <c r="J47" s="2275"/>
      <c r="K47" s="2275"/>
      <c r="L47" s="2275"/>
      <c r="M47" s="2275"/>
      <c r="N47" s="2275"/>
      <c r="O47" s="2275"/>
      <c r="P47" s="2275"/>
      <c r="Q47" s="2275"/>
      <c r="R47" s="2275"/>
      <c r="S47" s="2275"/>
      <c r="T47" s="2275"/>
      <c r="U47" s="2275"/>
      <c r="V47" s="2276"/>
      <c r="W47" s="2277"/>
      <c r="X47" s="2277"/>
      <c r="Y47" s="2277"/>
      <c r="Z47" s="2277"/>
      <c r="AA47" s="2260"/>
      <c r="AB47" s="2277"/>
      <c r="AC47" s="2277"/>
      <c r="AD47" s="2277"/>
      <c r="AE47" s="2260"/>
      <c r="AF47" s="2260"/>
      <c r="AG47" s="2260"/>
      <c r="AH47" s="2260"/>
      <c r="AI47" s="2260"/>
      <c r="AJ47" s="2260"/>
      <c r="AK47" s="2260"/>
      <c r="AL47" s="2260"/>
      <c r="AM47" s="2260"/>
      <c r="AN47" s="2260"/>
      <c r="AO47" s="2260"/>
      <c r="AP47" s="2260"/>
      <c r="AQ47" s="2260"/>
      <c r="AR47" s="2260"/>
      <c r="AS47" s="2260"/>
      <c r="AT47" s="2260"/>
      <c r="AU47" s="2260"/>
      <c r="AV47" s="2260"/>
      <c r="AW47" s="2260"/>
    </row>
    <row r="48" spans="1:61" ht="16.5" hidden="1" customHeight="1" x14ac:dyDescent="0.3">
      <c r="A48" s="2278"/>
      <c r="B48" s="2279"/>
      <c r="C48" s="2279"/>
      <c r="D48" s="2279"/>
      <c r="E48" s="2279"/>
      <c r="F48" s="2279"/>
      <c r="G48" s="2279"/>
      <c r="H48" s="2279"/>
      <c r="I48" s="2279"/>
      <c r="J48" s="2279"/>
      <c r="K48" s="2279"/>
      <c r="L48" s="2279"/>
      <c r="M48" s="2279"/>
      <c r="N48" s="2279"/>
      <c r="O48" s="2279"/>
      <c r="P48" s="2279"/>
      <c r="Q48" s="2279"/>
      <c r="R48" s="2279"/>
      <c r="S48" s="2279"/>
      <c r="T48" s="2279"/>
      <c r="U48" s="2279"/>
      <c r="V48" s="2280"/>
      <c r="W48" s="2281"/>
      <c r="X48" s="2282"/>
      <c r="Y48" s="2282"/>
      <c r="Z48" s="2282"/>
      <c r="AA48" s="2282"/>
      <c r="AB48" s="2282"/>
      <c r="AC48" s="2283"/>
      <c r="AD48" s="2284"/>
      <c r="AE48" s="2283"/>
      <c r="AF48" s="2283"/>
      <c r="AG48" s="2283"/>
      <c r="AH48" s="2283"/>
      <c r="AI48" s="2285"/>
      <c r="AJ48" s="2285"/>
      <c r="AK48" s="2285"/>
      <c r="AL48" s="2285"/>
      <c r="AM48" s="2285"/>
      <c r="AN48" s="2285"/>
      <c r="AO48" s="2285"/>
      <c r="AP48" s="2285"/>
      <c r="AQ48" s="2285"/>
      <c r="AR48" s="2285"/>
      <c r="AS48" s="2285"/>
      <c r="AT48" s="2285"/>
      <c r="AU48" s="2285"/>
    </row>
    <row r="49" spans="1:49" ht="0.75" customHeight="1" x14ac:dyDescent="0.3">
      <c r="A49" s="2286"/>
      <c r="B49" s="2287"/>
      <c r="C49" s="2287"/>
      <c r="D49" s="2287"/>
      <c r="E49" s="2287"/>
      <c r="F49" s="2287"/>
      <c r="G49" s="2287"/>
      <c r="H49" s="2287"/>
      <c r="I49" s="2287"/>
      <c r="J49" s="2287"/>
      <c r="K49" s="2286"/>
      <c r="L49" s="2286"/>
      <c r="M49" s="2286"/>
      <c r="N49" s="2286"/>
      <c r="O49" s="2286"/>
      <c r="P49" s="2286"/>
      <c r="Q49" s="2286"/>
      <c r="R49" s="2286"/>
      <c r="S49" s="2286"/>
      <c r="T49" s="2286"/>
      <c r="U49" s="2286"/>
      <c r="V49" s="2286"/>
      <c r="W49" s="2288"/>
      <c r="X49" s="2288"/>
      <c r="Y49" s="2288"/>
      <c r="Z49" s="2288"/>
      <c r="AA49" s="2288"/>
      <c r="AB49" s="2288"/>
      <c r="AC49" s="2288"/>
      <c r="AD49" s="2288"/>
      <c r="AE49" s="2288"/>
      <c r="AF49" s="2288"/>
      <c r="AG49" s="2288"/>
      <c r="AH49" s="2288"/>
      <c r="AI49" s="2288"/>
      <c r="AJ49" s="2288"/>
      <c r="AK49" s="2288"/>
      <c r="AL49" s="2288"/>
      <c r="AM49" s="2288"/>
      <c r="AN49" s="2288"/>
      <c r="AO49" s="2288"/>
      <c r="AP49" s="2288"/>
      <c r="AQ49" s="2288"/>
      <c r="AR49" s="2288"/>
      <c r="AS49" s="2288"/>
      <c r="AT49" s="2288"/>
      <c r="AU49" s="2288"/>
    </row>
    <row r="50" spans="1:49" ht="8.1" hidden="1" customHeight="1" x14ac:dyDescent="0.3">
      <c r="A50" s="2286"/>
      <c r="B50" s="2289"/>
      <c r="C50" s="2289"/>
      <c r="D50" s="2289"/>
      <c r="E50" s="2289"/>
      <c r="F50" s="2289"/>
      <c r="G50" s="2289"/>
      <c r="H50" s="2289"/>
      <c r="I50" s="2289"/>
      <c r="J50" s="2289"/>
      <c r="K50" s="2286"/>
      <c r="L50" s="2290"/>
      <c r="M50" s="2290"/>
      <c r="N50" s="2290"/>
      <c r="O50" s="2291"/>
      <c r="P50" s="2292"/>
      <c r="Q50" s="2286"/>
      <c r="R50" s="2286"/>
      <c r="S50" s="2286"/>
      <c r="T50" s="2286"/>
      <c r="U50" s="2286"/>
      <c r="V50" s="2286"/>
      <c r="W50" s="2288"/>
      <c r="X50" s="2288"/>
      <c r="Y50" s="2288"/>
      <c r="Z50" s="2288"/>
      <c r="AA50" s="2288"/>
      <c r="AB50" s="2288"/>
      <c r="AC50" s="2288"/>
      <c r="AD50" s="2288"/>
      <c r="AE50" s="2288"/>
      <c r="AF50" s="2288"/>
      <c r="AG50" s="2288"/>
      <c r="AH50" s="2288"/>
      <c r="AI50" s="2288"/>
      <c r="AJ50" s="2288"/>
      <c r="AK50" s="2288"/>
      <c r="AL50" s="2288"/>
      <c r="AM50" s="2288"/>
      <c r="AN50" s="2288"/>
      <c r="AO50" s="2288"/>
      <c r="AP50" s="2288"/>
      <c r="AQ50" s="2288"/>
      <c r="AR50" s="2288"/>
      <c r="AS50" s="2288"/>
      <c r="AT50" s="2288"/>
      <c r="AU50" s="2288"/>
    </row>
    <row r="51" spans="1:49" ht="16.5" customHeight="1" x14ac:dyDescent="0.2">
      <c r="A51" s="3372" t="s">
        <v>4408</v>
      </c>
      <c r="B51" s="3372"/>
      <c r="C51" s="3372"/>
      <c r="D51" s="3372"/>
      <c r="E51" s="3372"/>
      <c r="F51" s="3372"/>
      <c r="G51" s="3372"/>
      <c r="H51" s="3372"/>
      <c r="I51" s="3372"/>
      <c r="J51" s="3372"/>
      <c r="K51" s="3372"/>
      <c r="L51" s="3372"/>
      <c r="M51" s="3372"/>
      <c r="N51" s="3372"/>
      <c r="O51" s="3372"/>
      <c r="P51" s="3372"/>
      <c r="Q51" s="3372"/>
      <c r="R51" s="3372"/>
      <c r="S51" s="3372"/>
      <c r="T51" s="3372"/>
      <c r="U51" s="3372"/>
      <c r="V51" s="3372"/>
      <c r="W51" s="3372"/>
      <c r="X51" s="3372"/>
      <c r="Y51" s="3372"/>
      <c r="Z51" s="3372"/>
      <c r="AA51" s="3372"/>
      <c r="AB51" s="3372"/>
      <c r="AC51" s="3372"/>
      <c r="AD51" s="3372"/>
      <c r="AE51" s="3372"/>
      <c r="AF51" s="3372"/>
      <c r="AG51" s="3372"/>
      <c r="AH51" s="3372"/>
      <c r="AI51" s="3372"/>
      <c r="AJ51" s="3372"/>
      <c r="AK51" s="3372"/>
      <c r="AL51" s="3372"/>
      <c r="AM51" s="3372"/>
      <c r="AN51" s="3372"/>
      <c r="AO51" s="3372"/>
      <c r="AP51" s="3372"/>
      <c r="AQ51" s="3372"/>
      <c r="AR51" s="3372"/>
      <c r="AS51" s="3372"/>
      <c r="AT51" s="3372"/>
      <c r="AU51" s="3372"/>
      <c r="AV51" s="3372"/>
      <c r="AW51" s="3372"/>
    </row>
    <row r="52" spans="1:49" ht="16.5" customHeight="1" x14ac:dyDescent="0.2">
      <c r="A52" s="3372" t="s">
        <v>4409</v>
      </c>
      <c r="B52" s="3372"/>
      <c r="C52" s="3372"/>
      <c r="D52" s="3372"/>
      <c r="E52" s="3372"/>
      <c r="F52" s="3372"/>
      <c r="G52" s="3372"/>
      <c r="H52" s="3372"/>
      <c r="I52" s="3372"/>
      <c r="J52" s="3372"/>
      <c r="K52" s="3372"/>
      <c r="L52" s="3372"/>
      <c r="M52" s="3372"/>
      <c r="N52" s="3372"/>
      <c r="O52" s="3372"/>
      <c r="P52" s="3372"/>
      <c r="Q52" s="3372"/>
      <c r="R52" s="3372"/>
      <c r="S52" s="3372"/>
      <c r="T52" s="3372"/>
      <c r="U52" s="3372"/>
      <c r="V52" s="3372"/>
      <c r="W52" s="3372"/>
      <c r="X52" s="3372"/>
      <c r="Y52" s="3372"/>
      <c r="Z52" s="3372"/>
      <c r="AA52" s="3372"/>
      <c r="AB52" s="3372"/>
      <c r="AC52" s="3372"/>
      <c r="AD52" s="3372"/>
      <c r="AE52" s="3372"/>
      <c r="AF52" s="3372"/>
      <c r="AG52" s="3372"/>
      <c r="AH52" s="3372"/>
      <c r="AI52" s="3372"/>
      <c r="AJ52" s="3372"/>
      <c r="AK52" s="3372"/>
      <c r="AL52" s="3372"/>
      <c r="AM52" s="3372"/>
      <c r="AN52" s="3372"/>
      <c r="AO52" s="3372"/>
      <c r="AP52" s="3372"/>
      <c r="AQ52" s="3372"/>
      <c r="AR52" s="3372"/>
      <c r="AS52" s="3372"/>
      <c r="AT52" s="3372"/>
      <c r="AU52" s="3372"/>
      <c r="AV52" s="3372"/>
      <c r="AW52" s="3372"/>
    </row>
    <row r="53" spans="1:49" ht="17.25" customHeight="1" x14ac:dyDescent="0.2">
      <c r="A53" s="3372" t="s">
        <v>4410</v>
      </c>
      <c r="B53" s="3372"/>
      <c r="C53" s="3372"/>
      <c r="D53" s="3372"/>
      <c r="E53" s="3372"/>
      <c r="F53" s="3372"/>
      <c r="G53" s="3372"/>
      <c r="H53" s="3372"/>
      <c r="I53" s="3372"/>
      <c r="J53" s="3372"/>
      <c r="K53" s="3372"/>
      <c r="L53" s="3372"/>
      <c r="M53" s="3372"/>
      <c r="N53" s="3372"/>
      <c r="O53" s="3372"/>
      <c r="P53" s="3372"/>
      <c r="Q53" s="3372"/>
      <c r="R53" s="3372"/>
      <c r="S53" s="3372"/>
      <c r="T53" s="3372"/>
      <c r="U53" s="3372"/>
      <c r="V53" s="3372"/>
      <c r="W53" s="3372"/>
      <c r="X53" s="3372"/>
      <c r="Y53" s="3372"/>
      <c r="Z53" s="3372"/>
      <c r="AA53" s="3372"/>
      <c r="AB53" s="3372"/>
      <c r="AC53" s="3372"/>
      <c r="AD53" s="3372"/>
      <c r="AE53" s="3372"/>
      <c r="AF53" s="3372"/>
      <c r="AG53" s="3372"/>
      <c r="AH53" s="3372"/>
      <c r="AI53" s="3372"/>
      <c r="AJ53" s="3372"/>
      <c r="AK53" s="3372"/>
      <c r="AL53" s="3372"/>
      <c r="AM53" s="3372"/>
      <c r="AN53" s="3372"/>
      <c r="AO53" s="3372"/>
      <c r="AP53" s="3372"/>
      <c r="AQ53" s="3372"/>
      <c r="AR53" s="3372"/>
      <c r="AS53" s="3372"/>
      <c r="AT53" s="3372"/>
      <c r="AU53" s="3372"/>
      <c r="AV53" s="3372"/>
      <c r="AW53" s="3372"/>
    </row>
    <row r="54" spans="1:49" ht="17.25" customHeight="1" x14ac:dyDescent="0.2">
      <c r="A54" s="3372" t="s">
        <v>4411</v>
      </c>
      <c r="B54" s="3372"/>
      <c r="C54" s="3372"/>
      <c r="D54" s="3372"/>
      <c r="E54" s="3372"/>
      <c r="F54" s="3372"/>
      <c r="G54" s="3372"/>
      <c r="H54" s="3372"/>
      <c r="I54" s="3372"/>
      <c r="J54" s="3372"/>
      <c r="K54" s="3372"/>
      <c r="L54" s="3372"/>
      <c r="M54" s="3372"/>
      <c r="N54" s="3372"/>
      <c r="O54" s="3372"/>
      <c r="P54" s="3372"/>
      <c r="Q54" s="3372"/>
      <c r="R54" s="3372"/>
      <c r="S54" s="3372"/>
      <c r="T54" s="3372"/>
      <c r="U54" s="3372"/>
      <c r="V54" s="3372"/>
      <c r="W54" s="3372"/>
      <c r="X54" s="3372"/>
      <c r="Y54" s="3372"/>
      <c r="Z54" s="3372"/>
      <c r="AA54" s="3372"/>
      <c r="AB54" s="3372"/>
      <c r="AC54" s="3372"/>
      <c r="AD54" s="3372"/>
      <c r="AE54" s="3372"/>
      <c r="AF54" s="3372"/>
      <c r="AG54" s="3372"/>
      <c r="AH54" s="3372"/>
      <c r="AI54" s="3372"/>
      <c r="AJ54" s="3372"/>
      <c r="AK54" s="3372"/>
      <c r="AL54" s="3372"/>
      <c r="AM54" s="3372"/>
      <c r="AN54" s="3372"/>
      <c r="AO54" s="3372"/>
      <c r="AP54" s="3372"/>
      <c r="AQ54" s="3372"/>
      <c r="AR54" s="3372"/>
      <c r="AS54" s="3372"/>
      <c r="AT54" s="3372"/>
      <c r="AU54" s="3372"/>
      <c r="AV54" s="3372"/>
      <c r="AW54" s="3372"/>
    </row>
    <row r="55" spans="1:49" ht="17.25" customHeight="1" x14ac:dyDescent="0.2">
      <c r="A55" s="3371" t="s">
        <v>4412</v>
      </c>
      <c r="B55" s="3371"/>
      <c r="C55" s="3371"/>
      <c r="D55" s="3371"/>
      <c r="E55" s="3371"/>
      <c r="F55" s="3371"/>
      <c r="G55" s="3371"/>
      <c r="H55" s="3371"/>
      <c r="I55" s="3371"/>
      <c r="J55" s="3371"/>
      <c r="K55" s="3371"/>
      <c r="L55" s="3371"/>
      <c r="M55" s="3371"/>
      <c r="N55" s="3371"/>
      <c r="O55" s="3371"/>
      <c r="P55" s="3371"/>
      <c r="Q55" s="3371"/>
      <c r="R55" s="3371"/>
      <c r="S55" s="3371"/>
      <c r="T55" s="3371"/>
      <c r="U55" s="3371"/>
      <c r="V55" s="3371"/>
      <c r="W55" s="3371"/>
      <c r="X55" s="3371"/>
      <c r="Y55" s="3371"/>
      <c r="Z55" s="3371"/>
      <c r="AA55" s="3371"/>
      <c r="AB55" s="3371"/>
      <c r="AC55" s="3371"/>
      <c r="AD55" s="3371"/>
      <c r="AE55" s="3371"/>
      <c r="AF55" s="3371"/>
      <c r="AG55" s="3371"/>
      <c r="AH55" s="3371"/>
      <c r="AI55" s="3371"/>
      <c r="AJ55" s="3371"/>
      <c r="AK55" s="3371"/>
      <c r="AL55" s="3371"/>
      <c r="AM55" s="3371"/>
      <c r="AN55" s="3371"/>
      <c r="AO55" s="3371"/>
      <c r="AP55" s="3371"/>
      <c r="AQ55" s="3371"/>
      <c r="AR55" s="3371"/>
      <c r="AS55" s="3371"/>
      <c r="AT55" s="3371"/>
      <c r="AU55" s="3371"/>
      <c r="AV55" s="3371"/>
      <c r="AW55" s="3371"/>
    </row>
    <row r="56" spans="1:49" ht="30" customHeight="1" x14ac:dyDescent="0.2">
      <c r="A56" s="3371" t="s">
        <v>4413</v>
      </c>
      <c r="B56" s="3371"/>
      <c r="C56" s="3371"/>
      <c r="D56" s="3371"/>
      <c r="E56" s="3371"/>
      <c r="F56" s="3371"/>
      <c r="G56" s="3371"/>
      <c r="H56" s="3371"/>
      <c r="I56" s="3371"/>
      <c r="J56" s="3371"/>
      <c r="K56" s="3371"/>
      <c r="L56" s="3371"/>
      <c r="M56" s="3371"/>
      <c r="N56" s="3371"/>
      <c r="O56" s="3371"/>
      <c r="P56" s="3371"/>
      <c r="Q56" s="3371"/>
      <c r="R56" s="3371"/>
      <c r="S56" s="3371"/>
      <c r="T56" s="3371"/>
      <c r="U56" s="3371"/>
      <c r="V56" s="3371"/>
      <c r="W56" s="3371"/>
      <c r="X56" s="3371"/>
      <c r="Y56" s="3371"/>
      <c r="Z56" s="3371"/>
      <c r="AA56" s="3371"/>
      <c r="AB56" s="3371"/>
      <c r="AC56" s="3371"/>
      <c r="AD56" s="3371"/>
      <c r="AE56" s="3371"/>
      <c r="AF56" s="3371"/>
      <c r="AG56" s="3371"/>
      <c r="AH56" s="3371"/>
      <c r="AI56" s="3371"/>
      <c r="AJ56" s="3371"/>
      <c r="AK56" s="3371"/>
      <c r="AL56" s="3371"/>
      <c r="AM56" s="3371"/>
      <c r="AN56" s="3371"/>
      <c r="AO56" s="3371"/>
      <c r="AP56" s="3371"/>
      <c r="AQ56" s="3371"/>
      <c r="AR56" s="3371"/>
      <c r="AS56" s="3371"/>
      <c r="AT56" s="3371"/>
      <c r="AU56" s="3371"/>
      <c r="AV56" s="3371"/>
      <c r="AW56" s="3371"/>
    </row>
    <row r="57" spans="1:49" ht="11.25" customHeight="1" x14ac:dyDescent="0.2">
      <c r="A57" s="2293"/>
      <c r="B57" s="2293"/>
      <c r="C57" s="2293"/>
      <c r="D57" s="2293"/>
      <c r="E57" s="2293"/>
      <c r="F57" s="2293"/>
      <c r="G57" s="2293"/>
      <c r="H57" s="2293"/>
      <c r="I57" s="2293"/>
      <c r="J57" s="2293"/>
      <c r="K57" s="2293"/>
      <c r="L57" s="2293"/>
      <c r="M57" s="2293"/>
      <c r="N57" s="2293"/>
      <c r="O57" s="2293"/>
      <c r="P57" s="2293"/>
      <c r="Q57" s="2293"/>
      <c r="R57" s="2293"/>
      <c r="S57" s="2293"/>
      <c r="T57" s="2293"/>
      <c r="U57" s="2293"/>
      <c r="V57" s="2293"/>
      <c r="W57" s="2293"/>
      <c r="X57" s="2293"/>
      <c r="Y57" s="2293"/>
      <c r="Z57" s="2293"/>
      <c r="AA57" s="2293"/>
      <c r="AB57" s="2293"/>
      <c r="AC57" s="2293"/>
      <c r="AD57" s="2293"/>
      <c r="AE57" s="2293"/>
      <c r="AF57" s="2293"/>
      <c r="AG57" s="2293"/>
      <c r="AH57" s="2293"/>
      <c r="AI57" s="2293"/>
      <c r="AJ57" s="2293"/>
      <c r="AK57" s="2293"/>
      <c r="AL57" s="2293"/>
      <c r="AM57" s="2293"/>
      <c r="AN57" s="2293"/>
      <c r="AO57" s="2293"/>
      <c r="AP57" s="2293"/>
      <c r="AQ57" s="2293"/>
      <c r="AR57" s="2293"/>
      <c r="AS57" s="2293"/>
      <c r="AT57" s="2293"/>
      <c r="AU57" s="2293"/>
    </row>
    <row r="58" spans="1:49" s="2225" customFormat="1" ht="15" customHeight="1" x14ac:dyDescent="0.25">
      <c r="A58" s="2294" t="s">
        <v>4414</v>
      </c>
      <c r="B58" s="2295"/>
      <c r="C58" s="2295"/>
      <c r="D58" s="2295"/>
      <c r="E58" s="2295"/>
      <c r="F58" s="2295"/>
      <c r="G58" s="2295"/>
      <c r="H58" s="2295"/>
      <c r="I58" s="2295"/>
      <c r="J58" s="2295"/>
      <c r="K58" s="2294"/>
      <c r="L58" s="2294"/>
      <c r="M58" s="2294"/>
      <c r="N58" s="2294"/>
      <c r="O58" s="2294"/>
      <c r="P58" s="2294"/>
      <c r="Q58" s="2294"/>
      <c r="R58" s="2294"/>
      <c r="S58" s="2294"/>
      <c r="T58" s="2294"/>
      <c r="U58" s="2294"/>
      <c r="V58" s="2294"/>
      <c r="W58" s="2296"/>
      <c r="X58" s="2296"/>
      <c r="Y58" s="2296"/>
      <c r="Z58" s="2296"/>
      <c r="AA58" s="2296"/>
      <c r="AB58" s="2296"/>
      <c r="AC58" s="2296"/>
      <c r="AD58" s="2296"/>
      <c r="AE58" s="2296"/>
      <c r="AF58" s="2296"/>
      <c r="AG58" s="2296"/>
      <c r="AH58" s="2296"/>
      <c r="AI58" s="2296"/>
      <c r="AJ58" s="2296"/>
      <c r="AK58" s="2296"/>
      <c r="AL58" s="2296"/>
      <c r="AM58" s="2296"/>
      <c r="AN58" s="2296"/>
      <c r="AO58" s="2296"/>
      <c r="AP58" s="2296"/>
      <c r="AQ58" s="2296"/>
      <c r="AR58" s="2296"/>
      <c r="AS58" s="2296"/>
      <c r="AT58" s="2296"/>
      <c r="AU58" s="2296"/>
    </row>
    <row r="59" spans="1:49" s="2225" customFormat="1" ht="15" customHeight="1" x14ac:dyDescent="0.25">
      <c r="A59" s="2294" t="s">
        <v>4415</v>
      </c>
      <c r="B59" s="2295"/>
      <c r="C59" s="2295"/>
      <c r="D59" s="2295"/>
      <c r="E59" s="2295"/>
      <c r="F59" s="2295"/>
      <c r="G59" s="2295"/>
      <c r="H59" s="2295"/>
      <c r="I59" s="2295"/>
      <c r="J59" s="2295"/>
      <c r="K59" s="2294"/>
      <c r="L59" s="2294"/>
      <c r="M59" s="2294"/>
      <c r="N59" s="2294"/>
      <c r="O59" s="2294"/>
      <c r="P59" s="2294"/>
      <c r="Q59" s="2294"/>
      <c r="R59" s="2294"/>
      <c r="S59" s="2294"/>
      <c r="T59" s="2294"/>
      <c r="U59" s="2294"/>
      <c r="V59" s="2294"/>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row>
    <row r="60" spans="1:49" ht="16.5" x14ac:dyDescent="0.3">
      <c r="A60" s="2297"/>
      <c r="B60" s="2298"/>
      <c r="C60" s="2298"/>
      <c r="D60" s="2298"/>
      <c r="E60" s="2298"/>
      <c r="F60" s="2298"/>
      <c r="G60" s="2298"/>
      <c r="H60" s="2298"/>
      <c r="I60" s="2298"/>
      <c r="J60" s="2298"/>
      <c r="K60" s="2297"/>
      <c r="L60" s="2297"/>
      <c r="M60" s="2297"/>
      <c r="N60" s="2297"/>
      <c r="O60" s="2297"/>
      <c r="P60" s="2297"/>
      <c r="Q60" s="2297"/>
      <c r="R60" s="2297"/>
      <c r="S60" s="2297"/>
      <c r="T60" s="2297"/>
      <c r="U60" s="2299"/>
      <c r="V60" s="2299"/>
      <c r="W60" s="2300"/>
      <c r="X60" s="2301"/>
      <c r="Y60" s="2301"/>
      <c r="Z60" s="2301"/>
      <c r="AA60" s="2301"/>
      <c r="AB60" s="2301"/>
      <c r="AC60" s="2301"/>
      <c r="AD60" s="2301"/>
      <c r="AE60" s="2301"/>
      <c r="AF60" s="2301"/>
      <c r="AG60" s="2301"/>
      <c r="AH60" s="2301"/>
      <c r="AI60" s="2301"/>
      <c r="AJ60" s="2301"/>
      <c r="AK60" s="2301"/>
      <c r="AL60" s="2301"/>
      <c r="AM60" s="2301"/>
      <c r="AN60" s="2301"/>
      <c r="AO60" s="2301"/>
      <c r="AP60" s="2301"/>
      <c r="AQ60" s="2301"/>
      <c r="AR60" s="2301"/>
      <c r="AS60" s="2301"/>
      <c r="AT60" s="2301"/>
      <c r="AU60" s="2301"/>
    </row>
    <row r="61" spans="1:49" s="2192" customFormat="1" x14ac:dyDescent="0.25"/>
    <row r="62" spans="1:49" s="2192" customFormat="1" x14ac:dyDescent="0.25"/>
    <row r="63" spans="1:49" ht="16.5" x14ac:dyDescent="0.3">
      <c r="A63" s="2297"/>
      <c r="B63" s="2298"/>
      <c r="C63" s="2298"/>
      <c r="D63" s="2298"/>
      <c r="E63" s="2298"/>
      <c r="F63" s="2298"/>
      <c r="G63" s="2302"/>
      <c r="H63" s="2298"/>
      <c r="I63" s="2298"/>
      <c r="J63" s="2298"/>
      <c r="K63" s="2297"/>
      <c r="L63" s="2297"/>
      <c r="M63" s="2297"/>
      <c r="N63" s="2297"/>
      <c r="O63" s="2297"/>
      <c r="P63" s="2297"/>
      <c r="Q63" s="2297"/>
      <c r="R63" s="2297"/>
      <c r="S63" s="2297"/>
      <c r="T63" s="2297"/>
      <c r="U63" s="2299"/>
      <c r="V63" s="2299"/>
      <c r="W63" s="2300"/>
      <c r="X63" s="2301"/>
      <c r="Y63" s="2301"/>
      <c r="Z63" s="2301"/>
      <c r="AA63" s="2301"/>
      <c r="AB63" s="2301"/>
      <c r="AC63" s="2301"/>
      <c r="AD63" s="2301"/>
      <c r="AE63" s="2301"/>
      <c r="AF63" s="2301"/>
      <c r="AG63" s="2301"/>
      <c r="AH63" s="2301"/>
      <c r="AI63" s="2301"/>
      <c r="AJ63" s="2301"/>
      <c r="AK63" s="2301"/>
      <c r="AL63" s="2301"/>
      <c r="AM63" s="2301"/>
      <c r="AN63" s="2301"/>
      <c r="AO63" s="2301"/>
      <c r="AP63" s="2301"/>
      <c r="AQ63" s="2301"/>
      <c r="AR63" s="2301"/>
      <c r="AS63" s="2301"/>
      <c r="AT63" s="2301"/>
      <c r="AU63" s="2301"/>
    </row>
    <row r="64" spans="1:49" ht="16.5" x14ac:dyDescent="0.3">
      <c r="A64" s="2297"/>
      <c r="B64" s="2298"/>
      <c r="C64" s="2298"/>
      <c r="D64" s="2298"/>
      <c r="E64" s="2298"/>
      <c r="F64" s="2298"/>
      <c r="G64" s="2302"/>
      <c r="H64" s="2298"/>
      <c r="I64" s="2298"/>
      <c r="J64" s="2298"/>
      <c r="K64" s="2297"/>
      <c r="L64" s="2297"/>
      <c r="M64" s="2297"/>
      <c r="N64" s="2297"/>
      <c r="O64" s="2297"/>
      <c r="P64" s="2297"/>
      <c r="Q64" s="2297"/>
      <c r="R64" s="2297"/>
      <c r="S64" s="2297"/>
      <c r="T64" s="2297"/>
      <c r="U64" s="2299"/>
      <c r="V64" s="2299"/>
      <c r="W64" s="2300"/>
      <c r="X64" s="2301"/>
      <c r="Y64" s="2301"/>
      <c r="Z64" s="2301"/>
      <c r="AA64" s="2301"/>
      <c r="AB64" s="2301"/>
      <c r="AC64" s="2301"/>
      <c r="AD64" s="2301"/>
      <c r="AE64" s="2301"/>
      <c r="AF64" s="2301"/>
      <c r="AG64" s="2301"/>
      <c r="AH64" s="2301"/>
      <c r="AI64" s="2301"/>
      <c r="AJ64" s="2301"/>
      <c r="AK64" s="2301"/>
      <c r="AL64" s="2301"/>
      <c r="AM64" s="2301"/>
      <c r="AN64" s="2301"/>
      <c r="AO64" s="2301"/>
      <c r="AP64" s="2301"/>
      <c r="AQ64" s="2301"/>
      <c r="AR64" s="2301"/>
      <c r="AS64" s="2301"/>
      <c r="AT64" s="2301"/>
      <c r="AU64" s="2301"/>
    </row>
    <row r="65" spans="1:47" ht="16.5" x14ac:dyDescent="0.3">
      <c r="A65" s="2297"/>
      <c r="B65" s="2298"/>
      <c r="C65" s="2298"/>
      <c r="D65" s="2298"/>
      <c r="E65" s="2298"/>
      <c r="F65" s="2298"/>
      <c r="G65" s="2302"/>
      <c r="H65" s="2298"/>
      <c r="I65" s="2298"/>
      <c r="J65" s="2298"/>
      <c r="K65" s="2297"/>
      <c r="L65" s="2297"/>
      <c r="M65" s="2297"/>
      <c r="N65" s="2297"/>
      <c r="O65" s="2297"/>
      <c r="P65" s="2297"/>
      <c r="Q65" s="2297"/>
      <c r="R65" s="2297"/>
      <c r="S65" s="2297"/>
      <c r="T65" s="2297"/>
      <c r="U65" s="2299"/>
      <c r="V65" s="2299"/>
      <c r="W65" s="2300"/>
      <c r="X65" s="2301"/>
      <c r="Y65" s="2301"/>
      <c r="Z65" s="2301"/>
      <c r="AA65" s="2301"/>
      <c r="AB65" s="2301"/>
      <c r="AC65" s="2301"/>
      <c r="AD65" s="2301"/>
      <c r="AE65" s="2301"/>
      <c r="AF65" s="2301"/>
      <c r="AG65" s="2301"/>
      <c r="AH65" s="2301"/>
      <c r="AI65" s="2301"/>
      <c r="AJ65" s="2301"/>
      <c r="AK65" s="2301"/>
      <c r="AL65" s="2301"/>
      <c r="AM65" s="2301"/>
      <c r="AN65" s="2301"/>
      <c r="AO65" s="2301"/>
      <c r="AP65" s="2301"/>
      <c r="AQ65" s="2301"/>
      <c r="AR65" s="2301"/>
      <c r="AS65" s="2301"/>
      <c r="AT65" s="2301"/>
      <c r="AU65" s="2301"/>
    </row>
    <row r="66" spans="1:47" ht="16.5" x14ac:dyDescent="0.3">
      <c r="A66" s="2297"/>
      <c r="B66" s="2298"/>
      <c r="C66" s="2298"/>
      <c r="D66" s="2298"/>
      <c r="E66" s="2298"/>
      <c r="F66" s="2298"/>
      <c r="G66" s="2302"/>
      <c r="H66" s="2298"/>
      <c r="I66" s="2298"/>
      <c r="J66" s="2298"/>
      <c r="K66" s="2297"/>
      <c r="L66" s="2297"/>
      <c r="M66" s="2297"/>
      <c r="N66" s="2297"/>
      <c r="O66" s="2297"/>
      <c r="P66" s="2297"/>
      <c r="Q66" s="2297"/>
      <c r="R66" s="2297"/>
      <c r="S66" s="2297"/>
      <c r="T66" s="2297"/>
      <c r="U66" s="2299"/>
      <c r="V66" s="2299"/>
      <c r="W66" s="2300"/>
      <c r="X66" s="2301"/>
      <c r="Y66" s="2301"/>
      <c r="Z66" s="2301"/>
      <c r="AA66" s="2301"/>
      <c r="AB66" s="2301"/>
      <c r="AC66" s="2301"/>
      <c r="AD66" s="2301"/>
      <c r="AE66" s="2301"/>
      <c r="AF66" s="2301"/>
      <c r="AG66" s="2301"/>
      <c r="AH66" s="2301"/>
      <c r="AI66" s="2301"/>
      <c r="AJ66" s="2301"/>
      <c r="AK66" s="2301"/>
      <c r="AL66" s="2301"/>
      <c r="AM66" s="2301"/>
      <c r="AN66" s="2301"/>
      <c r="AO66" s="2301"/>
      <c r="AP66" s="2301"/>
      <c r="AQ66" s="2301"/>
      <c r="AR66" s="2301"/>
      <c r="AS66" s="2301"/>
      <c r="AT66" s="2301"/>
      <c r="AU66" s="2301"/>
    </row>
    <row r="67" spans="1:47" ht="16.5" x14ac:dyDescent="0.3">
      <c r="A67" s="2297"/>
      <c r="B67" s="2298"/>
      <c r="C67" s="2298"/>
      <c r="D67" s="2298"/>
      <c r="E67" s="2298"/>
      <c r="F67" s="2298"/>
      <c r="G67" s="2302"/>
      <c r="H67" s="2298"/>
      <c r="I67" s="2298"/>
      <c r="J67" s="2298"/>
      <c r="K67" s="2297"/>
      <c r="L67" s="2297"/>
      <c r="M67" s="2297"/>
      <c r="N67" s="2297"/>
      <c r="O67" s="2297"/>
      <c r="P67" s="2297"/>
      <c r="Q67" s="2297"/>
      <c r="R67" s="2297"/>
      <c r="S67" s="2297"/>
      <c r="T67" s="2297"/>
      <c r="U67" s="2299"/>
      <c r="V67" s="2299"/>
      <c r="W67" s="2300"/>
      <c r="X67" s="2301"/>
      <c r="Y67" s="2301"/>
      <c r="Z67" s="2301"/>
      <c r="AA67" s="2301"/>
      <c r="AB67" s="2301"/>
      <c r="AC67" s="2301"/>
      <c r="AD67" s="2301"/>
      <c r="AE67" s="2301"/>
      <c r="AF67" s="2301"/>
      <c r="AG67" s="2301"/>
      <c r="AH67" s="2301"/>
      <c r="AI67" s="2301"/>
      <c r="AJ67" s="2301"/>
      <c r="AK67" s="2301"/>
      <c r="AL67" s="2301"/>
      <c r="AM67" s="2301"/>
      <c r="AN67" s="2301"/>
      <c r="AO67" s="2301"/>
      <c r="AP67" s="2301"/>
      <c r="AQ67" s="2301"/>
      <c r="AR67" s="2301"/>
      <c r="AS67" s="2301"/>
      <c r="AT67" s="2301"/>
      <c r="AU67" s="2301"/>
    </row>
    <row r="68" spans="1:47" ht="16.5" x14ac:dyDescent="0.3">
      <c r="A68" s="2297"/>
      <c r="B68" s="2298"/>
      <c r="C68" s="2298"/>
      <c r="D68" s="2298"/>
      <c r="E68" s="2298"/>
      <c r="F68" s="2298"/>
      <c r="G68" s="2302"/>
      <c r="H68" s="2298"/>
      <c r="I68" s="2298"/>
      <c r="J68" s="2298"/>
      <c r="K68" s="2297"/>
      <c r="L68" s="2297"/>
      <c r="M68" s="2297"/>
      <c r="N68" s="2297"/>
      <c r="O68" s="2297"/>
      <c r="P68" s="2297"/>
      <c r="Q68" s="2297"/>
      <c r="R68" s="2297"/>
      <c r="S68" s="2297"/>
      <c r="T68" s="2297"/>
      <c r="U68" s="2299"/>
      <c r="V68" s="2299"/>
      <c r="W68" s="2300"/>
      <c r="X68" s="2301"/>
      <c r="Y68" s="2301"/>
      <c r="Z68" s="2301"/>
      <c r="AA68" s="2301"/>
      <c r="AB68" s="2301"/>
      <c r="AC68" s="2301"/>
      <c r="AD68" s="2301"/>
      <c r="AE68" s="2301"/>
      <c r="AF68" s="2301"/>
      <c r="AG68" s="2301"/>
      <c r="AH68" s="2301"/>
      <c r="AI68" s="2301"/>
      <c r="AJ68" s="2301"/>
      <c r="AK68" s="2301"/>
      <c r="AL68" s="2301"/>
      <c r="AM68" s="2301"/>
      <c r="AN68" s="2301"/>
      <c r="AO68" s="2301"/>
      <c r="AP68" s="2301"/>
      <c r="AQ68" s="2301"/>
      <c r="AR68" s="2301"/>
      <c r="AS68" s="2301"/>
      <c r="AT68" s="2301"/>
      <c r="AU68" s="2301"/>
    </row>
    <row r="69" spans="1:47" ht="16.5" x14ac:dyDescent="0.3">
      <c r="A69" s="2297"/>
      <c r="B69" s="2298"/>
      <c r="C69" s="2298"/>
      <c r="D69" s="2298"/>
      <c r="E69" s="2298"/>
      <c r="F69" s="2298"/>
      <c r="G69" s="2298"/>
      <c r="H69" s="2298"/>
      <c r="I69" s="2298"/>
      <c r="J69" s="2298"/>
      <c r="K69" s="2297"/>
      <c r="L69" s="2297"/>
      <c r="M69" s="2297"/>
      <c r="N69" s="2297"/>
      <c r="O69" s="2297"/>
      <c r="P69" s="2297"/>
      <c r="Q69" s="2297"/>
      <c r="R69" s="2297"/>
      <c r="S69" s="2297"/>
      <c r="T69" s="2297"/>
      <c r="U69" s="2299"/>
      <c r="V69" s="2299"/>
      <c r="W69" s="2300"/>
      <c r="X69" s="2301"/>
      <c r="Y69" s="2301"/>
      <c r="Z69" s="2301"/>
      <c r="AA69" s="2301"/>
      <c r="AB69" s="2301"/>
      <c r="AC69" s="2301"/>
      <c r="AD69" s="2301"/>
      <c r="AE69" s="2301"/>
      <c r="AF69" s="2301"/>
      <c r="AG69" s="2301"/>
      <c r="AH69" s="2301"/>
      <c r="AI69" s="2301"/>
      <c r="AJ69" s="2301"/>
      <c r="AK69" s="2301"/>
      <c r="AL69" s="2301"/>
      <c r="AM69" s="2301"/>
      <c r="AN69" s="2301"/>
      <c r="AO69" s="2301"/>
      <c r="AP69" s="2301"/>
      <c r="AQ69" s="2301"/>
      <c r="AR69" s="2301"/>
      <c r="AS69" s="2301"/>
      <c r="AT69" s="2301"/>
      <c r="AU69" s="2301"/>
    </row>
    <row r="70" spans="1:47" ht="16.5" x14ac:dyDescent="0.3">
      <c r="A70" s="2297"/>
      <c r="B70" s="2298"/>
      <c r="C70" s="2298"/>
      <c r="D70" s="2298"/>
      <c r="E70" s="2298"/>
      <c r="F70" s="2298"/>
      <c r="G70" s="2298"/>
      <c r="H70" s="2298"/>
      <c r="I70" s="2298"/>
      <c r="J70" s="2298"/>
      <c r="K70" s="2297"/>
      <c r="L70" s="2297"/>
      <c r="M70" s="2297"/>
      <c r="N70" s="2297"/>
      <c r="O70" s="2297"/>
      <c r="P70" s="2297"/>
      <c r="Q70" s="2297"/>
      <c r="R70" s="2297"/>
      <c r="S70" s="2297"/>
      <c r="T70" s="2297"/>
      <c r="U70" s="2299"/>
      <c r="V70" s="2299"/>
      <c r="W70" s="2300"/>
      <c r="X70" s="2301"/>
      <c r="Y70" s="2301"/>
      <c r="Z70" s="2301"/>
      <c r="AA70" s="2301"/>
      <c r="AB70" s="2301"/>
      <c r="AC70" s="2301"/>
      <c r="AD70" s="2301"/>
      <c r="AE70" s="2301"/>
      <c r="AF70" s="2301"/>
      <c r="AG70" s="2301"/>
      <c r="AH70" s="2301"/>
      <c r="AI70" s="2301"/>
      <c r="AJ70" s="2301"/>
      <c r="AK70" s="2301"/>
      <c r="AL70" s="2301"/>
      <c r="AM70" s="2301"/>
      <c r="AN70" s="2301"/>
      <c r="AO70" s="2301"/>
      <c r="AP70" s="2301"/>
      <c r="AQ70" s="2301"/>
      <c r="AR70" s="2301"/>
      <c r="AS70" s="2301"/>
      <c r="AT70" s="2301"/>
      <c r="AU70" s="2301"/>
    </row>
    <row r="71" spans="1:47" ht="16.5" x14ac:dyDescent="0.3">
      <c r="A71" s="2297"/>
      <c r="B71" s="2298"/>
      <c r="C71" s="2298"/>
      <c r="D71" s="2298"/>
      <c r="E71" s="2298"/>
      <c r="F71" s="2298"/>
      <c r="G71" s="2298"/>
      <c r="H71" s="2298"/>
      <c r="I71" s="2298"/>
      <c r="J71" s="2298"/>
      <c r="K71" s="2297"/>
      <c r="L71" s="2297"/>
      <c r="M71" s="2297"/>
      <c r="N71" s="2297"/>
      <c r="O71" s="2297"/>
      <c r="P71" s="2297"/>
      <c r="Q71" s="2297"/>
      <c r="R71" s="2297"/>
      <c r="S71" s="2297"/>
      <c r="T71" s="2297"/>
      <c r="U71" s="2299"/>
      <c r="V71" s="2299"/>
      <c r="W71" s="2300"/>
      <c r="X71" s="2301"/>
      <c r="Y71" s="2301"/>
      <c r="Z71" s="2301"/>
      <c r="AA71" s="2301"/>
      <c r="AB71" s="2301"/>
      <c r="AC71" s="2301"/>
      <c r="AD71" s="2301"/>
      <c r="AE71" s="2301"/>
      <c r="AF71" s="2301"/>
      <c r="AG71" s="2301"/>
      <c r="AH71" s="2301"/>
      <c r="AI71" s="2301"/>
      <c r="AJ71" s="2301"/>
      <c r="AK71" s="2301"/>
      <c r="AL71" s="2301"/>
      <c r="AM71" s="2301"/>
      <c r="AN71" s="2301"/>
      <c r="AO71" s="2301"/>
      <c r="AP71" s="2301"/>
      <c r="AQ71" s="2301"/>
      <c r="AR71" s="2301"/>
      <c r="AS71" s="2301"/>
      <c r="AT71" s="2301"/>
      <c r="AU71" s="2301"/>
    </row>
    <row r="72" spans="1:47" ht="16.5" x14ac:dyDescent="0.3">
      <c r="A72" s="2297"/>
      <c r="B72" s="2298"/>
      <c r="C72" s="2298"/>
      <c r="D72" s="2298"/>
      <c r="E72" s="2298"/>
      <c r="F72" s="2298"/>
      <c r="G72" s="2298"/>
      <c r="H72" s="2298"/>
      <c r="I72" s="2298"/>
      <c r="J72" s="2298"/>
      <c r="K72" s="2297"/>
      <c r="L72" s="2297"/>
      <c r="M72" s="2297"/>
      <c r="N72" s="2297"/>
      <c r="O72" s="2297"/>
      <c r="P72" s="2297"/>
      <c r="Q72" s="2297"/>
      <c r="R72" s="2297"/>
      <c r="S72" s="2297"/>
      <c r="T72" s="2297"/>
      <c r="U72" s="2299"/>
      <c r="V72" s="2299"/>
      <c r="W72" s="2300"/>
      <c r="X72" s="2301"/>
      <c r="Y72" s="2301"/>
      <c r="Z72" s="2301"/>
      <c r="AA72" s="2301"/>
      <c r="AB72" s="2301"/>
      <c r="AC72" s="2301"/>
      <c r="AD72" s="2301"/>
      <c r="AE72" s="2301"/>
      <c r="AF72" s="2301"/>
      <c r="AG72" s="2301"/>
      <c r="AH72" s="2301"/>
      <c r="AI72" s="2301"/>
      <c r="AJ72" s="2301"/>
      <c r="AK72" s="2301"/>
      <c r="AL72" s="2301"/>
      <c r="AM72" s="2301"/>
      <c r="AN72" s="2301"/>
      <c r="AO72" s="2301"/>
      <c r="AP72" s="2301"/>
      <c r="AQ72" s="2301"/>
      <c r="AR72" s="2301"/>
      <c r="AS72" s="2301"/>
      <c r="AT72" s="2301"/>
      <c r="AU72" s="2301"/>
    </row>
    <row r="73" spans="1:47" ht="16.5" x14ac:dyDescent="0.3">
      <c r="A73" s="2297"/>
      <c r="B73" s="2298"/>
      <c r="C73" s="2298"/>
      <c r="D73" s="2298"/>
      <c r="E73" s="2298"/>
      <c r="F73" s="2298"/>
      <c r="G73" s="2298"/>
      <c r="H73" s="2298"/>
      <c r="I73" s="2298"/>
      <c r="J73" s="2298"/>
      <c r="K73" s="2297"/>
      <c r="L73" s="2297"/>
      <c r="M73" s="2297"/>
      <c r="N73" s="2297"/>
      <c r="O73" s="2297"/>
      <c r="P73" s="2297"/>
      <c r="Q73" s="2297"/>
      <c r="R73" s="2297"/>
      <c r="S73" s="2297"/>
      <c r="T73" s="2297"/>
      <c r="U73" s="2299"/>
      <c r="V73" s="2299"/>
      <c r="W73" s="2300"/>
      <c r="X73" s="2301"/>
      <c r="Y73" s="2301"/>
      <c r="Z73" s="2301"/>
      <c r="AA73" s="2301"/>
      <c r="AB73" s="2301"/>
      <c r="AC73" s="2301"/>
      <c r="AD73" s="2301"/>
      <c r="AE73" s="2301"/>
      <c r="AF73" s="2301"/>
      <c r="AG73" s="2301"/>
      <c r="AH73" s="2301"/>
      <c r="AI73" s="2301"/>
      <c r="AJ73" s="2301"/>
      <c r="AK73" s="2301"/>
      <c r="AL73" s="2301"/>
      <c r="AM73" s="2301"/>
      <c r="AN73" s="2301"/>
      <c r="AO73" s="2301"/>
      <c r="AP73" s="2301"/>
      <c r="AQ73" s="2301"/>
      <c r="AR73" s="2301"/>
      <c r="AS73" s="2301"/>
      <c r="AT73" s="2301"/>
      <c r="AU73" s="2301"/>
    </row>
    <row r="74" spans="1:47" ht="16.5" x14ac:dyDescent="0.3">
      <c r="A74" s="2297"/>
      <c r="B74" s="2298"/>
      <c r="C74" s="2298"/>
      <c r="D74" s="2298"/>
      <c r="E74" s="2298"/>
      <c r="F74" s="2298"/>
      <c r="G74" s="2298"/>
      <c r="H74" s="2298"/>
      <c r="I74" s="2298"/>
      <c r="J74" s="2298"/>
      <c r="K74" s="2297"/>
      <c r="L74" s="2297"/>
      <c r="M74" s="2297"/>
      <c r="N74" s="2297"/>
      <c r="O74" s="2297"/>
      <c r="P74" s="2297"/>
      <c r="Q74" s="2297"/>
      <c r="R74" s="2297"/>
      <c r="S74" s="2297"/>
      <c r="T74" s="2297"/>
      <c r="U74" s="2299"/>
      <c r="V74" s="2299"/>
      <c r="W74" s="2300"/>
      <c r="X74" s="2301"/>
      <c r="Y74" s="2301"/>
      <c r="Z74" s="2301"/>
      <c r="AA74" s="2301"/>
      <c r="AB74" s="2301"/>
      <c r="AC74" s="2301"/>
      <c r="AD74" s="2301"/>
      <c r="AE74" s="2301"/>
      <c r="AF74" s="2301"/>
      <c r="AG74" s="2301"/>
      <c r="AH74" s="2301"/>
      <c r="AI74" s="2301"/>
      <c r="AJ74" s="2301"/>
      <c r="AK74" s="2301"/>
      <c r="AL74" s="2301"/>
      <c r="AM74" s="2301"/>
      <c r="AN74" s="2301"/>
      <c r="AO74" s="2301"/>
      <c r="AP74" s="2301"/>
      <c r="AQ74" s="2301"/>
      <c r="AR74" s="2301"/>
      <c r="AS74" s="2301"/>
      <c r="AT74" s="2301"/>
      <c r="AU74" s="2301"/>
    </row>
    <row r="75" spans="1:47" ht="16.5" x14ac:dyDescent="0.3">
      <c r="A75" s="2297"/>
      <c r="B75" s="2298"/>
      <c r="C75" s="2298"/>
      <c r="D75" s="2298"/>
      <c r="E75" s="2298"/>
      <c r="F75" s="2298"/>
      <c r="G75" s="2298"/>
      <c r="H75" s="2298"/>
      <c r="I75" s="2298"/>
      <c r="J75" s="2298"/>
      <c r="K75" s="2297"/>
      <c r="L75" s="2297"/>
      <c r="M75" s="2297"/>
      <c r="N75" s="2297"/>
      <c r="O75" s="2297"/>
      <c r="P75" s="2297"/>
      <c r="Q75" s="2297"/>
      <c r="R75" s="2297"/>
      <c r="S75" s="2297"/>
      <c r="T75" s="2297"/>
      <c r="U75" s="2299"/>
      <c r="V75" s="2299"/>
      <c r="W75" s="2300"/>
      <c r="X75" s="2301"/>
      <c r="Y75" s="2301"/>
      <c r="Z75" s="2301"/>
      <c r="AA75" s="2301"/>
      <c r="AB75" s="2301"/>
      <c r="AC75" s="2301"/>
      <c r="AD75" s="2301"/>
      <c r="AE75" s="2301"/>
      <c r="AF75" s="2301"/>
      <c r="AG75" s="2301"/>
      <c r="AH75" s="2301"/>
      <c r="AI75" s="2301"/>
      <c r="AJ75" s="2301"/>
      <c r="AK75" s="2301"/>
      <c r="AL75" s="2301"/>
      <c r="AM75" s="2301"/>
      <c r="AN75" s="2301"/>
      <c r="AO75" s="2301"/>
      <c r="AP75" s="2301"/>
      <c r="AQ75" s="2301"/>
      <c r="AR75" s="2301"/>
      <c r="AS75" s="2301"/>
      <c r="AT75" s="2301"/>
      <c r="AU75" s="2301"/>
    </row>
    <row r="76" spans="1:47" ht="16.5" x14ac:dyDescent="0.3">
      <c r="A76" s="2297"/>
      <c r="B76" s="2298"/>
      <c r="C76" s="2298"/>
      <c r="D76" s="2298"/>
      <c r="E76" s="2298"/>
      <c r="F76" s="2298"/>
      <c r="G76" s="2298"/>
      <c r="H76" s="2298"/>
      <c r="I76" s="2298"/>
      <c r="J76" s="2298"/>
      <c r="K76" s="2297"/>
      <c r="L76" s="2297"/>
      <c r="M76" s="2297"/>
      <c r="N76" s="2297"/>
      <c r="O76" s="2297"/>
      <c r="P76" s="2297"/>
      <c r="Q76" s="2297"/>
      <c r="R76" s="2297"/>
      <c r="S76" s="2297"/>
      <c r="T76" s="2297"/>
      <c r="U76" s="2299"/>
      <c r="V76" s="2299"/>
      <c r="W76" s="2300"/>
      <c r="X76" s="2301"/>
      <c r="Y76" s="2301"/>
      <c r="Z76" s="2301"/>
      <c r="AA76" s="2301"/>
      <c r="AB76" s="2301"/>
      <c r="AC76" s="2301"/>
      <c r="AD76" s="2301"/>
      <c r="AE76" s="2301"/>
      <c r="AF76" s="2301"/>
      <c r="AG76" s="2301"/>
      <c r="AH76" s="2301"/>
      <c r="AI76" s="2301"/>
      <c r="AJ76" s="2301"/>
      <c r="AK76" s="2301"/>
      <c r="AL76" s="2301"/>
      <c r="AM76" s="2301"/>
      <c r="AN76" s="2301"/>
      <c r="AO76" s="2301"/>
      <c r="AP76" s="2301"/>
      <c r="AQ76" s="2301"/>
      <c r="AR76" s="2301"/>
      <c r="AS76" s="2301"/>
      <c r="AT76" s="2301"/>
      <c r="AU76" s="2301"/>
    </row>
    <row r="77" spans="1:47" ht="16.5" x14ac:dyDescent="0.3">
      <c r="A77" s="2297"/>
      <c r="B77" s="2298"/>
      <c r="C77" s="2298"/>
      <c r="D77" s="2298"/>
      <c r="E77" s="2298"/>
      <c r="F77" s="2298"/>
      <c r="G77" s="2298"/>
      <c r="H77" s="2298"/>
      <c r="I77" s="2298"/>
      <c r="J77" s="2298"/>
      <c r="K77" s="2297"/>
      <c r="L77" s="2297"/>
      <c r="M77" s="2297"/>
      <c r="N77" s="2297"/>
      <c r="O77" s="2297"/>
      <c r="P77" s="2297"/>
      <c r="Q77" s="2297"/>
      <c r="R77" s="2297"/>
      <c r="S77" s="2297"/>
      <c r="T77" s="2297"/>
      <c r="U77" s="2299"/>
      <c r="V77" s="2299"/>
      <c r="W77" s="2300"/>
      <c r="X77" s="2301"/>
      <c r="Y77" s="2301"/>
      <c r="Z77" s="2301"/>
      <c r="AA77" s="2301"/>
      <c r="AB77" s="2301"/>
      <c r="AC77" s="2301"/>
      <c r="AD77" s="2301"/>
      <c r="AE77" s="2301"/>
      <c r="AF77" s="2301"/>
      <c r="AG77" s="2301"/>
      <c r="AH77" s="2301"/>
      <c r="AI77" s="2301"/>
      <c r="AJ77" s="2301"/>
      <c r="AK77" s="2301"/>
      <c r="AL77" s="2301"/>
      <c r="AM77" s="2301"/>
      <c r="AN77" s="2301"/>
      <c r="AO77" s="2301"/>
      <c r="AP77" s="2301"/>
      <c r="AQ77" s="2301"/>
      <c r="AR77" s="2301"/>
      <c r="AS77" s="2301"/>
      <c r="AT77" s="2301"/>
      <c r="AU77" s="2301"/>
    </row>
    <row r="78" spans="1:47" ht="16.5" x14ac:dyDescent="0.3">
      <c r="A78" s="2297"/>
      <c r="B78" s="2298"/>
      <c r="C78" s="2298"/>
      <c r="D78" s="2298"/>
      <c r="E78" s="2298"/>
      <c r="F78" s="2298"/>
      <c r="G78" s="2298"/>
      <c r="H78" s="2298"/>
      <c r="I78" s="2298"/>
      <c r="J78" s="2298"/>
      <c r="K78" s="2297"/>
      <c r="L78" s="2297"/>
      <c r="M78" s="2297"/>
      <c r="N78" s="2297"/>
      <c r="O78" s="2297"/>
      <c r="P78" s="2297"/>
      <c r="Q78" s="2297"/>
      <c r="R78" s="2297"/>
      <c r="S78" s="2297"/>
      <c r="T78" s="2297"/>
      <c r="U78" s="2299"/>
      <c r="V78" s="2299"/>
      <c r="W78" s="2300"/>
      <c r="X78" s="2301"/>
      <c r="Y78" s="2301"/>
      <c r="Z78" s="2301"/>
      <c r="AA78" s="2301"/>
      <c r="AB78" s="2301"/>
      <c r="AC78" s="2301"/>
      <c r="AD78" s="2301"/>
      <c r="AE78" s="2301"/>
      <c r="AF78" s="2301"/>
      <c r="AG78" s="2301"/>
      <c r="AH78" s="2301"/>
      <c r="AI78" s="2301"/>
      <c r="AJ78" s="2301"/>
      <c r="AK78" s="2301"/>
      <c r="AL78" s="2301"/>
      <c r="AM78" s="2301"/>
      <c r="AN78" s="2301"/>
      <c r="AO78" s="2301"/>
      <c r="AP78" s="2301"/>
      <c r="AQ78" s="2301"/>
      <c r="AR78" s="2301"/>
      <c r="AS78" s="2301"/>
      <c r="AT78" s="2301"/>
      <c r="AU78" s="2301"/>
    </row>
    <row r="79" spans="1:47" ht="16.5" x14ac:dyDescent="0.3">
      <c r="A79" s="2297"/>
      <c r="B79" s="2298"/>
      <c r="C79" s="2298"/>
      <c r="D79" s="2298"/>
      <c r="E79" s="2298"/>
      <c r="F79" s="2298"/>
      <c r="G79" s="2298"/>
      <c r="H79" s="2298"/>
      <c r="I79" s="2298"/>
      <c r="J79" s="2298"/>
      <c r="K79" s="2297"/>
      <c r="L79" s="2297"/>
      <c r="M79" s="2297"/>
      <c r="N79" s="2297"/>
      <c r="O79" s="2297"/>
      <c r="P79" s="2297"/>
      <c r="Q79" s="2297"/>
      <c r="R79" s="2297"/>
      <c r="S79" s="2297"/>
      <c r="T79" s="2297"/>
      <c r="U79" s="2299"/>
      <c r="V79" s="2299"/>
      <c r="W79" s="2300"/>
      <c r="X79" s="2301"/>
      <c r="Y79" s="2301"/>
      <c r="Z79" s="2301"/>
      <c r="AA79" s="2301"/>
      <c r="AB79" s="2301"/>
      <c r="AC79" s="2301"/>
      <c r="AD79" s="2301"/>
      <c r="AE79" s="2301"/>
      <c r="AF79" s="2301"/>
      <c r="AG79" s="2301"/>
      <c r="AH79" s="2301"/>
      <c r="AI79" s="2301"/>
      <c r="AJ79" s="2301"/>
      <c r="AK79" s="2301"/>
      <c r="AL79" s="2301"/>
      <c r="AM79" s="2301"/>
      <c r="AN79" s="2301"/>
      <c r="AO79" s="2301"/>
      <c r="AP79" s="2301"/>
      <c r="AQ79" s="2301"/>
      <c r="AR79" s="2301"/>
      <c r="AS79" s="2301"/>
      <c r="AT79" s="2301"/>
      <c r="AU79" s="2301"/>
    </row>
    <row r="80" spans="1:47" ht="16.5" x14ac:dyDescent="0.3">
      <c r="A80" s="2297"/>
      <c r="B80" s="2298"/>
      <c r="C80" s="2298"/>
      <c r="D80" s="2298"/>
      <c r="E80" s="2298"/>
      <c r="F80" s="2298"/>
      <c r="G80" s="2298"/>
      <c r="H80" s="2298"/>
      <c r="I80" s="2298"/>
      <c r="J80" s="2298"/>
      <c r="K80" s="2297"/>
      <c r="L80" s="2297"/>
      <c r="M80" s="2297"/>
      <c r="N80" s="2297"/>
      <c r="O80" s="2297"/>
      <c r="P80" s="2297"/>
      <c r="Q80" s="2297"/>
      <c r="R80" s="2297"/>
      <c r="S80" s="2297"/>
      <c r="T80" s="2297"/>
      <c r="U80" s="2299"/>
      <c r="V80" s="2299"/>
      <c r="W80" s="2300"/>
      <c r="X80" s="2301"/>
      <c r="Y80" s="2301"/>
      <c r="Z80" s="2301"/>
      <c r="AA80" s="2301"/>
      <c r="AB80" s="2301"/>
      <c r="AC80" s="2301"/>
      <c r="AD80" s="2301"/>
      <c r="AE80" s="2301"/>
      <c r="AF80" s="2301"/>
      <c r="AG80" s="2301"/>
      <c r="AH80" s="2301"/>
      <c r="AI80" s="2301"/>
      <c r="AJ80" s="2301"/>
      <c r="AK80" s="2301"/>
      <c r="AL80" s="2301"/>
      <c r="AM80" s="2301"/>
      <c r="AN80" s="2301"/>
      <c r="AO80" s="2301"/>
      <c r="AP80" s="2301"/>
      <c r="AQ80" s="2301"/>
      <c r="AR80" s="2301"/>
      <c r="AS80" s="2301"/>
      <c r="AT80" s="2301"/>
      <c r="AU80" s="2301"/>
    </row>
    <row r="81" spans="1:47" ht="16.5" x14ac:dyDescent="0.3">
      <c r="A81" s="2297"/>
      <c r="B81" s="2298"/>
      <c r="C81" s="2298"/>
      <c r="D81" s="2298"/>
      <c r="E81" s="2298"/>
      <c r="F81" s="2298"/>
      <c r="G81" s="2298"/>
      <c r="H81" s="2298"/>
      <c r="I81" s="2298"/>
      <c r="J81" s="2298"/>
      <c r="K81" s="2297"/>
      <c r="L81" s="2297"/>
      <c r="M81" s="2297"/>
      <c r="N81" s="2297"/>
      <c r="O81" s="2297"/>
      <c r="P81" s="2297"/>
      <c r="Q81" s="2297"/>
      <c r="R81" s="2297"/>
      <c r="S81" s="2297"/>
      <c r="T81" s="2297"/>
      <c r="U81" s="2299"/>
      <c r="V81" s="2299"/>
      <c r="W81" s="2300"/>
      <c r="X81" s="2301"/>
      <c r="Y81" s="2301"/>
      <c r="Z81" s="2301"/>
      <c r="AA81" s="2301"/>
      <c r="AB81" s="2301"/>
      <c r="AC81" s="2301"/>
      <c r="AD81" s="2301"/>
      <c r="AE81" s="2301"/>
      <c r="AF81" s="2301"/>
      <c r="AG81" s="2301"/>
      <c r="AH81" s="2301"/>
      <c r="AI81" s="2301"/>
      <c r="AJ81" s="2301"/>
      <c r="AK81" s="2301"/>
      <c r="AL81" s="2301"/>
      <c r="AM81" s="2301"/>
      <c r="AN81" s="2301"/>
      <c r="AO81" s="2301"/>
      <c r="AP81" s="2301"/>
      <c r="AQ81" s="2301"/>
      <c r="AR81" s="2301"/>
      <c r="AS81" s="2301"/>
      <c r="AT81" s="2301"/>
      <c r="AU81" s="2301"/>
    </row>
    <row r="82" spans="1:47" ht="16.5" x14ac:dyDescent="0.3">
      <c r="A82" s="2297"/>
      <c r="B82" s="2298"/>
      <c r="C82" s="2298"/>
      <c r="D82" s="2298"/>
      <c r="E82" s="2298"/>
      <c r="F82" s="2298"/>
      <c r="G82" s="2298"/>
      <c r="H82" s="2298"/>
      <c r="I82" s="2298"/>
      <c r="J82" s="2298"/>
      <c r="K82" s="2297"/>
      <c r="L82" s="2297"/>
      <c r="M82" s="2297"/>
      <c r="N82" s="2297"/>
      <c r="O82" s="2297"/>
      <c r="P82" s="2297"/>
      <c r="Q82" s="2297"/>
      <c r="R82" s="2297"/>
      <c r="S82" s="2297"/>
      <c r="T82" s="2297"/>
      <c r="U82" s="2299"/>
      <c r="V82" s="2299"/>
      <c r="W82" s="2300"/>
      <c r="X82" s="2301"/>
      <c r="Y82" s="2301"/>
      <c r="Z82" s="2301"/>
      <c r="AA82" s="2301"/>
      <c r="AB82" s="2301"/>
      <c r="AC82" s="2301"/>
      <c r="AD82" s="2301"/>
      <c r="AE82" s="2301"/>
      <c r="AF82" s="2301"/>
      <c r="AG82" s="2301"/>
      <c r="AH82" s="2301"/>
      <c r="AI82" s="2301"/>
      <c r="AJ82" s="2301"/>
      <c r="AK82" s="2301"/>
      <c r="AL82" s="2301"/>
      <c r="AM82" s="2301"/>
      <c r="AN82" s="2301"/>
      <c r="AO82" s="2301"/>
      <c r="AP82" s="2301"/>
      <c r="AQ82" s="2301"/>
      <c r="AR82" s="2301"/>
      <c r="AS82" s="2301"/>
      <c r="AT82" s="2301"/>
      <c r="AU82" s="2301"/>
    </row>
    <row r="83" spans="1:47" ht="16.5" x14ac:dyDescent="0.3">
      <c r="A83" s="2297"/>
      <c r="B83" s="2298"/>
      <c r="C83" s="2298"/>
      <c r="D83" s="2298"/>
      <c r="E83" s="2298"/>
      <c r="F83" s="2298"/>
      <c r="G83" s="2298"/>
      <c r="H83" s="2298"/>
      <c r="I83" s="2298"/>
      <c r="J83" s="2298"/>
      <c r="K83" s="2297"/>
      <c r="L83" s="2297"/>
      <c r="M83" s="2297"/>
      <c r="N83" s="2297"/>
      <c r="O83" s="2297"/>
      <c r="P83" s="2297"/>
      <c r="Q83" s="2297"/>
      <c r="R83" s="2297"/>
      <c r="S83" s="2297"/>
      <c r="T83" s="2297"/>
      <c r="U83" s="2299"/>
      <c r="V83" s="2299"/>
      <c r="W83" s="2300"/>
      <c r="X83" s="2301"/>
      <c r="Y83" s="2301"/>
      <c r="Z83" s="2301"/>
      <c r="AA83" s="2301"/>
      <c r="AB83" s="2301"/>
      <c r="AC83" s="2301"/>
      <c r="AD83" s="2301"/>
      <c r="AE83" s="2301"/>
      <c r="AF83" s="2301"/>
      <c r="AG83" s="2301"/>
      <c r="AH83" s="2301"/>
      <c r="AI83" s="2301"/>
      <c r="AJ83" s="2301"/>
      <c r="AK83" s="2301"/>
      <c r="AL83" s="2301"/>
      <c r="AM83" s="2301"/>
      <c r="AN83" s="2301"/>
      <c r="AO83" s="2301"/>
      <c r="AP83" s="2301"/>
      <c r="AQ83" s="2301"/>
      <c r="AR83" s="2301"/>
      <c r="AS83" s="2301"/>
      <c r="AT83" s="2301"/>
      <c r="AU83" s="2301"/>
    </row>
    <row r="84" spans="1:47" ht="16.5" x14ac:dyDescent="0.3">
      <c r="A84" s="2297"/>
      <c r="B84" s="2298"/>
      <c r="C84" s="2298"/>
      <c r="D84" s="2298"/>
      <c r="E84" s="2298"/>
      <c r="F84" s="2298"/>
      <c r="G84" s="2298"/>
      <c r="H84" s="2298"/>
      <c r="I84" s="2298"/>
      <c r="J84" s="2298"/>
      <c r="K84" s="2297"/>
      <c r="L84" s="2297"/>
      <c r="M84" s="2297"/>
      <c r="N84" s="2297"/>
      <c r="O84" s="2297"/>
      <c r="P84" s="2297"/>
      <c r="Q84" s="2297"/>
      <c r="R84" s="2297"/>
      <c r="S84" s="2297"/>
      <c r="T84" s="2297"/>
      <c r="U84" s="2299"/>
      <c r="V84" s="2299"/>
      <c r="W84" s="2300"/>
      <c r="X84" s="2301"/>
      <c r="Y84" s="2301"/>
      <c r="Z84" s="2301"/>
      <c r="AA84" s="2301"/>
      <c r="AB84" s="2301"/>
      <c r="AC84" s="2301"/>
      <c r="AD84" s="2301"/>
      <c r="AE84" s="2301"/>
      <c r="AF84" s="2301"/>
      <c r="AG84" s="2301"/>
      <c r="AH84" s="2301"/>
      <c r="AI84" s="2301"/>
      <c r="AJ84" s="2301"/>
      <c r="AK84" s="2301"/>
      <c r="AL84" s="2301"/>
      <c r="AM84" s="2301"/>
      <c r="AN84" s="2301"/>
      <c r="AO84" s="2301"/>
      <c r="AP84" s="2301"/>
      <c r="AQ84" s="2301"/>
      <c r="AR84" s="2301"/>
      <c r="AS84" s="2301"/>
      <c r="AT84" s="2301"/>
      <c r="AU84" s="2301"/>
    </row>
    <row r="85" spans="1:47" ht="16.5" x14ac:dyDescent="0.3">
      <c r="A85" s="2297"/>
      <c r="B85" s="2298"/>
      <c r="C85" s="2298"/>
      <c r="D85" s="2298"/>
      <c r="E85" s="2298"/>
      <c r="F85" s="2298"/>
      <c r="G85" s="2298"/>
      <c r="H85" s="2298"/>
      <c r="I85" s="2298"/>
      <c r="J85" s="2298"/>
      <c r="K85" s="2297"/>
      <c r="L85" s="2297"/>
      <c r="M85" s="2297"/>
      <c r="N85" s="2297"/>
      <c r="O85" s="2297"/>
      <c r="P85" s="2297"/>
      <c r="Q85" s="2297"/>
      <c r="R85" s="2297"/>
      <c r="S85" s="2297"/>
      <c r="T85" s="2297"/>
      <c r="U85" s="2299"/>
      <c r="V85" s="2299"/>
      <c r="W85" s="2300"/>
      <c r="X85" s="2301"/>
      <c r="Y85" s="2301"/>
      <c r="Z85" s="2301"/>
      <c r="AA85" s="2301"/>
      <c r="AB85" s="2301"/>
      <c r="AC85" s="2301"/>
      <c r="AD85" s="2301"/>
      <c r="AE85" s="2301"/>
      <c r="AF85" s="2301"/>
      <c r="AG85" s="2301"/>
      <c r="AH85" s="2301"/>
      <c r="AI85" s="2301"/>
      <c r="AJ85" s="2301"/>
      <c r="AK85" s="2301"/>
      <c r="AL85" s="2301"/>
      <c r="AM85" s="2301"/>
      <c r="AN85" s="2301"/>
      <c r="AO85" s="2301"/>
      <c r="AP85" s="2301"/>
      <c r="AQ85" s="2301"/>
      <c r="AR85" s="2301"/>
      <c r="AS85" s="2301"/>
      <c r="AT85" s="2301"/>
      <c r="AU85" s="2301"/>
    </row>
    <row r="86" spans="1:47" ht="16.5" x14ac:dyDescent="0.3">
      <c r="A86" s="2297"/>
      <c r="B86" s="2298"/>
      <c r="C86" s="2298"/>
      <c r="D86" s="2298"/>
      <c r="E86" s="2298"/>
      <c r="F86" s="2298"/>
      <c r="G86" s="2298"/>
      <c r="H86" s="2298"/>
      <c r="I86" s="2298"/>
      <c r="J86" s="2298"/>
      <c r="K86" s="2297"/>
      <c r="L86" s="2297"/>
      <c r="M86" s="2297"/>
      <c r="N86" s="2297"/>
      <c r="O86" s="2297"/>
      <c r="P86" s="2297"/>
      <c r="Q86" s="2297"/>
      <c r="R86" s="2297"/>
      <c r="S86" s="2297"/>
      <c r="T86" s="2297"/>
      <c r="U86" s="2299"/>
      <c r="V86" s="2299"/>
      <c r="W86" s="2300"/>
      <c r="X86" s="2301"/>
      <c r="Y86" s="2301"/>
      <c r="Z86" s="2301"/>
      <c r="AA86" s="2301"/>
      <c r="AB86" s="2301"/>
      <c r="AC86" s="2301"/>
      <c r="AD86" s="2301"/>
      <c r="AE86" s="2301"/>
      <c r="AF86" s="2301"/>
      <c r="AG86" s="2301"/>
      <c r="AH86" s="2301"/>
      <c r="AI86" s="2301"/>
      <c r="AJ86" s="2301"/>
      <c r="AK86" s="2301"/>
      <c r="AL86" s="2301"/>
      <c r="AM86" s="2301"/>
      <c r="AN86" s="2301"/>
      <c r="AO86" s="2301"/>
      <c r="AP86" s="2301"/>
      <c r="AQ86" s="2301"/>
      <c r="AR86" s="2301"/>
      <c r="AS86" s="2301"/>
      <c r="AT86" s="2301"/>
      <c r="AU86" s="2301"/>
    </row>
    <row r="87" spans="1:47" ht="16.5" x14ac:dyDescent="0.3">
      <c r="A87" s="2297"/>
      <c r="B87" s="2298"/>
      <c r="C87" s="2298"/>
      <c r="D87" s="2298"/>
      <c r="E87" s="2298"/>
      <c r="F87" s="2298"/>
      <c r="G87" s="2298"/>
      <c r="H87" s="2298"/>
      <c r="I87" s="2298"/>
      <c r="J87" s="2298"/>
      <c r="K87" s="2297"/>
      <c r="L87" s="2297"/>
      <c r="M87" s="2297"/>
      <c r="N87" s="2297"/>
      <c r="O87" s="2297"/>
      <c r="P87" s="2297"/>
      <c r="Q87" s="2297"/>
      <c r="R87" s="2297"/>
      <c r="S87" s="2297"/>
      <c r="T87" s="2297"/>
      <c r="U87" s="2299"/>
      <c r="V87" s="2299"/>
      <c r="W87" s="2300"/>
      <c r="X87" s="2301"/>
      <c r="Y87" s="2301"/>
      <c r="Z87" s="2301"/>
      <c r="AA87" s="2301"/>
      <c r="AB87" s="2301"/>
      <c r="AC87" s="2301"/>
      <c r="AD87" s="2301"/>
      <c r="AE87" s="2301"/>
      <c r="AF87" s="2301"/>
      <c r="AG87" s="2301"/>
      <c r="AH87" s="2301"/>
      <c r="AI87" s="2301"/>
      <c r="AJ87" s="2301"/>
      <c r="AK87" s="2301"/>
      <c r="AL87" s="2301"/>
      <c r="AM87" s="2301"/>
      <c r="AN87" s="2301"/>
      <c r="AO87" s="2301"/>
      <c r="AP87" s="2301"/>
      <c r="AQ87" s="2301"/>
      <c r="AR87" s="2301"/>
      <c r="AS87" s="2301"/>
      <c r="AT87" s="2301"/>
      <c r="AU87" s="2301"/>
    </row>
    <row r="88" spans="1:47" ht="16.5" x14ac:dyDescent="0.3">
      <c r="A88" s="2297"/>
      <c r="B88" s="2298"/>
      <c r="C88" s="2298"/>
      <c r="D88" s="2298"/>
      <c r="E88" s="2298"/>
      <c r="F88" s="2298"/>
      <c r="G88" s="2298"/>
      <c r="H88" s="2298"/>
      <c r="I88" s="2298"/>
      <c r="J88" s="2298"/>
      <c r="K88" s="2297"/>
      <c r="L88" s="2297"/>
      <c r="M88" s="2297"/>
      <c r="N88" s="2297"/>
      <c r="O88" s="2297"/>
      <c r="P88" s="2297"/>
      <c r="Q88" s="2297"/>
      <c r="R88" s="2297"/>
      <c r="S88" s="2297"/>
      <c r="T88" s="2297"/>
      <c r="U88" s="2299"/>
      <c r="V88" s="2299"/>
      <c r="W88" s="2300"/>
      <c r="X88" s="2301"/>
      <c r="Y88" s="2301"/>
      <c r="Z88" s="2301"/>
      <c r="AA88" s="2301"/>
      <c r="AB88" s="2301"/>
      <c r="AC88" s="2301"/>
      <c r="AD88" s="2301"/>
      <c r="AE88" s="2301"/>
      <c r="AF88" s="2301"/>
      <c r="AG88" s="2301"/>
      <c r="AH88" s="2301"/>
      <c r="AI88" s="2301"/>
      <c r="AJ88" s="2301"/>
      <c r="AK88" s="2301"/>
      <c r="AL88" s="2301"/>
      <c r="AM88" s="2301"/>
      <c r="AN88" s="2301"/>
      <c r="AO88" s="2301"/>
      <c r="AP88" s="2301"/>
      <c r="AQ88" s="2301"/>
      <c r="AR88" s="2301"/>
      <c r="AS88" s="2301"/>
      <c r="AT88" s="2301"/>
      <c r="AU88" s="2301"/>
    </row>
    <row r="89" spans="1:47" ht="16.5" x14ac:dyDescent="0.3">
      <c r="A89" s="2297"/>
      <c r="B89" s="2298"/>
      <c r="C89" s="2298"/>
      <c r="D89" s="2298"/>
      <c r="E89" s="2298"/>
      <c r="F89" s="2298"/>
      <c r="G89" s="2298"/>
      <c r="H89" s="2298"/>
      <c r="I89" s="2298"/>
      <c r="J89" s="2298"/>
      <c r="K89" s="2297"/>
      <c r="L89" s="2297"/>
      <c r="M89" s="2297"/>
      <c r="N89" s="2297"/>
      <c r="O89" s="2297"/>
      <c r="P89" s="2297"/>
      <c r="Q89" s="2297"/>
      <c r="R89" s="2297"/>
      <c r="S89" s="2297"/>
      <c r="T89" s="2297"/>
      <c r="U89" s="2299"/>
      <c r="V89" s="2299"/>
      <c r="W89" s="2300"/>
      <c r="X89" s="2301"/>
      <c r="Y89" s="2301"/>
      <c r="Z89" s="2301"/>
      <c r="AA89" s="2301"/>
      <c r="AB89" s="2301"/>
      <c r="AC89" s="2301"/>
      <c r="AD89" s="2301"/>
      <c r="AE89" s="2301"/>
      <c r="AF89" s="2301"/>
      <c r="AG89" s="2301"/>
      <c r="AH89" s="2301"/>
      <c r="AI89" s="2301"/>
      <c r="AJ89" s="2301"/>
      <c r="AK89" s="2301"/>
      <c r="AL89" s="2301"/>
      <c r="AM89" s="2301"/>
      <c r="AN89" s="2301"/>
      <c r="AO89" s="2301"/>
      <c r="AP89" s="2301"/>
      <c r="AQ89" s="2301"/>
      <c r="AR89" s="2301"/>
      <c r="AS89" s="2301"/>
      <c r="AT89" s="2301"/>
      <c r="AU89" s="2301"/>
    </row>
    <row r="90" spans="1:47" ht="16.5" x14ac:dyDescent="0.3">
      <c r="A90" s="2297"/>
      <c r="B90" s="2298"/>
      <c r="C90" s="2298"/>
      <c r="D90" s="2298"/>
      <c r="E90" s="2298"/>
      <c r="F90" s="2298"/>
      <c r="G90" s="2298"/>
      <c r="H90" s="2298"/>
      <c r="I90" s="2298"/>
      <c r="J90" s="2298"/>
      <c r="K90" s="2297"/>
      <c r="L90" s="2297"/>
      <c r="M90" s="2297"/>
      <c r="N90" s="2297"/>
      <c r="O90" s="2297"/>
      <c r="P90" s="2297"/>
      <c r="Q90" s="2297"/>
      <c r="R90" s="2297"/>
      <c r="S90" s="2297"/>
      <c r="T90" s="2297"/>
      <c r="U90" s="2299"/>
      <c r="V90" s="2299"/>
      <c r="W90" s="2300"/>
      <c r="X90" s="2301"/>
      <c r="Y90" s="2301"/>
      <c r="Z90" s="2301"/>
      <c r="AA90" s="2301"/>
      <c r="AB90" s="2301"/>
      <c r="AC90" s="2301"/>
      <c r="AD90" s="2301"/>
      <c r="AE90" s="2301"/>
      <c r="AF90" s="2301"/>
      <c r="AG90" s="2301"/>
      <c r="AH90" s="2301"/>
      <c r="AI90" s="2301"/>
      <c r="AJ90" s="2301"/>
      <c r="AK90" s="2301"/>
      <c r="AL90" s="2301"/>
      <c r="AM90" s="2301"/>
      <c r="AN90" s="2301"/>
      <c r="AO90" s="2301"/>
      <c r="AP90" s="2301"/>
      <c r="AQ90" s="2301"/>
      <c r="AR90" s="2301"/>
      <c r="AS90" s="2301"/>
      <c r="AT90" s="2301"/>
      <c r="AU90" s="2301"/>
    </row>
    <row r="91" spans="1:47" ht="16.5" x14ac:dyDescent="0.3">
      <c r="A91" s="2297"/>
      <c r="B91" s="2298"/>
      <c r="C91" s="2298"/>
      <c r="D91" s="2298"/>
      <c r="E91" s="2298"/>
      <c r="F91" s="2298"/>
      <c r="G91" s="2298"/>
      <c r="H91" s="2298"/>
      <c r="I91" s="2298"/>
      <c r="J91" s="2298"/>
      <c r="K91" s="2297"/>
      <c r="L91" s="2297"/>
      <c r="M91" s="2297"/>
      <c r="N91" s="2297"/>
      <c r="O91" s="2297"/>
      <c r="P91" s="2297"/>
      <c r="Q91" s="2297"/>
      <c r="R91" s="2297"/>
      <c r="S91" s="2297"/>
      <c r="T91" s="2297"/>
      <c r="U91" s="2299"/>
      <c r="V91" s="2299"/>
      <c r="W91" s="2300"/>
      <c r="X91" s="2301"/>
      <c r="Y91" s="2301"/>
      <c r="Z91" s="2301"/>
      <c r="AA91" s="2301"/>
      <c r="AB91" s="2301"/>
      <c r="AC91" s="2301"/>
      <c r="AD91" s="2301"/>
      <c r="AE91" s="2301"/>
      <c r="AF91" s="2301"/>
      <c r="AG91" s="2301"/>
      <c r="AH91" s="2301"/>
      <c r="AI91" s="2301"/>
      <c r="AJ91" s="2301"/>
      <c r="AK91" s="2301"/>
      <c r="AL91" s="2301"/>
      <c r="AM91" s="2301"/>
      <c r="AN91" s="2301"/>
      <c r="AO91" s="2301"/>
      <c r="AP91" s="2301"/>
      <c r="AQ91" s="2301"/>
      <c r="AR91" s="2301"/>
      <c r="AS91" s="2301"/>
      <c r="AT91" s="2301"/>
      <c r="AU91" s="2301"/>
    </row>
    <row r="92" spans="1:47" ht="16.5" x14ac:dyDescent="0.3">
      <c r="A92" s="2297"/>
      <c r="B92" s="2298"/>
      <c r="C92" s="2298"/>
      <c r="D92" s="2298"/>
      <c r="E92" s="2298"/>
      <c r="F92" s="2298"/>
      <c r="G92" s="2298"/>
      <c r="H92" s="2298"/>
      <c r="I92" s="2298"/>
      <c r="J92" s="2298"/>
      <c r="K92" s="2297"/>
      <c r="L92" s="2297"/>
      <c r="M92" s="2297"/>
      <c r="N92" s="2297"/>
      <c r="O92" s="2297"/>
      <c r="P92" s="2297"/>
      <c r="Q92" s="2297"/>
      <c r="R92" s="2297"/>
      <c r="S92" s="2297"/>
      <c r="T92" s="2297"/>
      <c r="U92" s="2299"/>
      <c r="V92" s="2299"/>
      <c r="W92" s="2300"/>
      <c r="X92" s="2301"/>
      <c r="Y92" s="2301"/>
      <c r="Z92" s="2301"/>
      <c r="AA92" s="2301"/>
      <c r="AB92" s="2301"/>
      <c r="AC92" s="2301"/>
      <c r="AD92" s="2301"/>
      <c r="AE92" s="2301"/>
      <c r="AF92" s="2301"/>
      <c r="AG92" s="2301"/>
      <c r="AH92" s="2301"/>
      <c r="AI92" s="2301"/>
      <c r="AJ92" s="2301"/>
      <c r="AK92" s="2301"/>
      <c r="AL92" s="2301"/>
      <c r="AM92" s="2301"/>
      <c r="AN92" s="2301"/>
      <c r="AO92" s="2301"/>
      <c r="AP92" s="2301"/>
      <c r="AQ92" s="2301"/>
      <c r="AR92" s="2301"/>
      <c r="AS92" s="2301"/>
      <c r="AT92" s="2301"/>
      <c r="AU92" s="2301"/>
    </row>
    <row r="93" spans="1:47" ht="16.5" x14ac:dyDescent="0.3">
      <c r="A93" s="2297"/>
      <c r="B93" s="2298"/>
      <c r="C93" s="2298"/>
      <c r="D93" s="2298"/>
      <c r="E93" s="2298"/>
      <c r="F93" s="2298"/>
      <c r="G93" s="2298"/>
      <c r="H93" s="2298"/>
      <c r="I93" s="2298"/>
      <c r="J93" s="2298"/>
      <c r="K93" s="2297"/>
      <c r="L93" s="2297"/>
      <c r="M93" s="2297"/>
      <c r="N93" s="2297"/>
      <c r="O93" s="2297"/>
      <c r="P93" s="2297"/>
      <c r="Q93" s="2297"/>
      <c r="R93" s="2297"/>
      <c r="S93" s="2297"/>
      <c r="T93" s="2297"/>
      <c r="U93" s="2299"/>
      <c r="V93" s="2299"/>
      <c r="W93" s="2300"/>
      <c r="X93" s="2301"/>
      <c r="Y93" s="2301"/>
      <c r="Z93" s="2301"/>
      <c r="AA93" s="2301"/>
      <c r="AB93" s="2301"/>
      <c r="AC93" s="2301"/>
      <c r="AD93" s="2301"/>
      <c r="AE93" s="2301"/>
      <c r="AF93" s="2301"/>
      <c r="AG93" s="2301"/>
      <c r="AH93" s="2301"/>
      <c r="AI93" s="2301"/>
      <c r="AJ93" s="2301"/>
      <c r="AK93" s="2301"/>
      <c r="AL93" s="2301"/>
      <c r="AM93" s="2301"/>
      <c r="AN93" s="2301"/>
      <c r="AO93" s="2301"/>
      <c r="AP93" s="2301"/>
      <c r="AQ93" s="2301"/>
      <c r="AR93" s="2301"/>
      <c r="AS93" s="2301"/>
      <c r="AT93" s="2301"/>
      <c r="AU93" s="2301"/>
    </row>
    <row r="94" spans="1:47" ht="16.5" x14ac:dyDescent="0.3">
      <c r="A94" s="2297"/>
      <c r="B94" s="2298"/>
      <c r="C94" s="2298"/>
      <c r="D94" s="2298"/>
      <c r="E94" s="2298"/>
      <c r="F94" s="2298"/>
      <c r="G94" s="2298"/>
      <c r="H94" s="2298"/>
      <c r="I94" s="2298"/>
      <c r="J94" s="2298"/>
      <c r="K94" s="2297"/>
      <c r="L94" s="2297"/>
      <c r="M94" s="2297"/>
      <c r="N94" s="2297"/>
      <c r="O94" s="2297"/>
      <c r="P94" s="2297"/>
      <c r="Q94" s="2297"/>
      <c r="R94" s="2297"/>
      <c r="S94" s="2297"/>
      <c r="T94" s="2297"/>
      <c r="U94" s="2299"/>
      <c r="V94" s="2299"/>
      <c r="W94" s="2300"/>
      <c r="X94" s="2301"/>
      <c r="Y94" s="2301"/>
      <c r="Z94" s="2301"/>
      <c r="AA94" s="2301"/>
      <c r="AB94" s="2301"/>
      <c r="AC94" s="2301"/>
      <c r="AD94" s="2301"/>
      <c r="AE94" s="2301"/>
      <c r="AF94" s="2301"/>
      <c r="AG94" s="2301"/>
      <c r="AH94" s="2301"/>
      <c r="AI94" s="2301"/>
      <c r="AJ94" s="2301"/>
      <c r="AK94" s="2301"/>
      <c r="AL94" s="2301"/>
      <c r="AM94" s="2301"/>
      <c r="AN94" s="2301"/>
      <c r="AO94" s="2301"/>
      <c r="AP94" s="2301"/>
      <c r="AQ94" s="2301"/>
      <c r="AR94" s="2301"/>
      <c r="AS94" s="2301"/>
      <c r="AT94" s="2301"/>
      <c r="AU94" s="2301"/>
    </row>
    <row r="95" spans="1:47" ht="16.5" x14ac:dyDescent="0.3">
      <c r="A95" s="2297"/>
      <c r="B95" s="2298"/>
      <c r="C95" s="2298"/>
      <c r="D95" s="2298"/>
      <c r="E95" s="2298"/>
      <c r="F95" s="2298"/>
      <c r="G95" s="2298"/>
      <c r="H95" s="2298"/>
      <c r="I95" s="2298"/>
      <c r="J95" s="2298"/>
      <c r="K95" s="2297"/>
      <c r="L95" s="2297"/>
      <c r="M95" s="2297"/>
      <c r="N95" s="2297"/>
      <c r="O95" s="2297"/>
      <c r="P95" s="2297"/>
      <c r="Q95" s="2297"/>
      <c r="R95" s="2297"/>
      <c r="S95" s="2297"/>
      <c r="T95" s="2297"/>
      <c r="U95" s="2299"/>
      <c r="V95" s="2299"/>
      <c r="W95" s="2300"/>
      <c r="X95" s="2301"/>
      <c r="Y95" s="2301"/>
      <c r="Z95" s="2301"/>
      <c r="AA95" s="2301"/>
      <c r="AB95" s="2301"/>
      <c r="AC95" s="2301"/>
      <c r="AD95" s="2301"/>
      <c r="AE95" s="2301"/>
      <c r="AF95" s="2301"/>
      <c r="AG95" s="2301"/>
      <c r="AH95" s="2301"/>
      <c r="AI95" s="2301"/>
      <c r="AJ95" s="2301"/>
      <c r="AK95" s="2301"/>
      <c r="AL95" s="2301"/>
      <c r="AM95" s="2301"/>
      <c r="AN95" s="2301"/>
      <c r="AO95" s="2301"/>
      <c r="AP95" s="2301"/>
      <c r="AQ95" s="2301"/>
      <c r="AR95" s="2301"/>
      <c r="AS95" s="2301"/>
      <c r="AT95" s="2301"/>
      <c r="AU95" s="2301"/>
    </row>
    <row r="96" spans="1:47" x14ac:dyDescent="0.2">
      <c r="B96" s="2304"/>
      <c r="C96" s="2304"/>
      <c r="D96" s="2304"/>
      <c r="E96" s="2304"/>
      <c r="F96" s="2304"/>
      <c r="G96" s="2304"/>
      <c r="H96" s="2304"/>
      <c r="I96" s="2304"/>
      <c r="J96" s="2304"/>
    </row>
    <row r="97" spans="2:10" x14ac:dyDescent="0.2">
      <c r="B97" s="2304"/>
      <c r="C97" s="2304"/>
      <c r="D97" s="2304"/>
      <c r="E97" s="2304"/>
      <c r="F97" s="2304"/>
      <c r="G97" s="2304"/>
      <c r="H97" s="2304"/>
      <c r="I97" s="2304"/>
      <c r="J97" s="2304"/>
    </row>
    <row r="98" spans="2:10" x14ac:dyDescent="0.2">
      <c r="B98" s="2304"/>
      <c r="C98" s="2304"/>
      <c r="D98" s="2304"/>
      <c r="E98" s="2304"/>
      <c r="F98" s="2304"/>
      <c r="G98" s="2304"/>
      <c r="H98" s="2304"/>
      <c r="I98" s="2304"/>
      <c r="J98" s="2304"/>
    </row>
    <row r="99" spans="2:10" x14ac:dyDescent="0.2">
      <c r="B99" s="2304"/>
      <c r="C99" s="2304"/>
      <c r="D99" s="2304"/>
      <c r="E99" s="2304"/>
      <c r="F99" s="2304"/>
      <c r="G99" s="2304"/>
      <c r="H99" s="2304"/>
      <c r="I99" s="2304"/>
      <c r="J99" s="2304"/>
    </row>
    <row r="100" spans="2:10" x14ac:dyDescent="0.2">
      <c r="B100" s="2304"/>
      <c r="C100" s="2304"/>
      <c r="D100" s="2304"/>
      <c r="E100" s="2304"/>
      <c r="F100" s="2304"/>
      <c r="G100" s="2304"/>
      <c r="H100" s="2304"/>
      <c r="I100" s="2304"/>
      <c r="J100" s="2304"/>
    </row>
    <row r="101" spans="2:10" x14ac:dyDescent="0.2">
      <c r="B101" s="2304"/>
      <c r="C101" s="2304"/>
      <c r="D101" s="2304"/>
      <c r="E101" s="2304"/>
      <c r="F101" s="2304"/>
      <c r="G101" s="2304"/>
      <c r="H101" s="2304"/>
      <c r="I101" s="2304"/>
      <c r="J101" s="2304"/>
    </row>
    <row r="102" spans="2:10" x14ac:dyDescent="0.2">
      <c r="B102" s="2304"/>
      <c r="C102" s="2304"/>
      <c r="D102" s="2304"/>
      <c r="E102" s="2304"/>
      <c r="F102" s="2304"/>
      <c r="G102" s="2304"/>
      <c r="H102" s="2304"/>
      <c r="I102" s="2304"/>
      <c r="J102" s="2304"/>
    </row>
    <row r="103" spans="2:10" x14ac:dyDescent="0.2">
      <c r="B103" s="2304"/>
      <c r="C103" s="2304"/>
      <c r="D103" s="2304"/>
      <c r="E103" s="2304"/>
      <c r="F103" s="2304"/>
      <c r="G103" s="2304"/>
      <c r="H103" s="2304"/>
      <c r="I103" s="2304"/>
      <c r="J103" s="2304"/>
    </row>
    <row r="104" spans="2:10" x14ac:dyDescent="0.2">
      <c r="B104" s="2304"/>
      <c r="C104" s="2304"/>
      <c r="D104" s="2304"/>
      <c r="E104" s="2304"/>
      <c r="F104" s="2304"/>
      <c r="G104" s="2304"/>
      <c r="H104" s="2304"/>
      <c r="I104" s="2304"/>
      <c r="J104" s="2304"/>
    </row>
    <row r="105" spans="2:10" x14ac:dyDescent="0.2">
      <c r="B105" s="2304"/>
      <c r="C105" s="2304"/>
      <c r="D105" s="2304"/>
      <c r="E105" s="2304"/>
      <c r="F105" s="2304"/>
      <c r="G105" s="2304"/>
      <c r="H105" s="2304"/>
      <c r="I105" s="2304"/>
      <c r="J105" s="2304"/>
    </row>
    <row r="106" spans="2:10" x14ac:dyDescent="0.2">
      <c r="B106" s="2304"/>
      <c r="C106" s="2304"/>
      <c r="D106" s="2304"/>
      <c r="E106" s="2304"/>
      <c r="F106" s="2304"/>
      <c r="G106" s="2304"/>
      <c r="H106" s="2304"/>
      <c r="I106" s="2304"/>
      <c r="J106" s="2304"/>
    </row>
    <row r="107" spans="2:10" x14ac:dyDescent="0.2">
      <c r="B107" s="2304"/>
      <c r="C107" s="2304"/>
      <c r="D107" s="2304"/>
      <c r="E107" s="2304"/>
      <c r="F107" s="2304"/>
      <c r="G107" s="2304"/>
      <c r="H107" s="2304"/>
      <c r="I107" s="2304"/>
      <c r="J107" s="2304"/>
    </row>
    <row r="108" spans="2:10" x14ac:dyDescent="0.2">
      <c r="B108" s="2304"/>
      <c r="C108" s="2304"/>
      <c r="D108" s="2304"/>
      <c r="E108" s="2304"/>
      <c r="F108" s="2304"/>
      <c r="G108" s="2304"/>
      <c r="H108" s="2304"/>
      <c r="I108" s="2304"/>
      <c r="J108" s="2304"/>
    </row>
    <row r="109" spans="2:10" x14ac:dyDescent="0.2">
      <c r="B109" s="2304"/>
      <c r="C109" s="2304"/>
      <c r="D109" s="2304"/>
      <c r="E109" s="2304"/>
      <c r="F109" s="2304"/>
      <c r="G109" s="2304"/>
      <c r="H109" s="2304"/>
      <c r="I109" s="2304"/>
      <c r="J109" s="2304"/>
    </row>
  </sheetData>
  <mergeCells count="36">
    <mergeCell ref="A56:AW56"/>
    <mergeCell ref="AV3:AV4"/>
    <mergeCell ref="AW3:AW4"/>
    <mergeCell ref="A51:AW51"/>
    <mergeCell ref="A52:AW52"/>
    <mergeCell ref="A53:AW53"/>
    <mergeCell ref="A54:AW54"/>
    <mergeCell ref="AP3:AP4"/>
    <mergeCell ref="AQ3:AQ4"/>
    <mergeCell ref="AR3:AR4"/>
    <mergeCell ref="AS3:AS4"/>
    <mergeCell ref="AT3:AT4"/>
    <mergeCell ref="AH3:AH4"/>
    <mergeCell ref="AU3:AU4"/>
    <mergeCell ref="AJ3:AJ4"/>
    <mergeCell ref="A55:AW55"/>
    <mergeCell ref="AF3:AF4"/>
    <mergeCell ref="AN3:AN4"/>
    <mergeCell ref="AO3:AO4"/>
    <mergeCell ref="AI3:AI4"/>
    <mergeCell ref="A1:AR1"/>
    <mergeCell ref="A3:A4"/>
    <mergeCell ref="V3:V4"/>
    <mergeCell ref="W3:W4"/>
    <mergeCell ref="X3:X4"/>
    <mergeCell ref="Y3:Y4"/>
    <mergeCell ref="Z3:Z4"/>
    <mergeCell ref="AA3:AA4"/>
    <mergeCell ref="AB3:AB4"/>
    <mergeCell ref="AC3:AC4"/>
    <mergeCell ref="AL3:AL4"/>
    <mergeCell ref="AM3:AM4"/>
    <mergeCell ref="AD3:AD4"/>
    <mergeCell ref="AE3:AE4"/>
    <mergeCell ref="AK3:AK4"/>
    <mergeCell ref="AG3:AG4"/>
  </mergeCells>
  <pageMargins left="0.7" right="0.7" top="0.75" bottom="0.75" header="0.3" footer="0.3"/>
  <pageSetup paperSize="9" scale="63" fitToWidth="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8"/>
  <sheetViews>
    <sheetView showGridLines="0" zoomScale="85" zoomScaleNormal="85" zoomScaleSheetLayoutView="80" workbookViewId="0">
      <pane xSplit="1" ySplit="4" topLeftCell="B5" activePane="bottomRight" state="frozen"/>
      <selection activeCell="R21" sqref="R21"/>
      <selection pane="topRight" activeCell="R21" sqref="R21"/>
      <selection pane="bottomLeft" activeCell="R21" sqref="R21"/>
      <selection pane="bottomRight" activeCell="R21" sqref="R21"/>
    </sheetView>
  </sheetViews>
  <sheetFormatPr defaultColWidth="17.140625" defaultRowHeight="17.25" x14ac:dyDescent="0.3"/>
  <cols>
    <col min="1" max="1" width="24" style="1449" customWidth="1"/>
    <col min="2" max="7" width="16" style="1404" customWidth="1"/>
    <col min="8" max="9" width="16.28515625" style="1404" customWidth="1"/>
    <col min="10" max="10" width="2" style="1404" customWidth="1"/>
    <col min="11" max="16384" width="17.140625" style="1404"/>
  </cols>
  <sheetData>
    <row r="1" spans="1:15" ht="21" customHeight="1" x14ac:dyDescent="0.3">
      <c r="A1" s="1402" t="s">
        <v>1304</v>
      </c>
      <c r="B1" s="1403"/>
    </row>
    <row r="2" spans="1:15" ht="18" thickBot="1" x14ac:dyDescent="0.35">
      <c r="A2" s="1402"/>
      <c r="B2" s="1403"/>
    </row>
    <row r="3" spans="1:15" s="1405" customFormat="1" ht="19.5" customHeight="1" thickTop="1" thickBot="1" x14ac:dyDescent="0.35">
      <c r="A3" s="3293" t="s">
        <v>0</v>
      </c>
      <c r="B3" s="3295" t="s">
        <v>1305</v>
      </c>
      <c r="C3" s="3295"/>
      <c r="D3" s="3295"/>
      <c r="E3" s="3295"/>
      <c r="F3" s="3295"/>
      <c r="G3" s="3296"/>
      <c r="H3" s="3297" t="s">
        <v>1306</v>
      </c>
      <c r="I3" s="3298"/>
    </row>
    <row r="4" spans="1:15" s="1405" customFormat="1" thickBot="1" x14ac:dyDescent="0.35">
      <c r="A4" s="3294"/>
      <c r="B4" s="1406" t="s">
        <v>1307</v>
      </c>
      <c r="C4" s="1407" t="s">
        <v>1308</v>
      </c>
      <c r="D4" s="1407" t="s">
        <v>1309</v>
      </c>
      <c r="E4" s="1407" t="s">
        <v>1310</v>
      </c>
      <c r="F4" s="1407" t="s">
        <v>1311</v>
      </c>
      <c r="G4" s="1406" t="s">
        <v>1312</v>
      </c>
      <c r="H4" s="1408" t="s">
        <v>1313</v>
      </c>
      <c r="I4" s="1409" t="s">
        <v>1314</v>
      </c>
    </row>
    <row r="5" spans="1:15" ht="16.5" x14ac:dyDescent="0.3">
      <c r="A5" s="1410" t="s">
        <v>1315</v>
      </c>
      <c r="B5" s="1411"/>
      <c r="C5" s="1412"/>
      <c r="D5" s="1413"/>
      <c r="E5" s="1413"/>
      <c r="F5" s="1413"/>
      <c r="G5" s="1411"/>
      <c r="H5" s="1414"/>
      <c r="I5" s="1415"/>
    </row>
    <row r="6" spans="1:15" s="1403" customFormat="1" ht="16.5" x14ac:dyDescent="0.3">
      <c r="A6" s="1416">
        <v>2016</v>
      </c>
      <c r="B6" s="1417">
        <v>91.924421749656872</v>
      </c>
      <c r="C6" s="1418">
        <v>91.021152907410695</v>
      </c>
      <c r="D6" s="1414">
        <v>82.648326761190432</v>
      </c>
      <c r="E6" s="1414">
        <v>88.308289056068972</v>
      </c>
      <c r="F6" s="1414">
        <v>99.44264448193826</v>
      </c>
      <c r="G6" s="1419">
        <v>111.62342556374044</v>
      </c>
      <c r="H6" s="1414">
        <v>45</v>
      </c>
      <c r="I6" s="1415">
        <v>43.3</v>
      </c>
    </row>
    <row r="7" spans="1:15" s="1403" customFormat="1" ht="16.5" x14ac:dyDescent="0.3">
      <c r="A7" s="1416">
        <v>2017</v>
      </c>
      <c r="B7" s="1417">
        <v>98.022859367083484</v>
      </c>
      <c r="C7" s="1418">
        <v>97.742061995714607</v>
      </c>
      <c r="D7" s="1414">
        <v>108.01127219003992</v>
      </c>
      <c r="E7" s="1414">
        <v>90.984263293550825</v>
      </c>
      <c r="F7" s="1414">
        <v>101.90947584276995</v>
      </c>
      <c r="G7" s="1419">
        <v>99.112204174291264</v>
      </c>
      <c r="H7" s="1414">
        <v>54.837326730033247</v>
      </c>
      <c r="I7" s="1415">
        <v>50.958604609762226</v>
      </c>
    </row>
    <row r="8" spans="1:15" s="1403" customFormat="1" ht="16.5" x14ac:dyDescent="0.3">
      <c r="A8" s="1416">
        <v>2018</v>
      </c>
      <c r="B8" s="1417">
        <v>95.847205587575672</v>
      </c>
      <c r="C8" s="1418">
        <v>94.893421254239357</v>
      </c>
      <c r="D8" s="1414">
        <v>107.27168753321349</v>
      </c>
      <c r="E8" s="1414">
        <v>100.58183590858594</v>
      </c>
      <c r="F8" s="1414">
        <v>87.761077022643121</v>
      </c>
      <c r="G8" s="1419">
        <v>77.40205315573543</v>
      </c>
      <c r="H8" s="1414">
        <v>71.551005804200898</v>
      </c>
      <c r="I8" s="1415">
        <v>64.785435232514757</v>
      </c>
    </row>
    <row r="9" spans="1:15" s="1403" customFormat="1" ht="16.5" x14ac:dyDescent="0.3">
      <c r="A9" s="1416">
        <v>2019</v>
      </c>
      <c r="B9" s="1417">
        <v>95.032185928683774</v>
      </c>
      <c r="C9" s="1418">
        <v>99.993573465518054</v>
      </c>
      <c r="D9" s="1414">
        <v>102.81578202753262</v>
      </c>
      <c r="E9" s="1414">
        <v>96.355451909476983</v>
      </c>
      <c r="F9" s="1414">
        <v>83.239276164542943</v>
      </c>
      <c r="G9" s="1419">
        <v>78.615014982944373</v>
      </c>
      <c r="H9" s="1414">
        <v>64.177169733044749</v>
      </c>
      <c r="I9" s="1415">
        <v>57.042468102073364</v>
      </c>
    </row>
    <row r="10" spans="1:15" s="1403" customFormat="1" ht="16.5" x14ac:dyDescent="0.3">
      <c r="A10" s="1420">
        <v>2020</v>
      </c>
      <c r="B10" s="1421">
        <v>98.022198280322584</v>
      </c>
      <c r="C10" s="1422">
        <v>95.540671065791187</v>
      </c>
      <c r="D10" s="1423">
        <v>101.83218449934861</v>
      </c>
      <c r="E10" s="1423">
        <v>102.74431678922996</v>
      </c>
      <c r="F10" s="1423">
        <v>99.443535679772523</v>
      </c>
      <c r="G10" s="1424">
        <v>79.528717638053081</v>
      </c>
      <c r="H10" s="1423">
        <v>43.2</v>
      </c>
      <c r="I10" s="1425">
        <v>39.4</v>
      </c>
    </row>
    <row r="11" spans="1:15" ht="16.5" x14ac:dyDescent="0.3">
      <c r="A11" s="1426" t="s">
        <v>1316</v>
      </c>
      <c r="B11" s="1427"/>
      <c r="C11" s="1428"/>
      <c r="D11" s="1429"/>
      <c r="E11" s="1429"/>
      <c r="F11" s="1429"/>
      <c r="G11" s="1430"/>
      <c r="H11" s="1414"/>
      <c r="I11" s="1415"/>
    </row>
    <row r="12" spans="1:15" ht="16.5" hidden="1" x14ac:dyDescent="0.3">
      <c r="A12" s="1431" t="s">
        <v>1317</v>
      </c>
      <c r="B12" s="1417">
        <v>100.71380577938766</v>
      </c>
      <c r="C12" s="1418">
        <v>103.80790037373754</v>
      </c>
      <c r="D12" s="1414">
        <v>92.391053123618349</v>
      </c>
      <c r="E12" s="1414">
        <v>105.88943055242675</v>
      </c>
      <c r="F12" s="1414">
        <v>95.011745114898559</v>
      </c>
      <c r="G12" s="1419">
        <v>94.957567846497184</v>
      </c>
      <c r="H12" s="1414">
        <v>49.707142857142856</v>
      </c>
      <c r="I12" s="1415">
        <v>47.245714285714286</v>
      </c>
    </row>
    <row r="13" spans="1:15" ht="16.5" hidden="1" x14ac:dyDescent="0.3">
      <c r="A13" s="1432" t="s">
        <v>348</v>
      </c>
      <c r="B13" s="1417">
        <v>98.452189823325625</v>
      </c>
      <c r="C13" s="1418">
        <v>100.47244594768249</v>
      </c>
      <c r="D13" s="1414">
        <v>95.170966244909636</v>
      </c>
      <c r="E13" s="1414">
        <v>101.59219638311433</v>
      </c>
      <c r="F13" s="1414">
        <v>95.190740703669036</v>
      </c>
      <c r="G13" s="1419">
        <v>90.314178737709014</v>
      </c>
      <c r="H13" s="1414">
        <v>59.145999999999994</v>
      </c>
      <c r="I13" s="1415">
        <v>50.856999999999992</v>
      </c>
      <c r="O13" s="1404">
        <v>2.5</v>
      </c>
    </row>
    <row r="14" spans="1:15" ht="16.5" hidden="1" x14ac:dyDescent="0.3">
      <c r="A14" s="1432" t="s">
        <v>370</v>
      </c>
      <c r="B14" s="1417">
        <v>95.608428198314499</v>
      </c>
      <c r="C14" s="1418">
        <v>96.811188488391991</v>
      </c>
      <c r="D14" s="1414">
        <v>95.138715935865036</v>
      </c>
      <c r="E14" s="1414">
        <v>99.510545543850498</v>
      </c>
      <c r="F14" s="1414">
        <v>92.632147370587219</v>
      </c>
      <c r="G14" s="1419">
        <v>81.961550349257607</v>
      </c>
      <c r="H14" s="1414">
        <v>56.698636363636346</v>
      </c>
      <c r="I14" s="1415">
        <v>47.855454545454556</v>
      </c>
    </row>
    <row r="15" spans="1:15" ht="16.5" hidden="1" x14ac:dyDescent="0.3">
      <c r="A15" s="1432" t="s">
        <v>392</v>
      </c>
      <c r="B15" s="1417">
        <v>94.699941519832521</v>
      </c>
      <c r="C15" s="1418">
        <v>97.731763784372149</v>
      </c>
      <c r="D15" s="1414">
        <v>90.589311011107895</v>
      </c>
      <c r="E15" s="1414">
        <v>98.200338976423808</v>
      </c>
      <c r="F15" s="1414">
        <v>91.886062126449232</v>
      </c>
      <c r="G15" s="1419">
        <v>80.920100783832538</v>
      </c>
      <c r="H15" s="1414">
        <v>61.416363636363648</v>
      </c>
      <c r="I15" s="1415">
        <v>54.90636363636365</v>
      </c>
    </row>
    <row r="16" spans="1:15" ht="16.5" hidden="1" x14ac:dyDescent="0.3">
      <c r="A16" s="1432" t="s">
        <v>414</v>
      </c>
      <c r="B16" s="1417">
        <v>95.032528820239605</v>
      </c>
      <c r="C16" s="1418">
        <v>99.528738267089167</v>
      </c>
      <c r="D16" s="1414">
        <v>89.879951094168973</v>
      </c>
      <c r="E16" s="1414">
        <v>95.713241913393233</v>
      </c>
      <c r="F16" s="1414">
        <v>94.502339191678857</v>
      </c>
      <c r="G16" s="1419">
        <v>82.555654006274267</v>
      </c>
      <c r="H16" s="1414">
        <v>65.53857142857143</v>
      </c>
      <c r="I16" s="1415">
        <v>59.473333333333343</v>
      </c>
    </row>
    <row r="17" spans="1:12" ht="16.5" hidden="1" x14ac:dyDescent="0.3">
      <c r="A17" s="1432" t="s">
        <v>1318</v>
      </c>
      <c r="B17" s="1417">
        <v>94.544715966541247</v>
      </c>
      <c r="C17" s="1418">
        <v>98.598568919135616</v>
      </c>
      <c r="D17" s="1414">
        <v>87.686881582278147</v>
      </c>
      <c r="E17" s="1414">
        <v>96.691273769041416</v>
      </c>
      <c r="F17" s="1414">
        <v>95.899582052778413</v>
      </c>
      <c r="G17" s="1419">
        <v>77.109703816954834</v>
      </c>
      <c r="H17" s="1414">
        <v>63.683181818181815</v>
      </c>
      <c r="I17" s="1415">
        <v>59.713181818181823</v>
      </c>
    </row>
    <row r="18" spans="1:12" ht="16.5" hidden="1" x14ac:dyDescent="0.3">
      <c r="A18" s="1432" t="s">
        <v>1319</v>
      </c>
      <c r="B18" s="1417">
        <v>93.806816292794011</v>
      </c>
      <c r="C18" s="1418">
        <v>99.068860244383501</v>
      </c>
      <c r="D18" s="1414">
        <v>82.202326248459144</v>
      </c>
      <c r="E18" s="1414">
        <v>98.932173463811637</v>
      </c>
      <c r="F18" s="1414">
        <v>90.450647793462252</v>
      </c>
      <c r="G18" s="1419">
        <v>79.033789524338331</v>
      </c>
      <c r="H18" s="1414">
        <v>56.195652173913047</v>
      </c>
      <c r="I18" s="1415">
        <v>50.699565217391303</v>
      </c>
    </row>
    <row r="19" spans="1:12" ht="16.5" hidden="1" x14ac:dyDescent="0.3">
      <c r="A19" s="1432" t="s">
        <v>480</v>
      </c>
      <c r="B19" s="1417">
        <v>89.570938214046663</v>
      </c>
      <c r="C19" s="1418">
        <v>99.166067371696641</v>
      </c>
      <c r="D19" s="1414">
        <v>79.949611644035997</v>
      </c>
      <c r="E19" s="1414">
        <v>91.866668633807237</v>
      </c>
      <c r="F19" s="1414">
        <v>82.335089530103943</v>
      </c>
      <c r="G19" s="1419">
        <v>71.153932533072478</v>
      </c>
      <c r="H19" s="1414">
        <v>48.195714285714288</v>
      </c>
      <c r="I19" s="1415">
        <v>42.909047619047634</v>
      </c>
    </row>
    <row r="20" spans="1:12" ht="16.5" hidden="1" x14ac:dyDescent="0.3">
      <c r="A20" s="1432" t="s">
        <v>502</v>
      </c>
      <c r="B20" s="1417">
        <v>89.026812011670515</v>
      </c>
      <c r="C20" s="1418">
        <v>97.056796593982099</v>
      </c>
      <c r="D20" s="1414">
        <v>83.200134518210021</v>
      </c>
      <c r="E20" s="1414">
        <v>90.473025433902535</v>
      </c>
      <c r="F20" s="1414">
        <v>82.001911123762767</v>
      </c>
      <c r="G20" s="1419">
        <v>73.423078445288908</v>
      </c>
      <c r="H20" s="1414">
        <v>48.454999999999998</v>
      </c>
      <c r="I20" s="1415">
        <v>45.485454545454544</v>
      </c>
    </row>
    <row r="21" spans="1:12" ht="16.5" hidden="1" x14ac:dyDescent="0.3">
      <c r="A21" s="1432" t="s">
        <v>524</v>
      </c>
      <c r="B21" s="1417">
        <v>90.374157040145121</v>
      </c>
      <c r="C21" s="1418">
        <v>92.422034374886067</v>
      </c>
      <c r="D21" s="1414">
        <v>88.020108299878004</v>
      </c>
      <c r="E21" s="1414">
        <v>91.70440580229328</v>
      </c>
      <c r="F21" s="1414">
        <v>87.784432611945789</v>
      </c>
      <c r="G21" s="1419">
        <v>86.071892506609643</v>
      </c>
      <c r="H21" s="1414">
        <v>49.389090909090903</v>
      </c>
      <c r="I21" s="1415">
        <v>46.387272727272723</v>
      </c>
    </row>
    <row r="22" spans="1:12" ht="16.5" hidden="1" x14ac:dyDescent="0.3">
      <c r="A22" s="1432" t="s">
        <v>542</v>
      </c>
      <c r="B22" s="1417">
        <v>87.712394253156546</v>
      </c>
      <c r="C22" s="1418">
        <v>89.13583696007737</v>
      </c>
      <c r="D22" s="1414">
        <v>80.522904708255211</v>
      </c>
      <c r="E22" s="1414">
        <v>90.463244378738125</v>
      </c>
      <c r="F22" s="1414">
        <v>85.163433976516174</v>
      </c>
      <c r="G22" s="1419">
        <v>90.043835516588516</v>
      </c>
      <c r="H22" s="1414">
        <v>45.766190476190474</v>
      </c>
      <c r="I22" s="1415">
        <v>42.796190476190475</v>
      </c>
    </row>
    <row r="23" spans="1:12" ht="16.5" hidden="1" x14ac:dyDescent="0.3">
      <c r="A23" s="1432" t="s">
        <v>559</v>
      </c>
      <c r="B23" s="1417">
        <v>87.065993408725262</v>
      </c>
      <c r="C23" s="1418">
        <v>86.984767030738809</v>
      </c>
      <c r="D23" s="1414">
        <v>80.989821014788873</v>
      </c>
      <c r="E23" s="1414">
        <v>89.44325296582619</v>
      </c>
      <c r="F23" s="1414">
        <v>86.711699072200915</v>
      </c>
      <c r="G23" s="1419">
        <v>90.628937603044349</v>
      </c>
      <c r="H23" s="1414">
        <v>38.620000000000005</v>
      </c>
      <c r="I23" s="1415">
        <v>37.170454545454547</v>
      </c>
    </row>
    <row r="24" spans="1:12" ht="16.5" hidden="1" x14ac:dyDescent="0.3">
      <c r="A24" s="1431" t="s">
        <v>1320</v>
      </c>
      <c r="B24" s="1417">
        <v>84.866795637054736</v>
      </c>
      <c r="C24" s="1418">
        <v>84.180470472888416</v>
      </c>
      <c r="D24" s="1414">
        <v>79.374974504724236</v>
      </c>
      <c r="E24" s="1414">
        <v>87.552279668955038</v>
      </c>
      <c r="F24" s="1414">
        <v>85.324329182967134</v>
      </c>
      <c r="G24" s="1419">
        <v>86.949545636293365</v>
      </c>
      <c r="H24" s="1414">
        <v>31.925500000000007</v>
      </c>
      <c r="I24" s="1415">
        <v>31.77578947368421</v>
      </c>
      <c r="K24" s="1433"/>
    </row>
    <row r="25" spans="1:12" ht="16.5" hidden="1" x14ac:dyDescent="0.3">
      <c r="A25" s="1432" t="s">
        <v>348</v>
      </c>
      <c r="B25" s="1417">
        <v>86.049583518476126</v>
      </c>
      <c r="C25" s="1418">
        <v>85.909110316022392</v>
      </c>
      <c r="D25" s="1414">
        <v>78.837762986629627</v>
      </c>
      <c r="E25" s="1414">
        <v>87.276844950811423</v>
      </c>
      <c r="F25" s="1414">
        <v>92.168983061192137</v>
      </c>
      <c r="G25" s="1419">
        <v>81.591538422519136</v>
      </c>
      <c r="H25" s="1414">
        <v>33.527142857142856</v>
      </c>
      <c r="I25" s="1415">
        <v>30.616500000000002</v>
      </c>
      <c r="K25" s="1433"/>
    </row>
    <row r="26" spans="1:12" ht="16.5" hidden="1" x14ac:dyDescent="0.3">
      <c r="A26" s="1432" t="s">
        <v>370</v>
      </c>
      <c r="B26" s="1417">
        <v>87.423671170153355</v>
      </c>
      <c r="C26" s="1418">
        <v>86.103638666594165</v>
      </c>
      <c r="D26" s="1414">
        <v>76.669053290053725</v>
      </c>
      <c r="E26" s="1414">
        <v>86.456393189997684</v>
      </c>
      <c r="F26" s="1414">
        <v>97.348680991281057</v>
      </c>
      <c r="G26" s="1419">
        <v>95.537606549512546</v>
      </c>
      <c r="H26" s="1414">
        <v>39.790000000000006</v>
      </c>
      <c r="I26" s="1415">
        <v>37.960909090909098</v>
      </c>
      <c r="K26" s="1433"/>
    </row>
    <row r="27" spans="1:12" ht="16.5" hidden="1" x14ac:dyDescent="0.3">
      <c r="A27" s="1432" t="s">
        <v>392</v>
      </c>
      <c r="B27" s="1417">
        <v>89.176861234272494</v>
      </c>
      <c r="C27" s="1418">
        <v>87.914618070061479</v>
      </c>
      <c r="D27" s="1414">
        <v>77.144105215297273</v>
      </c>
      <c r="E27" s="1414">
        <v>88.40663722323788</v>
      </c>
      <c r="F27" s="1414">
        <v>101.16647019981266</v>
      </c>
      <c r="G27" s="1419">
        <v>93.886943547915067</v>
      </c>
      <c r="H27" s="1414">
        <v>43.339523809523804</v>
      </c>
      <c r="I27" s="1415">
        <v>41.124761904761897</v>
      </c>
      <c r="K27" s="1433"/>
    </row>
    <row r="28" spans="1:12" ht="16.5" hidden="1" x14ac:dyDescent="0.3">
      <c r="A28" s="1432" t="s">
        <v>414</v>
      </c>
      <c r="B28" s="1417">
        <v>90.58437518949809</v>
      </c>
      <c r="C28" s="1418">
        <v>90.155290564983176</v>
      </c>
      <c r="D28" s="1414">
        <v>72.703205370766142</v>
      </c>
      <c r="E28" s="1414">
        <v>91.095747681976349</v>
      </c>
      <c r="F28" s="1414">
        <v>99.556804909769497</v>
      </c>
      <c r="G28" s="1419">
        <v>104.84431258612649</v>
      </c>
      <c r="H28" s="1414">
        <v>47.646818181818183</v>
      </c>
      <c r="I28" s="1415">
        <v>46.796666666666681</v>
      </c>
      <c r="K28" s="1433"/>
    </row>
    <row r="29" spans="1:12" ht="16.5" hidden="1" x14ac:dyDescent="0.3">
      <c r="A29" s="1432" t="s">
        <v>436</v>
      </c>
      <c r="B29" s="1417">
        <v>93.836228390489836</v>
      </c>
      <c r="C29" s="1418">
        <v>94.280354071548032</v>
      </c>
      <c r="D29" s="1414">
        <v>73.906845589024499</v>
      </c>
      <c r="E29" s="1414">
        <v>94.1407907533372</v>
      </c>
      <c r="F29" s="1414">
        <v>97.931704720751995</v>
      </c>
      <c r="G29" s="1419">
        <v>120.37631531588167</v>
      </c>
      <c r="H29" s="1414">
        <v>49.927272727272722</v>
      </c>
      <c r="I29" s="1415">
        <v>48.853181818181831</v>
      </c>
      <c r="K29" s="1433"/>
    </row>
    <row r="30" spans="1:12" ht="16.5" hidden="1" x14ac:dyDescent="0.3">
      <c r="A30" s="1432" t="s">
        <v>458</v>
      </c>
      <c r="B30" s="1417">
        <v>92.975371849029443</v>
      </c>
      <c r="C30" s="1418">
        <v>95.312510792645057</v>
      </c>
      <c r="D30" s="1414">
        <v>76.015437781568863</v>
      </c>
      <c r="E30" s="1414">
        <v>90.39702417418718</v>
      </c>
      <c r="F30" s="1414">
        <v>94.914195942763754</v>
      </c>
      <c r="G30" s="1419">
        <v>121.56138815445183</v>
      </c>
      <c r="H30" s="1414">
        <v>46.534761904761908</v>
      </c>
      <c r="I30" s="1415">
        <v>44.799500000000009</v>
      </c>
      <c r="K30" s="1433"/>
    </row>
    <row r="31" spans="1:12" ht="16.5" hidden="1" x14ac:dyDescent="0.3">
      <c r="A31" s="1432" t="s">
        <v>480</v>
      </c>
      <c r="B31" s="1417">
        <v>95.293985355622993</v>
      </c>
      <c r="C31" s="1418">
        <v>96.418496858283291</v>
      </c>
      <c r="D31" s="1414">
        <v>81.81047883090352</v>
      </c>
      <c r="E31" s="1414">
        <v>89.286235923771727</v>
      </c>
      <c r="F31" s="1414">
        <v>102.38065094189641</v>
      </c>
      <c r="G31" s="1419">
        <v>124.56803852012494</v>
      </c>
      <c r="H31" s="1414">
        <v>47.159130434782604</v>
      </c>
      <c r="I31" s="1415">
        <v>44.799130434782612</v>
      </c>
      <c r="K31" s="1433"/>
      <c r="L31" s="1434"/>
    </row>
    <row r="32" spans="1:12" ht="16.5" hidden="1" x14ac:dyDescent="0.3">
      <c r="A32" s="1432" t="s">
        <v>502</v>
      </c>
      <c r="B32" s="1417">
        <v>96.084320645765203</v>
      </c>
      <c r="C32" s="1418">
        <v>94.859589278644492</v>
      </c>
      <c r="D32" s="1414">
        <v>90.854792625520929</v>
      </c>
      <c r="E32" s="1414">
        <v>86.264780527243317</v>
      </c>
      <c r="F32" s="1414">
        <v>104.30971788924801</v>
      </c>
      <c r="G32" s="1419">
        <v>132.92506727587858</v>
      </c>
      <c r="H32" s="1414">
        <v>47.240454545454547</v>
      </c>
      <c r="I32" s="1415">
        <v>45.225714285714282</v>
      </c>
      <c r="K32" s="1433"/>
    </row>
    <row r="33" spans="1:11" ht="16.5" hidden="1" x14ac:dyDescent="0.3">
      <c r="A33" s="1432" t="s">
        <v>524</v>
      </c>
      <c r="B33" s="1417">
        <v>95.925903957912396</v>
      </c>
      <c r="C33" s="1418">
        <v>93.023995300834756</v>
      </c>
      <c r="D33" s="1414">
        <v>93.758542410317389</v>
      </c>
      <c r="E33" s="1414">
        <v>86.722832543219482</v>
      </c>
      <c r="F33" s="1414">
        <v>101.84261133397116</v>
      </c>
      <c r="G33" s="1419">
        <v>137.51024228031591</v>
      </c>
      <c r="H33" s="1414">
        <v>51.38761904761904</v>
      </c>
      <c r="I33" s="1415">
        <v>49.94</v>
      </c>
      <c r="K33" s="1433"/>
    </row>
    <row r="34" spans="1:11" ht="16.5" hidden="1" x14ac:dyDescent="0.3">
      <c r="A34" s="1432" t="s">
        <v>542</v>
      </c>
      <c r="B34" s="1417">
        <v>95.796979133325422</v>
      </c>
      <c r="C34" s="1418">
        <v>93.444771371056646</v>
      </c>
      <c r="D34" s="1414">
        <v>94.50275198026003</v>
      </c>
      <c r="E34" s="1414">
        <v>85.955940696720944</v>
      </c>
      <c r="F34" s="1414">
        <v>106.14700072515859</v>
      </c>
      <c r="G34" s="1419">
        <v>125.22591145554421</v>
      </c>
      <c r="H34" s="1414">
        <v>47.078636363636363</v>
      </c>
      <c r="I34" s="1415">
        <v>45.764285714285712</v>
      </c>
      <c r="K34" s="1433"/>
    </row>
    <row r="35" spans="1:11" ht="16.5" hidden="1" x14ac:dyDescent="0.3">
      <c r="A35" s="1432" t="s">
        <v>559</v>
      </c>
      <c r="B35" s="1417">
        <v>95.082690919017082</v>
      </c>
      <c r="C35" s="1418">
        <v>90.650989125366564</v>
      </c>
      <c r="D35" s="1414">
        <v>96.201970549218998</v>
      </c>
      <c r="E35" s="1414">
        <v>86.147942048355716</v>
      </c>
      <c r="F35" s="1414">
        <v>110.2359157324502</v>
      </c>
      <c r="G35" s="1419">
        <v>114.50419702032156</v>
      </c>
      <c r="H35" s="1414">
        <v>54.916190476190479</v>
      </c>
      <c r="I35" s="1415">
        <v>52.165714285714287</v>
      </c>
      <c r="K35" s="1433"/>
    </row>
    <row r="36" spans="1:11" ht="16.5" hidden="1" x14ac:dyDescent="0.3">
      <c r="A36" s="1431" t="s">
        <v>1321</v>
      </c>
      <c r="B36" s="1417">
        <v>97.697771296400518</v>
      </c>
      <c r="C36" s="1418">
        <v>91.946003695556314</v>
      </c>
      <c r="D36" s="1414">
        <v>98.550196510138747</v>
      </c>
      <c r="E36" s="1414">
        <v>88.677459448879688</v>
      </c>
      <c r="F36" s="1414">
        <v>112.16429068869999</v>
      </c>
      <c r="G36" s="1419">
        <v>125.82856124651597</v>
      </c>
      <c r="H36" s="1414">
        <v>55.44761904761905</v>
      </c>
      <c r="I36" s="1415">
        <v>52.597142857142856</v>
      </c>
      <c r="K36" s="1433"/>
    </row>
    <row r="37" spans="1:11" ht="16.5" hidden="1" x14ac:dyDescent="0.3">
      <c r="A37" s="1432" t="s">
        <v>348</v>
      </c>
      <c r="B37" s="1417">
        <v>98.116024397804452</v>
      </c>
      <c r="C37" s="1418">
        <v>93.934315063350809</v>
      </c>
      <c r="D37" s="1414">
        <v>99.226374555086807</v>
      </c>
      <c r="E37" s="1414">
        <v>90.00176911365989</v>
      </c>
      <c r="F37" s="1414">
        <v>107.95105607929105</v>
      </c>
      <c r="G37" s="1419">
        <v>125.55390618285554</v>
      </c>
      <c r="H37" s="1414">
        <v>55.996500000000005</v>
      </c>
      <c r="I37" s="1415">
        <v>53.459000000000003</v>
      </c>
      <c r="K37" s="1433"/>
    </row>
    <row r="38" spans="1:11" ht="16.5" hidden="1" x14ac:dyDescent="0.3">
      <c r="A38" s="1432" t="s">
        <v>370</v>
      </c>
      <c r="B38" s="1417">
        <v>96.239720176476865</v>
      </c>
      <c r="C38" s="1418">
        <v>95.653763532519534</v>
      </c>
      <c r="D38" s="1414">
        <v>100.62623876255081</v>
      </c>
      <c r="E38" s="1414">
        <v>87.865506300732761</v>
      </c>
      <c r="F38" s="1414">
        <v>101.58730163093406</v>
      </c>
      <c r="G38" s="1419">
        <v>111.88414069776731</v>
      </c>
      <c r="H38" s="1414">
        <v>52.538695652173907</v>
      </c>
      <c r="I38" s="1415">
        <v>49.673913043478258</v>
      </c>
      <c r="K38" s="1433"/>
    </row>
    <row r="39" spans="1:11" ht="16.5" hidden="1" x14ac:dyDescent="0.3">
      <c r="A39" s="1432" t="s">
        <v>392</v>
      </c>
      <c r="B39" s="1417">
        <v>95.137197082813259</v>
      </c>
      <c r="C39" s="1418">
        <v>97.585565258764902</v>
      </c>
      <c r="D39" s="1414">
        <v>100.04438119803854</v>
      </c>
      <c r="E39" s="1414">
        <v>86.899854534050533</v>
      </c>
      <c r="F39" s="1414">
        <v>97.583343608325961</v>
      </c>
      <c r="G39" s="1419">
        <v>101.74025126410416</v>
      </c>
      <c r="H39" s="1414">
        <v>53.922499999999999</v>
      </c>
      <c r="I39" s="1415">
        <v>51.242500000000007</v>
      </c>
      <c r="K39" s="1433"/>
    </row>
    <row r="40" spans="1:11" ht="16.5" hidden="1" x14ac:dyDescent="0.3">
      <c r="A40" s="1432" t="s">
        <v>414</v>
      </c>
      <c r="B40" s="1417">
        <v>97.399119864756997</v>
      </c>
      <c r="C40" s="1418">
        <v>99.459106188799808</v>
      </c>
      <c r="D40" s="1414">
        <v>104.83069988541726</v>
      </c>
      <c r="E40" s="1414">
        <v>88.293203624132843</v>
      </c>
      <c r="F40" s="1414">
        <v>101.95799128774952</v>
      </c>
      <c r="G40" s="1419">
        <v>99.394216936680394</v>
      </c>
      <c r="H40" s="1414">
        <v>51.410000000000004</v>
      </c>
      <c r="I40" s="1415">
        <v>48.611739130434778</v>
      </c>
      <c r="K40" s="1433"/>
    </row>
    <row r="41" spans="1:11" ht="16.5" hidden="1" x14ac:dyDescent="0.3">
      <c r="A41" s="1432" t="s">
        <v>436</v>
      </c>
      <c r="B41" s="1417">
        <v>97.967032824943033</v>
      </c>
      <c r="C41" s="1418">
        <v>100.6855710196529</v>
      </c>
      <c r="D41" s="1414">
        <v>109.65622669130484</v>
      </c>
      <c r="E41" s="1414">
        <v>92.359899722035323</v>
      </c>
      <c r="F41" s="1414">
        <v>97.478361360825204</v>
      </c>
      <c r="G41" s="1419">
        <v>86.026884653805354</v>
      </c>
      <c r="H41" s="1414">
        <v>47.592272727272729</v>
      </c>
      <c r="I41" s="1415">
        <v>45.208636363636352</v>
      </c>
      <c r="K41" s="1433"/>
    </row>
    <row r="42" spans="1:11" ht="16.5" hidden="1" x14ac:dyDescent="0.3">
      <c r="A42" s="1432" t="s">
        <v>458</v>
      </c>
      <c r="B42" s="1417">
        <v>100.23368188555361</v>
      </c>
      <c r="C42" s="1418">
        <v>101.19215049416724</v>
      </c>
      <c r="D42" s="1414">
        <v>113.89555698485401</v>
      </c>
      <c r="E42" s="1414">
        <v>96.936320265839328</v>
      </c>
      <c r="F42" s="1414">
        <v>96.666870212984961</v>
      </c>
      <c r="G42" s="1419">
        <v>90.488823870802392</v>
      </c>
      <c r="H42" s="1414">
        <v>49.148571428571437</v>
      </c>
      <c r="I42" s="1415">
        <v>46.69380952380952</v>
      </c>
      <c r="K42" s="1433"/>
    </row>
    <row r="43" spans="1:11" ht="16.5" hidden="1" x14ac:dyDescent="0.3">
      <c r="A43" s="1432" t="s">
        <v>480</v>
      </c>
      <c r="B43" s="1417">
        <v>99.338650674104173</v>
      </c>
      <c r="C43" s="1418">
        <v>100.34731104316261</v>
      </c>
      <c r="D43" s="1414">
        <v>116.89348826725157</v>
      </c>
      <c r="E43" s="1414">
        <v>92.299675862489011</v>
      </c>
      <c r="F43" s="1414">
        <v>99.16337730257689</v>
      </c>
      <c r="G43" s="1419">
        <v>88.92181909912496</v>
      </c>
      <c r="H43" s="1414">
        <v>51.87</v>
      </c>
      <c r="I43" s="1415">
        <v>48.057826086956517</v>
      </c>
      <c r="K43" s="1433"/>
    </row>
    <row r="44" spans="1:11" ht="16.5" hidden="1" x14ac:dyDescent="0.3">
      <c r="A44" s="1432" t="s">
        <v>502</v>
      </c>
      <c r="B44" s="1417">
        <v>99.885667782584903</v>
      </c>
      <c r="C44" s="1418">
        <v>99.154653516088771</v>
      </c>
      <c r="D44" s="1414">
        <v>118.3996848364948</v>
      </c>
      <c r="E44" s="1414">
        <v>92.116886665132711</v>
      </c>
      <c r="F44" s="1414">
        <v>103.82617530279855</v>
      </c>
      <c r="G44" s="1419">
        <v>89.041874983921474</v>
      </c>
      <c r="H44" s="1414">
        <v>55.514761904761912</v>
      </c>
      <c r="I44" s="1415">
        <v>49.754285714285707</v>
      </c>
      <c r="K44" s="1433"/>
    </row>
    <row r="45" spans="1:11" ht="16.5" hidden="1" x14ac:dyDescent="0.3">
      <c r="A45" s="1432" t="s">
        <v>524</v>
      </c>
      <c r="B45" s="1417">
        <v>98.911109309752803</v>
      </c>
      <c r="C45" s="1418">
        <v>98.434613107030998</v>
      </c>
      <c r="D45" s="1414">
        <v>115.36784623317698</v>
      </c>
      <c r="E45" s="1414">
        <v>91.790347403950776</v>
      </c>
      <c r="F45" s="1414">
        <v>102.67061498211288</v>
      </c>
      <c r="G45" s="1419">
        <v>88.730168812863212</v>
      </c>
      <c r="H45" s="1414">
        <v>57.649090909090916</v>
      </c>
      <c r="I45" s="1415">
        <v>51.594545454545461</v>
      </c>
      <c r="K45" s="1433"/>
    </row>
    <row r="46" spans="1:11" ht="16.5" hidden="1" x14ac:dyDescent="0.3">
      <c r="A46" s="1432" t="s">
        <v>542</v>
      </c>
      <c r="B46" s="1417">
        <v>98.932736196468014</v>
      </c>
      <c r="C46" s="1418">
        <v>98.429554097008278</v>
      </c>
      <c r="D46" s="1414">
        <v>111.37473962746373</v>
      </c>
      <c r="E46" s="1414">
        <v>92.149776424047133</v>
      </c>
      <c r="F46" s="1414">
        <v>103.84407188758189</v>
      </c>
      <c r="G46" s="1419">
        <v>92.747119675646346</v>
      </c>
      <c r="H46" s="1414">
        <v>62.865909090909078</v>
      </c>
      <c r="I46" s="1415">
        <v>56.662857142857149</v>
      </c>
      <c r="K46" s="1433"/>
    </row>
    <row r="47" spans="1:11" ht="16.5" hidden="1" x14ac:dyDescent="0.3">
      <c r="A47" s="1432" t="s">
        <v>559</v>
      </c>
      <c r="B47" s="1417">
        <v>96.406844435439112</v>
      </c>
      <c r="C47" s="1418">
        <v>96.08213693247319</v>
      </c>
      <c r="D47" s="1414">
        <v>107.26983272870129</v>
      </c>
      <c r="E47" s="1414">
        <v>92.420460157659861</v>
      </c>
      <c r="F47" s="1414">
        <v>97.96772952275461</v>
      </c>
      <c r="G47" s="1419">
        <v>88.988682667407843</v>
      </c>
      <c r="H47" s="1423">
        <v>64.092000000000013</v>
      </c>
      <c r="I47" s="1425">
        <v>57.947000000000003</v>
      </c>
      <c r="K47" s="1433"/>
    </row>
    <row r="48" spans="1:11" ht="16.5" x14ac:dyDescent="0.3">
      <c r="A48" s="1431" t="s">
        <v>1322</v>
      </c>
      <c r="B48" s="1417">
        <v>96.730225146783496</v>
      </c>
      <c r="C48" s="1418">
        <v>95.633507302811779</v>
      </c>
      <c r="D48" s="1435">
        <v>105.9981439767852</v>
      </c>
      <c r="E48" s="1435">
        <v>94.950277183928449</v>
      </c>
      <c r="F48" s="1435">
        <v>98.251502845189293</v>
      </c>
      <c r="G48" s="1419">
        <v>87.197088826716978</v>
      </c>
      <c r="H48" s="1414">
        <v>69.099999999999994</v>
      </c>
      <c r="I48" s="1415">
        <v>63.7</v>
      </c>
      <c r="K48" s="1433"/>
    </row>
    <row r="49" spans="1:11" ht="16.5" x14ac:dyDescent="0.3">
      <c r="A49" s="1432" t="s">
        <v>1323</v>
      </c>
      <c r="B49" s="1417">
        <v>97.814356703278534</v>
      </c>
      <c r="C49" s="1418">
        <v>96.963194826802052</v>
      </c>
      <c r="D49" s="1414">
        <v>108.75719204638173</v>
      </c>
      <c r="E49" s="1414">
        <v>98.159618173702825</v>
      </c>
      <c r="F49" s="1414">
        <v>95.600570005736486</v>
      </c>
      <c r="G49" s="1419">
        <v>83.92642442324501</v>
      </c>
      <c r="H49" s="1414">
        <v>65.7</v>
      </c>
      <c r="I49" s="1415">
        <v>62.2</v>
      </c>
      <c r="K49" s="1433"/>
    </row>
    <row r="50" spans="1:11" ht="16.5" x14ac:dyDescent="0.3">
      <c r="A50" s="1432" t="s">
        <v>1324</v>
      </c>
      <c r="B50" s="1417">
        <v>98.991970811786729</v>
      </c>
      <c r="C50" s="1418">
        <v>97.189815257828272</v>
      </c>
      <c r="D50" s="1414">
        <v>111.29318739172871</v>
      </c>
      <c r="E50" s="1414">
        <v>101.6225254346126</v>
      </c>
      <c r="F50" s="1414">
        <v>95.355118810778166</v>
      </c>
      <c r="G50" s="1419">
        <v>80.911259955603157</v>
      </c>
      <c r="H50" s="1414">
        <v>66.7</v>
      </c>
      <c r="I50" s="1415">
        <v>62.8</v>
      </c>
      <c r="K50" s="1433"/>
    </row>
    <row r="51" spans="1:11" ht="16.5" x14ac:dyDescent="0.3">
      <c r="A51" s="1432" t="s">
        <v>1325</v>
      </c>
      <c r="B51" s="1417">
        <v>98.485297773490871</v>
      </c>
      <c r="C51" s="1418">
        <v>95.939066644655568</v>
      </c>
      <c r="D51" s="1414">
        <v>109.98831258037268</v>
      </c>
      <c r="E51" s="1414">
        <v>103.71693929643598</v>
      </c>
      <c r="F51" s="1414">
        <v>94.02173460749944</v>
      </c>
      <c r="G51" s="1419">
        <v>76.820903428127266</v>
      </c>
      <c r="H51" s="1414">
        <v>71.8</v>
      </c>
      <c r="I51" s="1415">
        <v>66.3</v>
      </c>
      <c r="K51" s="1433"/>
    </row>
    <row r="52" spans="1:11" ht="16.5" x14ac:dyDescent="0.3">
      <c r="A52" s="1432" t="s">
        <v>1326</v>
      </c>
      <c r="B52" s="1417">
        <v>98.58194242869989</v>
      </c>
      <c r="C52" s="1418">
        <v>95.340978053509915</v>
      </c>
      <c r="D52" s="1414">
        <v>111.41927912242879</v>
      </c>
      <c r="E52" s="1414">
        <v>105.21634533068315</v>
      </c>
      <c r="F52" s="1414">
        <v>92.15273546590474</v>
      </c>
      <c r="G52" s="1419">
        <v>76.445837988091498</v>
      </c>
      <c r="H52" s="1414">
        <v>77</v>
      </c>
      <c r="I52" s="1415">
        <v>70</v>
      </c>
      <c r="K52" s="1433"/>
    </row>
    <row r="53" spans="1:11" ht="16.5" x14ac:dyDescent="0.3">
      <c r="A53" s="1432" t="s">
        <v>1327</v>
      </c>
      <c r="B53" s="1417">
        <v>96.869444106573113</v>
      </c>
      <c r="C53" s="1418">
        <v>95.086631380951744</v>
      </c>
      <c r="D53" s="1414">
        <v>112.28056405223711</v>
      </c>
      <c r="E53" s="1414">
        <v>100.56516840017146</v>
      </c>
      <c r="F53" s="1414">
        <v>89.33342531886494</v>
      </c>
      <c r="G53" s="1419">
        <v>77.366087835607857</v>
      </c>
      <c r="H53" s="1414">
        <v>76</v>
      </c>
      <c r="I53" s="1415">
        <v>67.400000000000006</v>
      </c>
      <c r="K53" s="1433"/>
    </row>
    <row r="54" spans="1:11" ht="16.5" x14ac:dyDescent="0.3">
      <c r="A54" s="1432" t="s">
        <v>1328</v>
      </c>
      <c r="B54" s="1417">
        <v>94.992914344246827</v>
      </c>
      <c r="C54" s="1418">
        <v>94.638475060326158</v>
      </c>
      <c r="D54" s="1414">
        <v>110.12866170010003</v>
      </c>
      <c r="E54" s="1414">
        <v>98.227950969379094</v>
      </c>
      <c r="F54" s="1414">
        <v>86.899507388114245</v>
      </c>
      <c r="G54" s="1419">
        <v>72.504837876915616</v>
      </c>
      <c r="H54" s="1414">
        <v>75</v>
      </c>
      <c r="I54" s="1415">
        <v>70.599999999999994</v>
      </c>
      <c r="K54" s="1433"/>
    </row>
    <row r="55" spans="1:11" ht="16.5" x14ac:dyDescent="0.3">
      <c r="A55" s="1432" t="s">
        <v>1329</v>
      </c>
      <c r="B55" s="1417">
        <v>95.893861899472881</v>
      </c>
      <c r="C55" s="1418">
        <v>95.775839361968323</v>
      </c>
      <c r="D55" s="1414">
        <v>108.45795268764054</v>
      </c>
      <c r="E55" s="1414">
        <v>103.22679666342088</v>
      </c>
      <c r="F55" s="1414">
        <v>84.430173088007948</v>
      </c>
      <c r="G55" s="1419">
        <v>68.604442676421868</v>
      </c>
      <c r="H55" s="1414">
        <v>73.8</v>
      </c>
      <c r="I55" s="1415">
        <v>67.8</v>
      </c>
      <c r="K55" s="1433"/>
    </row>
    <row r="56" spans="1:11" ht="16.5" x14ac:dyDescent="0.3">
      <c r="A56" s="1432" t="s">
        <v>1330</v>
      </c>
      <c r="B56" s="1417">
        <v>94.191830588764219</v>
      </c>
      <c r="C56" s="1418">
        <v>94.053200348994991</v>
      </c>
      <c r="D56" s="1414">
        <v>108.29185856578289</v>
      </c>
      <c r="E56" s="1414">
        <v>100.17834511991353</v>
      </c>
      <c r="F56" s="1414">
        <v>82.334243653211857</v>
      </c>
      <c r="G56" s="1419">
        <v>70.376529037432604</v>
      </c>
      <c r="H56" s="1414">
        <v>79.099999999999994</v>
      </c>
      <c r="I56" s="1415">
        <v>70.099999999999994</v>
      </c>
      <c r="K56" s="1433"/>
    </row>
    <row r="57" spans="1:11" ht="16.5" customHeight="1" x14ac:dyDescent="0.3">
      <c r="A57" s="1432" t="s">
        <v>1331</v>
      </c>
      <c r="B57" s="1417">
        <v>93.255659114166136</v>
      </c>
      <c r="C57" s="1418">
        <v>92.317496723969398</v>
      </c>
      <c r="D57" s="1414">
        <v>102.80372644944049</v>
      </c>
      <c r="E57" s="1414">
        <v>100.68655927233722</v>
      </c>
      <c r="F57" s="1414">
        <v>81.327988691397806</v>
      </c>
      <c r="G57" s="1419">
        <v>76.5001287105367</v>
      </c>
      <c r="H57" s="1414">
        <v>80.599999999999994</v>
      </c>
      <c r="I57" s="1415">
        <v>70.8</v>
      </c>
      <c r="K57" s="1433"/>
    </row>
    <row r="58" spans="1:11" ht="16.5" customHeight="1" x14ac:dyDescent="0.3">
      <c r="A58" s="1432" t="s">
        <v>1332</v>
      </c>
      <c r="B58" s="1417">
        <v>92.15969309709773</v>
      </c>
      <c r="C58" s="1414">
        <v>92.888979230095927</v>
      </c>
      <c r="D58" s="1414">
        <v>99.993134762227712</v>
      </c>
      <c r="E58" s="1414">
        <v>99.509676070140941</v>
      </c>
      <c r="F58" s="1414">
        <v>76.590597137041485</v>
      </c>
      <c r="G58" s="1419">
        <v>79.860808819617247</v>
      </c>
      <c r="H58" s="1414">
        <v>65.949090909090899</v>
      </c>
      <c r="I58" s="1415">
        <v>56.693333333333328</v>
      </c>
      <c r="K58" s="1433"/>
    </row>
    <row r="59" spans="1:11" ht="16.5" customHeight="1" x14ac:dyDescent="0.3">
      <c r="A59" s="1436" t="s">
        <v>1333</v>
      </c>
      <c r="B59" s="1421">
        <v>92.199271036547657</v>
      </c>
      <c r="C59" s="1423">
        <v>92.893870858958195</v>
      </c>
      <c r="D59" s="1423">
        <v>97.848237063436017</v>
      </c>
      <c r="E59" s="1423">
        <v>100.92182898830487</v>
      </c>
      <c r="F59" s="1423">
        <v>76.835327259971109</v>
      </c>
      <c r="G59" s="1424">
        <v>78.310288290509348</v>
      </c>
      <c r="H59" s="1423">
        <v>57.9</v>
      </c>
      <c r="I59" s="1425">
        <v>49</v>
      </c>
      <c r="K59" s="1433"/>
    </row>
    <row r="60" spans="1:11" ht="16.5" customHeight="1" x14ac:dyDescent="0.3">
      <c r="A60" s="1437" t="s">
        <v>1334</v>
      </c>
      <c r="B60" s="1438">
        <v>93.239279405417221</v>
      </c>
      <c r="C60" s="1429">
        <v>92.269885642397369</v>
      </c>
      <c r="D60" s="1429">
        <v>100.94697874526999</v>
      </c>
      <c r="E60" s="1429">
        <v>101.5076759439805</v>
      </c>
      <c r="F60" s="1429">
        <v>80.257987593884636</v>
      </c>
      <c r="G60" s="1430">
        <v>79.343218512367869</v>
      </c>
      <c r="H60" s="1429">
        <v>60.240909090909106</v>
      </c>
      <c r="I60" s="1439">
        <v>51.6</v>
      </c>
      <c r="K60" s="1433"/>
    </row>
    <row r="61" spans="1:11" ht="16.5" customHeight="1" x14ac:dyDescent="0.3">
      <c r="A61" s="1432" t="s">
        <v>1323</v>
      </c>
      <c r="B61" s="1417">
        <v>93.966209666887778</v>
      </c>
      <c r="C61" s="1414">
        <v>93.094618341419732</v>
      </c>
      <c r="D61" s="1414">
        <v>103.76428954168858</v>
      </c>
      <c r="E61" s="1414">
        <v>100.58643774973189</v>
      </c>
      <c r="F61" s="1414">
        <v>81.784163543977044</v>
      </c>
      <c r="G61" s="1419">
        <v>80.309199553179994</v>
      </c>
      <c r="H61" s="1414">
        <v>64.431500000000014</v>
      </c>
      <c r="I61" s="1415">
        <v>54.980526315789483</v>
      </c>
      <c r="K61" s="1433"/>
    </row>
    <row r="62" spans="1:11" ht="16.5" customHeight="1" x14ac:dyDescent="0.3">
      <c r="A62" s="1432" t="s">
        <v>370</v>
      </c>
      <c r="B62" s="1417">
        <v>93.11502534250215</v>
      </c>
      <c r="C62" s="1414">
        <v>94.578073710419162</v>
      </c>
      <c r="D62" s="1414">
        <v>105.64753411964494</v>
      </c>
      <c r="E62" s="1414">
        <v>97.362371424972309</v>
      </c>
      <c r="F62" s="1414">
        <v>78.414045592467389</v>
      </c>
      <c r="G62" s="1419">
        <v>78.662742642588682</v>
      </c>
      <c r="H62" s="1414">
        <v>67</v>
      </c>
      <c r="I62" s="1415">
        <v>58.2</v>
      </c>
      <c r="K62" s="1433"/>
    </row>
    <row r="63" spans="1:11" ht="16.5" customHeight="1" x14ac:dyDescent="0.3">
      <c r="A63" s="1432" t="s">
        <v>392</v>
      </c>
      <c r="B63" s="1417">
        <v>93.573340635094326</v>
      </c>
      <c r="C63" s="1414">
        <v>97.755725650011271</v>
      </c>
      <c r="D63" s="1414">
        <v>106.12800621022762</v>
      </c>
      <c r="E63" s="1414">
        <v>94.502173982729488</v>
      </c>
      <c r="F63" s="1414">
        <v>79.112100445346954</v>
      </c>
      <c r="G63" s="1419">
        <v>79.25601579755957</v>
      </c>
      <c r="H63" s="1414">
        <v>71.599999999999994</v>
      </c>
      <c r="I63" s="1415">
        <v>63.9</v>
      </c>
      <c r="K63" s="1433"/>
    </row>
    <row r="64" spans="1:11" ht="16.5" customHeight="1" x14ac:dyDescent="0.3">
      <c r="A64" s="1432" t="s">
        <v>414</v>
      </c>
      <c r="B64" s="1417">
        <v>94.17734364869716</v>
      </c>
      <c r="C64" s="1414">
        <v>100.53532046660378</v>
      </c>
      <c r="D64" s="1414">
        <v>106.59284098950985</v>
      </c>
      <c r="E64" s="1414">
        <v>94.130977741191231</v>
      </c>
      <c r="F64" s="1414">
        <v>78.501477585442558</v>
      </c>
      <c r="G64" s="1419">
        <v>76.735576040519135</v>
      </c>
      <c r="H64" s="1414">
        <v>70.3</v>
      </c>
      <c r="I64" s="1415">
        <v>60.9</v>
      </c>
      <c r="K64" s="1433"/>
    </row>
    <row r="65" spans="1:11" ht="16.5" customHeight="1" x14ac:dyDescent="0.3">
      <c r="A65" s="1432" t="s">
        <v>436</v>
      </c>
      <c r="B65" s="1417">
        <v>95.275495151090311</v>
      </c>
      <c r="C65" s="1414">
        <v>101.23047904710467</v>
      </c>
      <c r="D65" s="1414">
        <v>102.89108444726023</v>
      </c>
      <c r="E65" s="1414">
        <v>98.742409574309121</v>
      </c>
      <c r="F65" s="1414">
        <v>77.461878594131946</v>
      </c>
      <c r="G65" s="1419">
        <v>79.944073347305149</v>
      </c>
      <c r="H65" s="1414">
        <v>63.038000000000011</v>
      </c>
      <c r="I65" s="1415">
        <v>54.706499999999991</v>
      </c>
      <c r="K65" s="1433"/>
    </row>
    <row r="66" spans="1:11" ht="16.5" customHeight="1" x14ac:dyDescent="0.3">
      <c r="A66" s="1432" t="s">
        <v>458</v>
      </c>
      <c r="B66" s="1417">
        <v>95.061372975527263</v>
      </c>
      <c r="C66" s="1414">
        <v>102.44213770947127</v>
      </c>
      <c r="D66" s="1414">
        <v>101.06421117773988</v>
      </c>
      <c r="E66" s="1414">
        <v>97.254969199534983</v>
      </c>
      <c r="F66" s="1414">
        <v>78.090334264361346</v>
      </c>
      <c r="G66" s="1419">
        <v>79.42907588374996</v>
      </c>
      <c r="H66" s="1414">
        <v>64.2</v>
      </c>
      <c r="I66" s="1415">
        <v>57.5</v>
      </c>
      <c r="K66" s="1433"/>
    </row>
    <row r="67" spans="1:11" ht="16.5" customHeight="1" x14ac:dyDescent="0.3">
      <c r="A67" s="1432" t="s">
        <v>480</v>
      </c>
      <c r="B67" s="1417">
        <v>93.983369731888772</v>
      </c>
      <c r="C67" s="1414">
        <v>102.27433753574138</v>
      </c>
      <c r="D67" s="1414">
        <v>100.29965212921627</v>
      </c>
      <c r="E67" s="1414">
        <v>92.276751212674043</v>
      </c>
      <c r="F67" s="1414">
        <v>82.589405487895689</v>
      </c>
      <c r="G67" s="1419">
        <v>76.229237696470847</v>
      </c>
      <c r="H67" s="1414">
        <v>59.50181818181818</v>
      </c>
      <c r="I67" s="1415">
        <v>54.844090909090909</v>
      </c>
      <c r="K67" s="1433"/>
    </row>
    <row r="68" spans="1:11" ht="16.5" customHeight="1" x14ac:dyDescent="0.3">
      <c r="A68" s="1432" t="s">
        <v>502</v>
      </c>
      <c r="B68" s="1417">
        <v>93.294168307975525</v>
      </c>
      <c r="C68" s="1414">
        <v>101.01671562781864</v>
      </c>
      <c r="D68" s="1414">
        <v>99.63812689323936</v>
      </c>
      <c r="E68" s="1414">
        <v>91.579569570649625</v>
      </c>
      <c r="F68" s="1414">
        <v>83.888305452944195</v>
      </c>
      <c r="G68" s="1419">
        <v>73.511486727583048</v>
      </c>
      <c r="H68" s="1414">
        <v>62.3</v>
      </c>
      <c r="I68" s="1415">
        <v>57</v>
      </c>
      <c r="K68" s="1433"/>
    </row>
    <row r="69" spans="1:11" ht="16.5" customHeight="1" x14ac:dyDescent="0.3">
      <c r="A69" s="1432" t="s">
        <v>524</v>
      </c>
      <c r="B69" s="1417">
        <v>95.178939390534154</v>
      </c>
      <c r="C69" s="1414">
        <v>101.55127368509457</v>
      </c>
      <c r="D69" s="1414">
        <v>100.8202231863725</v>
      </c>
      <c r="E69" s="1414">
        <v>95.741063475483273</v>
      </c>
      <c r="F69" s="1414">
        <v>84.109216733905328</v>
      </c>
      <c r="G69" s="1419">
        <v>77.771612782652738</v>
      </c>
      <c r="H69" s="1414">
        <v>59.6</v>
      </c>
      <c r="I69" s="1415">
        <v>54</v>
      </c>
      <c r="K69" s="1433"/>
    </row>
    <row r="70" spans="1:11" ht="16.5" customHeight="1" x14ac:dyDescent="0.3">
      <c r="A70" s="1432" t="s">
        <v>542</v>
      </c>
      <c r="B70" s="1417">
        <v>98.568891123879169</v>
      </c>
      <c r="C70" s="1414">
        <v>106.52632019552085</v>
      </c>
      <c r="D70" s="1414">
        <v>102.45348449740578</v>
      </c>
      <c r="E70" s="1414">
        <v>95.3708344866495</v>
      </c>
      <c r="F70" s="1414">
        <v>93.163737189297194</v>
      </c>
      <c r="G70" s="1419">
        <v>79.190245393610397</v>
      </c>
      <c r="H70" s="1414">
        <v>62.713809523809516</v>
      </c>
      <c r="I70" s="1415">
        <v>57.078500000000005</v>
      </c>
      <c r="K70" s="1433"/>
    </row>
    <row r="71" spans="1:11" ht="16.5" customHeight="1" x14ac:dyDescent="0.3">
      <c r="A71" s="1432" t="s">
        <v>559</v>
      </c>
      <c r="B71" s="1417">
        <v>100.95279576471179</v>
      </c>
      <c r="C71" s="1414">
        <v>106.64799397461408</v>
      </c>
      <c r="D71" s="1414">
        <v>103.54295239281635</v>
      </c>
      <c r="E71" s="1414">
        <v>97.210188551817808</v>
      </c>
      <c r="F71" s="1414">
        <v>101.49866149086115</v>
      </c>
      <c r="G71" s="1419">
        <v>82.997695417744993</v>
      </c>
      <c r="H71" s="1414">
        <v>65.2</v>
      </c>
      <c r="I71" s="1415">
        <v>59.8</v>
      </c>
      <c r="K71" s="1433"/>
    </row>
    <row r="72" spans="1:11" ht="16.5" customHeight="1" x14ac:dyDescent="0.3">
      <c r="A72" s="1437" t="s">
        <v>1335</v>
      </c>
      <c r="B72" s="1438">
        <v>102.45507953735731</v>
      </c>
      <c r="C72" s="1429">
        <v>103.61032570731609</v>
      </c>
      <c r="D72" s="1429">
        <v>103.84479393326944</v>
      </c>
      <c r="E72" s="1429">
        <v>100.47974682437746</v>
      </c>
      <c r="F72" s="1429">
        <v>108.7325264415225</v>
      </c>
      <c r="G72" s="1430">
        <v>87.540273704349701</v>
      </c>
      <c r="H72" s="1429">
        <v>63.672727272727279</v>
      </c>
      <c r="I72" s="1439">
        <v>57.528571428571425</v>
      </c>
      <c r="K72" s="1433"/>
    </row>
    <row r="73" spans="1:11" ht="16.5" customHeight="1" x14ac:dyDescent="0.3">
      <c r="A73" s="1432" t="s">
        <v>1336</v>
      </c>
      <c r="B73" s="1417">
        <v>99.365002693920388</v>
      </c>
      <c r="C73" s="1414">
        <v>100.46310728116576</v>
      </c>
      <c r="D73" s="1414">
        <v>102.85156430923657</v>
      </c>
      <c r="E73" s="1414">
        <v>99.389555625606505</v>
      </c>
      <c r="F73" s="1414">
        <v>97.55334488164273</v>
      </c>
      <c r="G73" s="1419">
        <v>91.448643122242501</v>
      </c>
      <c r="H73" s="1414">
        <v>55.477499999999999</v>
      </c>
      <c r="I73" s="1415">
        <v>50.542105263157893</v>
      </c>
      <c r="K73" s="1433"/>
    </row>
    <row r="74" spans="1:11" ht="16.5" customHeight="1" x14ac:dyDescent="0.3">
      <c r="A74" s="1432" t="s">
        <v>1337</v>
      </c>
      <c r="B74" s="1417">
        <v>95.0882401158525</v>
      </c>
      <c r="C74" s="1414">
        <v>99.425056572166582</v>
      </c>
      <c r="D74" s="1414">
        <v>101.52456298283946</v>
      </c>
      <c r="E74" s="1414">
        <v>97.715852554204105</v>
      </c>
      <c r="F74" s="1414">
        <v>85.424837034070194</v>
      </c>
      <c r="G74" s="1419">
        <v>73.944245269412903</v>
      </c>
      <c r="H74" s="1414">
        <v>34.252380952380953</v>
      </c>
      <c r="I74" s="1415">
        <v>30.92</v>
      </c>
      <c r="K74" s="1433"/>
    </row>
    <row r="75" spans="1:11" ht="16.5" customHeight="1" x14ac:dyDescent="0.3">
      <c r="A75" s="1432" t="s">
        <v>1338</v>
      </c>
      <c r="B75" s="1417">
        <v>92.425686104878437</v>
      </c>
      <c r="C75" s="1414">
        <v>96.90645774765845</v>
      </c>
      <c r="D75" s="1414">
        <v>95.753672393902946</v>
      </c>
      <c r="E75" s="1414">
        <v>99.297069681133721</v>
      </c>
      <c r="F75" s="1414">
        <v>81.177562917041087</v>
      </c>
      <c r="G75" s="1419">
        <v>63.179505470140441</v>
      </c>
      <c r="H75" s="1414">
        <v>26.631428571428565</v>
      </c>
      <c r="I75" s="1415">
        <v>16.699047619047612</v>
      </c>
      <c r="K75" s="1433"/>
    </row>
    <row r="76" spans="1:11" ht="16.5" customHeight="1" x14ac:dyDescent="0.3">
      <c r="A76" s="1432" t="s">
        <v>1339</v>
      </c>
      <c r="B76" s="1417">
        <v>90.973887740192382</v>
      </c>
      <c r="C76" s="1414">
        <v>95.415913237790804</v>
      </c>
      <c r="D76" s="1414">
        <v>94.425474409690707</v>
      </c>
      <c r="E76" s="1414">
        <v>97.460101193310521</v>
      </c>
      <c r="F76" s="1414">
        <v>77.768866824686242</v>
      </c>
      <c r="G76" s="1419">
        <v>67.84539991535118</v>
      </c>
      <c r="H76" s="1414">
        <v>32.411904761904758</v>
      </c>
      <c r="I76" s="1415">
        <v>28.527500000000003</v>
      </c>
      <c r="K76" s="1433"/>
    </row>
    <row r="77" spans="1:11" ht="16.5" customHeight="1" x14ac:dyDescent="0.3">
      <c r="A77" s="1432" t="s">
        <v>1340</v>
      </c>
      <c r="B77" s="1417">
        <v>93.075704284238327</v>
      </c>
      <c r="C77" s="1414">
        <v>94.816410370590745</v>
      </c>
      <c r="D77" s="1414">
        <v>98.3325915325089</v>
      </c>
      <c r="E77" s="1414">
        <v>96.68611821888787</v>
      </c>
      <c r="F77" s="1414">
        <v>86.613654144216156</v>
      </c>
      <c r="G77" s="1419">
        <v>74.940606610867945</v>
      </c>
      <c r="H77" s="1414">
        <v>40.786363636363632</v>
      </c>
      <c r="I77" s="1415">
        <v>38.322727272727278</v>
      </c>
      <c r="K77" s="1433"/>
    </row>
    <row r="78" spans="1:11" ht="16.5" customHeight="1" x14ac:dyDescent="0.3">
      <c r="A78" s="1432" t="s">
        <v>1341</v>
      </c>
      <c r="B78" s="1417">
        <v>93.929728204957229</v>
      </c>
      <c r="C78" s="1414">
        <v>92.227051045731287</v>
      </c>
      <c r="D78" s="1414">
        <v>101.78736378815815</v>
      </c>
      <c r="E78" s="1414">
        <v>96.886891895037309</v>
      </c>
      <c r="F78" s="1414">
        <v>93.200414775414998</v>
      </c>
      <c r="G78" s="1419">
        <v>76.011903581163168</v>
      </c>
      <c r="H78" s="1414">
        <v>43.222173913043477</v>
      </c>
      <c r="I78" s="1415">
        <v>40.765909090909084</v>
      </c>
      <c r="K78" s="1433"/>
    </row>
    <row r="79" spans="1:11" ht="16.5" customHeight="1" x14ac:dyDescent="0.3">
      <c r="A79" s="1432" t="s">
        <v>1342</v>
      </c>
      <c r="B79" s="1417">
        <v>95.848573770324819</v>
      </c>
      <c r="C79" s="1414">
        <v>92.203017520089801</v>
      </c>
      <c r="D79" s="1414">
        <v>102.10044538813383</v>
      </c>
      <c r="E79" s="1414">
        <v>98.984490079024027</v>
      </c>
      <c r="F79" s="1414">
        <v>98.7018285675736</v>
      </c>
      <c r="G79" s="1419">
        <v>81.093970405677709</v>
      </c>
      <c r="H79" s="1414">
        <v>45.047142857142859</v>
      </c>
      <c r="I79" s="1415">
        <v>42.40761904761905</v>
      </c>
      <c r="K79" s="1433"/>
    </row>
    <row r="80" spans="1:11" ht="16.5" customHeight="1" x14ac:dyDescent="0.3">
      <c r="A80" s="1432" t="s">
        <v>1330</v>
      </c>
      <c r="B80" s="1417">
        <v>97.929002145875472</v>
      </c>
      <c r="C80" s="1414">
        <v>91.474033292295033</v>
      </c>
      <c r="D80" s="1414">
        <v>102.31823969989316</v>
      </c>
      <c r="E80" s="1414">
        <v>104.04180714439838</v>
      </c>
      <c r="F80" s="1414">
        <v>104.59634357298087</v>
      </c>
      <c r="G80" s="1419">
        <v>78.960651763531359</v>
      </c>
      <c r="H80" s="1414">
        <v>41.697142857142865</v>
      </c>
      <c r="I80" s="1415">
        <v>39.457142857142856</v>
      </c>
      <c r="K80" s="1433"/>
    </row>
    <row r="81" spans="1:12" ht="16.5" customHeight="1" x14ac:dyDescent="0.3">
      <c r="A81" s="1432" t="s">
        <v>524</v>
      </c>
      <c r="B81" s="1417">
        <v>101.24596394728977</v>
      </c>
      <c r="C81" s="1414">
        <v>91.783443249046144</v>
      </c>
      <c r="D81" s="1414">
        <v>104.47993460818552</v>
      </c>
      <c r="E81" s="1414">
        <v>111.63693972786629</v>
      </c>
      <c r="F81" s="1414">
        <v>106.45024815209034</v>
      </c>
      <c r="G81" s="1419">
        <v>84.710404959279799</v>
      </c>
      <c r="H81" s="1414">
        <v>41.5</v>
      </c>
      <c r="I81" s="1415">
        <v>39.6</v>
      </c>
      <c r="K81" s="1433"/>
    </row>
    <row r="82" spans="1:12" ht="16.5" customHeight="1" x14ac:dyDescent="0.3">
      <c r="A82" s="1432" t="s">
        <v>542</v>
      </c>
      <c r="B82" s="1417">
        <v>105.45919318851675</v>
      </c>
      <c r="C82" s="1414">
        <v>93.31812057540094</v>
      </c>
      <c r="D82" s="1414">
        <v>105.3818860824795</v>
      </c>
      <c r="E82" s="1414">
        <v>114.40460066247118</v>
      </c>
      <c r="F82" s="1414">
        <v>121.90345019300375</v>
      </c>
      <c r="G82" s="1419">
        <v>87.528177843908551</v>
      </c>
      <c r="H82" s="1414">
        <v>43.98</v>
      </c>
      <c r="I82" s="1415">
        <v>41.346500000000006</v>
      </c>
      <c r="K82" s="1433"/>
    </row>
    <row r="83" spans="1:12" ht="16.5" customHeight="1" x14ac:dyDescent="0.3">
      <c r="A83" s="1432" t="s">
        <v>559</v>
      </c>
      <c r="B83" s="1417">
        <v>108.47031763046772</v>
      </c>
      <c r="C83" s="1435">
        <v>94.845116190242663</v>
      </c>
      <c r="D83" s="1435">
        <v>109.18568486388526</v>
      </c>
      <c r="E83" s="1435">
        <v>115.94862786444219</v>
      </c>
      <c r="F83" s="1435">
        <v>131.19935065302769</v>
      </c>
      <c r="G83" s="1419">
        <v>87.140829010711613</v>
      </c>
      <c r="H83" s="1440">
        <v>50.218181818181826</v>
      </c>
      <c r="I83" s="1441">
        <v>47.06818181818182</v>
      </c>
      <c r="K83" s="1433"/>
    </row>
    <row r="84" spans="1:12" ht="16.5" customHeight="1" x14ac:dyDescent="0.3">
      <c r="A84" s="1437" t="s">
        <v>1343</v>
      </c>
      <c r="B84" s="1438">
        <v>113.2907354328092</v>
      </c>
      <c r="C84" s="1429">
        <v>95.96084762748599</v>
      </c>
      <c r="D84" s="1429">
        <v>111.24672261561082</v>
      </c>
      <c r="E84" s="1429">
        <v>124.19671754510485</v>
      </c>
      <c r="F84" s="1429">
        <v>138.87453836454819</v>
      </c>
      <c r="G84" s="1430">
        <v>94.159241057381038</v>
      </c>
      <c r="H84" s="1429">
        <v>55.3215</v>
      </c>
      <c r="I84" s="1439">
        <v>52.102105263157895</v>
      </c>
      <c r="K84" s="1433"/>
    </row>
    <row r="85" spans="1:12" ht="16.5" customHeight="1" x14ac:dyDescent="0.3">
      <c r="A85" s="1432" t="s">
        <v>348</v>
      </c>
      <c r="B85" s="1417">
        <v>116.45182301430847</v>
      </c>
      <c r="C85" s="1414">
        <v>97.768189382291382</v>
      </c>
      <c r="D85" s="1414">
        <v>113.0742158195313</v>
      </c>
      <c r="E85" s="1414">
        <v>125.73638432060625</v>
      </c>
      <c r="F85" s="1414">
        <v>147.46248160649731</v>
      </c>
      <c r="G85" s="1419">
        <v>100.17454058467479</v>
      </c>
      <c r="H85" s="1414">
        <v>62.372499999999988</v>
      </c>
      <c r="I85" s="1415">
        <v>59.11473684210528</v>
      </c>
      <c r="K85" s="1433"/>
    </row>
    <row r="86" spans="1:12" ht="16.5" customHeight="1" x14ac:dyDescent="0.3">
      <c r="A86" s="1432" t="s">
        <v>370</v>
      </c>
      <c r="B86" s="1417">
        <v>119.13242945461383</v>
      </c>
      <c r="C86" s="1414">
        <v>100.76273942479263</v>
      </c>
      <c r="D86" s="1414">
        <v>117.45980326747933</v>
      </c>
      <c r="E86" s="1414">
        <v>123.57300084970682</v>
      </c>
      <c r="F86" s="1414">
        <v>159.30201084630667</v>
      </c>
      <c r="G86" s="1419">
        <v>96.197436348097199</v>
      </c>
      <c r="H86" s="1414">
        <v>65.702173913043481</v>
      </c>
      <c r="I86" s="1415">
        <v>62.357391304347829</v>
      </c>
      <c r="K86" s="1433"/>
    </row>
    <row r="87" spans="1:12" ht="16.5" customHeight="1" x14ac:dyDescent="0.3">
      <c r="A87" s="1432" t="s">
        <v>392</v>
      </c>
      <c r="B87" s="1417">
        <v>121.88506606147537</v>
      </c>
      <c r="C87" s="1414">
        <v>104.34529890067319</v>
      </c>
      <c r="D87" s="1414">
        <v>119.10505698342429</v>
      </c>
      <c r="E87" s="1414">
        <v>125.57358115767335</v>
      </c>
      <c r="F87" s="1414">
        <v>162.19133083797868</v>
      </c>
      <c r="G87" s="1419">
        <v>99.986820331936883</v>
      </c>
      <c r="H87" s="1414">
        <v>65.328571428571422</v>
      </c>
      <c r="I87" s="1415">
        <v>61.703809523809511</v>
      </c>
      <c r="K87" s="1433"/>
    </row>
    <row r="88" spans="1:12" ht="16.5" customHeight="1" x14ac:dyDescent="0.3">
      <c r="A88" s="1432" t="s">
        <v>414</v>
      </c>
      <c r="B88" s="1417">
        <v>127.87629035145753</v>
      </c>
      <c r="C88" s="1414">
        <v>107.38440770114929</v>
      </c>
      <c r="D88" s="1414">
        <v>121.13134838555018</v>
      </c>
      <c r="E88" s="1414">
        <v>132.83261037161526</v>
      </c>
      <c r="F88" s="1414">
        <v>174.87592061093773</v>
      </c>
      <c r="G88" s="1419">
        <v>106.79941521838667</v>
      </c>
      <c r="H88" s="1414">
        <v>68.315714285714307</v>
      </c>
      <c r="I88" s="1415">
        <v>65.2</v>
      </c>
      <c r="K88" s="1433"/>
    </row>
    <row r="89" spans="1:12" ht="16.5" customHeight="1" x14ac:dyDescent="0.3">
      <c r="A89" s="1432" t="s">
        <v>436</v>
      </c>
      <c r="B89" s="1417">
        <v>125.00520731304147</v>
      </c>
      <c r="C89" s="1414">
        <v>110.68657160811618</v>
      </c>
      <c r="D89" s="1414">
        <v>119.91353934157493</v>
      </c>
      <c r="E89" s="1414">
        <v>129.37169367890152</v>
      </c>
      <c r="F89" s="1414">
        <v>157.68052781228315</v>
      </c>
      <c r="G89" s="1419">
        <v>107.7319216686756</v>
      </c>
      <c r="H89" s="1414">
        <v>73.408181818181816</v>
      </c>
      <c r="I89" s="1415">
        <v>71.352727272727265</v>
      </c>
      <c r="K89" s="1433"/>
    </row>
    <row r="90" spans="1:12" ht="16.5" customHeight="1" x14ac:dyDescent="0.3">
      <c r="A90" s="1432" t="s">
        <v>458</v>
      </c>
      <c r="B90" s="1417">
        <v>124.35204718165775</v>
      </c>
      <c r="C90" s="1414">
        <v>114.1111552201249</v>
      </c>
      <c r="D90" s="1414">
        <v>116.7295796628861</v>
      </c>
      <c r="E90" s="1414">
        <v>125.52298172824298</v>
      </c>
      <c r="F90" s="1414">
        <v>155.49552753795894</v>
      </c>
      <c r="G90" s="1419">
        <v>109.55192671644922</v>
      </c>
      <c r="H90" s="1414">
        <v>74.3</v>
      </c>
      <c r="I90" s="1415">
        <v>72.400000000000006</v>
      </c>
      <c r="K90" s="1433"/>
    </row>
    <row r="91" spans="1:12" ht="16.5" customHeight="1" x14ac:dyDescent="0.3">
      <c r="A91" s="1432" t="s">
        <v>480</v>
      </c>
      <c r="B91" s="1417">
        <v>128.4725677548106</v>
      </c>
      <c r="C91" s="1414">
        <v>115.41380352335202</v>
      </c>
      <c r="D91" s="1414">
        <v>116.16133052336659</v>
      </c>
      <c r="E91" s="1414">
        <v>129.88415277357456</v>
      </c>
      <c r="F91" s="1414">
        <v>165.86229711701404</v>
      </c>
      <c r="G91" s="1419">
        <v>120.54228177309744</v>
      </c>
      <c r="H91" s="1414">
        <v>70.506818181818176</v>
      </c>
      <c r="I91" s="1415">
        <v>67.711818181818188</v>
      </c>
      <c r="K91" s="1433"/>
    </row>
    <row r="92" spans="1:12" ht="16.5" customHeight="1" thickBot="1" x14ac:dyDescent="0.35">
      <c r="A92" s="1442" t="s">
        <v>502</v>
      </c>
      <c r="B92" s="1443">
        <v>130.0068563828651</v>
      </c>
      <c r="C92" s="1444">
        <v>115.52491758192322</v>
      </c>
      <c r="D92" s="1444">
        <v>117.90869763292432</v>
      </c>
      <c r="E92" s="1444">
        <v>132.49616972844856</v>
      </c>
      <c r="F92" s="1444">
        <v>168.57086393365063</v>
      </c>
      <c r="G92" s="1445">
        <v>121.18926965715919</v>
      </c>
      <c r="H92" s="1446">
        <v>74.877272727272725</v>
      </c>
      <c r="I92" s="1447">
        <v>71.530952380952385</v>
      </c>
      <c r="K92" s="1433"/>
      <c r="L92" s="1433"/>
    </row>
    <row r="93" spans="1:12" ht="16.5" thickTop="1" x14ac:dyDescent="0.3">
      <c r="A93" s="1448" t="s">
        <v>1344</v>
      </c>
      <c r="H93" s="1414"/>
      <c r="I93" s="1414"/>
    </row>
    <row r="94" spans="1:12" x14ac:dyDescent="0.3">
      <c r="H94" s="1450"/>
      <c r="I94" s="1450"/>
    </row>
    <row r="95" spans="1:12" x14ac:dyDescent="0.3">
      <c r="B95" s="1433"/>
      <c r="F95" s="1433"/>
      <c r="G95" s="1433"/>
      <c r="H95" s="1450"/>
      <c r="I95" s="1450"/>
    </row>
    <row r="96" spans="1:12" x14ac:dyDescent="0.3">
      <c r="F96" s="1433"/>
      <c r="G96" s="1433"/>
      <c r="H96" s="1450"/>
      <c r="I96" s="1450"/>
    </row>
    <row r="97" spans="1:10" x14ac:dyDescent="0.3">
      <c r="H97" s="1450"/>
      <c r="I97" s="1450"/>
      <c r="J97" s="1451"/>
    </row>
    <row r="98" spans="1:10" ht="15.75" x14ac:dyDescent="0.3">
      <c r="A98" s="1404"/>
      <c r="H98" s="1433"/>
      <c r="I98" s="1433"/>
      <c r="J98" s="1451"/>
    </row>
  </sheetData>
  <mergeCells count="3">
    <mergeCell ref="A3:A4"/>
    <mergeCell ref="B3:G3"/>
    <mergeCell ref="H3:I3"/>
  </mergeCells>
  <pageMargins left="0.75" right="0.75" top="0.75" bottom="0.75" header="0.3" footer="0"/>
  <pageSetup paperSize="9" scale="53"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77"/>
  <sheetViews>
    <sheetView showGridLines="0" zoomScale="70" zoomScaleNormal="70" zoomScaleSheetLayoutView="85" workbookViewId="0">
      <pane xSplit="1" ySplit="147" topLeftCell="B148" activePane="bottomRight" state="frozen"/>
      <selection activeCell="R21" sqref="R21"/>
      <selection pane="topRight" activeCell="R21" sqref="R21"/>
      <selection pane="bottomLeft" activeCell="R21" sqref="R21"/>
      <selection pane="bottomRight"/>
    </sheetView>
  </sheetViews>
  <sheetFormatPr defaultRowHeight="16.5" x14ac:dyDescent="0.25"/>
  <cols>
    <col min="1" max="1" width="12.42578125" style="2375" customWidth="1"/>
    <col min="2" max="2" width="14.28515625" style="2442" customWidth="1"/>
    <col min="3" max="9" width="9.140625" style="2442" customWidth="1"/>
    <col min="10" max="10" width="14.85546875" style="2442" bestFit="1" customWidth="1"/>
    <col min="11" max="11" width="18.42578125" style="2442" customWidth="1"/>
    <col min="12" max="12" width="9.85546875" style="2442" customWidth="1"/>
    <col min="13" max="23" width="7.140625" style="2442" customWidth="1"/>
    <col min="24" max="24" width="10" style="2451" customWidth="1"/>
    <col min="25" max="25" width="14.85546875" style="2375" bestFit="1" customWidth="1"/>
    <col min="26" max="26" width="8.85546875" style="2375"/>
    <col min="27" max="27" width="19.42578125" style="2375" customWidth="1"/>
    <col min="28" max="28" width="16.42578125" style="2375" bestFit="1" customWidth="1"/>
    <col min="29" max="256" width="8.85546875" style="2375"/>
    <col min="257" max="257" width="7.42578125" style="2375" customWidth="1"/>
    <col min="258" max="258" width="11.140625" style="2375" customWidth="1"/>
    <col min="259" max="259" width="7" style="2375" bestFit="1" customWidth="1"/>
    <col min="260" max="260" width="7.5703125" style="2375" bestFit="1" customWidth="1"/>
    <col min="261" max="261" width="7.7109375" style="2375" bestFit="1" customWidth="1"/>
    <col min="262" max="262" width="9.42578125" style="2375" bestFit="1" customWidth="1"/>
    <col min="263" max="263" width="10" style="2375" bestFit="1" customWidth="1"/>
    <col min="264" max="264" width="8.28515625" style="2375" customWidth="1"/>
    <col min="265" max="265" width="7.140625" style="2375" customWidth="1"/>
    <col min="266" max="266" width="10.7109375" style="2375" customWidth="1"/>
    <col min="267" max="267" width="8.5703125" style="2375" customWidth="1"/>
    <col min="268" max="269" width="8.85546875" style="2375" bestFit="1" customWidth="1"/>
    <col min="270" max="270" width="9.42578125" style="2375" customWidth="1"/>
    <col min="271" max="279" width="8.28515625" style="2375" customWidth="1"/>
    <col min="280" max="280" width="8.140625" style="2375" customWidth="1"/>
    <col min="281" max="281" width="10.42578125" style="2375" customWidth="1"/>
    <col min="282" max="282" width="8.85546875" style="2375"/>
    <col min="283" max="283" width="19.42578125" style="2375" customWidth="1"/>
    <col min="284" max="284" width="16.42578125" style="2375" bestFit="1" customWidth="1"/>
    <col min="285" max="512" width="8.85546875" style="2375"/>
    <col min="513" max="513" width="7.42578125" style="2375" customWidth="1"/>
    <col min="514" max="514" width="11.140625" style="2375" customWidth="1"/>
    <col min="515" max="515" width="7" style="2375" bestFit="1" customWidth="1"/>
    <col min="516" max="516" width="7.5703125" style="2375" bestFit="1" customWidth="1"/>
    <col min="517" max="517" width="7.7109375" style="2375" bestFit="1" customWidth="1"/>
    <col min="518" max="518" width="9.42578125" style="2375" bestFit="1" customWidth="1"/>
    <col min="519" max="519" width="10" style="2375" bestFit="1" customWidth="1"/>
    <col min="520" max="520" width="8.28515625" style="2375" customWidth="1"/>
    <col min="521" max="521" width="7.140625" style="2375" customWidth="1"/>
    <col min="522" max="522" width="10.7109375" style="2375" customWidth="1"/>
    <col min="523" max="523" width="8.5703125" style="2375" customWidth="1"/>
    <col min="524" max="525" width="8.85546875" style="2375" bestFit="1" customWidth="1"/>
    <col min="526" max="526" width="9.42578125" style="2375" customWidth="1"/>
    <col min="527" max="535" width="8.28515625" style="2375" customWidth="1"/>
    <col min="536" max="536" width="8.140625" style="2375" customWidth="1"/>
    <col min="537" max="537" width="10.42578125" style="2375" customWidth="1"/>
    <col min="538" max="538" width="8.85546875" style="2375"/>
    <col min="539" max="539" width="19.42578125" style="2375" customWidth="1"/>
    <col min="540" max="540" width="16.42578125" style="2375" bestFit="1" customWidth="1"/>
    <col min="541" max="768" width="8.85546875" style="2375"/>
    <col min="769" max="769" width="7.42578125" style="2375" customWidth="1"/>
    <col min="770" max="770" width="11.140625" style="2375" customWidth="1"/>
    <col min="771" max="771" width="7" style="2375" bestFit="1" customWidth="1"/>
    <col min="772" max="772" width="7.5703125" style="2375" bestFit="1" customWidth="1"/>
    <col min="773" max="773" width="7.7109375" style="2375" bestFit="1" customWidth="1"/>
    <col min="774" max="774" width="9.42578125" style="2375" bestFit="1" customWidth="1"/>
    <col min="775" max="775" width="10" style="2375" bestFit="1" customWidth="1"/>
    <col min="776" max="776" width="8.28515625" style="2375" customWidth="1"/>
    <col min="777" max="777" width="7.140625" style="2375" customWidth="1"/>
    <col min="778" max="778" width="10.7109375" style="2375" customWidth="1"/>
    <col min="779" max="779" width="8.5703125" style="2375" customWidth="1"/>
    <col min="780" max="781" width="8.85546875" style="2375" bestFit="1" customWidth="1"/>
    <col min="782" max="782" width="9.42578125" style="2375" customWidth="1"/>
    <col min="783" max="791" width="8.28515625" style="2375" customWidth="1"/>
    <col min="792" max="792" width="8.140625" style="2375" customWidth="1"/>
    <col min="793" max="793" width="10.42578125" style="2375" customWidth="1"/>
    <col min="794" max="794" width="8.85546875" style="2375"/>
    <col min="795" max="795" width="19.42578125" style="2375" customWidth="1"/>
    <col min="796" max="796" width="16.42578125" style="2375" bestFit="1" customWidth="1"/>
    <col min="797" max="1024" width="8.85546875" style="2375"/>
    <col min="1025" max="1025" width="7.42578125" style="2375" customWidth="1"/>
    <col min="1026" max="1026" width="11.140625" style="2375" customWidth="1"/>
    <col min="1027" max="1027" width="7" style="2375" bestFit="1" customWidth="1"/>
    <col min="1028" max="1028" width="7.5703125" style="2375" bestFit="1" customWidth="1"/>
    <col min="1029" max="1029" width="7.7109375" style="2375" bestFit="1" customWidth="1"/>
    <col min="1030" max="1030" width="9.42578125" style="2375" bestFit="1" customWidth="1"/>
    <col min="1031" max="1031" width="10" style="2375" bestFit="1" customWidth="1"/>
    <col min="1032" max="1032" width="8.28515625" style="2375" customWidth="1"/>
    <col min="1033" max="1033" width="7.140625" style="2375" customWidth="1"/>
    <col min="1034" max="1034" width="10.7109375" style="2375" customWidth="1"/>
    <col min="1035" max="1035" width="8.5703125" style="2375" customWidth="1"/>
    <col min="1036" max="1037" width="8.85546875" style="2375" bestFit="1" customWidth="1"/>
    <col min="1038" max="1038" width="9.42578125" style="2375" customWidth="1"/>
    <col min="1039" max="1047" width="8.28515625" style="2375" customWidth="1"/>
    <col min="1048" max="1048" width="8.140625" style="2375" customWidth="1"/>
    <col min="1049" max="1049" width="10.42578125" style="2375" customWidth="1"/>
    <col min="1050" max="1050" width="8.85546875" style="2375"/>
    <col min="1051" max="1051" width="19.42578125" style="2375" customWidth="1"/>
    <col min="1052" max="1052" width="16.42578125" style="2375" bestFit="1" customWidth="1"/>
    <col min="1053" max="1280" width="8.85546875" style="2375"/>
    <col min="1281" max="1281" width="7.42578125" style="2375" customWidth="1"/>
    <col min="1282" max="1282" width="11.140625" style="2375" customWidth="1"/>
    <col min="1283" max="1283" width="7" style="2375" bestFit="1" customWidth="1"/>
    <col min="1284" max="1284" width="7.5703125" style="2375" bestFit="1" customWidth="1"/>
    <col min="1285" max="1285" width="7.7109375" style="2375" bestFit="1" customWidth="1"/>
    <col min="1286" max="1286" width="9.42578125" style="2375" bestFit="1" customWidth="1"/>
    <col min="1287" max="1287" width="10" style="2375" bestFit="1" customWidth="1"/>
    <col min="1288" max="1288" width="8.28515625" style="2375" customWidth="1"/>
    <col min="1289" max="1289" width="7.140625" style="2375" customWidth="1"/>
    <col min="1290" max="1290" width="10.7109375" style="2375" customWidth="1"/>
    <col min="1291" max="1291" width="8.5703125" style="2375" customWidth="1"/>
    <col min="1292" max="1293" width="8.85546875" style="2375" bestFit="1" customWidth="1"/>
    <col min="1294" max="1294" width="9.42578125" style="2375" customWidth="1"/>
    <col min="1295" max="1303" width="8.28515625" style="2375" customWidth="1"/>
    <col min="1304" max="1304" width="8.140625" style="2375" customWidth="1"/>
    <col min="1305" max="1305" width="10.42578125" style="2375" customWidth="1"/>
    <col min="1306" max="1306" width="8.85546875" style="2375"/>
    <col min="1307" max="1307" width="19.42578125" style="2375" customWidth="1"/>
    <col min="1308" max="1308" width="16.42578125" style="2375" bestFit="1" customWidth="1"/>
    <col min="1309" max="1536" width="8.85546875" style="2375"/>
    <col min="1537" max="1537" width="7.42578125" style="2375" customWidth="1"/>
    <col min="1538" max="1538" width="11.140625" style="2375" customWidth="1"/>
    <col min="1539" max="1539" width="7" style="2375" bestFit="1" customWidth="1"/>
    <col min="1540" max="1540" width="7.5703125" style="2375" bestFit="1" customWidth="1"/>
    <col min="1541" max="1541" width="7.7109375" style="2375" bestFit="1" customWidth="1"/>
    <col min="1542" max="1542" width="9.42578125" style="2375" bestFit="1" customWidth="1"/>
    <col min="1543" max="1543" width="10" style="2375" bestFit="1" customWidth="1"/>
    <col min="1544" max="1544" width="8.28515625" style="2375" customWidth="1"/>
    <col min="1545" max="1545" width="7.140625" style="2375" customWidth="1"/>
    <col min="1546" max="1546" width="10.7109375" style="2375" customWidth="1"/>
    <col min="1547" max="1547" width="8.5703125" style="2375" customWidth="1"/>
    <col min="1548" max="1549" width="8.85546875" style="2375" bestFit="1" customWidth="1"/>
    <col min="1550" max="1550" width="9.42578125" style="2375" customWidth="1"/>
    <col min="1551" max="1559" width="8.28515625" style="2375" customWidth="1"/>
    <col min="1560" max="1560" width="8.140625" style="2375" customWidth="1"/>
    <col min="1561" max="1561" width="10.42578125" style="2375" customWidth="1"/>
    <col min="1562" max="1562" width="8.85546875" style="2375"/>
    <col min="1563" max="1563" width="19.42578125" style="2375" customWidth="1"/>
    <col min="1564" max="1564" width="16.42578125" style="2375" bestFit="1" customWidth="1"/>
    <col min="1565" max="1792" width="8.85546875" style="2375"/>
    <col min="1793" max="1793" width="7.42578125" style="2375" customWidth="1"/>
    <col min="1794" max="1794" width="11.140625" style="2375" customWidth="1"/>
    <col min="1795" max="1795" width="7" style="2375" bestFit="1" customWidth="1"/>
    <col min="1796" max="1796" width="7.5703125" style="2375" bestFit="1" customWidth="1"/>
    <col min="1797" max="1797" width="7.7109375" style="2375" bestFit="1" customWidth="1"/>
    <col min="1798" max="1798" width="9.42578125" style="2375" bestFit="1" customWidth="1"/>
    <col min="1799" max="1799" width="10" style="2375" bestFit="1" customWidth="1"/>
    <col min="1800" max="1800" width="8.28515625" style="2375" customWidth="1"/>
    <col min="1801" max="1801" width="7.140625" style="2375" customWidth="1"/>
    <col min="1802" max="1802" width="10.7109375" style="2375" customWidth="1"/>
    <col min="1803" max="1803" width="8.5703125" style="2375" customWidth="1"/>
    <col min="1804" max="1805" width="8.85546875" style="2375" bestFit="1" customWidth="1"/>
    <col min="1806" max="1806" width="9.42578125" style="2375" customWidth="1"/>
    <col min="1807" max="1815" width="8.28515625" style="2375" customWidth="1"/>
    <col min="1816" max="1816" width="8.140625" style="2375" customWidth="1"/>
    <col min="1817" max="1817" width="10.42578125" style="2375" customWidth="1"/>
    <col min="1818" max="1818" width="8.85546875" style="2375"/>
    <col min="1819" max="1819" width="19.42578125" style="2375" customWidth="1"/>
    <col min="1820" max="1820" width="16.42578125" style="2375" bestFit="1" customWidth="1"/>
    <col min="1821" max="2048" width="8.85546875" style="2375"/>
    <col min="2049" max="2049" width="7.42578125" style="2375" customWidth="1"/>
    <col min="2050" max="2050" width="11.140625" style="2375" customWidth="1"/>
    <col min="2051" max="2051" width="7" style="2375" bestFit="1" customWidth="1"/>
    <col min="2052" max="2052" width="7.5703125" style="2375" bestFit="1" customWidth="1"/>
    <col min="2053" max="2053" width="7.7109375" style="2375" bestFit="1" customWidth="1"/>
    <col min="2054" max="2054" width="9.42578125" style="2375" bestFit="1" customWidth="1"/>
    <col min="2055" max="2055" width="10" style="2375" bestFit="1" customWidth="1"/>
    <col min="2056" max="2056" width="8.28515625" style="2375" customWidth="1"/>
    <col min="2057" max="2057" width="7.140625" style="2375" customWidth="1"/>
    <col min="2058" max="2058" width="10.7109375" style="2375" customWidth="1"/>
    <col min="2059" max="2059" width="8.5703125" style="2375" customWidth="1"/>
    <col min="2060" max="2061" width="8.85546875" style="2375" bestFit="1" customWidth="1"/>
    <col min="2062" max="2062" width="9.42578125" style="2375" customWidth="1"/>
    <col min="2063" max="2071" width="8.28515625" style="2375" customWidth="1"/>
    <col min="2072" max="2072" width="8.140625" style="2375" customWidth="1"/>
    <col min="2073" max="2073" width="10.42578125" style="2375" customWidth="1"/>
    <col min="2074" max="2074" width="8.85546875" style="2375"/>
    <col min="2075" max="2075" width="19.42578125" style="2375" customWidth="1"/>
    <col min="2076" max="2076" width="16.42578125" style="2375" bestFit="1" customWidth="1"/>
    <col min="2077" max="2304" width="8.85546875" style="2375"/>
    <col min="2305" max="2305" width="7.42578125" style="2375" customWidth="1"/>
    <col min="2306" max="2306" width="11.140625" style="2375" customWidth="1"/>
    <col min="2307" max="2307" width="7" style="2375" bestFit="1" customWidth="1"/>
    <col min="2308" max="2308" width="7.5703125" style="2375" bestFit="1" customWidth="1"/>
    <col min="2309" max="2309" width="7.7109375" style="2375" bestFit="1" customWidth="1"/>
    <col min="2310" max="2310" width="9.42578125" style="2375" bestFit="1" customWidth="1"/>
    <col min="2311" max="2311" width="10" style="2375" bestFit="1" customWidth="1"/>
    <col min="2312" max="2312" width="8.28515625" style="2375" customWidth="1"/>
    <col min="2313" max="2313" width="7.140625" style="2375" customWidth="1"/>
    <col min="2314" max="2314" width="10.7109375" style="2375" customWidth="1"/>
    <col min="2315" max="2315" width="8.5703125" style="2375" customWidth="1"/>
    <col min="2316" max="2317" width="8.85546875" style="2375" bestFit="1" customWidth="1"/>
    <col min="2318" max="2318" width="9.42578125" style="2375" customWidth="1"/>
    <col min="2319" max="2327" width="8.28515625" style="2375" customWidth="1"/>
    <col min="2328" max="2328" width="8.140625" style="2375" customWidth="1"/>
    <col min="2329" max="2329" width="10.42578125" style="2375" customWidth="1"/>
    <col min="2330" max="2330" width="8.85546875" style="2375"/>
    <col min="2331" max="2331" width="19.42578125" style="2375" customWidth="1"/>
    <col min="2332" max="2332" width="16.42578125" style="2375" bestFit="1" customWidth="1"/>
    <col min="2333" max="2560" width="8.85546875" style="2375"/>
    <col min="2561" max="2561" width="7.42578125" style="2375" customWidth="1"/>
    <col min="2562" max="2562" width="11.140625" style="2375" customWidth="1"/>
    <col min="2563" max="2563" width="7" style="2375" bestFit="1" customWidth="1"/>
    <col min="2564" max="2564" width="7.5703125" style="2375" bestFit="1" customWidth="1"/>
    <col min="2565" max="2565" width="7.7109375" style="2375" bestFit="1" customWidth="1"/>
    <col min="2566" max="2566" width="9.42578125" style="2375" bestFit="1" customWidth="1"/>
    <col min="2567" max="2567" width="10" style="2375" bestFit="1" customWidth="1"/>
    <col min="2568" max="2568" width="8.28515625" style="2375" customWidth="1"/>
    <col min="2569" max="2569" width="7.140625" style="2375" customWidth="1"/>
    <col min="2570" max="2570" width="10.7109375" style="2375" customWidth="1"/>
    <col min="2571" max="2571" width="8.5703125" style="2375" customWidth="1"/>
    <col min="2572" max="2573" width="8.85546875" style="2375" bestFit="1" customWidth="1"/>
    <col min="2574" max="2574" width="9.42578125" style="2375" customWidth="1"/>
    <col min="2575" max="2583" width="8.28515625" style="2375" customWidth="1"/>
    <col min="2584" max="2584" width="8.140625" style="2375" customWidth="1"/>
    <col min="2585" max="2585" width="10.42578125" style="2375" customWidth="1"/>
    <col min="2586" max="2586" width="8.85546875" style="2375"/>
    <col min="2587" max="2587" width="19.42578125" style="2375" customWidth="1"/>
    <col min="2588" max="2588" width="16.42578125" style="2375" bestFit="1" customWidth="1"/>
    <col min="2589" max="2816" width="8.85546875" style="2375"/>
    <col min="2817" max="2817" width="7.42578125" style="2375" customWidth="1"/>
    <col min="2818" max="2818" width="11.140625" style="2375" customWidth="1"/>
    <col min="2819" max="2819" width="7" style="2375" bestFit="1" customWidth="1"/>
    <col min="2820" max="2820" width="7.5703125" style="2375" bestFit="1" customWidth="1"/>
    <col min="2821" max="2821" width="7.7109375" style="2375" bestFit="1" customWidth="1"/>
    <col min="2822" max="2822" width="9.42578125" style="2375" bestFit="1" customWidth="1"/>
    <col min="2823" max="2823" width="10" style="2375" bestFit="1" customWidth="1"/>
    <col min="2824" max="2824" width="8.28515625" style="2375" customWidth="1"/>
    <col min="2825" max="2825" width="7.140625" style="2375" customWidth="1"/>
    <col min="2826" max="2826" width="10.7109375" style="2375" customWidth="1"/>
    <col min="2827" max="2827" width="8.5703125" style="2375" customWidth="1"/>
    <col min="2828" max="2829" width="8.85546875" style="2375" bestFit="1" customWidth="1"/>
    <col min="2830" max="2830" width="9.42578125" style="2375" customWidth="1"/>
    <col min="2831" max="2839" width="8.28515625" style="2375" customWidth="1"/>
    <col min="2840" max="2840" width="8.140625" style="2375" customWidth="1"/>
    <col min="2841" max="2841" width="10.42578125" style="2375" customWidth="1"/>
    <col min="2842" max="2842" width="8.85546875" style="2375"/>
    <col min="2843" max="2843" width="19.42578125" style="2375" customWidth="1"/>
    <col min="2844" max="2844" width="16.42578125" style="2375" bestFit="1" customWidth="1"/>
    <col min="2845" max="3072" width="8.85546875" style="2375"/>
    <col min="3073" max="3073" width="7.42578125" style="2375" customWidth="1"/>
    <col min="3074" max="3074" width="11.140625" style="2375" customWidth="1"/>
    <col min="3075" max="3075" width="7" style="2375" bestFit="1" customWidth="1"/>
    <col min="3076" max="3076" width="7.5703125" style="2375" bestFit="1" customWidth="1"/>
    <col min="3077" max="3077" width="7.7109375" style="2375" bestFit="1" customWidth="1"/>
    <col min="3078" max="3078" width="9.42578125" style="2375" bestFit="1" customWidth="1"/>
    <col min="3079" max="3079" width="10" style="2375" bestFit="1" customWidth="1"/>
    <col min="3080" max="3080" width="8.28515625" style="2375" customWidth="1"/>
    <col min="3081" max="3081" width="7.140625" style="2375" customWidth="1"/>
    <col min="3082" max="3082" width="10.7109375" style="2375" customWidth="1"/>
    <col min="3083" max="3083" width="8.5703125" style="2375" customWidth="1"/>
    <col min="3084" max="3085" width="8.85546875" style="2375" bestFit="1" customWidth="1"/>
    <col min="3086" max="3086" width="9.42578125" style="2375" customWidth="1"/>
    <col min="3087" max="3095" width="8.28515625" style="2375" customWidth="1"/>
    <col min="3096" max="3096" width="8.140625" style="2375" customWidth="1"/>
    <col min="3097" max="3097" width="10.42578125" style="2375" customWidth="1"/>
    <col min="3098" max="3098" width="8.85546875" style="2375"/>
    <col min="3099" max="3099" width="19.42578125" style="2375" customWidth="1"/>
    <col min="3100" max="3100" width="16.42578125" style="2375" bestFit="1" customWidth="1"/>
    <col min="3101" max="3328" width="8.85546875" style="2375"/>
    <col min="3329" max="3329" width="7.42578125" style="2375" customWidth="1"/>
    <col min="3330" max="3330" width="11.140625" style="2375" customWidth="1"/>
    <col min="3331" max="3331" width="7" style="2375" bestFit="1" customWidth="1"/>
    <col min="3332" max="3332" width="7.5703125" style="2375" bestFit="1" customWidth="1"/>
    <col min="3333" max="3333" width="7.7109375" style="2375" bestFit="1" customWidth="1"/>
    <col min="3334" max="3334" width="9.42578125" style="2375" bestFit="1" customWidth="1"/>
    <col min="3335" max="3335" width="10" style="2375" bestFit="1" customWidth="1"/>
    <col min="3336" max="3336" width="8.28515625" style="2375" customWidth="1"/>
    <col min="3337" max="3337" width="7.140625" style="2375" customWidth="1"/>
    <col min="3338" max="3338" width="10.7109375" style="2375" customWidth="1"/>
    <col min="3339" max="3339" width="8.5703125" style="2375" customWidth="1"/>
    <col min="3340" max="3341" width="8.85546875" style="2375" bestFit="1" customWidth="1"/>
    <col min="3342" max="3342" width="9.42578125" style="2375" customWidth="1"/>
    <col min="3343" max="3351" width="8.28515625" style="2375" customWidth="1"/>
    <col min="3352" max="3352" width="8.140625" style="2375" customWidth="1"/>
    <col min="3353" max="3353" width="10.42578125" style="2375" customWidth="1"/>
    <col min="3354" max="3354" width="8.85546875" style="2375"/>
    <col min="3355" max="3355" width="19.42578125" style="2375" customWidth="1"/>
    <col min="3356" max="3356" width="16.42578125" style="2375" bestFit="1" customWidth="1"/>
    <col min="3357" max="3584" width="8.85546875" style="2375"/>
    <col min="3585" max="3585" width="7.42578125" style="2375" customWidth="1"/>
    <col min="3586" max="3586" width="11.140625" style="2375" customWidth="1"/>
    <col min="3587" max="3587" width="7" style="2375" bestFit="1" customWidth="1"/>
    <col min="3588" max="3588" width="7.5703125" style="2375" bestFit="1" customWidth="1"/>
    <col min="3589" max="3589" width="7.7109375" style="2375" bestFit="1" customWidth="1"/>
    <col min="3590" max="3590" width="9.42578125" style="2375" bestFit="1" customWidth="1"/>
    <col min="3591" max="3591" width="10" style="2375" bestFit="1" customWidth="1"/>
    <col min="3592" max="3592" width="8.28515625" style="2375" customWidth="1"/>
    <col min="3593" max="3593" width="7.140625" style="2375" customWidth="1"/>
    <col min="3594" max="3594" width="10.7109375" style="2375" customWidth="1"/>
    <col min="3595" max="3595" width="8.5703125" style="2375" customWidth="1"/>
    <col min="3596" max="3597" width="8.85546875" style="2375" bestFit="1" customWidth="1"/>
    <col min="3598" max="3598" width="9.42578125" style="2375" customWidth="1"/>
    <col min="3599" max="3607" width="8.28515625" style="2375" customWidth="1"/>
    <col min="3608" max="3608" width="8.140625" style="2375" customWidth="1"/>
    <col min="3609" max="3609" width="10.42578125" style="2375" customWidth="1"/>
    <col min="3610" max="3610" width="8.85546875" style="2375"/>
    <col min="3611" max="3611" width="19.42578125" style="2375" customWidth="1"/>
    <col min="3612" max="3612" width="16.42578125" style="2375" bestFit="1" customWidth="1"/>
    <col min="3613" max="3840" width="8.85546875" style="2375"/>
    <col min="3841" max="3841" width="7.42578125" style="2375" customWidth="1"/>
    <col min="3842" max="3842" width="11.140625" style="2375" customWidth="1"/>
    <col min="3843" max="3843" width="7" style="2375" bestFit="1" customWidth="1"/>
    <col min="3844" max="3844" width="7.5703125" style="2375" bestFit="1" customWidth="1"/>
    <col min="3845" max="3845" width="7.7109375" style="2375" bestFit="1" customWidth="1"/>
    <col min="3846" max="3846" width="9.42578125" style="2375" bestFit="1" customWidth="1"/>
    <col min="3847" max="3847" width="10" style="2375" bestFit="1" customWidth="1"/>
    <col min="3848" max="3848" width="8.28515625" style="2375" customWidth="1"/>
    <col min="3849" max="3849" width="7.140625" style="2375" customWidth="1"/>
    <col min="3850" max="3850" width="10.7109375" style="2375" customWidth="1"/>
    <col min="3851" max="3851" width="8.5703125" style="2375" customWidth="1"/>
    <col min="3852" max="3853" width="8.85546875" style="2375" bestFit="1" customWidth="1"/>
    <col min="3854" max="3854" width="9.42578125" style="2375" customWidth="1"/>
    <col min="3855" max="3863" width="8.28515625" style="2375" customWidth="1"/>
    <col min="3864" max="3864" width="8.140625" style="2375" customWidth="1"/>
    <col min="3865" max="3865" width="10.42578125" style="2375" customWidth="1"/>
    <col min="3866" max="3866" width="8.85546875" style="2375"/>
    <col min="3867" max="3867" width="19.42578125" style="2375" customWidth="1"/>
    <col min="3868" max="3868" width="16.42578125" style="2375" bestFit="1" customWidth="1"/>
    <col min="3869" max="4096" width="8.85546875" style="2375"/>
    <col min="4097" max="4097" width="7.42578125" style="2375" customWidth="1"/>
    <col min="4098" max="4098" width="11.140625" style="2375" customWidth="1"/>
    <col min="4099" max="4099" width="7" style="2375" bestFit="1" customWidth="1"/>
    <col min="4100" max="4100" width="7.5703125" style="2375" bestFit="1" customWidth="1"/>
    <col min="4101" max="4101" width="7.7109375" style="2375" bestFit="1" customWidth="1"/>
    <col min="4102" max="4102" width="9.42578125" style="2375" bestFit="1" customWidth="1"/>
    <col min="4103" max="4103" width="10" style="2375" bestFit="1" customWidth="1"/>
    <col min="4104" max="4104" width="8.28515625" style="2375" customWidth="1"/>
    <col min="4105" max="4105" width="7.140625" style="2375" customWidth="1"/>
    <col min="4106" max="4106" width="10.7109375" style="2375" customWidth="1"/>
    <col min="4107" max="4107" width="8.5703125" style="2375" customWidth="1"/>
    <col min="4108" max="4109" width="8.85546875" style="2375" bestFit="1" customWidth="1"/>
    <col min="4110" max="4110" width="9.42578125" style="2375" customWidth="1"/>
    <col min="4111" max="4119" width="8.28515625" style="2375" customWidth="1"/>
    <col min="4120" max="4120" width="8.140625" style="2375" customWidth="1"/>
    <col min="4121" max="4121" width="10.42578125" style="2375" customWidth="1"/>
    <col min="4122" max="4122" width="8.85546875" style="2375"/>
    <col min="4123" max="4123" width="19.42578125" style="2375" customWidth="1"/>
    <col min="4124" max="4124" width="16.42578125" style="2375" bestFit="1" customWidth="1"/>
    <col min="4125" max="4352" width="8.85546875" style="2375"/>
    <col min="4353" max="4353" width="7.42578125" style="2375" customWidth="1"/>
    <col min="4354" max="4354" width="11.140625" style="2375" customWidth="1"/>
    <col min="4355" max="4355" width="7" style="2375" bestFit="1" customWidth="1"/>
    <col min="4356" max="4356" width="7.5703125" style="2375" bestFit="1" customWidth="1"/>
    <col min="4357" max="4357" width="7.7109375" style="2375" bestFit="1" customWidth="1"/>
    <col min="4358" max="4358" width="9.42578125" style="2375" bestFit="1" customWidth="1"/>
    <col min="4359" max="4359" width="10" style="2375" bestFit="1" customWidth="1"/>
    <col min="4360" max="4360" width="8.28515625" style="2375" customWidth="1"/>
    <col min="4361" max="4361" width="7.140625" style="2375" customWidth="1"/>
    <col min="4362" max="4362" width="10.7109375" style="2375" customWidth="1"/>
    <col min="4363" max="4363" width="8.5703125" style="2375" customWidth="1"/>
    <col min="4364" max="4365" width="8.85546875" style="2375" bestFit="1" customWidth="1"/>
    <col min="4366" max="4366" width="9.42578125" style="2375" customWidth="1"/>
    <col min="4367" max="4375" width="8.28515625" style="2375" customWidth="1"/>
    <col min="4376" max="4376" width="8.140625" style="2375" customWidth="1"/>
    <col min="4377" max="4377" width="10.42578125" style="2375" customWidth="1"/>
    <col min="4378" max="4378" width="8.85546875" style="2375"/>
    <col min="4379" max="4379" width="19.42578125" style="2375" customWidth="1"/>
    <col min="4380" max="4380" width="16.42578125" style="2375" bestFit="1" customWidth="1"/>
    <col min="4381" max="4608" width="8.85546875" style="2375"/>
    <col min="4609" max="4609" width="7.42578125" style="2375" customWidth="1"/>
    <col min="4610" max="4610" width="11.140625" style="2375" customWidth="1"/>
    <col min="4611" max="4611" width="7" style="2375" bestFit="1" customWidth="1"/>
    <col min="4612" max="4612" width="7.5703125" style="2375" bestFit="1" customWidth="1"/>
    <col min="4613" max="4613" width="7.7109375" style="2375" bestFit="1" customWidth="1"/>
    <col min="4614" max="4614" width="9.42578125" style="2375" bestFit="1" customWidth="1"/>
    <col min="4615" max="4615" width="10" style="2375" bestFit="1" customWidth="1"/>
    <col min="4616" max="4616" width="8.28515625" style="2375" customWidth="1"/>
    <col min="4617" max="4617" width="7.140625" style="2375" customWidth="1"/>
    <col min="4618" max="4618" width="10.7109375" style="2375" customWidth="1"/>
    <col min="4619" max="4619" width="8.5703125" style="2375" customWidth="1"/>
    <col min="4620" max="4621" width="8.85546875" style="2375" bestFit="1" customWidth="1"/>
    <col min="4622" max="4622" width="9.42578125" style="2375" customWidth="1"/>
    <col min="4623" max="4631" width="8.28515625" style="2375" customWidth="1"/>
    <col min="4632" max="4632" width="8.140625" style="2375" customWidth="1"/>
    <col min="4633" max="4633" width="10.42578125" style="2375" customWidth="1"/>
    <col min="4634" max="4634" width="8.85546875" style="2375"/>
    <col min="4635" max="4635" width="19.42578125" style="2375" customWidth="1"/>
    <col min="4636" max="4636" width="16.42578125" style="2375" bestFit="1" customWidth="1"/>
    <col min="4637" max="4864" width="8.85546875" style="2375"/>
    <col min="4865" max="4865" width="7.42578125" style="2375" customWidth="1"/>
    <col min="4866" max="4866" width="11.140625" style="2375" customWidth="1"/>
    <col min="4867" max="4867" width="7" style="2375" bestFit="1" customWidth="1"/>
    <col min="4868" max="4868" width="7.5703125" style="2375" bestFit="1" customWidth="1"/>
    <col min="4869" max="4869" width="7.7109375" style="2375" bestFit="1" customWidth="1"/>
    <col min="4870" max="4870" width="9.42578125" style="2375" bestFit="1" customWidth="1"/>
    <col min="4871" max="4871" width="10" style="2375" bestFit="1" customWidth="1"/>
    <col min="4872" max="4872" width="8.28515625" style="2375" customWidth="1"/>
    <col min="4873" max="4873" width="7.140625" style="2375" customWidth="1"/>
    <col min="4874" max="4874" width="10.7109375" style="2375" customWidth="1"/>
    <col min="4875" max="4875" width="8.5703125" style="2375" customWidth="1"/>
    <col min="4876" max="4877" width="8.85546875" style="2375" bestFit="1" customWidth="1"/>
    <col min="4878" max="4878" width="9.42578125" style="2375" customWidth="1"/>
    <col min="4879" max="4887" width="8.28515625" style="2375" customWidth="1"/>
    <col min="4888" max="4888" width="8.140625" style="2375" customWidth="1"/>
    <col min="4889" max="4889" width="10.42578125" style="2375" customWidth="1"/>
    <col min="4890" max="4890" width="8.85546875" style="2375"/>
    <col min="4891" max="4891" width="19.42578125" style="2375" customWidth="1"/>
    <col min="4892" max="4892" width="16.42578125" style="2375" bestFit="1" customWidth="1"/>
    <col min="4893" max="5120" width="8.85546875" style="2375"/>
    <col min="5121" max="5121" width="7.42578125" style="2375" customWidth="1"/>
    <col min="5122" max="5122" width="11.140625" style="2375" customWidth="1"/>
    <col min="5123" max="5123" width="7" style="2375" bestFit="1" customWidth="1"/>
    <col min="5124" max="5124" width="7.5703125" style="2375" bestFit="1" customWidth="1"/>
    <col min="5125" max="5125" width="7.7109375" style="2375" bestFit="1" customWidth="1"/>
    <col min="5126" max="5126" width="9.42578125" style="2375" bestFit="1" customWidth="1"/>
    <col min="5127" max="5127" width="10" style="2375" bestFit="1" customWidth="1"/>
    <col min="5128" max="5128" width="8.28515625" style="2375" customWidth="1"/>
    <col min="5129" max="5129" width="7.140625" style="2375" customWidth="1"/>
    <col min="5130" max="5130" width="10.7109375" style="2375" customWidth="1"/>
    <col min="5131" max="5131" width="8.5703125" style="2375" customWidth="1"/>
    <col min="5132" max="5133" width="8.85546875" style="2375" bestFit="1" customWidth="1"/>
    <col min="5134" max="5134" width="9.42578125" style="2375" customWidth="1"/>
    <col min="5135" max="5143" width="8.28515625" style="2375" customWidth="1"/>
    <col min="5144" max="5144" width="8.140625" style="2375" customWidth="1"/>
    <col min="5145" max="5145" width="10.42578125" style="2375" customWidth="1"/>
    <col min="5146" max="5146" width="8.85546875" style="2375"/>
    <col min="5147" max="5147" width="19.42578125" style="2375" customWidth="1"/>
    <col min="5148" max="5148" width="16.42578125" style="2375" bestFit="1" customWidth="1"/>
    <col min="5149" max="5376" width="8.85546875" style="2375"/>
    <col min="5377" max="5377" width="7.42578125" style="2375" customWidth="1"/>
    <col min="5378" max="5378" width="11.140625" style="2375" customWidth="1"/>
    <col min="5379" max="5379" width="7" style="2375" bestFit="1" customWidth="1"/>
    <col min="5380" max="5380" width="7.5703125" style="2375" bestFit="1" customWidth="1"/>
    <col min="5381" max="5381" width="7.7109375" style="2375" bestFit="1" customWidth="1"/>
    <col min="5382" max="5382" width="9.42578125" style="2375" bestFit="1" customWidth="1"/>
    <col min="5383" max="5383" width="10" style="2375" bestFit="1" customWidth="1"/>
    <col min="5384" max="5384" width="8.28515625" style="2375" customWidth="1"/>
    <col min="5385" max="5385" width="7.140625" style="2375" customWidth="1"/>
    <col min="5386" max="5386" width="10.7109375" style="2375" customWidth="1"/>
    <col min="5387" max="5387" width="8.5703125" style="2375" customWidth="1"/>
    <col min="5388" max="5389" width="8.85546875" style="2375" bestFit="1" customWidth="1"/>
    <col min="5390" max="5390" width="9.42578125" style="2375" customWidth="1"/>
    <col min="5391" max="5399" width="8.28515625" style="2375" customWidth="1"/>
    <col min="5400" max="5400" width="8.140625" style="2375" customWidth="1"/>
    <col min="5401" max="5401" width="10.42578125" style="2375" customWidth="1"/>
    <col min="5402" max="5402" width="8.85546875" style="2375"/>
    <col min="5403" max="5403" width="19.42578125" style="2375" customWidth="1"/>
    <col min="5404" max="5404" width="16.42578125" style="2375" bestFit="1" customWidth="1"/>
    <col min="5405" max="5632" width="8.85546875" style="2375"/>
    <col min="5633" max="5633" width="7.42578125" style="2375" customWidth="1"/>
    <col min="5634" max="5634" width="11.140625" style="2375" customWidth="1"/>
    <col min="5635" max="5635" width="7" style="2375" bestFit="1" customWidth="1"/>
    <col min="5636" max="5636" width="7.5703125" style="2375" bestFit="1" customWidth="1"/>
    <col min="5637" max="5637" width="7.7109375" style="2375" bestFit="1" customWidth="1"/>
    <col min="5638" max="5638" width="9.42578125" style="2375" bestFit="1" customWidth="1"/>
    <col min="5639" max="5639" width="10" style="2375" bestFit="1" customWidth="1"/>
    <col min="5640" max="5640" width="8.28515625" style="2375" customWidth="1"/>
    <col min="5641" max="5641" width="7.140625" style="2375" customWidth="1"/>
    <col min="5642" max="5642" width="10.7109375" style="2375" customWidth="1"/>
    <col min="5643" max="5643" width="8.5703125" style="2375" customWidth="1"/>
    <col min="5644" max="5645" width="8.85546875" style="2375" bestFit="1" customWidth="1"/>
    <col min="5646" max="5646" width="9.42578125" style="2375" customWidth="1"/>
    <col min="5647" max="5655" width="8.28515625" style="2375" customWidth="1"/>
    <col min="5656" max="5656" width="8.140625" style="2375" customWidth="1"/>
    <col min="5657" max="5657" width="10.42578125" style="2375" customWidth="1"/>
    <col min="5658" max="5658" width="8.85546875" style="2375"/>
    <col min="5659" max="5659" width="19.42578125" style="2375" customWidth="1"/>
    <col min="5660" max="5660" width="16.42578125" style="2375" bestFit="1" customWidth="1"/>
    <col min="5661" max="5888" width="8.85546875" style="2375"/>
    <col min="5889" max="5889" width="7.42578125" style="2375" customWidth="1"/>
    <col min="5890" max="5890" width="11.140625" style="2375" customWidth="1"/>
    <col min="5891" max="5891" width="7" style="2375" bestFit="1" customWidth="1"/>
    <col min="5892" max="5892" width="7.5703125" style="2375" bestFit="1" customWidth="1"/>
    <col min="5893" max="5893" width="7.7109375" style="2375" bestFit="1" customWidth="1"/>
    <col min="5894" max="5894" width="9.42578125" style="2375" bestFit="1" customWidth="1"/>
    <col min="5895" max="5895" width="10" style="2375" bestFit="1" customWidth="1"/>
    <col min="5896" max="5896" width="8.28515625" style="2375" customWidth="1"/>
    <col min="5897" max="5897" width="7.140625" style="2375" customWidth="1"/>
    <col min="5898" max="5898" width="10.7109375" style="2375" customWidth="1"/>
    <col min="5899" max="5899" width="8.5703125" style="2375" customWidth="1"/>
    <col min="5900" max="5901" width="8.85546875" style="2375" bestFit="1" customWidth="1"/>
    <col min="5902" max="5902" width="9.42578125" style="2375" customWidth="1"/>
    <col min="5903" max="5911" width="8.28515625" style="2375" customWidth="1"/>
    <col min="5912" max="5912" width="8.140625" style="2375" customWidth="1"/>
    <col min="5913" max="5913" width="10.42578125" style="2375" customWidth="1"/>
    <col min="5914" max="5914" width="8.85546875" style="2375"/>
    <col min="5915" max="5915" width="19.42578125" style="2375" customWidth="1"/>
    <col min="5916" max="5916" width="16.42578125" style="2375" bestFit="1" customWidth="1"/>
    <col min="5917" max="6144" width="8.85546875" style="2375"/>
    <col min="6145" max="6145" width="7.42578125" style="2375" customWidth="1"/>
    <col min="6146" max="6146" width="11.140625" style="2375" customWidth="1"/>
    <col min="6147" max="6147" width="7" style="2375" bestFit="1" customWidth="1"/>
    <col min="6148" max="6148" width="7.5703125" style="2375" bestFit="1" customWidth="1"/>
    <col min="6149" max="6149" width="7.7109375" style="2375" bestFit="1" customWidth="1"/>
    <col min="6150" max="6150" width="9.42578125" style="2375" bestFit="1" customWidth="1"/>
    <col min="6151" max="6151" width="10" style="2375" bestFit="1" customWidth="1"/>
    <col min="6152" max="6152" width="8.28515625" style="2375" customWidth="1"/>
    <col min="6153" max="6153" width="7.140625" style="2375" customWidth="1"/>
    <col min="6154" max="6154" width="10.7109375" style="2375" customWidth="1"/>
    <col min="6155" max="6155" width="8.5703125" style="2375" customWidth="1"/>
    <col min="6156" max="6157" width="8.85546875" style="2375" bestFit="1" customWidth="1"/>
    <col min="6158" max="6158" width="9.42578125" style="2375" customWidth="1"/>
    <col min="6159" max="6167" width="8.28515625" style="2375" customWidth="1"/>
    <col min="6168" max="6168" width="8.140625" style="2375" customWidth="1"/>
    <col min="6169" max="6169" width="10.42578125" style="2375" customWidth="1"/>
    <col min="6170" max="6170" width="8.85546875" style="2375"/>
    <col min="6171" max="6171" width="19.42578125" style="2375" customWidth="1"/>
    <col min="6172" max="6172" width="16.42578125" style="2375" bestFit="1" customWidth="1"/>
    <col min="6173" max="6400" width="8.85546875" style="2375"/>
    <col min="6401" max="6401" width="7.42578125" style="2375" customWidth="1"/>
    <col min="6402" max="6402" width="11.140625" style="2375" customWidth="1"/>
    <col min="6403" max="6403" width="7" style="2375" bestFit="1" customWidth="1"/>
    <col min="6404" max="6404" width="7.5703125" style="2375" bestFit="1" customWidth="1"/>
    <col min="6405" max="6405" width="7.7109375" style="2375" bestFit="1" customWidth="1"/>
    <col min="6406" max="6406" width="9.42578125" style="2375" bestFit="1" customWidth="1"/>
    <col min="6407" max="6407" width="10" style="2375" bestFit="1" customWidth="1"/>
    <col min="6408" max="6408" width="8.28515625" style="2375" customWidth="1"/>
    <col min="6409" max="6409" width="7.140625" style="2375" customWidth="1"/>
    <col min="6410" max="6410" width="10.7109375" style="2375" customWidth="1"/>
    <col min="6411" max="6411" width="8.5703125" style="2375" customWidth="1"/>
    <col min="6412" max="6413" width="8.85546875" style="2375" bestFit="1" customWidth="1"/>
    <col min="6414" max="6414" width="9.42578125" style="2375" customWidth="1"/>
    <col min="6415" max="6423" width="8.28515625" style="2375" customWidth="1"/>
    <col min="6424" max="6424" width="8.140625" style="2375" customWidth="1"/>
    <col min="6425" max="6425" width="10.42578125" style="2375" customWidth="1"/>
    <col min="6426" max="6426" width="8.85546875" style="2375"/>
    <col min="6427" max="6427" width="19.42578125" style="2375" customWidth="1"/>
    <col min="6428" max="6428" width="16.42578125" style="2375" bestFit="1" customWidth="1"/>
    <col min="6429" max="6656" width="8.85546875" style="2375"/>
    <col min="6657" max="6657" width="7.42578125" style="2375" customWidth="1"/>
    <col min="6658" max="6658" width="11.140625" style="2375" customWidth="1"/>
    <col min="6659" max="6659" width="7" style="2375" bestFit="1" customWidth="1"/>
    <col min="6660" max="6660" width="7.5703125" style="2375" bestFit="1" customWidth="1"/>
    <col min="6661" max="6661" width="7.7109375" style="2375" bestFit="1" customWidth="1"/>
    <col min="6662" max="6662" width="9.42578125" style="2375" bestFit="1" customWidth="1"/>
    <col min="6663" max="6663" width="10" style="2375" bestFit="1" customWidth="1"/>
    <col min="6664" max="6664" width="8.28515625" style="2375" customWidth="1"/>
    <col min="6665" max="6665" width="7.140625" style="2375" customWidth="1"/>
    <col min="6666" max="6666" width="10.7109375" style="2375" customWidth="1"/>
    <col min="6667" max="6667" width="8.5703125" style="2375" customWidth="1"/>
    <col min="6668" max="6669" width="8.85546875" style="2375" bestFit="1" customWidth="1"/>
    <col min="6670" max="6670" width="9.42578125" style="2375" customWidth="1"/>
    <col min="6671" max="6679" width="8.28515625" style="2375" customWidth="1"/>
    <col min="6680" max="6680" width="8.140625" style="2375" customWidth="1"/>
    <col min="6681" max="6681" width="10.42578125" style="2375" customWidth="1"/>
    <col min="6682" max="6682" width="8.85546875" style="2375"/>
    <col min="6683" max="6683" width="19.42578125" style="2375" customWidth="1"/>
    <col min="6684" max="6684" width="16.42578125" style="2375" bestFit="1" customWidth="1"/>
    <col min="6685" max="6912" width="8.85546875" style="2375"/>
    <col min="6913" max="6913" width="7.42578125" style="2375" customWidth="1"/>
    <col min="6914" max="6914" width="11.140625" style="2375" customWidth="1"/>
    <col min="6915" max="6915" width="7" style="2375" bestFit="1" customWidth="1"/>
    <col min="6916" max="6916" width="7.5703125" style="2375" bestFit="1" customWidth="1"/>
    <col min="6917" max="6917" width="7.7109375" style="2375" bestFit="1" customWidth="1"/>
    <col min="6918" max="6918" width="9.42578125" style="2375" bestFit="1" customWidth="1"/>
    <col min="6919" max="6919" width="10" style="2375" bestFit="1" customWidth="1"/>
    <col min="6920" max="6920" width="8.28515625" style="2375" customWidth="1"/>
    <col min="6921" max="6921" width="7.140625" style="2375" customWidth="1"/>
    <col min="6922" max="6922" width="10.7109375" style="2375" customWidth="1"/>
    <col min="6923" max="6923" width="8.5703125" style="2375" customWidth="1"/>
    <col min="6924" max="6925" width="8.85546875" style="2375" bestFit="1" customWidth="1"/>
    <col min="6926" max="6926" width="9.42578125" style="2375" customWidth="1"/>
    <col min="6927" max="6935" width="8.28515625" style="2375" customWidth="1"/>
    <col min="6936" max="6936" width="8.140625" style="2375" customWidth="1"/>
    <col min="6937" max="6937" width="10.42578125" style="2375" customWidth="1"/>
    <col min="6938" max="6938" width="8.85546875" style="2375"/>
    <col min="6939" max="6939" width="19.42578125" style="2375" customWidth="1"/>
    <col min="6940" max="6940" width="16.42578125" style="2375" bestFit="1" customWidth="1"/>
    <col min="6941" max="7168" width="8.85546875" style="2375"/>
    <col min="7169" max="7169" width="7.42578125" style="2375" customWidth="1"/>
    <col min="7170" max="7170" width="11.140625" style="2375" customWidth="1"/>
    <col min="7171" max="7171" width="7" style="2375" bestFit="1" customWidth="1"/>
    <col min="7172" max="7172" width="7.5703125" style="2375" bestFit="1" customWidth="1"/>
    <col min="7173" max="7173" width="7.7109375" style="2375" bestFit="1" customWidth="1"/>
    <col min="7174" max="7174" width="9.42578125" style="2375" bestFit="1" customWidth="1"/>
    <col min="7175" max="7175" width="10" style="2375" bestFit="1" customWidth="1"/>
    <col min="7176" max="7176" width="8.28515625" style="2375" customWidth="1"/>
    <col min="7177" max="7177" width="7.140625" style="2375" customWidth="1"/>
    <col min="7178" max="7178" width="10.7109375" style="2375" customWidth="1"/>
    <col min="7179" max="7179" width="8.5703125" style="2375" customWidth="1"/>
    <col min="7180" max="7181" width="8.85546875" style="2375" bestFit="1" customWidth="1"/>
    <col min="7182" max="7182" width="9.42578125" style="2375" customWidth="1"/>
    <col min="7183" max="7191" width="8.28515625" style="2375" customWidth="1"/>
    <col min="7192" max="7192" width="8.140625" style="2375" customWidth="1"/>
    <col min="7193" max="7193" width="10.42578125" style="2375" customWidth="1"/>
    <col min="7194" max="7194" width="8.85546875" style="2375"/>
    <col min="7195" max="7195" width="19.42578125" style="2375" customWidth="1"/>
    <col min="7196" max="7196" width="16.42578125" style="2375" bestFit="1" customWidth="1"/>
    <col min="7197" max="7424" width="8.85546875" style="2375"/>
    <col min="7425" max="7425" width="7.42578125" style="2375" customWidth="1"/>
    <col min="7426" max="7426" width="11.140625" style="2375" customWidth="1"/>
    <col min="7427" max="7427" width="7" style="2375" bestFit="1" customWidth="1"/>
    <col min="7428" max="7428" width="7.5703125" style="2375" bestFit="1" customWidth="1"/>
    <col min="7429" max="7429" width="7.7109375" style="2375" bestFit="1" customWidth="1"/>
    <col min="7430" max="7430" width="9.42578125" style="2375" bestFit="1" customWidth="1"/>
    <col min="7431" max="7431" width="10" style="2375" bestFit="1" customWidth="1"/>
    <col min="7432" max="7432" width="8.28515625" style="2375" customWidth="1"/>
    <col min="7433" max="7433" width="7.140625" style="2375" customWidth="1"/>
    <col min="7434" max="7434" width="10.7109375" style="2375" customWidth="1"/>
    <col min="7435" max="7435" width="8.5703125" style="2375" customWidth="1"/>
    <col min="7436" max="7437" width="8.85546875" style="2375" bestFit="1" customWidth="1"/>
    <col min="7438" max="7438" width="9.42578125" style="2375" customWidth="1"/>
    <col min="7439" max="7447" width="8.28515625" style="2375" customWidth="1"/>
    <col min="7448" max="7448" width="8.140625" style="2375" customWidth="1"/>
    <col min="7449" max="7449" width="10.42578125" style="2375" customWidth="1"/>
    <col min="7450" max="7450" width="8.85546875" style="2375"/>
    <col min="7451" max="7451" width="19.42578125" style="2375" customWidth="1"/>
    <col min="7452" max="7452" width="16.42578125" style="2375" bestFit="1" customWidth="1"/>
    <col min="7453" max="7680" width="8.85546875" style="2375"/>
    <col min="7681" max="7681" width="7.42578125" style="2375" customWidth="1"/>
    <col min="7682" max="7682" width="11.140625" style="2375" customWidth="1"/>
    <col min="7683" max="7683" width="7" style="2375" bestFit="1" customWidth="1"/>
    <col min="7684" max="7684" width="7.5703125" style="2375" bestFit="1" customWidth="1"/>
    <col min="7685" max="7685" width="7.7109375" style="2375" bestFit="1" customWidth="1"/>
    <col min="7686" max="7686" width="9.42578125" style="2375" bestFit="1" customWidth="1"/>
    <col min="7687" max="7687" width="10" style="2375" bestFit="1" customWidth="1"/>
    <col min="7688" max="7688" width="8.28515625" style="2375" customWidth="1"/>
    <col min="7689" max="7689" width="7.140625" style="2375" customWidth="1"/>
    <col min="7690" max="7690" width="10.7109375" style="2375" customWidth="1"/>
    <col min="7691" max="7691" width="8.5703125" style="2375" customWidth="1"/>
    <col min="7692" max="7693" width="8.85546875" style="2375" bestFit="1" customWidth="1"/>
    <col min="7694" max="7694" width="9.42578125" style="2375" customWidth="1"/>
    <col min="7695" max="7703" width="8.28515625" style="2375" customWidth="1"/>
    <col min="7704" max="7704" width="8.140625" style="2375" customWidth="1"/>
    <col min="7705" max="7705" width="10.42578125" style="2375" customWidth="1"/>
    <col min="7706" max="7706" width="8.85546875" style="2375"/>
    <col min="7707" max="7707" width="19.42578125" style="2375" customWidth="1"/>
    <col min="7708" max="7708" width="16.42578125" style="2375" bestFit="1" customWidth="1"/>
    <col min="7709" max="7936" width="8.85546875" style="2375"/>
    <col min="7937" max="7937" width="7.42578125" style="2375" customWidth="1"/>
    <col min="7938" max="7938" width="11.140625" style="2375" customWidth="1"/>
    <col min="7939" max="7939" width="7" style="2375" bestFit="1" customWidth="1"/>
    <col min="7940" max="7940" width="7.5703125" style="2375" bestFit="1" customWidth="1"/>
    <col min="7941" max="7941" width="7.7109375" style="2375" bestFit="1" customWidth="1"/>
    <col min="7942" max="7942" width="9.42578125" style="2375" bestFit="1" customWidth="1"/>
    <col min="7943" max="7943" width="10" style="2375" bestFit="1" customWidth="1"/>
    <col min="7944" max="7944" width="8.28515625" style="2375" customWidth="1"/>
    <col min="7945" max="7945" width="7.140625" style="2375" customWidth="1"/>
    <col min="7946" max="7946" width="10.7109375" style="2375" customWidth="1"/>
    <col min="7947" max="7947" width="8.5703125" style="2375" customWidth="1"/>
    <col min="7948" max="7949" width="8.85546875" style="2375" bestFit="1" customWidth="1"/>
    <col min="7950" max="7950" width="9.42578125" style="2375" customWidth="1"/>
    <col min="7951" max="7959" width="8.28515625" style="2375" customWidth="1"/>
    <col min="7960" max="7960" width="8.140625" style="2375" customWidth="1"/>
    <col min="7961" max="7961" width="10.42578125" style="2375" customWidth="1"/>
    <col min="7962" max="7962" width="8.85546875" style="2375"/>
    <col min="7963" max="7963" width="19.42578125" style="2375" customWidth="1"/>
    <col min="7964" max="7964" width="16.42578125" style="2375" bestFit="1" customWidth="1"/>
    <col min="7965" max="8192" width="8.85546875" style="2375"/>
    <col min="8193" max="8193" width="7.42578125" style="2375" customWidth="1"/>
    <col min="8194" max="8194" width="11.140625" style="2375" customWidth="1"/>
    <col min="8195" max="8195" width="7" style="2375" bestFit="1" customWidth="1"/>
    <col min="8196" max="8196" width="7.5703125" style="2375" bestFit="1" customWidth="1"/>
    <col min="8197" max="8197" width="7.7109375" style="2375" bestFit="1" customWidth="1"/>
    <col min="8198" max="8198" width="9.42578125" style="2375" bestFit="1" customWidth="1"/>
    <col min="8199" max="8199" width="10" style="2375" bestFit="1" customWidth="1"/>
    <col min="8200" max="8200" width="8.28515625" style="2375" customWidth="1"/>
    <col min="8201" max="8201" width="7.140625" style="2375" customWidth="1"/>
    <col min="8202" max="8202" width="10.7109375" style="2375" customWidth="1"/>
    <col min="8203" max="8203" width="8.5703125" style="2375" customWidth="1"/>
    <col min="8204" max="8205" width="8.85546875" style="2375" bestFit="1" customWidth="1"/>
    <col min="8206" max="8206" width="9.42578125" style="2375" customWidth="1"/>
    <col min="8207" max="8215" width="8.28515625" style="2375" customWidth="1"/>
    <col min="8216" max="8216" width="8.140625" style="2375" customWidth="1"/>
    <col min="8217" max="8217" width="10.42578125" style="2375" customWidth="1"/>
    <col min="8218" max="8218" width="8.85546875" style="2375"/>
    <col min="8219" max="8219" width="19.42578125" style="2375" customWidth="1"/>
    <col min="8220" max="8220" width="16.42578125" style="2375" bestFit="1" customWidth="1"/>
    <col min="8221" max="8448" width="8.85546875" style="2375"/>
    <col min="8449" max="8449" width="7.42578125" style="2375" customWidth="1"/>
    <col min="8450" max="8450" width="11.140625" style="2375" customWidth="1"/>
    <col min="8451" max="8451" width="7" style="2375" bestFit="1" customWidth="1"/>
    <col min="8452" max="8452" width="7.5703125" style="2375" bestFit="1" customWidth="1"/>
    <col min="8453" max="8453" width="7.7109375" style="2375" bestFit="1" customWidth="1"/>
    <col min="8454" max="8454" width="9.42578125" style="2375" bestFit="1" customWidth="1"/>
    <col min="8455" max="8455" width="10" style="2375" bestFit="1" customWidth="1"/>
    <col min="8456" max="8456" width="8.28515625" style="2375" customWidth="1"/>
    <col min="8457" max="8457" width="7.140625" style="2375" customWidth="1"/>
    <col min="8458" max="8458" width="10.7109375" style="2375" customWidth="1"/>
    <col min="8459" max="8459" width="8.5703125" style="2375" customWidth="1"/>
    <col min="8460" max="8461" width="8.85546875" style="2375" bestFit="1" customWidth="1"/>
    <col min="8462" max="8462" width="9.42578125" style="2375" customWidth="1"/>
    <col min="8463" max="8471" width="8.28515625" style="2375" customWidth="1"/>
    <col min="8472" max="8472" width="8.140625" style="2375" customWidth="1"/>
    <col min="8473" max="8473" width="10.42578125" style="2375" customWidth="1"/>
    <col min="8474" max="8474" width="8.85546875" style="2375"/>
    <col min="8475" max="8475" width="19.42578125" style="2375" customWidth="1"/>
    <col min="8476" max="8476" width="16.42578125" style="2375" bestFit="1" customWidth="1"/>
    <col min="8477" max="8704" width="8.85546875" style="2375"/>
    <col min="8705" max="8705" width="7.42578125" style="2375" customWidth="1"/>
    <col min="8706" max="8706" width="11.140625" style="2375" customWidth="1"/>
    <col min="8707" max="8707" width="7" style="2375" bestFit="1" customWidth="1"/>
    <col min="8708" max="8708" width="7.5703125" style="2375" bestFit="1" customWidth="1"/>
    <col min="8709" max="8709" width="7.7109375" style="2375" bestFit="1" customWidth="1"/>
    <col min="8710" max="8710" width="9.42578125" style="2375" bestFit="1" customWidth="1"/>
    <col min="8711" max="8711" width="10" style="2375" bestFit="1" customWidth="1"/>
    <col min="8712" max="8712" width="8.28515625" style="2375" customWidth="1"/>
    <col min="8713" max="8713" width="7.140625" style="2375" customWidth="1"/>
    <col min="8714" max="8714" width="10.7109375" style="2375" customWidth="1"/>
    <col min="8715" max="8715" width="8.5703125" style="2375" customWidth="1"/>
    <col min="8716" max="8717" width="8.85546875" style="2375" bestFit="1" customWidth="1"/>
    <col min="8718" max="8718" width="9.42578125" style="2375" customWidth="1"/>
    <col min="8719" max="8727" width="8.28515625" style="2375" customWidth="1"/>
    <col min="8728" max="8728" width="8.140625" style="2375" customWidth="1"/>
    <col min="8729" max="8729" width="10.42578125" style="2375" customWidth="1"/>
    <col min="8730" max="8730" width="8.85546875" style="2375"/>
    <col min="8731" max="8731" width="19.42578125" style="2375" customWidth="1"/>
    <col min="8732" max="8732" width="16.42578125" style="2375" bestFit="1" customWidth="1"/>
    <col min="8733" max="8960" width="8.85546875" style="2375"/>
    <col min="8961" max="8961" width="7.42578125" style="2375" customWidth="1"/>
    <col min="8962" max="8962" width="11.140625" style="2375" customWidth="1"/>
    <col min="8963" max="8963" width="7" style="2375" bestFit="1" customWidth="1"/>
    <col min="8964" max="8964" width="7.5703125" style="2375" bestFit="1" customWidth="1"/>
    <col min="8965" max="8965" width="7.7109375" style="2375" bestFit="1" customWidth="1"/>
    <col min="8966" max="8966" width="9.42578125" style="2375" bestFit="1" customWidth="1"/>
    <col min="8967" max="8967" width="10" style="2375" bestFit="1" customWidth="1"/>
    <col min="8968" max="8968" width="8.28515625" style="2375" customWidth="1"/>
    <col min="8969" max="8969" width="7.140625" style="2375" customWidth="1"/>
    <col min="8970" max="8970" width="10.7109375" style="2375" customWidth="1"/>
    <col min="8971" max="8971" width="8.5703125" style="2375" customWidth="1"/>
    <col min="8972" max="8973" width="8.85546875" style="2375" bestFit="1" customWidth="1"/>
    <col min="8974" max="8974" width="9.42578125" style="2375" customWidth="1"/>
    <col min="8975" max="8983" width="8.28515625" style="2375" customWidth="1"/>
    <col min="8984" max="8984" width="8.140625" style="2375" customWidth="1"/>
    <col min="8985" max="8985" width="10.42578125" style="2375" customWidth="1"/>
    <col min="8986" max="8986" width="8.85546875" style="2375"/>
    <col min="8987" max="8987" width="19.42578125" style="2375" customWidth="1"/>
    <col min="8988" max="8988" width="16.42578125" style="2375" bestFit="1" customWidth="1"/>
    <col min="8989" max="9216" width="8.85546875" style="2375"/>
    <col min="9217" max="9217" width="7.42578125" style="2375" customWidth="1"/>
    <col min="9218" max="9218" width="11.140625" style="2375" customWidth="1"/>
    <col min="9219" max="9219" width="7" style="2375" bestFit="1" customWidth="1"/>
    <col min="9220" max="9220" width="7.5703125" style="2375" bestFit="1" customWidth="1"/>
    <col min="9221" max="9221" width="7.7109375" style="2375" bestFit="1" customWidth="1"/>
    <col min="9222" max="9222" width="9.42578125" style="2375" bestFit="1" customWidth="1"/>
    <col min="9223" max="9223" width="10" style="2375" bestFit="1" customWidth="1"/>
    <col min="9224" max="9224" width="8.28515625" style="2375" customWidth="1"/>
    <col min="9225" max="9225" width="7.140625" style="2375" customWidth="1"/>
    <col min="9226" max="9226" width="10.7109375" style="2375" customWidth="1"/>
    <col min="9227" max="9227" width="8.5703125" style="2375" customWidth="1"/>
    <col min="9228" max="9229" width="8.85546875" style="2375" bestFit="1" customWidth="1"/>
    <col min="9230" max="9230" width="9.42578125" style="2375" customWidth="1"/>
    <col min="9231" max="9239" width="8.28515625" style="2375" customWidth="1"/>
    <col min="9240" max="9240" width="8.140625" style="2375" customWidth="1"/>
    <col min="9241" max="9241" width="10.42578125" style="2375" customWidth="1"/>
    <col min="9242" max="9242" width="8.85546875" style="2375"/>
    <col min="9243" max="9243" width="19.42578125" style="2375" customWidth="1"/>
    <col min="9244" max="9244" width="16.42578125" style="2375" bestFit="1" customWidth="1"/>
    <col min="9245" max="9472" width="8.85546875" style="2375"/>
    <col min="9473" max="9473" width="7.42578125" style="2375" customWidth="1"/>
    <col min="9474" max="9474" width="11.140625" style="2375" customWidth="1"/>
    <col min="9475" max="9475" width="7" style="2375" bestFit="1" customWidth="1"/>
    <col min="9476" max="9476" width="7.5703125" style="2375" bestFit="1" customWidth="1"/>
    <col min="9477" max="9477" width="7.7109375" style="2375" bestFit="1" customWidth="1"/>
    <col min="9478" max="9478" width="9.42578125" style="2375" bestFit="1" customWidth="1"/>
    <col min="9479" max="9479" width="10" style="2375" bestFit="1" customWidth="1"/>
    <col min="9480" max="9480" width="8.28515625" style="2375" customWidth="1"/>
    <col min="9481" max="9481" width="7.140625" style="2375" customWidth="1"/>
    <col min="9482" max="9482" width="10.7109375" style="2375" customWidth="1"/>
    <col min="9483" max="9483" width="8.5703125" style="2375" customWidth="1"/>
    <col min="9484" max="9485" width="8.85546875" style="2375" bestFit="1" customWidth="1"/>
    <col min="9486" max="9486" width="9.42578125" style="2375" customWidth="1"/>
    <col min="9487" max="9495" width="8.28515625" style="2375" customWidth="1"/>
    <col min="9496" max="9496" width="8.140625" style="2375" customWidth="1"/>
    <col min="9497" max="9497" width="10.42578125" style="2375" customWidth="1"/>
    <col min="9498" max="9498" width="8.85546875" style="2375"/>
    <col min="9499" max="9499" width="19.42578125" style="2375" customWidth="1"/>
    <col min="9500" max="9500" width="16.42578125" style="2375" bestFit="1" customWidth="1"/>
    <col min="9501" max="9728" width="8.85546875" style="2375"/>
    <col min="9729" max="9729" width="7.42578125" style="2375" customWidth="1"/>
    <col min="9730" max="9730" width="11.140625" style="2375" customWidth="1"/>
    <col min="9731" max="9731" width="7" style="2375" bestFit="1" customWidth="1"/>
    <col min="9732" max="9732" width="7.5703125" style="2375" bestFit="1" customWidth="1"/>
    <col min="9733" max="9733" width="7.7109375" style="2375" bestFit="1" customWidth="1"/>
    <col min="9734" max="9734" width="9.42578125" style="2375" bestFit="1" customWidth="1"/>
    <col min="9735" max="9735" width="10" style="2375" bestFit="1" customWidth="1"/>
    <col min="9736" max="9736" width="8.28515625" style="2375" customWidth="1"/>
    <col min="9737" max="9737" width="7.140625" style="2375" customWidth="1"/>
    <col min="9738" max="9738" width="10.7109375" style="2375" customWidth="1"/>
    <col min="9739" max="9739" width="8.5703125" style="2375" customWidth="1"/>
    <col min="9740" max="9741" width="8.85546875" style="2375" bestFit="1" customWidth="1"/>
    <col min="9742" max="9742" width="9.42578125" style="2375" customWidth="1"/>
    <col min="9743" max="9751" width="8.28515625" style="2375" customWidth="1"/>
    <col min="9752" max="9752" width="8.140625" style="2375" customWidth="1"/>
    <col min="9753" max="9753" width="10.42578125" style="2375" customWidth="1"/>
    <col min="9754" max="9754" width="8.85546875" style="2375"/>
    <col min="9755" max="9755" width="19.42578125" style="2375" customWidth="1"/>
    <col min="9756" max="9756" width="16.42578125" style="2375" bestFit="1" customWidth="1"/>
    <col min="9757" max="9984" width="8.85546875" style="2375"/>
    <col min="9985" max="9985" width="7.42578125" style="2375" customWidth="1"/>
    <col min="9986" max="9986" width="11.140625" style="2375" customWidth="1"/>
    <col min="9987" max="9987" width="7" style="2375" bestFit="1" customWidth="1"/>
    <col min="9988" max="9988" width="7.5703125" style="2375" bestFit="1" customWidth="1"/>
    <col min="9989" max="9989" width="7.7109375" style="2375" bestFit="1" customWidth="1"/>
    <col min="9990" max="9990" width="9.42578125" style="2375" bestFit="1" customWidth="1"/>
    <col min="9991" max="9991" width="10" style="2375" bestFit="1" customWidth="1"/>
    <col min="9992" max="9992" width="8.28515625" style="2375" customWidth="1"/>
    <col min="9993" max="9993" width="7.140625" style="2375" customWidth="1"/>
    <col min="9994" max="9994" width="10.7109375" style="2375" customWidth="1"/>
    <col min="9995" max="9995" width="8.5703125" style="2375" customWidth="1"/>
    <col min="9996" max="9997" width="8.85546875" style="2375" bestFit="1" customWidth="1"/>
    <col min="9998" max="9998" width="9.42578125" style="2375" customWidth="1"/>
    <col min="9999" max="10007" width="8.28515625" style="2375" customWidth="1"/>
    <col min="10008" max="10008" width="8.140625" style="2375" customWidth="1"/>
    <col min="10009" max="10009" width="10.42578125" style="2375" customWidth="1"/>
    <col min="10010" max="10010" width="8.85546875" style="2375"/>
    <col min="10011" max="10011" width="19.42578125" style="2375" customWidth="1"/>
    <col min="10012" max="10012" width="16.42578125" style="2375" bestFit="1" customWidth="1"/>
    <col min="10013" max="10240" width="8.85546875" style="2375"/>
    <col min="10241" max="10241" width="7.42578125" style="2375" customWidth="1"/>
    <col min="10242" max="10242" width="11.140625" style="2375" customWidth="1"/>
    <col min="10243" max="10243" width="7" style="2375" bestFit="1" customWidth="1"/>
    <col min="10244" max="10244" width="7.5703125" style="2375" bestFit="1" customWidth="1"/>
    <col min="10245" max="10245" width="7.7109375" style="2375" bestFit="1" customWidth="1"/>
    <col min="10246" max="10246" width="9.42578125" style="2375" bestFit="1" customWidth="1"/>
    <col min="10247" max="10247" width="10" style="2375" bestFit="1" customWidth="1"/>
    <col min="10248" max="10248" width="8.28515625" style="2375" customWidth="1"/>
    <col min="10249" max="10249" width="7.140625" style="2375" customWidth="1"/>
    <col min="10250" max="10250" width="10.7109375" style="2375" customWidth="1"/>
    <col min="10251" max="10251" width="8.5703125" style="2375" customWidth="1"/>
    <col min="10252" max="10253" width="8.85546875" style="2375" bestFit="1" customWidth="1"/>
    <col min="10254" max="10254" width="9.42578125" style="2375" customWidth="1"/>
    <col min="10255" max="10263" width="8.28515625" style="2375" customWidth="1"/>
    <col min="10264" max="10264" width="8.140625" style="2375" customWidth="1"/>
    <col min="10265" max="10265" width="10.42578125" style="2375" customWidth="1"/>
    <col min="10266" max="10266" width="8.85546875" style="2375"/>
    <col min="10267" max="10267" width="19.42578125" style="2375" customWidth="1"/>
    <col min="10268" max="10268" width="16.42578125" style="2375" bestFit="1" customWidth="1"/>
    <col min="10269" max="10496" width="8.85546875" style="2375"/>
    <col min="10497" max="10497" width="7.42578125" style="2375" customWidth="1"/>
    <col min="10498" max="10498" width="11.140625" style="2375" customWidth="1"/>
    <col min="10499" max="10499" width="7" style="2375" bestFit="1" customWidth="1"/>
    <col min="10500" max="10500" width="7.5703125" style="2375" bestFit="1" customWidth="1"/>
    <col min="10501" max="10501" width="7.7109375" style="2375" bestFit="1" customWidth="1"/>
    <col min="10502" max="10502" width="9.42578125" style="2375" bestFit="1" customWidth="1"/>
    <col min="10503" max="10503" width="10" style="2375" bestFit="1" customWidth="1"/>
    <col min="10504" max="10504" width="8.28515625" style="2375" customWidth="1"/>
    <col min="10505" max="10505" width="7.140625" style="2375" customWidth="1"/>
    <col min="10506" max="10506" width="10.7109375" style="2375" customWidth="1"/>
    <col min="10507" max="10507" width="8.5703125" style="2375" customWidth="1"/>
    <col min="10508" max="10509" width="8.85546875" style="2375" bestFit="1" customWidth="1"/>
    <col min="10510" max="10510" width="9.42578125" style="2375" customWidth="1"/>
    <col min="10511" max="10519" width="8.28515625" style="2375" customWidth="1"/>
    <col min="10520" max="10520" width="8.140625" style="2375" customWidth="1"/>
    <col min="10521" max="10521" width="10.42578125" style="2375" customWidth="1"/>
    <col min="10522" max="10522" width="8.85546875" style="2375"/>
    <col min="10523" max="10523" width="19.42578125" style="2375" customWidth="1"/>
    <col min="10524" max="10524" width="16.42578125" style="2375" bestFit="1" customWidth="1"/>
    <col min="10525" max="10752" width="8.85546875" style="2375"/>
    <col min="10753" max="10753" width="7.42578125" style="2375" customWidth="1"/>
    <col min="10754" max="10754" width="11.140625" style="2375" customWidth="1"/>
    <col min="10755" max="10755" width="7" style="2375" bestFit="1" customWidth="1"/>
    <col min="10756" max="10756" width="7.5703125" style="2375" bestFit="1" customWidth="1"/>
    <col min="10757" max="10757" width="7.7109375" style="2375" bestFit="1" customWidth="1"/>
    <col min="10758" max="10758" width="9.42578125" style="2375" bestFit="1" customWidth="1"/>
    <col min="10759" max="10759" width="10" style="2375" bestFit="1" customWidth="1"/>
    <col min="10760" max="10760" width="8.28515625" style="2375" customWidth="1"/>
    <col min="10761" max="10761" width="7.140625" style="2375" customWidth="1"/>
    <col min="10762" max="10762" width="10.7109375" style="2375" customWidth="1"/>
    <col min="10763" max="10763" width="8.5703125" style="2375" customWidth="1"/>
    <col min="10764" max="10765" width="8.85546875" style="2375" bestFit="1" customWidth="1"/>
    <col min="10766" max="10766" width="9.42578125" style="2375" customWidth="1"/>
    <col min="10767" max="10775" width="8.28515625" style="2375" customWidth="1"/>
    <col min="10776" max="10776" width="8.140625" style="2375" customWidth="1"/>
    <col min="10777" max="10777" width="10.42578125" style="2375" customWidth="1"/>
    <col min="10778" max="10778" width="8.85546875" style="2375"/>
    <col min="10779" max="10779" width="19.42578125" style="2375" customWidth="1"/>
    <col min="10780" max="10780" width="16.42578125" style="2375" bestFit="1" customWidth="1"/>
    <col min="10781" max="11008" width="8.85546875" style="2375"/>
    <col min="11009" max="11009" width="7.42578125" style="2375" customWidth="1"/>
    <col min="11010" max="11010" width="11.140625" style="2375" customWidth="1"/>
    <col min="11011" max="11011" width="7" style="2375" bestFit="1" customWidth="1"/>
    <col min="11012" max="11012" width="7.5703125" style="2375" bestFit="1" customWidth="1"/>
    <col min="11013" max="11013" width="7.7109375" style="2375" bestFit="1" customWidth="1"/>
    <col min="11014" max="11014" width="9.42578125" style="2375" bestFit="1" customWidth="1"/>
    <col min="11015" max="11015" width="10" style="2375" bestFit="1" customWidth="1"/>
    <col min="11016" max="11016" width="8.28515625" style="2375" customWidth="1"/>
    <col min="11017" max="11017" width="7.140625" style="2375" customWidth="1"/>
    <col min="11018" max="11018" width="10.7109375" style="2375" customWidth="1"/>
    <col min="11019" max="11019" width="8.5703125" style="2375" customWidth="1"/>
    <col min="11020" max="11021" width="8.85546875" style="2375" bestFit="1" customWidth="1"/>
    <col min="11022" max="11022" width="9.42578125" style="2375" customWidth="1"/>
    <col min="11023" max="11031" width="8.28515625" style="2375" customWidth="1"/>
    <col min="11032" max="11032" width="8.140625" style="2375" customWidth="1"/>
    <col min="11033" max="11033" width="10.42578125" style="2375" customWidth="1"/>
    <col min="11034" max="11034" width="8.85546875" style="2375"/>
    <col min="11035" max="11035" width="19.42578125" style="2375" customWidth="1"/>
    <col min="11036" max="11036" width="16.42578125" style="2375" bestFit="1" customWidth="1"/>
    <col min="11037" max="11264" width="8.85546875" style="2375"/>
    <col min="11265" max="11265" width="7.42578125" style="2375" customWidth="1"/>
    <col min="11266" max="11266" width="11.140625" style="2375" customWidth="1"/>
    <col min="11267" max="11267" width="7" style="2375" bestFit="1" customWidth="1"/>
    <col min="11268" max="11268" width="7.5703125" style="2375" bestFit="1" customWidth="1"/>
    <col min="11269" max="11269" width="7.7109375" style="2375" bestFit="1" customWidth="1"/>
    <col min="11270" max="11270" width="9.42578125" style="2375" bestFit="1" customWidth="1"/>
    <col min="11271" max="11271" width="10" style="2375" bestFit="1" customWidth="1"/>
    <col min="11272" max="11272" width="8.28515625" style="2375" customWidth="1"/>
    <col min="11273" max="11273" width="7.140625" style="2375" customWidth="1"/>
    <col min="11274" max="11274" width="10.7109375" style="2375" customWidth="1"/>
    <col min="11275" max="11275" width="8.5703125" style="2375" customWidth="1"/>
    <col min="11276" max="11277" width="8.85546875" style="2375" bestFit="1" customWidth="1"/>
    <col min="11278" max="11278" width="9.42578125" style="2375" customWidth="1"/>
    <col min="11279" max="11287" width="8.28515625" style="2375" customWidth="1"/>
    <col min="11288" max="11288" width="8.140625" style="2375" customWidth="1"/>
    <col min="11289" max="11289" width="10.42578125" style="2375" customWidth="1"/>
    <col min="11290" max="11290" width="8.85546875" style="2375"/>
    <col min="11291" max="11291" width="19.42578125" style="2375" customWidth="1"/>
    <col min="11292" max="11292" width="16.42578125" style="2375" bestFit="1" customWidth="1"/>
    <col min="11293" max="11520" width="8.85546875" style="2375"/>
    <col min="11521" max="11521" width="7.42578125" style="2375" customWidth="1"/>
    <col min="11522" max="11522" width="11.140625" style="2375" customWidth="1"/>
    <col min="11523" max="11523" width="7" style="2375" bestFit="1" customWidth="1"/>
    <col min="11524" max="11524" width="7.5703125" style="2375" bestFit="1" customWidth="1"/>
    <col min="11525" max="11525" width="7.7109375" style="2375" bestFit="1" customWidth="1"/>
    <col min="11526" max="11526" width="9.42578125" style="2375" bestFit="1" customWidth="1"/>
    <col min="11527" max="11527" width="10" style="2375" bestFit="1" customWidth="1"/>
    <col min="11528" max="11528" width="8.28515625" style="2375" customWidth="1"/>
    <col min="11529" max="11529" width="7.140625" style="2375" customWidth="1"/>
    <col min="11530" max="11530" width="10.7109375" style="2375" customWidth="1"/>
    <col min="11531" max="11531" width="8.5703125" style="2375" customWidth="1"/>
    <col min="11532" max="11533" width="8.85546875" style="2375" bestFit="1" customWidth="1"/>
    <col min="11534" max="11534" width="9.42578125" style="2375" customWidth="1"/>
    <col min="11535" max="11543" width="8.28515625" style="2375" customWidth="1"/>
    <col min="11544" max="11544" width="8.140625" style="2375" customWidth="1"/>
    <col min="11545" max="11545" width="10.42578125" style="2375" customWidth="1"/>
    <col min="11546" max="11546" width="8.85546875" style="2375"/>
    <col min="11547" max="11547" width="19.42578125" style="2375" customWidth="1"/>
    <col min="11548" max="11548" width="16.42578125" style="2375" bestFit="1" customWidth="1"/>
    <col min="11549" max="11776" width="8.85546875" style="2375"/>
    <col min="11777" max="11777" width="7.42578125" style="2375" customWidth="1"/>
    <col min="11778" max="11778" width="11.140625" style="2375" customWidth="1"/>
    <col min="11779" max="11779" width="7" style="2375" bestFit="1" customWidth="1"/>
    <col min="11780" max="11780" width="7.5703125" style="2375" bestFit="1" customWidth="1"/>
    <col min="11781" max="11781" width="7.7109375" style="2375" bestFit="1" customWidth="1"/>
    <col min="11782" max="11782" width="9.42578125" style="2375" bestFit="1" customWidth="1"/>
    <col min="11783" max="11783" width="10" style="2375" bestFit="1" customWidth="1"/>
    <col min="11784" max="11784" width="8.28515625" style="2375" customWidth="1"/>
    <col min="11785" max="11785" width="7.140625" style="2375" customWidth="1"/>
    <col min="11786" max="11786" width="10.7109375" style="2375" customWidth="1"/>
    <col min="11787" max="11787" width="8.5703125" style="2375" customWidth="1"/>
    <col min="11788" max="11789" width="8.85546875" style="2375" bestFit="1" customWidth="1"/>
    <col min="11790" max="11790" width="9.42578125" style="2375" customWidth="1"/>
    <col min="11791" max="11799" width="8.28515625" style="2375" customWidth="1"/>
    <col min="11800" max="11800" width="8.140625" style="2375" customWidth="1"/>
    <col min="11801" max="11801" width="10.42578125" style="2375" customWidth="1"/>
    <col min="11802" max="11802" width="8.85546875" style="2375"/>
    <col min="11803" max="11803" width="19.42578125" style="2375" customWidth="1"/>
    <col min="11804" max="11804" width="16.42578125" style="2375" bestFit="1" customWidth="1"/>
    <col min="11805" max="12032" width="8.85546875" style="2375"/>
    <col min="12033" max="12033" width="7.42578125" style="2375" customWidth="1"/>
    <col min="12034" max="12034" width="11.140625" style="2375" customWidth="1"/>
    <col min="12035" max="12035" width="7" style="2375" bestFit="1" customWidth="1"/>
    <col min="12036" max="12036" width="7.5703125" style="2375" bestFit="1" customWidth="1"/>
    <col min="12037" max="12037" width="7.7109375" style="2375" bestFit="1" customWidth="1"/>
    <col min="12038" max="12038" width="9.42578125" style="2375" bestFit="1" customWidth="1"/>
    <col min="12039" max="12039" width="10" style="2375" bestFit="1" customWidth="1"/>
    <col min="12040" max="12040" width="8.28515625" style="2375" customWidth="1"/>
    <col min="12041" max="12041" width="7.140625" style="2375" customWidth="1"/>
    <col min="12042" max="12042" width="10.7109375" style="2375" customWidth="1"/>
    <col min="12043" max="12043" width="8.5703125" style="2375" customWidth="1"/>
    <col min="12044" max="12045" width="8.85546875" style="2375" bestFit="1" customWidth="1"/>
    <col min="12046" max="12046" width="9.42578125" style="2375" customWidth="1"/>
    <col min="12047" max="12055" width="8.28515625" style="2375" customWidth="1"/>
    <col min="12056" max="12056" width="8.140625" style="2375" customWidth="1"/>
    <col min="12057" max="12057" width="10.42578125" style="2375" customWidth="1"/>
    <col min="12058" max="12058" width="8.85546875" style="2375"/>
    <col min="12059" max="12059" width="19.42578125" style="2375" customWidth="1"/>
    <col min="12060" max="12060" width="16.42578125" style="2375" bestFit="1" customWidth="1"/>
    <col min="12061" max="12288" width="8.85546875" style="2375"/>
    <col min="12289" max="12289" width="7.42578125" style="2375" customWidth="1"/>
    <col min="12290" max="12290" width="11.140625" style="2375" customWidth="1"/>
    <col min="12291" max="12291" width="7" style="2375" bestFit="1" customWidth="1"/>
    <col min="12292" max="12292" width="7.5703125" style="2375" bestFit="1" customWidth="1"/>
    <col min="12293" max="12293" width="7.7109375" style="2375" bestFit="1" customWidth="1"/>
    <col min="12294" max="12294" width="9.42578125" style="2375" bestFit="1" customWidth="1"/>
    <col min="12295" max="12295" width="10" style="2375" bestFit="1" customWidth="1"/>
    <col min="12296" max="12296" width="8.28515625" style="2375" customWidth="1"/>
    <col min="12297" max="12297" width="7.140625" style="2375" customWidth="1"/>
    <col min="12298" max="12298" width="10.7109375" style="2375" customWidth="1"/>
    <col min="12299" max="12299" width="8.5703125" style="2375" customWidth="1"/>
    <col min="12300" max="12301" width="8.85546875" style="2375" bestFit="1" customWidth="1"/>
    <col min="12302" max="12302" width="9.42578125" style="2375" customWidth="1"/>
    <col min="12303" max="12311" width="8.28515625" style="2375" customWidth="1"/>
    <col min="12312" max="12312" width="8.140625" style="2375" customWidth="1"/>
    <col min="12313" max="12313" width="10.42578125" style="2375" customWidth="1"/>
    <col min="12314" max="12314" width="8.85546875" style="2375"/>
    <col min="12315" max="12315" width="19.42578125" style="2375" customWidth="1"/>
    <col min="12316" max="12316" width="16.42578125" style="2375" bestFit="1" customWidth="1"/>
    <col min="12317" max="12544" width="8.85546875" style="2375"/>
    <col min="12545" max="12545" width="7.42578125" style="2375" customWidth="1"/>
    <col min="12546" max="12546" width="11.140625" style="2375" customWidth="1"/>
    <col min="12547" max="12547" width="7" style="2375" bestFit="1" customWidth="1"/>
    <col min="12548" max="12548" width="7.5703125" style="2375" bestFit="1" customWidth="1"/>
    <col min="12549" max="12549" width="7.7109375" style="2375" bestFit="1" customWidth="1"/>
    <col min="12550" max="12550" width="9.42578125" style="2375" bestFit="1" customWidth="1"/>
    <col min="12551" max="12551" width="10" style="2375" bestFit="1" customWidth="1"/>
    <col min="12552" max="12552" width="8.28515625" style="2375" customWidth="1"/>
    <col min="12553" max="12553" width="7.140625" style="2375" customWidth="1"/>
    <col min="12554" max="12554" width="10.7109375" style="2375" customWidth="1"/>
    <col min="12555" max="12555" width="8.5703125" style="2375" customWidth="1"/>
    <col min="12556" max="12557" width="8.85546875" style="2375" bestFit="1" customWidth="1"/>
    <col min="12558" max="12558" width="9.42578125" style="2375" customWidth="1"/>
    <col min="12559" max="12567" width="8.28515625" style="2375" customWidth="1"/>
    <col min="12568" max="12568" width="8.140625" style="2375" customWidth="1"/>
    <col min="12569" max="12569" width="10.42578125" style="2375" customWidth="1"/>
    <col min="12570" max="12570" width="8.85546875" style="2375"/>
    <col min="12571" max="12571" width="19.42578125" style="2375" customWidth="1"/>
    <col min="12572" max="12572" width="16.42578125" style="2375" bestFit="1" customWidth="1"/>
    <col min="12573" max="12800" width="8.85546875" style="2375"/>
    <col min="12801" max="12801" width="7.42578125" style="2375" customWidth="1"/>
    <col min="12802" max="12802" width="11.140625" style="2375" customWidth="1"/>
    <col min="12803" max="12803" width="7" style="2375" bestFit="1" customWidth="1"/>
    <col min="12804" max="12804" width="7.5703125" style="2375" bestFit="1" customWidth="1"/>
    <col min="12805" max="12805" width="7.7109375" style="2375" bestFit="1" customWidth="1"/>
    <col min="12806" max="12806" width="9.42578125" style="2375" bestFit="1" customWidth="1"/>
    <col min="12807" max="12807" width="10" style="2375" bestFit="1" customWidth="1"/>
    <col min="12808" max="12808" width="8.28515625" style="2375" customWidth="1"/>
    <col min="12809" max="12809" width="7.140625" style="2375" customWidth="1"/>
    <col min="12810" max="12810" width="10.7109375" style="2375" customWidth="1"/>
    <col min="12811" max="12811" width="8.5703125" style="2375" customWidth="1"/>
    <col min="12812" max="12813" width="8.85546875" style="2375" bestFit="1" customWidth="1"/>
    <col min="12814" max="12814" width="9.42578125" style="2375" customWidth="1"/>
    <col min="12815" max="12823" width="8.28515625" style="2375" customWidth="1"/>
    <col min="12824" max="12824" width="8.140625" style="2375" customWidth="1"/>
    <col min="12825" max="12825" width="10.42578125" style="2375" customWidth="1"/>
    <col min="12826" max="12826" width="8.85546875" style="2375"/>
    <col min="12827" max="12827" width="19.42578125" style="2375" customWidth="1"/>
    <col min="12828" max="12828" width="16.42578125" style="2375" bestFit="1" customWidth="1"/>
    <col min="12829" max="13056" width="8.85546875" style="2375"/>
    <col min="13057" max="13057" width="7.42578125" style="2375" customWidth="1"/>
    <col min="13058" max="13058" width="11.140625" style="2375" customWidth="1"/>
    <col min="13059" max="13059" width="7" style="2375" bestFit="1" customWidth="1"/>
    <col min="13060" max="13060" width="7.5703125" style="2375" bestFit="1" customWidth="1"/>
    <col min="13061" max="13061" width="7.7109375" style="2375" bestFit="1" customWidth="1"/>
    <col min="13062" max="13062" width="9.42578125" style="2375" bestFit="1" customWidth="1"/>
    <col min="13063" max="13063" width="10" style="2375" bestFit="1" customWidth="1"/>
    <col min="13064" max="13064" width="8.28515625" style="2375" customWidth="1"/>
    <col min="13065" max="13065" width="7.140625" style="2375" customWidth="1"/>
    <col min="13066" max="13066" width="10.7109375" style="2375" customWidth="1"/>
    <col min="13067" max="13067" width="8.5703125" style="2375" customWidth="1"/>
    <col min="13068" max="13069" width="8.85546875" style="2375" bestFit="1" customWidth="1"/>
    <col min="13070" max="13070" width="9.42578125" style="2375" customWidth="1"/>
    <col min="13071" max="13079" width="8.28515625" style="2375" customWidth="1"/>
    <col min="13080" max="13080" width="8.140625" style="2375" customWidth="1"/>
    <col min="13081" max="13081" width="10.42578125" style="2375" customWidth="1"/>
    <col min="13082" max="13082" width="8.85546875" style="2375"/>
    <col min="13083" max="13083" width="19.42578125" style="2375" customWidth="1"/>
    <col min="13084" max="13084" width="16.42578125" style="2375" bestFit="1" customWidth="1"/>
    <col min="13085" max="13312" width="8.85546875" style="2375"/>
    <col min="13313" max="13313" width="7.42578125" style="2375" customWidth="1"/>
    <col min="13314" max="13314" width="11.140625" style="2375" customWidth="1"/>
    <col min="13315" max="13315" width="7" style="2375" bestFit="1" customWidth="1"/>
    <col min="13316" max="13316" width="7.5703125" style="2375" bestFit="1" customWidth="1"/>
    <col min="13317" max="13317" width="7.7109375" style="2375" bestFit="1" customWidth="1"/>
    <col min="13318" max="13318" width="9.42578125" style="2375" bestFit="1" customWidth="1"/>
    <col min="13319" max="13319" width="10" style="2375" bestFit="1" customWidth="1"/>
    <col min="13320" max="13320" width="8.28515625" style="2375" customWidth="1"/>
    <col min="13321" max="13321" width="7.140625" style="2375" customWidth="1"/>
    <col min="13322" max="13322" width="10.7109375" style="2375" customWidth="1"/>
    <col min="13323" max="13323" width="8.5703125" style="2375" customWidth="1"/>
    <col min="13324" max="13325" width="8.85546875" style="2375" bestFit="1" customWidth="1"/>
    <col min="13326" max="13326" width="9.42578125" style="2375" customWidth="1"/>
    <col min="13327" max="13335" width="8.28515625" style="2375" customWidth="1"/>
    <col min="13336" max="13336" width="8.140625" style="2375" customWidth="1"/>
    <col min="13337" max="13337" width="10.42578125" style="2375" customWidth="1"/>
    <col min="13338" max="13338" width="8.85546875" style="2375"/>
    <col min="13339" max="13339" width="19.42578125" style="2375" customWidth="1"/>
    <col min="13340" max="13340" width="16.42578125" style="2375" bestFit="1" customWidth="1"/>
    <col min="13341" max="13568" width="8.85546875" style="2375"/>
    <col min="13569" max="13569" width="7.42578125" style="2375" customWidth="1"/>
    <col min="13570" max="13570" width="11.140625" style="2375" customWidth="1"/>
    <col min="13571" max="13571" width="7" style="2375" bestFit="1" customWidth="1"/>
    <col min="13572" max="13572" width="7.5703125" style="2375" bestFit="1" customWidth="1"/>
    <col min="13573" max="13573" width="7.7109375" style="2375" bestFit="1" customWidth="1"/>
    <col min="13574" max="13574" width="9.42578125" style="2375" bestFit="1" customWidth="1"/>
    <col min="13575" max="13575" width="10" style="2375" bestFit="1" customWidth="1"/>
    <col min="13576" max="13576" width="8.28515625" style="2375" customWidth="1"/>
    <col min="13577" max="13577" width="7.140625" style="2375" customWidth="1"/>
    <col min="13578" max="13578" width="10.7109375" style="2375" customWidth="1"/>
    <col min="13579" max="13579" width="8.5703125" style="2375" customWidth="1"/>
    <col min="13580" max="13581" width="8.85546875" style="2375" bestFit="1" customWidth="1"/>
    <col min="13582" max="13582" width="9.42578125" style="2375" customWidth="1"/>
    <col min="13583" max="13591" width="8.28515625" style="2375" customWidth="1"/>
    <col min="13592" max="13592" width="8.140625" style="2375" customWidth="1"/>
    <col min="13593" max="13593" width="10.42578125" style="2375" customWidth="1"/>
    <col min="13594" max="13594" width="8.85546875" style="2375"/>
    <col min="13595" max="13595" width="19.42578125" style="2375" customWidth="1"/>
    <col min="13596" max="13596" width="16.42578125" style="2375" bestFit="1" customWidth="1"/>
    <col min="13597" max="13824" width="8.85546875" style="2375"/>
    <col min="13825" max="13825" width="7.42578125" style="2375" customWidth="1"/>
    <col min="13826" max="13826" width="11.140625" style="2375" customWidth="1"/>
    <col min="13827" max="13827" width="7" style="2375" bestFit="1" customWidth="1"/>
    <col min="13828" max="13828" width="7.5703125" style="2375" bestFit="1" customWidth="1"/>
    <col min="13829" max="13829" width="7.7109375" style="2375" bestFit="1" customWidth="1"/>
    <col min="13830" max="13830" width="9.42578125" style="2375" bestFit="1" customWidth="1"/>
    <col min="13831" max="13831" width="10" style="2375" bestFit="1" customWidth="1"/>
    <col min="13832" max="13832" width="8.28515625" style="2375" customWidth="1"/>
    <col min="13833" max="13833" width="7.140625" style="2375" customWidth="1"/>
    <col min="13834" max="13834" width="10.7109375" style="2375" customWidth="1"/>
    <col min="13835" max="13835" width="8.5703125" style="2375" customWidth="1"/>
    <col min="13836" max="13837" width="8.85546875" style="2375" bestFit="1" customWidth="1"/>
    <col min="13838" max="13838" width="9.42578125" style="2375" customWidth="1"/>
    <col min="13839" max="13847" width="8.28515625" style="2375" customWidth="1"/>
    <col min="13848" max="13848" width="8.140625" style="2375" customWidth="1"/>
    <col min="13849" max="13849" width="10.42578125" style="2375" customWidth="1"/>
    <col min="13850" max="13850" width="8.85546875" style="2375"/>
    <col min="13851" max="13851" width="19.42578125" style="2375" customWidth="1"/>
    <col min="13852" max="13852" width="16.42578125" style="2375" bestFit="1" customWidth="1"/>
    <col min="13853" max="14080" width="8.85546875" style="2375"/>
    <col min="14081" max="14081" width="7.42578125" style="2375" customWidth="1"/>
    <col min="14082" max="14082" width="11.140625" style="2375" customWidth="1"/>
    <col min="14083" max="14083" width="7" style="2375" bestFit="1" customWidth="1"/>
    <col min="14084" max="14084" width="7.5703125" style="2375" bestFit="1" customWidth="1"/>
    <col min="14085" max="14085" width="7.7109375" style="2375" bestFit="1" customWidth="1"/>
    <col min="14086" max="14086" width="9.42578125" style="2375" bestFit="1" customWidth="1"/>
    <col min="14087" max="14087" width="10" style="2375" bestFit="1" customWidth="1"/>
    <col min="14088" max="14088" width="8.28515625" style="2375" customWidth="1"/>
    <col min="14089" max="14089" width="7.140625" style="2375" customWidth="1"/>
    <col min="14090" max="14090" width="10.7109375" style="2375" customWidth="1"/>
    <col min="14091" max="14091" width="8.5703125" style="2375" customWidth="1"/>
    <col min="14092" max="14093" width="8.85546875" style="2375" bestFit="1" customWidth="1"/>
    <col min="14094" max="14094" width="9.42578125" style="2375" customWidth="1"/>
    <col min="14095" max="14103" width="8.28515625" style="2375" customWidth="1"/>
    <col min="14104" max="14104" width="8.140625" style="2375" customWidth="1"/>
    <col min="14105" max="14105" width="10.42578125" style="2375" customWidth="1"/>
    <col min="14106" max="14106" width="8.85546875" style="2375"/>
    <col min="14107" max="14107" width="19.42578125" style="2375" customWidth="1"/>
    <col min="14108" max="14108" width="16.42578125" style="2375" bestFit="1" customWidth="1"/>
    <col min="14109" max="14336" width="8.85546875" style="2375"/>
    <col min="14337" max="14337" width="7.42578125" style="2375" customWidth="1"/>
    <col min="14338" max="14338" width="11.140625" style="2375" customWidth="1"/>
    <col min="14339" max="14339" width="7" style="2375" bestFit="1" customWidth="1"/>
    <col min="14340" max="14340" width="7.5703125" style="2375" bestFit="1" customWidth="1"/>
    <col min="14341" max="14341" width="7.7109375" style="2375" bestFit="1" customWidth="1"/>
    <col min="14342" max="14342" width="9.42578125" style="2375" bestFit="1" customWidth="1"/>
    <col min="14343" max="14343" width="10" style="2375" bestFit="1" customWidth="1"/>
    <col min="14344" max="14344" width="8.28515625" style="2375" customWidth="1"/>
    <col min="14345" max="14345" width="7.140625" style="2375" customWidth="1"/>
    <col min="14346" max="14346" width="10.7109375" style="2375" customWidth="1"/>
    <col min="14347" max="14347" width="8.5703125" style="2375" customWidth="1"/>
    <col min="14348" max="14349" width="8.85546875" style="2375" bestFit="1" customWidth="1"/>
    <col min="14350" max="14350" width="9.42578125" style="2375" customWidth="1"/>
    <col min="14351" max="14359" width="8.28515625" style="2375" customWidth="1"/>
    <col min="14360" max="14360" width="8.140625" style="2375" customWidth="1"/>
    <col min="14361" max="14361" width="10.42578125" style="2375" customWidth="1"/>
    <col min="14362" max="14362" width="8.85546875" style="2375"/>
    <col min="14363" max="14363" width="19.42578125" style="2375" customWidth="1"/>
    <col min="14364" max="14364" width="16.42578125" style="2375" bestFit="1" customWidth="1"/>
    <col min="14365" max="14592" width="8.85546875" style="2375"/>
    <col min="14593" max="14593" width="7.42578125" style="2375" customWidth="1"/>
    <col min="14594" max="14594" width="11.140625" style="2375" customWidth="1"/>
    <col min="14595" max="14595" width="7" style="2375" bestFit="1" customWidth="1"/>
    <col min="14596" max="14596" width="7.5703125" style="2375" bestFit="1" customWidth="1"/>
    <col min="14597" max="14597" width="7.7109375" style="2375" bestFit="1" customWidth="1"/>
    <col min="14598" max="14598" width="9.42578125" style="2375" bestFit="1" customWidth="1"/>
    <col min="14599" max="14599" width="10" style="2375" bestFit="1" customWidth="1"/>
    <col min="14600" max="14600" width="8.28515625" style="2375" customWidth="1"/>
    <col min="14601" max="14601" width="7.140625" style="2375" customWidth="1"/>
    <col min="14602" max="14602" width="10.7109375" style="2375" customWidth="1"/>
    <col min="14603" max="14603" width="8.5703125" style="2375" customWidth="1"/>
    <col min="14604" max="14605" width="8.85546875" style="2375" bestFit="1" customWidth="1"/>
    <col min="14606" max="14606" width="9.42578125" style="2375" customWidth="1"/>
    <col min="14607" max="14615" width="8.28515625" style="2375" customWidth="1"/>
    <col min="14616" max="14616" width="8.140625" style="2375" customWidth="1"/>
    <col min="14617" max="14617" width="10.42578125" style="2375" customWidth="1"/>
    <col min="14618" max="14618" width="8.85546875" style="2375"/>
    <col min="14619" max="14619" width="19.42578125" style="2375" customWidth="1"/>
    <col min="14620" max="14620" width="16.42578125" style="2375" bestFit="1" customWidth="1"/>
    <col min="14621" max="14848" width="8.85546875" style="2375"/>
    <col min="14849" max="14849" width="7.42578125" style="2375" customWidth="1"/>
    <col min="14850" max="14850" width="11.140625" style="2375" customWidth="1"/>
    <col min="14851" max="14851" width="7" style="2375" bestFit="1" customWidth="1"/>
    <col min="14852" max="14852" width="7.5703125" style="2375" bestFit="1" customWidth="1"/>
    <col min="14853" max="14853" width="7.7109375" style="2375" bestFit="1" customWidth="1"/>
    <col min="14854" max="14854" width="9.42578125" style="2375" bestFit="1" customWidth="1"/>
    <col min="14855" max="14855" width="10" style="2375" bestFit="1" customWidth="1"/>
    <col min="14856" max="14856" width="8.28515625" style="2375" customWidth="1"/>
    <col min="14857" max="14857" width="7.140625" style="2375" customWidth="1"/>
    <col min="14858" max="14858" width="10.7109375" style="2375" customWidth="1"/>
    <col min="14859" max="14859" width="8.5703125" style="2375" customWidth="1"/>
    <col min="14860" max="14861" width="8.85546875" style="2375" bestFit="1" customWidth="1"/>
    <col min="14862" max="14862" width="9.42578125" style="2375" customWidth="1"/>
    <col min="14863" max="14871" width="8.28515625" style="2375" customWidth="1"/>
    <col min="14872" max="14872" width="8.140625" style="2375" customWidth="1"/>
    <col min="14873" max="14873" width="10.42578125" style="2375" customWidth="1"/>
    <col min="14874" max="14874" width="8.85546875" style="2375"/>
    <col min="14875" max="14875" width="19.42578125" style="2375" customWidth="1"/>
    <col min="14876" max="14876" width="16.42578125" style="2375" bestFit="1" customWidth="1"/>
    <col min="14877" max="15104" width="8.85546875" style="2375"/>
    <col min="15105" max="15105" width="7.42578125" style="2375" customWidth="1"/>
    <col min="15106" max="15106" width="11.140625" style="2375" customWidth="1"/>
    <col min="15107" max="15107" width="7" style="2375" bestFit="1" customWidth="1"/>
    <col min="15108" max="15108" width="7.5703125" style="2375" bestFit="1" customWidth="1"/>
    <col min="15109" max="15109" width="7.7109375" style="2375" bestFit="1" customWidth="1"/>
    <col min="15110" max="15110" width="9.42578125" style="2375" bestFit="1" customWidth="1"/>
    <col min="15111" max="15111" width="10" style="2375" bestFit="1" customWidth="1"/>
    <col min="15112" max="15112" width="8.28515625" style="2375" customWidth="1"/>
    <col min="15113" max="15113" width="7.140625" style="2375" customWidth="1"/>
    <col min="15114" max="15114" width="10.7109375" style="2375" customWidth="1"/>
    <col min="15115" max="15115" width="8.5703125" style="2375" customWidth="1"/>
    <col min="15116" max="15117" width="8.85546875" style="2375" bestFit="1" customWidth="1"/>
    <col min="15118" max="15118" width="9.42578125" style="2375" customWidth="1"/>
    <col min="15119" max="15127" width="8.28515625" style="2375" customWidth="1"/>
    <col min="15128" max="15128" width="8.140625" style="2375" customWidth="1"/>
    <col min="15129" max="15129" width="10.42578125" style="2375" customWidth="1"/>
    <col min="15130" max="15130" width="8.85546875" style="2375"/>
    <col min="15131" max="15131" width="19.42578125" style="2375" customWidth="1"/>
    <col min="15132" max="15132" width="16.42578125" style="2375" bestFit="1" customWidth="1"/>
    <col min="15133" max="15360" width="8.85546875" style="2375"/>
    <col min="15361" max="15361" width="7.42578125" style="2375" customWidth="1"/>
    <col min="15362" max="15362" width="11.140625" style="2375" customWidth="1"/>
    <col min="15363" max="15363" width="7" style="2375" bestFit="1" customWidth="1"/>
    <col min="15364" max="15364" width="7.5703125" style="2375" bestFit="1" customWidth="1"/>
    <col min="15365" max="15365" width="7.7109375" style="2375" bestFit="1" customWidth="1"/>
    <col min="15366" max="15366" width="9.42578125" style="2375" bestFit="1" customWidth="1"/>
    <col min="15367" max="15367" width="10" style="2375" bestFit="1" customWidth="1"/>
    <col min="15368" max="15368" width="8.28515625" style="2375" customWidth="1"/>
    <col min="15369" max="15369" width="7.140625" style="2375" customWidth="1"/>
    <col min="15370" max="15370" width="10.7109375" style="2375" customWidth="1"/>
    <col min="15371" max="15371" width="8.5703125" style="2375" customWidth="1"/>
    <col min="15372" max="15373" width="8.85546875" style="2375" bestFit="1" customWidth="1"/>
    <col min="15374" max="15374" width="9.42578125" style="2375" customWidth="1"/>
    <col min="15375" max="15383" width="8.28515625" style="2375" customWidth="1"/>
    <col min="15384" max="15384" width="8.140625" style="2375" customWidth="1"/>
    <col min="15385" max="15385" width="10.42578125" style="2375" customWidth="1"/>
    <col min="15386" max="15386" width="8.85546875" style="2375"/>
    <col min="15387" max="15387" width="19.42578125" style="2375" customWidth="1"/>
    <col min="15388" max="15388" width="16.42578125" style="2375" bestFit="1" customWidth="1"/>
    <col min="15389" max="15616" width="8.85546875" style="2375"/>
    <col min="15617" max="15617" width="7.42578125" style="2375" customWidth="1"/>
    <col min="15618" max="15618" width="11.140625" style="2375" customWidth="1"/>
    <col min="15619" max="15619" width="7" style="2375" bestFit="1" customWidth="1"/>
    <col min="15620" max="15620" width="7.5703125" style="2375" bestFit="1" customWidth="1"/>
    <col min="15621" max="15621" width="7.7109375" style="2375" bestFit="1" customWidth="1"/>
    <col min="15622" max="15622" width="9.42578125" style="2375" bestFit="1" customWidth="1"/>
    <col min="15623" max="15623" width="10" style="2375" bestFit="1" customWidth="1"/>
    <col min="15624" max="15624" width="8.28515625" style="2375" customWidth="1"/>
    <col min="15625" max="15625" width="7.140625" style="2375" customWidth="1"/>
    <col min="15626" max="15626" width="10.7109375" style="2375" customWidth="1"/>
    <col min="15627" max="15627" width="8.5703125" style="2375" customWidth="1"/>
    <col min="15628" max="15629" width="8.85546875" style="2375" bestFit="1" customWidth="1"/>
    <col min="15630" max="15630" width="9.42578125" style="2375" customWidth="1"/>
    <col min="15631" max="15639" width="8.28515625" style="2375" customWidth="1"/>
    <col min="15640" max="15640" width="8.140625" style="2375" customWidth="1"/>
    <col min="15641" max="15641" width="10.42578125" style="2375" customWidth="1"/>
    <col min="15642" max="15642" width="8.85546875" style="2375"/>
    <col min="15643" max="15643" width="19.42578125" style="2375" customWidth="1"/>
    <col min="15644" max="15644" width="16.42578125" style="2375" bestFit="1" customWidth="1"/>
    <col min="15645" max="15872" width="8.85546875" style="2375"/>
    <col min="15873" max="15873" width="7.42578125" style="2375" customWidth="1"/>
    <col min="15874" max="15874" width="11.140625" style="2375" customWidth="1"/>
    <col min="15875" max="15875" width="7" style="2375" bestFit="1" customWidth="1"/>
    <col min="15876" max="15876" width="7.5703125" style="2375" bestFit="1" customWidth="1"/>
    <col min="15877" max="15877" width="7.7109375" style="2375" bestFit="1" customWidth="1"/>
    <col min="15878" max="15878" width="9.42578125" style="2375" bestFit="1" customWidth="1"/>
    <col min="15879" max="15879" width="10" style="2375" bestFit="1" customWidth="1"/>
    <col min="15880" max="15880" width="8.28515625" style="2375" customWidth="1"/>
    <col min="15881" max="15881" width="7.140625" style="2375" customWidth="1"/>
    <col min="15882" max="15882" width="10.7109375" style="2375" customWidth="1"/>
    <col min="15883" max="15883" width="8.5703125" style="2375" customWidth="1"/>
    <col min="15884" max="15885" width="8.85546875" style="2375" bestFit="1" customWidth="1"/>
    <col min="15886" max="15886" width="9.42578125" style="2375" customWidth="1"/>
    <col min="15887" max="15895" width="8.28515625" style="2375" customWidth="1"/>
    <col min="15896" max="15896" width="8.140625" style="2375" customWidth="1"/>
    <col min="15897" max="15897" width="10.42578125" style="2375" customWidth="1"/>
    <col min="15898" max="15898" width="8.85546875" style="2375"/>
    <col min="15899" max="15899" width="19.42578125" style="2375" customWidth="1"/>
    <col min="15900" max="15900" width="16.42578125" style="2375" bestFit="1" customWidth="1"/>
    <col min="15901" max="16128" width="8.85546875" style="2375"/>
    <col min="16129" max="16129" width="7.42578125" style="2375" customWidth="1"/>
    <col min="16130" max="16130" width="11.140625" style="2375" customWidth="1"/>
    <col min="16131" max="16131" width="7" style="2375" bestFit="1" customWidth="1"/>
    <col min="16132" max="16132" width="7.5703125" style="2375" bestFit="1" customWidth="1"/>
    <col min="16133" max="16133" width="7.7109375" style="2375" bestFit="1" customWidth="1"/>
    <col min="16134" max="16134" width="9.42578125" style="2375" bestFit="1" customWidth="1"/>
    <col min="16135" max="16135" width="10" style="2375" bestFit="1" customWidth="1"/>
    <col min="16136" max="16136" width="8.28515625" style="2375" customWidth="1"/>
    <col min="16137" max="16137" width="7.140625" style="2375" customWidth="1"/>
    <col min="16138" max="16138" width="10.7109375" style="2375" customWidth="1"/>
    <col min="16139" max="16139" width="8.5703125" style="2375" customWidth="1"/>
    <col min="16140" max="16141" width="8.85546875" style="2375" bestFit="1" customWidth="1"/>
    <col min="16142" max="16142" width="9.42578125" style="2375" customWidth="1"/>
    <col min="16143" max="16151" width="8.28515625" style="2375" customWidth="1"/>
    <col min="16152" max="16152" width="8.140625" style="2375" customWidth="1"/>
    <col min="16153" max="16153" width="10.42578125" style="2375" customWidth="1"/>
    <col min="16154" max="16154" width="8.85546875" style="2375"/>
    <col min="16155" max="16155" width="19.42578125" style="2375" customWidth="1"/>
    <col min="16156" max="16156" width="16.42578125" style="2375" bestFit="1" customWidth="1"/>
    <col min="16157" max="16384" width="8.85546875" style="2375"/>
  </cols>
  <sheetData>
    <row r="1" spans="1:29" ht="32.25" customHeight="1" x14ac:dyDescent="0.25">
      <c r="A1" s="2370" t="s">
        <v>4416</v>
      </c>
      <c r="B1" s="2371"/>
      <c r="C1" s="2371"/>
      <c r="D1" s="2372"/>
      <c r="E1" s="2371"/>
      <c r="F1" s="2371"/>
      <c r="G1" s="2371"/>
      <c r="H1" s="2373"/>
      <c r="I1" s="2373"/>
      <c r="J1" s="2373"/>
      <c r="K1" s="2373"/>
      <c r="L1" s="2371"/>
      <c r="M1" s="2371"/>
      <c r="N1" s="2371"/>
      <c r="O1" s="2371"/>
      <c r="P1" s="2371"/>
      <c r="Q1" s="2371"/>
      <c r="R1" s="2371"/>
      <c r="S1" s="2374"/>
      <c r="T1" s="2371"/>
      <c r="U1" s="2371"/>
      <c r="V1" s="2371"/>
      <c r="W1" s="2371"/>
      <c r="X1" s="2373"/>
      <c r="Z1" s="1683"/>
    </row>
    <row r="2" spans="1:29" ht="16.5" customHeight="1" thickBot="1" x14ac:dyDescent="0.3">
      <c r="A2" s="2376"/>
      <c r="B2" s="2371"/>
      <c r="C2" s="2371"/>
      <c r="D2" s="2372"/>
      <c r="E2" s="2371"/>
      <c r="F2" s="2371"/>
      <c r="G2" s="2371"/>
      <c r="H2" s="2373"/>
      <c r="I2" s="2373"/>
      <c r="J2" s="2373"/>
      <c r="K2" s="2373"/>
      <c r="L2" s="2371"/>
      <c r="M2" s="2371"/>
      <c r="N2" s="2371"/>
      <c r="O2" s="2371"/>
      <c r="P2" s="2371"/>
      <c r="Q2" s="2371"/>
      <c r="R2" s="2371"/>
      <c r="S2" s="2374"/>
      <c r="T2" s="2371"/>
      <c r="U2" s="2371"/>
      <c r="V2" s="2371"/>
      <c r="W2" s="2371"/>
      <c r="X2" s="2373"/>
      <c r="Y2" s="2377" t="s">
        <v>681</v>
      </c>
      <c r="Z2" s="1683"/>
    </row>
    <row r="3" spans="1:29" ht="30.75" customHeight="1" thickTop="1" thickBot="1" x14ac:dyDescent="0.3">
      <c r="A3" s="3373" t="s">
        <v>4417</v>
      </c>
      <c r="B3" s="3375" t="s">
        <v>4418</v>
      </c>
      <c r="C3" s="3375"/>
      <c r="D3" s="3375"/>
      <c r="E3" s="3375"/>
      <c r="F3" s="3375"/>
      <c r="G3" s="3375"/>
      <c r="H3" s="3375"/>
      <c r="I3" s="3375"/>
      <c r="J3" s="2378"/>
      <c r="K3" s="3376" t="s">
        <v>4419</v>
      </c>
      <c r="L3" s="3376"/>
      <c r="M3" s="3376"/>
      <c r="N3" s="3376"/>
      <c r="O3" s="3376"/>
      <c r="P3" s="3376"/>
      <c r="Q3" s="3376"/>
      <c r="R3" s="3376"/>
      <c r="S3" s="3376"/>
      <c r="T3" s="3376"/>
      <c r="U3" s="3376"/>
      <c r="V3" s="3376"/>
      <c r="W3" s="3376"/>
      <c r="X3" s="2378"/>
      <c r="Y3" s="2378" t="s">
        <v>680</v>
      </c>
      <c r="Z3" s="1683"/>
    </row>
    <row r="4" spans="1:29" x14ac:dyDescent="0.25">
      <c r="A4" s="3374"/>
      <c r="B4" s="2379" t="s">
        <v>4420</v>
      </c>
      <c r="C4" s="2380"/>
      <c r="D4" s="2380"/>
      <c r="E4" s="2381"/>
      <c r="F4" s="2380"/>
      <c r="G4" s="2380"/>
      <c r="H4" s="2380"/>
      <c r="I4" s="2380"/>
      <c r="J4" s="2382"/>
      <c r="K4" s="3377" t="s">
        <v>4421</v>
      </c>
      <c r="L4" s="2380" t="s">
        <v>4422</v>
      </c>
      <c r="M4" s="2380"/>
      <c r="N4" s="2380"/>
      <c r="O4" s="2380"/>
      <c r="P4" s="2380"/>
      <c r="Q4" s="2380"/>
      <c r="R4" s="2380"/>
      <c r="S4" s="2380"/>
      <c r="T4" s="2380"/>
      <c r="U4" s="2380"/>
      <c r="V4" s="2380"/>
      <c r="W4" s="2380"/>
      <c r="X4" s="2383"/>
      <c r="Y4" s="2384" t="s">
        <v>4423</v>
      </c>
      <c r="Z4" s="1683"/>
    </row>
    <row r="5" spans="1:29" x14ac:dyDescent="0.25">
      <c r="A5" s="3374"/>
      <c r="B5" s="2385" t="s">
        <v>1537</v>
      </c>
      <c r="C5" s="2386" t="s">
        <v>4424</v>
      </c>
      <c r="D5" s="2386" t="s">
        <v>4425</v>
      </c>
      <c r="E5" s="2387" t="s">
        <v>4426</v>
      </c>
      <c r="F5" s="2386" t="s">
        <v>4427</v>
      </c>
      <c r="G5" s="2386" t="s">
        <v>4428</v>
      </c>
      <c r="H5" s="2386" t="s">
        <v>4429</v>
      </c>
      <c r="I5" s="2386" t="s">
        <v>4430</v>
      </c>
      <c r="J5" s="2388" t="s">
        <v>595</v>
      </c>
      <c r="K5" s="3378"/>
      <c r="L5" s="2386" t="s">
        <v>4431</v>
      </c>
      <c r="M5" s="2386" t="s">
        <v>4432</v>
      </c>
      <c r="N5" s="2386" t="s">
        <v>4433</v>
      </c>
      <c r="O5" s="2386" t="s">
        <v>4434</v>
      </c>
      <c r="P5" s="2386" t="s">
        <v>4435</v>
      </c>
      <c r="Q5" s="2386" t="s">
        <v>4436</v>
      </c>
      <c r="R5" s="2386" t="s">
        <v>4437</v>
      </c>
      <c r="S5" s="2386" t="s">
        <v>4438</v>
      </c>
      <c r="T5" s="2386" t="s">
        <v>4439</v>
      </c>
      <c r="U5" s="2386" t="s">
        <v>4440</v>
      </c>
      <c r="V5" s="2386" t="s">
        <v>4441</v>
      </c>
      <c r="W5" s="2386" t="s">
        <v>4442</v>
      </c>
      <c r="X5" s="2388" t="s">
        <v>595</v>
      </c>
      <c r="Y5" s="2384" t="s">
        <v>4443</v>
      </c>
      <c r="Z5" s="1683"/>
    </row>
    <row r="6" spans="1:29" ht="17.25" thickBot="1" x14ac:dyDescent="0.3">
      <c r="A6" s="2389"/>
      <c r="B6" s="2390" t="s">
        <v>4444</v>
      </c>
      <c r="C6" s="2391"/>
      <c r="D6" s="2391"/>
      <c r="E6" s="2392"/>
      <c r="F6" s="2391"/>
      <c r="G6" s="2391"/>
      <c r="H6" s="2391"/>
      <c r="I6" s="2391"/>
      <c r="J6" s="2393"/>
      <c r="K6" s="2390" t="s">
        <v>4445</v>
      </c>
      <c r="L6" s="2391" t="s">
        <v>4445</v>
      </c>
      <c r="M6" s="2391"/>
      <c r="N6" s="2391"/>
      <c r="O6" s="2391"/>
      <c r="P6" s="2391"/>
      <c r="Q6" s="2391"/>
      <c r="R6" s="2391"/>
      <c r="S6" s="2391"/>
      <c r="T6" s="2391" t="s">
        <v>4446</v>
      </c>
      <c r="U6" s="2391"/>
      <c r="V6" s="2391"/>
      <c r="W6" s="2391"/>
      <c r="X6" s="2393"/>
      <c r="Y6" s="2394" t="s">
        <v>4419</v>
      </c>
      <c r="Z6" s="1683"/>
    </row>
    <row r="7" spans="1:29" ht="3.75" hidden="1" customHeight="1" x14ac:dyDescent="0.25">
      <c r="A7" s="2395"/>
      <c r="B7" s="2396"/>
      <c r="C7" s="2397"/>
      <c r="D7" s="2397"/>
      <c r="E7" s="2398"/>
      <c r="F7" s="2397"/>
      <c r="G7" s="2397"/>
      <c r="H7" s="2397"/>
      <c r="I7" s="2397"/>
      <c r="J7" s="2399"/>
      <c r="K7" s="2396"/>
      <c r="L7" s="2400"/>
      <c r="M7" s="2400"/>
      <c r="N7" s="2400"/>
      <c r="O7" s="2400"/>
      <c r="P7" s="2400"/>
      <c r="Q7" s="2400"/>
      <c r="R7" s="2400"/>
      <c r="S7" s="2400"/>
      <c r="T7" s="2400"/>
      <c r="U7" s="2400"/>
      <c r="V7" s="2397"/>
      <c r="W7" s="2397"/>
      <c r="X7" s="2399"/>
      <c r="Y7" s="2401"/>
      <c r="Z7" s="1683"/>
    </row>
    <row r="8" spans="1:29" ht="28.5" hidden="1" customHeight="1" x14ac:dyDescent="0.25">
      <c r="A8" s="2402">
        <v>35947</v>
      </c>
      <c r="B8" s="2403">
        <v>21.8</v>
      </c>
      <c r="C8" s="2404">
        <v>0</v>
      </c>
      <c r="D8" s="2404">
        <v>179.5</v>
      </c>
      <c r="E8" s="2404">
        <v>846</v>
      </c>
      <c r="F8" s="2404">
        <v>860.5</v>
      </c>
      <c r="G8" s="2404">
        <v>1426.8</v>
      </c>
      <c r="H8" s="2404">
        <v>2330.3000000000002</v>
      </c>
      <c r="I8" s="2404">
        <v>0</v>
      </c>
      <c r="J8" s="2405">
        <v>5835.4929099999999</v>
      </c>
      <c r="K8" s="2403">
        <v>6.6</v>
      </c>
      <c r="L8" s="2404">
        <v>11.7</v>
      </c>
      <c r="M8" s="2404"/>
      <c r="N8" s="2404">
        <v>17.8</v>
      </c>
      <c r="O8" s="2404">
        <v>53.5</v>
      </c>
      <c r="P8" s="2404">
        <v>66.3</v>
      </c>
      <c r="Q8" s="2404">
        <v>15.1</v>
      </c>
      <c r="R8" s="2404">
        <v>6.5</v>
      </c>
      <c r="S8" s="2404">
        <v>15.7</v>
      </c>
      <c r="T8" s="2404">
        <v>2.5</v>
      </c>
      <c r="U8" s="2404">
        <v>3.7</v>
      </c>
      <c r="V8" s="2404">
        <v>0.3</v>
      </c>
      <c r="W8" s="2404">
        <v>0.2</v>
      </c>
      <c r="X8" s="2405">
        <v>199.9</v>
      </c>
      <c r="Y8" s="2406">
        <v>6035.3929099999996</v>
      </c>
      <c r="Z8" s="2407"/>
    </row>
    <row r="9" spans="1:29" ht="28.5" hidden="1" customHeight="1" x14ac:dyDescent="0.25">
      <c r="A9" s="2402">
        <v>36039</v>
      </c>
      <c r="B9" s="2403">
        <v>21.7</v>
      </c>
      <c r="C9" s="2404">
        <v>0</v>
      </c>
      <c r="D9" s="2404">
        <v>184.7</v>
      </c>
      <c r="E9" s="2404">
        <v>877.3</v>
      </c>
      <c r="F9" s="2404">
        <v>933</v>
      </c>
      <c r="G9" s="2404">
        <v>1518.8</v>
      </c>
      <c r="H9" s="2404">
        <v>2356.9</v>
      </c>
      <c r="I9" s="2404">
        <v>0</v>
      </c>
      <c r="J9" s="2405">
        <v>6056.2</v>
      </c>
      <c r="K9" s="2403">
        <v>6.6</v>
      </c>
      <c r="L9" s="2404">
        <v>11.7</v>
      </c>
      <c r="M9" s="2404"/>
      <c r="N9" s="2404">
        <v>26.9</v>
      </c>
      <c r="O9" s="2404">
        <v>55.2</v>
      </c>
      <c r="P9" s="2404">
        <v>66.8</v>
      </c>
      <c r="Q9" s="2404">
        <v>15.5</v>
      </c>
      <c r="R9" s="2404">
        <v>6.4</v>
      </c>
      <c r="S9" s="2404">
        <v>16.100000000000001</v>
      </c>
      <c r="T9" s="2404">
        <v>2.5</v>
      </c>
      <c r="U9" s="2404">
        <v>3.8</v>
      </c>
      <c r="V9" s="2404">
        <v>0.3</v>
      </c>
      <c r="W9" s="2404">
        <v>0.2</v>
      </c>
      <c r="X9" s="2405">
        <v>212.1</v>
      </c>
      <c r="Y9" s="2406">
        <v>6268.3</v>
      </c>
      <c r="Z9" s="1683"/>
    </row>
    <row r="10" spans="1:29" ht="28.5" hidden="1" customHeight="1" x14ac:dyDescent="0.25">
      <c r="A10" s="2402">
        <v>36130</v>
      </c>
      <c r="B10" s="2403">
        <v>21.6</v>
      </c>
      <c r="C10" s="2404">
        <v>21.6</v>
      </c>
      <c r="D10" s="2404">
        <v>208.5</v>
      </c>
      <c r="E10" s="2404">
        <v>1063.0999999999999</v>
      </c>
      <c r="F10" s="2404">
        <v>1173.4000000000001</v>
      </c>
      <c r="G10" s="2404">
        <v>1841.1</v>
      </c>
      <c r="H10" s="2404">
        <v>3145.8</v>
      </c>
      <c r="I10" s="2404">
        <v>196.1</v>
      </c>
      <c r="J10" s="2405">
        <v>7814.4</v>
      </c>
      <c r="K10" s="2403">
        <v>6.6</v>
      </c>
      <c r="L10" s="2404">
        <v>11.8</v>
      </c>
      <c r="M10" s="2404"/>
      <c r="N10" s="2404">
        <v>51.8</v>
      </c>
      <c r="O10" s="2404">
        <v>58.9</v>
      </c>
      <c r="P10" s="2404">
        <v>69.3</v>
      </c>
      <c r="Q10" s="2404">
        <v>15.9</v>
      </c>
      <c r="R10" s="2404">
        <v>6.4</v>
      </c>
      <c r="S10" s="2404">
        <v>16.600000000000001</v>
      </c>
      <c r="T10" s="2404">
        <v>2.5</v>
      </c>
      <c r="U10" s="2404">
        <v>3.9</v>
      </c>
      <c r="V10" s="2404">
        <v>0.3</v>
      </c>
      <c r="W10" s="2404">
        <v>0.2</v>
      </c>
      <c r="X10" s="2405">
        <v>244.3</v>
      </c>
      <c r="Y10" s="2406">
        <v>8058.7</v>
      </c>
      <c r="Z10" s="2407"/>
    </row>
    <row r="11" spans="1:29" ht="28.5" hidden="1" customHeight="1" x14ac:dyDescent="0.25">
      <c r="A11" s="2402">
        <v>36220</v>
      </c>
      <c r="B11" s="2403">
        <v>21.6</v>
      </c>
      <c r="C11" s="2404">
        <v>23.5</v>
      </c>
      <c r="D11" s="2404">
        <v>185</v>
      </c>
      <c r="E11" s="2404">
        <v>906.5</v>
      </c>
      <c r="F11" s="2404">
        <v>1022.4</v>
      </c>
      <c r="G11" s="2404">
        <v>1441.8</v>
      </c>
      <c r="H11" s="2404">
        <v>2565.5</v>
      </c>
      <c r="I11" s="2404">
        <v>213.9</v>
      </c>
      <c r="J11" s="2405">
        <v>6498.1</v>
      </c>
      <c r="K11" s="2403">
        <v>6.7</v>
      </c>
      <c r="L11" s="2404">
        <v>12</v>
      </c>
      <c r="M11" s="2404"/>
      <c r="N11" s="2404">
        <v>64.599999999999994</v>
      </c>
      <c r="O11" s="2404">
        <v>55.3</v>
      </c>
      <c r="P11" s="2404">
        <v>68.8</v>
      </c>
      <c r="Q11" s="2404">
        <v>16.100000000000001</v>
      </c>
      <c r="R11" s="2404">
        <v>6.4</v>
      </c>
      <c r="S11" s="2404">
        <v>16.899999999999999</v>
      </c>
      <c r="T11" s="2404">
        <v>2.4</v>
      </c>
      <c r="U11" s="2404">
        <v>3.9</v>
      </c>
      <c r="V11" s="2404">
        <v>0.3</v>
      </c>
      <c r="W11" s="2404">
        <v>0.2</v>
      </c>
      <c r="X11" s="2405">
        <v>253.6</v>
      </c>
      <c r="Y11" s="2406">
        <v>6751.7</v>
      </c>
      <c r="Z11" s="2407"/>
    </row>
    <row r="12" spans="1:29" ht="28.5" hidden="1" customHeight="1" x14ac:dyDescent="0.25">
      <c r="A12" s="2402">
        <v>39448</v>
      </c>
      <c r="B12" s="2403">
        <v>228.1</v>
      </c>
      <c r="C12" s="2404">
        <v>166.9</v>
      </c>
      <c r="D12" s="2404">
        <v>231.3</v>
      </c>
      <c r="E12" s="2404">
        <v>923.4</v>
      </c>
      <c r="F12" s="2404">
        <v>1294.4000000000001</v>
      </c>
      <c r="G12" s="2404">
        <v>2078.1999999999998</v>
      </c>
      <c r="H12" s="2404">
        <v>9790</v>
      </c>
      <c r="I12" s="2404">
        <v>724.3</v>
      </c>
      <c r="J12" s="2405">
        <v>15436.616595</v>
      </c>
      <c r="K12" s="2403">
        <v>7</v>
      </c>
      <c r="L12" s="2404">
        <v>12.8</v>
      </c>
      <c r="M12" s="2404">
        <v>4.0999999999999996</v>
      </c>
      <c r="N12" s="2404">
        <v>203.6</v>
      </c>
      <c r="O12" s="2404">
        <v>86.2</v>
      </c>
      <c r="P12" s="2404">
        <v>103.3</v>
      </c>
      <c r="Q12" s="2404">
        <v>24.5</v>
      </c>
      <c r="R12" s="2404">
        <v>6.4</v>
      </c>
      <c r="S12" s="2404">
        <v>31</v>
      </c>
      <c r="T12" s="2404">
        <v>2.4</v>
      </c>
      <c r="U12" s="2404">
        <v>7.1</v>
      </c>
      <c r="V12" s="2404">
        <v>0.3</v>
      </c>
      <c r="W12" s="2404">
        <v>0.2</v>
      </c>
      <c r="X12" s="2405">
        <v>488.9</v>
      </c>
      <c r="Y12" s="2406">
        <v>15925.516594999999</v>
      </c>
      <c r="Z12" s="2407"/>
      <c r="AA12" s="2408"/>
      <c r="AB12" s="2408"/>
      <c r="AC12" s="2408"/>
    </row>
    <row r="13" spans="1:29" ht="28.5" hidden="1" customHeight="1" x14ac:dyDescent="0.25">
      <c r="A13" s="2402">
        <v>39479</v>
      </c>
      <c r="B13" s="2403">
        <v>228.09999999999854</v>
      </c>
      <c r="C13" s="2404">
        <v>162.30000000000001</v>
      </c>
      <c r="D13" s="2404">
        <v>225.4</v>
      </c>
      <c r="E13" s="2404">
        <v>913.2</v>
      </c>
      <c r="F13" s="2404">
        <v>1229.7</v>
      </c>
      <c r="G13" s="2404">
        <v>1964.2</v>
      </c>
      <c r="H13" s="2404">
        <v>9538.1</v>
      </c>
      <c r="I13" s="2404">
        <v>703.6</v>
      </c>
      <c r="J13" s="2405">
        <v>14964.575835</v>
      </c>
      <c r="K13" s="2403">
        <v>7</v>
      </c>
      <c r="L13" s="2404">
        <v>12.8</v>
      </c>
      <c r="M13" s="2404">
        <v>8.8000000000000007</v>
      </c>
      <c r="N13" s="2404">
        <v>203.4</v>
      </c>
      <c r="O13" s="2404">
        <v>86.3</v>
      </c>
      <c r="P13" s="2404">
        <v>104</v>
      </c>
      <c r="Q13" s="2404">
        <v>24.6</v>
      </c>
      <c r="R13" s="2404">
        <v>6.4</v>
      </c>
      <c r="S13" s="2404">
        <v>31.1</v>
      </c>
      <c r="T13" s="2404">
        <v>2.4</v>
      </c>
      <c r="U13" s="2404">
        <v>7.2</v>
      </c>
      <c r="V13" s="2404">
        <v>0.3</v>
      </c>
      <c r="W13" s="2404">
        <v>0.2</v>
      </c>
      <c r="X13" s="2405">
        <v>494.5</v>
      </c>
      <c r="Y13" s="2406">
        <v>15458.975834999999</v>
      </c>
      <c r="Z13" s="2407"/>
      <c r="AA13" s="2408"/>
      <c r="AB13" s="2408"/>
      <c r="AC13" s="2408"/>
    </row>
    <row r="14" spans="1:29" ht="28.5" hidden="1" customHeight="1" x14ac:dyDescent="0.25">
      <c r="A14" s="2402">
        <v>39508</v>
      </c>
      <c r="B14" s="2403">
        <v>228</v>
      </c>
      <c r="C14" s="2404">
        <v>155.6</v>
      </c>
      <c r="D14" s="2404">
        <v>224.1</v>
      </c>
      <c r="E14" s="2404">
        <v>885.2</v>
      </c>
      <c r="F14" s="2404">
        <v>1220.4000000000001</v>
      </c>
      <c r="G14" s="2404">
        <v>1878.9</v>
      </c>
      <c r="H14" s="2404">
        <v>9399.7999999999993</v>
      </c>
      <c r="I14" s="2404">
        <v>693.3</v>
      </c>
      <c r="J14" s="2405">
        <v>14685.322885</v>
      </c>
      <c r="K14" s="2403">
        <v>7</v>
      </c>
      <c r="L14" s="2404">
        <v>12.8</v>
      </c>
      <c r="M14" s="2404">
        <v>13.47024</v>
      </c>
      <c r="N14" s="2404">
        <v>203.34013999999999</v>
      </c>
      <c r="O14" s="2404">
        <v>86.178015000000002</v>
      </c>
      <c r="P14" s="2404">
        <v>104.259045</v>
      </c>
      <c r="Q14" s="2404">
        <v>24.6116755</v>
      </c>
      <c r="R14" s="2404">
        <v>6.3554042500000003</v>
      </c>
      <c r="S14" s="2404">
        <v>31.303156600000001</v>
      </c>
      <c r="T14" s="2404">
        <v>2.4</v>
      </c>
      <c r="U14" s="2404">
        <v>7.2</v>
      </c>
      <c r="V14" s="2404">
        <v>0.3</v>
      </c>
      <c r="W14" s="2404">
        <v>0.2</v>
      </c>
      <c r="X14" s="2405">
        <v>499.51767634999999</v>
      </c>
      <c r="Y14" s="2406">
        <v>15184.84056135</v>
      </c>
      <c r="Z14" s="2407"/>
      <c r="AA14" s="2408"/>
      <c r="AB14" s="2408"/>
      <c r="AC14" s="2408"/>
    </row>
    <row r="15" spans="1:29" ht="28.5" hidden="1" customHeight="1" x14ac:dyDescent="0.25">
      <c r="A15" s="2402">
        <v>39539</v>
      </c>
      <c r="B15" s="2403">
        <v>228</v>
      </c>
      <c r="C15" s="2404">
        <v>150.5</v>
      </c>
      <c r="D15" s="2404">
        <v>224.1</v>
      </c>
      <c r="E15" s="2404">
        <v>899.9</v>
      </c>
      <c r="F15" s="2404">
        <v>1213.2</v>
      </c>
      <c r="G15" s="2404">
        <v>1911.1</v>
      </c>
      <c r="H15" s="2404">
        <v>9330.1</v>
      </c>
      <c r="I15" s="2404">
        <v>733.2</v>
      </c>
      <c r="J15" s="2405">
        <v>14690.1</v>
      </c>
      <c r="K15" s="2403">
        <v>7</v>
      </c>
      <c r="L15" s="2404">
        <v>12.8</v>
      </c>
      <c r="M15" s="2404">
        <v>21</v>
      </c>
      <c r="N15" s="2404">
        <v>201.7</v>
      </c>
      <c r="O15" s="2404">
        <v>85.9</v>
      </c>
      <c r="P15" s="2404">
        <v>104.7</v>
      </c>
      <c r="Q15" s="2404">
        <v>24.6</v>
      </c>
      <c r="R15" s="2404">
        <v>6.4</v>
      </c>
      <c r="S15" s="2404">
        <v>31.3</v>
      </c>
      <c r="T15" s="2404">
        <v>2.4</v>
      </c>
      <c r="U15" s="2404">
        <v>7.3</v>
      </c>
      <c r="V15" s="2404">
        <v>0.3</v>
      </c>
      <c r="W15" s="2404">
        <v>0.2</v>
      </c>
      <c r="X15" s="2405">
        <v>505.6</v>
      </c>
      <c r="Y15" s="2406">
        <v>15195.7</v>
      </c>
      <c r="Z15" s="2407"/>
      <c r="AA15" s="2408"/>
      <c r="AB15" s="2408"/>
      <c r="AC15" s="2408"/>
    </row>
    <row r="16" spans="1:29" ht="28.5" hidden="1" customHeight="1" x14ac:dyDescent="0.25">
      <c r="A16" s="2402">
        <v>39569</v>
      </c>
      <c r="B16" s="2403">
        <v>228.1</v>
      </c>
      <c r="C16" s="2404">
        <v>145.9</v>
      </c>
      <c r="D16" s="2404">
        <v>223.7</v>
      </c>
      <c r="E16" s="2404">
        <v>875.2</v>
      </c>
      <c r="F16" s="2404">
        <v>1216.2</v>
      </c>
      <c r="G16" s="2404">
        <v>1857.7</v>
      </c>
      <c r="H16" s="2404">
        <v>9339</v>
      </c>
      <c r="I16" s="2404">
        <v>746.8</v>
      </c>
      <c r="J16" s="2405">
        <v>14632.557210000001</v>
      </c>
      <c r="K16" s="2403">
        <v>7</v>
      </c>
      <c r="L16" s="2404">
        <v>12.8</v>
      </c>
      <c r="M16" s="2404">
        <v>27.58</v>
      </c>
      <c r="N16" s="2404">
        <v>201.1</v>
      </c>
      <c r="O16" s="2404">
        <v>85.8</v>
      </c>
      <c r="P16" s="2404">
        <v>105</v>
      </c>
      <c r="Q16" s="2404">
        <v>24.7</v>
      </c>
      <c r="R16" s="2404">
        <v>6.4</v>
      </c>
      <c r="S16" s="2404">
        <v>31.4</v>
      </c>
      <c r="T16" s="2404">
        <v>2.4</v>
      </c>
      <c r="U16" s="2404">
        <v>7.3</v>
      </c>
      <c r="V16" s="2404">
        <v>0.3</v>
      </c>
      <c r="W16" s="2404">
        <v>0.2</v>
      </c>
      <c r="X16" s="2405">
        <v>511.98</v>
      </c>
      <c r="Y16" s="2406">
        <v>15144.53721</v>
      </c>
      <c r="Z16" s="2407"/>
      <c r="AA16" s="2408"/>
      <c r="AB16" s="2408"/>
      <c r="AC16" s="2408"/>
    </row>
    <row r="17" spans="1:29" ht="28.5" hidden="1" customHeight="1" x14ac:dyDescent="0.25">
      <c r="A17" s="2402">
        <v>39600</v>
      </c>
      <c r="B17" s="2403">
        <v>227.70000000000073</v>
      </c>
      <c r="C17" s="2404">
        <v>141.6</v>
      </c>
      <c r="D17" s="2404">
        <v>222.5</v>
      </c>
      <c r="E17" s="2404">
        <v>867.9</v>
      </c>
      <c r="F17" s="2404">
        <v>1198.5999999999999</v>
      </c>
      <c r="G17" s="2404">
        <v>1875.2</v>
      </c>
      <c r="H17" s="2404">
        <v>9259.2999999999993</v>
      </c>
      <c r="I17" s="2404">
        <v>776.1</v>
      </c>
      <c r="J17" s="2405">
        <v>14568.9</v>
      </c>
      <c r="K17" s="2403">
        <v>7.056</v>
      </c>
      <c r="L17" s="2404">
        <v>12.8</v>
      </c>
      <c r="M17" s="2404">
        <v>34.090000000000003</v>
      </c>
      <c r="N17" s="2404">
        <v>200.8</v>
      </c>
      <c r="O17" s="2404">
        <v>85.6</v>
      </c>
      <c r="P17" s="2404">
        <v>105.4</v>
      </c>
      <c r="Q17" s="2404">
        <v>24.86</v>
      </c>
      <c r="R17" s="2404">
        <v>6.3498999999999999</v>
      </c>
      <c r="S17" s="2404">
        <v>31.54</v>
      </c>
      <c r="T17" s="2404">
        <v>2.4302999999999999</v>
      </c>
      <c r="U17" s="2404">
        <v>7.39</v>
      </c>
      <c r="V17" s="2404">
        <v>0.33</v>
      </c>
      <c r="W17" s="2404">
        <v>0.22</v>
      </c>
      <c r="X17" s="2405">
        <v>518.79999999999995</v>
      </c>
      <c r="Y17" s="2406">
        <v>15087.699999999999</v>
      </c>
      <c r="Z17" s="2407"/>
      <c r="AA17" s="2408"/>
      <c r="AB17" s="2408"/>
      <c r="AC17" s="2408"/>
    </row>
    <row r="18" spans="1:29" ht="28.5" hidden="1" customHeight="1" x14ac:dyDescent="0.25">
      <c r="A18" s="2402">
        <v>39630</v>
      </c>
      <c r="B18" s="2403">
        <v>227.29999999999927</v>
      </c>
      <c r="C18" s="2404">
        <v>139.5</v>
      </c>
      <c r="D18" s="2404">
        <v>226</v>
      </c>
      <c r="E18" s="2404">
        <v>879.6</v>
      </c>
      <c r="F18" s="2404">
        <v>1238</v>
      </c>
      <c r="G18" s="2404">
        <v>1944</v>
      </c>
      <c r="H18" s="2404">
        <v>9572</v>
      </c>
      <c r="I18" s="2404">
        <v>865.7</v>
      </c>
      <c r="J18" s="2405">
        <v>15092.113185</v>
      </c>
      <c r="K18" s="2403">
        <v>7.1</v>
      </c>
      <c r="L18" s="2404">
        <v>12.8</v>
      </c>
      <c r="M18" s="2404">
        <v>40.47</v>
      </c>
      <c r="N18" s="2404">
        <v>200.6</v>
      </c>
      <c r="O18" s="2404">
        <v>85.7</v>
      </c>
      <c r="P18" s="2404">
        <v>105.7</v>
      </c>
      <c r="Q18" s="2404">
        <v>25</v>
      </c>
      <c r="R18" s="2404">
        <v>6.3</v>
      </c>
      <c r="S18" s="2404">
        <v>31.8</v>
      </c>
      <c r="T18" s="2404">
        <v>2.4</v>
      </c>
      <c r="U18" s="2404">
        <v>7.5</v>
      </c>
      <c r="V18" s="2404">
        <v>0.3</v>
      </c>
      <c r="W18" s="2404">
        <v>0.2</v>
      </c>
      <c r="X18" s="2405">
        <v>525.87</v>
      </c>
      <c r="Y18" s="2406">
        <v>15617.983185000001</v>
      </c>
      <c r="Z18" s="2407"/>
      <c r="AA18" s="2408"/>
      <c r="AB18" s="2408"/>
      <c r="AC18" s="2408"/>
    </row>
    <row r="19" spans="1:29" ht="28.5" hidden="1" customHeight="1" x14ac:dyDescent="0.25">
      <c r="A19" s="2402">
        <v>39661</v>
      </c>
      <c r="B19" s="2403">
        <v>227.18999999999869</v>
      </c>
      <c r="C19" s="2404">
        <v>138.6</v>
      </c>
      <c r="D19" s="2404">
        <v>232.2</v>
      </c>
      <c r="E19" s="2404">
        <v>898.1</v>
      </c>
      <c r="F19" s="2404">
        <v>1234.3</v>
      </c>
      <c r="G19" s="2404">
        <v>1932.9</v>
      </c>
      <c r="H19" s="2404">
        <v>9622.1</v>
      </c>
      <c r="I19" s="2404">
        <v>921.01</v>
      </c>
      <c r="J19" s="2405">
        <v>15206.3951</v>
      </c>
      <c r="K19" s="2403">
        <v>7.0739999999999998</v>
      </c>
      <c r="L19" s="2404">
        <v>12.831</v>
      </c>
      <c r="M19" s="2404">
        <v>47.2</v>
      </c>
      <c r="N19" s="2404">
        <v>200.4</v>
      </c>
      <c r="O19" s="2404">
        <v>85.8</v>
      </c>
      <c r="P19" s="2404">
        <v>106</v>
      </c>
      <c r="Q19" s="2404">
        <v>25.1</v>
      </c>
      <c r="R19" s="2404">
        <v>6.3</v>
      </c>
      <c r="S19" s="2404">
        <v>32</v>
      </c>
      <c r="T19" s="2404">
        <v>2.4</v>
      </c>
      <c r="U19" s="2404">
        <v>7.5</v>
      </c>
      <c r="V19" s="2404">
        <v>0.3</v>
      </c>
      <c r="W19" s="2404">
        <v>0.2</v>
      </c>
      <c r="X19" s="2405">
        <v>533.20500000000004</v>
      </c>
      <c r="Y19" s="2406">
        <v>15739.6001</v>
      </c>
      <c r="Z19" s="2407"/>
      <c r="AA19" s="2408"/>
      <c r="AB19" s="2408"/>
      <c r="AC19" s="2408"/>
    </row>
    <row r="20" spans="1:29" ht="28.5" hidden="1" customHeight="1" x14ac:dyDescent="0.25">
      <c r="A20" s="2402">
        <v>39692</v>
      </c>
      <c r="B20" s="2403">
        <v>226.59999999999854</v>
      </c>
      <c r="C20" s="2404">
        <v>140.1</v>
      </c>
      <c r="D20" s="2404">
        <v>240.3</v>
      </c>
      <c r="E20" s="2404">
        <v>892.4</v>
      </c>
      <c r="F20" s="2404">
        <v>1250.7</v>
      </c>
      <c r="G20" s="2404">
        <v>1966.4</v>
      </c>
      <c r="H20" s="2404">
        <v>9647.7000000000007</v>
      </c>
      <c r="I20" s="2404">
        <v>951.6</v>
      </c>
      <c r="J20" s="2405">
        <v>15315.8</v>
      </c>
      <c r="K20" s="2403">
        <v>8</v>
      </c>
      <c r="L20" s="2404">
        <v>12.831</v>
      </c>
      <c r="M20" s="2404">
        <v>56.2</v>
      </c>
      <c r="N20" s="2404">
        <v>203.8</v>
      </c>
      <c r="O20" s="2404">
        <v>86.3</v>
      </c>
      <c r="P20" s="2404">
        <v>106.2</v>
      </c>
      <c r="Q20" s="2404">
        <v>25.3</v>
      </c>
      <c r="R20" s="2404">
        <v>6.3</v>
      </c>
      <c r="S20" s="2404">
        <v>32.200000000000003</v>
      </c>
      <c r="T20" s="2404">
        <v>2.4</v>
      </c>
      <c r="U20" s="2404">
        <v>7.6</v>
      </c>
      <c r="V20" s="2404">
        <v>0.3</v>
      </c>
      <c r="W20" s="2404">
        <v>0.2</v>
      </c>
      <c r="X20" s="2405">
        <v>547.70000000000005</v>
      </c>
      <c r="Y20" s="2406">
        <v>15863.5</v>
      </c>
      <c r="Z20" s="2407"/>
      <c r="AA20" s="2408"/>
      <c r="AB20" s="2408"/>
      <c r="AC20" s="2408"/>
    </row>
    <row r="21" spans="1:29" ht="28.5" hidden="1" customHeight="1" x14ac:dyDescent="0.25">
      <c r="A21" s="2402">
        <v>39722</v>
      </c>
      <c r="B21" s="2403">
        <v>226.6</v>
      </c>
      <c r="C21" s="2404">
        <v>145.19999999999999</v>
      </c>
      <c r="D21" s="2404">
        <v>227</v>
      </c>
      <c r="E21" s="2404">
        <v>913.5</v>
      </c>
      <c r="F21" s="2404">
        <v>1271.7</v>
      </c>
      <c r="G21" s="2404">
        <v>1996.8</v>
      </c>
      <c r="H21" s="2404">
        <v>9826.2999999999993</v>
      </c>
      <c r="I21" s="2404">
        <v>1016.8</v>
      </c>
      <c r="J21" s="2405">
        <v>15623.885180000001</v>
      </c>
      <c r="K21" s="2403">
        <v>8.0610079700000004</v>
      </c>
      <c r="L21" s="2404">
        <v>12.827</v>
      </c>
      <c r="M21" s="2404">
        <v>65.2</v>
      </c>
      <c r="N21" s="2404">
        <v>206.2</v>
      </c>
      <c r="O21" s="2404">
        <v>87.1</v>
      </c>
      <c r="P21" s="2404">
        <v>106.2</v>
      </c>
      <c r="Q21" s="2404">
        <v>25.4</v>
      </c>
      <c r="R21" s="2404">
        <v>6.3</v>
      </c>
      <c r="S21" s="2404">
        <v>32.4</v>
      </c>
      <c r="T21" s="2404">
        <v>2.4</v>
      </c>
      <c r="U21" s="2404">
        <v>7.6</v>
      </c>
      <c r="V21" s="2404">
        <v>0.3</v>
      </c>
      <c r="W21" s="2404">
        <v>0.2</v>
      </c>
      <c r="X21" s="2405">
        <v>560.18800796999994</v>
      </c>
      <c r="Y21" s="2406">
        <v>16184.073187970002</v>
      </c>
      <c r="Z21" s="2407"/>
      <c r="AA21" s="2408"/>
      <c r="AB21" s="2408"/>
      <c r="AC21" s="2408"/>
    </row>
    <row r="22" spans="1:29" ht="28.5" hidden="1" customHeight="1" x14ac:dyDescent="0.25">
      <c r="A22" s="2402">
        <v>39753</v>
      </c>
      <c r="B22" s="2403">
        <v>226.6</v>
      </c>
      <c r="C22" s="2404">
        <v>146.19999999999999</v>
      </c>
      <c r="D22" s="2404">
        <v>220.6</v>
      </c>
      <c r="E22" s="2404">
        <v>913</v>
      </c>
      <c r="F22" s="2404">
        <v>1281.3</v>
      </c>
      <c r="G22" s="2404">
        <v>2053.8000000000002</v>
      </c>
      <c r="H22" s="2404">
        <v>10084.6</v>
      </c>
      <c r="I22" s="2404">
        <v>1052.9000000000001</v>
      </c>
      <c r="J22" s="2405">
        <v>15979</v>
      </c>
      <c r="K22" s="2403">
        <v>8.0632180000000009</v>
      </c>
      <c r="L22" s="2404">
        <v>12.839</v>
      </c>
      <c r="M22" s="2404">
        <v>72.73</v>
      </c>
      <c r="N22" s="2404">
        <v>208.4</v>
      </c>
      <c r="O22" s="2404">
        <v>87.7</v>
      </c>
      <c r="P22" s="2404">
        <v>106.5</v>
      </c>
      <c r="Q22" s="2404">
        <v>25.5</v>
      </c>
      <c r="R22" s="2404">
        <v>6.3</v>
      </c>
      <c r="S22" s="2404">
        <v>32.6</v>
      </c>
      <c r="T22" s="2404">
        <v>2.4</v>
      </c>
      <c r="U22" s="2404">
        <v>7.7</v>
      </c>
      <c r="V22" s="2404">
        <v>0.3</v>
      </c>
      <c r="W22" s="2404">
        <v>0.2</v>
      </c>
      <c r="X22" s="2405">
        <v>571.33221800000001</v>
      </c>
      <c r="Y22" s="2406">
        <v>16550.332218</v>
      </c>
      <c r="Z22" s="2407"/>
      <c r="AA22" s="2408"/>
      <c r="AB22" s="2408"/>
      <c r="AC22" s="2408"/>
    </row>
    <row r="23" spans="1:29" ht="28.5" hidden="1" customHeight="1" x14ac:dyDescent="0.25">
      <c r="A23" s="2402">
        <v>39783</v>
      </c>
      <c r="B23" s="2403">
        <v>226.59999999999854</v>
      </c>
      <c r="C23" s="2404">
        <v>165.5</v>
      </c>
      <c r="D23" s="2404">
        <v>229</v>
      </c>
      <c r="E23" s="2404">
        <v>1113</v>
      </c>
      <c r="F23" s="2404">
        <v>1573.8</v>
      </c>
      <c r="G23" s="2404">
        <v>2547.3000000000002</v>
      </c>
      <c r="H23" s="2404">
        <v>12585.3</v>
      </c>
      <c r="I23" s="2404">
        <v>1155.3</v>
      </c>
      <c r="J23" s="2405">
        <v>19595.8</v>
      </c>
      <c r="K23" s="2403">
        <v>8.0632180000000009</v>
      </c>
      <c r="L23" s="2404">
        <v>12.9</v>
      </c>
      <c r="M23" s="2404">
        <v>86.8</v>
      </c>
      <c r="N23" s="2404">
        <v>213.1</v>
      </c>
      <c r="O23" s="2404">
        <v>89.2</v>
      </c>
      <c r="P23" s="2404">
        <v>109</v>
      </c>
      <c r="Q23" s="2404">
        <v>26</v>
      </c>
      <c r="R23" s="2404">
        <v>6.3</v>
      </c>
      <c r="S23" s="2404">
        <v>32.9</v>
      </c>
      <c r="T23" s="2404">
        <v>2.4</v>
      </c>
      <c r="U23" s="2404">
        <v>7.7</v>
      </c>
      <c r="V23" s="2404">
        <v>0.3</v>
      </c>
      <c r="W23" s="2404">
        <v>0.2</v>
      </c>
      <c r="X23" s="2405">
        <v>595</v>
      </c>
      <c r="Y23" s="2406">
        <v>20190.8</v>
      </c>
      <c r="Z23" s="2407"/>
      <c r="AA23" s="2408"/>
      <c r="AB23" s="2408"/>
      <c r="AC23" s="2408"/>
    </row>
    <row r="24" spans="1:29" ht="28.5" hidden="1" customHeight="1" x14ac:dyDescent="0.25">
      <c r="A24" s="2402">
        <v>39814</v>
      </c>
      <c r="B24" s="2403">
        <v>226.60000000000218</v>
      </c>
      <c r="C24" s="2404">
        <v>166.6</v>
      </c>
      <c r="D24" s="2404">
        <v>226.2</v>
      </c>
      <c r="E24" s="2404">
        <v>990.3</v>
      </c>
      <c r="F24" s="2404">
        <v>1352.6</v>
      </c>
      <c r="G24" s="2404">
        <v>2162.3000000000002</v>
      </c>
      <c r="H24" s="2404">
        <v>11224.3</v>
      </c>
      <c r="I24" s="2404">
        <v>1116.8</v>
      </c>
      <c r="J24" s="2405">
        <v>17465.7</v>
      </c>
      <c r="K24" s="2403">
        <v>8.1</v>
      </c>
      <c r="L24" s="2404">
        <v>12.9</v>
      </c>
      <c r="M24" s="2404">
        <v>89.4</v>
      </c>
      <c r="N24" s="2404">
        <v>213.5</v>
      </c>
      <c r="O24" s="2404">
        <v>89.3</v>
      </c>
      <c r="P24" s="2404">
        <v>109.2</v>
      </c>
      <c r="Q24" s="2404">
        <v>26.1</v>
      </c>
      <c r="R24" s="2404">
        <v>6.3</v>
      </c>
      <c r="S24" s="2404">
        <v>33</v>
      </c>
      <c r="T24" s="2404">
        <v>2.4</v>
      </c>
      <c r="U24" s="2404">
        <v>7.8</v>
      </c>
      <c r="V24" s="2404">
        <v>0.3</v>
      </c>
      <c r="W24" s="2404">
        <v>0.2</v>
      </c>
      <c r="X24" s="2405">
        <v>598.4</v>
      </c>
      <c r="Y24" s="2406">
        <v>18064.2</v>
      </c>
      <c r="Z24" s="2407"/>
      <c r="AA24" s="2408"/>
      <c r="AB24" s="2408"/>
      <c r="AC24" s="2408"/>
    </row>
    <row r="25" spans="1:29" ht="28.5" hidden="1" customHeight="1" x14ac:dyDescent="0.25">
      <c r="A25" s="2402">
        <v>39845</v>
      </c>
      <c r="B25" s="2403">
        <v>225.5</v>
      </c>
      <c r="C25" s="2404">
        <v>161.69999999999999</v>
      </c>
      <c r="D25" s="2404">
        <v>219.1</v>
      </c>
      <c r="E25" s="2404">
        <v>979.6</v>
      </c>
      <c r="F25" s="2404">
        <v>1315</v>
      </c>
      <c r="G25" s="2404">
        <v>2087.9</v>
      </c>
      <c r="H25" s="2404">
        <v>10977.6</v>
      </c>
      <c r="I25" s="2404">
        <v>1089.0999999999999</v>
      </c>
      <c r="J25" s="2405">
        <v>17055.5</v>
      </c>
      <c r="K25" s="2403">
        <v>8.1</v>
      </c>
      <c r="L25" s="2404">
        <v>12.9</v>
      </c>
      <c r="M25" s="2404">
        <v>90.1</v>
      </c>
      <c r="N25" s="2404">
        <v>213</v>
      </c>
      <c r="O25" s="2404">
        <v>89.3</v>
      </c>
      <c r="P25" s="2404">
        <v>109.3</v>
      </c>
      <c r="Q25" s="2404">
        <v>26.1</v>
      </c>
      <c r="R25" s="2404">
        <v>6.3</v>
      </c>
      <c r="S25" s="2404">
        <v>33.200000000000003</v>
      </c>
      <c r="T25" s="2404">
        <v>2.4</v>
      </c>
      <c r="U25" s="2404">
        <v>7.8</v>
      </c>
      <c r="V25" s="2404">
        <v>0.3</v>
      </c>
      <c r="W25" s="2404">
        <v>0.2</v>
      </c>
      <c r="X25" s="2405">
        <v>599.1</v>
      </c>
      <c r="Y25" s="2406">
        <v>17654.7</v>
      </c>
      <c r="Z25" s="2407"/>
      <c r="AA25" s="2408"/>
      <c r="AB25" s="2408"/>
      <c r="AC25" s="2408"/>
    </row>
    <row r="26" spans="1:29" ht="28.5" hidden="1" customHeight="1" x14ac:dyDescent="0.25">
      <c r="A26" s="2402">
        <v>39873</v>
      </c>
      <c r="B26" s="2403">
        <v>225.10000000000218</v>
      </c>
      <c r="C26" s="2404">
        <v>157.9</v>
      </c>
      <c r="D26" s="2404">
        <v>217.8</v>
      </c>
      <c r="E26" s="2404">
        <v>936.1</v>
      </c>
      <c r="F26" s="2404">
        <v>1294</v>
      </c>
      <c r="G26" s="2404">
        <v>2027.5</v>
      </c>
      <c r="H26" s="2404">
        <v>10783.8</v>
      </c>
      <c r="I26" s="2404">
        <v>1069</v>
      </c>
      <c r="J26" s="2405">
        <v>16711.2</v>
      </c>
      <c r="K26" s="2403">
        <v>8.1</v>
      </c>
      <c r="L26" s="2404">
        <v>12.9</v>
      </c>
      <c r="M26" s="2404">
        <v>91.1</v>
      </c>
      <c r="N26" s="2404">
        <v>212.3</v>
      </c>
      <c r="O26" s="2404">
        <v>89.2</v>
      </c>
      <c r="P26" s="2404">
        <v>110.2</v>
      </c>
      <c r="Q26" s="2404">
        <v>26.2</v>
      </c>
      <c r="R26" s="2404">
        <v>6.3</v>
      </c>
      <c r="S26" s="2404">
        <v>33.299999999999997</v>
      </c>
      <c r="T26" s="2404">
        <v>2.4</v>
      </c>
      <c r="U26" s="2404">
        <v>7.9</v>
      </c>
      <c r="V26" s="2404">
        <v>0.3</v>
      </c>
      <c r="W26" s="2404">
        <v>0.2</v>
      </c>
      <c r="X26" s="2405">
        <v>600.5</v>
      </c>
      <c r="Y26" s="2406">
        <v>17311.599999999999</v>
      </c>
      <c r="Z26" s="2407"/>
      <c r="AA26" s="2408"/>
      <c r="AB26" s="2408"/>
      <c r="AC26" s="2408"/>
    </row>
    <row r="27" spans="1:29" ht="28.5" hidden="1" customHeight="1" x14ac:dyDescent="0.25">
      <c r="A27" s="2402">
        <v>39904</v>
      </c>
      <c r="B27" s="2403">
        <v>225.09999999999854</v>
      </c>
      <c r="C27" s="2404">
        <v>154.30000000000001</v>
      </c>
      <c r="D27" s="2404">
        <v>213.1</v>
      </c>
      <c r="E27" s="2404">
        <v>929.7</v>
      </c>
      <c r="F27" s="2404">
        <v>1292.2</v>
      </c>
      <c r="G27" s="2404">
        <v>2044.1</v>
      </c>
      <c r="H27" s="2404">
        <v>10979.6</v>
      </c>
      <c r="I27" s="2404">
        <v>1064.2</v>
      </c>
      <c r="J27" s="2405">
        <v>16902.316824999998</v>
      </c>
      <c r="K27" s="2403">
        <v>8.1</v>
      </c>
      <c r="L27" s="2404">
        <v>12.9</v>
      </c>
      <c r="M27" s="2404">
        <v>93.9</v>
      </c>
      <c r="N27" s="2404">
        <v>210.6</v>
      </c>
      <c r="O27" s="2404">
        <v>89</v>
      </c>
      <c r="P27" s="2404">
        <v>110.6</v>
      </c>
      <c r="Q27" s="2404">
        <v>26.2</v>
      </c>
      <c r="R27" s="2404">
        <v>6.3</v>
      </c>
      <c r="S27" s="2404">
        <v>33.340000000000003</v>
      </c>
      <c r="T27" s="2404">
        <v>2.4</v>
      </c>
      <c r="U27" s="2404">
        <v>7.9</v>
      </c>
      <c r="V27" s="2404">
        <v>0.3</v>
      </c>
      <c r="W27" s="2404">
        <v>0.2</v>
      </c>
      <c r="X27" s="2405">
        <v>601.74</v>
      </c>
      <c r="Y27" s="2406">
        <v>17504</v>
      </c>
      <c r="Z27" s="2407"/>
      <c r="AA27" s="2408"/>
      <c r="AB27" s="2408"/>
      <c r="AC27" s="2408"/>
    </row>
    <row r="28" spans="1:29" ht="28.5" hidden="1" customHeight="1" x14ac:dyDescent="0.25">
      <c r="A28" s="2402">
        <v>39934</v>
      </c>
      <c r="B28" s="2403">
        <v>224.90000000000146</v>
      </c>
      <c r="C28" s="2404">
        <v>149.5</v>
      </c>
      <c r="D28" s="2404">
        <v>208.1</v>
      </c>
      <c r="E28" s="2404">
        <v>930.1</v>
      </c>
      <c r="F28" s="2404">
        <v>1251.9000000000001</v>
      </c>
      <c r="G28" s="2404">
        <v>2038.3</v>
      </c>
      <c r="H28" s="2404">
        <v>10857.6</v>
      </c>
      <c r="I28" s="2404">
        <v>1074.8</v>
      </c>
      <c r="J28" s="2405">
        <v>16735.169044999999</v>
      </c>
      <c r="K28" s="2403">
        <v>8.1</v>
      </c>
      <c r="L28" s="2404">
        <v>12.9</v>
      </c>
      <c r="M28" s="2404">
        <v>94.8</v>
      </c>
      <c r="N28" s="2404">
        <v>209.1</v>
      </c>
      <c r="O28" s="2404">
        <v>89.12</v>
      </c>
      <c r="P28" s="2404">
        <v>110.7</v>
      </c>
      <c r="Q28" s="2404">
        <v>26.16</v>
      </c>
      <c r="R28" s="2404">
        <v>6.3</v>
      </c>
      <c r="S28" s="2404">
        <v>33.53</v>
      </c>
      <c r="T28" s="2404">
        <v>2.4288059999999998</v>
      </c>
      <c r="U28" s="2404">
        <v>7.9450000000000003</v>
      </c>
      <c r="V28" s="2404">
        <v>0.33050000000000002</v>
      </c>
      <c r="W28" s="2404">
        <v>0.222</v>
      </c>
      <c r="X28" s="2405">
        <v>601.68630600000006</v>
      </c>
      <c r="Y28" s="2406">
        <v>17336.855350999998</v>
      </c>
      <c r="Z28" s="2407"/>
      <c r="AA28" s="2408"/>
      <c r="AB28" s="2408"/>
      <c r="AC28" s="2408"/>
    </row>
    <row r="29" spans="1:29" ht="28.5" hidden="1" customHeight="1" x14ac:dyDescent="0.25">
      <c r="A29" s="2402">
        <v>39965</v>
      </c>
      <c r="B29" s="2403">
        <v>223.8600000000024</v>
      </c>
      <c r="C29" s="2404">
        <v>144.30000000000001</v>
      </c>
      <c r="D29" s="2404">
        <v>203.24</v>
      </c>
      <c r="E29" s="2404">
        <v>928.1</v>
      </c>
      <c r="F29" s="2404">
        <v>1243.5</v>
      </c>
      <c r="G29" s="2404">
        <v>1990.7</v>
      </c>
      <c r="H29" s="2404">
        <v>10762.8</v>
      </c>
      <c r="I29" s="2404">
        <v>1086.4000000000001</v>
      </c>
      <c r="J29" s="2405">
        <v>16582.900000000001</v>
      </c>
      <c r="K29" s="2403">
        <v>8.1</v>
      </c>
      <c r="L29" s="2404">
        <v>12.9</v>
      </c>
      <c r="M29" s="2404">
        <v>95.2</v>
      </c>
      <c r="N29" s="2404">
        <v>209</v>
      </c>
      <c r="O29" s="2404">
        <v>89.1</v>
      </c>
      <c r="P29" s="2404">
        <v>110.8</v>
      </c>
      <c r="Q29" s="2404">
        <v>26.2</v>
      </c>
      <c r="R29" s="2404">
        <v>6.3</v>
      </c>
      <c r="S29" s="2404">
        <v>33.56</v>
      </c>
      <c r="T29" s="2404">
        <v>2.4</v>
      </c>
      <c r="U29" s="2404">
        <v>8</v>
      </c>
      <c r="V29" s="2404">
        <v>0.3</v>
      </c>
      <c r="W29" s="2404">
        <v>0.2</v>
      </c>
      <c r="X29" s="2405">
        <v>602.16</v>
      </c>
      <c r="Y29" s="2406">
        <v>17185.060000000001</v>
      </c>
      <c r="Z29" s="2407"/>
      <c r="AA29" s="2408"/>
      <c r="AB29" s="2408"/>
      <c r="AC29" s="2408"/>
    </row>
    <row r="30" spans="1:29" ht="28.5" hidden="1" customHeight="1" x14ac:dyDescent="0.25">
      <c r="A30" s="2402">
        <v>39995</v>
      </c>
      <c r="B30" s="2403">
        <v>224</v>
      </c>
      <c r="C30" s="2404">
        <v>142.69999999999999</v>
      </c>
      <c r="D30" s="2404">
        <v>202.2</v>
      </c>
      <c r="E30" s="2404">
        <v>922.7</v>
      </c>
      <c r="F30" s="2404">
        <v>1283.3</v>
      </c>
      <c r="G30" s="2404">
        <v>2090.8000000000002</v>
      </c>
      <c r="H30" s="2404">
        <v>11081.6</v>
      </c>
      <c r="I30" s="2404">
        <v>1112.2</v>
      </c>
      <c r="J30" s="2405">
        <v>17059.5</v>
      </c>
      <c r="K30" s="2403">
        <v>8.1</v>
      </c>
      <c r="L30" s="2404">
        <v>12.9</v>
      </c>
      <c r="M30" s="2404">
        <v>100.5</v>
      </c>
      <c r="N30" s="2404">
        <v>209.2</v>
      </c>
      <c r="O30" s="2404">
        <v>89.1</v>
      </c>
      <c r="P30" s="2404">
        <v>110.9</v>
      </c>
      <c r="Q30" s="2404">
        <v>26.3</v>
      </c>
      <c r="R30" s="2404">
        <v>6.3</v>
      </c>
      <c r="S30" s="2404">
        <v>33.56</v>
      </c>
      <c r="T30" s="2404">
        <v>2.4</v>
      </c>
      <c r="U30" s="2404">
        <v>8</v>
      </c>
      <c r="V30" s="2404">
        <v>0.3</v>
      </c>
      <c r="W30" s="2404">
        <v>0.2</v>
      </c>
      <c r="X30" s="2405">
        <v>607.8599999999999</v>
      </c>
      <c r="Y30" s="2406">
        <v>17667.36</v>
      </c>
      <c r="Z30" s="2407"/>
      <c r="AA30" s="2408"/>
      <c r="AB30" s="2408"/>
      <c r="AC30" s="2408"/>
    </row>
    <row r="31" spans="1:29" ht="28.5" hidden="1" customHeight="1" x14ac:dyDescent="0.25">
      <c r="A31" s="2402">
        <v>40026</v>
      </c>
      <c r="B31" s="2403">
        <v>223.9</v>
      </c>
      <c r="C31" s="2404">
        <v>142.69999999999999</v>
      </c>
      <c r="D31" s="2404">
        <v>201.1</v>
      </c>
      <c r="E31" s="2404">
        <v>931.1</v>
      </c>
      <c r="F31" s="2404">
        <v>1288.4000000000001</v>
      </c>
      <c r="G31" s="2404">
        <v>2081.8000000000002</v>
      </c>
      <c r="H31" s="2404">
        <v>11138.7</v>
      </c>
      <c r="I31" s="2404">
        <v>1113.7</v>
      </c>
      <c r="J31" s="2405">
        <v>17121.400000000001</v>
      </c>
      <c r="K31" s="2403">
        <v>8.1</v>
      </c>
      <c r="L31" s="2404">
        <v>12.9</v>
      </c>
      <c r="M31" s="2404">
        <v>107.3</v>
      </c>
      <c r="N31" s="2404">
        <v>209</v>
      </c>
      <c r="O31" s="2404">
        <v>89.2</v>
      </c>
      <c r="P31" s="2404">
        <v>111.1</v>
      </c>
      <c r="Q31" s="2404">
        <v>26.5</v>
      </c>
      <c r="R31" s="2404">
        <v>6.3</v>
      </c>
      <c r="S31" s="2404">
        <v>33.700000000000003</v>
      </c>
      <c r="T31" s="2404">
        <v>2.4</v>
      </c>
      <c r="U31" s="2404">
        <v>8</v>
      </c>
      <c r="V31" s="2404">
        <v>0.3</v>
      </c>
      <c r="W31" s="2404">
        <v>0.2</v>
      </c>
      <c r="X31" s="2405">
        <v>615.1</v>
      </c>
      <c r="Y31" s="2406">
        <v>17736.5</v>
      </c>
      <c r="Z31" s="2407"/>
      <c r="AA31" s="2408"/>
      <c r="AB31" s="2408"/>
      <c r="AC31" s="2408"/>
    </row>
    <row r="32" spans="1:29" ht="28.5" hidden="1" customHeight="1" x14ac:dyDescent="0.25">
      <c r="A32" s="2402">
        <v>40057</v>
      </c>
      <c r="B32" s="2403">
        <v>223.8</v>
      </c>
      <c r="C32" s="2404">
        <v>148.5</v>
      </c>
      <c r="D32" s="2404">
        <v>200.5</v>
      </c>
      <c r="E32" s="2404">
        <v>939.9</v>
      </c>
      <c r="F32" s="2404">
        <v>1303.0999999999999</v>
      </c>
      <c r="G32" s="2404">
        <v>2058.9</v>
      </c>
      <c r="H32" s="2404">
        <v>10927.5</v>
      </c>
      <c r="I32" s="2404">
        <v>1104.5</v>
      </c>
      <c r="J32" s="2405">
        <v>16906.7</v>
      </c>
      <c r="K32" s="2403">
        <v>8.1</v>
      </c>
      <c r="L32" s="2404">
        <v>12.9</v>
      </c>
      <c r="M32" s="2404">
        <v>113.8</v>
      </c>
      <c r="N32" s="2404">
        <v>209.3</v>
      </c>
      <c r="O32" s="2404">
        <v>89.2</v>
      </c>
      <c r="P32" s="2404">
        <v>111.7</v>
      </c>
      <c r="Q32" s="2404">
        <v>26.6</v>
      </c>
      <c r="R32" s="2404">
        <v>6.3</v>
      </c>
      <c r="S32" s="2404">
        <v>34</v>
      </c>
      <c r="T32" s="2404">
        <v>2.4</v>
      </c>
      <c r="U32" s="2404">
        <v>8.1</v>
      </c>
      <c r="V32" s="2404">
        <v>0.3</v>
      </c>
      <c r="W32" s="2404">
        <v>0.2</v>
      </c>
      <c r="X32" s="2405">
        <v>623.04499999999996</v>
      </c>
      <c r="Y32" s="2406">
        <v>17529.7</v>
      </c>
      <c r="Z32" s="2407"/>
      <c r="AA32" s="2408"/>
      <c r="AB32" s="2408"/>
      <c r="AC32" s="2408"/>
    </row>
    <row r="33" spans="1:29" ht="28.5" hidden="1" customHeight="1" x14ac:dyDescent="0.25">
      <c r="A33" s="2402">
        <v>40087</v>
      </c>
      <c r="B33" s="2403">
        <v>223.65862500000003</v>
      </c>
      <c r="C33" s="2404">
        <v>154.61484999999999</v>
      </c>
      <c r="D33" s="2404">
        <v>199.25479999999999</v>
      </c>
      <c r="E33" s="2404">
        <v>951.44920000000002</v>
      </c>
      <c r="F33" s="2404">
        <v>1307.9898000000001</v>
      </c>
      <c r="G33" s="2404">
        <v>2127.0259999999998</v>
      </c>
      <c r="H33" s="2404">
        <v>11263.867</v>
      </c>
      <c r="I33" s="2404">
        <v>1113.374</v>
      </c>
      <c r="J33" s="2405">
        <v>17341.234274999999</v>
      </c>
      <c r="K33" s="2403">
        <v>8.1999999999999993</v>
      </c>
      <c r="L33" s="2404">
        <v>12.9</v>
      </c>
      <c r="M33" s="2404">
        <v>118.3</v>
      </c>
      <c r="N33" s="2404">
        <v>209.3</v>
      </c>
      <c r="O33" s="2404">
        <v>89.27</v>
      </c>
      <c r="P33" s="2404">
        <v>112</v>
      </c>
      <c r="Q33" s="2404">
        <v>26.71</v>
      </c>
      <c r="R33" s="2404">
        <v>6.3</v>
      </c>
      <c r="S33" s="2404">
        <v>34.25</v>
      </c>
      <c r="T33" s="2404">
        <v>2.4</v>
      </c>
      <c r="U33" s="2404">
        <v>8.1</v>
      </c>
      <c r="V33" s="2404">
        <v>0.3</v>
      </c>
      <c r="W33" s="2404">
        <v>0.2</v>
      </c>
      <c r="X33" s="2405">
        <v>628.33000000000004</v>
      </c>
      <c r="Y33" s="2406">
        <v>17969.564275000001</v>
      </c>
      <c r="Z33" s="2407"/>
      <c r="AA33" s="2408"/>
      <c r="AB33" s="2408"/>
      <c r="AC33" s="2408"/>
    </row>
    <row r="34" spans="1:29" ht="28.5" hidden="1" customHeight="1" x14ac:dyDescent="0.25">
      <c r="A34" s="2402">
        <v>40118</v>
      </c>
      <c r="B34" s="2403">
        <v>223.6</v>
      </c>
      <c r="C34" s="2404">
        <v>153.30000000000001</v>
      </c>
      <c r="D34" s="2404">
        <v>197.7</v>
      </c>
      <c r="E34" s="2404">
        <v>964.86</v>
      </c>
      <c r="F34" s="2404">
        <v>1333.5</v>
      </c>
      <c r="G34" s="2404">
        <v>2126.8000000000002</v>
      </c>
      <c r="H34" s="2404">
        <v>11465</v>
      </c>
      <c r="I34" s="2404">
        <v>1107.7</v>
      </c>
      <c r="J34" s="2405">
        <v>17572.460000000003</v>
      </c>
      <c r="K34" s="2403">
        <v>8.5</v>
      </c>
      <c r="L34" s="2404">
        <v>13</v>
      </c>
      <c r="M34" s="2404">
        <v>122.9</v>
      </c>
      <c r="N34" s="2404">
        <v>210.9</v>
      </c>
      <c r="O34" s="2404">
        <v>89.7</v>
      </c>
      <c r="P34" s="2404">
        <v>113.2</v>
      </c>
      <c r="Q34" s="2404">
        <v>27.2</v>
      </c>
      <c r="R34" s="2404">
        <v>6.3</v>
      </c>
      <c r="S34" s="2404">
        <v>34.5</v>
      </c>
      <c r="T34" s="2404">
        <v>2.4</v>
      </c>
      <c r="U34" s="2404">
        <v>8.1999999999999993</v>
      </c>
      <c r="V34" s="2404">
        <v>0.3</v>
      </c>
      <c r="W34" s="2404">
        <v>0.2</v>
      </c>
      <c r="X34" s="2405">
        <v>637.30000000000007</v>
      </c>
      <c r="Y34" s="2406">
        <v>18209.760000000002</v>
      </c>
      <c r="Z34" s="2407"/>
      <c r="AA34" s="2408"/>
      <c r="AB34" s="2408"/>
      <c r="AC34" s="2408"/>
    </row>
    <row r="35" spans="1:29" ht="28.5" hidden="1" customHeight="1" x14ac:dyDescent="0.25">
      <c r="A35" s="2402">
        <v>40148</v>
      </c>
      <c r="B35" s="2403">
        <v>223.5</v>
      </c>
      <c r="C35" s="2404">
        <v>157.11632499999999</v>
      </c>
      <c r="D35" s="2404">
        <v>207.54839999999999</v>
      </c>
      <c r="E35" s="2404">
        <v>1103.7596000000001</v>
      </c>
      <c r="F35" s="2404">
        <v>1611.6784</v>
      </c>
      <c r="G35" s="2404">
        <v>2578.212</v>
      </c>
      <c r="H35" s="2404">
        <v>13609.625</v>
      </c>
      <c r="I35" s="2404">
        <v>1163.1199999999999</v>
      </c>
      <c r="J35" s="2405">
        <v>20654.559724999999</v>
      </c>
      <c r="K35" s="2403">
        <v>8.5850000000000009</v>
      </c>
      <c r="L35" s="2404">
        <v>12.955</v>
      </c>
      <c r="M35" s="2404">
        <v>133.39807999999999</v>
      </c>
      <c r="N35" s="2404">
        <v>216.40622999999999</v>
      </c>
      <c r="O35" s="2409">
        <v>93.355885000000001</v>
      </c>
      <c r="P35" s="2409">
        <v>114.90643</v>
      </c>
      <c r="Q35" s="2404">
        <v>27.515757000000001</v>
      </c>
      <c r="R35" s="2404">
        <v>6.3474992500000003</v>
      </c>
      <c r="S35" s="2404">
        <v>34.670226199999995</v>
      </c>
      <c r="T35" s="2404">
        <v>2.4285654999999999</v>
      </c>
      <c r="U35" s="2404">
        <v>8.2286047</v>
      </c>
      <c r="V35" s="2404">
        <v>0.33051676000000002</v>
      </c>
      <c r="W35" s="2404">
        <v>0.22206902000000001</v>
      </c>
      <c r="X35" s="2405">
        <v>659.34986343000003</v>
      </c>
      <c r="Y35" s="2406">
        <v>21313.90958843</v>
      </c>
      <c r="Z35" s="2407"/>
      <c r="AA35" s="2408"/>
      <c r="AB35" s="2408"/>
      <c r="AC35" s="2408"/>
    </row>
    <row r="36" spans="1:29" ht="28.5" hidden="1" customHeight="1" x14ac:dyDescent="0.25">
      <c r="A36" s="2402">
        <v>40179</v>
      </c>
      <c r="B36" s="2403">
        <v>223.4</v>
      </c>
      <c r="C36" s="2404">
        <v>163.1</v>
      </c>
      <c r="D36" s="2404">
        <v>206.7</v>
      </c>
      <c r="E36" s="2404">
        <v>1000.4</v>
      </c>
      <c r="F36" s="2404">
        <v>1380.6</v>
      </c>
      <c r="G36" s="2404">
        <v>2232</v>
      </c>
      <c r="H36" s="2404">
        <v>12193.1</v>
      </c>
      <c r="I36" s="2404">
        <v>1132</v>
      </c>
      <c r="J36" s="2405">
        <v>18531.3</v>
      </c>
      <c r="K36" s="2403">
        <v>8.6</v>
      </c>
      <c r="L36" s="2404">
        <v>12.9621</v>
      </c>
      <c r="M36" s="2404">
        <v>136.4</v>
      </c>
      <c r="N36" s="2404">
        <v>218.57</v>
      </c>
      <c r="O36" s="2409">
        <v>93.36</v>
      </c>
      <c r="P36" s="2409">
        <v>116.24</v>
      </c>
      <c r="Q36" s="2404">
        <v>27.76</v>
      </c>
      <c r="R36" s="2404">
        <v>6.3474992500000003</v>
      </c>
      <c r="S36" s="2404">
        <v>34.700000000000003</v>
      </c>
      <c r="T36" s="2404">
        <v>2.4</v>
      </c>
      <c r="U36" s="2404">
        <v>8.1999999999999993</v>
      </c>
      <c r="V36" s="2404">
        <v>0.3</v>
      </c>
      <c r="W36" s="2404">
        <v>0.2</v>
      </c>
      <c r="X36" s="2405">
        <v>666.03959925000015</v>
      </c>
      <c r="Y36" s="2406">
        <v>19197.339599250001</v>
      </c>
      <c r="Z36" s="2407"/>
      <c r="AA36" s="2408"/>
      <c r="AB36" s="2408"/>
      <c r="AC36" s="2408"/>
    </row>
    <row r="37" spans="1:29" ht="28.5" hidden="1" customHeight="1" x14ac:dyDescent="0.25">
      <c r="A37" s="2402">
        <v>40210</v>
      </c>
      <c r="B37" s="2403">
        <v>223.3</v>
      </c>
      <c r="C37" s="2404">
        <v>161.252725</v>
      </c>
      <c r="D37" s="2404">
        <v>206.64425</v>
      </c>
      <c r="E37" s="2404">
        <v>979.74149999999997</v>
      </c>
      <c r="F37" s="2404">
        <v>1375.3363999999999</v>
      </c>
      <c r="G37" s="2404">
        <v>2160.5745000000002</v>
      </c>
      <c r="H37" s="2404">
        <v>11993.867</v>
      </c>
      <c r="I37" s="2404">
        <v>1119.5519999999999</v>
      </c>
      <c r="J37" s="2405">
        <v>18220.268375</v>
      </c>
      <c r="K37" s="2403">
        <v>8.6</v>
      </c>
      <c r="L37" s="2404">
        <v>13</v>
      </c>
      <c r="M37" s="2404">
        <v>134.91</v>
      </c>
      <c r="N37" s="2404">
        <v>218.6</v>
      </c>
      <c r="O37" s="2409">
        <v>93.4</v>
      </c>
      <c r="P37" s="2409">
        <v>116.99</v>
      </c>
      <c r="Q37" s="2404">
        <v>27.76</v>
      </c>
      <c r="R37" s="2404">
        <v>6.3474992500000003</v>
      </c>
      <c r="S37" s="2404">
        <v>34.799999999999997</v>
      </c>
      <c r="T37" s="2404">
        <v>2.4</v>
      </c>
      <c r="U37" s="2404">
        <v>8.25</v>
      </c>
      <c r="V37" s="2404">
        <v>0.33</v>
      </c>
      <c r="W37" s="2404">
        <v>0.2</v>
      </c>
      <c r="X37" s="2405">
        <v>665.59</v>
      </c>
      <c r="Y37" s="2406">
        <v>18885.858375</v>
      </c>
      <c r="Z37" s="2407"/>
      <c r="AA37" s="2408"/>
      <c r="AB37" s="2408"/>
      <c r="AC37" s="2408"/>
    </row>
    <row r="38" spans="1:29" ht="28.5" hidden="1" customHeight="1" x14ac:dyDescent="0.25">
      <c r="A38" s="2402">
        <v>40238</v>
      </c>
      <c r="B38" s="2403">
        <v>223.3</v>
      </c>
      <c r="C38" s="2404">
        <v>162.4</v>
      </c>
      <c r="D38" s="2404">
        <v>203.1</v>
      </c>
      <c r="E38" s="2404">
        <v>980.83</v>
      </c>
      <c r="F38" s="2404">
        <v>1372.3</v>
      </c>
      <c r="G38" s="2404">
        <v>2229.5</v>
      </c>
      <c r="H38" s="2404">
        <v>12056.4</v>
      </c>
      <c r="I38" s="2404">
        <v>1097.7</v>
      </c>
      <c r="J38" s="2405">
        <v>18325.53</v>
      </c>
      <c r="K38" s="2403">
        <v>8.61</v>
      </c>
      <c r="L38" s="2404">
        <v>12.967000000000001</v>
      </c>
      <c r="M38" s="2404">
        <v>130.96</v>
      </c>
      <c r="N38" s="2404">
        <v>218.20168000000001</v>
      </c>
      <c r="O38" s="2409">
        <v>94.12</v>
      </c>
      <c r="P38" s="2409">
        <v>117.398</v>
      </c>
      <c r="Q38" s="2404">
        <v>27.76</v>
      </c>
      <c r="R38" s="2404">
        <v>6.3470000000000004</v>
      </c>
      <c r="S38" s="2404">
        <v>35.049999999999997</v>
      </c>
      <c r="T38" s="2404">
        <v>2.4300000000000002</v>
      </c>
      <c r="U38" s="2404">
        <v>8.2606000000000002</v>
      </c>
      <c r="V38" s="2404">
        <v>0.33</v>
      </c>
      <c r="W38" s="2404">
        <v>0.2</v>
      </c>
      <c r="X38" s="2405">
        <v>662.63427999999999</v>
      </c>
      <c r="Y38" s="2406">
        <v>18988.164280000001</v>
      </c>
      <c r="Z38" s="2407"/>
      <c r="AA38" s="2408"/>
      <c r="AB38" s="2408"/>
      <c r="AC38" s="2408"/>
    </row>
    <row r="39" spans="1:29" ht="28.5" hidden="1" customHeight="1" x14ac:dyDescent="0.25">
      <c r="A39" s="2402">
        <v>40269</v>
      </c>
      <c r="B39" s="2403">
        <v>223.2</v>
      </c>
      <c r="C39" s="2404">
        <v>170.58</v>
      </c>
      <c r="D39" s="2404">
        <v>220.6797</v>
      </c>
      <c r="E39" s="2404">
        <v>970.68</v>
      </c>
      <c r="F39" s="2404">
        <v>1337.58</v>
      </c>
      <c r="G39" s="2404">
        <v>2183.1799999999998</v>
      </c>
      <c r="H39" s="2404">
        <v>12143.69</v>
      </c>
      <c r="I39" s="2404">
        <v>1082.3499999999999</v>
      </c>
      <c r="J39" s="2405">
        <v>18331.939699999999</v>
      </c>
      <c r="K39" s="2403">
        <v>8.6</v>
      </c>
      <c r="L39" s="2404">
        <v>12.97</v>
      </c>
      <c r="M39" s="2404">
        <v>131.37</v>
      </c>
      <c r="N39" s="2404">
        <v>218.35</v>
      </c>
      <c r="O39" s="2409">
        <v>95.01</v>
      </c>
      <c r="P39" s="2409">
        <v>117.64</v>
      </c>
      <c r="Q39" s="2404">
        <v>27.75</v>
      </c>
      <c r="R39" s="2404">
        <v>6.34</v>
      </c>
      <c r="S39" s="2404">
        <v>35.17</v>
      </c>
      <c r="T39" s="2404">
        <v>2.42</v>
      </c>
      <c r="U39" s="2404">
        <v>8.26</v>
      </c>
      <c r="V39" s="2404">
        <v>0.33</v>
      </c>
      <c r="W39" s="2404">
        <v>0.22</v>
      </c>
      <c r="X39" s="2405">
        <v>664.43</v>
      </c>
      <c r="Y39" s="2406">
        <v>18996.369699999999</v>
      </c>
      <c r="Z39" s="2407"/>
      <c r="AA39" s="2408"/>
      <c r="AB39" s="2408"/>
      <c r="AC39" s="2408"/>
    </row>
    <row r="40" spans="1:29" ht="28.5" hidden="1" customHeight="1" x14ac:dyDescent="0.25">
      <c r="A40" s="2402">
        <v>40299</v>
      </c>
      <c r="B40" s="2403">
        <v>219.7</v>
      </c>
      <c r="C40" s="2404">
        <v>173.1</v>
      </c>
      <c r="D40" s="2404">
        <v>233</v>
      </c>
      <c r="E40" s="2404">
        <v>978.9</v>
      </c>
      <c r="F40" s="2404">
        <v>1364.79</v>
      </c>
      <c r="G40" s="2404">
        <v>2189.9</v>
      </c>
      <c r="H40" s="2404">
        <v>12249.4</v>
      </c>
      <c r="I40" s="2404">
        <v>1080.0999999999999</v>
      </c>
      <c r="J40" s="2405">
        <v>18488.89</v>
      </c>
      <c r="K40" s="2403">
        <v>8.6</v>
      </c>
      <c r="L40" s="2404">
        <v>12.98</v>
      </c>
      <c r="M40" s="2404">
        <v>129.77000000000001</v>
      </c>
      <c r="N40" s="2410">
        <v>218.63</v>
      </c>
      <c r="O40" s="2410">
        <v>95.18</v>
      </c>
      <c r="P40" s="2410">
        <v>117.85</v>
      </c>
      <c r="Q40" s="2410">
        <v>27.8</v>
      </c>
      <c r="R40" s="2404">
        <v>6.3</v>
      </c>
      <c r="S40" s="2404">
        <v>35.25</v>
      </c>
      <c r="T40" s="2404">
        <v>2.4300000000000002</v>
      </c>
      <c r="U40" s="2404">
        <v>8.33</v>
      </c>
      <c r="V40" s="2404">
        <v>0.33</v>
      </c>
      <c r="W40" s="2404">
        <v>0.22</v>
      </c>
      <c r="X40" s="2405">
        <v>663.67</v>
      </c>
      <c r="Y40" s="2406">
        <v>19152.559999999998</v>
      </c>
      <c r="Z40" s="2407"/>
      <c r="AA40" s="2408"/>
      <c r="AB40" s="2408"/>
      <c r="AC40" s="2408"/>
    </row>
    <row r="41" spans="1:29" ht="28.5" hidden="1" customHeight="1" x14ac:dyDescent="0.25">
      <c r="A41" s="2402">
        <v>40330</v>
      </c>
      <c r="B41" s="2403">
        <v>219.6</v>
      </c>
      <c r="C41" s="2404">
        <v>174.9</v>
      </c>
      <c r="D41" s="2404">
        <v>236.9</v>
      </c>
      <c r="E41" s="2404">
        <v>957.7</v>
      </c>
      <c r="F41" s="2404">
        <v>1316</v>
      </c>
      <c r="G41" s="2404">
        <v>2155.4</v>
      </c>
      <c r="H41" s="2404">
        <v>12099.4</v>
      </c>
      <c r="I41" s="2404">
        <v>1068.5</v>
      </c>
      <c r="J41" s="2405">
        <v>18228.400000000001</v>
      </c>
      <c r="K41" s="2403">
        <v>8.6</v>
      </c>
      <c r="L41" s="2404">
        <v>12.98</v>
      </c>
      <c r="M41" s="2404">
        <v>128.6</v>
      </c>
      <c r="N41" s="2410">
        <v>217.07</v>
      </c>
      <c r="O41" s="2410">
        <v>95.27</v>
      </c>
      <c r="P41" s="2410">
        <v>118.08</v>
      </c>
      <c r="Q41" s="2410">
        <v>27.83</v>
      </c>
      <c r="R41" s="2404">
        <v>6.3</v>
      </c>
      <c r="S41" s="2404">
        <v>35.54</v>
      </c>
      <c r="T41" s="2404">
        <v>2.4300000000000002</v>
      </c>
      <c r="U41" s="2404">
        <v>8.41</v>
      </c>
      <c r="V41" s="2404">
        <v>0.33</v>
      </c>
      <c r="W41" s="2404">
        <v>0.22</v>
      </c>
      <c r="X41" s="2405">
        <v>661.66</v>
      </c>
      <c r="Y41" s="2406">
        <v>18890.060000000001</v>
      </c>
      <c r="Z41" s="2407"/>
      <c r="AA41" s="2408"/>
      <c r="AB41" s="2408"/>
      <c r="AC41" s="2408"/>
    </row>
    <row r="42" spans="1:29" ht="28.5" hidden="1" customHeight="1" x14ac:dyDescent="0.25">
      <c r="A42" s="2402">
        <v>40360</v>
      </c>
      <c r="B42" s="2403">
        <v>219.56</v>
      </c>
      <c r="C42" s="2404">
        <v>175.46</v>
      </c>
      <c r="D42" s="2404">
        <v>242.4</v>
      </c>
      <c r="E42" s="2404">
        <v>973.4</v>
      </c>
      <c r="F42" s="2404">
        <v>1327</v>
      </c>
      <c r="G42" s="2404">
        <v>2207</v>
      </c>
      <c r="H42" s="2404">
        <v>12337.3</v>
      </c>
      <c r="I42" s="2404">
        <v>1059.5999999999999</v>
      </c>
      <c r="J42" s="2405">
        <v>18541.72</v>
      </c>
      <c r="K42" s="2403">
        <v>8.6</v>
      </c>
      <c r="L42" s="2404">
        <v>12.98</v>
      </c>
      <c r="M42" s="2404">
        <v>126.51</v>
      </c>
      <c r="N42" s="2410">
        <v>215.95</v>
      </c>
      <c r="O42" s="2410">
        <v>95.09</v>
      </c>
      <c r="P42" s="2410">
        <v>118.4</v>
      </c>
      <c r="Q42" s="2410">
        <v>27.9</v>
      </c>
      <c r="R42" s="2404">
        <v>6.3460000000000001</v>
      </c>
      <c r="S42" s="2404">
        <v>35.64</v>
      </c>
      <c r="T42" s="2404">
        <v>2.4300000000000002</v>
      </c>
      <c r="U42" s="2404">
        <v>8.4600000000000009</v>
      </c>
      <c r="V42" s="2404">
        <v>0.33</v>
      </c>
      <c r="W42" s="2404">
        <v>0.22</v>
      </c>
      <c r="X42" s="2405">
        <v>658.85599999999999</v>
      </c>
      <c r="Y42" s="2406">
        <v>19200.575999999997</v>
      </c>
      <c r="Z42" s="2407"/>
      <c r="AA42" s="2408"/>
      <c r="AB42" s="2408"/>
      <c r="AC42" s="2408"/>
    </row>
    <row r="43" spans="1:29" ht="28.5" hidden="1" customHeight="1" x14ac:dyDescent="0.25">
      <c r="A43" s="2402">
        <v>40391</v>
      </c>
      <c r="B43" s="2403">
        <v>219.5</v>
      </c>
      <c r="C43" s="2404">
        <v>179.6</v>
      </c>
      <c r="D43" s="2404">
        <v>251.75</v>
      </c>
      <c r="E43" s="2404">
        <v>972.95</v>
      </c>
      <c r="F43" s="2404">
        <v>1361.1</v>
      </c>
      <c r="G43" s="2404">
        <v>2211.4899999999998</v>
      </c>
      <c r="H43" s="2404">
        <v>12434.69</v>
      </c>
      <c r="I43" s="2404">
        <v>1049.9000000000001</v>
      </c>
      <c r="J43" s="2405">
        <v>18680.98</v>
      </c>
      <c r="K43" s="2403">
        <v>8.6300000000000008</v>
      </c>
      <c r="L43" s="2404">
        <v>12.99</v>
      </c>
      <c r="M43" s="2404">
        <v>126.58</v>
      </c>
      <c r="N43" s="2410">
        <v>215.91</v>
      </c>
      <c r="O43" s="2410">
        <v>95.42</v>
      </c>
      <c r="P43" s="2410">
        <v>118.66</v>
      </c>
      <c r="Q43" s="2410">
        <v>28</v>
      </c>
      <c r="R43" s="2404">
        <v>6.3460000000000001</v>
      </c>
      <c r="S43" s="2404">
        <v>35.89</v>
      </c>
      <c r="T43" s="2404">
        <v>2.4</v>
      </c>
      <c r="U43" s="2404">
        <v>8.5030000000000001</v>
      </c>
      <c r="V43" s="2404">
        <v>0.33</v>
      </c>
      <c r="W43" s="2404">
        <v>0.22</v>
      </c>
      <c r="X43" s="2405">
        <v>659.87900000000013</v>
      </c>
      <c r="Y43" s="2406">
        <v>19340.859000000004</v>
      </c>
      <c r="Z43" s="2407"/>
      <c r="AA43" s="2408"/>
      <c r="AB43" s="2408"/>
      <c r="AC43" s="2408"/>
    </row>
    <row r="44" spans="1:29" ht="28.5" hidden="1" customHeight="1" x14ac:dyDescent="0.25">
      <c r="A44" s="2402">
        <v>40422</v>
      </c>
      <c r="B44" s="2403">
        <v>219.44</v>
      </c>
      <c r="C44" s="2404">
        <v>182.4</v>
      </c>
      <c r="D44" s="2404">
        <v>255.9</v>
      </c>
      <c r="E44" s="2404">
        <v>1013.9</v>
      </c>
      <c r="F44" s="2404">
        <v>1350.8</v>
      </c>
      <c r="G44" s="2404">
        <v>2246.6999999999998</v>
      </c>
      <c r="H44" s="2404">
        <v>12363.3</v>
      </c>
      <c r="I44" s="2404">
        <v>1044.5999999999999</v>
      </c>
      <c r="J44" s="2405">
        <v>18677.039999999997</v>
      </c>
      <c r="K44" s="2403">
        <v>8.6</v>
      </c>
      <c r="L44" s="2404">
        <v>12.99</v>
      </c>
      <c r="M44" s="2404">
        <v>126.69</v>
      </c>
      <c r="N44" s="2410">
        <v>215.62</v>
      </c>
      <c r="O44" s="2410">
        <v>95.63</v>
      </c>
      <c r="P44" s="2410">
        <v>118.81</v>
      </c>
      <c r="Q44" s="2410">
        <v>28.06</v>
      </c>
      <c r="R44" s="2404">
        <v>6.3</v>
      </c>
      <c r="S44" s="2404">
        <v>35.93</v>
      </c>
      <c r="T44" s="2404">
        <v>2.4300000000000002</v>
      </c>
      <c r="U44" s="2404">
        <v>8.5500000000000007</v>
      </c>
      <c r="V44" s="2404">
        <v>0.33</v>
      </c>
      <c r="W44" s="2404">
        <v>0.2</v>
      </c>
      <c r="X44" s="2405">
        <v>660.14999999999975</v>
      </c>
      <c r="Y44" s="2406">
        <v>19337.189999999999</v>
      </c>
      <c r="Z44" s="2407"/>
      <c r="AA44" s="2408"/>
      <c r="AB44" s="2408"/>
      <c r="AC44" s="2408"/>
    </row>
    <row r="45" spans="1:29" ht="28.5" hidden="1" customHeight="1" x14ac:dyDescent="0.25">
      <c r="A45" s="2402">
        <v>40452</v>
      </c>
      <c r="B45" s="2403">
        <v>219.39</v>
      </c>
      <c r="C45" s="2404">
        <v>180.07</v>
      </c>
      <c r="D45" s="2404">
        <v>252.2</v>
      </c>
      <c r="E45" s="2404">
        <v>1009.1</v>
      </c>
      <c r="F45" s="2404">
        <v>1357.59</v>
      </c>
      <c r="G45" s="2404">
        <v>2233.25</v>
      </c>
      <c r="H45" s="2404">
        <v>12536.1</v>
      </c>
      <c r="I45" s="2404">
        <v>1034.5999999999999</v>
      </c>
      <c r="J45" s="2405">
        <v>18822.3</v>
      </c>
      <c r="K45" s="2403">
        <v>8.6</v>
      </c>
      <c r="L45" s="2404">
        <v>12.996</v>
      </c>
      <c r="M45" s="2404">
        <v>127.81</v>
      </c>
      <c r="N45" s="2410">
        <v>216.33</v>
      </c>
      <c r="O45" s="2410">
        <v>95.79</v>
      </c>
      <c r="P45" s="2410">
        <v>119.03</v>
      </c>
      <c r="Q45" s="2410">
        <v>28.06</v>
      </c>
      <c r="R45" s="2404">
        <v>6.3460000000000001</v>
      </c>
      <c r="S45" s="2404">
        <v>35.9</v>
      </c>
      <c r="T45" s="2404">
        <v>2.4300000000000002</v>
      </c>
      <c r="U45" s="2404">
        <v>8.59</v>
      </c>
      <c r="V45" s="2404">
        <v>0.33</v>
      </c>
      <c r="W45" s="2404">
        <v>0.22</v>
      </c>
      <c r="X45" s="2405">
        <v>662.43200000000002</v>
      </c>
      <c r="Y45" s="2406">
        <v>19484.732</v>
      </c>
      <c r="Z45" s="2407"/>
      <c r="AA45" s="2408"/>
      <c r="AB45" s="2408"/>
      <c r="AC45" s="2408"/>
    </row>
    <row r="46" spans="1:29" ht="28.5" hidden="1" customHeight="1" x14ac:dyDescent="0.25">
      <c r="A46" s="2402">
        <v>40483</v>
      </c>
      <c r="B46" s="2403">
        <v>219.3</v>
      </c>
      <c r="C46" s="2404">
        <v>179.85</v>
      </c>
      <c r="D46" s="2404">
        <v>260.08</v>
      </c>
      <c r="E46" s="2404">
        <v>1018.2</v>
      </c>
      <c r="F46" s="2404">
        <v>1363</v>
      </c>
      <c r="G46" s="2404">
        <v>2250.25</v>
      </c>
      <c r="H46" s="2404">
        <v>12720.4</v>
      </c>
      <c r="I46" s="2404">
        <v>1079.26</v>
      </c>
      <c r="J46" s="2405">
        <v>19090.34</v>
      </c>
      <c r="K46" s="2403">
        <v>8.6</v>
      </c>
      <c r="L46" s="2404">
        <v>13.003</v>
      </c>
      <c r="M46" s="2404">
        <v>128.13</v>
      </c>
      <c r="N46" s="2404">
        <v>217.26</v>
      </c>
      <c r="O46" s="2404">
        <v>96.89</v>
      </c>
      <c r="P46" s="2404">
        <v>119.64</v>
      </c>
      <c r="Q46" s="2404">
        <v>28.09</v>
      </c>
      <c r="R46" s="2404">
        <v>6.3460000000000001</v>
      </c>
      <c r="S46" s="2404">
        <v>36.25</v>
      </c>
      <c r="T46" s="2404">
        <v>2.4300000000000002</v>
      </c>
      <c r="U46" s="2404">
        <v>8.64</v>
      </c>
      <c r="V46" s="2404">
        <v>0.33</v>
      </c>
      <c r="W46" s="2404">
        <v>0.22</v>
      </c>
      <c r="X46" s="2405">
        <v>665.82900000000006</v>
      </c>
      <c r="Y46" s="2406">
        <v>19756.169000000002</v>
      </c>
      <c r="Z46" s="2407"/>
      <c r="AA46" s="2408"/>
      <c r="AB46" s="2408"/>
      <c r="AC46" s="2408"/>
    </row>
    <row r="47" spans="1:29" ht="28.5" hidden="1" customHeight="1" x14ac:dyDescent="0.25">
      <c r="A47" s="2402">
        <v>40513</v>
      </c>
      <c r="B47" s="2403">
        <v>219.26900000000001</v>
      </c>
      <c r="C47" s="2404">
        <v>196.5</v>
      </c>
      <c r="D47" s="2404">
        <v>289.39999999999998</v>
      </c>
      <c r="E47" s="2404">
        <v>1112.6300000000001</v>
      </c>
      <c r="F47" s="2404">
        <v>1563.9</v>
      </c>
      <c r="G47" s="2404">
        <v>2688.13</v>
      </c>
      <c r="H47" s="2404">
        <v>14930.42</v>
      </c>
      <c r="I47" s="2404">
        <v>1154.04</v>
      </c>
      <c r="J47" s="2405">
        <v>22154.289000000001</v>
      </c>
      <c r="K47" s="2403">
        <v>8.82</v>
      </c>
      <c r="L47" s="2404">
        <v>13.009</v>
      </c>
      <c r="M47" s="2404">
        <v>131.69999999999999</v>
      </c>
      <c r="N47" s="2404">
        <v>221.75</v>
      </c>
      <c r="O47" s="2404">
        <v>99.16</v>
      </c>
      <c r="P47" s="2404">
        <v>121.23</v>
      </c>
      <c r="Q47" s="2404">
        <v>28.18</v>
      </c>
      <c r="R47" s="2404">
        <v>6.3460000000000001</v>
      </c>
      <c r="S47" s="2404">
        <v>36.700000000000003</v>
      </c>
      <c r="T47" s="2404">
        <v>2.4300000000000002</v>
      </c>
      <c r="U47" s="2404">
        <v>8.7200000000000006</v>
      </c>
      <c r="V47" s="2404">
        <v>0.33</v>
      </c>
      <c r="W47" s="2404">
        <v>0.22</v>
      </c>
      <c r="X47" s="2405">
        <v>678.59500000000003</v>
      </c>
      <c r="Y47" s="2406">
        <v>22832.884000000002</v>
      </c>
      <c r="Z47" s="2407"/>
      <c r="AA47" s="2408"/>
      <c r="AB47" s="2408"/>
      <c r="AC47" s="2408"/>
    </row>
    <row r="48" spans="1:29" ht="28.5" hidden="1" customHeight="1" x14ac:dyDescent="0.25">
      <c r="A48" s="2402">
        <v>40544</v>
      </c>
      <c r="B48" s="2403">
        <v>219.2</v>
      </c>
      <c r="C48" s="2404">
        <v>189.8</v>
      </c>
      <c r="D48" s="2404">
        <v>275</v>
      </c>
      <c r="E48" s="2404">
        <v>1033.4000000000001</v>
      </c>
      <c r="F48" s="2404">
        <v>1434.5</v>
      </c>
      <c r="G48" s="2404">
        <v>2496.1999999999998</v>
      </c>
      <c r="H48" s="2404">
        <v>14004.6</v>
      </c>
      <c r="I48" s="2404">
        <v>1129.5999999999999</v>
      </c>
      <c r="J48" s="2405">
        <v>20782.3</v>
      </c>
      <c r="K48" s="2403">
        <v>8.82</v>
      </c>
      <c r="L48" s="2404">
        <v>13</v>
      </c>
      <c r="M48" s="2404">
        <v>131.9</v>
      </c>
      <c r="N48" s="2404">
        <v>223.65</v>
      </c>
      <c r="O48" s="2404">
        <v>100.82</v>
      </c>
      <c r="P48" s="2404">
        <v>122.25</v>
      </c>
      <c r="Q48" s="2404">
        <v>28.28</v>
      </c>
      <c r="R48" s="2404">
        <v>6.3460000000000001</v>
      </c>
      <c r="S48" s="2404">
        <v>36.880000000000003</v>
      </c>
      <c r="T48" s="2404">
        <v>2.4300000000000002</v>
      </c>
      <c r="U48" s="2404">
        <v>8.76</v>
      </c>
      <c r="V48" s="2404">
        <v>0.33</v>
      </c>
      <c r="W48" s="2404">
        <v>0.2</v>
      </c>
      <c r="X48" s="2405">
        <v>683.66600000000005</v>
      </c>
      <c r="Y48" s="2406">
        <v>21466.016</v>
      </c>
      <c r="Z48" s="2407"/>
      <c r="AA48" s="2408"/>
      <c r="AB48" s="2408"/>
      <c r="AC48" s="2408"/>
    </row>
    <row r="49" spans="1:29" ht="28.5" hidden="1" customHeight="1" x14ac:dyDescent="0.25">
      <c r="A49" s="2402">
        <v>40575</v>
      </c>
      <c r="B49" s="2403">
        <v>219.2</v>
      </c>
      <c r="C49" s="2404">
        <v>178.8</v>
      </c>
      <c r="D49" s="2404">
        <v>260.92</v>
      </c>
      <c r="E49" s="2404">
        <v>1008.72</v>
      </c>
      <c r="F49" s="2404">
        <v>1393.11</v>
      </c>
      <c r="G49" s="2404">
        <v>2357.5</v>
      </c>
      <c r="H49" s="2404">
        <v>13570.2</v>
      </c>
      <c r="I49" s="2404">
        <v>1107</v>
      </c>
      <c r="J49" s="2405">
        <v>20095.45</v>
      </c>
      <c r="K49" s="2403">
        <v>8.83</v>
      </c>
      <c r="L49" s="2404">
        <v>13.015000000000001</v>
      </c>
      <c r="M49" s="2404">
        <v>131.87</v>
      </c>
      <c r="N49" s="2404">
        <v>223.57</v>
      </c>
      <c r="O49" s="2404">
        <v>101.03</v>
      </c>
      <c r="P49" s="2404">
        <v>122.74</v>
      </c>
      <c r="Q49" s="2404">
        <v>28.32</v>
      </c>
      <c r="R49" s="2404">
        <v>6.3</v>
      </c>
      <c r="S49" s="2404">
        <v>37</v>
      </c>
      <c r="T49" s="2404">
        <v>2.4</v>
      </c>
      <c r="U49" s="2404">
        <v>8.7799999999999994</v>
      </c>
      <c r="V49" s="2404">
        <v>0.33</v>
      </c>
      <c r="W49" s="2404">
        <v>0.22</v>
      </c>
      <c r="X49" s="2405">
        <v>684.40499999999997</v>
      </c>
      <c r="Y49" s="2406">
        <v>20779.855</v>
      </c>
      <c r="Z49" s="2407"/>
      <c r="AA49" s="2408"/>
      <c r="AB49" s="2411"/>
      <c r="AC49" s="2408"/>
    </row>
    <row r="50" spans="1:29" ht="28.5" hidden="1" customHeight="1" x14ac:dyDescent="0.25">
      <c r="A50" s="2402">
        <v>40603</v>
      </c>
      <c r="B50" s="2403">
        <v>219.1</v>
      </c>
      <c r="C50" s="2404">
        <v>175.44</v>
      </c>
      <c r="D50" s="2404">
        <v>257.2</v>
      </c>
      <c r="E50" s="2404">
        <v>1024</v>
      </c>
      <c r="F50" s="2404">
        <v>1410.8</v>
      </c>
      <c r="G50" s="2404">
        <v>2354.1999999999998</v>
      </c>
      <c r="H50" s="2404">
        <v>13547.2</v>
      </c>
      <c r="I50" s="2404">
        <v>1123.7</v>
      </c>
      <c r="J50" s="2405">
        <v>20111.64</v>
      </c>
      <c r="K50" s="2403">
        <v>8.8000000000000007</v>
      </c>
      <c r="L50" s="2404">
        <v>13.021000000000001</v>
      </c>
      <c r="M50" s="2404">
        <v>131.93</v>
      </c>
      <c r="N50" s="2404">
        <v>223.68</v>
      </c>
      <c r="O50" s="2404">
        <v>101.09</v>
      </c>
      <c r="P50" s="2404">
        <v>123.83</v>
      </c>
      <c r="Q50" s="2404">
        <v>28.5</v>
      </c>
      <c r="R50" s="2404">
        <v>6.3460000000000001</v>
      </c>
      <c r="S50" s="2404">
        <v>37.229999999999997</v>
      </c>
      <c r="T50" s="2404">
        <v>2.4300000000000002</v>
      </c>
      <c r="U50" s="2404">
        <v>8.85</v>
      </c>
      <c r="V50" s="2404">
        <v>0.33</v>
      </c>
      <c r="W50" s="2404">
        <v>0.22</v>
      </c>
      <c r="X50" s="2405">
        <v>686.25700000000018</v>
      </c>
      <c r="Y50" s="2406">
        <v>20797.897000000004</v>
      </c>
      <c r="Z50" s="2407"/>
      <c r="AB50" s="2411"/>
      <c r="AC50" s="2408"/>
    </row>
    <row r="51" spans="1:29" ht="28.5" hidden="1" customHeight="1" x14ac:dyDescent="0.25">
      <c r="A51" s="2402">
        <v>40634</v>
      </c>
      <c r="B51" s="2403">
        <v>219.06</v>
      </c>
      <c r="C51" s="2404">
        <v>172.1</v>
      </c>
      <c r="D51" s="2404">
        <v>253.6</v>
      </c>
      <c r="E51" s="2404">
        <v>1007.86</v>
      </c>
      <c r="F51" s="2404">
        <v>1364.3</v>
      </c>
      <c r="G51" s="2404">
        <v>2308</v>
      </c>
      <c r="H51" s="2404">
        <v>13462.2</v>
      </c>
      <c r="I51" s="2404">
        <v>1120</v>
      </c>
      <c r="J51" s="2405">
        <v>19907.12</v>
      </c>
      <c r="K51" s="2403">
        <v>8.84</v>
      </c>
      <c r="L51" s="2404">
        <v>13</v>
      </c>
      <c r="M51" s="2404">
        <v>132.1</v>
      </c>
      <c r="N51" s="2404">
        <v>223.71</v>
      </c>
      <c r="O51" s="2404">
        <v>100.77</v>
      </c>
      <c r="P51" s="2404">
        <v>124.1</v>
      </c>
      <c r="Q51" s="2404">
        <v>28.65</v>
      </c>
      <c r="R51" s="2404">
        <v>6.34</v>
      </c>
      <c r="S51" s="2404">
        <v>37.270000000000003</v>
      </c>
      <c r="T51" s="2404">
        <v>2.4300000000000002</v>
      </c>
      <c r="U51" s="2404">
        <v>8.8699999999999992</v>
      </c>
      <c r="V51" s="2404">
        <v>0.33</v>
      </c>
      <c r="W51" s="2404">
        <v>0.22</v>
      </c>
      <c r="X51" s="2405">
        <v>686.63</v>
      </c>
      <c r="Y51" s="2406">
        <v>20593.75</v>
      </c>
      <c r="Z51" s="2407"/>
      <c r="AA51" s="2408"/>
      <c r="AB51" s="2411"/>
      <c r="AC51" s="2408"/>
    </row>
    <row r="52" spans="1:29" ht="28.5" hidden="1" customHeight="1" x14ac:dyDescent="0.25">
      <c r="A52" s="2402">
        <v>40664</v>
      </c>
      <c r="B52" s="2403">
        <v>219</v>
      </c>
      <c r="C52" s="2404">
        <v>172.35</v>
      </c>
      <c r="D52" s="2404">
        <v>253.16</v>
      </c>
      <c r="E52" s="2404">
        <v>989.89</v>
      </c>
      <c r="F52" s="2404">
        <v>1360.39</v>
      </c>
      <c r="G52" s="2404">
        <v>2339.66</v>
      </c>
      <c r="H52" s="2404">
        <v>13699.36</v>
      </c>
      <c r="I52" s="2404">
        <v>1115.7</v>
      </c>
      <c r="J52" s="2405">
        <v>20149.509999999998</v>
      </c>
      <c r="K52" s="2403">
        <v>8.8000000000000007</v>
      </c>
      <c r="L52" s="2404">
        <v>13</v>
      </c>
      <c r="M52" s="2404">
        <v>131.5</v>
      </c>
      <c r="N52" s="2404">
        <v>223.8</v>
      </c>
      <c r="O52" s="2404">
        <v>100.61</v>
      </c>
      <c r="P52" s="2404">
        <v>124.5</v>
      </c>
      <c r="Q52" s="2404">
        <v>28.84</v>
      </c>
      <c r="R52" s="2404">
        <v>6.3460000000000001</v>
      </c>
      <c r="S52" s="2404">
        <v>37.4</v>
      </c>
      <c r="T52" s="2404">
        <v>2.4300000000000002</v>
      </c>
      <c r="U52" s="2404">
        <v>8.91</v>
      </c>
      <c r="V52" s="2404">
        <v>0.33</v>
      </c>
      <c r="W52" s="2404">
        <v>0.22</v>
      </c>
      <c r="X52" s="2405">
        <v>686.68600000000004</v>
      </c>
      <c r="Y52" s="2406">
        <v>20836.196000000004</v>
      </c>
      <c r="Z52" s="2407"/>
      <c r="AA52" s="2412"/>
      <c r="AB52" s="2411"/>
      <c r="AC52" s="2408"/>
    </row>
    <row r="53" spans="1:29" ht="28.5" hidden="1" customHeight="1" x14ac:dyDescent="0.25">
      <c r="A53" s="2402">
        <v>40695</v>
      </c>
      <c r="B53" s="2403">
        <v>218.97</v>
      </c>
      <c r="C53" s="2404">
        <v>169.75</v>
      </c>
      <c r="D53" s="2404">
        <v>246.4</v>
      </c>
      <c r="E53" s="2404">
        <v>1009.8</v>
      </c>
      <c r="F53" s="2404">
        <v>1367.5</v>
      </c>
      <c r="G53" s="2404">
        <v>2285.1</v>
      </c>
      <c r="H53" s="2404">
        <v>13573.6</v>
      </c>
      <c r="I53" s="2404">
        <v>1136.5</v>
      </c>
      <c r="J53" s="2405">
        <v>20007.620000000003</v>
      </c>
      <c r="K53" s="2403">
        <v>8.8699999999999992</v>
      </c>
      <c r="L53" s="2404">
        <v>13.037000000000001</v>
      </c>
      <c r="M53" s="2404">
        <v>131.57</v>
      </c>
      <c r="N53" s="2404">
        <v>223.79</v>
      </c>
      <c r="O53" s="2404">
        <v>100.63</v>
      </c>
      <c r="P53" s="2404">
        <v>124.68</v>
      </c>
      <c r="Q53" s="2404">
        <v>28.9</v>
      </c>
      <c r="R53" s="2404">
        <v>6.3440000000000003</v>
      </c>
      <c r="S53" s="2404">
        <v>37.43</v>
      </c>
      <c r="T53" s="2404">
        <v>2.4</v>
      </c>
      <c r="U53" s="2404">
        <v>8.94</v>
      </c>
      <c r="V53" s="2404">
        <v>0.3</v>
      </c>
      <c r="W53" s="2404">
        <v>0.22</v>
      </c>
      <c r="X53" s="2405">
        <v>687.11099999999999</v>
      </c>
      <c r="Y53" s="2406">
        <v>20694.731000000003</v>
      </c>
      <c r="Z53" s="2407"/>
      <c r="AA53" s="2408"/>
      <c r="AB53" s="2411"/>
      <c r="AC53" s="2408"/>
    </row>
    <row r="54" spans="1:29" ht="28.5" hidden="1" customHeight="1" x14ac:dyDescent="0.25">
      <c r="A54" s="2402">
        <v>40725</v>
      </c>
      <c r="B54" s="2403">
        <v>218.94</v>
      </c>
      <c r="C54" s="2404">
        <v>167.62</v>
      </c>
      <c r="D54" s="2404">
        <v>243</v>
      </c>
      <c r="E54" s="2404">
        <v>1019.7</v>
      </c>
      <c r="F54" s="2404">
        <v>1377.32</v>
      </c>
      <c r="G54" s="2404">
        <v>2376.34</v>
      </c>
      <c r="H54" s="2404">
        <v>13889.93</v>
      </c>
      <c r="I54" s="2404">
        <v>1164.0999999999999</v>
      </c>
      <c r="J54" s="2405">
        <v>20456.949999999997</v>
      </c>
      <c r="K54" s="2403">
        <v>8.9</v>
      </c>
      <c r="L54" s="2404">
        <v>13.04</v>
      </c>
      <c r="M54" s="2404">
        <v>132.18</v>
      </c>
      <c r="N54" s="2404">
        <v>224.36</v>
      </c>
      <c r="O54" s="2404">
        <v>101.29</v>
      </c>
      <c r="P54" s="2404">
        <v>125.03</v>
      </c>
      <c r="Q54" s="2404">
        <v>29</v>
      </c>
      <c r="R54" s="2404">
        <v>6.34</v>
      </c>
      <c r="S54" s="2404">
        <v>37.51</v>
      </c>
      <c r="T54" s="2404">
        <v>2.4300000000000002</v>
      </c>
      <c r="U54" s="2404">
        <v>9</v>
      </c>
      <c r="V54" s="2404">
        <v>0.33</v>
      </c>
      <c r="W54" s="2404">
        <v>0.22</v>
      </c>
      <c r="X54" s="2405">
        <v>689.63000000000011</v>
      </c>
      <c r="Y54" s="2406">
        <v>21146.579999999998</v>
      </c>
      <c r="Z54" s="2407"/>
      <c r="AA54" s="2408"/>
      <c r="AB54" s="2411"/>
      <c r="AC54" s="2408"/>
    </row>
    <row r="55" spans="1:29" ht="28.5" hidden="1" customHeight="1" x14ac:dyDescent="0.25">
      <c r="A55" s="2402">
        <v>40756</v>
      </c>
      <c r="B55" s="2403">
        <v>218.9</v>
      </c>
      <c r="C55" s="2404">
        <v>172.7</v>
      </c>
      <c r="D55" s="2404">
        <v>249.2</v>
      </c>
      <c r="E55" s="2404">
        <v>1035.5999999999999</v>
      </c>
      <c r="F55" s="2404">
        <v>1424.9</v>
      </c>
      <c r="G55" s="2404">
        <v>2468.1</v>
      </c>
      <c r="H55" s="2404">
        <v>14458.4</v>
      </c>
      <c r="I55" s="2404">
        <v>1160.0999999999999</v>
      </c>
      <c r="J55" s="2405">
        <v>21187.9</v>
      </c>
      <c r="K55" s="2403">
        <v>8.89</v>
      </c>
      <c r="L55" s="2404">
        <v>13.04</v>
      </c>
      <c r="M55" s="2404">
        <v>137.16</v>
      </c>
      <c r="N55" s="2404">
        <v>227.17</v>
      </c>
      <c r="O55" s="2404">
        <v>101.93</v>
      </c>
      <c r="P55" s="2404">
        <v>125.26</v>
      </c>
      <c r="Q55" s="2404">
        <v>29.03</v>
      </c>
      <c r="R55" s="2404">
        <v>6.34</v>
      </c>
      <c r="S55" s="2404">
        <v>37.58</v>
      </c>
      <c r="T55" s="2404">
        <v>2.4300000000000002</v>
      </c>
      <c r="U55" s="2404">
        <v>8.98</v>
      </c>
      <c r="V55" s="2404">
        <v>0.33</v>
      </c>
      <c r="W55" s="2404">
        <v>0.22</v>
      </c>
      <c r="X55" s="2405">
        <v>698.36000000000013</v>
      </c>
      <c r="Y55" s="2406">
        <v>21886.260000000002</v>
      </c>
      <c r="Z55" s="2407"/>
      <c r="AA55" s="2408"/>
      <c r="AB55" s="2411"/>
      <c r="AC55" s="2408"/>
    </row>
    <row r="56" spans="1:29" ht="28.5" hidden="1" customHeight="1" x14ac:dyDescent="0.25">
      <c r="A56" s="2402">
        <v>40787</v>
      </c>
      <c r="B56" s="2403">
        <v>218.8</v>
      </c>
      <c r="C56" s="2404">
        <v>172.3</v>
      </c>
      <c r="D56" s="2404">
        <v>248.8</v>
      </c>
      <c r="E56" s="2404">
        <v>1029.3</v>
      </c>
      <c r="F56" s="2404">
        <v>1425.3</v>
      </c>
      <c r="G56" s="2404">
        <v>2392.4</v>
      </c>
      <c r="H56" s="2404">
        <v>13982.3</v>
      </c>
      <c r="I56" s="2404">
        <v>1222.4000000000001</v>
      </c>
      <c r="J56" s="2405">
        <v>20691.599999999999</v>
      </c>
      <c r="K56" s="2403">
        <v>8.89</v>
      </c>
      <c r="L56" s="2404">
        <v>13</v>
      </c>
      <c r="M56" s="2404">
        <v>141.16</v>
      </c>
      <c r="N56" s="2404">
        <v>229.9</v>
      </c>
      <c r="O56" s="2404">
        <v>102.1</v>
      </c>
      <c r="P56" s="2404">
        <v>125.6</v>
      </c>
      <c r="Q56" s="2404">
        <v>29.09</v>
      </c>
      <c r="R56" s="2404">
        <v>6.3</v>
      </c>
      <c r="S56" s="2404">
        <v>37.6</v>
      </c>
      <c r="T56" s="2404">
        <v>2.4</v>
      </c>
      <c r="U56" s="2404">
        <v>9</v>
      </c>
      <c r="V56" s="2404">
        <v>0.3</v>
      </c>
      <c r="W56" s="2404">
        <v>0.2</v>
      </c>
      <c r="X56" s="2405">
        <v>705.95</v>
      </c>
      <c r="Y56" s="2406">
        <v>21397.55</v>
      </c>
      <c r="Z56" s="2407"/>
      <c r="AA56" s="2408"/>
      <c r="AB56" s="2411"/>
      <c r="AC56" s="2408"/>
    </row>
    <row r="57" spans="1:29" ht="28.5" hidden="1" customHeight="1" x14ac:dyDescent="0.25">
      <c r="A57" s="2402">
        <v>40817</v>
      </c>
      <c r="B57" s="2403">
        <v>218.8</v>
      </c>
      <c r="C57" s="2404">
        <v>173.4</v>
      </c>
      <c r="D57" s="2404">
        <v>247.7</v>
      </c>
      <c r="E57" s="2404">
        <v>1062.0999999999999</v>
      </c>
      <c r="F57" s="2404">
        <v>1507.1</v>
      </c>
      <c r="G57" s="2404">
        <v>2517.1</v>
      </c>
      <c r="H57" s="2404">
        <v>14456.7</v>
      </c>
      <c r="I57" s="2404">
        <v>1182.2</v>
      </c>
      <c r="J57" s="2405">
        <v>21365.1</v>
      </c>
      <c r="K57" s="2403">
        <v>8.9</v>
      </c>
      <c r="L57" s="2404">
        <v>13</v>
      </c>
      <c r="M57" s="2404">
        <v>145.9</v>
      </c>
      <c r="N57" s="2404">
        <v>231.6</v>
      </c>
      <c r="O57" s="2404">
        <v>102.6</v>
      </c>
      <c r="P57" s="2404">
        <v>126.29</v>
      </c>
      <c r="Q57" s="2404">
        <v>29.19</v>
      </c>
      <c r="R57" s="2404">
        <v>6.34</v>
      </c>
      <c r="S57" s="2404">
        <v>37.82</v>
      </c>
      <c r="T57" s="2404">
        <v>2.4300000000000002</v>
      </c>
      <c r="U57" s="2404">
        <v>9.0500000000000007</v>
      </c>
      <c r="V57" s="2404">
        <v>0.33</v>
      </c>
      <c r="W57" s="2404">
        <v>0.22</v>
      </c>
      <c r="X57" s="2405">
        <v>713.74</v>
      </c>
      <c r="Y57" s="2406">
        <v>22078.880000000001</v>
      </c>
      <c r="Z57" s="2407"/>
      <c r="AA57" s="2413"/>
      <c r="AB57" s="2411"/>
      <c r="AC57" s="2408"/>
    </row>
    <row r="58" spans="1:29" ht="28.5" hidden="1" customHeight="1" x14ac:dyDescent="0.25">
      <c r="A58" s="2402">
        <v>40848</v>
      </c>
      <c r="B58" s="2403">
        <v>218.636</v>
      </c>
      <c r="C58" s="2404">
        <v>174.2</v>
      </c>
      <c r="D58" s="2404">
        <v>247</v>
      </c>
      <c r="E58" s="2404">
        <v>1046.0999999999999</v>
      </c>
      <c r="F58" s="2404">
        <v>1454.2</v>
      </c>
      <c r="G58" s="2404">
        <v>2421.4</v>
      </c>
      <c r="H58" s="2404">
        <v>14170.8</v>
      </c>
      <c r="I58" s="2404">
        <v>1200.5999999999999</v>
      </c>
      <c r="J58" s="2405">
        <v>20932.900000000001</v>
      </c>
      <c r="K58" s="2403">
        <v>8.9</v>
      </c>
      <c r="L58" s="2404">
        <v>13.067</v>
      </c>
      <c r="M58" s="2404">
        <v>150.71</v>
      </c>
      <c r="N58" s="2404">
        <v>233.7</v>
      </c>
      <c r="O58" s="2404">
        <v>102.9</v>
      </c>
      <c r="P58" s="2404">
        <v>127.5</v>
      </c>
      <c r="Q58" s="2404">
        <v>29.4</v>
      </c>
      <c r="R58" s="2404">
        <v>6.34</v>
      </c>
      <c r="S58" s="2404">
        <v>38.07</v>
      </c>
      <c r="T58" s="2404">
        <v>2.4300000000000002</v>
      </c>
      <c r="U58" s="2404">
        <v>9.1</v>
      </c>
      <c r="V58" s="2404">
        <v>0.33</v>
      </c>
      <c r="W58" s="2404">
        <v>0.22</v>
      </c>
      <c r="X58" s="2405">
        <v>722.7</v>
      </c>
      <c r="Y58" s="2406">
        <v>21655.599999999999</v>
      </c>
      <c r="Z58" s="2407"/>
      <c r="AA58" s="2408"/>
      <c r="AB58" s="2411"/>
      <c r="AC58" s="2408"/>
    </row>
    <row r="59" spans="1:29" ht="28.5" hidden="1" customHeight="1" x14ac:dyDescent="0.25">
      <c r="A59" s="2402">
        <v>40878</v>
      </c>
      <c r="B59" s="2403">
        <v>218.59</v>
      </c>
      <c r="C59" s="2404">
        <v>183.45</v>
      </c>
      <c r="D59" s="2404">
        <v>275.99</v>
      </c>
      <c r="E59" s="2404">
        <v>1125.3</v>
      </c>
      <c r="F59" s="2404">
        <v>1675.97</v>
      </c>
      <c r="G59" s="2404">
        <v>2849.27</v>
      </c>
      <c r="H59" s="2404">
        <v>16484.45</v>
      </c>
      <c r="I59" s="2404">
        <v>1163.2</v>
      </c>
      <c r="J59" s="2405">
        <v>23976.22</v>
      </c>
      <c r="K59" s="2403">
        <v>9</v>
      </c>
      <c r="L59" s="2404">
        <v>13.08</v>
      </c>
      <c r="M59" s="2404">
        <v>156.13999999999999</v>
      </c>
      <c r="N59" s="2404">
        <v>236.47</v>
      </c>
      <c r="O59" s="2404">
        <v>104.04</v>
      </c>
      <c r="P59" s="2404">
        <v>128.97999999999999</v>
      </c>
      <c r="Q59" s="2404">
        <v>29.53</v>
      </c>
      <c r="R59" s="2404">
        <v>6.3419999999999996</v>
      </c>
      <c r="S59" s="2404">
        <v>38.43</v>
      </c>
      <c r="T59" s="2404">
        <v>2.4300000000000002</v>
      </c>
      <c r="U59" s="2404">
        <v>9.19</v>
      </c>
      <c r="V59" s="2404">
        <v>0.33</v>
      </c>
      <c r="W59" s="2404">
        <v>0.22</v>
      </c>
      <c r="X59" s="2405">
        <v>734.1819999999999</v>
      </c>
      <c r="Y59" s="2406">
        <v>24710.402000000002</v>
      </c>
      <c r="Z59" s="2407"/>
      <c r="AA59" s="2408"/>
      <c r="AB59" s="2411"/>
      <c r="AC59" s="2408"/>
    </row>
    <row r="60" spans="1:29" ht="28.5" hidden="1" customHeight="1" x14ac:dyDescent="0.25">
      <c r="A60" s="2402">
        <v>40909</v>
      </c>
      <c r="B60" s="2403">
        <v>218.56</v>
      </c>
      <c r="C60" s="2404">
        <v>180.8</v>
      </c>
      <c r="D60" s="2404">
        <v>268.7</v>
      </c>
      <c r="E60" s="2404">
        <v>1057.3900000000001</v>
      </c>
      <c r="F60" s="2404">
        <v>1551.45</v>
      </c>
      <c r="G60" s="2404">
        <v>2575.5</v>
      </c>
      <c r="H60" s="2404">
        <v>15069.3</v>
      </c>
      <c r="I60" s="2404">
        <v>1171.0999999999999</v>
      </c>
      <c r="J60" s="2405">
        <v>22092.799999999996</v>
      </c>
      <c r="K60" s="2403">
        <v>8.9749999999999996</v>
      </c>
      <c r="L60" s="2404">
        <v>13.083</v>
      </c>
      <c r="M60" s="2404">
        <v>156.6</v>
      </c>
      <c r="N60" s="2404">
        <v>237.54</v>
      </c>
      <c r="O60" s="2404">
        <v>104.11</v>
      </c>
      <c r="P60" s="2404">
        <v>129.03</v>
      </c>
      <c r="Q60" s="2404">
        <v>29.56</v>
      </c>
      <c r="R60" s="2404">
        <v>6.34</v>
      </c>
      <c r="S60" s="2404">
        <v>38.5</v>
      </c>
      <c r="T60" s="2404">
        <v>2.4300000000000002</v>
      </c>
      <c r="U60" s="2404">
        <v>9.1999999999999993</v>
      </c>
      <c r="V60" s="2404">
        <v>0.3</v>
      </c>
      <c r="W60" s="2404">
        <v>0.2</v>
      </c>
      <c r="X60" s="2405">
        <v>735.86799999999994</v>
      </c>
      <c r="Y60" s="2406">
        <v>22828.7</v>
      </c>
      <c r="Z60" s="2407"/>
      <c r="AA60" s="2408"/>
      <c r="AB60" s="2411"/>
      <c r="AC60" s="2408"/>
    </row>
    <row r="61" spans="1:29" ht="28.5" hidden="1" customHeight="1" x14ac:dyDescent="0.25">
      <c r="A61" s="2402">
        <v>40940</v>
      </c>
      <c r="B61" s="2403">
        <v>218.48</v>
      </c>
      <c r="C61" s="2404">
        <v>177.5</v>
      </c>
      <c r="D61" s="2404">
        <v>263.3</v>
      </c>
      <c r="E61" s="2404">
        <v>1046.0999999999999</v>
      </c>
      <c r="F61" s="2404">
        <v>1474.1</v>
      </c>
      <c r="G61" s="2404">
        <v>2504.8000000000002</v>
      </c>
      <c r="H61" s="2404">
        <v>14837.2</v>
      </c>
      <c r="I61" s="2404">
        <v>1159.4000000000001</v>
      </c>
      <c r="J61" s="2405">
        <v>21680.9</v>
      </c>
      <c r="K61" s="2403">
        <v>8.98</v>
      </c>
      <c r="L61" s="2404">
        <v>13.08</v>
      </c>
      <c r="M61" s="2404">
        <v>151.87</v>
      </c>
      <c r="N61" s="2404">
        <v>237.04</v>
      </c>
      <c r="O61" s="2404">
        <v>104.13</v>
      </c>
      <c r="P61" s="2404">
        <v>129.08000000000001</v>
      </c>
      <c r="Q61" s="2404">
        <v>29.61</v>
      </c>
      <c r="R61" s="2404">
        <v>6.34</v>
      </c>
      <c r="S61" s="2404">
        <v>38.57</v>
      </c>
      <c r="T61" s="2404">
        <v>2.4</v>
      </c>
      <c r="U61" s="2404">
        <v>9.1999999999999993</v>
      </c>
      <c r="V61" s="2404">
        <v>0.33</v>
      </c>
      <c r="W61" s="2404">
        <v>0.22</v>
      </c>
      <c r="X61" s="2405">
        <v>730.9</v>
      </c>
      <c r="Y61" s="2406">
        <v>22411.8</v>
      </c>
      <c r="Z61" s="2407"/>
      <c r="AA61" s="2408"/>
      <c r="AB61" s="2411"/>
      <c r="AC61" s="2408"/>
    </row>
    <row r="62" spans="1:29" ht="28.5" hidden="1" customHeight="1" x14ac:dyDescent="0.25">
      <c r="A62" s="2402">
        <v>40969</v>
      </c>
      <c r="B62" s="2403">
        <v>218.44</v>
      </c>
      <c r="C62" s="2404">
        <v>176.9</v>
      </c>
      <c r="D62" s="2404">
        <v>262.43</v>
      </c>
      <c r="E62" s="2404">
        <v>1034.5</v>
      </c>
      <c r="F62" s="2404">
        <v>1453.9</v>
      </c>
      <c r="G62" s="2404">
        <v>2412.9</v>
      </c>
      <c r="H62" s="2404">
        <v>14691.1</v>
      </c>
      <c r="I62" s="2404">
        <v>1123.4000000000001</v>
      </c>
      <c r="J62" s="2405">
        <v>21373.55</v>
      </c>
      <c r="K62" s="2403">
        <v>9</v>
      </c>
      <c r="L62" s="2404">
        <v>13.086</v>
      </c>
      <c r="M62" s="2404">
        <v>149.37</v>
      </c>
      <c r="N62" s="2404">
        <v>237.2</v>
      </c>
      <c r="O62" s="2404">
        <v>104.13</v>
      </c>
      <c r="P62" s="2404">
        <v>129.15</v>
      </c>
      <c r="Q62" s="2404">
        <v>29.861000000000001</v>
      </c>
      <c r="R62" s="2404">
        <v>6.3419999999999996</v>
      </c>
      <c r="S62" s="2404">
        <v>38.68</v>
      </c>
      <c r="T62" s="2404">
        <v>2.4300000000000002</v>
      </c>
      <c r="U62" s="2404">
        <v>9.2330000000000005</v>
      </c>
      <c r="V62" s="2404">
        <v>0.33</v>
      </c>
      <c r="W62" s="2404">
        <v>0.22</v>
      </c>
      <c r="X62" s="2405">
        <v>729.03199999999993</v>
      </c>
      <c r="Y62" s="2406">
        <v>22102.581999999999</v>
      </c>
      <c r="Z62" s="2407"/>
      <c r="AA62" s="2408"/>
      <c r="AB62" s="2411"/>
      <c r="AC62" s="2408"/>
    </row>
    <row r="63" spans="1:29" ht="28.5" hidden="1" customHeight="1" x14ac:dyDescent="0.25">
      <c r="A63" s="2402">
        <v>41000</v>
      </c>
      <c r="B63" s="2403">
        <v>218.4</v>
      </c>
      <c r="C63" s="2404">
        <v>175.53</v>
      </c>
      <c r="D63" s="2404">
        <v>261.39</v>
      </c>
      <c r="E63" s="2404">
        <v>1000.98</v>
      </c>
      <c r="F63" s="2404">
        <v>1462.26</v>
      </c>
      <c r="G63" s="2404">
        <v>2422.4</v>
      </c>
      <c r="H63" s="2404">
        <v>14778.4</v>
      </c>
      <c r="I63" s="2404">
        <v>1131.8</v>
      </c>
      <c r="J63" s="2405">
        <v>21451.16</v>
      </c>
      <c r="K63" s="2403">
        <v>9</v>
      </c>
      <c r="L63" s="2404">
        <v>13.1</v>
      </c>
      <c r="M63" s="2404">
        <v>148.83000000000001</v>
      </c>
      <c r="N63" s="2404">
        <v>237.2</v>
      </c>
      <c r="O63" s="2404">
        <v>104.1</v>
      </c>
      <c r="P63" s="2404">
        <v>129.16</v>
      </c>
      <c r="Q63" s="2404">
        <v>30.01</v>
      </c>
      <c r="R63" s="2404">
        <v>6.3</v>
      </c>
      <c r="S63" s="2404">
        <v>38.79</v>
      </c>
      <c r="T63" s="2404">
        <v>2.4300000000000002</v>
      </c>
      <c r="U63" s="2404">
        <v>9.24</v>
      </c>
      <c r="V63" s="2404">
        <v>0.33</v>
      </c>
      <c r="W63" s="2404">
        <v>0.2</v>
      </c>
      <c r="X63" s="2405">
        <v>728.69</v>
      </c>
      <c r="Y63" s="2406">
        <v>22179.85</v>
      </c>
      <c r="Z63" s="2407"/>
      <c r="AA63" s="2408"/>
      <c r="AB63" s="2411"/>
      <c r="AC63" s="2408"/>
    </row>
    <row r="64" spans="1:29" ht="28.5" hidden="1" customHeight="1" x14ac:dyDescent="0.25">
      <c r="A64" s="2402">
        <v>41030</v>
      </c>
      <c r="B64" s="2403">
        <v>218.25</v>
      </c>
      <c r="C64" s="2404">
        <v>175.9</v>
      </c>
      <c r="D64" s="2404">
        <v>259.77999999999997</v>
      </c>
      <c r="E64" s="2404">
        <v>996.6</v>
      </c>
      <c r="F64" s="2404">
        <v>1464.59</v>
      </c>
      <c r="G64" s="2404">
        <v>2443.9</v>
      </c>
      <c r="H64" s="2404">
        <v>14911.7</v>
      </c>
      <c r="I64" s="2404">
        <v>1126.4000000000001</v>
      </c>
      <c r="J64" s="2405">
        <v>21597.09</v>
      </c>
      <c r="K64" s="2403">
        <v>9</v>
      </c>
      <c r="L64" s="2404">
        <v>13.1</v>
      </c>
      <c r="M64" s="2404">
        <v>146.6</v>
      </c>
      <c r="N64" s="2404">
        <v>235.8</v>
      </c>
      <c r="O64" s="2404">
        <v>104.14</v>
      </c>
      <c r="P64" s="2404">
        <v>129.21</v>
      </c>
      <c r="Q64" s="2404">
        <v>30.09</v>
      </c>
      <c r="R64" s="2404">
        <v>6.34</v>
      </c>
      <c r="S64" s="2404">
        <v>38.9</v>
      </c>
      <c r="T64" s="2404">
        <v>2.4</v>
      </c>
      <c r="U64" s="2404">
        <v>9.25</v>
      </c>
      <c r="V64" s="2404">
        <v>0.33</v>
      </c>
      <c r="W64" s="2404">
        <v>0.2</v>
      </c>
      <c r="X64" s="2405">
        <v>725.36000000000013</v>
      </c>
      <c r="Y64" s="2406">
        <v>22322.45</v>
      </c>
      <c r="Z64" s="2407"/>
      <c r="AA64" s="2408"/>
      <c r="AB64" s="2411"/>
      <c r="AC64" s="2408"/>
    </row>
    <row r="65" spans="1:29" ht="28.5" hidden="1" customHeight="1" x14ac:dyDescent="0.25">
      <c r="A65" s="2402">
        <v>41061</v>
      </c>
      <c r="B65" s="2403">
        <v>218.22</v>
      </c>
      <c r="C65" s="2404">
        <v>176.76</v>
      </c>
      <c r="D65" s="2404">
        <v>258.8</v>
      </c>
      <c r="E65" s="2404">
        <v>996.95</v>
      </c>
      <c r="F65" s="2404">
        <v>1446.05</v>
      </c>
      <c r="G65" s="2404">
        <v>2381.3000000000002</v>
      </c>
      <c r="H65" s="2404">
        <v>14668.3</v>
      </c>
      <c r="I65" s="2404">
        <v>1113.0899999999999</v>
      </c>
      <c r="J65" s="2405">
        <v>21259.47</v>
      </c>
      <c r="K65" s="2403">
        <v>9</v>
      </c>
      <c r="L65" s="2404">
        <v>13.1</v>
      </c>
      <c r="M65" s="2404">
        <v>147.6</v>
      </c>
      <c r="N65" s="2404">
        <v>235.82</v>
      </c>
      <c r="O65" s="2404">
        <v>104.13</v>
      </c>
      <c r="P65" s="2404">
        <v>129.15</v>
      </c>
      <c r="Q65" s="2404">
        <v>30.2</v>
      </c>
      <c r="R65" s="2404">
        <v>6.34</v>
      </c>
      <c r="S65" s="2404">
        <v>38.94</v>
      </c>
      <c r="T65" s="2404">
        <v>2.4300000000000002</v>
      </c>
      <c r="U65" s="2404">
        <v>9.25</v>
      </c>
      <c r="V65" s="2404">
        <v>0.3</v>
      </c>
      <c r="W65" s="2404">
        <v>0.2</v>
      </c>
      <c r="X65" s="2405">
        <v>726.45999999999992</v>
      </c>
      <c r="Y65" s="2406">
        <v>21985.93</v>
      </c>
      <c r="Z65" s="2407"/>
      <c r="AA65" s="2408"/>
      <c r="AB65" s="2411"/>
      <c r="AC65" s="2408"/>
    </row>
    <row r="66" spans="1:29" ht="28.5" hidden="1" customHeight="1" x14ac:dyDescent="0.25">
      <c r="A66" s="2402">
        <v>41091</v>
      </c>
      <c r="B66" s="2403">
        <v>217.9</v>
      </c>
      <c r="C66" s="2404">
        <v>177.9</v>
      </c>
      <c r="D66" s="2404">
        <v>259.82</v>
      </c>
      <c r="E66" s="2404">
        <v>1005.9</v>
      </c>
      <c r="F66" s="2404">
        <v>1430.6</v>
      </c>
      <c r="G66" s="2404">
        <v>2469.42</v>
      </c>
      <c r="H66" s="2404">
        <v>14993.64</v>
      </c>
      <c r="I66" s="2404">
        <v>1105.24</v>
      </c>
      <c r="J66" s="2405">
        <v>21660.400000000001</v>
      </c>
      <c r="K66" s="2403">
        <v>8.99</v>
      </c>
      <c r="L66" s="2404">
        <v>13.1</v>
      </c>
      <c r="M66" s="2404">
        <v>150.05000000000001</v>
      </c>
      <c r="N66" s="2404">
        <v>235.9</v>
      </c>
      <c r="O66" s="2404">
        <v>104.14</v>
      </c>
      <c r="P66" s="2404">
        <v>129.19999999999999</v>
      </c>
      <c r="Q66" s="2404">
        <v>30.41</v>
      </c>
      <c r="R66" s="2404">
        <v>6.34</v>
      </c>
      <c r="S66" s="2404">
        <v>38.97</v>
      </c>
      <c r="T66" s="2404">
        <v>2.4300000000000002</v>
      </c>
      <c r="U66" s="2404">
        <v>9.3000000000000007</v>
      </c>
      <c r="V66" s="2404">
        <v>0.3</v>
      </c>
      <c r="W66" s="2404">
        <v>0.2</v>
      </c>
      <c r="X66" s="2405">
        <v>729.3</v>
      </c>
      <c r="Y66" s="2406">
        <v>22389.7</v>
      </c>
      <c r="Z66" s="2407"/>
      <c r="AA66" s="2408"/>
      <c r="AB66" s="2411"/>
      <c r="AC66" s="2408"/>
    </row>
    <row r="67" spans="1:29" ht="28.5" hidden="1" customHeight="1" x14ac:dyDescent="0.25">
      <c r="A67" s="2402">
        <v>41122</v>
      </c>
      <c r="B67" s="2403">
        <v>217.76</v>
      </c>
      <c r="C67" s="2404">
        <v>183.5</v>
      </c>
      <c r="D67" s="2404">
        <v>266.66000000000003</v>
      </c>
      <c r="E67" s="2404">
        <v>1021.68</v>
      </c>
      <c r="F67" s="2404">
        <v>1446.14</v>
      </c>
      <c r="G67" s="2404">
        <v>2482.6</v>
      </c>
      <c r="H67" s="2404">
        <v>15152.7</v>
      </c>
      <c r="I67" s="2404">
        <v>1304.97</v>
      </c>
      <c r="J67" s="2405">
        <v>22076.010000000002</v>
      </c>
      <c r="K67" s="2403">
        <v>8.99</v>
      </c>
      <c r="L67" s="2404">
        <v>13.1</v>
      </c>
      <c r="M67" s="2404">
        <v>154.34</v>
      </c>
      <c r="N67" s="2404">
        <v>238.45</v>
      </c>
      <c r="O67" s="2404">
        <v>104.26</v>
      </c>
      <c r="P67" s="2404">
        <v>129.19999999999999</v>
      </c>
      <c r="Q67" s="2404">
        <v>30.51</v>
      </c>
      <c r="R67" s="2404">
        <v>6.34</v>
      </c>
      <c r="S67" s="2404">
        <v>38.99</v>
      </c>
      <c r="T67" s="2404">
        <v>2.4300000000000002</v>
      </c>
      <c r="U67" s="2404">
        <v>9.3000000000000007</v>
      </c>
      <c r="V67" s="2404">
        <v>0.33</v>
      </c>
      <c r="W67" s="2404">
        <v>0.2</v>
      </c>
      <c r="X67" s="2405">
        <v>736.4</v>
      </c>
      <c r="Y67" s="2406">
        <v>22812.410000000003</v>
      </c>
      <c r="Z67" s="2407"/>
      <c r="AA67" s="2408"/>
      <c r="AB67" s="2411"/>
      <c r="AC67" s="2408"/>
    </row>
    <row r="68" spans="1:29" ht="28.5" hidden="1" customHeight="1" x14ac:dyDescent="0.25">
      <c r="A68" s="2402">
        <v>41153</v>
      </c>
      <c r="B68" s="2403">
        <v>217.63</v>
      </c>
      <c r="C68" s="2404">
        <v>183.4</v>
      </c>
      <c r="D68" s="2404">
        <v>268.3</v>
      </c>
      <c r="E68" s="2404">
        <v>1047</v>
      </c>
      <c r="F68" s="2404">
        <v>1444.9</v>
      </c>
      <c r="G68" s="2404">
        <v>2460.04</v>
      </c>
      <c r="H68" s="2404">
        <v>14838.55</v>
      </c>
      <c r="I68" s="2404">
        <v>1495.14</v>
      </c>
      <c r="J68" s="2405">
        <v>21954.959999999999</v>
      </c>
      <c r="K68" s="2403">
        <v>8.99</v>
      </c>
      <c r="L68" s="2404">
        <v>13.1</v>
      </c>
      <c r="M68" s="2404">
        <v>154.88</v>
      </c>
      <c r="N68" s="2404">
        <v>239</v>
      </c>
      <c r="O68" s="2404">
        <v>104.3</v>
      </c>
      <c r="P68" s="2404">
        <v>129.19999999999999</v>
      </c>
      <c r="Q68" s="2404">
        <v>30.55</v>
      </c>
      <c r="R68" s="2404">
        <v>6.34</v>
      </c>
      <c r="S68" s="2404">
        <v>39</v>
      </c>
      <c r="T68" s="2404">
        <v>2.42</v>
      </c>
      <c r="U68" s="2404">
        <v>9.3000000000000007</v>
      </c>
      <c r="V68" s="2404">
        <v>0.33</v>
      </c>
      <c r="W68" s="2404">
        <v>0.22</v>
      </c>
      <c r="X68" s="2405">
        <v>737.63</v>
      </c>
      <c r="Y68" s="2406">
        <v>22692.59</v>
      </c>
      <c r="Z68" s="2407"/>
      <c r="AA68" s="2408"/>
      <c r="AB68" s="2411"/>
      <c r="AC68" s="2408"/>
    </row>
    <row r="69" spans="1:29" ht="28.5" hidden="1" customHeight="1" x14ac:dyDescent="0.25">
      <c r="A69" s="2402">
        <v>41183</v>
      </c>
      <c r="B69" s="2403">
        <v>217.49</v>
      </c>
      <c r="C69" s="2404">
        <v>195.87</v>
      </c>
      <c r="D69" s="2404">
        <v>314.95999999999998</v>
      </c>
      <c r="E69" s="2404">
        <v>1059.5</v>
      </c>
      <c r="F69" s="2404">
        <v>1415.9</v>
      </c>
      <c r="G69" s="2404">
        <v>2464.96</v>
      </c>
      <c r="H69" s="2404">
        <v>15104.4</v>
      </c>
      <c r="I69" s="2404">
        <v>1759.53</v>
      </c>
      <c r="J69" s="2405">
        <v>22532.61</v>
      </c>
      <c r="K69" s="2403">
        <v>8.99</v>
      </c>
      <c r="L69" s="2404">
        <v>13.1</v>
      </c>
      <c r="M69" s="2404">
        <v>156.93</v>
      </c>
      <c r="N69" s="2404">
        <v>238.97</v>
      </c>
      <c r="O69" s="2404">
        <v>104.24</v>
      </c>
      <c r="P69" s="2404">
        <v>129.5</v>
      </c>
      <c r="Q69" s="2404">
        <v>30.61</v>
      </c>
      <c r="R69" s="2404">
        <v>6.34</v>
      </c>
      <c r="S69" s="2404">
        <v>39.06</v>
      </c>
      <c r="T69" s="2404">
        <v>2.42</v>
      </c>
      <c r="U69" s="2404">
        <v>9.2799999999999994</v>
      </c>
      <c r="V69" s="2404">
        <v>0.33</v>
      </c>
      <c r="W69" s="2404">
        <v>0.22</v>
      </c>
      <c r="X69" s="2405">
        <v>739.99</v>
      </c>
      <c r="Y69" s="2406">
        <v>23272.600000000002</v>
      </c>
      <c r="Z69" s="2407"/>
      <c r="AA69" s="2408"/>
      <c r="AB69" s="2411"/>
      <c r="AC69" s="2408"/>
    </row>
    <row r="70" spans="1:29" ht="26.25" hidden="1" customHeight="1" x14ac:dyDescent="0.25">
      <c r="A70" s="2402">
        <v>41214</v>
      </c>
      <c r="B70" s="2403">
        <v>217.45</v>
      </c>
      <c r="C70" s="2404">
        <v>193.43</v>
      </c>
      <c r="D70" s="2404">
        <v>310.89999999999998</v>
      </c>
      <c r="E70" s="2404">
        <v>1115.9100000000001</v>
      </c>
      <c r="F70" s="2404">
        <v>1394.5</v>
      </c>
      <c r="G70" s="2404">
        <v>2489.6</v>
      </c>
      <c r="H70" s="2404">
        <v>15041</v>
      </c>
      <c r="I70" s="2404">
        <v>1945.3</v>
      </c>
      <c r="J70" s="2405">
        <v>22708.09</v>
      </c>
      <c r="K70" s="2403">
        <v>9.0009829999999997</v>
      </c>
      <c r="L70" s="2404">
        <v>13.1</v>
      </c>
      <c r="M70" s="2404">
        <v>159.49</v>
      </c>
      <c r="N70" s="2404">
        <v>241.42</v>
      </c>
      <c r="O70" s="2404">
        <v>105.42</v>
      </c>
      <c r="P70" s="2404">
        <v>130.72</v>
      </c>
      <c r="Q70" s="2404">
        <v>30.63</v>
      </c>
      <c r="R70" s="2404">
        <v>6.3390000000000004</v>
      </c>
      <c r="S70" s="2404">
        <v>39.31</v>
      </c>
      <c r="T70" s="2404">
        <v>2.42</v>
      </c>
      <c r="U70" s="2404">
        <v>9.34</v>
      </c>
      <c r="V70" s="2404">
        <v>0.33</v>
      </c>
      <c r="W70" s="2404">
        <v>0.22</v>
      </c>
      <c r="X70" s="2405">
        <v>747.73998300000005</v>
      </c>
      <c r="Y70" s="2406">
        <v>23455.829983</v>
      </c>
      <c r="Z70" s="2407"/>
      <c r="AA70" s="2408"/>
      <c r="AB70" s="2411"/>
      <c r="AC70" s="2408"/>
    </row>
    <row r="71" spans="1:29" ht="28.5" hidden="1" customHeight="1" x14ac:dyDescent="0.25">
      <c r="A71" s="2402">
        <v>41244</v>
      </c>
      <c r="B71" s="2403">
        <v>217.39</v>
      </c>
      <c r="C71" s="2404">
        <v>194.03</v>
      </c>
      <c r="D71" s="2404">
        <v>306.7</v>
      </c>
      <c r="E71" s="2404">
        <v>1284.2</v>
      </c>
      <c r="F71" s="2404">
        <v>1559.5</v>
      </c>
      <c r="G71" s="2404">
        <v>2948.7</v>
      </c>
      <c r="H71" s="2404">
        <v>17722.5</v>
      </c>
      <c r="I71" s="2404">
        <v>2206.34</v>
      </c>
      <c r="J71" s="2405">
        <v>26439.360000000001</v>
      </c>
      <c r="K71" s="2403">
        <v>9</v>
      </c>
      <c r="L71" s="2404">
        <v>13.1</v>
      </c>
      <c r="M71" s="2404">
        <v>165.54</v>
      </c>
      <c r="N71" s="2404">
        <v>245.15</v>
      </c>
      <c r="O71" s="2404">
        <v>107.89</v>
      </c>
      <c r="P71" s="2404">
        <v>131.78</v>
      </c>
      <c r="Q71" s="2404">
        <v>30.89</v>
      </c>
      <c r="R71" s="2404">
        <v>6.33</v>
      </c>
      <c r="S71" s="2404">
        <v>39.54</v>
      </c>
      <c r="T71" s="2404">
        <v>2.42</v>
      </c>
      <c r="U71" s="2404">
        <v>9.3699999999999992</v>
      </c>
      <c r="V71" s="2404">
        <v>0.33</v>
      </c>
      <c r="W71" s="2404">
        <v>0.22</v>
      </c>
      <c r="X71" s="2405">
        <v>761.56</v>
      </c>
      <c r="Y71" s="2406">
        <v>27200.920000000002</v>
      </c>
      <c r="Z71" s="2407"/>
      <c r="AA71" s="2408"/>
      <c r="AB71" s="2411"/>
      <c r="AC71" s="2408"/>
    </row>
    <row r="72" spans="1:29" ht="28.5" hidden="1" customHeight="1" x14ac:dyDescent="0.25">
      <c r="A72" s="2402">
        <v>41275</v>
      </c>
      <c r="B72" s="2403">
        <v>217.32</v>
      </c>
      <c r="C72" s="2404">
        <v>190.4</v>
      </c>
      <c r="D72" s="2404">
        <v>293.81</v>
      </c>
      <c r="E72" s="2404">
        <v>1151.3</v>
      </c>
      <c r="F72" s="2404">
        <v>1448</v>
      </c>
      <c r="G72" s="2404">
        <v>2664.6</v>
      </c>
      <c r="H72" s="2404">
        <v>16403.5</v>
      </c>
      <c r="I72" s="2404">
        <v>2264</v>
      </c>
      <c r="J72" s="2405">
        <v>24632.93</v>
      </c>
      <c r="K72" s="2403">
        <v>9</v>
      </c>
      <c r="L72" s="2404">
        <v>13.1</v>
      </c>
      <c r="M72" s="2404">
        <v>168.79</v>
      </c>
      <c r="N72" s="2404">
        <v>247.32</v>
      </c>
      <c r="O72" s="2404">
        <v>109.34</v>
      </c>
      <c r="P72" s="2404">
        <v>132.81</v>
      </c>
      <c r="Q72" s="2404">
        <v>30.96</v>
      </c>
      <c r="R72" s="2404">
        <v>6.34</v>
      </c>
      <c r="S72" s="2404">
        <v>39.71</v>
      </c>
      <c r="T72" s="2404">
        <v>2.42</v>
      </c>
      <c r="U72" s="2404">
        <v>9.39</v>
      </c>
      <c r="V72" s="2404">
        <v>0.33</v>
      </c>
      <c r="W72" s="2404">
        <v>0.2</v>
      </c>
      <c r="X72" s="2405">
        <v>769.71</v>
      </c>
      <c r="Y72" s="2406">
        <v>25402.639999999999</v>
      </c>
      <c r="Z72" s="2407"/>
      <c r="AA72" s="2408"/>
      <c r="AB72" s="2411"/>
      <c r="AC72" s="2408"/>
    </row>
    <row r="73" spans="1:29" ht="28.5" hidden="1" customHeight="1" x14ac:dyDescent="0.25">
      <c r="A73" s="2402">
        <v>41306</v>
      </c>
      <c r="B73" s="2403">
        <v>217.19</v>
      </c>
      <c r="C73" s="2404">
        <v>187.92</v>
      </c>
      <c r="D73" s="2404">
        <v>288.66000000000003</v>
      </c>
      <c r="E73" s="2404">
        <v>1168.05</v>
      </c>
      <c r="F73" s="2404">
        <v>1391.75</v>
      </c>
      <c r="G73" s="2404">
        <v>2511.4899999999998</v>
      </c>
      <c r="H73" s="2404">
        <v>15837.7</v>
      </c>
      <c r="I73" s="2404">
        <v>2361.6999999999998</v>
      </c>
      <c r="J73" s="2405">
        <v>23964.460000000003</v>
      </c>
      <c r="K73" s="2403">
        <v>9</v>
      </c>
      <c r="L73" s="2404">
        <v>13.1</v>
      </c>
      <c r="M73" s="2404">
        <v>170.14</v>
      </c>
      <c r="N73" s="2404">
        <v>247.42500000000001</v>
      </c>
      <c r="O73" s="2404">
        <v>110.86499999999999</v>
      </c>
      <c r="P73" s="2404">
        <v>133.58000000000001</v>
      </c>
      <c r="Q73" s="2404">
        <v>31.02</v>
      </c>
      <c r="R73" s="2404">
        <v>6.3390000000000004</v>
      </c>
      <c r="S73" s="2404">
        <v>39.85</v>
      </c>
      <c r="T73" s="2404">
        <v>2.42</v>
      </c>
      <c r="U73" s="2404">
        <v>9.41</v>
      </c>
      <c r="V73" s="2404">
        <v>0.33</v>
      </c>
      <c r="W73" s="2404">
        <v>0.22</v>
      </c>
      <c r="X73" s="2405">
        <v>773.69900000000007</v>
      </c>
      <c r="Y73" s="2406">
        <v>24738.159000000003</v>
      </c>
      <c r="Z73" s="2407"/>
      <c r="AA73" s="2411"/>
      <c r="AB73" s="2411"/>
      <c r="AC73" s="2408"/>
    </row>
    <row r="74" spans="1:29" ht="28.5" hidden="1" customHeight="1" x14ac:dyDescent="0.25">
      <c r="A74" s="2402">
        <v>41334</v>
      </c>
      <c r="B74" s="2403">
        <v>217.14</v>
      </c>
      <c r="C74" s="2404">
        <v>188.9</v>
      </c>
      <c r="D74" s="2404">
        <v>287.89999999999998</v>
      </c>
      <c r="E74" s="2404">
        <v>1159.3</v>
      </c>
      <c r="F74" s="2404">
        <v>1383.7</v>
      </c>
      <c r="G74" s="2404">
        <v>2528.1</v>
      </c>
      <c r="H74" s="2404">
        <v>16082.1</v>
      </c>
      <c r="I74" s="2404">
        <v>2572.8000000000002</v>
      </c>
      <c r="J74" s="2405">
        <v>24419.94</v>
      </c>
      <c r="K74" s="2403">
        <v>9</v>
      </c>
      <c r="L74" s="2404">
        <v>13.1</v>
      </c>
      <c r="M74" s="2404">
        <v>169.59</v>
      </c>
      <c r="N74" s="2404">
        <v>247.14</v>
      </c>
      <c r="O74" s="2404">
        <v>111.5</v>
      </c>
      <c r="P74" s="2404">
        <v>134.4</v>
      </c>
      <c r="Q74" s="2404">
        <v>31.03</v>
      </c>
      <c r="R74" s="2404">
        <v>6.3390000000000004</v>
      </c>
      <c r="S74" s="2404">
        <v>39.97</v>
      </c>
      <c r="T74" s="2404">
        <v>2.42</v>
      </c>
      <c r="U74" s="2404">
        <v>9.4499999999999993</v>
      </c>
      <c r="V74" s="2404">
        <v>0.33</v>
      </c>
      <c r="W74" s="2404">
        <v>0.22</v>
      </c>
      <c r="X74" s="2405">
        <v>774.48900000000003</v>
      </c>
      <c r="Y74" s="2406">
        <v>25194.429</v>
      </c>
      <c r="Z74" s="2407"/>
      <c r="AA74" s="2408"/>
      <c r="AB74" s="2411"/>
      <c r="AC74" s="2408"/>
    </row>
    <row r="75" spans="1:29" ht="28.5" hidden="1" customHeight="1" x14ac:dyDescent="0.25">
      <c r="A75" s="2402">
        <v>41365</v>
      </c>
      <c r="B75" s="2403">
        <v>217.04</v>
      </c>
      <c r="C75" s="2404">
        <v>188.8</v>
      </c>
      <c r="D75" s="2404">
        <v>286.5</v>
      </c>
      <c r="E75" s="2404">
        <v>1132.3</v>
      </c>
      <c r="F75" s="2404">
        <v>1370.4</v>
      </c>
      <c r="G75" s="2404">
        <v>2529.9</v>
      </c>
      <c r="H75" s="2404">
        <v>15968.7</v>
      </c>
      <c r="I75" s="2404">
        <v>2683.2</v>
      </c>
      <c r="J75" s="2405">
        <v>24376.84</v>
      </c>
      <c r="K75" s="2403">
        <v>9</v>
      </c>
      <c r="L75" s="2404">
        <v>13.1</v>
      </c>
      <c r="M75" s="2404">
        <v>174.18</v>
      </c>
      <c r="N75" s="2404">
        <v>249.04</v>
      </c>
      <c r="O75" s="2404">
        <v>111.62</v>
      </c>
      <c r="P75" s="2404">
        <v>135.13999999999999</v>
      </c>
      <c r="Q75" s="2404">
        <v>31.04</v>
      </c>
      <c r="R75" s="2404">
        <v>6.34</v>
      </c>
      <c r="S75" s="2404">
        <v>40.119999999999997</v>
      </c>
      <c r="T75" s="2404">
        <v>2.4</v>
      </c>
      <c r="U75" s="2404">
        <v>9.4700000000000006</v>
      </c>
      <c r="V75" s="2404">
        <v>0.33</v>
      </c>
      <c r="W75" s="2404">
        <v>0.22</v>
      </c>
      <c r="X75" s="2405">
        <v>782.00000000000011</v>
      </c>
      <c r="Y75" s="2406">
        <v>25158.84</v>
      </c>
      <c r="Z75" s="2407"/>
      <c r="AA75" s="2408"/>
      <c r="AB75" s="2411"/>
      <c r="AC75" s="2408"/>
    </row>
    <row r="76" spans="1:29" ht="28.5" hidden="1" customHeight="1" x14ac:dyDescent="0.25">
      <c r="A76" s="2402">
        <v>41395</v>
      </c>
      <c r="B76" s="2403">
        <v>217</v>
      </c>
      <c r="C76" s="2404">
        <v>187.1</v>
      </c>
      <c r="D76" s="2404">
        <v>273</v>
      </c>
      <c r="E76" s="2404">
        <v>1155.7</v>
      </c>
      <c r="F76" s="2404">
        <v>1279.6600000000001</v>
      </c>
      <c r="G76" s="2404">
        <v>2435.8000000000002</v>
      </c>
      <c r="H76" s="2404">
        <v>15705.8</v>
      </c>
      <c r="I76" s="2404">
        <v>2788.04</v>
      </c>
      <c r="J76" s="2405">
        <v>24042.1</v>
      </c>
      <c r="K76" s="2403">
        <v>9</v>
      </c>
      <c r="L76" s="2404">
        <v>13.12</v>
      </c>
      <c r="M76" s="2404">
        <v>175.44</v>
      </c>
      <c r="N76" s="2404">
        <v>249.35</v>
      </c>
      <c r="O76" s="2404">
        <v>112.4</v>
      </c>
      <c r="P76" s="2404">
        <v>135.77000000000001</v>
      </c>
      <c r="Q76" s="2404">
        <v>31.04</v>
      </c>
      <c r="R76" s="2404">
        <v>6.33</v>
      </c>
      <c r="S76" s="2404">
        <v>40.270000000000003</v>
      </c>
      <c r="T76" s="2404">
        <v>2.42</v>
      </c>
      <c r="U76" s="2404">
        <v>9.49</v>
      </c>
      <c r="V76" s="2404">
        <v>0.33</v>
      </c>
      <c r="W76" s="2404">
        <v>0.2</v>
      </c>
      <c r="X76" s="2405">
        <v>785.16</v>
      </c>
      <c r="Y76" s="2406">
        <v>24827.26</v>
      </c>
      <c r="Z76" s="2407"/>
      <c r="AA76" s="2408"/>
      <c r="AB76" s="2411"/>
      <c r="AC76" s="2408"/>
    </row>
    <row r="77" spans="1:29" ht="28.5" hidden="1" customHeight="1" x14ac:dyDescent="0.25">
      <c r="A77" s="2402">
        <v>41426</v>
      </c>
      <c r="B77" s="2403">
        <v>216.73</v>
      </c>
      <c r="C77" s="2404">
        <v>185.3</v>
      </c>
      <c r="D77" s="2404">
        <v>275.7</v>
      </c>
      <c r="E77" s="2404">
        <v>1119.3</v>
      </c>
      <c r="F77" s="2404">
        <v>1241.4000000000001</v>
      </c>
      <c r="G77" s="2404">
        <v>2417.9</v>
      </c>
      <c r="H77" s="2404">
        <v>15537.8</v>
      </c>
      <c r="I77" s="2404">
        <v>2861.2</v>
      </c>
      <c r="J77" s="2405">
        <v>23855.329999999998</v>
      </c>
      <c r="K77" s="2403">
        <v>9</v>
      </c>
      <c r="L77" s="2404">
        <v>13.1</v>
      </c>
      <c r="M77" s="2404">
        <v>177.63</v>
      </c>
      <c r="N77" s="2404">
        <v>249.49</v>
      </c>
      <c r="O77" s="2404">
        <v>112.83</v>
      </c>
      <c r="P77" s="2404">
        <v>136.38999999999999</v>
      </c>
      <c r="Q77" s="2404">
        <v>31.06</v>
      </c>
      <c r="R77" s="2404">
        <v>6.33</v>
      </c>
      <c r="S77" s="2404">
        <v>40.4</v>
      </c>
      <c r="T77" s="2404">
        <v>2.4</v>
      </c>
      <c r="U77" s="2404">
        <v>9.5</v>
      </c>
      <c r="V77" s="2404">
        <v>0.3</v>
      </c>
      <c r="W77" s="2404">
        <v>0.22</v>
      </c>
      <c r="X77" s="2405">
        <v>788.65</v>
      </c>
      <c r="Y77" s="2406">
        <v>24643.98</v>
      </c>
      <c r="Z77" s="2407"/>
      <c r="AA77" s="2408"/>
      <c r="AB77" s="2411"/>
      <c r="AC77" s="2408"/>
    </row>
    <row r="78" spans="1:29" ht="28.5" hidden="1" customHeight="1" x14ac:dyDescent="0.25">
      <c r="A78" s="2402">
        <v>41456</v>
      </c>
      <c r="B78" s="2403">
        <v>216.7</v>
      </c>
      <c r="C78" s="2404">
        <v>184.3</v>
      </c>
      <c r="D78" s="2404">
        <v>285.8</v>
      </c>
      <c r="E78" s="2404">
        <v>1182.2</v>
      </c>
      <c r="F78" s="2404">
        <v>1248.74</v>
      </c>
      <c r="G78" s="2404">
        <v>2543.02</v>
      </c>
      <c r="H78" s="2404">
        <v>16147.8</v>
      </c>
      <c r="I78" s="2404">
        <v>2858.21</v>
      </c>
      <c r="J78" s="2405">
        <v>24666.769999999997</v>
      </c>
      <c r="K78" s="2403">
        <v>9</v>
      </c>
      <c r="L78" s="2404">
        <v>13.1</v>
      </c>
      <c r="M78" s="2404">
        <v>180.1</v>
      </c>
      <c r="N78" s="2404">
        <v>249.92</v>
      </c>
      <c r="O78" s="2404">
        <v>113</v>
      </c>
      <c r="P78" s="2404">
        <v>137.30000000000001</v>
      </c>
      <c r="Q78" s="2404">
        <v>31.07</v>
      </c>
      <c r="R78" s="2404">
        <v>6.33</v>
      </c>
      <c r="S78" s="2404">
        <v>40.630000000000003</v>
      </c>
      <c r="T78" s="2404">
        <v>2.4</v>
      </c>
      <c r="U78" s="2404">
        <v>9.5500000000000007</v>
      </c>
      <c r="V78" s="2404">
        <v>0.3</v>
      </c>
      <c r="W78" s="2404">
        <v>0.22</v>
      </c>
      <c r="X78" s="2405">
        <v>792.92000000000007</v>
      </c>
      <c r="Y78" s="2406">
        <v>25459.689999999995</v>
      </c>
      <c r="Z78" s="2407"/>
      <c r="AA78" s="2408"/>
      <c r="AB78" s="2411"/>
      <c r="AC78" s="2408"/>
    </row>
    <row r="79" spans="1:29" ht="28.5" hidden="1" customHeight="1" x14ac:dyDescent="0.25">
      <c r="A79" s="2402">
        <v>41487</v>
      </c>
      <c r="B79" s="2403">
        <v>216.7</v>
      </c>
      <c r="C79" s="2404">
        <v>187.18</v>
      </c>
      <c r="D79" s="2404">
        <v>297.89999999999998</v>
      </c>
      <c r="E79" s="2404">
        <v>1198</v>
      </c>
      <c r="F79" s="2404">
        <v>1344.75</v>
      </c>
      <c r="G79" s="2404">
        <v>2691.3</v>
      </c>
      <c r="H79" s="2404">
        <v>15862.32</v>
      </c>
      <c r="I79" s="2404">
        <v>2956.46</v>
      </c>
      <c r="J79" s="2405">
        <v>24754.61</v>
      </c>
      <c r="K79" s="2403">
        <v>9</v>
      </c>
      <c r="L79" s="2404">
        <v>13.13</v>
      </c>
      <c r="M79" s="2404">
        <v>185.49</v>
      </c>
      <c r="N79" s="2404">
        <v>252.23</v>
      </c>
      <c r="O79" s="2404">
        <v>113.3</v>
      </c>
      <c r="P79" s="2404">
        <v>137.69</v>
      </c>
      <c r="Q79" s="2404">
        <v>31.09</v>
      </c>
      <c r="R79" s="2404">
        <v>6.33</v>
      </c>
      <c r="S79" s="2404">
        <v>40.770000000000003</v>
      </c>
      <c r="T79" s="2404">
        <v>2.42</v>
      </c>
      <c r="U79" s="2404">
        <v>9.58</v>
      </c>
      <c r="V79" s="2404">
        <v>0.33</v>
      </c>
      <c r="W79" s="2404">
        <v>0.2</v>
      </c>
      <c r="X79" s="2405">
        <v>801.56000000000006</v>
      </c>
      <c r="Y79" s="2406">
        <v>25556.170000000002</v>
      </c>
      <c r="Z79" s="2407"/>
      <c r="AA79" s="2408"/>
      <c r="AB79" s="2411"/>
      <c r="AC79" s="2408"/>
    </row>
    <row r="80" spans="1:29" ht="28.5" hidden="1" customHeight="1" x14ac:dyDescent="0.25">
      <c r="A80" s="2402">
        <v>41518</v>
      </c>
      <c r="B80" s="2403">
        <v>216.6</v>
      </c>
      <c r="C80" s="2404">
        <v>191.66</v>
      </c>
      <c r="D80" s="2404">
        <v>301.35000000000002</v>
      </c>
      <c r="E80" s="2404">
        <v>1171</v>
      </c>
      <c r="F80" s="2404">
        <v>1301.67</v>
      </c>
      <c r="G80" s="2404">
        <v>2676.1</v>
      </c>
      <c r="H80" s="2404">
        <v>15481.5</v>
      </c>
      <c r="I80" s="2404">
        <v>3000.4</v>
      </c>
      <c r="J80" s="2405">
        <v>24340.280000000002</v>
      </c>
      <c r="K80" s="2403">
        <v>9</v>
      </c>
      <c r="L80" s="2404">
        <v>13.1</v>
      </c>
      <c r="M80" s="2404">
        <v>185.8</v>
      </c>
      <c r="N80" s="2404">
        <v>254.6</v>
      </c>
      <c r="O80" s="2404">
        <v>113.43</v>
      </c>
      <c r="P80" s="2404">
        <v>137.9</v>
      </c>
      <c r="Q80" s="2404">
        <v>31.2</v>
      </c>
      <c r="R80" s="2404">
        <v>6.3</v>
      </c>
      <c r="S80" s="2404">
        <v>40.97</v>
      </c>
      <c r="T80" s="2404">
        <v>2.4</v>
      </c>
      <c r="U80" s="2404">
        <v>9.6199999999999992</v>
      </c>
      <c r="V80" s="2404">
        <v>0.33</v>
      </c>
      <c r="W80" s="2404">
        <v>0.22</v>
      </c>
      <c r="X80" s="2405">
        <v>804.87000000000012</v>
      </c>
      <c r="Y80" s="2406">
        <v>25145.15</v>
      </c>
      <c r="Z80" s="2407"/>
      <c r="AA80" s="2408"/>
      <c r="AB80" s="2411"/>
      <c r="AC80" s="2408"/>
    </row>
    <row r="81" spans="1:29" ht="28.5" hidden="1" customHeight="1" x14ac:dyDescent="0.25">
      <c r="A81" s="2402">
        <v>41548</v>
      </c>
      <c r="B81" s="2403">
        <v>216.59</v>
      </c>
      <c r="C81" s="2404">
        <v>200.39</v>
      </c>
      <c r="D81" s="2404">
        <v>303.49</v>
      </c>
      <c r="E81" s="2404">
        <v>1232.4000000000001</v>
      </c>
      <c r="F81" s="2404">
        <v>1295.586</v>
      </c>
      <c r="G81" s="2404">
        <v>2784.4</v>
      </c>
      <c r="H81" s="2404">
        <v>15740.6</v>
      </c>
      <c r="I81" s="2404">
        <v>3172.1</v>
      </c>
      <c r="J81" s="2405">
        <v>24945.555999999997</v>
      </c>
      <c r="K81" s="2403">
        <v>9</v>
      </c>
      <c r="L81" s="2404">
        <v>13.13</v>
      </c>
      <c r="M81" s="2404">
        <v>186.82</v>
      </c>
      <c r="N81" s="2404">
        <v>254.99</v>
      </c>
      <c r="O81" s="2404">
        <v>113.76</v>
      </c>
      <c r="P81" s="2404">
        <v>139.25</v>
      </c>
      <c r="Q81" s="2404">
        <v>31.17</v>
      </c>
      <c r="R81" s="2404">
        <v>6.3319999999999999</v>
      </c>
      <c r="S81" s="2404">
        <v>41.17</v>
      </c>
      <c r="T81" s="2404">
        <v>2.4</v>
      </c>
      <c r="U81" s="2404">
        <v>9.66</v>
      </c>
      <c r="V81" s="2404">
        <v>0.33</v>
      </c>
      <c r="W81" s="2404">
        <v>0.22</v>
      </c>
      <c r="X81" s="2405">
        <v>808.23199999999997</v>
      </c>
      <c r="Y81" s="2406">
        <v>25753.787999999997</v>
      </c>
      <c r="Z81" s="2407"/>
      <c r="AA81" s="2408"/>
      <c r="AB81" s="2411"/>
      <c r="AC81" s="2408"/>
    </row>
    <row r="82" spans="1:29" ht="28.5" hidden="1" customHeight="1" x14ac:dyDescent="0.25">
      <c r="A82" s="2402">
        <v>41579</v>
      </c>
      <c r="B82" s="2403">
        <v>216.54</v>
      </c>
      <c r="C82" s="2404">
        <v>207.7</v>
      </c>
      <c r="D82" s="2404">
        <v>302.2</v>
      </c>
      <c r="E82" s="2404">
        <v>1211.0999999999999</v>
      </c>
      <c r="F82" s="2404">
        <v>1310.2</v>
      </c>
      <c r="G82" s="2404">
        <v>2846.9</v>
      </c>
      <c r="H82" s="2404">
        <v>15425.9</v>
      </c>
      <c r="I82" s="2404">
        <v>3258.4</v>
      </c>
      <c r="J82" s="2405">
        <v>24778.940000000002</v>
      </c>
      <c r="K82" s="2403">
        <v>9.0079999999999991</v>
      </c>
      <c r="L82" s="2404">
        <v>13.13</v>
      </c>
      <c r="M82" s="2404">
        <v>188.9</v>
      </c>
      <c r="N82" s="2404">
        <v>257.10000000000002</v>
      </c>
      <c r="O82" s="2404">
        <v>115.03</v>
      </c>
      <c r="P82" s="2404">
        <v>140.91</v>
      </c>
      <c r="Q82" s="2404">
        <v>31.47</v>
      </c>
      <c r="R82" s="2404">
        <v>6.33</v>
      </c>
      <c r="S82" s="2404">
        <v>41.4</v>
      </c>
      <c r="T82" s="2404">
        <v>2.42</v>
      </c>
      <c r="U82" s="2404">
        <v>9.7100000000000009</v>
      </c>
      <c r="V82" s="2404">
        <v>0.3</v>
      </c>
      <c r="W82" s="2404">
        <v>0.2</v>
      </c>
      <c r="X82" s="2405">
        <v>815.90800000000002</v>
      </c>
      <c r="Y82" s="2406">
        <v>25594.848000000002</v>
      </c>
      <c r="Z82" s="2407"/>
      <c r="AA82" s="2408"/>
      <c r="AB82" s="2411"/>
      <c r="AC82" s="2408"/>
    </row>
    <row r="83" spans="1:29" ht="28.5" hidden="1" customHeight="1" x14ac:dyDescent="0.25">
      <c r="A83" s="2402">
        <v>41609</v>
      </c>
      <c r="B83" s="2403">
        <v>216.5</v>
      </c>
      <c r="C83" s="2404">
        <v>225.7</v>
      </c>
      <c r="D83" s="2404">
        <v>331.6</v>
      </c>
      <c r="E83" s="2404">
        <v>1373.1</v>
      </c>
      <c r="F83" s="2404">
        <v>1596</v>
      </c>
      <c r="G83" s="2404">
        <v>3535</v>
      </c>
      <c r="H83" s="2404">
        <v>18480.2</v>
      </c>
      <c r="I83" s="2404">
        <v>3778.6</v>
      </c>
      <c r="J83" s="2405">
        <v>29536.699999999997</v>
      </c>
      <c r="K83" s="2403">
        <v>9</v>
      </c>
      <c r="L83" s="2404">
        <v>13.13</v>
      </c>
      <c r="M83" s="2404">
        <v>195.7</v>
      </c>
      <c r="N83" s="2404">
        <v>260.76</v>
      </c>
      <c r="O83" s="2404">
        <v>116.66</v>
      </c>
      <c r="P83" s="2404">
        <v>142.16999999999999</v>
      </c>
      <c r="Q83" s="2404">
        <v>31.7</v>
      </c>
      <c r="R83" s="2404">
        <v>6.3</v>
      </c>
      <c r="S83" s="2404">
        <v>41.6</v>
      </c>
      <c r="T83" s="2404">
        <v>2.4</v>
      </c>
      <c r="U83" s="2404">
        <v>9.8000000000000007</v>
      </c>
      <c r="V83" s="2404">
        <v>0.3</v>
      </c>
      <c r="W83" s="2404">
        <v>0.2</v>
      </c>
      <c r="X83" s="2405">
        <v>829.71999999999991</v>
      </c>
      <c r="Y83" s="2406">
        <v>30366.42</v>
      </c>
      <c r="Z83" s="2407"/>
      <c r="AA83" s="2408"/>
      <c r="AB83" s="2411"/>
      <c r="AC83" s="2408"/>
    </row>
    <row r="84" spans="1:29" ht="28.5" hidden="1" customHeight="1" x14ac:dyDescent="0.25">
      <c r="A84" s="2402">
        <v>41640</v>
      </c>
      <c r="B84" s="2403">
        <v>216.49</v>
      </c>
      <c r="C84" s="2404">
        <v>222.4</v>
      </c>
      <c r="D84" s="2404">
        <v>322.3</v>
      </c>
      <c r="E84" s="2404">
        <v>1255.5</v>
      </c>
      <c r="F84" s="2404">
        <v>1353.2</v>
      </c>
      <c r="G84" s="2404">
        <v>2984.3</v>
      </c>
      <c r="H84" s="2404">
        <v>16470.3</v>
      </c>
      <c r="I84" s="2404">
        <v>3915.1</v>
      </c>
      <c r="J84" s="2405">
        <v>26739.589999999997</v>
      </c>
      <c r="K84" s="2403">
        <v>9.02</v>
      </c>
      <c r="L84" s="2404">
        <v>13.1</v>
      </c>
      <c r="M84" s="2404">
        <v>197.81</v>
      </c>
      <c r="N84" s="2404">
        <v>263.2</v>
      </c>
      <c r="O84" s="2404">
        <v>116.7</v>
      </c>
      <c r="P84" s="2404">
        <v>142.54</v>
      </c>
      <c r="Q84" s="2404">
        <v>31.82</v>
      </c>
      <c r="R84" s="2404">
        <v>6.33</v>
      </c>
      <c r="S84" s="2404">
        <v>41.73</v>
      </c>
      <c r="T84" s="2404">
        <v>2.42</v>
      </c>
      <c r="U84" s="2404">
        <v>9.77</v>
      </c>
      <c r="V84" s="2404">
        <v>0.3</v>
      </c>
      <c r="W84" s="2404">
        <v>0.2</v>
      </c>
      <c r="X84" s="2405">
        <v>834.94</v>
      </c>
      <c r="Y84" s="2406">
        <v>27574.529999999995</v>
      </c>
      <c r="Z84" s="2407"/>
      <c r="AA84" s="2408"/>
      <c r="AB84" s="2411"/>
      <c r="AC84" s="2408"/>
    </row>
    <row r="85" spans="1:29" ht="28.5" hidden="1" customHeight="1" x14ac:dyDescent="0.25">
      <c r="A85" s="2402">
        <v>41671</v>
      </c>
      <c r="B85" s="2403">
        <v>216.47</v>
      </c>
      <c r="C85" s="2404">
        <v>221.1</v>
      </c>
      <c r="D85" s="2404">
        <v>321.39999999999998</v>
      </c>
      <c r="E85" s="2404">
        <v>1268.8</v>
      </c>
      <c r="F85" s="2404">
        <v>1350.3</v>
      </c>
      <c r="G85" s="2404">
        <v>2963.5</v>
      </c>
      <c r="H85" s="2404">
        <v>15923.1</v>
      </c>
      <c r="I85" s="2404">
        <v>4074.2</v>
      </c>
      <c r="J85" s="2405">
        <v>26338.87</v>
      </c>
      <c r="K85" s="2403">
        <v>9.02</v>
      </c>
      <c r="L85" s="2404">
        <v>13.14</v>
      </c>
      <c r="M85" s="2404">
        <v>198.45</v>
      </c>
      <c r="N85" s="2404">
        <v>263.13</v>
      </c>
      <c r="O85" s="2404">
        <v>117.6</v>
      </c>
      <c r="P85" s="2404">
        <v>143.19999999999999</v>
      </c>
      <c r="Q85" s="2404">
        <v>31.92</v>
      </c>
      <c r="R85" s="2404">
        <v>6.33</v>
      </c>
      <c r="S85" s="2404">
        <v>41.83</v>
      </c>
      <c r="T85" s="2404">
        <v>2.42</v>
      </c>
      <c r="U85" s="2404">
        <v>9.8000000000000007</v>
      </c>
      <c r="V85" s="2404">
        <v>0.33</v>
      </c>
      <c r="W85" s="2404">
        <v>0.22</v>
      </c>
      <c r="X85" s="2405">
        <v>837.39</v>
      </c>
      <c r="Y85" s="2406">
        <v>27176.26</v>
      </c>
      <c r="Z85" s="2407"/>
      <c r="AA85" s="2411"/>
      <c r="AB85" s="2411"/>
      <c r="AC85" s="2408"/>
    </row>
    <row r="86" spans="1:29" ht="28.5" hidden="1" customHeight="1" x14ac:dyDescent="0.25">
      <c r="A86" s="2402">
        <v>41699</v>
      </c>
      <c r="B86" s="2403">
        <v>216.4</v>
      </c>
      <c r="C86" s="2404">
        <v>221.1</v>
      </c>
      <c r="D86" s="2404">
        <v>317.66000000000003</v>
      </c>
      <c r="E86" s="2404">
        <v>1249.8499999999999</v>
      </c>
      <c r="F86" s="2404">
        <v>1345</v>
      </c>
      <c r="G86" s="2404">
        <v>2928.45</v>
      </c>
      <c r="H86" s="2404">
        <v>15660.1</v>
      </c>
      <c r="I86" s="2404">
        <v>4229.26</v>
      </c>
      <c r="J86" s="2405">
        <v>26167.82</v>
      </c>
      <c r="K86" s="2403">
        <v>9.02</v>
      </c>
      <c r="L86" s="2404">
        <v>13.14</v>
      </c>
      <c r="M86" s="2404">
        <v>199.7</v>
      </c>
      <c r="N86" s="2404">
        <v>263.33</v>
      </c>
      <c r="O86" s="2404">
        <v>117.73</v>
      </c>
      <c r="P86" s="2404">
        <v>143.87</v>
      </c>
      <c r="Q86" s="2404">
        <v>32.020000000000003</v>
      </c>
      <c r="R86" s="2404">
        <v>6.33</v>
      </c>
      <c r="S86" s="2404">
        <v>41.95</v>
      </c>
      <c r="T86" s="2404">
        <v>2.42</v>
      </c>
      <c r="U86" s="2404">
        <v>9.82</v>
      </c>
      <c r="V86" s="2404">
        <v>0.33</v>
      </c>
      <c r="W86" s="2404">
        <v>0.2</v>
      </c>
      <c r="X86" s="2405">
        <v>839.86000000000013</v>
      </c>
      <c r="Y86" s="2406">
        <v>27007.68</v>
      </c>
      <c r="Z86" s="2407"/>
      <c r="AA86" s="2411"/>
      <c r="AB86" s="2411"/>
      <c r="AC86" s="2408"/>
    </row>
    <row r="87" spans="1:29" ht="28.5" hidden="1" customHeight="1" x14ac:dyDescent="0.25">
      <c r="A87" s="2402">
        <v>41730</v>
      </c>
      <c r="B87" s="2403">
        <v>216.36</v>
      </c>
      <c r="C87" s="2404">
        <v>219.9</v>
      </c>
      <c r="D87" s="2404">
        <v>313.60000000000002</v>
      </c>
      <c r="E87" s="2404">
        <v>1251.98</v>
      </c>
      <c r="F87" s="2404">
        <v>1325.4</v>
      </c>
      <c r="G87" s="2404">
        <v>2877.1</v>
      </c>
      <c r="H87" s="2404">
        <v>15524.2</v>
      </c>
      <c r="I87" s="2404">
        <v>4389.1000000000004</v>
      </c>
      <c r="J87" s="2405">
        <v>26117.64</v>
      </c>
      <c r="K87" s="2403">
        <v>9</v>
      </c>
      <c r="L87" s="2404">
        <v>13.1</v>
      </c>
      <c r="M87" s="2404">
        <v>199.9</v>
      </c>
      <c r="N87" s="2404">
        <v>263.89999999999998</v>
      </c>
      <c r="O87" s="2404">
        <v>118.4</v>
      </c>
      <c r="P87" s="2404">
        <v>144.5</v>
      </c>
      <c r="Q87" s="2404">
        <v>32.200000000000003</v>
      </c>
      <c r="R87" s="2404">
        <v>6.33</v>
      </c>
      <c r="S87" s="2404">
        <v>42.03</v>
      </c>
      <c r="T87" s="2404">
        <v>2.42</v>
      </c>
      <c r="U87" s="2404">
        <v>9.86</v>
      </c>
      <c r="V87" s="2404">
        <v>0.33</v>
      </c>
      <c r="W87" s="2404">
        <v>0.2</v>
      </c>
      <c r="X87" s="2405">
        <v>842.17000000000007</v>
      </c>
      <c r="Y87" s="2406">
        <v>26959.809999999998</v>
      </c>
      <c r="Z87" s="2407"/>
      <c r="AA87" s="2411"/>
      <c r="AB87" s="2411"/>
      <c r="AC87" s="2408"/>
    </row>
    <row r="88" spans="1:29" ht="28.5" hidden="1" customHeight="1" x14ac:dyDescent="0.25">
      <c r="A88" s="2402">
        <v>41760</v>
      </c>
      <c r="B88" s="2403">
        <v>216.3</v>
      </c>
      <c r="C88" s="2404">
        <v>217.9</v>
      </c>
      <c r="D88" s="2404">
        <v>311.89999999999998</v>
      </c>
      <c r="E88" s="2404">
        <v>1213.92</v>
      </c>
      <c r="F88" s="2404">
        <v>1268.71</v>
      </c>
      <c r="G88" s="2404">
        <v>2866.19</v>
      </c>
      <c r="H88" s="2404">
        <v>14803.5</v>
      </c>
      <c r="I88" s="2404">
        <v>4518</v>
      </c>
      <c r="J88" s="2405">
        <v>25416.42</v>
      </c>
      <c r="K88" s="2403">
        <v>9.0229999999999997</v>
      </c>
      <c r="L88" s="2404">
        <v>13.14</v>
      </c>
      <c r="M88" s="2404">
        <v>200.2</v>
      </c>
      <c r="N88" s="2404">
        <v>265.02999999999997</v>
      </c>
      <c r="O88" s="2404">
        <v>118.7</v>
      </c>
      <c r="P88" s="2404">
        <v>144.9</v>
      </c>
      <c r="Q88" s="2404">
        <v>32.299999999999997</v>
      </c>
      <c r="R88" s="2404">
        <v>6.33</v>
      </c>
      <c r="S88" s="2404">
        <v>42</v>
      </c>
      <c r="T88" s="2404">
        <v>2.42</v>
      </c>
      <c r="U88" s="2404">
        <v>9.9</v>
      </c>
      <c r="V88" s="2404">
        <v>0.33</v>
      </c>
      <c r="W88" s="2404">
        <v>0.22</v>
      </c>
      <c r="X88" s="2405">
        <v>844.49299999999994</v>
      </c>
      <c r="Y88" s="2406">
        <v>26260.912999999997</v>
      </c>
      <c r="Z88" s="2407"/>
      <c r="AA88" s="2411"/>
      <c r="AB88" s="2411"/>
      <c r="AC88" s="2408"/>
    </row>
    <row r="89" spans="1:29" ht="28.5" hidden="1" customHeight="1" x14ac:dyDescent="0.25">
      <c r="A89" s="2402">
        <v>41791</v>
      </c>
      <c r="B89" s="2403">
        <v>216.26</v>
      </c>
      <c r="C89" s="2404">
        <v>218.5</v>
      </c>
      <c r="D89" s="2404">
        <v>314.39999999999998</v>
      </c>
      <c r="E89" s="2404">
        <v>1236.5999999999999</v>
      </c>
      <c r="F89" s="2404">
        <v>1282.9000000000001</v>
      </c>
      <c r="G89" s="2404">
        <v>2870.9</v>
      </c>
      <c r="H89" s="2404">
        <v>15064.12</v>
      </c>
      <c r="I89" s="2404">
        <v>4532</v>
      </c>
      <c r="J89" s="2405">
        <v>25735.68</v>
      </c>
      <c r="K89" s="2403">
        <v>9.0239999999999991</v>
      </c>
      <c r="L89" s="2404">
        <v>13.14</v>
      </c>
      <c r="M89" s="2404">
        <v>201</v>
      </c>
      <c r="N89" s="2404">
        <v>266.10000000000002</v>
      </c>
      <c r="O89" s="2404">
        <v>119.4</v>
      </c>
      <c r="P89" s="2404">
        <v>145.4</v>
      </c>
      <c r="Q89" s="2404">
        <v>32.4</v>
      </c>
      <c r="R89" s="2404">
        <v>6.33</v>
      </c>
      <c r="S89" s="2404">
        <v>42.15</v>
      </c>
      <c r="T89" s="2404">
        <v>2.4</v>
      </c>
      <c r="U89" s="2404">
        <v>9.9</v>
      </c>
      <c r="V89" s="2404">
        <v>0.3</v>
      </c>
      <c r="W89" s="2404">
        <v>0.22</v>
      </c>
      <c r="X89" s="2405">
        <v>847.7639999999999</v>
      </c>
      <c r="Y89" s="2406">
        <v>26583.444</v>
      </c>
      <c r="Z89" s="2407"/>
      <c r="AA89" s="2411"/>
      <c r="AB89" s="2411"/>
      <c r="AC89" s="2408"/>
    </row>
    <row r="90" spans="1:29" ht="28.5" hidden="1" customHeight="1" x14ac:dyDescent="0.25">
      <c r="A90" s="2402">
        <v>41821</v>
      </c>
      <c r="B90" s="2403">
        <v>216.25</v>
      </c>
      <c r="C90" s="2404">
        <v>223.36</v>
      </c>
      <c r="D90" s="2404">
        <v>321.7</v>
      </c>
      <c r="E90" s="2404">
        <v>1267.75</v>
      </c>
      <c r="F90" s="2404">
        <v>1342.8</v>
      </c>
      <c r="G90" s="2404">
        <v>2978.2</v>
      </c>
      <c r="H90" s="2404">
        <v>15851</v>
      </c>
      <c r="I90" s="2404">
        <v>4526.1000000000004</v>
      </c>
      <c r="J90" s="2405">
        <v>26727.159999999996</v>
      </c>
      <c r="K90" s="2403">
        <v>9.0239999999999991</v>
      </c>
      <c r="L90" s="2404">
        <v>13.14</v>
      </c>
      <c r="M90" s="2404">
        <v>201.4</v>
      </c>
      <c r="N90" s="2404">
        <v>266.62</v>
      </c>
      <c r="O90" s="2404">
        <v>119.89</v>
      </c>
      <c r="P90" s="2404">
        <v>145.87</v>
      </c>
      <c r="Q90" s="2404">
        <v>32.549999999999997</v>
      </c>
      <c r="R90" s="2404">
        <v>6.3319999999999999</v>
      </c>
      <c r="S90" s="2404">
        <v>42.38</v>
      </c>
      <c r="T90" s="2404">
        <v>2.42</v>
      </c>
      <c r="U90" s="2404">
        <v>9.9499999999999993</v>
      </c>
      <c r="V90" s="2404">
        <v>0.33</v>
      </c>
      <c r="W90" s="2404">
        <v>0.22</v>
      </c>
      <c r="X90" s="2405">
        <v>850.12600000000009</v>
      </c>
      <c r="Y90" s="2406">
        <v>27577.285999999996</v>
      </c>
      <c r="Z90" s="2407"/>
      <c r="AA90" s="2411"/>
      <c r="AB90" s="2411"/>
      <c r="AC90" s="2408"/>
    </row>
    <row r="91" spans="1:29" ht="28.5" hidden="1" customHeight="1" x14ac:dyDescent="0.25">
      <c r="A91" s="2402">
        <v>41852</v>
      </c>
      <c r="B91" s="2403">
        <v>216.16</v>
      </c>
      <c r="C91" s="2404">
        <v>224.6</v>
      </c>
      <c r="D91" s="2404">
        <v>322.8</v>
      </c>
      <c r="E91" s="2404">
        <v>1282.0999999999999</v>
      </c>
      <c r="F91" s="2404">
        <v>1320.78</v>
      </c>
      <c r="G91" s="2404">
        <v>2971.4</v>
      </c>
      <c r="H91" s="2404">
        <v>15351.9</v>
      </c>
      <c r="I91" s="2404">
        <v>4675.2</v>
      </c>
      <c r="J91" s="2405">
        <v>26364.94</v>
      </c>
      <c r="K91" s="2403">
        <v>9</v>
      </c>
      <c r="L91" s="2404">
        <v>13.1</v>
      </c>
      <c r="M91" s="2404">
        <v>201.7</v>
      </c>
      <c r="N91" s="2404">
        <v>268.60000000000002</v>
      </c>
      <c r="O91" s="2404">
        <v>120.26</v>
      </c>
      <c r="P91" s="2404">
        <v>146.5</v>
      </c>
      <c r="Q91" s="2404">
        <v>32.69</v>
      </c>
      <c r="R91" s="2404">
        <v>6.33</v>
      </c>
      <c r="S91" s="2404">
        <v>42.57</v>
      </c>
      <c r="T91" s="2404">
        <v>2.42</v>
      </c>
      <c r="U91" s="2404">
        <v>10</v>
      </c>
      <c r="V91" s="2404">
        <v>0.33</v>
      </c>
      <c r="W91" s="2404">
        <v>0.22</v>
      </c>
      <c r="X91" s="2405">
        <v>853.72</v>
      </c>
      <c r="Y91" s="2406">
        <v>27218.66</v>
      </c>
      <c r="Z91" s="2407"/>
      <c r="AA91" s="2411"/>
      <c r="AB91" s="2411"/>
      <c r="AC91" s="2408"/>
    </row>
    <row r="92" spans="1:29" ht="28.5" hidden="1" customHeight="1" x14ac:dyDescent="0.25">
      <c r="A92" s="2402">
        <v>41883</v>
      </c>
      <c r="B92" s="2403">
        <v>216.13</v>
      </c>
      <c r="C92" s="2404">
        <v>224.86</v>
      </c>
      <c r="D92" s="2404">
        <v>321.60000000000002</v>
      </c>
      <c r="E92" s="2404">
        <v>1271.0999999999999</v>
      </c>
      <c r="F92" s="2404">
        <v>1287.3800000000001</v>
      </c>
      <c r="G92" s="2404">
        <v>2907.6</v>
      </c>
      <c r="H92" s="2404">
        <v>14951.9</v>
      </c>
      <c r="I92" s="2404">
        <v>4771</v>
      </c>
      <c r="J92" s="2405">
        <v>25951.57</v>
      </c>
      <c r="K92" s="2403">
        <v>9.0280000000000005</v>
      </c>
      <c r="L92" s="2404">
        <v>13.15</v>
      </c>
      <c r="M92" s="2404">
        <v>201.9</v>
      </c>
      <c r="N92" s="2404">
        <v>271.05</v>
      </c>
      <c r="O92" s="2404">
        <v>120.68</v>
      </c>
      <c r="P92" s="2404">
        <v>147.1</v>
      </c>
      <c r="Q92" s="2404">
        <v>32.81</v>
      </c>
      <c r="R92" s="2404">
        <v>6.3310000000000004</v>
      </c>
      <c r="S92" s="2404">
        <v>42.74</v>
      </c>
      <c r="T92" s="2404">
        <v>2.4</v>
      </c>
      <c r="U92" s="2404">
        <v>10.02</v>
      </c>
      <c r="V92" s="2404">
        <v>0.33</v>
      </c>
      <c r="W92" s="2404">
        <v>0.2</v>
      </c>
      <c r="X92" s="2405">
        <v>857.73900000000015</v>
      </c>
      <c r="Y92" s="2406">
        <v>26809.309000000001</v>
      </c>
      <c r="Z92" s="2407"/>
      <c r="AA92" s="2411"/>
      <c r="AB92" s="2411"/>
      <c r="AC92" s="2408"/>
    </row>
    <row r="93" spans="1:29" ht="28.5" hidden="1" customHeight="1" x14ac:dyDescent="0.25">
      <c r="A93" s="2402">
        <v>41913</v>
      </c>
      <c r="B93" s="2403">
        <v>216.06</v>
      </c>
      <c r="C93" s="2404">
        <v>224.3</v>
      </c>
      <c r="D93" s="2404">
        <v>324.7</v>
      </c>
      <c r="E93" s="2404">
        <v>1247.7</v>
      </c>
      <c r="F93" s="2404">
        <v>1345.6</v>
      </c>
      <c r="G93" s="2404">
        <v>2995.9</v>
      </c>
      <c r="H93" s="2404">
        <v>14860.54</v>
      </c>
      <c r="I93" s="2404">
        <v>4759.3999999999996</v>
      </c>
      <c r="J93" s="2405">
        <v>25974.200000000004</v>
      </c>
      <c r="K93" s="2403">
        <v>9</v>
      </c>
      <c r="L93" s="2404">
        <v>13.15</v>
      </c>
      <c r="M93" s="2404">
        <v>201.91</v>
      </c>
      <c r="N93" s="2404">
        <v>271.5</v>
      </c>
      <c r="O93" s="2404">
        <v>121.5</v>
      </c>
      <c r="P93" s="2404">
        <v>147.80000000000001</v>
      </c>
      <c r="Q93" s="2404">
        <v>33.04</v>
      </c>
      <c r="R93" s="2404">
        <v>6.3</v>
      </c>
      <c r="S93" s="2404">
        <v>43.03</v>
      </c>
      <c r="T93" s="2404">
        <v>2.4</v>
      </c>
      <c r="U93" s="2404">
        <v>10</v>
      </c>
      <c r="V93" s="2404">
        <v>0.33</v>
      </c>
      <c r="W93" s="2404">
        <v>0.22</v>
      </c>
      <c r="X93" s="2405">
        <v>860.17999999999984</v>
      </c>
      <c r="Y93" s="2406">
        <v>26834.380000000005</v>
      </c>
      <c r="Z93" s="2407"/>
      <c r="AA93" s="2411"/>
      <c r="AB93" s="2411"/>
      <c r="AC93" s="2408"/>
    </row>
    <row r="94" spans="1:29" ht="28.5" hidden="1" customHeight="1" x14ac:dyDescent="0.25">
      <c r="A94" s="2402">
        <v>41944</v>
      </c>
      <c r="B94" s="2403">
        <v>216.04</v>
      </c>
      <c r="C94" s="2404">
        <v>225.24</v>
      </c>
      <c r="D94" s="2404">
        <v>328.6</v>
      </c>
      <c r="E94" s="2404">
        <v>1295.4000000000001</v>
      </c>
      <c r="F94" s="2404">
        <v>1361.3</v>
      </c>
      <c r="G94" s="2404">
        <v>2954.6</v>
      </c>
      <c r="H94" s="2404">
        <v>15290.52</v>
      </c>
      <c r="I94" s="2404">
        <v>4934.2</v>
      </c>
      <c r="J94" s="2405">
        <v>26605.9</v>
      </c>
      <c r="K94" s="2403">
        <v>9</v>
      </c>
      <c r="L94" s="2404">
        <v>13.16</v>
      </c>
      <c r="M94" s="2404">
        <v>202</v>
      </c>
      <c r="N94" s="2404">
        <v>273.3</v>
      </c>
      <c r="O94" s="2404">
        <v>122.14</v>
      </c>
      <c r="P94" s="2404">
        <v>149</v>
      </c>
      <c r="Q94" s="2404">
        <v>33.229999999999997</v>
      </c>
      <c r="R94" s="2404">
        <v>6.3</v>
      </c>
      <c r="S94" s="2404">
        <v>43.24</v>
      </c>
      <c r="T94" s="2404">
        <v>2.4</v>
      </c>
      <c r="U94" s="2404">
        <v>10.119999999999999</v>
      </c>
      <c r="V94" s="2404">
        <v>0.3</v>
      </c>
      <c r="W94" s="2404">
        <v>0.2</v>
      </c>
      <c r="X94" s="2405">
        <v>864.39</v>
      </c>
      <c r="Y94" s="2406">
        <v>27470.29</v>
      </c>
      <c r="Z94" s="2407"/>
      <c r="AA94" s="2411"/>
      <c r="AB94" s="2411"/>
      <c r="AC94" s="2408"/>
    </row>
    <row r="95" spans="1:29" ht="28.5" hidden="1" customHeight="1" x14ac:dyDescent="0.25">
      <c r="A95" s="2402">
        <v>41974</v>
      </c>
      <c r="B95" s="2403">
        <v>216</v>
      </c>
      <c r="C95" s="2404">
        <v>240.88</v>
      </c>
      <c r="D95" s="2404">
        <v>347.45</v>
      </c>
      <c r="E95" s="2404">
        <v>1485.8</v>
      </c>
      <c r="F95" s="2404">
        <v>1647</v>
      </c>
      <c r="G95" s="2404">
        <v>3745.43</v>
      </c>
      <c r="H95" s="2404">
        <v>18829.7</v>
      </c>
      <c r="I95" s="2404">
        <v>5385</v>
      </c>
      <c r="J95" s="2405">
        <v>31897.260000000002</v>
      </c>
      <c r="K95" s="2403">
        <v>9</v>
      </c>
      <c r="L95" s="2404">
        <v>13.16</v>
      </c>
      <c r="M95" s="2404">
        <v>203.1</v>
      </c>
      <c r="N95" s="2404">
        <v>277.3</v>
      </c>
      <c r="O95" s="2404">
        <v>123.26</v>
      </c>
      <c r="P95" s="2404">
        <v>149.97</v>
      </c>
      <c r="Q95" s="2404">
        <v>33.380000000000003</v>
      </c>
      <c r="R95" s="2404">
        <v>6.33</v>
      </c>
      <c r="S95" s="2404">
        <v>43.4</v>
      </c>
      <c r="T95" s="2404">
        <v>2.4</v>
      </c>
      <c r="U95" s="2404">
        <v>10.15</v>
      </c>
      <c r="V95" s="2404">
        <v>0.3</v>
      </c>
      <c r="W95" s="2404">
        <v>0.22</v>
      </c>
      <c r="X95" s="2405">
        <v>871.97</v>
      </c>
      <c r="Y95" s="2406">
        <v>32769.230000000003</v>
      </c>
      <c r="Z95" s="2407"/>
      <c r="AA95" s="2411"/>
      <c r="AB95" s="2411"/>
      <c r="AC95" s="2408"/>
    </row>
    <row r="96" spans="1:29" ht="28.5" hidden="1" customHeight="1" x14ac:dyDescent="0.25">
      <c r="A96" s="2402">
        <v>42005</v>
      </c>
      <c r="B96" s="2403">
        <v>215.9</v>
      </c>
      <c r="C96" s="2404">
        <v>240.8</v>
      </c>
      <c r="D96" s="2404">
        <v>346.8</v>
      </c>
      <c r="E96" s="2404">
        <v>1403.2</v>
      </c>
      <c r="F96" s="2404">
        <v>1482.7</v>
      </c>
      <c r="G96" s="2404">
        <v>3148.18</v>
      </c>
      <c r="H96" s="2404">
        <v>16294.91</v>
      </c>
      <c r="I96" s="2404">
        <v>4918.5600000000004</v>
      </c>
      <c r="J96" s="2405">
        <v>28051.05</v>
      </c>
      <c r="K96" s="2403">
        <v>9</v>
      </c>
      <c r="L96" s="2404">
        <v>13.16</v>
      </c>
      <c r="M96" s="2404">
        <v>203.22</v>
      </c>
      <c r="N96" s="2404">
        <v>281.89999999999998</v>
      </c>
      <c r="O96" s="2404">
        <v>125.6</v>
      </c>
      <c r="P96" s="2404">
        <v>151.4</v>
      </c>
      <c r="Q96" s="2404">
        <v>33.5</v>
      </c>
      <c r="R96" s="2404">
        <v>6.33</v>
      </c>
      <c r="S96" s="2404">
        <v>43.5</v>
      </c>
      <c r="T96" s="2404">
        <v>2.42</v>
      </c>
      <c r="U96" s="2404">
        <v>10.199999999999999</v>
      </c>
      <c r="V96" s="2404">
        <v>0.33</v>
      </c>
      <c r="W96" s="2404">
        <v>0.22</v>
      </c>
      <c r="X96" s="2405">
        <v>880.78000000000009</v>
      </c>
      <c r="Y96" s="2406">
        <v>28931.829999999998</v>
      </c>
      <c r="Z96" s="2407"/>
      <c r="AA96" s="2411"/>
      <c r="AB96" s="2411"/>
      <c r="AC96" s="2408"/>
    </row>
    <row r="97" spans="1:29" ht="28.5" hidden="1" customHeight="1" x14ac:dyDescent="0.25">
      <c r="A97" s="2402">
        <v>42036</v>
      </c>
      <c r="B97" s="2403">
        <v>215.84</v>
      </c>
      <c r="C97" s="2404">
        <v>239.92</v>
      </c>
      <c r="D97" s="2404">
        <v>346</v>
      </c>
      <c r="E97" s="2404">
        <v>1379.7</v>
      </c>
      <c r="F97" s="2404">
        <v>1439.7</v>
      </c>
      <c r="G97" s="2404">
        <v>3206.2</v>
      </c>
      <c r="H97" s="2404">
        <v>16165</v>
      </c>
      <c r="I97" s="2404">
        <v>4901</v>
      </c>
      <c r="J97" s="2405">
        <v>27893.360000000001</v>
      </c>
      <c r="K97" s="2403">
        <v>9.0500000000000007</v>
      </c>
      <c r="L97" s="2404">
        <v>13.2</v>
      </c>
      <c r="M97" s="2404">
        <v>203.21</v>
      </c>
      <c r="N97" s="2404">
        <v>282</v>
      </c>
      <c r="O97" s="2404">
        <v>126.1</v>
      </c>
      <c r="P97" s="2404">
        <v>151.80000000000001</v>
      </c>
      <c r="Q97" s="2404">
        <v>33.64</v>
      </c>
      <c r="R97" s="2404">
        <v>6.3</v>
      </c>
      <c r="S97" s="2404">
        <v>43.7</v>
      </c>
      <c r="T97" s="2404">
        <v>2.4</v>
      </c>
      <c r="U97" s="2404">
        <v>10.199999999999999</v>
      </c>
      <c r="V97" s="2404">
        <v>0.3</v>
      </c>
      <c r="W97" s="2404">
        <v>0.2</v>
      </c>
      <c r="X97" s="2405">
        <v>882.10000000000014</v>
      </c>
      <c r="Y97" s="2406">
        <v>28775.46</v>
      </c>
      <c r="Z97" s="2407"/>
      <c r="AA97" s="2411"/>
      <c r="AB97" s="2411"/>
      <c r="AC97" s="2408"/>
    </row>
    <row r="98" spans="1:29" ht="28.5" hidden="1" customHeight="1" x14ac:dyDescent="0.25">
      <c r="A98" s="2402">
        <v>42064</v>
      </c>
      <c r="B98" s="2403">
        <v>215.84</v>
      </c>
      <c r="C98" s="2404">
        <v>236.6</v>
      </c>
      <c r="D98" s="2404">
        <v>344.05</v>
      </c>
      <c r="E98" s="2404">
        <v>1358.2</v>
      </c>
      <c r="F98" s="2404">
        <v>1387.65</v>
      </c>
      <c r="G98" s="2404">
        <v>3199.3</v>
      </c>
      <c r="H98" s="2404">
        <v>15847.75</v>
      </c>
      <c r="I98" s="2404">
        <v>5000.46</v>
      </c>
      <c r="J98" s="2405">
        <v>27589.85</v>
      </c>
      <c r="K98" s="2403">
        <v>9.1</v>
      </c>
      <c r="L98" s="2404">
        <v>13.2</v>
      </c>
      <c r="M98" s="2404">
        <v>203.21</v>
      </c>
      <c r="N98" s="2404">
        <v>282.5</v>
      </c>
      <c r="O98" s="2404">
        <v>126.6</v>
      </c>
      <c r="P98" s="2404">
        <v>152.35</v>
      </c>
      <c r="Q98" s="2404">
        <v>33.799999999999997</v>
      </c>
      <c r="R98" s="2404">
        <v>6.3</v>
      </c>
      <c r="S98" s="2404">
        <v>43.8</v>
      </c>
      <c r="T98" s="2404">
        <v>2.4</v>
      </c>
      <c r="U98" s="2404">
        <v>10.3</v>
      </c>
      <c r="V98" s="2404">
        <v>0.3</v>
      </c>
      <c r="W98" s="2404">
        <v>0.2</v>
      </c>
      <c r="X98" s="2405">
        <v>884.05999999999983</v>
      </c>
      <c r="Y98" s="2406">
        <v>28473.91</v>
      </c>
      <c r="Z98" s="2407"/>
      <c r="AA98" s="2411"/>
      <c r="AB98" s="2411"/>
      <c r="AC98" s="2408"/>
    </row>
    <row r="99" spans="1:29" ht="28.5" hidden="1" customHeight="1" x14ac:dyDescent="0.25">
      <c r="A99" s="2402">
        <v>42095</v>
      </c>
      <c r="B99" s="2403">
        <v>215.76</v>
      </c>
      <c r="C99" s="2404">
        <v>240.4</v>
      </c>
      <c r="D99" s="2404">
        <v>345.55</v>
      </c>
      <c r="E99" s="2404">
        <v>1343.56</v>
      </c>
      <c r="F99" s="2404">
        <v>1438.8</v>
      </c>
      <c r="G99" s="2404">
        <v>3251.4</v>
      </c>
      <c r="H99" s="2404">
        <v>16328.9</v>
      </c>
      <c r="I99" s="2404">
        <v>5078.8</v>
      </c>
      <c r="J99" s="2405">
        <v>28243.17</v>
      </c>
      <c r="K99" s="2403">
        <v>9.06</v>
      </c>
      <c r="L99" s="2404">
        <v>13.2</v>
      </c>
      <c r="M99" s="2404">
        <v>203.3</v>
      </c>
      <c r="N99" s="2404">
        <v>283.10000000000002</v>
      </c>
      <c r="O99" s="2404">
        <v>127.1</v>
      </c>
      <c r="P99" s="2404">
        <v>153.30000000000001</v>
      </c>
      <c r="Q99" s="2404">
        <v>33.96</v>
      </c>
      <c r="R99" s="2404">
        <v>6.3</v>
      </c>
      <c r="S99" s="2404">
        <v>44</v>
      </c>
      <c r="T99" s="2404">
        <v>2.4</v>
      </c>
      <c r="U99" s="2404">
        <v>10.28</v>
      </c>
      <c r="V99" s="2404">
        <v>0.33</v>
      </c>
      <c r="W99" s="2404">
        <v>0.22</v>
      </c>
      <c r="X99" s="2405">
        <v>886.55</v>
      </c>
      <c r="Y99" s="2406">
        <v>29129.719999999998</v>
      </c>
      <c r="Z99" s="2407"/>
      <c r="AA99" s="2411"/>
      <c r="AB99" s="2411"/>
      <c r="AC99" s="2408"/>
    </row>
    <row r="100" spans="1:29" ht="28.5" hidden="1" customHeight="1" x14ac:dyDescent="0.25">
      <c r="A100" s="2402">
        <v>42125</v>
      </c>
      <c r="B100" s="2403">
        <v>215.7</v>
      </c>
      <c r="C100" s="2404">
        <v>240.5</v>
      </c>
      <c r="D100" s="2404">
        <v>346.1</v>
      </c>
      <c r="E100" s="2404">
        <v>1302.2</v>
      </c>
      <c r="F100" s="2404">
        <v>1403.8</v>
      </c>
      <c r="G100" s="2404">
        <v>3195.7</v>
      </c>
      <c r="H100" s="2404">
        <v>15871.8</v>
      </c>
      <c r="I100" s="2404">
        <v>5157.3</v>
      </c>
      <c r="J100" s="2405">
        <v>27733.1</v>
      </c>
      <c r="K100" s="2403">
        <v>9.1</v>
      </c>
      <c r="L100" s="2404">
        <v>13.18</v>
      </c>
      <c r="M100" s="2404">
        <v>201.45</v>
      </c>
      <c r="N100" s="2404">
        <v>283.5</v>
      </c>
      <c r="O100" s="2404">
        <v>127.7</v>
      </c>
      <c r="P100" s="2404">
        <v>153.80000000000001</v>
      </c>
      <c r="Q100" s="2404">
        <v>34.200000000000003</v>
      </c>
      <c r="R100" s="2404">
        <v>6.3</v>
      </c>
      <c r="S100" s="2404">
        <v>44.16</v>
      </c>
      <c r="T100" s="2404">
        <v>2.4</v>
      </c>
      <c r="U100" s="2404">
        <v>10.3</v>
      </c>
      <c r="V100" s="2404">
        <v>0.3</v>
      </c>
      <c r="W100" s="2404">
        <v>0.2</v>
      </c>
      <c r="X100" s="2405">
        <v>886.58999999999992</v>
      </c>
      <c r="Y100" s="2406">
        <v>28619.69</v>
      </c>
      <c r="Z100" s="2407"/>
      <c r="AA100" s="2411"/>
      <c r="AB100" s="2411"/>
      <c r="AC100" s="2408"/>
    </row>
    <row r="101" spans="1:29" ht="28.5" hidden="1" customHeight="1" x14ac:dyDescent="0.25">
      <c r="A101" s="2402">
        <v>42156</v>
      </c>
      <c r="B101" s="2403">
        <v>215.7</v>
      </c>
      <c r="C101" s="2404">
        <v>242.18</v>
      </c>
      <c r="D101" s="2404">
        <v>345.26</v>
      </c>
      <c r="E101" s="2404">
        <v>1304.3499999999999</v>
      </c>
      <c r="F101" s="2404">
        <v>1384.85</v>
      </c>
      <c r="G101" s="2404">
        <v>3211.89</v>
      </c>
      <c r="H101" s="2404">
        <v>15797.78</v>
      </c>
      <c r="I101" s="2404">
        <v>5248.58</v>
      </c>
      <c r="J101" s="2405">
        <v>27750.590000000004</v>
      </c>
      <c r="K101" s="2403">
        <v>9.08</v>
      </c>
      <c r="L101" s="2404">
        <v>13.18</v>
      </c>
      <c r="M101" s="2404">
        <v>201.5</v>
      </c>
      <c r="N101" s="2404">
        <v>284.08999999999997</v>
      </c>
      <c r="O101" s="2404">
        <v>128.47</v>
      </c>
      <c r="P101" s="2404">
        <v>154.08000000000001</v>
      </c>
      <c r="Q101" s="2404">
        <v>34.32</v>
      </c>
      <c r="R101" s="2404">
        <v>6.33</v>
      </c>
      <c r="S101" s="2404">
        <v>44.27</v>
      </c>
      <c r="T101" s="2404">
        <v>2.4</v>
      </c>
      <c r="U101" s="2404">
        <v>10.34</v>
      </c>
      <c r="V101" s="2404">
        <v>0.3</v>
      </c>
      <c r="W101" s="2404">
        <v>0.2</v>
      </c>
      <c r="X101" s="2405">
        <v>888.56000000000006</v>
      </c>
      <c r="Y101" s="2406">
        <v>28639.150000000005</v>
      </c>
      <c r="Z101" s="2407"/>
      <c r="AA101" s="2411"/>
      <c r="AB101" s="2411"/>
      <c r="AC101" s="2408"/>
    </row>
    <row r="102" spans="1:29" ht="28.5" hidden="1" customHeight="1" x14ac:dyDescent="0.25">
      <c r="A102" s="2402">
        <v>42186</v>
      </c>
      <c r="B102" s="2403">
        <v>215.7</v>
      </c>
      <c r="C102" s="2404">
        <v>240.78</v>
      </c>
      <c r="D102" s="2404">
        <v>347.65</v>
      </c>
      <c r="E102" s="2404">
        <v>1324.2</v>
      </c>
      <c r="F102" s="2404">
        <v>1415.8</v>
      </c>
      <c r="G102" s="2404">
        <v>3174.9</v>
      </c>
      <c r="H102" s="2404">
        <v>16374.4</v>
      </c>
      <c r="I102" s="2404">
        <v>5336.9</v>
      </c>
      <c r="J102" s="2405">
        <v>28430.33</v>
      </c>
      <c r="K102" s="2403">
        <v>9.1</v>
      </c>
      <c r="L102" s="2404">
        <v>13.2</v>
      </c>
      <c r="M102" s="2404">
        <v>201.76</v>
      </c>
      <c r="N102" s="2404">
        <v>286.3</v>
      </c>
      <c r="O102" s="2404">
        <v>128.80000000000001</v>
      </c>
      <c r="P102" s="2404">
        <v>154.6</v>
      </c>
      <c r="Q102" s="2404">
        <v>34.4</v>
      </c>
      <c r="R102" s="2404">
        <v>6.3</v>
      </c>
      <c r="S102" s="2404">
        <v>44.5</v>
      </c>
      <c r="T102" s="2404">
        <v>2.4</v>
      </c>
      <c r="U102" s="2404">
        <v>10.4</v>
      </c>
      <c r="V102" s="2404">
        <v>0.3</v>
      </c>
      <c r="W102" s="2404">
        <v>0.2</v>
      </c>
      <c r="X102" s="2405">
        <v>892.26</v>
      </c>
      <c r="Y102" s="2406">
        <v>29322.59</v>
      </c>
      <c r="Z102" s="2407"/>
      <c r="AA102" s="2411"/>
      <c r="AB102" s="2411"/>
      <c r="AC102" s="2408"/>
    </row>
    <row r="103" spans="1:29" ht="28.5" hidden="1" customHeight="1" x14ac:dyDescent="0.25">
      <c r="A103" s="2414">
        <v>42217</v>
      </c>
      <c r="B103" s="2403">
        <v>215.6</v>
      </c>
      <c r="C103" s="2404">
        <v>236.9</v>
      </c>
      <c r="D103" s="2404">
        <v>346.2</v>
      </c>
      <c r="E103" s="2404">
        <v>1313.77</v>
      </c>
      <c r="F103" s="2404">
        <v>1413.02</v>
      </c>
      <c r="G103" s="2404">
        <v>3175.24</v>
      </c>
      <c r="H103" s="2404">
        <v>16183.7</v>
      </c>
      <c r="I103" s="2404">
        <v>5247.6</v>
      </c>
      <c r="J103" s="2405">
        <v>28132.03</v>
      </c>
      <c r="K103" s="2403">
        <v>9.1</v>
      </c>
      <c r="L103" s="2404">
        <v>13.19</v>
      </c>
      <c r="M103" s="2404">
        <v>201.8</v>
      </c>
      <c r="N103" s="2404">
        <v>286.82</v>
      </c>
      <c r="O103" s="2404">
        <v>129.41999999999999</v>
      </c>
      <c r="P103" s="2404">
        <v>155.33000000000001</v>
      </c>
      <c r="Q103" s="2404">
        <v>34.64</v>
      </c>
      <c r="R103" s="2404">
        <v>6.33</v>
      </c>
      <c r="S103" s="2404">
        <v>44.68</v>
      </c>
      <c r="T103" s="2404">
        <v>2.42</v>
      </c>
      <c r="U103" s="2404">
        <v>10.4</v>
      </c>
      <c r="V103" s="2404">
        <v>0.3</v>
      </c>
      <c r="W103" s="2404">
        <v>0.2</v>
      </c>
      <c r="X103" s="2405">
        <v>894.62999999999988</v>
      </c>
      <c r="Y103" s="2406">
        <v>29026.66</v>
      </c>
      <c r="Z103" s="2407"/>
      <c r="AA103" s="2411"/>
      <c r="AB103" s="2411"/>
      <c r="AC103" s="2408"/>
    </row>
    <row r="104" spans="1:29" ht="28.5" hidden="1" customHeight="1" x14ac:dyDescent="0.25">
      <c r="A104" s="2414">
        <v>42248</v>
      </c>
      <c r="B104" s="2403">
        <v>215.5</v>
      </c>
      <c r="C104" s="2404">
        <v>235.3</v>
      </c>
      <c r="D104" s="2404">
        <v>344.78</v>
      </c>
      <c r="E104" s="2404">
        <v>1332.98</v>
      </c>
      <c r="F104" s="2404">
        <v>1401.7</v>
      </c>
      <c r="G104" s="2404">
        <v>3165.8</v>
      </c>
      <c r="H104" s="2404">
        <v>16217.4</v>
      </c>
      <c r="I104" s="2404">
        <v>5242.6000000000004</v>
      </c>
      <c r="J104" s="2405">
        <v>28156.059999999998</v>
      </c>
      <c r="K104" s="2403">
        <v>9.1</v>
      </c>
      <c r="L104" s="2404">
        <v>13.2</v>
      </c>
      <c r="M104" s="2404">
        <v>201.9</v>
      </c>
      <c r="N104" s="2404">
        <v>289.14</v>
      </c>
      <c r="O104" s="2404">
        <v>129.9</v>
      </c>
      <c r="P104" s="2404">
        <v>155.63999999999999</v>
      </c>
      <c r="Q104" s="2404">
        <v>34.799999999999997</v>
      </c>
      <c r="R104" s="2404">
        <v>6.33</v>
      </c>
      <c r="S104" s="2404">
        <v>44.81</v>
      </c>
      <c r="T104" s="2404">
        <v>2.42</v>
      </c>
      <c r="U104" s="2404">
        <v>10.44</v>
      </c>
      <c r="V104" s="2404">
        <v>0.3</v>
      </c>
      <c r="W104" s="2404">
        <v>0.2</v>
      </c>
      <c r="X104" s="2405">
        <v>898.18</v>
      </c>
      <c r="Y104" s="2406">
        <v>29054.239999999998</v>
      </c>
      <c r="Z104" s="2407"/>
      <c r="AA104" s="2411"/>
      <c r="AB104" s="2411"/>
      <c r="AC104" s="2408"/>
    </row>
    <row r="105" spans="1:29" ht="28.5" hidden="1" customHeight="1" x14ac:dyDescent="0.25">
      <c r="A105" s="2414">
        <v>42278</v>
      </c>
      <c r="B105" s="2403">
        <v>215.52</v>
      </c>
      <c r="C105" s="2404">
        <v>236.13</v>
      </c>
      <c r="D105" s="2404">
        <v>346.1</v>
      </c>
      <c r="E105" s="2404">
        <v>1331.84</v>
      </c>
      <c r="F105" s="2404">
        <v>1460.47</v>
      </c>
      <c r="G105" s="2404">
        <v>3266.11</v>
      </c>
      <c r="H105" s="2404">
        <v>16330.53</v>
      </c>
      <c r="I105" s="2404">
        <v>5283.81</v>
      </c>
      <c r="J105" s="2405">
        <v>28470.510000000002</v>
      </c>
      <c r="K105" s="2403">
        <v>9.1</v>
      </c>
      <c r="L105" s="2404">
        <v>13.2</v>
      </c>
      <c r="M105" s="2404">
        <v>201.7</v>
      </c>
      <c r="N105" s="2404">
        <v>291.26</v>
      </c>
      <c r="O105" s="2404">
        <v>130.19999999999999</v>
      </c>
      <c r="P105" s="2404">
        <v>156.30000000000001</v>
      </c>
      <c r="Q105" s="2404">
        <v>34.89</v>
      </c>
      <c r="R105" s="2404">
        <v>6.33</v>
      </c>
      <c r="S105" s="2404">
        <v>45.1</v>
      </c>
      <c r="T105" s="2404">
        <v>2.4</v>
      </c>
      <c r="U105" s="2404">
        <v>10.5</v>
      </c>
      <c r="V105" s="2404">
        <v>0.33</v>
      </c>
      <c r="W105" s="2404">
        <v>0.2</v>
      </c>
      <c r="X105" s="2405">
        <v>901.5100000000001</v>
      </c>
      <c r="Y105" s="2406">
        <v>29372.02</v>
      </c>
      <c r="Z105" s="2407"/>
      <c r="AA105" s="2411"/>
      <c r="AB105" s="2411"/>
      <c r="AC105" s="2408"/>
    </row>
    <row r="106" spans="1:29" ht="28.5" hidden="1" customHeight="1" x14ac:dyDescent="0.25">
      <c r="A106" s="2414">
        <v>42309</v>
      </c>
      <c r="B106" s="2403">
        <v>215.4</v>
      </c>
      <c r="C106" s="2404">
        <v>239.9</v>
      </c>
      <c r="D106" s="2404">
        <v>350.26</v>
      </c>
      <c r="E106" s="2404">
        <v>1351.9</v>
      </c>
      <c r="F106" s="2404">
        <v>1422.5</v>
      </c>
      <c r="G106" s="2404">
        <v>3224</v>
      </c>
      <c r="H106" s="2404">
        <v>16437.09</v>
      </c>
      <c r="I106" s="2404">
        <v>5228.28</v>
      </c>
      <c r="J106" s="2405">
        <v>28469.329999999998</v>
      </c>
      <c r="K106" s="2403">
        <v>9.11</v>
      </c>
      <c r="L106" s="2404">
        <v>13.2</v>
      </c>
      <c r="M106" s="2404">
        <v>203.2</v>
      </c>
      <c r="N106" s="2404">
        <v>292.60000000000002</v>
      </c>
      <c r="O106" s="2404">
        <v>131.1</v>
      </c>
      <c r="P106" s="2404">
        <v>157.43</v>
      </c>
      <c r="Q106" s="2404">
        <v>35.159999999999997</v>
      </c>
      <c r="R106" s="2404">
        <v>6.33</v>
      </c>
      <c r="S106" s="2404">
        <v>45.3</v>
      </c>
      <c r="T106" s="2404">
        <v>2.4</v>
      </c>
      <c r="U106" s="2404">
        <v>10.5</v>
      </c>
      <c r="V106" s="2404">
        <v>0.3</v>
      </c>
      <c r="W106" s="2404">
        <v>0.2</v>
      </c>
      <c r="X106" s="2405">
        <v>906.83</v>
      </c>
      <c r="Y106" s="2406">
        <v>29376.16</v>
      </c>
      <c r="Z106" s="2407"/>
      <c r="AA106" s="2411"/>
      <c r="AB106" s="2411"/>
      <c r="AC106" s="2408"/>
    </row>
    <row r="107" spans="1:29" ht="28.5" hidden="1" customHeight="1" x14ac:dyDescent="0.25">
      <c r="A107" s="2415">
        <v>42339</v>
      </c>
      <c r="B107" s="2403">
        <v>215.33</v>
      </c>
      <c r="C107" s="2404">
        <v>251.9</v>
      </c>
      <c r="D107" s="2404">
        <v>366.14</v>
      </c>
      <c r="E107" s="2404">
        <v>1534.49</v>
      </c>
      <c r="F107" s="2404">
        <v>1652.34</v>
      </c>
      <c r="G107" s="2404">
        <v>3715.88</v>
      </c>
      <c r="H107" s="2404">
        <v>19704.7</v>
      </c>
      <c r="I107" s="2404">
        <v>5215.8999999999996</v>
      </c>
      <c r="J107" s="2405">
        <v>32656.68</v>
      </c>
      <c r="K107" s="2403">
        <v>9.11</v>
      </c>
      <c r="L107" s="2404">
        <v>13.2</v>
      </c>
      <c r="M107" s="2404">
        <v>205.94</v>
      </c>
      <c r="N107" s="2404">
        <v>296.88</v>
      </c>
      <c r="O107" s="2404">
        <v>132.91</v>
      </c>
      <c r="P107" s="2404">
        <v>159.41999999999999</v>
      </c>
      <c r="Q107" s="2404">
        <v>35.54</v>
      </c>
      <c r="R107" s="2404">
        <v>6.33</v>
      </c>
      <c r="S107" s="2404">
        <v>45.53</v>
      </c>
      <c r="T107" s="2404">
        <v>2.42</v>
      </c>
      <c r="U107" s="2404">
        <v>10.59</v>
      </c>
      <c r="V107" s="2404">
        <v>0.3</v>
      </c>
      <c r="W107" s="2404">
        <v>0.2</v>
      </c>
      <c r="X107" s="2405">
        <v>918.36999999999989</v>
      </c>
      <c r="Y107" s="2406">
        <v>33575.050000000003</v>
      </c>
      <c r="Z107" s="2407"/>
      <c r="AA107" s="2411"/>
      <c r="AB107" s="2411"/>
      <c r="AC107" s="2408"/>
    </row>
    <row r="108" spans="1:29" ht="28.5" hidden="1" customHeight="1" x14ac:dyDescent="0.25">
      <c r="A108" s="2415">
        <v>42370</v>
      </c>
      <c r="B108" s="2403">
        <v>215.29</v>
      </c>
      <c r="C108" s="2404">
        <v>252.1</v>
      </c>
      <c r="D108" s="2404">
        <v>363.8</v>
      </c>
      <c r="E108" s="2404">
        <v>1487.87</v>
      </c>
      <c r="F108" s="2404">
        <v>1573.59</v>
      </c>
      <c r="G108" s="2404">
        <v>3406.55</v>
      </c>
      <c r="H108" s="2404">
        <v>18266.5</v>
      </c>
      <c r="I108" s="2404">
        <v>4919.8</v>
      </c>
      <c r="J108" s="2405">
        <v>30485.5</v>
      </c>
      <c r="K108" s="2403">
        <v>9.1</v>
      </c>
      <c r="L108" s="2404">
        <v>13.2</v>
      </c>
      <c r="M108" s="2404">
        <v>206.62</v>
      </c>
      <c r="N108" s="2404">
        <v>297.22000000000003</v>
      </c>
      <c r="O108" s="2404">
        <v>135.5</v>
      </c>
      <c r="P108" s="2404">
        <v>160.30000000000001</v>
      </c>
      <c r="Q108" s="2404">
        <v>35.619999999999997</v>
      </c>
      <c r="R108" s="2404">
        <v>6.33</v>
      </c>
      <c r="S108" s="2404">
        <v>45.7</v>
      </c>
      <c r="T108" s="2404">
        <v>2.42</v>
      </c>
      <c r="U108" s="2404">
        <v>10.63</v>
      </c>
      <c r="V108" s="2404">
        <v>0.33</v>
      </c>
      <c r="W108" s="2404">
        <v>0.2</v>
      </c>
      <c r="X108" s="2405">
        <v>923.17000000000019</v>
      </c>
      <c r="Y108" s="2406">
        <v>31408.670000000002</v>
      </c>
      <c r="Z108" s="2407"/>
      <c r="AA108" s="2411"/>
      <c r="AB108" s="2411"/>
      <c r="AC108" s="2408"/>
    </row>
    <row r="109" spans="1:29" ht="28.5" hidden="1" customHeight="1" x14ac:dyDescent="0.25">
      <c r="A109" s="2415">
        <v>42401</v>
      </c>
      <c r="B109" s="2403">
        <v>215.24</v>
      </c>
      <c r="C109" s="2404">
        <v>249.2</v>
      </c>
      <c r="D109" s="2404">
        <v>358.84</v>
      </c>
      <c r="E109" s="2404">
        <v>1467.98</v>
      </c>
      <c r="F109" s="2404">
        <v>1487.6</v>
      </c>
      <c r="G109" s="2404">
        <v>3295.6</v>
      </c>
      <c r="H109" s="2404">
        <v>18021.400000000001</v>
      </c>
      <c r="I109" s="2404">
        <v>4864.8999999999996</v>
      </c>
      <c r="J109" s="2405">
        <v>29960.760000000002</v>
      </c>
      <c r="K109" s="2403">
        <v>9.1</v>
      </c>
      <c r="L109" s="2404">
        <v>13.21</v>
      </c>
      <c r="M109" s="2404">
        <v>206.6</v>
      </c>
      <c r="N109" s="2404">
        <v>296.89999999999998</v>
      </c>
      <c r="O109" s="2404">
        <v>135.69999999999999</v>
      </c>
      <c r="P109" s="2404">
        <v>161</v>
      </c>
      <c r="Q109" s="2404">
        <v>35.72</v>
      </c>
      <c r="R109" s="2404">
        <v>6.33</v>
      </c>
      <c r="S109" s="2404">
        <v>45.9</v>
      </c>
      <c r="T109" s="2404">
        <v>2.42</v>
      </c>
      <c r="U109" s="2404">
        <v>10.7</v>
      </c>
      <c r="V109" s="2404">
        <v>0.33</v>
      </c>
      <c r="W109" s="2404">
        <v>0.2</v>
      </c>
      <c r="X109" s="2405">
        <v>924.11000000000013</v>
      </c>
      <c r="Y109" s="2406">
        <v>30884.870000000003</v>
      </c>
      <c r="Z109" s="2407"/>
      <c r="AA109" s="2411"/>
      <c r="AB109" s="2411"/>
      <c r="AC109" s="2408"/>
    </row>
    <row r="110" spans="1:29" ht="28.5" hidden="1" customHeight="1" x14ac:dyDescent="0.25">
      <c r="A110" s="2415">
        <v>42430</v>
      </c>
      <c r="B110" s="2403">
        <v>215.22</v>
      </c>
      <c r="C110" s="2404">
        <v>249.4</v>
      </c>
      <c r="D110" s="2404">
        <v>358.12</v>
      </c>
      <c r="E110" s="2404">
        <v>1457.2</v>
      </c>
      <c r="F110" s="2404">
        <v>1469.86</v>
      </c>
      <c r="G110" s="2404">
        <v>3285.38</v>
      </c>
      <c r="H110" s="2404">
        <v>18182.560000000001</v>
      </c>
      <c r="I110" s="2404">
        <v>4837.1400000000003</v>
      </c>
      <c r="J110" s="2405">
        <v>30054.880000000001</v>
      </c>
      <c r="K110" s="2403">
        <v>9.1</v>
      </c>
      <c r="L110" s="2404">
        <v>13.21</v>
      </c>
      <c r="M110" s="2404">
        <v>206.6</v>
      </c>
      <c r="N110" s="2404">
        <v>297.04000000000002</v>
      </c>
      <c r="O110" s="2404">
        <v>136.83000000000001</v>
      </c>
      <c r="P110" s="2404">
        <v>161.5</v>
      </c>
      <c r="Q110" s="2404">
        <v>35.9</v>
      </c>
      <c r="R110" s="2404">
        <v>6.3</v>
      </c>
      <c r="S110" s="2404">
        <v>45.99</v>
      </c>
      <c r="T110" s="2404">
        <v>2.42</v>
      </c>
      <c r="U110" s="2404">
        <v>10.7</v>
      </c>
      <c r="V110" s="2404">
        <v>0.3</v>
      </c>
      <c r="W110" s="2404">
        <v>0.2</v>
      </c>
      <c r="X110" s="2405">
        <v>926.09</v>
      </c>
      <c r="Y110" s="2406">
        <v>30980.97</v>
      </c>
      <c r="Z110" s="2407"/>
      <c r="AA110" s="2411"/>
      <c r="AB110" s="2411"/>
      <c r="AC110" s="2408"/>
    </row>
    <row r="111" spans="1:29" ht="28.5" hidden="1" customHeight="1" x14ac:dyDescent="0.25">
      <c r="A111" s="2415">
        <v>42461</v>
      </c>
      <c r="B111" s="2403">
        <v>215.2</v>
      </c>
      <c r="C111" s="2404">
        <v>247.1</v>
      </c>
      <c r="D111" s="2404">
        <v>357.49</v>
      </c>
      <c r="E111" s="2404">
        <v>1439.78</v>
      </c>
      <c r="F111" s="2404">
        <v>1456.86</v>
      </c>
      <c r="G111" s="2404">
        <v>3352</v>
      </c>
      <c r="H111" s="2404">
        <v>17859.599999999999</v>
      </c>
      <c r="I111" s="2404">
        <v>4829.9799999999996</v>
      </c>
      <c r="J111" s="2405">
        <v>29758.01</v>
      </c>
      <c r="K111" s="2403">
        <v>9.11</v>
      </c>
      <c r="L111" s="2404">
        <v>13.2</v>
      </c>
      <c r="M111" s="2404">
        <v>206.7</v>
      </c>
      <c r="N111" s="2404">
        <v>297.08</v>
      </c>
      <c r="O111" s="2404">
        <v>136.96</v>
      </c>
      <c r="P111" s="2404">
        <v>161.94999999999999</v>
      </c>
      <c r="Q111" s="2404">
        <v>36</v>
      </c>
      <c r="R111" s="2404">
        <v>6.33</v>
      </c>
      <c r="S111" s="2404">
        <v>46.2</v>
      </c>
      <c r="T111" s="2404">
        <v>2.42</v>
      </c>
      <c r="U111" s="2404">
        <v>10.74</v>
      </c>
      <c r="V111" s="2404">
        <v>0.33</v>
      </c>
      <c r="W111" s="2404">
        <v>0.22</v>
      </c>
      <c r="X111" s="2405">
        <v>927.24000000000012</v>
      </c>
      <c r="Y111" s="2406">
        <v>30685.25</v>
      </c>
      <c r="Z111" s="2407"/>
      <c r="AA111" s="2411"/>
      <c r="AB111" s="2411"/>
      <c r="AC111" s="2408"/>
    </row>
    <row r="112" spans="1:29" ht="28.5" hidden="1" customHeight="1" x14ac:dyDescent="0.25">
      <c r="A112" s="2415">
        <v>42491</v>
      </c>
      <c r="B112" s="2403">
        <v>215.17</v>
      </c>
      <c r="C112" s="2404">
        <v>250.1</v>
      </c>
      <c r="D112" s="2404">
        <v>361.58</v>
      </c>
      <c r="E112" s="2404">
        <v>1458.49</v>
      </c>
      <c r="F112" s="2404">
        <v>1479.06</v>
      </c>
      <c r="G112" s="2404">
        <v>3332.3</v>
      </c>
      <c r="H112" s="2404">
        <v>18021.349999999999</v>
      </c>
      <c r="I112" s="2404">
        <v>4761.8599999999997</v>
      </c>
      <c r="J112" s="2405">
        <v>29879.91</v>
      </c>
      <c r="K112" s="2403">
        <v>9.11</v>
      </c>
      <c r="L112" s="2404">
        <v>13.2</v>
      </c>
      <c r="M112" s="2404">
        <v>206.7</v>
      </c>
      <c r="N112" s="2404">
        <v>297.3</v>
      </c>
      <c r="O112" s="2404">
        <v>137.77000000000001</v>
      </c>
      <c r="P112" s="2404">
        <v>162.75</v>
      </c>
      <c r="Q112" s="2404">
        <v>36.07</v>
      </c>
      <c r="R112" s="2404">
        <v>6.3</v>
      </c>
      <c r="S112" s="2404">
        <v>46.3</v>
      </c>
      <c r="T112" s="2404">
        <v>2.4</v>
      </c>
      <c r="U112" s="2404">
        <v>10.8</v>
      </c>
      <c r="V112" s="2404">
        <v>0.33</v>
      </c>
      <c r="W112" s="2404">
        <v>0.22</v>
      </c>
      <c r="X112" s="2405">
        <v>929.24999999999989</v>
      </c>
      <c r="Y112" s="2406">
        <v>30809.16</v>
      </c>
      <c r="Z112" s="2407"/>
      <c r="AA112" s="2411"/>
      <c r="AB112" s="2411"/>
      <c r="AC112" s="2408"/>
    </row>
    <row r="113" spans="1:29" ht="28.5" hidden="1" customHeight="1" x14ac:dyDescent="0.25">
      <c r="A113" s="2415">
        <v>42522</v>
      </c>
      <c r="B113" s="2403">
        <v>215.01</v>
      </c>
      <c r="C113" s="2404">
        <v>248.35</v>
      </c>
      <c r="D113" s="2404">
        <v>358.24</v>
      </c>
      <c r="E113" s="2404">
        <v>1499.3</v>
      </c>
      <c r="F113" s="2404">
        <v>1463.1</v>
      </c>
      <c r="G113" s="2404">
        <v>3304.2</v>
      </c>
      <c r="H113" s="2404">
        <v>18070.599999999999</v>
      </c>
      <c r="I113" s="2404">
        <v>4728.7</v>
      </c>
      <c r="J113" s="2405">
        <v>29887.5</v>
      </c>
      <c r="K113" s="2403">
        <v>9.11</v>
      </c>
      <c r="L113" s="2404">
        <v>13.22</v>
      </c>
      <c r="M113" s="2404">
        <v>206.7</v>
      </c>
      <c r="N113" s="2404">
        <v>297.42</v>
      </c>
      <c r="O113" s="2404">
        <v>138.34</v>
      </c>
      <c r="P113" s="2404">
        <v>163.30000000000001</v>
      </c>
      <c r="Q113" s="2404">
        <v>36.32</v>
      </c>
      <c r="R113" s="2404">
        <v>6.33</v>
      </c>
      <c r="S113" s="2404">
        <v>46.43</v>
      </c>
      <c r="T113" s="2404">
        <v>2.4</v>
      </c>
      <c r="U113" s="2404">
        <v>10.8</v>
      </c>
      <c r="V113" s="2404">
        <v>0.3</v>
      </c>
      <c r="W113" s="2404">
        <v>0.2</v>
      </c>
      <c r="X113" s="2405">
        <v>930.87000000000012</v>
      </c>
      <c r="Y113" s="2406">
        <v>30818.37</v>
      </c>
      <c r="Z113" s="2407"/>
      <c r="AA113" s="2411"/>
      <c r="AB113" s="2411"/>
      <c r="AC113" s="2408"/>
    </row>
    <row r="114" spans="1:29" ht="28.5" hidden="1" customHeight="1" x14ac:dyDescent="0.25">
      <c r="A114" s="2415">
        <v>42552</v>
      </c>
      <c r="B114" s="2403">
        <v>214.94</v>
      </c>
      <c r="C114" s="2404">
        <v>251.39</v>
      </c>
      <c r="D114" s="2404">
        <v>361.96</v>
      </c>
      <c r="E114" s="2404">
        <v>1536.08</v>
      </c>
      <c r="F114" s="2404">
        <v>1471.99</v>
      </c>
      <c r="G114" s="2404">
        <v>3452.8</v>
      </c>
      <c r="H114" s="2404">
        <v>18305.3</v>
      </c>
      <c r="I114" s="2404">
        <v>4734.2</v>
      </c>
      <c r="J114" s="2405">
        <v>30328.66</v>
      </c>
      <c r="K114" s="2403">
        <v>9.1</v>
      </c>
      <c r="L114" s="2404">
        <v>13.2</v>
      </c>
      <c r="M114" s="2404">
        <v>206.7</v>
      </c>
      <c r="N114" s="2404">
        <v>297.73</v>
      </c>
      <c r="O114" s="2404">
        <v>138.4</v>
      </c>
      <c r="P114" s="2404">
        <v>163.6</v>
      </c>
      <c r="Q114" s="2404">
        <v>36.380000000000003</v>
      </c>
      <c r="R114" s="2404">
        <v>6.33</v>
      </c>
      <c r="S114" s="2404">
        <v>46.6</v>
      </c>
      <c r="T114" s="2404">
        <v>2.4</v>
      </c>
      <c r="U114" s="2404">
        <v>10.85</v>
      </c>
      <c r="V114" s="2404">
        <v>0.3</v>
      </c>
      <c r="W114" s="2404">
        <v>0.2</v>
      </c>
      <c r="X114" s="2405">
        <v>931.79000000000008</v>
      </c>
      <c r="Y114" s="2406">
        <v>31260.45</v>
      </c>
      <c r="Z114" s="2407"/>
      <c r="AA114" s="2411"/>
      <c r="AB114" s="2411"/>
      <c r="AC114" s="2408"/>
    </row>
    <row r="115" spans="1:29" ht="28.5" hidden="1" customHeight="1" x14ac:dyDescent="0.25">
      <c r="A115" s="2415">
        <v>42583</v>
      </c>
      <c r="B115" s="2403">
        <v>214.94</v>
      </c>
      <c r="C115" s="2404">
        <v>252.5</v>
      </c>
      <c r="D115" s="2404">
        <v>364.67</v>
      </c>
      <c r="E115" s="2404">
        <v>1578.8</v>
      </c>
      <c r="F115" s="2404">
        <v>1460.26</v>
      </c>
      <c r="G115" s="2404">
        <v>3356.2</v>
      </c>
      <c r="H115" s="2404">
        <v>18547.28</v>
      </c>
      <c r="I115" s="2404">
        <v>4682.88</v>
      </c>
      <c r="J115" s="2405">
        <v>30457.53</v>
      </c>
      <c r="K115" s="2403">
        <v>9.11</v>
      </c>
      <c r="L115" s="2404">
        <v>13.23</v>
      </c>
      <c r="M115" s="2404">
        <v>206.95</v>
      </c>
      <c r="N115" s="2404">
        <v>298.3</v>
      </c>
      <c r="O115" s="2404">
        <v>139.6</v>
      </c>
      <c r="P115" s="2404">
        <v>164.1</v>
      </c>
      <c r="Q115" s="2404">
        <v>36.6</v>
      </c>
      <c r="R115" s="2404">
        <v>6.3</v>
      </c>
      <c r="S115" s="2404">
        <v>46.8</v>
      </c>
      <c r="T115" s="2404">
        <v>2.4</v>
      </c>
      <c r="U115" s="2404">
        <v>10.9</v>
      </c>
      <c r="V115" s="2404">
        <v>0.33</v>
      </c>
      <c r="W115" s="2404">
        <v>0.2</v>
      </c>
      <c r="X115" s="2405">
        <v>934.82</v>
      </c>
      <c r="Y115" s="2406">
        <v>31392.35</v>
      </c>
      <c r="Z115" s="2407"/>
      <c r="AA115" s="2411"/>
      <c r="AB115" s="2411"/>
      <c r="AC115" s="2408"/>
    </row>
    <row r="116" spans="1:29" ht="28.5" hidden="1" customHeight="1" x14ac:dyDescent="0.25">
      <c r="A116" s="2415">
        <v>42614</v>
      </c>
      <c r="B116" s="2403">
        <v>214.9</v>
      </c>
      <c r="C116" s="2404">
        <v>255.2</v>
      </c>
      <c r="D116" s="2404">
        <v>364.4</v>
      </c>
      <c r="E116" s="2404">
        <v>1554.6</v>
      </c>
      <c r="F116" s="2404">
        <v>1514.8</v>
      </c>
      <c r="G116" s="2404">
        <v>3441.5</v>
      </c>
      <c r="H116" s="2404">
        <v>18727.400000000001</v>
      </c>
      <c r="I116" s="2404">
        <v>4638.7</v>
      </c>
      <c r="J116" s="2405">
        <v>30711.500000000004</v>
      </c>
      <c r="K116" s="2403">
        <v>9.11</v>
      </c>
      <c r="L116" s="2404">
        <v>13.23</v>
      </c>
      <c r="M116" s="2404">
        <v>208.7</v>
      </c>
      <c r="N116" s="2404">
        <v>298.5</v>
      </c>
      <c r="O116" s="2404">
        <v>140.13999999999999</v>
      </c>
      <c r="P116" s="2404">
        <v>164.75</v>
      </c>
      <c r="Q116" s="2404">
        <v>36.700000000000003</v>
      </c>
      <c r="R116" s="2404">
        <v>6.3</v>
      </c>
      <c r="S116" s="2404">
        <v>46.9</v>
      </c>
      <c r="T116" s="2404">
        <v>2.4</v>
      </c>
      <c r="U116" s="2404">
        <v>10.94</v>
      </c>
      <c r="V116" s="2404">
        <v>0.33</v>
      </c>
      <c r="W116" s="2404">
        <v>0.22</v>
      </c>
      <c r="X116" s="2405">
        <v>938.22</v>
      </c>
      <c r="Y116" s="2406">
        <v>31649.720000000005</v>
      </c>
      <c r="Z116" s="2407"/>
      <c r="AA116" s="2411"/>
      <c r="AB116" s="2411"/>
      <c r="AC116" s="2408"/>
    </row>
    <row r="117" spans="1:29" ht="28.5" hidden="1" customHeight="1" x14ac:dyDescent="0.25">
      <c r="A117" s="2415">
        <v>42644</v>
      </c>
      <c r="B117" s="2403">
        <v>214.94</v>
      </c>
      <c r="C117" s="2404">
        <v>255.1</v>
      </c>
      <c r="D117" s="2404">
        <v>370.64</v>
      </c>
      <c r="E117" s="2404">
        <v>1533.6</v>
      </c>
      <c r="F117" s="2404">
        <v>1579.7</v>
      </c>
      <c r="G117" s="2404">
        <v>3478.99</v>
      </c>
      <c r="H117" s="2404">
        <v>19039.55</v>
      </c>
      <c r="I117" s="2404">
        <v>4633.79</v>
      </c>
      <c r="J117" s="2405">
        <v>31106.309999999998</v>
      </c>
      <c r="K117" s="2403">
        <v>9.11</v>
      </c>
      <c r="L117" s="2404">
        <v>13.23</v>
      </c>
      <c r="M117" s="2404">
        <v>210.01</v>
      </c>
      <c r="N117" s="2404">
        <v>302.04000000000002</v>
      </c>
      <c r="O117" s="2404">
        <v>140.80000000000001</v>
      </c>
      <c r="P117" s="2404">
        <v>165.62</v>
      </c>
      <c r="Q117" s="2404">
        <v>36.909999999999997</v>
      </c>
      <c r="R117" s="2404">
        <v>6.3</v>
      </c>
      <c r="S117" s="2404">
        <v>47.1</v>
      </c>
      <c r="T117" s="2404">
        <v>2.42</v>
      </c>
      <c r="U117" s="2404">
        <v>10.987</v>
      </c>
      <c r="V117" s="2404">
        <v>0.33</v>
      </c>
      <c r="W117" s="2404">
        <v>0.22</v>
      </c>
      <c r="X117" s="2405">
        <v>945.077</v>
      </c>
      <c r="Y117" s="2406">
        <v>32051.386999999999</v>
      </c>
      <c r="Z117" s="2407"/>
      <c r="AA117" s="2411"/>
      <c r="AB117" s="2411"/>
      <c r="AC117" s="2408"/>
    </row>
    <row r="118" spans="1:29" ht="28.5" hidden="1" customHeight="1" x14ac:dyDescent="0.25">
      <c r="A118" s="2415">
        <v>42675</v>
      </c>
      <c r="B118" s="2403">
        <v>214.9</v>
      </c>
      <c r="C118" s="2404">
        <v>255.56</v>
      </c>
      <c r="D118" s="2404">
        <v>372.2</v>
      </c>
      <c r="E118" s="2404">
        <v>1600.7</v>
      </c>
      <c r="F118" s="2404">
        <v>1630.15</v>
      </c>
      <c r="G118" s="2404">
        <v>3502.39</v>
      </c>
      <c r="H118" s="2404">
        <v>19022.7</v>
      </c>
      <c r="I118" s="2404">
        <v>4680.49</v>
      </c>
      <c r="J118" s="2405">
        <v>31279.089999999997</v>
      </c>
      <c r="K118" s="2403">
        <v>9.1</v>
      </c>
      <c r="L118" s="2404">
        <v>13.24</v>
      </c>
      <c r="M118" s="2404">
        <v>210.04</v>
      </c>
      <c r="N118" s="2404">
        <v>305.10000000000002</v>
      </c>
      <c r="O118" s="2404">
        <v>141.5</v>
      </c>
      <c r="P118" s="2404">
        <v>166.74</v>
      </c>
      <c r="Q118" s="2404">
        <v>37.06</v>
      </c>
      <c r="R118" s="2404">
        <v>6.33</v>
      </c>
      <c r="S118" s="2404">
        <v>47.32</v>
      </c>
      <c r="T118" s="2404">
        <v>2.42</v>
      </c>
      <c r="U118" s="2404">
        <v>11.06</v>
      </c>
      <c r="V118" s="2404">
        <v>0.33</v>
      </c>
      <c r="W118" s="2404">
        <v>0.22</v>
      </c>
      <c r="X118" s="2405">
        <v>950.46</v>
      </c>
      <c r="Y118" s="2406">
        <v>32229.549999999996</v>
      </c>
      <c r="Z118" s="2407"/>
      <c r="AA118" s="2411"/>
      <c r="AB118" s="2408"/>
      <c r="AC118" s="2408"/>
    </row>
    <row r="119" spans="1:29" ht="28.5" hidden="1" customHeight="1" x14ac:dyDescent="0.25">
      <c r="A119" s="2415">
        <v>42705</v>
      </c>
      <c r="B119" s="2403">
        <v>214.8</v>
      </c>
      <c r="C119" s="2404">
        <v>264.39999999999998</v>
      </c>
      <c r="D119" s="2404">
        <v>384.4</v>
      </c>
      <c r="E119" s="2404">
        <v>1765.2</v>
      </c>
      <c r="F119" s="2404">
        <v>1815.98</v>
      </c>
      <c r="G119" s="2404">
        <v>4186.63</v>
      </c>
      <c r="H119" s="2404">
        <v>21514.34</v>
      </c>
      <c r="I119" s="2404">
        <v>5045.3599999999997</v>
      </c>
      <c r="J119" s="2405">
        <v>35191.11</v>
      </c>
      <c r="K119" s="2403">
        <v>9.1</v>
      </c>
      <c r="L119" s="2404">
        <v>13.24</v>
      </c>
      <c r="M119" s="2404">
        <v>211.4</v>
      </c>
      <c r="N119" s="2404">
        <v>314</v>
      </c>
      <c r="O119" s="2404">
        <v>143.1</v>
      </c>
      <c r="P119" s="2404">
        <v>168.8</v>
      </c>
      <c r="Q119" s="2404">
        <v>37.299999999999997</v>
      </c>
      <c r="R119" s="2404">
        <v>6.3</v>
      </c>
      <c r="S119" s="2404">
        <v>47.5</v>
      </c>
      <c r="T119" s="2404">
        <v>2.4</v>
      </c>
      <c r="U119" s="2404">
        <v>11.1</v>
      </c>
      <c r="V119" s="2404">
        <v>0.33</v>
      </c>
      <c r="W119" s="2404">
        <v>0.22</v>
      </c>
      <c r="X119" s="2405">
        <v>964.79000000000008</v>
      </c>
      <c r="Y119" s="2406">
        <v>36155.9</v>
      </c>
      <c r="Z119" s="2407"/>
      <c r="AA119" s="2411"/>
      <c r="AB119" s="2408"/>
      <c r="AC119" s="2408"/>
    </row>
    <row r="120" spans="1:29" ht="28.5" hidden="1" customHeight="1" x14ac:dyDescent="0.25">
      <c r="A120" s="2415">
        <v>42736</v>
      </c>
      <c r="B120" s="2403">
        <v>214.8</v>
      </c>
      <c r="C120" s="2404">
        <v>262.67</v>
      </c>
      <c r="D120" s="2404">
        <v>385.17</v>
      </c>
      <c r="E120" s="2404">
        <v>1775.1</v>
      </c>
      <c r="F120" s="2404">
        <v>1661.87</v>
      </c>
      <c r="G120" s="2404">
        <v>3935.9</v>
      </c>
      <c r="H120" s="2404">
        <v>20376.400000000001</v>
      </c>
      <c r="I120" s="2404">
        <v>4679.6000000000004</v>
      </c>
      <c r="J120" s="2405">
        <v>33291.51</v>
      </c>
      <c r="K120" s="2403">
        <v>9.1</v>
      </c>
      <c r="L120" s="2404">
        <v>13.23</v>
      </c>
      <c r="M120" s="2404">
        <v>211.6</v>
      </c>
      <c r="N120" s="2404">
        <v>315.3</v>
      </c>
      <c r="O120" s="2404">
        <v>143.19999999999999</v>
      </c>
      <c r="P120" s="2404">
        <v>169.8</v>
      </c>
      <c r="Q120" s="2404">
        <v>37.5</v>
      </c>
      <c r="R120" s="2404">
        <v>6.33</v>
      </c>
      <c r="S120" s="2404">
        <v>47.65</v>
      </c>
      <c r="T120" s="2404">
        <v>2.4</v>
      </c>
      <c r="U120" s="2404">
        <v>11.2</v>
      </c>
      <c r="V120" s="2404">
        <v>0.3</v>
      </c>
      <c r="W120" s="2404">
        <v>0.2</v>
      </c>
      <c r="X120" s="2405">
        <v>967.81000000000006</v>
      </c>
      <c r="Y120" s="2406">
        <v>34259.32</v>
      </c>
      <c r="Z120" s="2407"/>
      <c r="AA120" s="2411"/>
      <c r="AB120" s="2411"/>
      <c r="AC120" s="2408"/>
    </row>
    <row r="121" spans="1:29" ht="28.5" hidden="1" customHeight="1" x14ac:dyDescent="0.25">
      <c r="A121" s="2415">
        <v>42767</v>
      </c>
      <c r="B121" s="2403">
        <v>214.8</v>
      </c>
      <c r="C121" s="2404">
        <v>262.2</v>
      </c>
      <c r="D121" s="2404">
        <v>375.8</v>
      </c>
      <c r="E121" s="2404">
        <v>1655.07</v>
      </c>
      <c r="F121" s="2404">
        <v>1614.5</v>
      </c>
      <c r="G121" s="2404">
        <v>3820.6</v>
      </c>
      <c r="H121" s="2404">
        <v>20141.95</v>
      </c>
      <c r="I121" s="2404">
        <v>4624.7</v>
      </c>
      <c r="J121" s="2405">
        <v>32709.62</v>
      </c>
      <c r="K121" s="2403">
        <v>9.1</v>
      </c>
      <c r="L121" s="2404">
        <v>13.24</v>
      </c>
      <c r="M121" s="2404">
        <v>211.6</v>
      </c>
      <c r="N121" s="2404">
        <v>315.3</v>
      </c>
      <c r="O121" s="2404">
        <v>143.24</v>
      </c>
      <c r="P121" s="2404">
        <v>170.1</v>
      </c>
      <c r="Q121" s="2404">
        <v>37.56</v>
      </c>
      <c r="R121" s="2404">
        <v>6.3</v>
      </c>
      <c r="S121" s="2404">
        <v>47.8</v>
      </c>
      <c r="T121" s="2404">
        <v>2.4</v>
      </c>
      <c r="U121" s="2404">
        <v>11.2</v>
      </c>
      <c r="V121" s="2404">
        <v>0.3</v>
      </c>
      <c r="W121" s="2404">
        <v>0.22</v>
      </c>
      <c r="X121" s="2405">
        <v>968.36</v>
      </c>
      <c r="Y121" s="2406">
        <v>33677.979999999996</v>
      </c>
      <c r="Z121" s="2407"/>
      <c r="AA121" s="2411"/>
      <c r="AB121" s="2411"/>
      <c r="AC121" s="2408"/>
    </row>
    <row r="122" spans="1:29" ht="28.5" hidden="1" customHeight="1" x14ac:dyDescent="0.25">
      <c r="A122" s="2415">
        <v>42795</v>
      </c>
      <c r="B122" s="2403">
        <v>214.64</v>
      </c>
      <c r="C122" s="2404">
        <v>264.60000000000002</v>
      </c>
      <c r="D122" s="2404">
        <v>378.3</v>
      </c>
      <c r="E122" s="2404">
        <v>1691.5</v>
      </c>
      <c r="F122" s="2404">
        <v>1587.39</v>
      </c>
      <c r="G122" s="2404">
        <v>3599.9</v>
      </c>
      <c r="H122" s="2404">
        <v>20603.900000000001</v>
      </c>
      <c r="I122" s="2404">
        <v>4566.97</v>
      </c>
      <c r="J122" s="2405">
        <v>32907.200000000004</v>
      </c>
      <c r="K122" s="2403">
        <v>9.1</v>
      </c>
      <c r="L122" s="2404">
        <v>13.24</v>
      </c>
      <c r="M122" s="2404">
        <v>211.6</v>
      </c>
      <c r="N122" s="2404">
        <v>315.83999999999997</v>
      </c>
      <c r="O122" s="2404">
        <v>143.4</v>
      </c>
      <c r="P122" s="2404">
        <v>171.15</v>
      </c>
      <c r="Q122" s="2404">
        <v>37.700000000000003</v>
      </c>
      <c r="R122" s="2404">
        <v>6.33</v>
      </c>
      <c r="S122" s="2404">
        <v>47.93</v>
      </c>
      <c r="T122" s="2404">
        <v>2.4</v>
      </c>
      <c r="U122" s="2404">
        <v>11.23</v>
      </c>
      <c r="V122" s="2404">
        <v>0.33</v>
      </c>
      <c r="W122" s="2404">
        <v>0.22</v>
      </c>
      <c r="X122" s="2405">
        <v>970.47</v>
      </c>
      <c r="Y122" s="2406">
        <v>33877.670000000006</v>
      </c>
      <c r="Z122" s="2407"/>
      <c r="AA122" s="2411"/>
      <c r="AB122" s="2411"/>
      <c r="AC122" s="2408"/>
    </row>
    <row r="123" spans="1:29" ht="28.5" hidden="1" customHeight="1" x14ac:dyDescent="0.25">
      <c r="A123" s="2415">
        <v>42826</v>
      </c>
      <c r="B123" s="2403">
        <v>214.64</v>
      </c>
      <c r="C123" s="2404">
        <v>262.5</v>
      </c>
      <c r="D123" s="2404">
        <v>383</v>
      </c>
      <c r="E123" s="2404">
        <v>1683.1</v>
      </c>
      <c r="F123" s="2404">
        <v>1582</v>
      </c>
      <c r="G123" s="2404">
        <v>3658.3</v>
      </c>
      <c r="H123" s="2404">
        <v>20118.900000000001</v>
      </c>
      <c r="I123" s="2404">
        <v>4546.2</v>
      </c>
      <c r="J123" s="2405">
        <v>32448.640000000003</v>
      </c>
      <c r="K123" s="2403">
        <v>9.1</v>
      </c>
      <c r="L123" s="2404">
        <v>13.25</v>
      </c>
      <c r="M123" s="2404">
        <v>211.5</v>
      </c>
      <c r="N123" s="2404">
        <v>316.39999999999998</v>
      </c>
      <c r="O123" s="2404">
        <v>143.77000000000001</v>
      </c>
      <c r="P123" s="2404">
        <v>171.8</v>
      </c>
      <c r="Q123" s="2404">
        <v>37.9</v>
      </c>
      <c r="R123" s="2404">
        <v>6.3</v>
      </c>
      <c r="S123" s="2404">
        <v>48.1</v>
      </c>
      <c r="T123" s="2404">
        <v>2.4</v>
      </c>
      <c r="U123" s="2404">
        <v>11.3</v>
      </c>
      <c r="V123" s="2404">
        <v>0.3</v>
      </c>
      <c r="W123" s="2404">
        <v>0.2</v>
      </c>
      <c r="X123" s="2405">
        <v>972.31999999999982</v>
      </c>
      <c r="Y123" s="2406">
        <v>33420.960000000006</v>
      </c>
      <c r="Z123" s="2407"/>
      <c r="AA123" s="2411"/>
      <c r="AB123" s="2411"/>
      <c r="AC123" s="2408"/>
    </row>
    <row r="124" spans="1:29" ht="28.5" hidden="1" customHeight="1" x14ac:dyDescent="0.25">
      <c r="A124" s="2415">
        <v>42856</v>
      </c>
      <c r="B124" s="2403">
        <v>214.57</v>
      </c>
      <c r="C124" s="2404">
        <v>263.8</v>
      </c>
      <c r="D124" s="2404">
        <v>376.6</v>
      </c>
      <c r="E124" s="2404">
        <v>1653.4</v>
      </c>
      <c r="F124" s="2404">
        <v>1629.96</v>
      </c>
      <c r="G124" s="2404">
        <v>3572.39</v>
      </c>
      <c r="H124" s="2404">
        <v>19587.560000000001</v>
      </c>
      <c r="I124" s="2404">
        <v>4520.5</v>
      </c>
      <c r="J124" s="2405">
        <v>31818.78</v>
      </c>
      <c r="K124" s="2403">
        <v>9.1</v>
      </c>
      <c r="L124" s="2404">
        <v>13.25</v>
      </c>
      <c r="M124" s="2404">
        <v>211.52</v>
      </c>
      <c r="N124" s="2404">
        <v>318.11</v>
      </c>
      <c r="O124" s="2404">
        <v>144.34</v>
      </c>
      <c r="P124" s="2404">
        <v>172.7</v>
      </c>
      <c r="Q124" s="2404">
        <v>38.01</v>
      </c>
      <c r="R124" s="2404">
        <v>6.33</v>
      </c>
      <c r="S124" s="2404">
        <v>48.3</v>
      </c>
      <c r="T124" s="2404">
        <v>2.42</v>
      </c>
      <c r="U124" s="2404">
        <v>11.33</v>
      </c>
      <c r="V124" s="2404">
        <v>0.33</v>
      </c>
      <c r="W124" s="2404">
        <v>0.22</v>
      </c>
      <c r="X124" s="2405">
        <v>975.96</v>
      </c>
      <c r="Y124" s="2406">
        <v>32794.74</v>
      </c>
      <c r="Z124" s="2407"/>
      <c r="AA124" s="2411"/>
      <c r="AB124" s="2411"/>
      <c r="AC124" s="2408"/>
    </row>
    <row r="125" spans="1:29" ht="28.5" hidden="1" customHeight="1" x14ac:dyDescent="0.25">
      <c r="A125" s="2415">
        <v>42887</v>
      </c>
      <c r="B125" s="2403">
        <v>214.55</v>
      </c>
      <c r="C125" s="2404">
        <v>265.73</v>
      </c>
      <c r="D125" s="2404">
        <v>372.59</v>
      </c>
      <c r="E125" s="2404">
        <v>1661.7</v>
      </c>
      <c r="F125" s="2404">
        <v>1627.66</v>
      </c>
      <c r="G125" s="2404">
        <v>3759.4</v>
      </c>
      <c r="H125" s="2404">
        <v>20439.5</v>
      </c>
      <c r="I125" s="2404">
        <v>4480.97</v>
      </c>
      <c r="J125" s="2405">
        <v>32822.1</v>
      </c>
      <c r="K125" s="2403">
        <v>9.1</v>
      </c>
      <c r="L125" s="2404">
        <v>13.25</v>
      </c>
      <c r="M125" s="2404">
        <v>211.5</v>
      </c>
      <c r="N125" s="2404">
        <v>319.8</v>
      </c>
      <c r="O125" s="2404">
        <v>144.69999999999999</v>
      </c>
      <c r="P125" s="2404">
        <v>173.3</v>
      </c>
      <c r="Q125" s="2404">
        <v>38.14</v>
      </c>
      <c r="R125" s="2404">
        <v>6.3</v>
      </c>
      <c r="S125" s="2404">
        <v>48.5</v>
      </c>
      <c r="T125" s="2404">
        <v>2.4</v>
      </c>
      <c r="U125" s="2404">
        <v>11.4</v>
      </c>
      <c r="V125" s="2404">
        <v>0.33</v>
      </c>
      <c r="W125" s="2404">
        <v>0.2</v>
      </c>
      <c r="X125" s="2405">
        <v>978.91999999999985</v>
      </c>
      <c r="Y125" s="2406">
        <v>33801.019999999997</v>
      </c>
      <c r="Z125" s="2407"/>
      <c r="AA125" s="2411"/>
      <c r="AB125" s="2411"/>
      <c r="AC125" s="2408"/>
    </row>
    <row r="126" spans="1:29" ht="28.5" hidden="1" customHeight="1" x14ac:dyDescent="0.25">
      <c r="A126" s="2415">
        <v>42917</v>
      </c>
      <c r="B126" s="2403">
        <v>214.54</v>
      </c>
      <c r="C126" s="2404">
        <v>259.63</v>
      </c>
      <c r="D126" s="2404">
        <v>370.54</v>
      </c>
      <c r="E126" s="2404">
        <v>1622.1</v>
      </c>
      <c r="F126" s="2404">
        <v>1584.6</v>
      </c>
      <c r="G126" s="2404">
        <v>3642.7</v>
      </c>
      <c r="H126" s="2404">
        <v>20437.900000000001</v>
      </c>
      <c r="I126" s="2404">
        <v>4471.93</v>
      </c>
      <c r="J126" s="2405">
        <v>32603.940000000002</v>
      </c>
      <c r="K126" s="2403">
        <v>9.1</v>
      </c>
      <c r="L126" s="2404">
        <v>13.3</v>
      </c>
      <c r="M126" s="2404">
        <v>212.13</v>
      </c>
      <c r="N126" s="2404">
        <v>321.5</v>
      </c>
      <c r="O126" s="2404">
        <v>145.30000000000001</v>
      </c>
      <c r="P126" s="2404">
        <v>174.4</v>
      </c>
      <c r="Q126" s="2404">
        <v>38.4</v>
      </c>
      <c r="R126" s="2404">
        <v>6.33</v>
      </c>
      <c r="S126" s="2404">
        <v>48.6</v>
      </c>
      <c r="T126" s="2404">
        <v>2.4</v>
      </c>
      <c r="U126" s="2404">
        <v>11.4</v>
      </c>
      <c r="V126" s="2404">
        <v>0.3</v>
      </c>
      <c r="W126" s="2404">
        <v>0.2</v>
      </c>
      <c r="X126" s="2405">
        <v>983.3599999999999</v>
      </c>
      <c r="Y126" s="2406">
        <v>33587.300000000003</v>
      </c>
      <c r="Z126" s="2407"/>
      <c r="AA126" s="2411"/>
      <c r="AB126" s="2411"/>
      <c r="AC126" s="2408"/>
    </row>
    <row r="127" spans="1:29" ht="28.5" hidden="1" customHeight="1" x14ac:dyDescent="0.25">
      <c r="A127" s="2415">
        <v>42948</v>
      </c>
      <c r="B127" s="2403">
        <v>214.54</v>
      </c>
      <c r="C127" s="2404">
        <v>258.52999999999997</v>
      </c>
      <c r="D127" s="2404">
        <v>367.1</v>
      </c>
      <c r="E127" s="2404">
        <v>1468.81</v>
      </c>
      <c r="F127" s="2404">
        <v>1606.31</v>
      </c>
      <c r="G127" s="2404">
        <v>3710.62</v>
      </c>
      <c r="H127" s="2404">
        <v>20079.18</v>
      </c>
      <c r="I127" s="2404">
        <v>4468.84</v>
      </c>
      <c r="J127" s="2405">
        <v>32173.93</v>
      </c>
      <c r="K127" s="2403">
        <v>9.1</v>
      </c>
      <c r="L127" s="2404">
        <v>13.25</v>
      </c>
      <c r="M127" s="2404">
        <v>212.7</v>
      </c>
      <c r="N127" s="2404">
        <v>323.7</v>
      </c>
      <c r="O127" s="2404">
        <v>146.38999999999999</v>
      </c>
      <c r="P127" s="2404">
        <v>175.48</v>
      </c>
      <c r="Q127" s="2404">
        <v>38.5</v>
      </c>
      <c r="R127" s="2404">
        <v>6.3</v>
      </c>
      <c r="S127" s="2404">
        <v>48.78</v>
      </c>
      <c r="T127" s="2404">
        <v>2.4</v>
      </c>
      <c r="U127" s="2404">
        <v>11.5</v>
      </c>
      <c r="V127" s="2404">
        <v>0.3</v>
      </c>
      <c r="W127" s="2404">
        <v>0.2</v>
      </c>
      <c r="X127" s="2405">
        <v>988.59999999999991</v>
      </c>
      <c r="Y127" s="2406">
        <v>33162.53</v>
      </c>
      <c r="Z127" s="2407"/>
      <c r="AA127" s="2411"/>
      <c r="AB127" s="2411"/>
      <c r="AC127" s="2408"/>
    </row>
    <row r="128" spans="1:29" ht="28.5" hidden="1" customHeight="1" x14ac:dyDescent="0.25">
      <c r="A128" s="2415">
        <v>42979</v>
      </c>
      <c r="B128" s="2403">
        <v>214.5</v>
      </c>
      <c r="C128" s="2404">
        <v>260.60000000000002</v>
      </c>
      <c r="D128" s="2404">
        <v>368</v>
      </c>
      <c r="E128" s="2404">
        <v>1463.66</v>
      </c>
      <c r="F128" s="2404">
        <v>1594.8</v>
      </c>
      <c r="G128" s="2404">
        <v>3723.6</v>
      </c>
      <c r="H128" s="2404">
        <v>20349.27</v>
      </c>
      <c r="I128" s="2404">
        <v>4464.7700000000004</v>
      </c>
      <c r="J128" s="2405">
        <v>32439.200000000001</v>
      </c>
      <c r="K128" s="2403">
        <v>9.1</v>
      </c>
      <c r="L128" s="2404">
        <v>13.3</v>
      </c>
      <c r="M128" s="2404">
        <v>213.3</v>
      </c>
      <c r="N128" s="2404">
        <v>325.39999999999998</v>
      </c>
      <c r="O128" s="2404">
        <v>147.30000000000001</v>
      </c>
      <c r="P128" s="2404">
        <v>176.35</v>
      </c>
      <c r="Q128" s="2404">
        <v>38.6</v>
      </c>
      <c r="R128" s="2404">
        <v>6.3</v>
      </c>
      <c r="S128" s="2404">
        <v>48.96</v>
      </c>
      <c r="T128" s="2404">
        <v>2.4</v>
      </c>
      <c r="U128" s="2404">
        <v>11.5</v>
      </c>
      <c r="V128" s="2404">
        <v>0.3</v>
      </c>
      <c r="W128" s="2404">
        <v>0.2</v>
      </c>
      <c r="X128" s="2405">
        <v>993.0100000000001</v>
      </c>
      <c r="Y128" s="2406">
        <v>33432.21</v>
      </c>
      <c r="Z128" s="2407"/>
      <c r="AA128" s="2411"/>
      <c r="AB128" s="2411"/>
      <c r="AC128" s="2408"/>
    </row>
    <row r="129" spans="1:29" ht="28.5" hidden="1" customHeight="1" x14ac:dyDescent="0.25">
      <c r="A129" s="2415">
        <v>43009</v>
      </c>
      <c r="B129" s="2403">
        <v>214.46</v>
      </c>
      <c r="C129" s="2404">
        <v>266.47000000000003</v>
      </c>
      <c r="D129" s="2404">
        <v>369.04</v>
      </c>
      <c r="E129" s="2404">
        <v>1565.95</v>
      </c>
      <c r="F129" s="2404">
        <v>1700.72</v>
      </c>
      <c r="G129" s="2404">
        <v>3949.78</v>
      </c>
      <c r="H129" s="2404">
        <v>21478.47</v>
      </c>
      <c r="I129" s="2404">
        <v>4490.2299999999996</v>
      </c>
      <c r="J129" s="2405">
        <v>34035.119999999995</v>
      </c>
      <c r="K129" s="2403">
        <v>9.1199999999999992</v>
      </c>
      <c r="L129" s="2404">
        <v>13.26</v>
      </c>
      <c r="M129" s="2404">
        <v>215.27</v>
      </c>
      <c r="N129" s="2404">
        <v>329.18</v>
      </c>
      <c r="O129" s="2404">
        <v>149.44</v>
      </c>
      <c r="P129" s="2404">
        <v>177.45</v>
      </c>
      <c r="Q129" s="2404">
        <v>38.799999999999997</v>
      </c>
      <c r="R129" s="2404">
        <v>6.33</v>
      </c>
      <c r="S129" s="2404">
        <v>49.15</v>
      </c>
      <c r="T129" s="2404">
        <v>2.42</v>
      </c>
      <c r="U129" s="2404">
        <v>11.57</v>
      </c>
      <c r="V129" s="2404">
        <v>0.33</v>
      </c>
      <c r="W129" s="2404">
        <v>0.22</v>
      </c>
      <c r="X129" s="2405">
        <v>1002.5400000000001</v>
      </c>
      <c r="Y129" s="2406">
        <v>35037.659999999996</v>
      </c>
      <c r="Z129" s="2407"/>
      <c r="AA129" s="2411"/>
      <c r="AB129" s="2411"/>
      <c r="AC129" s="2408"/>
    </row>
    <row r="130" spans="1:29" ht="28.5" hidden="1" customHeight="1" x14ac:dyDescent="0.25">
      <c r="A130" s="2416">
        <v>43040</v>
      </c>
      <c r="B130" s="2403">
        <v>214.45</v>
      </c>
      <c r="C130" s="2404">
        <v>271.43</v>
      </c>
      <c r="D130" s="2404">
        <v>374.04</v>
      </c>
      <c r="E130" s="2404">
        <v>1633.38</v>
      </c>
      <c r="F130" s="2404">
        <v>1725.08</v>
      </c>
      <c r="G130" s="2404">
        <v>4036.37</v>
      </c>
      <c r="H130" s="2404">
        <v>21068.39</v>
      </c>
      <c r="I130" s="2404">
        <v>4507.92</v>
      </c>
      <c r="J130" s="2405">
        <v>33831.06</v>
      </c>
      <c r="K130" s="2403">
        <v>9.25</v>
      </c>
      <c r="L130" s="2404">
        <v>13.26</v>
      </c>
      <c r="M130" s="2404">
        <v>215.7</v>
      </c>
      <c r="N130" s="2404">
        <v>334.02</v>
      </c>
      <c r="O130" s="2404">
        <v>152.87</v>
      </c>
      <c r="P130" s="2404">
        <v>179.65</v>
      </c>
      <c r="Q130" s="2404">
        <v>39.159999999999997</v>
      </c>
      <c r="R130" s="2404">
        <v>6.33</v>
      </c>
      <c r="S130" s="2404">
        <v>49.52</v>
      </c>
      <c r="T130" s="2404">
        <v>2.42</v>
      </c>
      <c r="U130" s="2404">
        <v>11.65</v>
      </c>
      <c r="V130" s="2404">
        <v>0.33</v>
      </c>
      <c r="W130" s="2404">
        <v>0.22</v>
      </c>
      <c r="X130" s="2405">
        <v>1014.38</v>
      </c>
      <c r="Y130" s="2406">
        <v>34845.439999999995</v>
      </c>
      <c r="Z130" s="2407"/>
      <c r="AA130" s="2411"/>
      <c r="AB130" s="2411"/>
      <c r="AC130" s="2408"/>
    </row>
    <row r="131" spans="1:29" ht="28.5" hidden="1" customHeight="1" x14ac:dyDescent="0.25">
      <c r="A131" s="2416">
        <v>43070</v>
      </c>
      <c r="B131" s="2403">
        <v>214.44</v>
      </c>
      <c r="C131" s="2404">
        <v>278.51</v>
      </c>
      <c r="D131" s="2404">
        <v>385.23</v>
      </c>
      <c r="E131" s="2404">
        <v>1873.72</v>
      </c>
      <c r="F131" s="2404">
        <v>1961.04</v>
      </c>
      <c r="G131" s="2404">
        <v>4642.82</v>
      </c>
      <c r="H131" s="2404">
        <v>23731.43</v>
      </c>
      <c r="I131" s="2404">
        <v>4836.1040000000003</v>
      </c>
      <c r="J131" s="2405">
        <v>37923.294000000002</v>
      </c>
      <c r="K131" s="2403">
        <v>9.27</v>
      </c>
      <c r="L131" s="2404">
        <v>13.26</v>
      </c>
      <c r="M131" s="2404">
        <v>217.55</v>
      </c>
      <c r="N131" s="2404">
        <v>339.69</v>
      </c>
      <c r="O131" s="2404">
        <v>154.51</v>
      </c>
      <c r="P131" s="2404">
        <v>181.03</v>
      </c>
      <c r="Q131" s="2404">
        <v>39.369999999999997</v>
      </c>
      <c r="R131" s="2404">
        <v>6.33</v>
      </c>
      <c r="S131" s="2404">
        <v>49.65</v>
      </c>
      <c r="T131" s="2404">
        <v>2.42</v>
      </c>
      <c r="U131" s="2404">
        <v>11.7</v>
      </c>
      <c r="V131" s="2404">
        <v>0.33</v>
      </c>
      <c r="W131" s="2404">
        <v>0.23</v>
      </c>
      <c r="X131" s="2405">
        <v>1025.3399999999999</v>
      </c>
      <c r="Y131" s="2406">
        <v>38948.633999999998</v>
      </c>
      <c r="Z131" s="2407"/>
      <c r="AA131" s="2411"/>
      <c r="AB131" s="2411"/>
      <c r="AC131" s="2408"/>
    </row>
    <row r="132" spans="1:29" ht="28.5" hidden="1" customHeight="1" x14ac:dyDescent="0.25">
      <c r="A132" s="2416">
        <v>43101</v>
      </c>
      <c r="B132" s="2403">
        <v>214.42</v>
      </c>
      <c r="C132" s="2404">
        <v>276.26</v>
      </c>
      <c r="D132" s="2404">
        <v>377.22</v>
      </c>
      <c r="E132" s="2404">
        <v>1935.67</v>
      </c>
      <c r="F132" s="2404">
        <v>1808.41</v>
      </c>
      <c r="G132" s="2404">
        <v>4252.1000000000004</v>
      </c>
      <c r="H132" s="2404">
        <v>22847.94</v>
      </c>
      <c r="I132" s="2404">
        <v>4627.71</v>
      </c>
      <c r="J132" s="2405">
        <v>36339.730000000003</v>
      </c>
      <c r="K132" s="2403">
        <v>9.2799999999999994</v>
      </c>
      <c r="L132" s="2404">
        <v>13.26</v>
      </c>
      <c r="M132" s="2404">
        <v>219.65</v>
      </c>
      <c r="N132" s="2404">
        <v>342.85</v>
      </c>
      <c r="O132" s="2404">
        <v>155.78958499999999</v>
      </c>
      <c r="P132" s="2404">
        <v>182.32</v>
      </c>
      <c r="Q132" s="2404">
        <v>39.520000000000003</v>
      </c>
      <c r="R132" s="2404">
        <v>6.33</v>
      </c>
      <c r="S132" s="2404">
        <v>49.79</v>
      </c>
      <c r="T132" s="2404">
        <v>2.42</v>
      </c>
      <c r="U132" s="2404">
        <v>11.73</v>
      </c>
      <c r="V132" s="2404">
        <v>0.33</v>
      </c>
      <c r="W132" s="2404">
        <v>0.22</v>
      </c>
      <c r="X132" s="2405">
        <v>1033.4895849999998</v>
      </c>
      <c r="Y132" s="2406">
        <v>37373.219585000006</v>
      </c>
      <c r="Z132" s="2407"/>
      <c r="AA132" s="2411"/>
      <c r="AB132" s="2411"/>
      <c r="AC132" s="2408"/>
    </row>
    <row r="133" spans="1:29" ht="28.5" hidden="1" customHeight="1" x14ac:dyDescent="0.25">
      <c r="A133" s="2416">
        <v>43132</v>
      </c>
      <c r="B133" s="2403">
        <v>214.35</v>
      </c>
      <c r="C133" s="2404">
        <v>276.61</v>
      </c>
      <c r="D133" s="2404">
        <v>375.74</v>
      </c>
      <c r="E133" s="2404">
        <v>1875.84</v>
      </c>
      <c r="F133" s="2404">
        <v>1746.78</v>
      </c>
      <c r="G133" s="2404">
        <v>4126.79</v>
      </c>
      <c r="H133" s="2404">
        <v>22153.919999999998</v>
      </c>
      <c r="I133" s="2404">
        <v>4584.1000000000004</v>
      </c>
      <c r="J133" s="2405">
        <v>35354.120000000003</v>
      </c>
      <c r="K133" s="2403">
        <v>9.2899999999999991</v>
      </c>
      <c r="L133" s="2404">
        <v>13.26</v>
      </c>
      <c r="M133" s="2404">
        <v>219.65</v>
      </c>
      <c r="N133" s="2404">
        <v>343.23</v>
      </c>
      <c r="O133" s="2404">
        <v>156.26</v>
      </c>
      <c r="P133" s="2404">
        <v>183.12</v>
      </c>
      <c r="Q133" s="2404">
        <v>39.67</v>
      </c>
      <c r="R133" s="2404">
        <v>6.33</v>
      </c>
      <c r="S133" s="2404">
        <v>49.89</v>
      </c>
      <c r="T133" s="2404">
        <v>2.42</v>
      </c>
      <c r="U133" s="2404">
        <v>11.77</v>
      </c>
      <c r="V133" s="2404">
        <v>0.33</v>
      </c>
      <c r="W133" s="2404">
        <v>0.22</v>
      </c>
      <c r="X133" s="2405">
        <v>1035.42</v>
      </c>
      <c r="Y133" s="2406">
        <v>36389.54</v>
      </c>
      <c r="Z133" s="2407"/>
      <c r="AA133" s="2411"/>
      <c r="AB133" s="2411"/>
      <c r="AC133" s="2408"/>
    </row>
    <row r="134" spans="1:29" ht="28.5" hidden="1" customHeight="1" x14ac:dyDescent="0.25">
      <c r="A134" s="2416">
        <v>43160</v>
      </c>
      <c r="B134" s="2403">
        <v>214.3</v>
      </c>
      <c r="C134" s="2404">
        <v>273.75</v>
      </c>
      <c r="D134" s="2404">
        <v>372.92</v>
      </c>
      <c r="E134" s="2404">
        <v>1870.75</v>
      </c>
      <c r="F134" s="2404">
        <v>1755.38</v>
      </c>
      <c r="G134" s="2404">
        <v>4190.67</v>
      </c>
      <c r="H134" s="2404">
        <v>21462.3</v>
      </c>
      <c r="I134" s="2404">
        <v>4209.68</v>
      </c>
      <c r="J134" s="2405">
        <v>34349.760000000002</v>
      </c>
      <c r="K134" s="2403">
        <v>9.3000000000000007</v>
      </c>
      <c r="L134" s="2404">
        <v>13.27</v>
      </c>
      <c r="M134" s="2404">
        <v>219.57</v>
      </c>
      <c r="N134" s="2404">
        <v>344.83</v>
      </c>
      <c r="O134" s="2404">
        <v>157</v>
      </c>
      <c r="P134" s="2404">
        <v>184.07</v>
      </c>
      <c r="Q134" s="2404">
        <v>39.85</v>
      </c>
      <c r="R134" s="2404">
        <v>6.33</v>
      </c>
      <c r="S134" s="2404">
        <v>50.06</v>
      </c>
      <c r="T134" s="2404">
        <v>2.42</v>
      </c>
      <c r="U134" s="2404">
        <v>11.82</v>
      </c>
      <c r="V134" s="2404">
        <v>0.33</v>
      </c>
      <c r="W134" s="2404">
        <v>0.22</v>
      </c>
      <c r="X134" s="2405">
        <v>1039.05</v>
      </c>
      <c r="Y134" s="2406">
        <v>35388.810000000005</v>
      </c>
      <c r="Z134" s="2407"/>
      <c r="AA134" s="2411"/>
      <c r="AB134" s="2411"/>
      <c r="AC134" s="2408"/>
    </row>
    <row r="135" spans="1:29" ht="28.5" hidden="1" customHeight="1" x14ac:dyDescent="0.25">
      <c r="A135" s="2417">
        <v>43191</v>
      </c>
      <c r="B135" s="2403">
        <v>214.29</v>
      </c>
      <c r="C135" s="2404">
        <v>274.95</v>
      </c>
      <c r="D135" s="2404">
        <v>374.99</v>
      </c>
      <c r="E135" s="2404">
        <v>1752.41</v>
      </c>
      <c r="F135" s="2404">
        <v>1772.29</v>
      </c>
      <c r="G135" s="2404">
        <v>4191.26</v>
      </c>
      <c r="H135" s="2404">
        <v>21082.61</v>
      </c>
      <c r="I135" s="2404">
        <v>3996.52</v>
      </c>
      <c r="J135" s="2405">
        <v>33659.32</v>
      </c>
      <c r="K135" s="2403">
        <v>9.31</v>
      </c>
      <c r="L135" s="2404">
        <v>13.27</v>
      </c>
      <c r="M135" s="2404">
        <v>219.57</v>
      </c>
      <c r="N135" s="2404">
        <v>346.98</v>
      </c>
      <c r="O135" s="2404">
        <v>158.08000000000001</v>
      </c>
      <c r="P135" s="2404">
        <v>184.97</v>
      </c>
      <c r="Q135" s="2404">
        <v>39.979999999999997</v>
      </c>
      <c r="R135" s="2404">
        <v>6.33</v>
      </c>
      <c r="S135" s="2404">
        <v>50.21</v>
      </c>
      <c r="T135" s="2404">
        <v>2.42</v>
      </c>
      <c r="U135" s="2404">
        <v>11.86</v>
      </c>
      <c r="V135" s="2404">
        <v>0.33</v>
      </c>
      <c r="W135" s="2404">
        <v>0.22</v>
      </c>
      <c r="X135" s="2405">
        <v>1043.53</v>
      </c>
      <c r="Y135" s="2406">
        <v>34702.85</v>
      </c>
      <c r="Z135" s="2407"/>
      <c r="AA135" s="2411"/>
      <c r="AB135" s="2411"/>
      <c r="AC135" s="2408"/>
    </row>
    <row r="136" spans="1:29" ht="28.5" hidden="1" customHeight="1" x14ac:dyDescent="0.25">
      <c r="A136" s="2417">
        <v>43221</v>
      </c>
      <c r="B136" s="2403">
        <v>214.28</v>
      </c>
      <c r="C136" s="2404">
        <v>277.44</v>
      </c>
      <c r="D136" s="2404">
        <v>366.81</v>
      </c>
      <c r="E136" s="2404">
        <v>1601.52</v>
      </c>
      <c r="F136" s="2404">
        <v>1781.39</v>
      </c>
      <c r="G136" s="2404">
        <v>4347.75</v>
      </c>
      <c r="H136" s="2404">
        <v>21094.58</v>
      </c>
      <c r="I136" s="2404">
        <v>3715.16</v>
      </c>
      <c r="J136" s="2405">
        <v>33398.93</v>
      </c>
      <c r="K136" s="2403">
        <v>9.32</v>
      </c>
      <c r="L136" s="2404">
        <v>13.27</v>
      </c>
      <c r="M136" s="2404">
        <v>219.65</v>
      </c>
      <c r="N136" s="2404">
        <v>348.96</v>
      </c>
      <c r="O136" s="2404">
        <v>158.6</v>
      </c>
      <c r="P136" s="2404">
        <v>185.86</v>
      </c>
      <c r="Q136" s="2404">
        <v>40.06</v>
      </c>
      <c r="R136" s="2404">
        <v>6.33</v>
      </c>
      <c r="S136" s="2404">
        <v>50.4</v>
      </c>
      <c r="T136" s="2404">
        <v>2.42</v>
      </c>
      <c r="U136" s="2404">
        <v>11.92</v>
      </c>
      <c r="V136" s="2404">
        <v>0.33</v>
      </c>
      <c r="W136" s="2404">
        <v>0.22</v>
      </c>
      <c r="X136" s="2405">
        <v>1047.31</v>
      </c>
      <c r="Y136" s="2406">
        <v>34446.239999999998</v>
      </c>
      <c r="Z136" s="2407"/>
      <c r="AA136" s="2411"/>
      <c r="AB136" s="2411"/>
      <c r="AC136" s="2408"/>
    </row>
    <row r="137" spans="1:29" ht="28.5" hidden="1" customHeight="1" x14ac:dyDescent="0.25">
      <c r="A137" s="2417">
        <v>43252</v>
      </c>
      <c r="B137" s="2403">
        <v>214.25</v>
      </c>
      <c r="C137" s="2404">
        <v>274.69</v>
      </c>
      <c r="D137" s="2404">
        <v>369.1</v>
      </c>
      <c r="E137" s="2404">
        <v>1607.92</v>
      </c>
      <c r="F137" s="2404">
        <v>1764.1</v>
      </c>
      <c r="G137" s="2404">
        <v>4185.4799999999996</v>
      </c>
      <c r="H137" s="2404">
        <v>21257.03</v>
      </c>
      <c r="I137" s="2404">
        <v>3354.72</v>
      </c>
      <c r="J137" s="2405">
        <v>33027.29</v>
      </c>
      <c r="K137" s="2403">
        <v>9.33</v>
      </c>
      <c r="L137" s="2404">
        <v>13.27</v>
      </c>
      <c r="M137" s="2404">
        <v>220.04</v>
      </c>
      <c r="N137" s="2404">
        <v>350.32</v>
      </c>
      <c r="O137" s="2404">
        <v>159.08000000000001</v>
      </c>
      <c r="P137" s="2404">
        <v>186.55</v>
      </c>
      <c r="Q137" s="2404">
        <v>40.24</v>
      </c>
      <c r="R137" s="2404">
        <v>6.33</v>
      </c>
      <c r="S137" s="2404">
        <v>50.52</v>
      </c>
      <c r="T137" s="2404">
        <v>2.42</v>
      </c>
      <c r="U137" s="2404">
        <v>11.95</v>
      </c>
      <c r="V137" s="2404">
        <v>0.33</v>
      </c>
      <c r="W137" s="2404">
        <v>0.22</v>
      </c>
      <c r="X137" s="2405">
        <v>1050.5999999999999</v>
      </c>
      <c r="Y137" s="2406">
        <v>34077.89</v>
      </c>
      <c r="Z137" s="2407"/>
      <c r="AA137" s="2411"/>
      <c r="AB137" s="2411"/>
      <c r="AC137" s="2408"/>
    </row>
    <row r="138" spans="1:29" ht="28.5" hidden="1" customHeight="1" x14ac:dyDescent="0.25">
      <c r="A138" s="2417">
        <v>43282</v>
      </c>
      <c r="B138" s="2403">
        <v>214.22126499999999</v>
      </c>
      <c r="C138" s="2404">
        <v>276.63985000000002</v>
      </c>
      <c r="D138" s="2404">
        <v>372.44574999999998</v>
      </c>
      <c r="E138" s="2404">
        <v>1629.6733999999999</v>
      </c>
      <c r="F138" s="2404">
        <v>1751.1032</v>
      </c>
      <c r="G138" s="2404">
        <v>4246.5349999999999</v>
      </c>
      <c r="H138" s="2404">
        <v>21907.183000000001</v>
      </c>
      <c r="I138" s="2404">
        <v>3140.424</v>
      </c>
      <c r="J138" s="2405">
        <v>33538.222629999997</v>
      </c>
      <c r="K138" s="2403">
        <v>9.3358029700000014</v>
      </c>
      <c r="L138" s="2404">
        <v>13.27145</v>
      </c>
      <c r="M138" s="2404">
        <v>220.19556</v>
      </c>
      <c r="N138" s="2404">
        <v>351.12866000000002</v>
      </c>
      <c r="O138" s="2404">
        <v>159.79719</v>
      </c>
      <c r="P138" s="2404">
        <v>187.173621</v>
      </c>
      <c r="Q138" s="2404">
        <v>40.312226000000003</v>
      </c>
      <c r="R138" s="2404">
        <v>6.3278425</v>
      </c>
      <c r="S138" s="2404">
        <v>50.634455200000005</v>
      </c>
      <c r="T138" s="2404">
        <v>2.4173482000000002</v>
      </c>
      <c r="U138" s="2404">
        <v>12.004533999999998</v>
      </c>
      <c r="V138" s="2404">
        <v>0.33024841999999999</v>
      </c>
      <c r="W138" s="2404">
        <v>0.22299389999999999</v>
      </c>
      <c r="X138" s="2405">
        <v>1053.1359321899999</v>
      </c>
      <c r="Y138" s="2406">
        <v>34591.358562189998</v>
      </c>
      <c r="Z138" s="2407"/>
      <c r="AA138" s="2411"/>
      <c r="AB138" s="2411"/>
      <c r="AC138" s="2408"/>
    </row>
    <row r="139" spans="1:29" ht="28.5" hidden="1" customHeight="1" x14ac:dyDescent="0.25">
      <c r="A139" s="2417">
        <v>43313</v>
      </c>
      <c r="B139" s="2403">
        <v>214.17701500000001</v>
      </c>
      <c r="C139" s="2404">
        <v>274.09665000000001</v>
      </c>
      <c r="D139" s="2404">
        <v>369.44184999999999</v>
      </c>
      <c r="E139" s="2404">
        <v>1645.5145</v>
      </c>
      <c r="F139" s="2404">
        <v>1757.3594000000001</v>
      </c>
      <c r="G139" s="2404">
        <v>4224.2335000000003</v>
      </c>
      <c r="H139" s="2404">
        <v>21750.552</v>
      </c>
      <c r="I139" s="2404">
        <v>2928.14</v>
      </c>
      <c r="J139" s="2405">
        <v>33163.51208</v>
      </c>
      <c r="K139" s="2403">
        <v>9.3394029700000001</v>
      </c>
      <c r="L139" s="2404">
        <v>13.27145</v>
      </c>
      <c r="M139" s="2404">
        <v>220.19685999999999</v>
      </c>
      <c r="N139" s="2404">
        <v>351.72935000000001</v>
      </c>
      <c r="O139" s="2404">
        <v>160.34976</v>
      </c>
      <c r="P139" s="2404">
        <v>187.64644699999999</v>
      </c>
      <c r="Q139" s="2404">
        <v>40.374104000000003</v>
      </c>
      <c r="R139" s="2404">
        <v>6.3278425</v>
      </c>
      <c r="S139" s="2404">
        <v>50.772178200000006</v>
      </c>
      <c r="T139" s="2404">
        <v>2.4173482000000002</v>
      </c>
      <c r="U139" s="2404">
        <v>12.033887899999998</v>
      </c>
      <c r="V139" s="2404">
        <v>0.33024841999999999</v>
      </c>
      <c r="W139" s="2404">
        <v>0.22299237000000002</v>
      </c>
      <c r="X139" s="2405">
        <v>1054.9958715599998</v>
      </c>
      <c r="Y139" s="2406">
        <v>34218.507951560001</v>
      </c>
      <c r="Z139" s="2407"/>
      <c r="AA139" s="2411"/>
      <c r="AB139" s="2411"/>
      <c r="AC139" s="2408"/>
    </row>
    <row r="140" spans="1:29" ht="28.5" hidden="1" customHeight="1" x14ac:dyDescent="0.25">
      <c r="A140" s="2417">
        <v>43344</v>
      </c>
      <c r="B140" s="2403">
        <v>214.17</v>
      </c>
      <c r="C140" s="2404">
        <v>276.91000000000003</v>
      </c>
      <c r="D140" s="2404">
        <v>374.62</v>
      </c>
      <c r="E140" s="2404">
        <v>1645.35</v>
      </c>
      <c r="F140" s="2404">
        <v>1721.32</v>
      </c>
      <c r="G140" s="2404">
        <v>4165.91</v>
      </c>
      <c r="H140" s="2404">
        <v>21513.42</v>
      </c>
      <c r="I140" s="2404">
        <v>2754.06</v>
      </c>
      <c r="J140" s="2405">
        <v>32665.759999999998</v>
      </c>
      <c r="K140" s="2403">
        <v>9.3439999999999994</v>
      </c>
      <c r="L140" s="2404">
        <v>13.27</v>
      </c>
      <c r="M140" s="2404">
        <v>222.17</v>
      </c>
      <c r="N140" s="2404">
        <v>353.83</v>
      </c>
      <c r="O140" s="2404">
        <v>161.30000000000001</v>
      </c>
      <c r="P140" s="2404">
        <v>188.32</v>
      </c>
      <c r="Q140" s="2404">
        <v>40.58</v>
      </c>
      <c r="R140" s="2404">
        <v>6.33</v>
      </c>
      <c r="S140" s="2404">
        <v>50.94</v>
      </c>
      <c r="T140" s="2404">
        <v>2.42</v>
      </c>
      <c r="U140" s="2404">
        <v>12.08</v>
      </c>
      <c r="V140" s="2404">
        <v>0.33</v>
      </c>
      <c r="W140" s="2404">
        <v>0.22</v>
      </c>
      <c r="X140" s="2405">
        <v>1061.1099999999999</v>
      </c>
      <c r="Y140" s="2406">
        <v>33726.869999999995</v>
      </c>
      <c r="Z140" s="2407"/>
      <c r="AA140" s="2411"/>
      <c r="AB140" s="2411"/>
      <c r="AC140" s="2408"/>
    </row>
    <row r="141" spans="1:29" ht="28.5" hidden="1" customHeight="1" x14ac:dyDescent="0.25">
      <c r="A141" s="2417">
        <v>43374</v>
      </c>
      <c r="B141" s="2403">
        <v>214.14735999999999</v>
      </c>
      <c r="C141" s="2404">
        <v>279.56740000000002</v>
      </c>
      <c r="D141" s="2404">
        <v>380.13560000000001</v>
      </c>
      <c r="E141" s="2404">
        <v>1675.5032000000001</v>
      </c>
      <c r="F141" s="2404">
        <v>1762.2106000000001</v>
      </c>
      <c r="G141" s="2404">
        <v>4373.2475000000004</v>
      </c>
      <c r="H141" s="2404">
        <v>22448.415000000001</v>
      </c>
      <c r="I141" s="2404">
        <v>2548.7979999999998</v>
      </c>
      <c r="J141" s="2405">
        <v>33682.021825000003</v>
      </c>
      <c r="K141" s="2403">
        <v>9.3567629700000001</v>
      </c>
      <c r="L141" s="2404">
        <v>13.272449999999999</v>
      </c>
      <c r="M141" s="2404">
        <v>224.74124</v>
      </c>
      <c r="N141" s="2404">
        <v>356.56486999999998</v>
      </c>
      <c r="O141" s="2404">
        <v>161.99993000000001</v>
      </c>
      <c r="P141" s="2404">
        <v>189.12840800000001</v>
      </c>
      <c r="Q141" s="2404">
        <v>40.778562000000001</v>
      </c>
      <c r="R141" s="2404">
        <v>6.3277894999999997</v>
      </c>
      <c r="S141" s="2404">
        <v>51.165770199999997</v>
      </c>
      <c r="T141" s="2404">
        <v>2.4173482000000002</v>
      </c>
      <c r="U141" s="2404">
        <v>12.148010599999999</v>
      </c>
      <c r="V141" s="2404">
        <v>0.33024841999999999</v>
      </c>
      <c r="W141" s="2404">
        <v>0.22298654999999998</v>
      </c>
      <c r="X141" s="2405">
        <v>1068.43837644</v>
      </c>
      <c r="Y141" s="2406">
        <v>34750.460201440001</v>
      </c>
      <c r="Z141" s="2407"/>
      <c r="AA141" s="2411"/>
      <c r="AB141" s="2411"/>
      <c r="AC141" s="2408"/>
    </row>
    <row r="142" spans="1:29" ht="28.5" hidden="1" customHeight="1" x14ac:dyDescent="0.25">
      <c r="A142" s="2417">
        <v>43405</v>
      </c>
      <c r="B142" s="2403">
        <v>214.09714500000001</v>
      </c>
      <c r="C142" s="2404">
        <v>278.513125</v>
      </c>
      <c r="D142" s="2404">
        <v>382.88099999999997</v>
      </c>
      <c r="E142" s="2404">
        <v>1745.0399</v>
      </c>
      <c r="F142" s="2404">
        <v>1841.0214000000001</v>
      </c>
      <c r="G142" s="2404">
        <v>4336.0860000000002</v>
      </c>
      <c r="H142" s="2404">
        <v>22656.263999999999</v>
      </c>
      <c r="I142" s="2404">
        <v>2457.058</v>
      </c>
      <c r="J142" s="2405">
        <v>33910.957535000001</v>
      </c>
      <c r="K142" s="2403">
        <v>9.3797629699999998</v>
      </c>
      <c r="L142" s="2404">
        <v>13.277950000000001</v>
      </c>
      <c r="M142" s="2404">
        <v>225.70208</v>
      </c>
      <c r="N142" s="2404">
        <v>359.78699</v>
      </c>
      <c r="O142" s="2404">
        <v>162.95586</v>
      </c>
      <c r="P142" s="2404">
        <v>190.52471399999999</v>
      </c>
      <c r="Q142" s="2404">
        <v>41.053680999999997</v>
      </c>
      <c r="R142" s="2404">
        <v>6.3275494999999999</v>
      </c>
      <c r="S142" s="2404">
        <v>51.368138200000004</v>
      </c>
      <c r="T142" s="2404">
        <v>2.4172192999999997</v>
      </c>
      <c r="U142" s="2404">
        <v>12.208329000000001</v>
      </c>
      <c r="V142" s="2404">
        <v>0.33023241999999997</v>
      </c>
      <c r="W142" s="2404">
        <v>0.22298026999999998</v>
      </c>
      <c r="X142" s="2405">
        <v>1075.5414866600001</v>
      </c>
      <c r="Y142" s="2406">
        <v>34986.499021659998</v>
      </c>
      <c r="Z142" s="2407"/>
      <c r="AA142" s="2411"/>
      <c r="AB142" s="2411"/>
      <c r="AC142" s="2408"/>
    </row>
    <row r="143" spans="1:29" ht="28.5" hidden="1" customHeight="1" x14ac:dyDescent="0.25">
      <c r="A143" s="2417">
        <v>43435</v>
      </c>
      <c r="B143" s="2403">
        <v>214.05</v>
      </c>
      <c r="C143" s="2404">
        <v>280.01</v>
      </c>
      <c r="D143" s="2404">
        <v>395.75</v>
      </c>
      <c r="E143" s="2404">
        <v>1953.95</v>
      </c>
      <c r="F143" s="2404">
        <v>2135.34</v>
      </c>
      <c r="G143" s="2404">
        <v>5088.43</v>
      </c>
      <c r="H143" s="2404">
        <v>25852.797999999999</v>
      </c>
      <c r="I143" s="2404">
        <v>2568.5</v>
      </c>
      <c r="J143" s="2405">
        <v>38488.83</v>
      </c>
      <c r="K143" s="2403">
        <v>9.3800000000000008</v>
      </c>
      <c r="L143" s="2404">
        <v>13.28</v>
      </c>
      <c r="M143" s="2404">
        <v>228.66</v>
      </c>
      <c r="N143" s="2404">
        <v>365.28</v>
      </c>
      <c r="O143" s="2404">
        <v>164.93</v>
      </c>
      <c r="P143" s="2404">
        <v>192.39</v>
      </c>
      <c r="Q143" s="2404">
        <v>41.36</v>
      </c>
      <c r="R143" s="2404">
        <v>6.33</v>
      </c>
      <c r="S143" s="2404">
        <v>51.58</v>
      </c>
      <c r="T143" s="2404">
        <v>2.42</v>
      </c>
      <c r="U143" s="2404">
        <v>12.26</v>
      </c>
      <c r="V143" s="2404">
        <v>0.33</v>
      </c>
      <c r="W143" s="2404">
        <v>0.22</v>
      </c>
      <c r="X143" s="2405">
        <v>1088.4000000000001</v>
      </c>
      <c r="Y143" s="2406">
        <v>39577.230000000003</v>
      </c>
      <c r="Z143" s="2407"/>
      <c r="AA143" s="2411"/>
      <c r="AB143" s="2411"/>
      <c r="AC143" s="2408"/>
    </row>
    <row r="144" spans="1:29" ht="26.25" hidden="1" customHeight="1" x14ac:dyDescent="0.25">
      <c r="A144" s="2418">
        <v>43466</v>
      </c>
      <c r="B144" s="2419">
        <v>214.01464999999999</v>
      </c>
      <c r="C144" s="2420">
        <v>277.73374999999999</v>
      </c>
      <c r="D144" s="2420">
        <v>398.97059999999999</v>
      </c>
      <c r="E144" s="2420">
        <v>1741.7492999999999</v>
      </c>
      <c r="F144" s="2420">
        <v>1859.7031999999999</v>
      </c>
      <c r="G144" s="2420">
        <v>4994.7115000000003</v>
      </c>
      <c r="H144" s="2420">
        <v>24515.992999999999</v>
      </c>
      <c r="I144" s="2420">
        <v>2386.3679999999999</v>
      </c>
      <c r="J144" s="2421">
        <v>36389.240425000004</v>
      </c>
      <c r="K144" s="2419">
        <v>9.3841479700000008</v>
      </c>
      <c r="L144" s="2420">
        <v>13.279949999999999</v>
      </c>
      <c r="M144" s="2420">
        <v>230.66746000000001</v>
      </c>
      <c r="N144" s="2420">
        <v>367.17757</v>
      </c>
      <c r="O144" s="2420">
        <v>166.61261999999999</v>
      </c>
      <c r="P144" s="2420">
        <v>193.92340100000001</v>
      </c>
      <c r="Q144" s="2420">
        <v>41.588541999999997</v>
      </c>
      <c r="R144" s="2420">
        <v>6.3275494999999999</v>
      </c>
      <c r="S144" s="2420">
        <v>51.744230999999999</v>
      </c>
      <c r="T144" s="2420">
        <v>2.4171974999999999</v>
      </c>
      <c r="U144" s="2420">
        <v>12.3107992</v>
      </c>
      <c r="V144" s="2420">
        <v>0.33023241999999997</v>
      </c>
      <c r="W144" s="2420">
        <v>0.22298045000000002</v>
      </c>
      <c r="X144" s="2421">
        <v>1095.97268104</v>
      </c>
      <c r="Y144" s="2422">
        <v>37485.213106040006</v>
      </c>
      <c r="Z144" s="2407"/>
      <c r="AA144" s="2411"/>
      <c r="AB144" s="2411"/>
      <c r="AC144" s="2408"/>
    </row>
    <row r="145" spans="1:29" ht="26.25" hidden="1" customHeight="1" x14ac:dyDescent="0.25">
      <c r="A145" s="2418">
        <v>43497</v>
      </c>
      <c r="B145" s="2419">
        <v>589.56190000000004</v>
      </c>
      <c r="C145" s="2420">
        <v>276.65204999999997</v>
      </c>
      <c r="D145" s="2420">
        <v>395.19495000000001</v>
      </c>
      <c r="E145" s="2420">
        <v>1626.7475999999999</v>
      </c>
      <c r="F145" s="2420">
        <v>1755.0935999999999</v>
      </c>
      <c r="G145" s="2420">
        <v>4779.6004999999996</v>
      </c>
      <c r="H145" s="2420">
        <v>23431.074000000001</v>
      </c>
      <c r="I145" s="2420">
        <v>1953.7819999999999</v>
      </c>
      <c r="J145" s="2421">
        <v>34807.706599999998</v>
      </c>
      <c r="K145" s="2419">
        <v>9.3889129699999998</v>
      </c>
      <c r="L145" s="2420">
        <v>13.281700000000001</v>
      </c>
      <c r="M145" s="2420">
        <v>231.3972</v>
      </c>
      <c r="N145" s="2420">
        <v>367.94166000000001</v>
      </c>
      <c r="O145" s="2420">
        <v>167.04433499999999</v>
      </c>
      <c r="P145" s="2420">
        <v>194.59473299999999</v>
      </c>
      <c r="Q145" s="2420">
        <v>41.643496499999998</v>
      </c>
      <c r="R145" s="2420">
        <v>6.3275432499999997</v>
      </c>
      <c r="S145" s="2420">
        <v>51.866202600000001</v>
      </c>
      <c r="T145" s="2420">
        <v>2.4171961</v>
      </c>
      <c r="U145" s="2420">
        <v>12.346193900000001</v>
      </c>
      <c r="V145" s="2420">
        <v>0.33023217999999999</v>
      </c>
      <c r="W145" s="2420">
        <v>0.22297677999999999</v>
      </c>
      <c r="X145" s="2421">
        <v>1098.78838228</v>
      </c>
      <c r="Y145" s="2422">
        <v>35906.494982279997</v>
      </c>
      <c r="Z145" s="2407"/>
      <c r="AA145" s="2411"/>
      <c r="AB145" s="2411"/>
      <c r="AC145" s="2408"/>
    </row>
    <row r="146" spans="1:29" ht="26.25" hidden="1" customHeight="1" x14ac:dyDescent="0.25">
      <c r="A146" s="2418">
        <v>43525</v>
      </c>
      <c r="B146" s="2419">
        <v>545.06064000000003</v>
      </c>
      <c r="C146" s="2420">
        <v>276.73989999999998</v>
      </c>
      <c r="D146" s="2420">
        <v>398.50869999999998</v>
      </c>
      <c r="E146" s="2420">
        <v>1680.6206999999999</v>
      </c>
      <c r="F146" s="2420">
        <v>1859.183</v>
      </c>
      <c r="G146" s="2420">
        <v>5051.1424999999999</v>
      </c>
      <c r="H146" s="2420">
        <v>23309.506000000001</v>
      </c>
      <c r="I146" s="2420">
        <v>2186.232</v>
      </c>
      <c r="J146" s="2421">
        <v>35306.993439999998</v>
      </c>
      <c r="K146" s="2419">
        <v>9.3901129700000006</v>
      </c>
      <c r="L146" s="2420">
        <v>13.282450000000001</v>
      </c>
      <c r="M146" s="2420">
        <v>233.98944</v>
      </c>
      <c r="N146" s="2420">
        <v>369.39692000000002</v>
      </c>
      <c r="O146" s="2420">
        <v>168.20524</v>
      </c>
      <c r="P146" s="2420">
        <v>195.49792199999999</v>
      </c>
      <c r="Q146" s="2420">
        <v>41.733426999999999</v>
      </c>
      <c r="R146" s="2420">
        <v>6.3274600000000003</v>
      </c>
      <c r="S146" s="2420">
        <v>52.042528199999992</v>
      </c>
      <c r="T146" s="2420">
        <v>2.4171572000000001</v>
      </c>
      <c r="U146" s="2420">
        <v>12.3907904</v>
      </c>
      <c r="V146" s="2420">
        <v>0.33022955999999998</v>
      </c>
      <c r="W146" s="2420">
        <v>0.22297549999999999</v>
      </c>
      <c r="X146" s="2421">
        <v>1105.21265283</v>
      </c>
      <c r="Y146" s="2422">
        <v>36412.206092829998</v>
      </c>
      <c r="Z146" s="2407"/>
      <c r="AA146" s="2411"/>
      <c r="AB146" s="2411"/>
      <c r="AC146" s="2408"/>
    </row>
    <row r="147" spans="1:29" ht="26.25" hidden="1" customHeight="1" x14ac:dyDescent="0.25">
      <c r="A147" s="2418">
        <v>43556</v>
      </c>
      <c r="B147" s="2419">
        <v>545.06064000000003</v>
      </c>
      <c r="C147" s="2420">
        <v>275.08452499999999</v>
      </c>
      <c r="D147" s="2420">
        <v>397.21974999999998</v>
      </c>
      <c r="E147" s="2420">
        <v>1669.2381</v>
      </c>
      <c r="F147" s="2420">
        <v>1940.2828</v>
      </c>
      <c r="G147" s="2420">
        <v>5033.3604999999998</v>
      </c>
      <c r="H147" s="2420">
        <v>23144.633999999998</v>
      </c>
      <c r="I147" s="2420">
        <v>2477.9340000000002</v>
      </c>
      <c r="J147" s="2421">
        <v>35456.966829999998</v>
      </c>
      <c r="K147" s="2419">
        <v>9.394512970000001</v>
      </c>
      <c r="L147" s="2420">
        <v>13.2842</v>
      </c>
      <c r="M147" s="2420">
        <v>237.99198000000001</v>
      </c>
      <c r="N147" s="2420">
        <v>371.3802</v>
      </c>
      <c r="O147" s="2420">
        <v>169.18971500000001</v>
      </c>
      <c r="P147" s="2420">
        <v>196.27344400000001</v>
      </c>
      <c r="Q147" s="2420">
        <v>41.961350000000003</v>
      </c>
      <c r="R147" s="2420">
        <v>6.3274600000000003</v>
      </c>
      <c r="S147" s="2420">
        <v>52.1931206</v>
      </c>
      <c r="T147" s="2420">
        <v>2.4171537999999999</v>
      </c>
      <c r="U147" s="2420">
        <v>12.4478882</v>
      </c>
      <c r="V147" s="2420">
        <v>0.33022873999999997</v>
      </c>
      <c r="W147" s="2420">
        <v>0.22297001</v>
      </c>
      <c r="X147" s="2421">
        <v>1113.4002233199999</v>
      </c>
      <c r="Y147" s="2422">
        <v>36570.367053319998</v>
      </c>
      <c r="Z147" s="2407"/>
      <c r="AA147" s="2411"/>
      <c r="AB147" s="2411"/>
      <c r="AC147" s="2408"/>
    </row>
    <row r="148" spans="1:29" ht="26.25" hidden="1" customHeight="1" x14ac:dyDescent="0.25">
      <c r="A148" s="2418">
        <v>43586</v>
      </c>
      <c r="B148" s="2419">
        <v>506.95</v>
      </c>
      <c r="C148" s="2420">
        <v>275.04000000000002</v>
      </c>
      <c r="D148" s="2420">
        <v>400.9</v>
      </c>
      <c r="E148" s="2420">
        <v>1668.9981</v>
      </c>
      <c r="F148" s="2420">
        <v>1948.76</v>
      </c>
      <c r="G148" s="2420">
        <v>4814.0259999999998</v>
      </c>
      <c r="H148" s="2420">
        <v>23201.82</v>
      </c>
      <c r="I148" s="2420">
        <v>2923.35</v>
      </c>
      <c r="J148" s="2421">
        <v>35739.839999999997</v>
      </c>
      <c r="K148" s="2419">
        <v>9.4</v>
      </c>
      <c r="L148" s="2420">
        <v>13.29</v>
      </c>
      <c r="M148" s="2420">
        <v>241.79</v>
      </c>
      <c r="N148" s="2420">
        <v>372.64</v>
      </c>
      <c r="O148" s="2420">
        <v>169.58</v>
      </c>
      <c r="P148" s="2420">
        <v>197.12</v>
      </c>
      <c r="Q148" s="2420">
        <v>42.09</v>
      </c>
      <c r="R148" s="2420">
        <v>6.33</v>
      </c>
      <c r="S148" s="2420">
        <v>52.36</v>
      </c>
      <c r="T148" s="2420">
        <v>2.42</v>
      </c>
      <c r="U148" s="2420">
        <v>12.49</v>
      </c>
      <c r="V148" s="2420">
        <v>0.33</v>
      </c>
      <c r="W148" s="2420">
        <v>0.23</v>
      </c>
      <c r="X148" s="2421">
        <v>1120.07</v>
      </c>
      <c r="Y148" s="2422">
        <v>36859.909999999996</v>
      </c>
      <c r="Z148" s="2407"/>
      <c r="AA148" s="2411"/>
      <c r="AB148" s="2411"/>
      <c r="AC148" s="2408"/>
    </row>
    <row r="149" spans="1:29" ht="26.25" hidden="1" customHeight="1" x14ac:dyDescent="0.25">
      <c r="A149" s="2418">
        <v>43617</v>
      </c>
      <c r="B149" s="2419">
        <v>499.24250999999998</v>
      </c>
      <c r="C149" s="2420">
        <v>273.30155000000002</v>
      </c>
      <c r="D149" s="2420">
        <v>400.62205</v>
      </c>
      <c r="E149" s="2420">
        <v>1687.1664000000001</v>
      </c>
      <c r="F149" s="2420">
        <v>1884.6592000000001</v>
      </c>
      <c r="G149" s="2420">
        <v>4703.8725000000004</v>
      </c>
      <c r="H149" s="2420">
        <v>22927.987000000001</v>
      </c>
      <c r="I149" s="2420">
        <v>2914.8119999999999</v>
      </c>
      <c r="J149" s="2421">
        <v>35291.663209999999</v>
      </c>
      <c r="K149" s="2419">
        <v>9.4036029700000014</v>
      </c>
      <c r="L149" s="2420">
        <v>13.285450000000001</v>
      </c>
      <c r="M149" s="2420">
        <v>243.03798</v>
      </c>
      <c r="N149" s="2420">
        <v>373.71109000000001</v>
      </c>
      <c r="O149" s="2420">
        <v>170.24180999999999</v>
      </c>
      <c r="P149" s="2420">
        <v>197.821752</v>
      </c>
      <c r="Q149" s="2420">
        <v>42.260398000000002</v>
      </c>
      <c r="R149" s="2420">
        <v>6.3273574999999997</v>
      </c>
      <c r="S149" s="2420">
        <v>52.490580000000001</v>
      </c>
      <c r="T149" s="2420">
        <v>2.4171537999999999</v>
      </c>
      <c r="U149" s="2420">
        <v>12.531803799999999</v>
      </c>
      <c r="V149" s="2420">
        <v>0.33022861999999997</v>
      </c>
      <c r="W149" s="2420">
        <v>0.22296549000000002</v>
      </c>
      <c r="X149" s="2421">
        <v>1124.0681721800001</v>
      </c>
      <c r="Y149" s="2422">
        <v>36415.731382179998</v>
      </c>
      <c r="Z149" s="2407"/>
      <c r="AA149" s="2411"/>
      <c r="AB149" s="2411"/>
      <c r="AC149" s="2408"/>
    </row>
    <row r="150" spans="1:29" ht="26.25" hidden="1" customHeight="1" x14ac:dyDescent="0.25">
      <c r="A150" s="2418">
        <v>43647</v>
      </c>
      <c r="B150" s="2419">
        <v>488.22701000000001</v>
      </c>
      <c r="C150" s="2420">
        <v>273.2817</v>
      </c>
      <c r="D150" s="2420">
        <v>399.8349</v>
      </c>
      <c r="E150" s="2420">
        <v>1704.7736</v>
      </c>
      <c r="F150" s="2420">
        <v>1921.242</v>
      </c>
      <c r="G150" s="2420">
        <v>4743.0910000000003</v>
      </c>
      <c r="H150" s="2420">
        <v>23374.159</v>
      </c>
      <c r="I150" s="2420">
        <v>2930.0479999999998</v>
      </c>
      <c r="J150" s="2421">
        <v>35834.657209999998</v>
      </c>
      <c r="K150" s="2419">
        <v>9.4056229700000014</v>
      </c>
      <c r="L150" s="2420">
        <v>13.2867</v>
      </c>
      <c r="M150" s="2420">
        <v>244.67486</v>
      </c>
      <c r="N150" s="2420">
        <v>375.23442</v>
      </c>
      <c r="O150" s="2420">
        <v>171.34587500000001</v>
      </c>
      <c r="P150" s="2420">
        <v>198.41181</v>
      </c>
      <c r="Q150" s="2420">
        <v>42.388714499999999</v>
      </c>
      <c r="R150" s="2420">
        <v>6.3273574999999997</v>
      </c>
      <c r="S150" s="2420">
        <v>52.652392200000001</v>
      </c>
      <c r="T150" s="2420">
        <v>2.4171537999999999</v>
      </c>
      <c r="U150" s="2420">
        <v>12.580463</v>
      </c>
      <c r="V150" s="2420">
        <v>0.33022861999999997</v>
      </c>
      <c r="W150" s="2420">
        <v>0.22296078</v>
      </c>
      <c r="X150" s="2421">
        <v>1129.2645583699998</v>
      </c>
      <c r="Y150" s="2422">
        <v>36963.921768369997</v>
      </c>
      <c r="Z150" s="2407"/>
      <c r="AA150" s="2411"/>
      <c r="AB150" s="2411"/>
      <c r="AC150" s="2408"/>
    </row>
    <row r="151" spans="1:29" ht="26.25" hidden="1" customHeight="1" x14ac:dyDescent="0.25">
      <c r="A151" s="2418">
        <v>43678</v>
      </c>
      <c r="B151" s="2419">
        <v>482.01630499999999</v>
      </c>
      <c r="C151" s="2420">
        <v>269.85095000000001</v>
      </c>
      <c r="D151" s="2420">
        <v>399.03154999999998</v>
      </c>
      <c r="E151" s="2420">
        <v>1700.3497</v>
      </c>
      <c r="F151" s="2420">
        <v>1828.8653999999999</v>
      </c>
      <c r="G151" s="2420">
        <v>4782.7524999999996</v>
      </c>
      <c r="H151" s="2420">
        <v>23320.870999999999</v>
      </c>
      <c r="I151" s="2420">
        <v>3064.0059999999999</v>
      </c>
      <c r="J151" s="2421">
        <v>35847.743405000001</v>
      </c>
      <c r="K151" s="2419">
        <v>9.4140379700000008</v>
      </c>
      <c r="L151" s="2420">
        <v>13.287699999999999</v>
      </c>
      <c r="M151" s="2420">
        <v>246.61358000000001</v>
      </c>
      <c r="N151" s="2420">
        <v>375.92225999999999</v>
      </c>
      <c r="O151" s="2420">
        <v>171.61705000000001</v>
      </c>
      <c r="P151" s="2420">
        <v>198.93368799999999</v>
      </c>
      <c r="Q151" s="2420">
        <v>42.490621500000003</v>
      </c>
      <c r="R151" s="2420">
        <v>6.3272712499999999</v>
      </c>
      <c r="S151" s="2420">
        <v>52.775196799999996</v>
      </c>
      <c r="T151" s="2420">
        <v>2.4171098999999998</v>
      </c>
      <c r="U151" s="2420">
        <v>12.613603099999999</v>
      </c>
      <c r="V151" s="2420">
        <v>0.33022861999999997</v>
      </c>
      <c r="W151" s="2420">
        <v>0.22295954999999998</v>
      </c>
      <c r="X151" s="2421">
        <v>1132.9523066900001</v>
      </c>
      <c r="Y151" s="2422">
        <v>36980.695711690001</v>
      </c>
      <c r="Z151" s="2407"/>
      <c r="AA151" s="2411"/>
      <c r="AB151" s="2411"/>
      <c r="AC151" s="2408"/>
    </row>
    <row r="152" spans="1:29" ht="26.25" hidden="1" customHeight="1" x14ac:dyDescent="0.25">
      <c r="A152" s="2418">
        <v>43709</v>
      </c>
      <c r="B152" s="2419">
        <v>475.33053999999998</v>
      </c>
      <c r="C152" s="2420">
        <v>269.06807500000002</v>
      </c>
      <c r="D152" s="2420">
        <v>400.13965000000002</v>
      </c>
      <c r="E152" s="2420">
        <v>1648.7862</v>
      </c>
      <c r="F152" s="2420">
        <v>1812.0788</v>
      </c>
      <c r="G152" s="2420">
        <v>4706.9539999999997</v>
      </c>
      <c r="H152" s="2420">
        <v>22734.566999999999</v>
      </c>
      <c r="I152" s="2420">
        <v>3179.7640000000001</v>
      </c>
      <c r="J152" s="2421">
        <v>35226.688264999997</v>
      </c>
      <c r="K152" s="2419">
        <v>9.4140379700000008</v>
      </c>
      <c r="L152" s="2420">
        <v>13.289199999999999</v>
      </c>
      <c r="M152" s="2420">
        <v>251.72855999999999</v>
      </c>
      <c r="N152" s="2420">
        <v>377.79223999999999</v>
      </c>
      <c r="O152" s="2420">
        <v>172.18616</v>
      </c>
      <c r="P152" s="2420">
        <v>199.90545399999999</v>
      </c>
      <c r="Q152" s="2420">
        <v>42.617626999999999</v>
      </c>
      <c r="R152" s="2420">
        <v>6.3272517500000003</v>
      </c>
      <c r="S152" s="2420">
        <v>52.948314400000008</v>
      </c>
      <c r="T152" s="2420">
        <v>2.4171098999999998</v>
      </c>
      <c r="U152" s="2420">
        <v>12.667341200000001</v>
      </c>
      <c r="V152" s="2420">
        <v>0.33022861999999997</v>
      </c>
      <c r="W152" s="2420">
        <v>0.22296057000000002</v>
      </c>
      <c r="X152" s="2421">
        <v>1141.83548541</v>
      </c>
      <c r="Y152" s="2422">
        <v>36368.523750410001</v>
      </c>
      <c r="Z152" s="2407"/>
      <c r="AA152" s="2411"/>
      <c r="AB152" s="2411"/>
      <c r="AC152" s="2408"/>
    </row>
    <row r="153" spans="1:29" ht="26.25" hidden="1" customHeight="1" x14ac:dyDescent="0.25">
      <c r="A153" s="2418">
        <v>43739</v>
      </c>
      <c r="B153" s="2419">
        <v>469.42712</v>
      </c>
      <c r="C153" s="2420">
        <v>268.61085000000003</v>
      </c>
      <c r="D153" s="2420">
        <v>410.09465</v>
      </c>
      <c r="E153" s="2420">
        <v>1708.3385000000001</v>
      </c>
      <c r="F153" s="2420">
        <v>1924.4872</v>
      </c>
      <c r="G153" s="2420">
        <v>4934.3869999999997</v>
      </c>
      <c r="H153" s="2420">
        <v>24215.231</v>
      </c>
      <c r="I153" s="2420">
        <v>3305.0120000000002</v>
      </c>
      <c r="J153" s="2421">
        <v>37235.588320000003</v>
      </c>
      <c r="K153" s="2419">
        <v>9.4200979700000005</v>
      </c>
      <c r="L153" s="2420">
        <v>13.291700000000001</v>
      </c>
      <c r="M153" s="2420">
        <v>255.66213999999999</v>
      </c>
      <c r="N153" s="2420">
        <v>379.52976999999998</v>
      </c>
      <c r="O153" s="2420">
        <v>172.867715</v>
      </c>
      <c r="P153" s="2420">
        <v>200.572844</v>
      </c>
      <c r="Q153" s="2420">
        <v>42.7895495</v>
      </c>
      <c r="R153" s="2420">
        <v>6.32721775</v>
      </c>
      <c r="S153" s="2420">
        <v>53.110289000000002</v>
      </c>
      <c r="T153" s="2420">
        <v>2.4169451</v>
      </c>
      <c r="U153" s="2420">
        <v>12.709757400000001</v>
      </c>
      <c r="V153" s="2420">
        <v>0.33022861999999997</v>
      </c>
      <c r="W153" s="2420">
        <v>0.22296028000000001</v>
      </c>
      <c r="X153" s="2421">
        <v>1149.2412146199999</v>
      </c>
      <c r="Y153" s="2422">
        <v>38384.829534620003</v>
      </c>
      <c r="Z153" s="2407"/>
      <c r="AA153" s="2411"/>
      <c r="AB153" s="2411"/>
      <c r="AC153" s="2408"/>
    </row>
    <row r="154" spans="1:29" ht="26.25" hidden="1" customHeight="1" x14ac:dyDescent="0.25">
      <c r="A154" s="2418">
        <v>43770</v>
      </c>
      <c r="B154" s="2419">
        <v>465.16061000000002</v>
      </c>
      <c r="C154" s="2420">
        <v>267.15177499999999</v>
      </c>
      <c r="D154" s="2420">
        <v>415.27679999999998</v>
      </c>
      <c r="E154" s="2420">
        <v>1718.8235</v>
      </c>
      <c r="F154" s="2420">
        <v>1875.4767999999999</v>
      </c>
      <c r="G154" s="2420">
        <v>4869.7929999999997</v>
      </c>
      <c r="H154" s="2420">
        <v>23865.637999999999</v>
      </c>
      <c r="I154" s="2420">
        <v>3343.0639999999999</v>
      </c>
      <c r="J154" s="2421">
        <v>36820.384485000002</v>
      </c>
      <c r="K154" s="2419">
        <v>9.4217179700000013</v>
      </c>
      <c r="L154" s="2420">
        <v>13.292199999999999</v>
      </c>
      <c r="M154" s="2420">
        <v>261.43072000000001</v>
      </c>
      <c r="N154" s="2420">
        <v>384.01783</v>
      </c>
      <c r="O154" s="2420">
        <v>173.38079500000001</v>
      </c>
      <c r="P154" s="2420">
        <v>201.75920600000001</v>
      </c>
      <c r="Q154" s="2420">
        <v>42.922517999999997</v>
      </c>
      <c r="R154" s="2420">
        <v>6.32721775</v>
      </c>
      <c r="S154" s="2420">
        <v>53.266120799999996</v>
      </c>
      <c r="T154" s="2420">
        <v>2.4168801000000002</v>
      </c>
      <c r="U154" s="2420">
        <v>12.767947099999999</v>
      </c>
      <c r="V154" s="2420">
        <v>0.33022861999999997</v>
      </c>
      <c r="W154" s="2420">
        <v>0.22296032000000002</v>
      </c>
      <c r="X154" s="2421">
        <v>1161.55634166</v>
      </c>
      <c r="Y154" s="2422">
        <v>37981.94082666</v>
      </c>
      <c r="Z154" s="2407"/>
      <c r="AA154" s="2411"/>
      <c r="AB154" s="2411"/>
      <c r="AC154" s="2408"/>
    </row>
    <row r="155" spans="1:29" ht="26.25" hidden="1" customHeight="1" x14ac:dyDescent="0.25">
      <c r="A155" s="2418">
        <v>43800</v>
      </c>
      <c r="B155" s="2419">
        <v>460.84383500000001</v>
      </c>
      <c r="C155" s="2420">
        <v>267.42380000000003</v>
      </c>
      <c r="D155" s="2420">
        <v>429.09519999999998</v>
      </c>
      <c r="E155" s="2420">
        <v>1885.3357000000001</v>
      </c>
      <c r="F155" s="2420">
        <v>2174.6783999999998</v>
      </c>
      <c r="G155" s="2420">
        <v>5548.2</v>
      </c>
      <c r="H155" s="2420">
        <v>27703.547999999999</v>
      </c>
      <c r="I155" s="2420">
        <v>3754.7759999999998</v>
      </c>
      <c r="J155" s="2421">
        <v>42223.900934999998</v>
      </c>
      <c r="K155" s="2419">
        <v>9.4302779700000006</v>
      </c>
      <c r="L155" s="2420">
        <v>13.293699999999999</v>
      </c>
      <c r="M155" s="2420">
        <v>267.63763999999998</v>
      </c>
      <c r="N155" s="2420">
        <v>388.64452</v>
      </c>
      <c r="O155" s="2420">
        <v>174.93935500000001</v>
      </c>
      <c r="P155" s="2420">
        <v>203.36048199999999</v>
      </c>
      <c r="Q155" s="2420">
        <v>43.078006999999999</v>
      </c>
      <c r="R155" s="2420">
        <v>6.3271237500000002</v>
      </c>
      <c r="S155" s="2420">
        <v>53.500916400000001</v>
      </c>
      <c r="T155" s="2420">
        <v>2.4168161000000001</v>
      </c>
      <c r="U155" s="2420">
        <v>12.8261226</v>
      </c>
      <c r="V155" s="2420">
        <v>0.33022861999999997</v>
      </c>
      <c r="W155" s="2420">
        <v>0.22295981000000001</v>
      </c>
      <c r="X155" s="2421">
        <v>1175.9981492500001</v>
      </c>
      <c r="Y155" s="2422">
        <v>43399.899084249999</v>
      </c>
      <c r="Z155" s="2407"/>
      <c r="AA155" s="2411"/>
      <c r="AB155" s="2411"/>
      <c r="AC155" s="2408"/>
    </row>
    <row r="156" spans="1:29" ht="26.25" hidden="1" customHeight="1" x14ac:dyDescent="0.25">
      <c r="A156" s="2418">
        <v>43831</v>
      </c>
      <c r="B156" s="2419">
        <v>454.05225000000002</v>
      </c>
      <c r="C156" s="2420">
        <v>264.66070000000002</v>
      </c>
      <c r="D156" s="2420">
        <v>426.32690000000002</v>
      </c>
      <c r="E156" s="2420">
        <v>1739.2230999999999</v>
      </c>
      <c r="F156" s="2420">
        <v>2008.1176</v>
      </c>
      <c r="G156" s="2420">
        <v>5122.9624999999996</v>
      </c>
      <c r="H156" s="2420">
        <v>25480.876</v>
      </c>
      <c r="I156" s="2420">
        <v>3711.1439999999998</v>
      </c>
      <c r="J156" s="2421">
        <v>39207.36305</v>
      </c>
      <c r="K156" s="2419">
        <v>9.4334779700000002</v>
      </c>
      <c r="L156" s="2420">
        <v>13.2942</v>
      </c>
      <c r="M156" s="2420">
        <v>271.26852000000002</v>
      </c>
      <c r="N156" s="2420">
        <v>393.43360000000001</v>
      </c>
      <c r="O156" s="2420">
        <v>176.092375</v>
      </c>
      <c r="P156" s="2420">
        <v>204.709755</v>
      </c>
      <c r="Q156" s="2420">
        <v>43.302875</v>
      </c>
      <c r="R156" s="2420">
        <v>6.3270935000000001</v>
      </c>
      <c r="S156" s="2420">
        <v>53.672901200000005</v>
      </c>
      <c r="T156" s="2420">
        <v>2.4167982000000001</v>
      </c>
      <c r="U156" s="2420">
        <v>12.871310250000001</v>
      </c>
      <c r="V156" s="2420">
        <v>0.33022841999999997</v>
      </c>
      <c r="W156" s="2420">
        <v>0.22300891</v>
      </c>
      <c r="X156" s="2421">
        <v>1187.36614345</v>
      </c>
      <c r="Y156" s="2422">
        <v>40394.729193450003</v>
      </c>
      <c r="Z156" s="2407"/>
      <c r="AA156" s="2411"/>
      <c r="AB156" s="2411"/>
      <c r="AC156" s="2408"/>
    </row>
    <row r="157" spans="1:29" ht="26.25" hidden="1" customHeight="1" x14ac:dyDescent="0.25">
      <c r="A157" s="2418">
        <v>43862</v>
      </c>
      <c r="B157" s="2419">
        <v>451.64557500000001</v>
      </c>
      <c r="C157" s="2420">
        <v>265.02674999999999</v>
      </c>
      <c r="D157" s="2420">
        <v>425.51909999999998</v>
      </c>
      <c r="E157" s="2420">
        <v>1700.5112999999999</v>
      </c>
      <c r="F157" s="2420">
        <v>1961.4114</v>
      </c>
      <c r="G157" s="2420">
        <v>5132.5349999999999</v>
      </c>
      <c r="H157" s="2420">
        <v>24986.244999999999</v>
      </c>
      <c r="I157" s="2420">
        <v>3750.33</v>
      </c>
      <c r="J157" s="2421">
        <v>38673.224125000001</v>
      </c>
      <c r="K157" s="2419">
        <v>9.43972297</v>
      </c>
      <c r="L157" s="2420">
        <v>13.294700000000001</v>
      </c>
      <c r="M157" s="2420">
        <v>272.07458000000003</v>
      </c>
      <c r="N157" s="2420">
        <v>396.02852999999999</v>
      </c>
      <c r="O157" s="2420">
        <v>176.97744499999999</v>
      </c>
      <c r="P157" s="2420">
        <v>205.63541000000001</v>
      </c>
      <c r="Q157" s="2420">
        <v>43.405832500000002</v>
      </c>
      <c r="R157" s="2420">
        <v>6.3269460000000004</v>
      </c>
      <c r="S157" s="2420">
        <v>53.794892400000002</v>
      </c>
      <c r="T157" s="2420">
        <v>2.4167603</v>
      </c>
      <c r="U157" s="2420">
        <v>12.914703599999998</v>
      </c>
      <c r="V157" s="2420">
        <v>0.33022841999999997</v>
      </c>
      <c r="W157" s="2420">
        <v>0.22300956</v>
      </c>
      <c r="X157" s="2421">
        <v>1192.85276075</v>
      </c>
      <c r="Y157" s="2422">
        <v>39866.076885750001</v>
      </c>
      <c r="Z157" s="2407"/>
      <c r="AA157" s="2411"/>
      <c r="AB157" s="2411"/>
      <c r="AC157" s="2408"/>
    </row>
    <row r="158" spans="1:29" ht="26.25" hidden="1" customHeight="1" x14ac:dyDescent="0.25">
      <c r="A158" s="2418">
        <v>43891</v>
      </c>
      <c r="B158" s="2419">
        <v>450.55069500000002</v>
      </c>
      <c r="C158" s="2420">
        <v>266.54804999999999</v>
      </c>
      <c r="D158" s="2420">
        <v>418.9812</v>
      </c>
      <c r="E158" s="2420">
        <v>1762.8403000000001</v>
      </c>
      <c r="F158" s="2420">
        <v>2015.2542000000001</v>
      </c>
      <c r="G158" s="2420">
        <v>5224.7825000000003</v>
      </c>
      <c r="H158" s="2420">
        <v>25767.312999999998</v>
      </c>
      <c r="I158" s="2420">
        <v>3909.2759999999998</v>
      </c>
      <c r="J158" s="2421">
        <v>39814.959094999998</v>
      </c>
      <c r="K158" s="2419">
        <v>9.43972297</v>
      </c>
      <c r="L158" s="2420">
        <v>13.294700000000001</v>
      </c>
      <c r="M158" s="2420">
        <v>273.10721999999998</v>
      </c>
      <c r="N158" s="2420">
        <v>397.38634000000002</v>
      </c>
      <c r="O158" s="2420">
        <v>177.16726</v>
      </c>
      <c r="P158" s="2420">
        <v>206.37669600000001</v>
      </c>
      <c r="Q158" s="2420">
        <v>43.556817000000002</v>
      </c>
      <c r="R158" s="2420">
        <v>6.3269060000000001</v>
      </c>
      <c r="S158" s="2420">
        <v>53.875869799999997</v>
      </c>
      <c r="T158" s="2420">
        <v>2.4167269</v>
      </c>
      <c r="U158" s="2420">
        <v>12.948290649999999</v>
      </c>
      <c r="V158" s="2420">
        <v>0.33022841999999997</v>
      </c>
      <c r="W158" s="2420">
        <v>0.22300914000000002</v>
      </c>
      <c r="X158" s="2421">
        <v>1196.4397868800002</v>
      </c>
      <c r="Y158" s="2422">
        <v>41011.398881879999</v>
      </c>
      <c r="Z158" s="2407"/>
      <c r="AA158" s="2411"/>
      <c r="AB158" s="2411"/>
      <c r="AC158" s="2408"/>
    </row>
    <row r="159" spans="1:29" ht="26.25" hidden="1" customHeight="1" x14ac:dyDescent="0.25">
      <c r="A159" s="2418">
        <v>43922</v>
      </c>
      <c r="B159" s="2419">
        <v>449.92184500000002</v>
      </c>
      <c r="C159" s="2420">
        <v>267.57102500000002</v>
      </c>
      <c r="D159" s="2420">
        <v>423.88380000000001</v>
      </c>
      <c r="E159" s="2420">
        <v>1845.9331</v>
      </c>
      <c r="F159" s="2420">
        <v>2084.1496000000002</v>
      </c>
      <c r="G159" s="2420">
        <v>5516.6859999999997</v>
      </c>
      <c r="H159" s="2420">
        <v>27189.506000000001</v>
      </c>
      <c r="I159" s="2420">
        <v>3875.2539999999999</v>
      </c>
      <c r="J159" s="2421">
        <v>41652.90537</v>
      </c>
      <c r="K159" s="2419">
        <v>9.43972297</v>
      </c>
      <c r="L159" s="2420">
        <v>13.294700000000001</v>
      </c>
      <c r="M159" s="2420">
        <v>274.86786000000001</v>
      </c>
      <c r="N159" s="2420">
        <v>397.55641000000003</v>
      </c>
      <c r="O159" s="2420">
        <v>177.382755</v>
      </c>
      <c r="P159" s="2420">
        <v>206.65251599999999</v>
      </c>
      <c r="Q159" s="2420">
        <v>43.5633135</v>
      </c>
      <c r="R159" s="2420">
        <v>6.3269060000000001</v>
      </c>
      <c r="S159" s="2420">
        <v>53.896467600000001</v>
      </c>
      <c r="T159" s="2420">
        <v>2.4167269</v>
      </c>
      <c r="U159" s="2420">
        <v>12.953390599999999</v>
      </c>
      <c r="V159" s="2420">
        <v>0.33022841999999997</v>
      </c>
      <c r="W159" s="2420">
        <v>0.22300851000000002</v>
      </c>
      <c r="X159" s="2421">
        <v>1198.8940055</v>
      </c>
      <c r="Y159" s="2422">
        <v>42851.799375499999</v>
      </c>
      <c r="Z159" s="2407"/>
      <c r="AA159" s="2411"/>
      <c r="AB159" s="2411"/>
      <c r="AC159" s="2408"/>
    </row>
    <row r="160" spans="1:29" ht="26.25" hidden="1" customHeight="1" x14ac:dyDescent="0.25">
      <c r="A160" s="2418">
        <v>43952</v>
      </c>
      <c r="B160" s="2419">
        <v>449.88984499999998</v>
      </c>
      <c r="C160" s="2420">
        <v>266.96702499999998</v>
      </c>
      <c r="D160" s="2420">
        <v>423.23025000000001</v>
      </c>
      <c r="E160" s="2420">
        <v>1879.7402</v>
      </c>
      <c r="F160" s="2420">
        <v>2073.6417999999999</v>
      </c>
      <c r="G160" s="2420">
        <v>5599.7725</v>
      </c>
      <c r="H160" s="2420">
        <v>27256.722000000002</v>
      </c>
      <c r="I160" s="2420">
        <v>3880.364</v>
      </c>
      <c r="J160" s="2421">
        <v>41830.327619999996</v>
      </c>
      <c r="K160" s="2419">
        <v>9.43972297</v>
      </c>
      <c r="L160" s="2420">
        <v>13.294700000000001</v>
      </c>
      <c r="M160" s="2420">
        <v>275.42633999999998</v>
      </c>
      <c r="N160" s="2420">
        <v>398.61900000000003</v>
      </c>
      <c r="O160" s="2420">
        <v>177.993165</v>
      </c>
      <c r="P160" s="2420">
        <v>207.109556</v>
      </c>
      <c r="Q160" s="2420">
        <v>43.639270000000003</v>
      </c>
      <c r="R160" s="2420">
        <v>6.3269060000000001</v>
      </c>
      <c r="S160" s="2420">
        <v>53.947662000000001</v>
      </c>
      <c r="T160" s="2420">
        <v>2.4167269</v>
      </c>
      <c r="U160" s="2420">
        <v>12.968840550000001</v>
      </c>
      <c r="V160" s="2420">
        <v>0.33022841999999997</v>
      </c>
      <c r="W160" s="2420">
        <v>0.22300755</v>
      </c>
      <c r="X160" s="2421">
        <v>1201.7251253900001</v>
      </c>
      <c r="Y160" s="2422">
        <v>43032.052745389999</v>
      </c>
      <c r="Z160" s="2407"/>
      <c r="AA160" s="2411"/>
      <c r="AB160" s="2411"/>
      <c r="AC160" s="2408"/>
    </row>
    <row r="161" spans="1:29" ht="26.25" hidden="1" customHeight="1" x14ac:dyDescent="0.25">
      <c r="A161" s="2418">
        <v>43983</v>
      </c>
      <c r="B161" s="2419">
        <v>446.24662999999998</v>
      </c>
      <c r="C161" s="2420">
        <v>264.69274999999999</v>
      </c>
      <c r="D161" s="2420">
        <v>411.8476</v>
      </c>
      <c r="E161" s="2420">
        <v>1805.9627</v>
      </c>
      <c r="F161" s="2420">
        <v>2021.1496</v>
      </c>
      <c r="G161" s="2420">
        <v>5365.5645000000004</v>
      </c>
      <c r="H161" s="2420">
        <v>27105.902999999998</v>
      </c>
      <c r="I161" s="2420">
        <v>3705.01</v>
      </c>
      <c r="J161" s="2421">
        <v>41126.376779999999</v>
      </c>
      <c r="K161" s="2419">
        <v>9.4425429699999999</v>
      </c>
      <c r="L161" s="2420">
        <v>13.2957</v>
      </c>
      <c r="M161" s="2420">
        <v>277.6891</v>
      </c>
      <c r="N161" s="2420">
        <v>399.1814</v>
      </c>
      <c r="O161" s="2420">
        <v>178.096025</v>
      </c>
      <c r="P161" s="2420">
        <v>207.71552</v>
      </c>
      <c r="Q161" s="2420">
        <v>43.643756500000002</v>
      </c>
      <c r="R161" s="2420">
        <v>6.3267067499999996</v>
      </c>
      <c r="S161" s="2420">
        <v>54.028697000000001</v>
      </c>
      <c r="T161" s="2420">
        <v>2.4167033999999998</v>
      </c>
      <c r="U161" s="2420">
        <v>12.989683449999999</v>
      </c>
      <c r="V161" s="2420">
        <v>0.33021341999999998</v>
      </c>
      <c r="W161" s="2420">
        <v>0.22300829999999999</v>
      </c>
      <c r="X161" s="2421">
        <v>1205.3690567900001</v>
      </c>
      <c r="Y161" s="2422">
        <v>42331.745836789996</v>
      </c>
      <c r="Z161" s="2407"/>
      <c r="AA161" s="2411"/>
      <c r="AB161" s="2411"/>
      <c r="AC161" s="2408"/>
    </row>
    <row r="162" spans="1:29" ht="26.25" hidden="1" customHeight="1" x14ac:dyDescent="0.25">
      <c r="A162" s="2418">
        <v>44013</v>
      </c>
      <c r="B162" s="2419">
        <v>443.624165</v>
      </c>
      <c r="C162" s="2420">
        <v>265.61397499999998</v>
      </c>
      <c r="D162" s="2420">
        <v>413.24284999999998</v>
      </c>
      <c r="E162" s="2420">
        <v>1776.8151</v>
      </c>
      <c r="F162" s="2420">
        <v>2012.4313999999999</v>
      </c>
      <c r="G162" s="2420">
        <v>5393.4735000000001</v>
      </c>
      <c r="H162" s="2420">
        <v>27328.543000000001</v>
      </c>
      <c r="I162" s="2420">
        <v>3747.2739999999999</v>
      </c>
      <c r="J162" s="2421">
        <v>41381.01799</v>
      </c>
      <c r="K162" s="2419">
        <v>9.4459429700000008</v>
      </c>
      <c r="L162" s="2420">
        <v>13.296200000000001</v>
      </c>
      <c r="M162" s="2420">
        <v>280.05772000000002</v>
      </c>
      <c r="N162" s="2420">
        <v>399.93637999999999</v>
      </c>
      <c r="O162" s="2420">
        <v>178.22309000000001</v>
      </c>
      <c r="P162" s="2420">
        <v>208.00498899999999</v>
      </c>
      <c r="Q162" s="2420">
        <v>43.697123499999996</v>
      </c>
      <c r="R162" s="2420">
        <v>6.3267067499999996</v>
      </c>
      <c r="S162" s="2420">
        <v>54.121015</v>
      </c>
      <c r="T162" s="2420">
        <v>2.4167033999999998</v>
      </c>
      <c r="U162" s="2420">
        <v>13.0202206</v>
      </c>
      <c r="V162" s="2420">
        <v>0.33021341999999998</v>
      </c>
      <c r="W162" s="2420">
        <v>0.22300702999999999</v>
      </c>
      <c r="X162" s="2421">
        <v>1209.0893116700001</v>
      </c>
      <c r="Y162" s="2422">
        <v>42590.107301670003</v>
      </c>
      <c r="Z162" s="2407"/>
      <c r="AA162" s="2411"/>
      <c r="AB162" s="2411"/>
      <c r="AC162" s="2408"/>
    </row>
    <row r="163" spans="1:29" ht="26.25" hidden="1" customHeight="1" x14ac:dyDescent="0.25">
      <c r="A163" s="2418">
        <v>44044</v>
      </c>
      <c r="B163" s="2419">
        <v>441.69484499999999</v>
      </c>
      <c r="C163" s="2420">
        <v>264.48865000000001</v>
      </c>
      <c r="D163" s="2420">
        <v>411.74984999999998</v>
      </c>
      <c r="E163" s="2420">
        <v>1798.6666</v>
      </c>
      <c r="F163" s="2420">
        <v>1987.277</v>
      </c>
      <c r="G163" s="2420">
        <v>5257.4754999999996</v>
      </c>
      <c r="H163" s="2420">
        <v>26928.668000000001</v>
      </c>
      <c r="I163" s="2420">
        <v>3754.9520000000002</v>
      </c>
      <c r="J163" s="2421">
        <v>40844.972444999999</v>
      </c>
      <c r="K163" s="2419">
        <v>9.4562429699999999</v>
      </c>
      <c r="L163" s="2420">
        <v>13.2912</v>
      </c>
      <c r="M163" s="2420">
        <v>279.79827999999998</v>
      </c>
      <c r="N163" s="2420">
        <v>397.62560000000002</v>
      </c>
      <c r="O163" s="2420">
        <v>178.335725</v>
      </c>
      <c r="P163" s="2420">
        <v>208.20871</v>
      </c>
      <c r="Q163" s="2420">
        <v>43.7881255</v>
      </c>
      <c r="R163" s="2420">
        <v>6.3259530000000002</v>
      </c>
      <c r="S163" s="2420">
        <v>54.240259799999997</v>
      </c>
      <c r="T163" s="2420">
        <v>2.4163916000000003</v>
      </c>
      <c r="U163" s="2420">
        <v>13.046870800000001</v>
      </c>
      <c r="V163" s="2420">
        <v>0.33018197999999999</v>
      </c>
      <c r="W163" s="2420">
        <v>0.22300326000000001</v>
      </c>
      <c r="X163" s="2421">
        <v>1207.0835439100001</v>
      </c>
      <c r="Y163" s="2422">
        <v>42052.055988909997</v>
      </c>
      <c r="Z163" s="2407"/>
      <c r="AA163" s="2411"/>
      <c r="AB163" s="2411"/>
      <c r="AC163" s="2408"/>
    </row>
    <row r="164" spans="1:29" ht="26.25" customHeight="1" x14ac:dyDescent="0.25">
      <c r="A164" s="2418">
        <v>44075</v>
      </c>
      <c r="B164" s="2419">
        <v>439.70673499999998</v>
      </c>
      <c r="C164" s="2420">
        <v>263.04885000000002</v>
      </c>
      <c r="D164" s="2420">
        <v>409.60415</v>
      </c>
      <c r="E164" s="2420">
        <v>1782.4603999999999</v>
      </c>
      <c r="F164" s="2420">
        <v>1944.4831999999999</v>
      </c>
      <c r="G164" s="2420">
        <v>5328.7250000000004</v>
      </c>
      <c r="H164" s="2420">
        <v>27031.597000000002</v>
      </c>
      <c r="I164" s="2420">
        <v>3832.06</v>
      </c>
      <c r="J164" s="2421">
        <v>41031.685335000002</v>
      </c>
      <c r="K164" s="2419">
        <v>9.4629429700000003</v>
      </c>
      <c r="L164" s="2420">
        <v>13.2912</v>
      </c>
      <c r="M164" s="2420">
        <v>279.77803999999998</v>
      </c>
      <c r="N164" s="2420">
        <v>395.86836</v>
      </c>
      <c r="O164" s="2420">
        <v>177.78685999999999</v>
      </c>
      <c r="P164" s="2420">
        <v>208.20863299999999</v>
      </c>
      <c r="Q164" s="2420">
        <v>43.778219499999999</v>
      </c>
      <c r="R164" s="2420">
        <v>6.3255272500000004</v>
      </c>
      <c r="S164" s="2420">
        <v>54.237295599999996</v>
      </c>
      <c r="T164" s="2420">
        <v>2.4161116000000002</v>
      </c>
      <c r="U164" s="2420">
        <v>13.054523699999999</v>
      </c>
      <c r="V164" s="2420">
        <v>0.3301615</v>
      </c>
      <c r="W164" s="2420">
        <v>0.22299505999999997</v>
      </c>
      <c r="X164" s="2421">
        <v>1204.7578701800001</v>
      </c>
      <c r="Y164" s="2422">
        <v>42236.443205180003</v>
      </c>
      <c r="Z164" s="2407"/>
      <c r="AA164" s="2411"/>
      <c r="AB164" s="2411"/>
      <c r="AC164" s="2408"/>
    </row>
    <row r="165" spans="1:29" ht="26.25" customHeight="1" x14ac:dyDescent="0.25">
      <c r="A165" s="2418">
        <v>44105</v>
      </c>
      <c r="B165" s="2419">
        <v>438.19234999999998</v>
      </c>
      <c r="C165" s="2420">
        <v>262.80459999999999</v>
      </c>
      <c r="D165" s="2420">
        <v>411.36385000000001</v>
      </c>
      <c r="E165" s="2420">
        <v>1751.2882999999999</v>
      </c>
      <c r="F165" s="2420">
        <v>1949.6918000000001</v>
      </c>
      <c r="G165" s="2420">
        <v>5249.8055000000004</v>
      </c>
      <c r="H165" s="2420">
        <v>27396.088</v>
      </c>
      <c r="I165" s="2420">
        <v>3902.89</v>
      </c>
      <c r="J165" s="2421">
        <v>41362.124400000001</v>
      </c>
      <c r="K165" s="2419">
        <v>9.4629429700000003</v>
      </c>
      <c r="L165" s="2420">
        <v>13.2912</v>
      </c>
      <c r="M165" s="2420">
        <v>279.27875999999998</v>
      </c>
      <c r="N165" s="2420">
        <v>397.99392999999998</v>
      </c>
      <c r="O165" s="2420">
        <v>177.993415</v>
      </c>
      <c r="P165" s="2420">
        <v>208.61995400000001</v>
      </c>
      <c r="Q165" s="2420">
        <v>43.864180500000003</v>
      </c>
      <c r="R165" s="2420">
        <v>6.3253180000000002</v>
      </c>
      <c r="S165" s="2420">
        <v>54.290485400000001</v>
      </c>
      <c r="T165" s="2420">
        <v>2.4156575</v>
      </c>
      <c r="U165" s="2420">
        <v>13.06881415</v>
      </c>
      <c r="V165" s="2420">
        <v>0.3301499</v>
      </c>
      <c r="W165" s="2420">
        <v>0.22299379999999999</v>
      </c>
      <c r="X165" s="2421">
        <v>1207.1548012200001</v>
      </c>
      <c r="Y165" s="2422">
        <v>42569.279201220001</v>
      </c>
      <c r="Z165" s="2407"/>
      <c r="AA165" s="2411"/>
      <c r="AB165" s="2411"/>
      <c r="AC165" s="2408"/>
    </row>
    <row r="166" spans="1:29" ht="26.25" customHeight="1" x14ac:dyDescent="0.25">
      <c r="A166" s="2418">
        <v>44136</v>
      </c>
      <c r="B166" s="2419">
        <v>436.87684999999999</v>
      </c>
      <c r="C166" s="2420">
        <v>263.3175</v>
      </c>
      <c r="D166" s="2420">
        <v>413.27249999999998</v>
      </c>
      <c r="E166" s="2420">
        <v>1761.5893000000001</v>
      </c>
      <c r="F166" s="2420">
        <v>1971.4318000000001</v>
      </c>
      <c r="G166" s="2420">
        <v>5478.6890000000003</v>
      </c>
      <c r="H166" s="2420">
        <v>27285.065999999999</v>
      </c>
      <c r="I166" s="2420">
        <v>3953.556</v>
      </c>
      <c r="J166" s="2421">
        <v>41563.798949999997</v>
      </c>
      <c r="K166" s="2419">
        <v>9.4797429700000002</v>
      </c>
      <c r="L166" s="2420">
        <v>13.292450000000001</v>
      </c>
      <c r="M166" s="2420">
        <v>281.77679999999998</v>
      </c>
      <c r="N166" s="2420">
        <v>395.26062999999999</v>
      </c>
      <c r="O166" s="2420">
        <v>176.23309</v>
      </c>
      <c r="P166" s="2420">
        <v>208.21257199999999</v>
      </c>
      <c r="Q166" s="2420">
        <v>43.845710500000003</v>
      </c>
      <c r="R166" s="2420">
        <v>6.3250960000000003</v>
      </c>
      <c r="S166" s="2420">
        <v>54.314111400000009</v>
      </c>
      <c r="T166" s="2420">
        <v>2.4155682999999999</v>
      </c>
      <c r="U166" s="2420">
        <v>13.08550825</v>
      </c>
      <c r="V166" s="2420">
        <v>0.33014085999999998</v>
      </c>
      <c r="W166" s="2420">
        <v>0.22299285999999999</v>
      </c>
      <c r="X166" s="2421">
        <v>1204.79141314</v>
      </c>
      <c r="Y166" s="2422">
        <f>X166+J166</f>
        <v>42768.59036314</v>
      </c>
      <c r="Z166" s="2407"/>
      <c r="AA166" s="2411"/>
      <c r="AB166" s="2411"/>
      <c r="AC166" s="2408"/>
    </row>
    <row r="167" spans="1:29" ht="26.25" customHeight="1" x14ac:dyDescent="0.25">
      <c r="A167" s="2418">
        <v>44166</v>
      </c>
      <c r="B167" s="2419">
        <v>435.454925</v>
      </c>
      <c r="C167" s="2420">
        <v>263.87635</v>
      </c>
      <c r="D167" s="2420">
        <v>417.82074999999998</v>
      </c>
      <c r="E167" s="2420">
        <v>1985.4139</v>
      </c>
      <c r="F167" s="2420">
        <v>2296.77</v>
      </c>
      <c r="G167" s="2420">
        <v>6741.9714999999997</v>
      </c>
      <c r="H167" s="2420">
        <v>29128.797999999999</v>
      </c>
      <c r="I167" s="2420">
        <v>4528.2579999999998</v>
      </c>
      <c r="J167" s="2421">
        <v>45798.363425000003</v>
      </c>
      <c r="K167" s="2419">
        <v>9.4838629700000006</v>
      </c>
      <c r="L167" s="2420">
        <v>13.293200000000001</v>
      </c>
      <c r="M167" s="2420">
        <v>290.33825999999999</v>
      </c>
      <c r="N167" s="2420">
        <v>400.80342999999999</v>
      </c>
      <c r="O167" s="2420">
        <v>178.140005</v>
      </c>
      <c r="P167" s="2420">
        <v>209.199817</v>
      </c>
      <c r="Q167" s="2420">
        <v>43.904316000000001</v>
      </c>
      <c r="R167" s="2420">
        <v>6.3241420000000002</v>
      </c>
      <c r="S167" s="2420">
        <v>54.421084799999996</v>
      </c>
      <c r="T167" s="2420">
        <v>2.4154073999999999</v>
      </c>
      <c r="U167" s="2420">
        <v>13.119683849999999</v>
      </c>
      <c r="V167" s="2420">
        <v>0.33014072</v>
      </c>
      <c r="W167" s="2420">
        <v>0.22299195999999999</v>
      </c>
      <c r="X167" s="2421">
        <v>1221.9933417</v>
      </c>
      <c r="Y167" s="2422">
        <f>X167+J167</f>
        <v>47020.356766700002</v>
      </c>
      <c r="Z167" s="2407"/>
      <c r="AA167" s="2411"/>
      <c r="AB167" s="2411"/>
      <c r="AC167" s="2408"/>
    </row>
    <row r="168" spans="1:29" ht="26.25" customHeight="1" x14ac:dyDescent="0.25">
      <c r="A168" s="2418">
        <v>44197</v>
      </c>
      <c r="B168" s="2419">
        <v>434.04275999999999</v>
      </c>
      <c r="C168" s="2420">
        <v>260.93209999999999</v>
      </c>
      <c r="D168" s="2420">
        <v>417.03095000000002</v>
      </c>
      <c r="E168" s="2420">
        <v>1825.9766</v>
      </c>
      <c r="F168" s="2420">
        <v>2047.4495999999999</v>
      </c>
      <c r="G168" s="2420">
        <v>6173.4684999999999</v>
      </c>
      <c r="H168" s="2420">
        <v>28185.749</v>
      </c>
      <c r="I168" s="2420">
        <v>4393.4480000000003</v>
      </c>
      <c r="J168" s="2421">
        <v>43738.09751</v>
      </c>
      <c r="K168" s="2419">
        <v>9.4840629700000001</v>
      </c>
      <c r="L168" s="2420">
        <v>13.293200000000001</v>
      </c>
      <c r="M168" s="2420">
        <v>292.60296</v>
      </c>
      <c r="N168" s="2420">
        <v>403.36025000000001</v>
      </c>
      <c r="O168" s="2420">
        <v>179.16710499999999</v>
      </c>
      <c r="P168" s="2420">
        <v>209.81726900000001</v>
      </c>
      <c r="Q168" s="2420">
        <v>44.0040865</v>
      </c>
      <c r="R168" s="2420">
        <v>6.3241420000000002</v>
      </c>
      <c r="S168" s="2420">
        <v>54.465453799999999</v>
      </c>
      <c r="T168" s="2420">
        <v>2.4154073999999999</v>
      </c>
      <c r="U168" s="2420">
        <v>13.141474199999999</v>
      </c>
      <c r="V168" s="2420">
        <v>0.33014072</v>
      </c>
      <c r="W168" s="2420">
        <v>0.22299204</v>
      </c>
      <c r="X168" s="2421">
        <v>1228.62554363</v>
      </c>
      <c r="Y168" s="2422">
        <f>X168+J168</f>
        <v>44966.723053629998</v>
      </c>
      <c r="Z168" s="2407"/>
      <c r="AA168" s="2411"/>
      <c r="AB168" s="2411"/>
      <c r="AC168" s="2408"/>
    </row>
    <row r="169" spans="1:29" ht="26.25" customHeight="1" x14ac:dyDescent="0.25">
      <c r="A169" s="2418">
        <v>44228</v>
      </c>
      <c r="B169" s="2419">
        <v>433.07594499999999</v>
      </c>
      <c r="C169" s="2420">
        <v>259.61599999999999</v>
      </c>
      <c r="D169" s="2420">
        <v>414.2201</v>
      </c>
      <c r="E169" s="2420">
        <v>1779.6907000000001</v>
      </c>
      <c r="F169" s="2420">
        <v>1965.1596</v>
      </c>
      <c r="G169" s="2420">
        <v>5793.5550000000003</v>
      </c>
      <c r="H169" s="2420">
        <v>27739.055</v>
      </c>
      <c r="I169" s="2420">
        <v>4413.71</v>
      </c>
      <c r="J169" s="2421">
        <v>42798.082345000003</v>
      </c>
      <c r="K169" s="2419">
        <v>9.4842629700000014</v>
      </c>
      <c r="L169" s="2420">
        <v>13.293699999999999</v>
      </c>
      <c r="M169" s="2420">
        <v>291.65848</v>
      </c>
      <c r="N169" s="2420">
        <v>403.90663999999998</v>
      </c>
      <c r="O169" s="2420">
        <v>179.58129</v>
      </c>
      <c r="P169" s="2420">
        <v>210.13382200000001</v>
      </c>
      <c r="Q169" s="2420">
        <v>44.003413999999999</v>
      </c>
      <c r="R169" s="2420">
        <v>6.3241242499999997</v>
      </c>
      <c r="S169" s="2420">
        <v>54.546619999999997</v>
      </c>
      <c r="T169" s="2420">
        <v>2.4153737999999998</v>
      </c>
      <c r="U169" s="2420">
        <v>13.171817449999999</v>
      </c>
      <c r="V169" s="2420">
        <v>0.33013882</v>
      </c>
      <c r="W169" s="2420">
        <v>0.22299119000000001</v>
      </c>
      <c r="X169" s="2421">
        <v>1229.06967448</v>
      </c>
      <c r="Y169" s="2422">
        <f>X169+J169</f>
        <v>44027.152019480003</v>
      </c>
      <c r="Z169" s="2407"/>
      <c r="AA169" s="2411"/>
      <c r="AB169" s="2411"/>
      <c r="AC169" s="2408"/>
    </row>
    <row r="170" spans="1:29" ht="26.25" customHeight="1" x14ac:dyDescent="0.25">
      <c r="A170" s="2418">
        <v>44256</v>
      </c>
      <c r="B170" s="2419">
        <v>432.05441500000001</v>
      </c>
      <c r="C170" s="2420">
        <v>259.82757500000002</v>
      </c>
      <c r="D170" s="2420">
        <v>415.81115</v>
      </c>
      <c r="E170" s="2420">
        <v>1823.711</v>
      </c>
      <c r="F170" s="2420">
        <v>2173.4674</v>
      </c>
      <c r="G170" s="2420">
        <v>5963.1109999999999</v>
      </c>
      <c r="H170" s="2420">
        <v>28572.419000000002</v>
      </c>
      <c r="I170" s="2420">
        <v>4442.3119999999999</v>
      </c>
      <c r="J170" s="2421">
        <v>44082.713539999997</v>
      </c>
      <c r="K170" s="2419">
        <v>9.4844629700000009</v>
      </c>
      <c r="L170" s="2420">
        <v>13.293699999999999</v>
      </c>
      <c r="M170" s="2420">
        <v>293.55817999999999</v>
      </c>
      <c r="N170" s="2420">
        <v>404.19792999999999</v>
      </c>
      <c r="O170" s="2420">
        <v>179.67675</v>
      </c>
      <c r="P170" s="2420">
        <v>210.67364900000001</v>
      </c>
      <c r="Q170" s="2420">
        <v>44.104399000000001</v>
      </c>
      <c r="R170" s="2420">
        <v>6.3241242499999997</v>
      </c>
      <c r="S170" s="2420">
        <v>54.6090996</v>
      </c>
      <c r="T170" s="2420">
        <v>2.4153737999999998</v>
      </c>
      <c r="U170" s="2420">
        <v>13.207285150000001</v>
      </c>
      <c r="V170" s="2420">
        <v>0.33013882</v>
      </c>
      <c r="W170" s="2420">
        <v>0.22299040000000001</v>
      </c>
      <c r="X170" s="2421">
        <v>1232.09508299</v>
      </c>
      <c r="Y170" s="2422">
        <v>45314.80862299</v>
      </c>
      <c r="Z170" s="2407"/>
      <c r="AA170" s="2411"/>
      <c r="AB170" s="2411"/>
      <c r="AC170" s="2408"/>
    </row>
    <row r="171" spans="1:29" ht="26.25" customHeight="1" x14ac:dyDescent="0.25">
      <c r="A171" s="2418">
        <v>44287</v>
      </c>
      <c r="B171" s="2419">
        <v>431.82171</v>
      </c>
      <c r="C171" s="2420">
        <v>259.24007499999999</v>
      </c>
      <c r="D171" s="2420">
        <v>415.73680000000002</v>
      </c>
      <c r="E171" s="2420">
        <v>1875.6987999999999</v>
      </c>
      <c r="F171" s="2420">
        <v>2038.4276</v>
      </c>
      <c r="G171" s="2420">
        <v>6197.8235000000004</v>
      </c>
      <c r="H171" s="2420">
        <v>29027.346000000001</v>
      </c>
      <c r="I171" s="2420">
        <v>4448.4139999999998</v>
      </c>
      <c r="J171" s="2421">
        <v>44694.508484999998</v>
      </c>
      <c r="K171" s="2419">
        <v>9.4844629700000009</v>
      </c>
      <c r="L171" s="2420">
        <v>13.29495</v>
      </c>
      <c r="M171" s="2420">
        <v>295.06711999999999</v>
      </c>
      <c r="N171" s="2420">
        <v>404.79225000000002</v>
      </c>
      <c r="O171" s="2420">
        <v>180.17148</v>
      </c>
      <c r="P171" s="2420">
        <v>211.51389900000001</v>
      </c>
      <c r="Q171" s="2420">
        <v>44.255724000000001</v>
      </c>
      <c r="R171" s="2420">
        <v>6.3241242499999997</v>
      </c>
      <c r="S171" s="2420">
        <v>54.670402000000003</v>
      </c>
      <c r="T171" s="2420">
        <v>2.4153737999999998</v>
      </c>
      <c r="U171" s="2420">
        <v>13.222570749999999</v>
      </c>
      <c r="V171" s="2420">
        <v>0.33013882</v>
      </c>
      <c r="W171" s="2420">
        <v>0.22298949000000001</v>
      </c>
      <c r="X171" s="2421">
        <v>1235.76248508</v>
      </c>
      <c r="Y171" s="2422">
        <v>45930.270970079997</v>
      </c>
      <c r="Z171" s="2407"/>
      <c r="AA171" s="2411"/>
      <c r="AB171" s="2411"/>
      <c r="AC171" s="2408"/>
    </row>
    <row r="172" spans="1:29" ht="26.25" customHeight="1" x14ac:dyDescent="0.25">
      <c r="A172" s="2418">
        <v>44317</v>
      </c>
      <c r="B172" s="2419">
        <v>430.82370500000002</v>
      </c>
      <c r="C172" s="2420">
        <v>259.04627499999998</v>
      </c>
      <c r="D172" s="2420">
        <v>415.88319999999999</v>
      </c>
      <c r="E172" s="2420">
        <v>1908.2189000000001</v>
      </c>
      <c r="F172" s="2420">
        <v>2072.8804</v>
      </c>
      <c r="G172" s="2420">
        <v>6277.9260000000004</v>
      </c>
      <c r="H172" s="2420">
        <v>28973.958999999999</v>
      </c>
      <c r="I172" s="2420">
        <v>4519.9539999999997</v>
      </c>
      <c r="J172" s="2421">
        <v>44858.691480000001</v>
      </c>
      <c r="K172" s="2419">
        <v>9.4846629700000005</v>
      </c>
      <c r="L172" s="2420">
        <v>13.29495</v>
      </c>
      <c r="M172" s="2420">
        <v>301.68943999999999</v>
      </c>
      <c r="N172" s="2420">
        <v>408.54171000000002</v>
      </c>
      <c r="O172" s="2420">
        <v>180.69890000000001</v>
      </c>
      <c r="P172" s="2420">
        <v>212.507901</v>
      </c>
      <c r="Q172" s="2420">
        <v>44.305038500000002</v>
      </c>
      <c r="R172" s="2420">
        <v>6.3238297499999998</v>
      </c>
      <c r="S172" s="2420">
        <v>54.803671999999999</v>
      </c>
      <c r="T172" s="2420">
        <v>2.4151734</v>
      </c>
      <c r="U172" s="2420">
        <v>13.259598449999999</v>
      </c>
      <c r="V172" s="2420">
        <v>0.33013762000000002</v>
      </c>
      <c r="W172" s="2420">
        <v>0.22298817000000001</v>
      </c>
      <c r="X172" s="2421">
        <v>1247.8750018599999</v>
      </c>
      <c r="Y172" s="2422">
        <v>46106.566481859998</v>
      </c>
      <c r="Z172" s="2407"/>
      <c r="AA172" s="2411"/>
      <c r="AB172" s="2411"/>
      <c r="AC172" s="2408"/>
    </row>
    <row r="173" spans="1:29" ht="26.25" customHeight="1" x14ac:dyDescent="0.25">
      <c r="A173" s="2418">
        <v>44348</v>
      </c>
      <c r="B173" s="2419">
        <v>429.76576</v>
      </c>
      <c r="C173" s="2420">
        <v>256.70954999999998</v>
      </c>
      <c r="D173" s="2420">
        <v>412.93565000000001</v>
      </c>
      <c r="E173" s="2420">
        <v>1868.3956000000001</v>
      </c>
      <c r="F173" s="2420">
        <v>2007.4061999999999</v>
      </c>
      <c r="G173" s="2420">
        <v>6163.1549999999997</v>
      </c>
      <c r="H173" s="2420">
        <v>28741.382000000001</v>
      </c>
      <c r="I173" s="2420">
        <v>4573.9859999999999</v>
      </c>
      <c r="J173" s="2421">
        <v>44453.735760000003</v>
      </c>
      <c r="K173" s="2419">
        <v>9.4871529700000004</v>
      </c>
      <c r="L173" s="2420">
        <v>13.29495</v>
      </c>
      <c r="M173" s="2420">
        <v>304.24493999999999</v>
      </c>
      <c r="N173" s="2420">
        <v>409.67439000000002</v>
      </c>
      <c r="O173" s="2420">
        <v>181.14629500000001</v>
      </c>
      <c r="P173" s="2420">
        <v>213.12751700000001</v>
      </c>
      <c r="Q173" s="2420">
        <v>44.455896000000003</v>
      </c>
      <c r="R173" s="2420">
        <v>6.3234757500000001</v>
      </c>
      <c r="S173" s="2420">
        <v>54.885735200000006</v>
      </c>
      <c r="T173" s="2420">
        <v>2.4150654</v>
      </c>
      <c r="U173" s="2420">
        <v>13.294962999999999</v>
      </c>
      <c r="V173" s="2420">
        <v>0.33013315999999998</v>
      </c>
      <c r="W173" s="2420">
        <v>0.22298703</v>
      </c>
      <c r="X173" s="2421">
        <v>1252.90050051</v>
      </c>
      <c r="Y173" s="2422">
        <v>45706.63626051</v>
      </c>
      <c r="Z173" s="2407"/>
      <c r="AA173" s="2411"/>
      <c r="AB173" s="2411"/>
      <c r="AC173" s="2408"/>
    </row>
    <row r="174" spans="1:29" ht="26.25" customHeight="1" x14ac:dyDescent="0.25">
      <c r="A174" s="2418">
        <v>44378</v>
      </c>
      <c r="B174" s="2419">
        <v>428.69915500000002</v>
      </c>
      <c r="C174" s="2420">
        <v>254.82707500000001</v>
      </c>
      <c r="D174" s="2420">
        <v>409.93810000000002</v>
      </c>
      <c r="E174" s="2420">
        <v>1851.2828999999999</v>
      </c>
      <c r="F174" s="2420">
        <v>2016.578</v>
      </c>
      <c r="G174" s="2420">
        <v>6009.1734999999999</v>
      </c>
      <c r="H174" s="2420">
        <v>28992.077000000001</v>
      </c>
      <c r="I174" s="2420">
        <v>4625.8900000000003</v>
      </c>
      <c r="J174" s="2421">
        <v>44588.465730000004</v>
      </c>
      <c r="K174" s="2419">
        <v>9.4924779700000013</v>
      </c>
      <c r="L174" s="2420">
        <v>13.29495</v>
      </c>
      <c r="M174" s="2420">
        <v>309.99678</v>
      </c>
      <c r="N174" s="2420">
        <v>409.96456999999998</v>
      </c>
      <c r="O174" s="2420">
        <v>181.3252</v>
      </c>
      <c r="P174" s="2420">
        <v>213.427638</v>
      </c>
      <c r="Q174" s="2420">
        <v>44.596867500000002</v>
      </c>
      <c r="R174" s="2420">
        <v>6.3234757500000001</v>
      </c>
      <c r="S174" s="2420">
        <v>55.027039000000002</v>
      </c>
      <c r="T174" s="2420">
        <v>2.4150654</v>
      </c>
      <c r="U174" s="2420">
        <v>13.3302438</v>
      </c>
      <c r="V174" s="2420">
        <v>0.33013315999999998</v>
      </c>
      <c r="W174" s="2420">
        <v>0.22298576000000001</v>
      </c>
      <c r="X174" s="2421">
        <v>1259.74442634</v>
      </c>
      <c r="Y174" s="2422">
        <v>45848.210156340007</v>
      </c>
      <c r="Z174" s="2407"/>
      <c r="AA174" s="2411"/>
      <c r="AB174" s="2411"/>
      <c r="AC174" s="2408"/>
    </row>
    <row r="175" spans="1:29" ht="26.25" customHeight="1" x14ac:dyDescent="0.25">
      <c r="A175" s="2418">
        <v>44409</v>
      </c>
      <c r="B175" s="2419">
        <v>427.77524499999998</v>
      </c>
      <c r="C175" s="2420">
        <v>254.76322500000001</v>
      </c>
      <c r="D175" s="2420">
        <v>411.29160000000002</v>
      </c>
      <c r="E175" s="2420">
        <v>1881.337</v>
      </c>
      <c r="F175" s="2420">
        <v>1974.7906</v>
      </c>
      <c r="G175" s="2420">
        <v>5978.8355000000001</v>
      </c>
      <c r="H175" s="2420">
        <v>29069.602999999999</v>
      </c>
      <c r="I175" s="2420">
        <v>4676.2259999999997</v>
      </c>
      <c r="J175" s="2421">
        <v>44674.622170000002</v>
      </c>
      <c r="K175" s="2419">
        <v>9.4963379700000008</v>
      </c>
      <c r="L175" s="2420">
        <v>13.296200000000001</v>
      </c>
      <c r="M175" s="2420">
        <v>311.16676000000001</v>
      </c>
      <c r="N175" s="2420">
        <v>410.53205000000003</v>
      </c>
      <c r="O175" s="2420">
        <v>181.340655</v>
      </c>
      <c r="P175" s="2420">
        <v>213.940066</v>
      </c>
      <c r="Q175" s="2420">
        <v>44.648057999999999</v>
      </c>
      <c r="R175" s="2420">
        <v>6.32340225</v>
      </c>
      <c r="S175" s="2420">
        <v>55.128041400000001</v>
      </c>
      <c r="T175" s="2420">
        <v>2.4149579999999999</v>
      </c>
      <c r="U175" s="2420">
        <v>13.395497949999999</v>
      </c>
      <c r="V175" s="2420">
        <v>0.33013315999999998</v>
      </c>
      <c r="W175" s="2420">
        <v>0.22298493</v>
      </c>
      <c r="X175" s="2421">
        <v>1262.2321446600001</v>
      </c>
      <c r="Y175" s="2422">
        <v>45936.854314660006</v>
      </c>
      <c r="Z175" s="2407"/>
      <c r="AA175" s="2411"/>
      <c r="AB175" s="2411"/>
      <c r="AC175" s="2408"/>
    </row>
    <row r="176" spans="1:29" ht="26.25" customHeight="1" thickBot="1" x14ac:dyDescent="0.3">
      <c r="A176" s="2423">
        <v>44440</v>
      </c>
      <c r="B176" s="2424">
        <v>426.60252500000001</v>
      </c>
      <c r="C176" s="2425">
        <v>252.97637499999999</v>
      </c>
      <c r="D176" s="2425">
        <v>408.83730000000003</v>
      </c>
      <c r="E176" s="2425">
        <v>1825.9368999999999</v>
      </c>
      <c r="F176" s="2426">
        <v>1952.3194000000001</v>
      </c>
      <c r="G176" s="2426">
        <v>5877.8005000000003</v>
      </c>
      <c r="H176" s="2426">
        <v>28865.328000000001</v>
      </c>
      <c r="I176" s="2426">
        <v>4772.6620000000003</v>
      </c>
      <c r="J176" s="2427">
        <v>44382.463000000003</v>
      </c>
      <c r="K176" s="2424">
        <v>9.5014779699999998</v>
      </c>
      <c r="L176" s="2425">
        <v>13.296200000000001</v>
      </c>
      <c r="M176" s="2426">
        <v>316.39645999999999</v>
      </c>
      <c r="N176" s="2426">
        <v>413.14294999999998</v>
      </c>
      <c r="O176" s="2426">
        <v>181.59358499999999</v>
      </c>
      <c r="P176" s="2426">
        <v>214.708811</v>
      </c>
      <c r="Q176" s="2426">
        <v>44.799456999999997</v>
      </c>
      <c r="R176" s="2426">
        <v>6.32340225</v>
      </c>
      <c r="S176" s="2426">
        <v>55.254053200000001</v>
      </c>
      <c r="T176" s="2426">
        <v>2.4149495000000001</v>
      </c>
      <c r="U176" s="2426">
        <v>13.4278221</v>
      </c>
      <c r="V176" s="2426">
        <v>0.33013315999999998</v>
      </c>
      <c r="W176" s="2426">
        <v>0.22298373000000002</v>
      </c>
      <c r="X176" s="2427">
        <v>1271.40928491</v>
      </c>
      <c r="Y176" s="2428">
        <v>45653.872284910001</v>
      </c>
      <c r="Z176" s="2407"/>
      <c r="AA176" s="2411"/>
      <c r="AB176" s="2411"/>
      <c r="AC176" s="2408"/>
    </row>
    <row r="177" spans="1:29" s="2435" customFormat="1" ht="18.75" customHeight="1" thickTop="1" x14ac:dyDescent="0.25">
      <c r="A177" s="1686" t="s">
        <v>598</v>
      </c>
      <c r="B177" s="2429"/>
      <c r="C177" s="2429"/>
      <c r="D177" s="2429"/>
      <c r="E177" s="2429"/>
      <c r="F177" s="2429"/>
      <c r="G177" s="2429"/>
      <c r="H177" s="2429"/>
      <c r="I177" s="2429"/>
      <c r="J177" s="2430"/>
      <c r="K177" s="2429"/>
      <c r="L177" s="2429"/>
      <c r="M177" s="2429"/>
      <c r="N177" s="2429"/>
      <c r="O177" s="2429"/>
      <c r="P177" s="2429"/>
      <c r="Q177" s="2429"/>
      <c r="R177" s="2429"/>
      <c r="S177" s="2429"/>
      <c r="T177" s="2429"/>
      <c r="U177" s="2429"/>
      <c r="V177" s="2429"/>
      <c r="W177" s="2429"/>
      <c r="X177" s="2430"/>
      <c r="Y177" s="2431"/>
      <c r="Z177" s="2432"/>
      <c r="AA177" s="2433"/>
      <c r="AB177" s="2434"/>
      <c r="AC177" s="2434"/>
    </row>
    <row r="178" spans="1:29" s="2435" customFormat="1" ht="16.5" customHeight="1" x14ac:dyDescent="0.25">
      <c r="A178" s="1686" t="s">
        <v>794</v>
      </c>
      <c r="B178" s="2436"/>
      <c r="C178" s="2436"/>
      <c r="D178" s="2436"/>
      <c r="E178" s="2437"/>
      <c r="F178" s="2436"/>
      <c r="G178" s="2438"/>
      <c r="H178" s="2436"/>
      <c r="I178" s="2436"/>
      <c r="J178" s="2436"/>
      <c r="K178" s="2437"/>
      <c r="L178" s="2436"/>
      <c r="M178" s="2439"/>
      <c r="N178" s="2436"/>
      <c r="O178" s="2436"/>
      <c r="P178" s="2436"/>
      <c r="Q178" s="2437"/>
      <c r="R178" s="2436"/>
      <c r="S178" s="2440"/>
      <c r="T178" s="2438"/>
      <c r="U178" s="2439"/>
      <c r="V178" s="2439"/>
      <c r="W178" s="2436"/>
      <c r="X178" s="2441"/>
      <c r="Y178" s="2434"/>
      <c r="AA178" s="2434"/>
      <c r="AB178" s="2434"/>
      <c r="AC178" s="2434"/>
    </row>
    <row r="179" spans="1:29" x14ac:dyDescent="0.25">
      <c r="F179" s="2443"/>
      <c r="J179" s="2413"/>
      <c r="M179" s="2444"/>
      <c r="O179" s="2413"/>
      <c r="P179" s="2445"/>
      <c r="R179" s="2446"/>
      <c r="S179" s="2446"/>
      <c r="T179" s="2447"/>
      <c r="U179" s="2447"/>
      <c r="V179" s="2448"/>
      <c r="W179" s="2448"/>
      <c r="X179" s="2445"/>
      <c r="Y179" s="2408"/>
      <c r="AA179" s="2408"/>
      <c r="AB179" s="2408"/>
      <c r="AC179" s="2408"/>
    </row>
    <row r="180" spans="1:29" x14ac:dyDescent="0.25">
      <c r="D180" s="2447"/>
      <c r="E180" s="2447"/>
      <c r="F180" s="2447"/>
      <c r="G180" s="2447"/>
      <c r="H180" s="2447"/>
      <c r="I180" s="2447"/>
      <c r="J180" s="2448"/>
      <c r="O180" s="2448"/>
      <c r="Q180" s="2448"/>
      <c r="S180" s="2447"/>
      <c r="X180" s="2449"/>
      <c r="AA180" s="2408"/>
      <c r="AB180" s="2408"/>
      <c r="AC180" s="2408"/>
    </row>
    <row r="181" spans="1:29" x14ac:dyDescent="0.25">
      <c r="J181" s="2413"/>
      <c r="K181" s="2413"/>
      <c r="L181" s="2413"/>
      <c r="M181" s="2413"/>
      <c r="N181" s="2413"/>
      <c r="O181" s="2413"/>
      <c r="P181" s="2413"/>
      <c r="Q181" s="2413"/>
      <c r="R181" s="2413"/>
      <c r="S181" s="2413"/>
      <c r="T181" s="2413"/>
      <c r="U181" s="2413"/>
      <c r="V181" s="2413"/>
      <c r="X181" s="2450"/>
      <c r="AA181" s="2408"/>
      <c r="AB181" s="2408"/>
      <c r="AC181" s="2408"/>
    </row>
    <row r="182" spans="1:29" x14ac:dyDescent="0.25">
      <c r="I182" s="2442" t="s">
        <v>1084</v>
      </c>
      <c r="AA182" s="2408"/>
      <c r="AB182" s="2408"/>
      <c r="AC182" s="2408"/>
    </row>
    <row r="183" spans="1:29" x14ac:dyDescent="0.25">
      <c r="AA183" s="2408"/>
      <c r="AB183" s="2408"/>
      <c r="AC183" s="2408"/>
    </row>
    <row r="184" spans="1:29" x14ac:dyDescent="0.25">
      <c r="AA184" s="2408"/>
      <c r="AB184" s="2408"/>
      <c r="AC184" s="2408"/>
    </row>
    <row r="185" spans="1:29" x14ac:dyDescent="0.25">
      <c r="AA185" s="2408"/>
      <c r="AB185" s="2408"/>
      <c r="AC185" s="2408"/>
    </row>
    <row r="186" spans="1:29" x14ac:dyDescent="0.25">
      <c r="AA186" s="2408"/>
      <c r="AB186" s="2408"/>
      <c r="AC186" s="2408"/>
    </row>
    <row r="187" spans="1:29" x14ac:dyDescent="0.25">
      <c r="AA187" s="2408"/>
      <c r="AB187" s="2408"/>
      <c r="AC187" s="2408"/>
    </row>
    <row r="188" spans="1:29" x14ac:dyDescent="0.25">
      <c r="AA188" s="2408"/>
      <c r="AB188" s="2408"/>
      <c r="AC188" s="2408"/>
    </row>
    <row r="189" spans="1:29" x14ac:dyDescent="0.25">
      <c r="AA189" s="2408"/>
      <c r="AB189" s="2408"/>
      <c r="AC189" s="2408"/>
    </row>
    <row r="190" spans="1:29" x14ac:dyDescent="0.25">
      <c r="AA190" s="2408"/>
      <c r="AB190" s="2408"/>
      <c r="AC190" s="2408"/>
    </row>
    <row r="191" spans="1:29" x14ac:dyDescent="0.25">
      <c r="AA191" s="2408"/>
      <c r="AC191" s="2408"/>
    </row>
    <row r="192" spans="1:29" x14ac:dyDescent="0.25">
      <c r="AA192" s="2408"/>
      <c r="AC192" s="2408"/>
    </row>
    <row r="193" spans="27:27" x14ac:dyDescent="0.25">
      <c r="AA193" s="2408"/>
    </row>
    <row r="194" spans="27:27" x14ac:dyDescent="0.25">
      <c r="AA194" s="2408"/>
    </row>
    <row r="195" spans="27:27" x14ac:dyDescent="0.25">
      <c r="AA195" s="2408"/>
    </row>
    <row r="196" spans="27:27" x14ac:dyDescent="0.25">
      <c r="AA196" s="2408"/>
    </row>
    <row r="197" spans="27:27" x14ac:dyDescent="0.25">
      <c r="AA197" s="2408"/>
    </row>
    <row r="198" spans="27:27" x14ac:dyDescent="0.25">
      <c r="AA198" s="2408"/>
    </row>
    <row r="199" spans="27:27" x14ac:dyDescent="0.25">
      <c r="AA199" s="2408"/>
    </row>
    <row r="200" spans="27:27" x14ac:dyDescent="0.25">
      <c r="AA200" s="2408"/>
    </row>
    <row r="201" spans="27:27" x14ac:dyDescent="0.25">
      <c r="AA201" s="2408"/>
    </row>
    <row r="202" spans="27:27" x14ac:dyDescent="0.25">
      <c r="AA202" s="2408"/>
    </row>
    <row r="203" spans="27:27" x14ac:dyDescent="0.25">
      <c r="AA203" s="2408"/>
    </row>
    <row r="204" spans="27:27" x14ac:dyDescent="0.25">
      <c r="AA204" s="2408"/>
    </row>
    <row r="205" spans="27:27" x14ac:dyDescent="0.25">
      <c r="AA205" s="2408"/>
    </row>
    <row r="206" spans="27:27" x14ac:dyDescent="0.25">
      <c r="AA206" s="2408"/>
    </row>
    <row r="207" spans="27:27" x14ac:dyDescent="0.25">
      <c r="AA207" s="2408"/>
    </row>
    <row r="208" spans="27:27" x14ac:dyDescent="0.25">
      <c r="AA208" s="2408"/>
    </row>
    <row r="209" spans="27:27" x14ac:dyDescent="0.25">
      <c r="AA209" s="2408"/>
    </row>
    <row r="210" spans="27:27" x14ac:dyDescent="0.25">
      <c r="AA210" s="2408"/>
    </row>
    <row r="211" spans="27:27" x14ac:dyDescent="0.25">
      <c r="AA211" s="2408"/>
    </row>
    <row r="212" spans="27:27" x14ac:dyDescent="0.25">
      <c r="AA212" s="2408"/>
    </row>
    <row r="213" spans="27:27" x14ac:dyDescent="0.25">
      <c r="AA213" s="2408"/>
    </row>
    <row r="214" spans="27:27" x14ac:dyDescent="0.25">
      <c r="AA214" s="2408"/>
    </row>
    <row r="215" spans="27:27" x14ac:dyDescent="0.25">
      <c r="AA215" s="2408"/>
    </row>
    <row r="216" spans="27:27" x14ac:dyDescent="0.25">
      <c r="AA216" s="2408"/>
    </row>
    <row r="217" spans="27:27" x14ac:dyDescent="0.25">
      <c r="AA217" s="2408"/>
    </row>
    <row r="218" spans="27:27" x14ac:dyDescent="0.25">
      <c r="AA218" s="2408"/>
    </row>
    <row r="219" spans="27:27" x14ac:dyDescent="0.25">
      <c r="AA219" s="2408"/>
    </row>
    <row r="220" spans="27:27" x14ac:dyDescent="0.25">
      <c r="AA220" s="2408"/>
    </row>
    <row r="221" spans="27:27" x14ac:dyDescent="0.25">
      <c r="AA221" s="2408"/>
    </row>
    <row r="222" spans="27:27" x14ac:dyDescent="0.25">
      <c r="AA222" s="2408"/>
    </row>
    <row r="223" spans="27:27" x14ac:dyDescent="0.25">
      <c r="AA223" s="2408"/>
    </row>
    <row r="224" spans="27:27" x14ac:dyDescent="0.25">
      <c r="AA224" s="2408"/>
    </row>
    <row r="225" spans="27:27" x14ac:dyDescent="0.25">
      <c r="AA225" s="2408"/>
    </row>
    <row r="226" spans="27:27" x14ac:dyDescent="0.25">
      <c r="AA226" s="2408"/>
    </row>
    <row r="227" spans="27:27" x14ac:dyDescent="0.25">
      <c r="AA227" s="2408"/>
    </row>
    <row r="228" spans="27:27" x14ac:dyDescent="0.25">
      <c r="AA228" s="2408"/>
    </row>
    <row r="229" spans="27:27" x14ac:dyDescent="0.25">
      <c r="AA229" s="2408"/>
    </row>
    <row r="230" spans="27:27" x14ac:dyDescent="0.25">
      <c r="AA230" s="2408"/>
    </row>
    <row r="231" spans="27:27" x14ac:dyDescent="0.25">
      <c r="AA231" s="2408"/>
    </row>
    <row r="232" spans="27:27" x14ac:dyDescent="0.25">
      <c r="AA232" s="2408"/>
    </row>
    <row r="233" spans="27:27" x14ac:dyDescent="0.25">
      <c r="AA233" s="2408"/>
    </row>
    <row r="234" spans="27:27" x14ac:dyDescent="0.25">
      <c r="AA234" s="2408"/>
    </row>
    <row r="235" spans="27:27" x14ac:dyDescent="0.25">
      <c r="AA235" s="2408"/>
    </row>
    <row r="236" spans="27:27" x14ac:dyDescent="0.25">
      <c r="AA236" s="2408"/>
    </row>
    <row r="237" spans="27:27" x14ac:dyDescent="0.25">
      <c r="AA237" s="2408"/>
    </row>
    <row r="238" spans="27:27" x14ac:dyDescent="0.25">
      <c r="AA238" s="2408"/>
    </row>
    <row r="239" spans="27:27" x14ac:dyDescent="0.25">
      <c r="AA239" s="2408"/>
    </row>
    <row r="240" spans="27:27" x14ac:dyDescent="0.25">
      <c r="AA240" s="2408"/>
    </row>
    <row r="241" spans="27:27" x14ac:dyDescent="0.25">
      <c r="AA241" s="2408"/>
    </row>
    <row r="242" spans="27:27" x14ac:dyDescent="0.25">
      <c r="AA242" s="2408"/>
    </row>
    <row r="243" spans="27:27" x14ac:dyDescent="0.25">
      <c r="AA243" s="2408"/>
    </row>
    <row r="244" spans="27:27" x14ac:dyDescent="0.25">
      <c r="AA244" s="2408"/>
    </row>
    <row r="245" spans="27:27" x14ac:dyDescent="0.25">
      <c r="AA245" s="2408"/>
    </row>
    <row r="246" spans="27:27" x14ac:dyDescent="0.25">
      <c r="AA246" s="2408"/>
    </row>
    <row r="247" spans="27:27" x14ac:dyDescent="0.25">
      <c r="AA247" s="2408"/>
    </row>
    <row r="248" spans="27:27" x14ac:dyDescent="0.25">
      <c r="AA248" s="2408"/>
    </row>
    <row r="249" spans="27:27" x14ac:dyDescent="0.25">
      <c r="AA249" s="2408"/>
    </row>
    <row r="250" spans="27:27" x14ac:dyDescent="0.25">
      <c r="AA250" s="2408"/>
    </row>
    <row r="251" spans="27:27" x14ac:dyDescent="0.25">
      <c r="AA251" s="2408"/>
    </row>
    <row r="252" spans="27:27" x14ac:dyDescent="0.25">
      <c r="AA252" s="2408"/>
    </row>
    <row r="253" spans="27:27" x14ac:dyDescent="0.25">
      <c r="AA253" s="2408"/>
    </row>
    <row r="254" spans="27:27" x14ac:dyDescent="0.25">
      <c r="AA254" s="2408"/>
    </row>
    <row r="255" spans="27:27" x14ac:dyDescent="0.25">
      <c r="AA255" s="2408"/>
    </row>
    <row r="256" spans="27:27" x14ac:dyDescent="0.25">
      <c r="AA256" s="2408"/>
    </row>
    <row r="257" spans="27:27" x14ac:dyDescent="0.25">
      <c r="AA257" s="2408"/>
    </row>
    <row r="258" spans="27:27" x14ac:dyDescent="0.25">
      <c r="AA258" s="2408"/>
    </row>
    <row r="259" spans="27:27" x14ac:dyDescent="0.25">
      <c r="AA259" s="2408"/>
    </row>
    <row r="260" spans="27:27" x14ac:dyDescent="0.25">
      <c r="AA260" s="2408"/>
    </row>
    <row r="261" spans="27:27" x14ac:dyDescent="0.25">
      <c r="AA261" s="2408"/>
    </row>
    <row r="262" spans="27:27" x14ac:dyDescent="0.25">
      <c r="AA262" s="2408"/>
    </row>
    <row r="263" spans="27:27" x14ac:dyDescent="0.25">
      <c r="AA263" s="2408"/>
    </row>
    <row r="264" spans="27:27" x14ac:dyDescent="0.25">
      <c r="AA264" s="2408"/>
    </row>
    <row r="265" spans="27:27" x14ac:dyDescent="0.25">
      <c r="AA265" s="2408"/>
    </row>
    <row r="266" spans="27:27" x14ac:dyDescent="0.25">
      <c r="AA266" s="2408"/>
    </row>
    <row r="267" spans="27:27" x14ac:dyDescent="0.25">
      <c r="AA267" s="2408"/>
    </row>
    <row r="268" spans="27:27" x14ac:dyDescent="0.25">
      <c r="AA268" s="2408"/>
    </row>
    <row r="269" spans="27:27" x14ac:dyDescent="0.25">
      <c r="AA269" s="2408"/>
    </row>
    <row r="270" spans="27:27" x14ac:dyDescent="0.25">
      <c r="AA270" s="2408"/>
    </row>
    <row r="271" spans="27:27" x14ac:dyDescent="0.25">
      <c r="AA271" s="2408"/>
    </row>
    <row r="272" spans="27:27" x14ac:dyDescent="0.25">
      <c r="AA272" s="2408"/>
    </row>
    <row r="273" spans="27:27" x14ac:dyDescent="0.25">
      <c r="AA273" s="2408"/>
    </row>
    <row r="274" spans="27:27" x14ac:dyDescent="0.25">
      <c r="AA274" s="2408"/>
    </row>
    <row r="275" spans="27:27" x14ac:dyDescent="0.25">
      <c r="AA275" s="2408"/>
    </row>
    <row r="276" spans="27:27" x14ac:dyDescent="0.25">
      <c r="AA276" s="2408"/>
    </row>
    <row r="277" spans="27:27" x14ac:dyDescent="0.25">
      <c r="AA277" s="2408"/>
    </row>
    <row r="278" spans="27:27" x14ac:dyDescent="0.25">
      <c r="AA278" s="2408"/>
    </row>
    <row r="279" spans="27:27" x14ac:dyDescent="0.25">
      <c r="AA279" s="2408"/>
    </row>
    <row r="280" spans="27:27" x14ac:dyDescent="0.25">
      <c r="AA280" s="2408"/>
    </row>
    <row r="281" spans="27:27" x14ac:dyDescent="0.25">
      <c r="AA281" s="2408"/>
    </row>
    <row r="282" spans="27:27" x14ac:dyDescent="0.25">
      <c r="AA282" s="2408"/>
    </row>
    <row r="283" spans="27:27" x14ac:dyDescent="0.25">
      <c r="AA283" s="2408"/>
    </row>
    <row r="284" spans="27:27" x14ac:dyDescent="0.25">
      <c r="AA284" s="2408"/>
    </row>
    <row r="285" spans="27:27" x14ac:dyDescent="0.25">
      <c r="AA285" s="2408"/>
    </row>
    <row r="286" spans="27:27" x14ac:dyDescent="0.25">
      <c r="AA286" s="2408"/>
    </row>
    <row r="287" spans="27:27" x14ac:dyDescent="0.25">
      <c r="AA287" s="2408"/>
    </row>
    <row r="288" spans="27:27" x14ac:dyDescent="0.25">
      <c r="AA288" s="2408"/>
    </row>
    <row r="289" spans="27:27" x14ac:dyDescent="0.25">
      <c r="AA289" s="2408"/>
    </row>
    <row r="290" spans="27:27" x14ac:dyDescent="0.25">
      <c r="AA290" s="2408"/>
    </row>
    <row r="291" spans="27:27" x14ac:dyDescent="0.25">
      <c r="AA291" s="2408"/>
    </row>
    <row r="292" spans="27:27" x14ac:dyDescent="0.25">
      <c r="AA292" s="2408"/>
    </row>
    <row r="293" spans="27:27" x14ac:dyDescent="0.25">
      <c r="AA293" s="2408"/>
    </row>
    <row r="294" spans="27:27" x14ac:dyDescent="0.25">
      <c r="AA294" s="2408"/>
    </row>
    <row r="295" spans="27:27" x14ac:dyDescent="0.25">
      <c r="AA295" s="2408"/>
    </row>
    <row r="296" spans="27:27" x14ac:dyDescent="0.25">
      <c r="AA296" s="2408"/>
    </row>
    <row r="297" spans="27:27" x14ac:dyDescent="0.25">
      <c r="AA297" s="2408"/>
    </row>
    <row r="298" spans="27:27" x14ac:dyDescent="0.25">
      <c r="AA298" s="2408"/>
    </row>
    <row r="299" spans="27:27" x14ac:dyDescent="0.25">
      <c r="AA299" s="2408"/>
    </row>
    <row r="300" spans="27:27" x14ac:dyDescent="0.25">
      <c r="AA300" s="2408"/>
    </row>
    <row r="301" spans="27:27" x14ac:dyDescent="0.25">
      <c r="AA301" s="2408"/>
    </row>
    <row r="302" spans="27:27" x14ac:dyDescent="0.25">
      <c r="AA302" s="2408"/>
    </row>
    <row r="303" spans="27:27" x14ac:dyDescent="0.25">
      <c r="AA303" s="2408"/>
    </row>
    <row r="304" spans="27:27" x14ac:dyDescent="0.25">
      <c r="AA304" s="2408"/>
    </row>
    <row r="305" spans="27:27" x14ac:dyDescent="0.25">
      <c r="AA305" s="2408"/>
    </row>
    <row r="306" spans="27:27" x14ac:dyDescent="0.25">
      <c r="AA306" s="2408"/>
    </row>
    <row r="307" spans="27:27" x14ac:dyDescent="0.25">
      <c r="AA307" s="2408"/>
    </row>
    <row r="308" spans="27:27" x14ac:dyDescent="0.25">
      <c r="AA308" s="2408"/>
    </row>
    <row r="309" spans="27:27" x14ac:dyDescent="0.25">
      <c r="AA309" s="2408"/>
    </row>
    <row r="310" spans="27:27" x14ac:dyDescent="0.25">
      <c r="AA310" s="2408"/>
    </row>
    <row r="311" spans="27:27" x14ac:dyDescent="0.25">
      <c r="AA311" s="2408"/>
    </row>
    <row r="312" spans="27:27" x14ac:dyDescent="0.25">
      <c r="AA312" s="2408"/>
    </row>
    <row r="313" spans="27:27" x14ac:dyDescent="0.25">
      <c r="AA313" s="2408"/>
    </row>
    <row r="314" spans="27:27" x14ac:dyDescent="0.25">
      <c r="AA314" s="2408"/>
    </row>
    <row r="315" spans="27:27" x14ac:dyDescent="0.25">
      <c r="AA315" s="2408"/>
    </row>
    <row r="316" spans="27:27" x14ac:dyDescent="0.25">
      <c r="AA316" s="2408"/>
    </row>
    <row r="317" spans="27:27" x14ac:dyDescent="0.25">
      <c r="AA317" s="2408"/>
    </row>
    <row r="318" spans="27:27" x14ac:dyDescent="0.25">
      <c r="AA318" s="2408"/>
    </row>
    <row r="319" spans="27:27" x14ac:dyDescent="0.25">
      <c r="AA319" s="2408"/>
    </row>
    <row r="320" spans="27:27" x14ac:dyDescent="0.25">
      <c r="AA320" s="2408"/>
    </row>
    <row r="321" spans="27:27" x14ac:dyDescent="0.25">
      <c r="AA321" s="2408"/>
    </row>
    <row r="322" spans="27:27" x14ac:dyDescent="0.25">
      <c r="AA322" s="2408"/>
    </row>
    <row r="323" spans="27:27" x14ac:dyDescent="0.25">
      <c r="AA323" s="2408"/>
    </row>
    <row r="324" spans="27:27" x14ac:dyDescent="0.25">
      <c r="AA324" s="2408"/>
    </row>
    <row r="325" spans="27:27" x14ac:dyDescent="0.25">
      <c r="AA325" s="2408"/>
    </row>
    <row r="326" spans="27:27" x14ac:dyDescent="0.25">
      <c r="AA326" s="2408"/>
    </row>
    <row r="327" spans="27:27" x14ac:dyDescent="0.25">
      <c r="AA327" s="2408"/>
    </row>
    <row r="328" spans="27:27" x14ac:dyDescent="0.25">
      <c r="AA328" s="2408"/>
    </row>
    <row r="329" spans="27:27" x14ac:dyDescent="0.25">
      <c r="AA329" s="2408"/>
    </row>
    <row r="330" spans="27:27" x14ac:dyDescent="0.25">
      <c r="AA330" s="2408"/>
    </row>
    <row r="331" spans="27:27" x14ac:dyDescent="0.25">
      <c r="AA331" s="2408"/>
    </row>
    <row r="332" spans="27:27" x14ac:dyDescent="0.25">
      <c r="AA332" s="2408"/>
    </row>
    <row r="333" spans="27:27" x14ac:dyDescent="0.25">
      <c r="AA333" s="2408"/>
    </row>
    <row r="334" spans="27:27" x14ac:dyDescent="0.25">
      <c r="AA334" s="2408"/>
    </row>
    <row r="335" spans="27:27" x14ac:dyDescent="0.25">
      <c r="AA335" s="2408"/>
    </row>
    <row r="336" spans="27:27" x14ac:dyDescent="0.25">
      <c r="AA336" s="2408"/>
    </row>
    <row r="337" spans="27:27" x14ac:dyDescent="0.25">
      <c r="AA337" s="2408"/>
    </row>
    <row r="338" spans="27:27" x14ac:dyDescent="0.25">
      <c r="AA338" s="2408"/>
    </row>
    <row r="339" spans="27:27" x14ac:dyDescent="0.25">
      <c r="AA339" s="2408"/>
    </row>
    <row r="340" spans="27:27" x14ac:dyDescent="0.25">
      <c r="AA340" s="2408"/>
    </row>
    <row r="341" spans="27:27" x14ac:dyDescent="0.25">
      <c r="AA341" s="2408"/>
    </row>
    <row r="342" spans="27:27" x14ac:dyDescent="0.25">
      <c r="AA342" s="2408"/>
    </row>
    <row r="343" spans="27:27" x14ac:dyDescent="0.25">
      <c r="AA343" s="2408"/>
    </row>
    <row r="344" spans="27:27" x14ac:dyDescent="0.25">
      <c r="AA344" s="2408"/>
    </row>
    <row r="345" spans="27:27" x14ac:dyDescent="0.25">
      <c r="AA345" s="2408"/>
    </row>
    <row r="346" spans="27:27" x14ac:dyDescent="0.25">
      <c r="AA346" s="2408"/>
    </row>
    <row r="347" spans="27:27" x14ac:dyDescent="0.25">
      <c r="AA347" s="2408"/>
    </row>
    <row r="348" spans="27:27" x14ac:dyDescent="0.25">
      <c r="AA348" s="2408"/>
    </row>
    <row r="349" spans="27:27" x14ac:dyDescent="0.25">
      <c r="AA349" s="2408"/>
    </row>
    <row r="350" spans="27:27" x14ac:dyDescent="0.25">
      <c r="AA350" s="2408"/>
    </row>
    <row r="351" spans="27:27" x14ac:dyDescent="0.25">
      <c r="AA351" s="2408"/>
    </row>
    <row r="352" spans="27:27" x14ac:dyDescent="0.25">
      <c r="AA352" s="2408"/>
    </row>
    <row r="353" spans="27:27" x14ac:dyDescent="0.25">
      <c r="AA353" s="2408"/>
    </row>
    <row r="354" spans="27:27" x14ac:dyDescent="0.25">
      <c r="AA354" s="2408"/>
    </row>
    <row r="355" spans="27:27" x14ac:dyDescent="0.25">
      <c r="AA355" s="2408"/>
    </row>
    <row r="356" spans="27:27" x14ac:dyDescent="0.25">
      <c r="AA356" s="2408"/>
    </row>
    <row r="357" spans="27:27" x14ac:dyDescent="0.25">
      <c r="AA357" s="2408"/>
    </row>
    <row r="358" spans="27:27" x14ac:dyDescent="0.25">
      <c r="AA358" s="2408"/>
    </row>
    <row r="359" spans="27:27" x14ac:dyDescent="0.25">
      <c r="AA359" s="2408"/>
    </row>
    <row r="360" spans="27:27" x14ac:dyDescent="0.25">
      <c r="AA360" s="2408"/>
    </row>
    <row r="361" spans="27:27" x14ac:dyDescent="0.25">
      <c r="AA361" s="2408"/>
    </row>
    <row r="362" spans="27:27" x14ac:dyDescent="0.25">
      <c r="AA362" s="2408"/>
    </row>
    <row r="363" spans="27:27" x14ac:dyDescent="0.25">
      <c r="AA363" s="2408"/>
    </row>
    <row r="364" spans="27:27" x14ac:dyDescent="0.25">
      <c r="AA364" s="2408"/>
    </row>
    <row r="365" spans="27:27" x14ac:dyDescent="0.25">
      <c r="AA365" s="2408"/>
    </row>
    <row r="366" spans="27:27" x14ac:dyDescent="0.25">
      <c r="AA366" s="2408"/>
    </row>
    <row r="367" spans="27:27" x14ac:dyDescent="0.25">
      <c r="AA367" s="2408"/>
    </row>
    <row r="368" spans="27:27" x14ac:dyDescent="0.25">
      <c r="AA368" s="2408"/>
    </row>
    <row r="369" spans="27:27" x14ac:dyDescent="0.25">
      <c r="AA369" s="2408"/>
    </row>
    <row r="370" spans="27:27" x14ac:dyDescent="0.25">
      <c r="AA370" s="2408"/>
    </row>
    <row r="371" spans="27:27" x14ac:dyDescent="0.25">
      <c r="AA371" s="2408"/>
    </row>
    <row r="372" spans="27:27" x14ac:dyDescent="0.25">
      <c r="AA372" s="2408"/>
    </row>
    <row r="373" spans="27:27" x14ac:dyDescent="0.25">
      <c r="AA373" s="2408"/>
    </row>
    <row r="374" spans="27:27" x14ac:dyDescent="0.25">
      <c r="AA374" s="2408"/>
    </row>
    <row r="375" spans="27:27" x14ac:dyDescent="0.25">
      <c r="AA375" s="2408"/>
    </row>
    <row r="376" spans="27:27" x14ac:dyDescent="0.25">
      <c r="AA376" s="2408"/>
    </row>
    <row r="377" spans="27:27" x14ac:dyDescent="0.25">
      <c r="AA377" s="2408"/>
    </row>
    <row r="378" spans="27:27" x14ac:dyDescent="0.25">
      <c r="AA378" s="2408"/>
    </row>
    <row r="379" spans="27:27" x14ac:dyDescent="0.25">
      <c r="AA379" s="2408"/>
    </row>
    <row r="380" spans="27:27" x14ac:dyDescent="0.25">
      <c r="AA380" s="2408"/>
    </row>
    <row r="381" spans="27:27" x14ac:dyDescent="0.25">
      <c r="AA381" s="2408"/>
    </row>
    <row r="382" spans="27:27" x14ac:dyDescent="0.25">
      <c r="AA382" s="2408"/>
    </row>
    <row r="383" spans="27:27" x14ac:dyDescent="0.25">
      <c r="AA383" s="2408"/>
    </row>
    <row r="384" spans="27:27" x14ac:dyDescent="0.25">
      <c r="AA384" s="2408"/>
    </row>
    <row r="385" spans="27:27" x14ac:dyDescent="0.25">
      <c r="AA385" s="2408"/>
    </row>
    <row r="386" spans="27:27" x14ac:dyDescent="0.25">
      <c r="AA386" s="2408"/>
    </row>
    <row r="387" spans="27:27" x14ac:dyDescent="0.25">
      <c r="AA387" s="2408"/>
    </row>
    <row r="388" spans="27:27" x14ac:dyDescent="0.25">
      <c r="AA388" s="2408"/>
    </row>
    <row r="389" spans="27:27" x14ac:dyDescent="0.25">
      <c r="AA389" s="2408"/>
    </row>
    <row r="390" spans="27:27" x14ac:dyDescent="0.25">
      <c r="AA390" s="2408"/>
    </row>
    <row r="391" spans="27:27" x14ac:dyDescent="0.25">
      <c r="AA391" s="2408"/>
    </row>
    <row r="392" spans="27:27" x14ac:dyDescent="0.25">
      <c r="AA392" s="2408"/>
    </row>
    <row r="393" spans="27:27" x14ac:dyDescent="0.25">
      <c r="AA393" s="2408"/>
    </row>
    <row r="394" spans="27:27" x14ac:dyDescent="0.25">
      <c r="AA394" s="2408"/>
    </row>
    <row r="395" spans="27:27" x14ac:dyDescent="0.25">
      <c r="AA395" s="2408"/>
    </row>
    <row r="396" spans="27:27" x14ac:dyDescent="0.25">
      <c r="AA396" s="2408"/>
    </row>
    <row r="397" spans="27:27" x14ac:dyDescent="0.25">
      <c r="AA397" s="2408"/>
    </row>
    <row r="398" spans="27:27" x14ac:dyDescent="0.25">
      <c r="AA398" s="2408"/>
    </row>
    <row r="399" spans="27:27" x14ac:dyDescent="0.25">
      <c r="AA399" s="2408"/>
    </row>
    <row r="400" spans="27:27" x14ac:dyDescent="0.25">
      <c r="AA400" s="2408"/>
    </row>
    <row r="401" spans="27:27" x14ac:dyDescent="0.25">
      <c r="AA401" s="2408"/>
    </row>
    <row r="402" spans="27:27" x14ac:dyDescent="0.25">
      <c r="AA402" s="2408"/>
    </row>
    <row r="403" spans="27:27" x14ac:dyDescent="0.25">
      <c r="AA403" s="2408"/>
    </row>
    <row r="404" spans="27:27" x14ac:dyDescent="0.25">
      <c r="AA404" s="2408"/>
    </row>
    <row r="405" spans="27:27" x14ac:dyDescent="0.25">
      <c r="AA405" s="2408"/>
    </row>
    <row r="406" spans="27:27" x14ac:dyDescent="0.25">
      <c r="AA406" s="2408"/>
    </row>
    <row r="407" spans="27:27" x14ac:dyDescent="0.25">
      <c r="AA407" s="2408"/>
    </row>
    <row r="408" spans="27:27" x14ac:dyDescent="0.25">
      <c r="AA408" s="2408"/>
    </row>
    <row r="409" spans="27:27" x14ac:dyDescent="0.25">
      <c r="AA409" s="2408"/>
    </row>
    <row r="410" spans="27:27" x14ac:dyDescent="0.25">
      <c r="AA410" s="2408"/>
    </row>
    <row r="411" spans="27:27" x14ac:dyDescent="0.25">
      <c r="AA411" s="2408"/>
    </row>
    <row r="412" spans="27:27" x14ac:dyDescent="0.25">
      <c r="AA412" s="2408"/>
    </row>
    <row r="413" spans="27:27" x14ac:dyDescent="0.25">
      <c r="AA413" s="2408"/>
    </row>
    <row r="414" spans="27:27" x14ac:dyDescent="0.25">
      <c r="AA414" s="2408"/>
    </row>
    <row r="415" spans="27:27" x14ac:dyDescent="0.25">
      <c r="AA415" s="2408"/>
    </row>
    <row r="416" spans="27:27" x14ac:dyDescent="0.25">
      <c r="AA416" s="2408"/>
    </row>
    <row r="417" spans="27:27" x14ac:dyDescent="0.25">
      <c r="AA417" s="2408"/>
    </row>
    <row r="418" spans="27:27" x14ac:dyDescent="0.25">
      <c r="AA418" s="2408"/>
    </row>
    <row r="419" spans="27:27" x14ac:dyDescent="0.25">
      <c r="AA419" s="2408"/>
    </row>
    <row r="420" spans="27:27" x14ac:dyDescent="0.25">
      <c r="AA420" s="2408"/>
    </row>
    <row r="421" spans="27:27" x14ac:dyDescent="0.25">
      <c r="AA421" s="2408"/>
    </row>
    <row r="422" spans="27:27" x14ac:dyDescent="0.25">
      <c r="AA422" s="2408"/>
    </row>
    <row r="423" spans="27:27" x14ac:dyDescent="0.25">
      <c r="AA423" s="2408"/>
    </row>
    <row r="424" spans="27:27" x14ac:dyDescent="0.25">
      <c r="AA424" s="2408"/>
    </row>
    <row r="425" spans="27:27" x14ac:dyDescent="0.25">
      <c r="AA425" s="2408"/>
    </row>
    <row r="426" spans="27:27" x14ac:dyDescent="0.25">
      <c r="AA426" s="2408"/>
    </row>
    <row r="427" spans="27:27" x14ac:dyDescent="0.25">
      <c r="AA427" s="2408"/>
    </row>
    <row r="428" spans="27:27" x14ac:dyDescent="0.25">
      <c r="AA428" s="2408"/>
    </row>
    <row r="429" spans="27:27" x14ac:dyDescent="0.25">
      <c r="AA429" s="2408"/>
    </row>
    <row r="430" spans="27:27" x14ac:dyDescent="0.25">
      <c r="AA430" s="2408"/>
    </row>
    <row r="431" spans="27:27" x14ac:dyDescent="0.25">
      <c r="AA431" s="2408"/>
    </row>
    <row r="432" spans="27:27" x14ac:dyDescent="0.25">
      <c r="AA432" s="2408"/>
    </row>
    <row r="433" spans="27:27" x14ac:dyDescent="0.25">
      <c r="AA433" s="2408"/>
    </row>
    <row r="434" spans="27:27" x14ac:dyDescent="0.25">
      <c r="AA434" s="2408"/>
    </row>
    <row r="435" spans="27:27" x14ac:dyDescent="0.25">
      <c r="AA435" s="2408"/>
    </row>
    <row r="436" spans="27:27" x14ac:dyDescent="0.25">
      <c r="AA436" s="2408"/>
    </row>
    <row r="437" spans="27:27" x14ac:dyDescent="0.25">
      <c r="AA437" s="2408"/>
    </row>
    <row r="438" spans="27:27" x14ac:dyDescent="0.25">
      <c r="AA438" s="2408"/>
    </row>
    <row r="439" spans="27:27" x14ac:dyDescent="0.25">
      <c r="AA439" s="2408"/>
    </row>
    <row r="440" spans="27:27" x14ac:dyDescent="0.25">
      <c r="AA440" s="2408"/>
    </row>
    <row r="441" spans="27:27" x14ac:dyDescent="0.25">
      <c r="AA441" s="2408"/>
    </row>
    <row r="442" spans="27:27" x14ac:dyDescent="0.25">
      <c r="AA442" s="2408"/>
    </row>
    <row r="443" spans="27:27" x14ac:dyDescent="0.25">
      <c r="AA443" s="2408"/>
    </row>
    <row r="444" spans="27:27" x14ac:dyDescent="0.25">
      <c r="AA444" s="2408"/>
    </row>
    <row r="445" spans="27:27" x14ac:dyDescent="0.25">
      <c r="AA445" s="2408"/>
    </row>
    <row r="446" spans="27:27" x14ac:dyDescent="0.25">
      <c r="AA446" s="2408"/>
    </row>
    <row r="447" spans="27:27" x14ac:dyDescent="0.25">
      <c r="AA447" s="2408"/>
    </row>
    <row r="448" spans="27:27" x14ac:dyDescent="0.25">
      <c r="AA448" s="2408"/>
    </row>
    <row r="449" spans="27:27" x14ac:dyDescent="0.25">
      <c r="AA449" s="2408"/>
    </row>
    <row r="450" spans="27:27" x14ac:dyDescent="0.25">
      <c r="AA450" s="2408"/>
    </row>
    <row r="451" spans="27:27" x14ac:dyDescent="0.25">
      <c r="AA451" s="2408"/>
    </row>
    <row r="452" spans="27:27" x14ac:dyDescent="0.25">
      <c r="AA452" s="2408"/>
    </row>
    <row r="453" spans="27:27" x14ac:dyDescent="0.25">
      <c r="AA453" s="2408"/>
    </row>
    <row r="454" spans="27:27" x14ac:dyDescent="0.25">
      <c r="AA454" s="2408"/>
    </row>
    <row r="455" spans="27:27" x14ac:dyDescent="0.25">
      <c r="AA455" s="2408"/>
    </row>
    <row r="456" spans="27:27" x14ac:dyDescent="0.25">
      <c r="AA456" s="2408"/>
    </row>
    <row r="457" spans="27:27" x14ac:dyDescent="0.25">
      <c r="AA457" s="2408"/>
    </row>
    <row r="458" spans="27:27" x14ac:dyDescent="0.25">
      <c r="AA458" s="2408"/>
    </row>
    <row r="459" spans="27:27" x14ac:dyDescent="0.25">
      <c r="AA459" s="2408"/>
    </row>
    <row r="460" spans="27:27" x14ac:dyDescent="0.25">
      <c r="AA460" s="2408"/>
    </row>
    <row r="461" spans="27:27" x14ac:dyDescent="0.25">
      <c r="AA461" s="2408"/>
    </row>
    <row r="462" spans="27:27" x14ac:dyDescent="0.25">
      <c r="AA462" s="2408"/>
    </row>
    <row r="463" spans="27:27" x14ac:dyDescent="0.25">
      <c r="AA463" s="2408"/>
    </row>
    <row r="464" spans="27:27" x14ac:dyDescent="0.25">
      <c r="AA464" s="2408"/>
    </row>
    <row r="465" spans="27:27" x14ac:dyDescent="0.25">
      <c r="AA465" s="2408"/>
    </row>
    <row r="466" spans="27:27" x14ac:dyDescent="0.25">
      <c r="AA466" s="2408"/>
    </row>
    <row r="467" spans="27:27" x14ac:dyDescent="0.25">
      <c r="AA467" s="2408"/>
    </row>
    <row r="468" spans="27:27" x14ac:dyDescent="0.25">
      <c r="AA468" s="2408"/>
    </row>
    <row r="469" spans="27:27" x14ac:dyDescent="0.25">
      <c r="AA469" s="2408"/>
    </row>
    <row r="470" spans="27:27" x14ac:dyDescent="0.25">
      <c r="AA470" s="2408"/>
    </row>
    <row r="471" spans="27:27" x14ac:dyDescent="0.25">
      <c r="AA471" s="2408"/>
    </row>
    <row r="472" spans="27:27" x14ac:dyDescent="0.25">
      <c r="AA472" s="2408"/>
    </row>
    <row r="473" spans="27:27" x14ac:dyDescent="0.25">
      <c r="AA473" s="2408"/>
    </row>
    <row r="474" spans="27:27" x14ac:dyDescent="0.25">
      <c r="AA474" s="2408"/>
    </row>
    <row r="475" spans="27:27" x14ac:dyDescent="0.25">
      <c r="AA475" s="2408"/>
    </row>
    <row r="476" spans="27:27" x14ac:dyDescent="0.25">
      <c r="AA476" s="2408"/>
    </row>
    <row r="477" spans="27:27" x14ac:dyDescent="0.25">
      <c r="AA477" s="2408"/>
    </row>
    <row r="478" spans="27:27" x14ac:dyDescent="0.25">
      <c r="AA478" s="2408"/>
    </row>
    <row r="479" spans="27:27" x14ac:dyDescent="0.25">
      <c r="AA479" s="2408"/>
    </row>
    <row r="480" spans="27:27" x14ac:dyDescent="0.25">
      <c r="AA480" s="2408"/>
    </row>
    <row r="481" spans="27:27" x14ac:dyDescent="0.25">
      <c r="AA481" s="2408"/>
    </row>
    <row r="482" spans="27:27" x14ac:dyDescent="0.25">
      <c r="AA482" s="2408"/>
    </row>
    <row r="483" spans="27:27" x14ac:dyDescent="0.25">
      <c r="AA483" s="2408"/>
    </row>
    <row r="484" spans="27:27" x14ac:dyDescent="0.25">
      <c r="AA484" s="2408"/>
    </row>
    <row r="485" spans="27:27" x14ac:dyDescent="0.25">
      <c r="AA485" s="2408"/>
    </row>
    <row r="486" spans="27:27" x14ac:dyDescent="0.25">
      <c r="AA486" s="2408"/>
    </row>
    <row r="487" spans="27:27" x14ac:dyDescent="0.25">
      <c r="AA487" s="2408"/>
    </row>
    <row r="488" spans="27:27" x14ac:dyDescent="0.25">
      <c r="AA488" s="2408"/>
    </row>
    <row r="489" spans="27:27" x14ac:dyDescent="0.25">
      <c r="AA489" s="2408"/>
    </row>
    <row r="490" spans="27:27" x14ac:dyDescent="0.25">
      <c r="AA490" s="2408"/>
    </row>
    <row r="491" spans="27:27" x14ac:dyDescent="0.25">
      <c r="AA491" s="2408"/>
    </row>
    <row r="492" spans="27:27" x14ac:dyDescent="0.25">
      <c r="AA492" s="2408"/>
    </row>
    <row r="493" spans="27:27" x14ac:dyDescent="0.25">
      <c r="AA493" s="2408"/>
    </row>
    <row r="494" spans="27:27" x14ac:dyDescent="0.25">
      <c r="AA494" s="2408"/>
    </row>
    <row r="495" spans="27:27" x14ac:dyDescent="0.25">
      <c r="AA495" s="2408"/>
    </row>
    <row r="496" spans="27:27" x14ac:dyDescent="0.25">
      <c r="AA496" s="2408"/>
    </row>
    <row r="497" spans="27:27" x14ac:dyDescent="0.25">
      <c r="AA497" s="2408"/>
    </row>
    <row r="498" spans="27:27" x14ac:dyDescent="0.25">
      <c r="AA498" s="2408"/>
    </row>
    <row r="499" spans="27:27" x14ac:dyDescent="0.25">
      <c r="AA499" s="2408"/>
    </row>
    <row r="500" spans="27:27" x14ac:dyDescent="0.25">
      <c r="AA500" s="2408"/>
    </row>
    <row r="501" spans="27:27" x14ac:dyDescent="0.25">
      <c r="AA501" s="2408"/>
    </row>
    <row r="502" spans="27:27" x14ac:dyDescent="0.25">
      <c r="AA502" s="2408"/>
    </row>
    <row r="503" spans="27:27" x14ac:dyDescent="0.25">
      <c r="AA503" s="2408"/>
    </row>
    <row r="504" spans="27:27" x14ac:dyDescent="0.25">
      <c r="AA504" s="2408"/>
    </row>
    <row r="505" spans="27:27" x14ac:dyDescent="0.25">
      <c r="AA505" s="2408"/>
    </row>
    <row r="506" spans="27:27" x14ac:dyDescent="0.25">
      <c r="AA506" s="2408"/>
    </row>
    <row r="507" spans="27:27" x14ac:dyDescent="0.25">
      <c r="AA507" s="2408"/>
    </row>
    <row r="508" spans="27:27" x14ac:dyDescent="0.25">
      <c r="AA508" s="2408"/>
    </row>
    <row r="509" spans="27:27" x14ac:dyDescent="0.25">
      <c r="AA509" s="2408"/>
    </row>
    <row r="510" spans="27:27" x14ac:dyDescent="0.25">
      <c r="AA510" s="2408"/>
    </row>
    <row r="511" spans="27:27" x14ac:dyDescent="0.25">
      <c r="AA511" s="2408"/>
    </row>
    <row r="512" spans="27:27" x14ac:dyDescent="0.25">
      <c r="AA512" s="2408"/>
    </row>
    <row r="513" spans="27:27" x14ac:dyDescent="0.25">
      <c r="AA513" s="2408"/>
    </row>
    <row r="514" spans="27:27" x14ac:dyDescent="0.25">
      <c r="AA514" s="2408"/>
    </row>
    <row r="515" spans="27:27" x14ac:dyDescent="0.25">
      <c r="AA515" s="2408"/>
    </row>
    <row r="516" spans="27:27" x14ac:dyDescent="0.25">
      <c r="AA516" s="2408"/>
    </row>
    <row r="517" spans="27:27" x14ac:dyDescent="0.25">
      <c r="AA517" s="2408"/>
    </row>
    <row r="518" spans="27:27" x14ac:dyDescent="0.25">
      <c r="AA518" s="2408"/>
    </row>
    <row r="519" spans="27:27" x14ac:dyDescent="0.25">
      <c r="AA519" s="2408"/>
    </row>
    <row r="520" spans="27:27" x14ac:dyDescent="0.25">
      <c r="AA520" s="2408"/>
    </row>
    <row r="521" spans="27:27" x14ac:dyDescent="0.25">
      <c r="AA521" s="2408"/>
    </row>
    <row r="522" spans="27:27" x14ac:dyDescent="0.25">
      <c r="AA522" s="2408"/>
    </row>
    <row r="523" spans="27:27" x14ac:dyDescent="0.25">
      <c r="AA523" s="2408"/>
    </row>
    <row r="524" spans="27:27" x14ac:dyDescent="0.25">
      <c r="AA524" s="2408"/>
    </row>
    <row r="525" spans="27:27" x14ac:dyDescent="0.25">
      <c r="AA525" s="2408"/>
    </row>
    <row r="526" spans="27:27" x14ac:dyDescent="0.25">
      <c r="AA526" s="2408"/>
    </row>
    <row r="527" spans="27:27" x14ac:dyDescent="0.25">
      <c r="AA527" s="2408"/>
    </row>
    <row r="528" spans="27:27" x14ac:dyDescent="0.25">
      <c r="AA528" s="2408"/>
    </row>
    <row r="529" spans="27:27" x14ac:dyDescent="0.25">
      <c r="AA529" s="2408"/>
    </row>
    <row r="530" spans="27:27" x14ac:dyDescent="0.25">
      <c r="AA530" s="2408"/>
    </row>
    <row r="531" spans="27:27" x14ac:dyDescent="0.25">
      <c r="AA531" s="2408"/>
    </row>
    <row r="532" spans="27:27" x14ac:dyDescent="0.25">
      <c r="AA532" s="2408"/>
    </row>
    <row r="533" spans="27:27" x14ac:dyDescent="0.25">
      <c r="AA533" s="2408"/>
    </row>
    <row r="534" spans="27:27" x14ac:dyDescent="0.25">
      <c r="AA534" s="2408"/>
    </row>
    <row r="535" spans="27:27" x14ac:dyDescent="0.25">
      <c r="AA535" s="2408"/>
    </row>
    <row r="536" spans="27:27" x14ac:dyDescent="0.25">
      <c r="AA536" s="2408"/>
    </row>
    <row r="537" spans="27:27" x14ac:dyDescent="0.25">
      <c r="AA537" s="2408"/>
    </row>
    <row r="538" spans="27:27" x14ac:dyDescent="0.25">
      <c r="AA538" s="2408"/>
    </row>
    <row r="539" spans="27:27" x14ac:dyDescent="0.25">
      <c r="AA539" s="2408"/>
    </row>
    <row r="540" spans="27:27" x14ac:dyDescent="0.25">
      <c r="AA540" s="2408"/>
    </row>
    <row r="541" spans="27:27" x14ac:dyDescent="0.25">
      <c r="AA541" s="2408"/>
    </row>
    <row r="542" spans="27:27" x14ac:dyDescent="0.25">
      <c r="AA542" s="2408"/>
    </row>
    <row r="543" spans="27:27" x14ac:dyDescent="0.25">
      <c r="AA543" s="2408"/>
    </row>
    <row r="544" spans="27:27" x14ac:dyDescent="0.25">
      <c r="AA544" s="2408"/>
    </row>
    <row r="545" spans="27:27" x14ac:dyDescent="0.25">
      <c r="AA545" s="2408"/>
    </row>
    <row r="546" spans="27:27" x14ac:dyDescent="0.25">
      <c r="AA546" s="2408"/>
    </row>
    <row r="547" spans="27:27" x14ac:dyDescent="0.25">
      <c r="AA547" s="2408"/>
    </row>
    <row r="548" spans="27:27" x14ac:dyDescent="0.25">
      <c r="AA548" s="2408"/>
    </row>
    <row r="549" spans="27:27" x14ac:dyDescent="0.25">
      <c r="AA549" s="2408"/>
    </row>
    <row r="550" spans="27:27" x14ac:dyDescent="0.25">
      <c r="AA550" s="2408"/>
    </row>
    <row r="551" spans="27:27" x14ac:dyDescent="0.25">
      <c r="AA551" s="2408"/>
    </row>
    <row r="552" spans="27:27" x14ac:dyDescent="0.25">
      <c r="AA552" s="2408"/>
    </row>
    <row r="553" spans="27:27" x14ac:dyDescent="0.25">
      <c r="AA553" s="2408"/>
    </row>
    <row r="554" spans="27:27" x14ac:dyDescent="0.25">
      <c r="AA554" s="2408"/>
    </row>
    <row r="555" spans="27:27" x14ac:dyDescent="0.25">
      <c r="AA555" s="2408"/>
    </row>
    <row r="556" spans="27:27" x14ac:dyDescent="0.25">
      <c r="AA556" s="2408"/>
    </row>
    <row r="557" spans="27:27" x14ac:dyDescent="0.25">
      <c r="AA557" s="2408"/>
    </row>
    <row r="558" spans="27:27" x14ac:dyDescent="0.25">
      <c r="AA558" s="2408"/>
    </row>
    <row r="559" spans="27:27" x14ac:dyDescent="0.25">
      <c r="AA559" s="2408"/>
    </row>
    <row r="560" spans="27:27" x14ac:dyDescent="0.25">
      <c r="AA560" s="2408"/>
    </row>
    <row r="561" spans="27:27" x14ac:dyDescent="0.25">
      <c r="AA561" s="2408"/>
    </row>
    <row r="562" spans="27:27" x14ac:dyDescent="0.25">
      <c r="AA562" s="2408"/>
    </row>
    <row r="563" spans="27:27" x14ac:dyDescent="0.25">
      <c r="AA563" s="2408"/>
    </row>
    <row r="564" spans="27:27" x14ac:dyDescent="0.25">
      <c r="AA564" s="2408"/>
    </row>
    <row r="565" spans="27:27" x14ac:dyDescent="0.25">
      <c r="AA565" s="2408"/>
    </row>
    <row r="566" spans="27:27" x14ac:dyDescent="0.25">
      <c r="AA566" s="2408"/>
    </row>
    <row r="567" spans="27:27" x14ac:dyDescent="0.25">
      <c r="AA567" s="2408"/>
    </row>
    <row r="568" spans="27:27" x14ac:dyDescent="0.25">
      <c r="AA568" s="2408"/>
    </row>
    <row r="569" spans="27:27" x14ac:dyDescent="0.25">
      <c r="AA569" s="2408"/>
    </row>
    <row r="570" spans="27:27" x14ac:dyDescent="0.25">
      <c r="AA570" s="2408"/>
    </row>
    <row r="571" spans="27:27" x14ac:dyDescent="0.25">
      <c r="AA571" s="2408"/>
    </row>
    <row r="572" spans="27:27" x14ac:dyDescent="0.25">
      <c r="AA572" s="2408"/>
    </row>
    <row r="573" spans="27:27" x14ac:dyDescent="0.25">
      <c r="AA573" s="2408"/>
    </row>
    <row r="574" spans="27:27" x14ac:dyDescent="0.25">
      <c r="AA574" s="2408"/>
    </row>
    <row r="575" spans="27:27" x14ac:dyDescent="0.25">
      <c r="AA575" s="2408"/>
    </row>
    <row r="576" spans="27:27" x14ac:dyDescent="0.25">
      <c r="AA576" s="2408"/>
    </row>
    <row r="577" spans="27:27" x14ac:dyDescent="0.25">
      <c r="AA577" s="2408"/>
    </row>
    <row r="578" spans="27:27" x14ac:dyDescent="0.25">
      <c r="AA578" s="2408"/>
    </row>
    <row r="579" spans="27:27" x14ac:dyDescent="0.25">
      <c r="AA579" s="2408"/>
    </row>
    <row r="580" spans="27:27" x14ac:dyDescent="0.25">
      <c r="AA580" s="2408"/>
    </row>
    <row r="581" spans="27:27" x14ac:dyDescent="0.25">
      <c r="AA581" s="2408"/>
    </row>
    <row r="582" spans="27:27" x14ac:dyDescent="0.25">
      <c r="AA582" s="2408"/>
    </row>
    <row r="583" spans="27:27" x14ac:dyDescent="0.25">
      <c r="AA583" s="2408"/>
    </row>
    <row r="584" spans="27:27" x14ac:dyDescent="0.25">
      <c r="AA584" s="2408"/>
    </row>
    <row r="585" spans="27:27" x14ac:dyDescent="0.25">
      <c r="AA585" s="2408"/>
    </row>
    <row r="586" spans="27:27" x14ac:dyDescent="0.25">
      <c r="AA586" s="2408"/>
    </row>
    <row r="587" spans="27:27" x14ac:dyDescent="0.25">
      <c r="AA587" s="2408"/>
    </row>
    <row r="588" spans="27:27" x14ac:dyDescent="0.25">
      <c r="AA588" s="2408"/>
    </row>
    <row r="589" spans="27:27" x14ac:dyDescent="0.25">
      <c r="AA589" s="2408"/>
    </row>
    <row r="590" spans="27:27" x14ac:dyDescent="0.25">
      <c r="AA590" s="2408"/>
    </row>
    <row r="591" spans="27:27" x14ac:dyDescent="0.25">
      <c r="AA591" s="2408"/>
    </row>
    <row r="592" spans="27:27" x14ac:dyDescent="0.25">
      <c r="AA592" s="2408"/>
    </row>
    <row r="593" spans="27:27" x14ac:dyDescent="0.25">
      <c r="AA593" s="2408"/>
    </row>
    <row r="594" spans="27:27" x14ac:dyDescent="0.25">
      <c r="AA594" s="2408"/>
    </row>
    <row r="595" spans="27:27" x14ac:dyDescent="0.25">
      <c r="AA595" s="2408"/>
    </row>
    <row r="596" spans="27:27" x14ac:dyDescent="0.25">
      <c r="AA596" s="2408"/>
    </row>
    <row r="597" spans="27:27" x14ac:dyDescent="0.25">
      <c r="AA597" s="2408"/>
    </row>
    <row r="598" spans="27:27" x14ac:dyDescent="0.25">
      <c r="AA598" s="2408"/>
    </row>
    <row r="599" spans="27:27" x14ac:dyDescent="0.25">
      <c r="AA599" s="2408"/>
    </row>
    <row r="600" spans="27:27" x14ac:dyDescent="0.25">
      <c r="AA600" s="2408"/>
    </row>
    <row r="601" spans="27:27" x14ac:dyDescent="0.25">
      <c r="AA601" s="2408"/>
    </row>
    <row r="602" spans="27:27" x14ac:dyDescent="0.25">
      <c r="AA602" s="2408"/>
    </row>
    <row r="603" spans="27:27" x14ac:dyDescent="0.25">
      <c r="AA603" s="2408"/>
    </row>
    <row r="604" spans="27:27" x14ac:dyDescent="0.25">
      <c r="AA604" s="2408"/>
    </row>
    <row r="605" spans="27:27" x14ac:dyDescent="0.25">
      <c r="AA605" s="2408"/>
    </row>
    <row r="606" spans="27:27" x14ac:dyDescent="0.25">
      <c r="AA606" s="2408"/>
    </row>
    <row r="607" spans="27:27" x14ac:dyDescent="0.25">
      <c r="AA607" s="2408"/>
    </row>
    <row r="608" spans="27:27" x14ac:dyDescent="0.25">
      <c r="AA608" s="2408"/>
    </row>
    <row r="609" spans="27:27" x14ac:dyDescent="0.25">
      <c r="AA609" s="2408"/>
    </row>
    <row r="610" spans="27:27" x14ac:dyDescent="0.25">
      <c r="AA610" s="2408"/>
    </row>
    <row r="611" spans="27:27" x14ac:dyDescent="0.25">
      <c r="AA611" s="2408"/>
    </row>
    <row r="612" spans="27:27" x14ac:dyDescent="0.25">
      <c r="AA612" s="2408"/>
    </row>
    <row r="613" spans="27:27" x14ac:dyDescent="0.25">
      <c r="AA613" s="2408"/>
    </row>
    <row r="614" spans="27:27" x14ac:dyDescent="0.25">
      <c r="AA614" s="2408"/>
    </row>
    <row r="615" spans="27:27" x14ac:dyDescent="0.25">
      <c r="AA615" s="2408"/>
    </row>
    <row r="616" spans="27:27" x14ac:dyDescent="0.25">
      <c r="AA616" s="2408"/>
    </row>
    <row r="617" spans="27:27" x14ac:dyDescent="0.25">
      <c r="AA617" s="2408"/>
    </row>
    <row r="618" spans="27:27" x14ac:dyDescent="0.25">
      <c r="AA618" s="2408"/>
    </row>
    <row r="619" spans="27:27" x14ac:dyDescent="0.25">
      <c r="AA619" s="2408"/>
    </row>
    <row r="620" spans="27:27" x14ac:dyDescent="0.25">
      <c r="AA620" s="2408"/>
    </row>
    <row r="621" spans="27:27" x14ac:dyDescent="0.25">
      <c r="AA621" s="2408"/>
    </row>
    <row r="622" spans="27:27" x14ac:dyDescent="0.25">
      <c r="AA622" s="2408"/>
    </row>
    <row r="623" spans="27:27" x14ac:dyDescent="0.25">
      <c r="AA623" s="2408"/>
    </row>
    <row r="624" spans="27:27" x14ac:dyDescent="0.25">
      <c r="AA624" s="2408"/>
    </row>
    <row r="625" spans="27:27" x14ac:dyDescent="0.25">
      <c r="AA625" s="2408"/>
    </row>
    <row r="626" spans="27:27" x14ac:dyDescent="0.25">
      <c r="AA626" s="2408"/>
    </row>
    <row r="627" spans="27:27" x14ac:dyDescent="0.25">
      <c r="AA627" s="2408"/>
    </row>
    <row r="628" spans="27:27" x14ac:dyDescent="0.25">
      <c r="AA628" s="2408"/>
    </row>
    <row r="629" spans="27:27" x14ac:dyDescent="0.25">
      <c r="AA629" s="2408"/>
    </row>
    <row r="630" spans="27:27" x14ac:dyDescent="0.25">
      <c r="AA630" s="2408"/>
    </row>
    <row r="631" spans="27:27" x14ac:dyDescent="0.25">
      <c r="AA631" s="2408"/>
    </row>
    <row r="632" spans="27:27" x14ac:dyDescent="0.25">
      <c r="AA632" s="2408"/>
    </row>
    <row r="633" spans="27:27" x14ac:dyDescent="0.25">
      <c r="AA633" s="2408"/>
    </row>
    <row r="634" spans="27:27" x14ac:dyDescent="0.25">
      <c r="AA634" s="2408"/>
    </row>
    <row r="635" spans="27:27" x14ac:dyDescent="0.25">
      <c r="AA635" s="2408"/>
    </row>
    <row r="636" spans="27:27" x14ac:dyDescent="0.25">
      <c r="AA636" s="2408"/>
    </row>
    <row r="637" spans="27:27" x14ac:dyDescent="0.25">
      <c r="AA637" s="2408"/>
    </row>
    <row r="638" spans="27:27" x14ac:dyDescent="0.25">
      <c r="AA638" s="2408"/>
    </row>
    <row r="639" spans="27:27" x14ac:dyDescent="0.25">
      <c r="AA639" s="2408"/>
    </row>
    <row r="640" spans="27:27" x14ac:dyDescent="0.25">
      <c r="AA640" s="2408"/>
    </row>
    <row r="641" spans="27:27" x14ac:dyDescent="0.25">
      <c r="AA641" s="2408"/>
    </row>
    <row r="642" spans="27:27" x14ac:dyDescent="0.25">
      <c r="AA642" s="2408"/>
    </row>
    <row r="643" spans="27:27" x14ac:dyDescent="0.25">
      <c r="AA643" s="2408"/>
    </row>
    <row r="644" spans="27:27" x14ac:dyDescent="0.25">
      <c r="AA644" s="2408"/>
    </row>
    <row r="645" spans="27:27" x14ac:dyDescent="0.25">
      <c r="AA645" s="2408"/>
    </row>
    <row r="646" spans="27:27" x14ac:dyDescent="0.25">
      <c r="AA646" s="2408"/>
    </row>
    <row r="647" spans="27:27" x14ac:dyDescent="0.25">
      <c r="AA647" s="2408"/>
    </row>
    <row r="648" spans="27:27" x14ac:dyDescent="0.25">
      <c r="AA648" s="2408"/>
    </row>
    <row r="649" spans="27:27" x14ac:dyDescent="0.25">
      <c r="AA649" s="2408"/>
    </row>
    <row r="650" spans="27:27" x14ac:dyDescent="0.25">
      <c r="AA650" s="2408"/>
    </row>
    <row r="651" spans="27:27" x14ac:dyDescent="0.25">
      <c r="AA651" s="2408"/>
    </row>
    <row r="652" spans="27:27" x14ac:dyDescent="0.25">
      <c r="AA652" s="2408"/>
    </row>
    <row r="653" spans="27:27" x14ac:dyDescent="0.25">
      <c r="AA653" s="2408"/>
    </row>
    <row r="654" spans="27:27" x14ac:dyDescent="0.25">
      <c r="AA654" s="2408"/>
    </row>
    <row r="655" spans="27:27" x14ac:dyDescent="0.25">
      <c r="AA655" s="2408"/>
    </row>
    <row r="656" spans="27:27" x14ac:dyDescent="0.25">
      <c r="AA656" s="2408"/>
    </row>
    <row r="657" spans="27:27" x14ac:dyDescent="0.25">
      <c r="AA657" s="2408"/>
    </row>
    <row r="658" spans="27:27" x14ac:dyDescent="0.25">
      <c r="AA658" s="2408"/>
    </row>
    <row r="659" spans="27:27" x14ac:dyDescent="0.25">
      <c r="AA659" s="2408"/>
    </row>
    <row r="660" spans="27:27" x14ac:dyDescent="0.25">
      <c r="AA660" s="2408"/>
    </row>
    <row r="661" spans="27:27" x14ac:dyDescent="0.25">
      <c r="AA661" s="2408"/>
    </row>
    <row r="662" spans="27:27" x14ac:dyDescent="0.25">
      <c r="AA662" s="2408"/>
    </row>
    <row r="663" spans="27:27" x14ac:dyDescent="0.25">
      <c r="AA663" s="2408"/>
    </row>
    <row r="664" spans="27:27" x14ac:dyDescent="0.25">
      <c r="AA664" s="2408"/>
    </row>
    <row r="665" spans="27:27" x14ac:dyDescent="0.25">
      <c r="AA665" s="2408"/>
    </row>
    <row r="666" spans="27:27" x14ac:dyDescent="0.25">
      <c r="AA666" s="2408"/>
    </row>
    <row r="667" spans="27:27" x14ac:dyDescent="0.25">
      <c r="AA667" s="2408"/>
    </row>
    <row r="668" spans="27:27" x14ac:dyDescent="0.25">
      <c r="AA668" s="2408"/>
    </row>
    <row r="669" spans="27:27" x14ac:dyDescent="0.25">
      <c r="AA669" s="2408"/>
    </row>
    <row r="670" spans="27:27" x14ac:dyDescent="0.25">
      <c r="AA670" s="2408"/>
    </row>
    <row r="671" spans="27:27" x14ac:dyDescent="0.25">
      <c r="AA671" s="2408"/>
    </row>
    <row r="672" spans="27:27" x14ac:dyDescent="0.25">
      <c r="AA672" s="2408"/>
    </row>
    <row r="673" spans="27:27" x14ac:dyDescent="0.25">
      <c r="AA673" s="2408"/>
    </row>
    <row r="674" spans="27:27" x14ac:dyDescent="0.25">
      <c r="AA674" s="2408"/>
    </row>
    <row r="675" spans="27:27" x14ac:dyDescent="0.25">
      <c r="AA675" s="2408"/>
    </row>
    <row r="676" spans="27:27" x14ac:dyDescent="0.25">
      <c r="AA676" s="2408"/>
    </row>
    <row r="677" spans="27:27" x14ac:dyDescent="0.25">
      <c r="AA677" s="2408"/>
    </row>
    <row r="678" spans="27:27" x14ac:dyDescent="0.25">
      <c r="AA678" s="2408"/>
    </row>
    <row r="679" spans="27:27" x14ac:dyDescent="0.25">
      <c r="AA679" s="2408"/>
    </row>
    <row r="680" spans="27:27" x14ac:dyDescent="0.25">
      <c r="AA680" s="2408"/>
    </row>
    <row r="681" spans="27:27" x14ac:dyDescent="0.25">
      <c r="AA681" s="2408"/>
    </row>
    <row r="682" spans="27:27" x14ac:dyDescent="0.25">
      <c r="AA682" s="2408"/>
    </row>
    <row r="683" spans="27:27" x14ac:dyDescent="0.25">
      <c r="AA683" s="2408"/>
    </row>
    <row r="684" spans="27:27" x14ac:dyDescent="0.25">
      <c r="AA684" s="2408"/>
    </row>
    <row r="685" spans="27:27" x14ac:dyDescent="0.25">
      <c r="AA685" s="2408"/>
    </row>
    <row r="686" spans="27:27" x14ac:dyDescent="0.25">
      <c r="AA686" s="2408"/>
    </row>
    <row r="687" spans="27:27" x14ac:dyDescent="0.25">
      <c r="AA687" s="2408"/>
    </row>
    <row r="688" spans="27:27" x14ac:dyDescent="0.25">
      <c r="AA688" s="2408"/>
    </row>
    <row r="689" spans="27:27" x14ac:dyDescent="0.25">
      <c r="AA689" s="2408"/>
    </row>
    <row r="690" spans="27:27" x14ac:dyDescent="0.25">
      <c r="AA690" s="2408"/>
    </row>
    <row r="691" spans="27:27" x14ac:dyDescent="0.25">
      <c r="AA691" s="2408"/>
    </row>
    <row r="692" spans="27:27" x14ac:dyDescent="0.25">
      <c r="AA692" s="2408"/>
    </row>
    <row r="693" spans="27:27" x14ac:dyDescent="0.25">
      <c r="AA693" s="2408"/>
    </row>
    <row r="694" spans="27:27" x14ac:dyDescent="0.25">
      <c r="AA694" s="2408"/>
    </row>
    <row r="695" spans="27:27" x14ac:dyDescent="0.25">
      <c r="AA695" s="2408"/>
    </row>
    <row r="696" spans="27:27" x14ac:dyDescent="0.25">
      <c r="AA696" s="2408"/>
    </row>
    <row r="697" spans="27:27" x14ac:dyDescent="0.25">
      <c r="AA697" s="2408"/>
    </row>
    <row r="698" spans="27:27" x14ac:dyDescent="0.25">
      <c r="AA698" s="2408"/>
    </row>
    <row r="699" spans="27:27" x14ac:dyDescent="0.25">
      <c r="AA699" s="2408"/>
    </row>
    <row r="700" spans="27:27" x14ac:dyDescent="0.25">
      <c r="AA700" s="2408"/>
    </row>
    <row r="701" spans="27:27" x14ac:dyDescent="0.25">
      <c r="AA701" s="2408"/>
    </row>
    <row r="702" spans="27:27" x14ac:dyDescent="0.25">
      <c r="AA702" s="2408"/>
    </row>
    <row r="703" spans="27:27" x14ac:dyDescent="0.25">
      <c r="AA703" s="2408"/>
    </row>
    <row r="704" spans="27:27" x14ac:dyDescent="0.25">
      <c r="AA704" s="2408"/>
    </row>
    <row r="705" spans="27:27" x14ac:dyDescent="0.25">
      <c r="AA705" s="2408"/>
    </row>
    <row r="706" spans="27:27" x14ac:dyDescent="0.25">
      <c r="AA706" s="2408"/>
    </row>
    <row r="707" spans="27:27" x14ac:dyDescent="0.25">
      <c r="AA707" s="2408"/>
    </row>
    <row r="708" spans="27:27" x14ac:dyDescent="0.25">
      <c r="AA708" s="2408"/>
    </row>
    <row r="709" spans="27:27" x14ac:dyDescent="0.25">
      <c r="AA709" s="2408"/>
    </row>
    <row r="710" spans="27:27" x14ac:dyDescent="0.25">
      <c r="AA710" s="2408"/>
    </row>
    <row r="711" spans="27:27" x14ac:dyDescent="0.25">
      <c r="AA711" s="2408"/>
    </row>
    <row r="712" spans="27:27" x14ac:dyDescent="0.25">
      <c r="AA712" s="2408"/>
    </row>
    <row r="713" spans="27:27" x14ac:dyDescent="0.25">
      <c r="AA713" s="2408"/>
    </row>
    <row r="714" spans="27:27" x14ac:dyDescent="0.25">
      <c r="AA714" s="2408"/>
    </row>
    <row r="715" spans="27:27" x14ac:dyDescent="0.25">
      <c r="AA715" s="2408"/>
    </row>
    <row r="716" spans="27:27" x14ac:dyDescent="0.25">
      <c r="AA716" s="2408"/>
    </row>
    <row r="717" spans="27:27" x14ac:dyDescent="0.25">
      <c r="AA717" s="2408"/>
    </row>
    <row r="718" spans="27:27" x14ac:dyDescent="0.25">
      <c r="AA718" s="2408"/>
    </row>
    <row r="719" spans="27:27" x14ac:dyDescent="0.25">
      <c r="AA719" s="2408"/>
    </row>
    <row r="720" spans="27:27" x14ac:dyDescent="0.25">
      <c r="AA720" s="2408"/>
    </row>
    <row r="721" spans="27:27" x14ac:dyDescent="0.25">
      <c r="AA721" s="2408"/>
    </row>
    <row r="722" spans="27:27" x14ac:dyDescent="0.25">
      <c r="AA722" s="2408"/>
    </row>
    <row r="723" spans="27:27" x14ac:dyDescent="0.25">
      <c r="AA723" s="2408"/>
    </row>
    <row r="724" spans="27:27" x14ac:dyDescent="0.25">
      <c r="AA724" s="2408"/>
    </row>
    <row r="725" spans="27:27" x14ac:dyDescent="0.25">
      <c r="AA725" s="2408"/>
    </row>
    <row r="726" spans="27:27" x14ac:dyDescent="0.25">
      <c r="AA726" s="2408"/>
    </row>
    <row r="727" spans="27:27" x14ac:dyDescent="0.25">
      <c r="AA727" s="2408"/>
    </row>
    <row r="728" spans="27:27" x14ac:dyDescent="0.25">
      <c r="AA728" s="2408"/>
    </row>
    <row r="729" spans="27:27" x14ac:dyDescent="0.25">
      <c r="AA729" s="2408"/>
    </row>
    <row r="730" spans="27:27" x14ac:dyDescent="0.25">
      <c r="AA730" s="2408"/>
    </row>
    <row r="731" spans="27:27" x14ac:dyDescent="0.25">
      <c r="AA731" s="2408"/>
    </row>
    <row r="732" spans="27:27" x14ac:dyDescent="0.25">
      <c r="AA732" s="2408"/>
    </row>
    <row r="733" spans="27:27" x14ac:dyDescent="0.25">
      <c r="AA733" s="2408"/>
    </row>
    <row r="734" spans="27:27" x14ac:dyDescent="0.25">
      <c r="AA734" s="2408"/>
    </row>
    <row r="735" spans="27:27" x14ac:dyDescent="0.25">
      <c r="AA735" s="2408"/>
    </row>
    <row r="736" spans="27:27" x14ac:dyDescent="0.25">
      <c r="AA736" s="2408"/>
    </row>
    <row r="737" spans="27:27" x14ac:dyDescent="0.25">
      <c r="AA737" s="2408"/>
    </row>
    <row r="738" spans="27:27" x14ac:dyDescent="0.25">
      <c r="AA738" s="2408"/>
    </row>
    <row r="739" spans="27:27" x14ac:dyDescent="0.25">
      <c r="AA739" s="2408"/>
    </row>
    <row r="740" spans="27:27" x14ac:dyDescent="0.25">
      <c r="AA740" s="2408"/>
    </row>
    <row r="741" spans="27:27" x14ac:dyDescent="0.25">
      <c r="AA741" s="2408"/>
    </row>
    <row r="742" spans="27:27" x14ac:dyDescent="0.25">
      <c r="AA742" s="2408"/>
    </row>
    <row r="743" spans="27:27" x14ac:dyDescent="0.25">
      <c r="AA743" s="2408"/>
    </row>
    <row r="744" spans="27:27" x14ac:dyDescent="0.25">
      <c r="AA744" s="2408"/>
    </row>
    <row r="745" spans="27:27" x14ac:dyDescent="0.25">
      <c r="AA745" s="2408"/>
    </row>
    <row r="746" spans="27:27" x14ac:dyDescent="0.25">
      <c r="AA746" s="2408"/>
    </row>
    <row r="747" spans="27:27" x14ac:dyDescent="0.25">
      <c r="AA747" s="2408"/>
    </row>
    <row r="748" spans="27:27" x14ac:dyDescent="0.25">
      <c r="AA748" s="2408"/>
    </row>
    <row r="749" spans="27:27" x14ac:dyDescent="0.25">
      <c r="AA749" s="2408"/>
    </row>
    <row r="750" spans="27:27" x14ac:dyDescent="0.25">
      <c r="AA750" s="2408"/>
    </row>
    <row r="751" spans="27:27" x14ac:dyDescent="0.25">
      <c r="AA751" s="2408"/>
    </row>
    <row r="752" spans="27:27" x14ac:dyDescent="0.25">
      <c r="AA752" s="2408"/>
    </row>
    <row r="753" spans="27:27" x14ac:dyDescent="0.25">
      <c r="AA753" s="2408"/>
    </row>
    <row r="754" spans="27:27" x14ac:dyDescent="0.25">
      <c r="AA754" s="2408"/>
    </row>
    <row r="755" spans="27:27" x14ac:dyDescent="0.25">
      <c r="AA755" s="2408"/>
    </row>
    <row r="756" spans="27:27" x14ac:dyDescent="0.25">
      <c r="AA756" s="2408"/>
    </row>
    <row r="757" spans="27:27" x14ac:dyDescent="0.25">
      <c r="AA757" s="2408"/>
    </row>
    <row r="758" spans="27:27" x14ac:dyDescent="0.25">
      <c r="AA758" s="2408"/>
    </row>
    <row r="759" spans="27:27" x14ac:dyDescent="0.25">
      <c r="AA759" s="2408"/>
    </row>
    <row r="760" spans="27:27" x14ac:dyDescent="0.25">
      <c r="AA760" s="2408"/>
    </row>
    <row r="761" spans="27:27" x14ac:dyDescent="0.25">
      <c r="AA761" s="2408"/>
    </row>
    <row r="762" spans="27:27" x14ac:dyDescent="0.25">
      <c r="AA762" s="2408"/>
    </row>
    <row r="763" spans="27:27" x14ac:dyDescent="0.25">
      <c r="AA763" s="2408"/>
    </row>
    <row r="764" spans="27:27" x14ac:dyDescent="0.25">
      <c r="AA764" s="2408"/>
    </row>
    <row r="765" spans="27:27" x14ac:dyDescent="0.25">
      <c r="AA765" s="2408"/>
    </row>
    <row r="766" spans="27:27" x14ac:dyDescent="0.25">
      <c r="AA766" s="2408"/>
    </row>
    <row r="767" spans="27:27" x14ac:dyDescent="0.25">
      <c r="AA767" s="2408"/>
    </row>
    <row r="768" spans="27:27" x14ac:dyDescent="0.25">
      <c r="AA768" s="2408"/>
    </row>
    <row r="769" spans="27:27" x14ac:dyDescent="0.25">
      <c r="AA769" s="2408"/>
    </row>
    <row r="770" spans="27:27" x14ac:dyDescent="0.25">
      <c r="AA770" s="2408"/>
    </row>
    <row r="771" spans="27:27" x14ac:dyDescent="0.25">
      <c r="AA771" s="2408"/>
    </row>
    <row r="772" spans="27:27" x14ac:dyDescent="0.25">
      <c r="AA772" s="2408"/>
    </row>
    <row r="773" spans="27:27" x14ac:dyDescent="0.25">
      <c r="AA773" s="2408"/>
    </row>
    <row r="774" spans="27:27" x14ac:dyDescent="0.25">
      <c r="AA774" s="2408"/>
    </row>
    <row r="775" spans="27:27" x14ac:dyDescent="0.25">
      <c r="AA775" s="2408"/>
    </row>
    <row r="776" spans="27:27" x14ac:dyDescent="0.25">
      <c r="AA776" s="2408"/>
    </row>
    <row r="777" spans="27:27" x14ac:dyDescent="0.25">
      <c r="AA777" s="2408"/>
    </row>
    <row r="778" spans="27:27" x14ac:dyDescent="0.25">
      <c r="AA778" s="2408"/>
    </row>
    <row r="779" spans="27:27" x14ac:dyDescent="0.25">
      <c r="AA779" s="2408"/>
    </row>
    <row r="780" spans="27:27" x14ac:dyDescent="0.25">
      <c r="AA780" s="2408"/>
    </row>
    <row r="781" spans="27:27" x14ac:dyDescent="0.25">
      <c r="AA781" s="2408"/>
    </row>
    <row r="782" spans="27:27" x14ac:dyDescent="0.25">
      <c r="AA782" s="2408"/>
    </row>
    <row r="783" spans="27:27" x14ac:dyDescent="0.25">
      <c r="AA783" s="2408"/>
    </row>
    <row r="784" spans="27:27" x14ac:dyDescent="0.25">
      <c r="AA784" s="2408"/>
    </row>
    <row r="785" spans="27:27" x14ac:dyDescent="0.25">
      <c r="AA785" s="2408"/>
    </row>
    <row r="786" spans="27:27" x14ac:dyDescent="0.25">
      <c r="AA786" s="2408"/>
    </row>
    <row r="787" spans="27:27" x14ac:dyDescent="0.25">
      <c r="AA787" s="2408"/>
    </row>
    <row r="788" spans="27:27" x14ac:dyDescent="0.25">
      <c r="AA788" s="2408"/>
    </row>
    <row r="789" spans="27:27" x14ac:dyDescent="0.25">
      <c r="AA789" s="2408"/>
    </row>
    <row r="790" spans="27:27" x14ac:dyDescent="0.25">
      <c r="AA790" s="2408"/>
    </row>
    <row r="791" spans="27:27" x14ac:dyDescent="0.25">
      <c r="AA791" s="2408"/>
    </row>
    <row r="792" spans="27:27" x14ac:dyDescent="0.25">
      <c r="AA792" s="2408"/>
    </row>
    <row r="793" spans="27:27" x14ac:dyDescent="0.25">
      <c r="AA793" s="2408"/>
    </row>
    <row r="794" spans="27:27" x14ac:dyDescent="0.25">
      <c r="AA794" s="2408"/>
    </row>
    <row r="795" spans="27:27" x14ac:dyDescent="0.25">
      <c r="AA795" s="2408"/>
    </row>
    <row r="796" spans="27:27" x14ac:dyDescent="0.25">
      <c r="AA796" s="2408"/>
    </row>
    <row r="797" spans="27:27" x14ac:dyDescent="0.25">
      <c r="AA797" s="2408"/>
    </row>
    <row r="798" spans="27:27" x14ac:dyDescent="0.25">
      <c r="AA798" s="2408"/>
    </row>
    <row r="799" spans="27:27" x14ac:dyDescent="0.25">
      <c r="AA799" s="2408"/>
    </row>
    <row r="800" spans="27:27" x14ac:dyDescent="0.25">
      <c r="AA800" s="2408"/>
    </row>
    <row r="801" spans="27:27" x14ac:dyDescent="0.25">
      <c r="AA801" s="2408"/>
    </row>
    <row r="802" spans="27:27" x14ac:dyDescent="0.25">
      <c r="AA802" s="2408"/>
    </row>
    <row r="803" spans="27:27" x14ac:dyDescent="0.25">
      <c r="AA803" s="2408"/>
    </row>
    <row r="804" spans="27:27" x14ac:dyDescent="0.25">
      <c r="AA804" s="2408"/>
    </row>
    <row r="805" spans="27:27" x14ac:dyDescent="0.25">
      <c r="AA805" s="2408"/>
    </row>
    <row r="806" spans="27:27" x14ac:dyDescent="0.25">
      <c r="AA806" s="2408"/>
    </row>
    <row r="807" spans="27:27" x14ac:dyDescent="0.25">
      <c r="AA807" s="2408"/>
    </row>
    <row r="808" spans="27:27" x14ac:dyDescent="0.25">
      <c r="AA808" s="2408"/>
    </row>
    <row r="809" spans="27:27" x14ac:dyDescent="0.25">
      <c r="AA809" s="2408"/>
    </row>
    <row r="810" spans="27:27" x14ac:dyDescent="0.25">
      <c r="AA810" s="2408"/>
    </row>
    <row r="811" spans="27:27" x14ac:dyDescent="0.25">
      <c r="AA811" s="2408"/>
    </row>
    <row r="812" spans="27:27" x14ac:dyDescent="0.25">
      <c r="AA812" s="2408"/>
    </row>
    <row r="813" spans="27:27" x14ac:dyDescent="0.25">
      <c r="AA813" s="2408"/>
    </row>
    <row r="814" spans="27:27" x14ac:dyDescent="0.25">
      <c r="AA814" s="2408"/>
    </row>
    <row r="815" spans="27:27" x14ac:dyDescent="0.25">
      <c r="AA815" s="2408"/>
    </row>
    <row r="816" spans="27:27" x14ac:dyDescent="0.25">
      <c r="AA816" s="2408"/>
    </row>
    <row r="817" spans="27:27" x14ac:dyDescent="0.25">
      <c r="AA817" s="2408"/>
    </row>
    <row r="818" spans="27:27" x14ac:dyDescent="0.25">
      <c r="AA818" s="2408"/>
    </row>
    <row r="819" spans="27:27" x14ac:dyDescent="0.25">
      <c r="AA819" s="2408"/>
    </row>
    <row r="820" spans="27:27" x14ac:dyDescent="0.25">
      <c r="AA820" s="2408"/>
    </row>
    <row r="821" spans="27:27" x14ac:dyDescent="0.25">
      <c r="AA821" s="2408"/>
    </row>
    <row r="822" spans="27:27" x14ac:dyDescent="0.25">
      <c r="AA822" s="2408"/>
    </row>
    <row r="823" spans="27:27" x14ac:dyDescent="0.25">
      <c r="AA823" s="2408"/>
    </row>
    <row r="824" spans="27:27" x14ac:dyDescent="0.25">
      <c r="AA824" s="2408"/>
    </row>
    <row r="825" spans="27:27" x14ac:dyDescent="0.25">
      <c r="AA825" s="2408"/>
    </row>
    <row r="826" spans="27:27" x14ac:dyDescent="0.25">
      <c r="AA826" s="2408"/>
    </row>
    <row r="827" spans="27:27" x14ac:dyDescent="0.25">
      <c r="AA827" s="2408"/>
    </row>
    <row r="828" spans="27:27" x14ac:dyDescent="0.25">
      <c r="AA828" s="2408"/>
    </row>
    <row r="829" spans="27:27" x14ac:dyDescent="0.25">
      <c r="AA829" s="2408"/>
    </row>
    <row r="830" spans="27:27" x14ac:dyDescent="0.25">
      <c r="AA830" s="2408"/>
    </row>
    <row r="831" spans="27:27" x14ac:dyDescent="0.25">
      <c r="AA831" s="2408"/>
    </row>
    <row r="832" spans="27:27" x14ac:dyDescent="0.25">
      <c r="AA832" s="2408"/>
    </row>
    <row r="833" spans="27:27" x14ac:dyDescent="0.25">
      <c r="AA833" s="2408"/>
    </row>
    <row r="834" spans="27:27" x14ac:dyDescent="0.25">
      <c r="AA834" s="2408"/>
    </row>
    <row r="835" spans="27:27" x14ac:dyDescent="0.25">
      <c r="AA835" s="2408"/>
    </row>
    <row r="836" spans="27:27" x14ac:dyDescent="0.25">
      <c r="AA836" s="2408"/>
    </row>
    <row r="837" spans="27:27" x14ac:dyDescent="0.25">
      <c r="AA837" s="2408"/>
    </row>
    <row r="838" spans="27:27" x14ac:dyDescent="0.25">
      <c r="AA838" s="2408"/>
    </row>
    <row r="839" spans="27:27" x14ac:dyDescent="0.25">
      <c r="AA839" s="2408"/>
    </row>
    <row r="840" spans="27:27" x14ac:dyDescent="0.25">
      <c r="AA840" s="2408"/>
    </row>
    <row r="841" spans="27:27" x14ac:dyDescent="0.25">
      <c r="AA841" s="2408"/>
    </row>
    <row r="842" spans="27:27" x14ac:dyDescent="0.25">
      <c r="AA842" s="2408"/>
    </row>
    <row r="843" spans="27:27" x14ac:dyDescent="0.25">
      <c r="AA843" s="2408"/>
    </row>
    <row r="844" spans="27:27" x14ac:dyDescent="0.25">
      <c r="AA844" s="2408"/>
    </row>
    <row r="845" spans="27:27" x14ac:dyDescent="0.25">
      <c r="AA845" s="2408"/>
    </row>
    <row r="846" spans="27:27" x14ac:dyDescent="0.25">
      <c r="AA846" s="2408"/>
    </row>
    <row r="847" spans="27:27" x14ac:dyDescent="0.25">
      <c r="AA847" s="2408"/>
    </row>
    <row r="848" spans="27:27" x14ac:dyDescent="0.25">
      <c r="AA848" s="2408"/>
    </row>
    <row r="849" spans="27:27" x14ac:dyDescent="0.25">
      <c r="AA849" s="2408"/>
    </row>
    <row r="850" spans="27:27" x14ac:dyDescent="0.25">
      <c r="AA850" s="2408"/>
    </row>
    <row r="851" spans="27:27" x14ac:dyDescent="0.25">
      <c r="AA851" s="2408"/>
    </row>
    <row r="852" spans="27:27" x14ac:dyDescent="0.25">
      <c r="AA852" s="2408"/>
    </row>
    <row r="853" spans="27:27" x14ac:dyDescent="0.25">
      <c r="AA853" s="2408"/>
    </row>
    <row r="854" spans="27:27" x14ac:dyDescent="0.25">
      <c r="AA854" s="2408"/>
    </row>
    <row r="855" spans="27:27" x14ac:dyDescent="0.25">
      <c r="AA855" s="2408"/>
    </row>
    <row r="856" spans="27:27" x14ac:dyDescent="0.25">
      <c r="AA856" s="2408"/>
    </row>
    <row r="857" spans="27:27" x14ac:dyDescent="0.25">
      <c r="AA857" s="2408"/>
    </row>
    <row r="858" spans="27:27" x14ac:dyDescent="0.25">
      <c r="AA858" s="2408"/>
    </row>
    <row r="859" spans="27:27" x14ac:dyDescent="0.25">
      <c r="AA859" s="2408"/>
    </row>
    <row r="860" spans="27:27" x14ac:dyDescent="0.25">
      <c r="AA860" s="2408"/>
    </row>
    <row r="861" spans="27:27" x14ac:dyDescent="0.25">
      <c r="AA861" s="2408"/>
    </row>
    <row r="862" spans="27:27" x14ac:dyDescent="0.25">
      <c r="AA862" s="2408"/>
    </row>
    <row r="863" spans="27:27" x14ac:dyDescent="0.25">
      <c r="AA863" s="2408"/>
    </row>
    <row r="864" spans="27:27" x14ac:dyDescent="0.25">
      <c r="AA864" s="2408"/>
    </row>
    <row r="865" spans="27:27" x14ac:dyDescent="0.25">
      <c r="AA865" s="2408"/>
    </row>
    <row r="866" spans="27:27" x14ac:dyDescent="0.25">
      <c r="AA866" s="2408"/>
    </row>
    <row r="867" spans="27:27" x14ac:dyDescent="0.25">
      <c r="AA867" s="2408"/>
    </row>
    <row r="868" spans="27:27" x14ac:dyDescent="0.25">
      <c r="AA868" s="2408"/>
    </row>
    <row r="869" spans="27:27" x14ac:dyDescent="0.25">
      <c r="AA869" s="2408"/>
    </row>
    <row r="870" spans="27:27" x14ac:dyDescent="0.25">
      <c r="AA870" s="2408"/>
    </row>
    <row r="871" spans="27:27" x14ac:dyDescent="0.25">
      <c r="AA871" s="2408"/>
    </row>
    <row r="872" spans="27:27" x14ac:dyDescent="0.25">
      <c r="AA872" s="2408"/>
    </row>
    <row r="873" spans="27:27" x14ac:dyDescent="0.25">
      <c r="AA873" s="2408"/>
    </row>
    <row r="874" spans="27:27" x14ac:dyDescent="0.25">
      <c r="AA874" s="2408"/>
    </row>
    <row r="875" spans="27:27" x14ac:dyDescent="0.25">
      <c r="AA875" s="2408"/>
    </row>
    <row r="876" spans="27:27" x14ac:dyDescent="0.25">
      <c r="AA876" s="2408"/>
    </row>
    <row r="877" spans="27:27" x14ac:dyDescent="0.25">
      <c r="AA877" s="2408"/>
    </row>
    <row r="878" spans="27:27" x14ac:dyDescent="0.25">
      <c r="AA878" s="2408"/>
    </row>
    <row r="879" spans="27:27" x14ac:dyDescent="0.25">
      <c r="AA879" s="2408"/>
    </row>
    <row r="880" spans="27:27" x14ac:dyDescent="0.25">
      <c r="AA880" s="2408"/>
    </row>
    <row r="881" spans="27:27" x14ac:dyDescent="0.25">
      <c r="AA881" s="2408"/>
    </row>
    <row r="882" spans="27:27" x14ac:dyDescent="0.25">
      <c r="AA882" s="2408"/>
    </row>
    <row r="883" spans="27:27" x14ac:dyDescent="0.25">
      <c r="AA883" s="2408"/>
    </row>
    <row r="884" spans="27:27" x14ac:dyDescent="0.25">
      <c r="AA884" s="2408"/>
    </row>
    <row r="885" spans="27:27" x14ac:dyDescent="0.25">
      <c r="AA885" s="2408"/>
    </row>
    <row r="886" spans="27:27" x14ac:dyDescent="0.25">
      <c r="AA886" s="2408"/>
    </row>
    <row r="887" spans="27:27" x14ac:dyDescent="0.25">
      <c r="AA887" s="2408"/>
    </row>
    <row r="888" spans="27:27" x14ac:dyDescent="0.25">
      <c r="AA888" s="2408"/>
    </row>
    <row r="889" spans="27:27" x14ac:dyDescent="0.25">
      <c r="AA889" s="2408"/>
    </row>
    <row r="890" spans="27:27" x14ac:dyDescent="0.25">
      <c r="AA890" s="2408"/>
    </row>
    <row r="891" spans="27:27" x14ac:dyDescent="0.25">
      <c r="AA891" s="2408"/>
    </row>
    <row r="892" spans="27:27" x14ac:dyDescent="0.25">
      <c r="AA892" s="2408"/>
    </row>
    <row r="893" spans="27:27" x14ac:dyDescent="0.25">
      <c r="AA893" s="2408"/>
    </row>
    <row r="894" spans="27:27" x14ac:dyDescent="0.25">
      <c r="AA894" s="2408"/>
    </row>
    <row r="895" spans="27:27" x14ac:dyDescent="0.25">
      <c r="AA895" s="2408"/>
    </row>
    <row r="896" spans="27:27" x14ac:dyDescent="0.25">
      <c r="AA896" s="2408"/>
    </row>
    <row r="897" spans="27:27" x14ac:dyDescent="0.25">
      <c r="AA897" s="2408"/>
    </row>
    <row r="898" spans="27:27" x14ac:dyDescent="0.25">
      <c r="AA898" s="2408"/>
    </row>
    <row r="899" spans="27:27" x14ac:dyDescent="0.25">
      <c r="AA899" s="2408"/>
    </row>
    <row r="900" spans="27:27" x14ac:dyDescent="0.25">
      <c r="AA900" s="2408"/>
    </row>
    <row r="901" spans="27:27" x14ac:dyDescent="0.25">
      <c r="AA901" s="2408"/>
    </row>
    <row r="902" spans="27:27" x14ac:dyDescent="0.25">
      <c r="AA902" s="2408"/>
    </row>
    <row r="903" spans="27:27" x14ac:dyDescent="0.25">
      <c r="AA903" s="2408"/>
    </row>
    <row r="904" spans="27:27" x14ac:dyDescent="0.25">
      <c r="AA904" s="2408"/>
    </row>
    <row r="905" spans="27:27" x14ac:dyDescent="0.25">
      <c r="AA905" s="2408"/>
    </row>
    <row r="906" spans="27:27" x14ac:dyDescent="0.25">
      <c r="AA906" s="2408"/>
    </row>
    <row r="907" spans="27:27" x14ac:dyDescent="0.25">
      <c r="AA907" s="2408"/>
    </row>
    <row r="908" spans="27:27" x14ac:dyDescent="0.25">
      <c r="AA908" s="2408"/>
    </row>
    <row r="909" spans="27:27" x14ac:dyDescent="0.25">
      <c r="AA909" s="2408"/>
    </row>
    <row r="910" spans="27:27" x14ac:dyDescent="0.25">
      <c r="AA910" s="2408"/>
    </row>
    <row r="911" spans="27:27" x14ac:dyDescent="0.25">
      <c r="AA911" s="2408"/>
    </row>
    <row r="912" spans="27:27" x14ac:dyDescent="0.25">
      <c r="AA912" s="2408"/>
    </row>
    <row r="913" spans="27:27" x14ac:dyDescent="0.25">
      <c r="AA913" s="2408"/>
    </row>
    <row r="914" spans="27:27" x14ac:dyDescent="0.25">
      <c r="AA914" s="2408"/>
    </row>
    <row r="915" spans="27:27" x14ac:dyDescent="0.25">
      <c r="AA915" s="2408"/>
    </row>
    <row r="916" spans="27:27" x14ac:dyDescent="0.25">
      <c r="AA916" s="2408"/>
    </row>
    <row r="917" spans="27:27" x14ac:dyDescent="0.25">
      <c r="AA917" s="2408"/>
    </row>
    <row r="918" spans="27:27" x14ac:dyDescent="0.25">
      <c r="AA918" s="2408"/>
    </row>
    <row r="919" spans="27:27" x14ac:dyDescent="0.25">
      <c r="AA919" s="2408"/>
    </row>
    <row r="920" spans="27:27" x14ac:dyDescent="0.25">
      <c r="AA920" s="2408"/>
    </row>
    <row r="921" spans="27:27" x14ac:dyDescent="0.25">
      <c r="AA921" s="2408"/>
    </row>
    <row r="922" spans="27:27" x14ac:dyDescent="0.25">
      <c r="AA922" s="2408"/>
    </row>
    <row r="923" spans="27:27" x14ac:dyDescent="0.25">
      <c r="AA923" s="2408"/>
    </row>
    <row r="924" spans="27:27" x14ac:dyDescent="0.25">
      <c r="AA924" s="2408"/>
    </row>
    <row r="925" spans="27:27" x14ac:dyDescent="0.25">
      <c r="AA925" s="2408"/>
    </row>
    <row r="926" spans="27:27" x14ac:dyDescent="0.25">
      <c r="AA926" s="2408"/>
    </row>
    <row r="927" spans="27:27" x14ac:dyDescent="0.25">
      <c r="AA927" s="2408"/>
    </row>
    <row r="928" spans="27:27" x14ac:dyDescent="0.25">
      <c r="AA928" s="2408"/>
    </row>
    <row r="929" spans="27:27" x14ac:dyDescent="0.25">
      <c r="AA929" s="2408"/>
    </row>
    <row r="930" spans="27:27" x14ac:dyDescent="0.25">
      <c r="AA930" s="2408"/>
    </row>
    <row r="931" spans="27:27" x14ac:dyDescent="0.25">
      <c r="AA931" s="2408"/>
    </row>
    <row r="932" spans="27:27" x14ac:dyDescent="0.25">
      <c r="AA932" s="2408"/>
    </row>
    <row r="933" spans="27:27" x14ac:dyDescent="0.25">
      <c r="AA933" s="2408"/>
    </row>
    <row r="934" spans="27:27" x14ac:dyDescent="0.25">
      <c r="AA934" s="2408"/>
    </row>
    <row r="935" spans="27:27" x14ac:dyDescent="0.25">
      <c r="AA935" s="2408"/>
    </row>
    <row r="936" spans="27:27" x14ac:dyDescent="0.25">
      <c r="AA936" s="2408"/>
    </row>
    <row r="937" spans="27:27" x14ac:dyDescent="0.25">
      <c r="AA937" s="2408"/>
    </row>
    <row r="938" spans="27:27" x14ac:dyDescent="0.25">
      <c r="AA938" s="2408"/>
    </row>
    <row r="939" spans="27:27" x14ac:dyDescent="0.25">
      <c r="AA939" s="2408"/>
    </row>
    <row r="940" spans="27:27" x14ac:dyDescent="0.25">
      <c r="AA940" s="2408"/>
    </row>
    <row r="941" spans="27:27" x14ac:dyDescent="0.25">
      <c r="AA941" s="2408"/>
    </row>
    <row r="942" spans="27:27" x14ac:dyDescent="0.25">
      <c r="AA942" s="2408"/>
    </row>
    <row r="943" spans="27:27" x14ac:dyDescent="0.25">
      <c r="AA943" s="2408"/>
    </row>
    <row r="944" spans="27:27" x14ac:dyDescent="0.25">
      <c r="AA944" s="2408"/>
    </row>
    <row r="945" spans="27:27" x14ac:dyDescent="0.25">
      <c r="AA945" s="2408"/>
    </row>
    <row r="946" spans="27:27" x14ac:dyDescent="0.25">
      <c r="AA946" s="2408"/>
    </row>
    <row r="947" spans="27:27" x14ac:dyDescent="0.25">
      <c r="AA947" s="2408"/>
    </row>
    <row r="948" spans="27:27" x14ac:dyDescent="0.25">
      <c r="AA948" s="2408"/>
    </row>
    <row r="949" spans="27:27" x14ac:dyDescent="0.25">
      <c r="AA949" s="2408"/>
    </row>
    <row r="950" spans="27:27" x14ac:dyDescent="0.25">
      <c r="AA950" s="2408"/>
    </row>
    <row r="951" spans="27:27" x14ac:dyDescent="0.25">
      <c r="AA951" s="2408"/>
    </row>
    <row r="952" spans="27:27" x14ac:dyDescent="0.25">
      <c r="AA952" s="2408"/>
    </row>
    <row r="953" spans="27:27" x14ac:dyDescent="0.25">
      <c r="AA953" s="2408"/>
    </row>
    <row r="954" spans="27:27" x14ac:dyDescent="0.25">
      <c r="AA954" s="2408"/>
    </row>
    <row r="955" spans="27:27" x14ac:dyDescent="0.25">
      <c r="AA955" s="2408"/>
    </row>
    <row r="956" spans="27:27" x14ac:dyDescent="0.25">
      <c r="AA956" s="2408"/>
    </row>
    <row r="957" spans="27:27" x14ac:dyDescent="0.25">
      <c r="AA957" s="2408"/>
    </row>
    <row r="958" spans="27:27" x14ac:dyDescent="0.25">
      <c r="AA958" s="2408"/>
    </row>
    <row r="959" spans="27:27" x14ac:dyDescent="0.25">
      <c r="AA959" s="2408"/>
    </row>
    <row r="960" spans="27:27" x14ac:dyDescent="0.25">
      <c r="AA960" s="2408"/>
    </row>
    <row r="961" spans="27:27" x14ac:dyDescent="0.25">
      <c r="AA961" s="2408"/>
    </row>
    <row r="962" spans="27:27" x14ac:dyDescent="0.25">
      <c r="AA962" s="2408"/>
    </row>
    <row r="963" spans="27:27" x14ac:dyDescent="0.25">
      <c r="AA963" s="2408"/>
    </row>
    <row r="964" spans="27:27" x14ac:dyDescent="0.25">
      <c r="AA964" s="2408"/>
    </row>
    <row r="965" spans="27:27" x14ac:dyDescent="0.25">
      <c r="AA965" s="2408"/>
    </row>
    <row r="966" spans="27:27" x14ac:dyDescent="0.25">
      <c r="AA966" s="2408"/>
    </row>
    <row r="967" spans="27:27" x14ac:dyDescent="0.25">
      <c r="AA967" s="2408"/>
    </row>
    <row r="968" spans="27:27" x14ac:dyDescent="0.25">
      <c r="AA968" s="2408"/>
    </row>
    <row r="969" spans="27:27" x14ac:dyDescent="0.25">
      <c r="AA969" s="2408"/>
    </row>
    <row r="970" spans="27:27" x14ac:dyDescent="0.25">
      <c r="AA970" s="2408"/>
    </row>
    <row r="971" spans="27:27" x14ac:dyDescent="0.25">
      <c r="AA971" s="2408"/>
    </row>
    <row r="972" spans="27:27" x14ac:dyDescent="0.25">
      <c r="AA972" s="2408"/>
    </row>
    <row r="973" spans="27:27" x14ac:dyDescent="0.25">
      <c r="AA973" s="2408"/>
    </row>
    <row r="974" spans="27:27" x14ac:dyDescent="0.25">
      <c r="AA974" s="2408"/>
    </row>
    <row r="975" spans="27:27" x14ac:dyDescent="0.25">
      <c r="AA975" s="2408"/>
    </row>
    <row r="976" spans="27:27" x14ac:dyDescent="0.25">
      <c r="AA976" s="2408"/>
    </row>
    <row r="977" spans="27:27" x14ac:dyDescent="0.25">
      <c r="AA977" s="2408"/>
    </row>
    <row r="978" spans="27:27" x14ac:dyDescent="0.25">
      <c r="AA978" s="2408"/>
    </row>
    <row r="979" spans="27:27" x14ac:dyDescent="0.25">
      <c r="AA979" s="2408"/>
    </row>
    <row r="980" spans="27:27" x14ac:dyDescent="0.25">
      <c r="AA980" s="2408"/>
    </row>
    <row r="981" spans="27:27" x14ac:dyDescent="0.25">
      <c r="AA981" s="2408"/>
    </row>
    <row r="982" spans="27:27" x14ac:dyDescent="0.25">
      <c r="AA982" s="2408"/>
    </row>
    <row r="983" spans="27:27" x14ac:dyDescent="0.25">
      <c r="AA983" s="2408"/>
    </row>
    <row r="984" spans="27:27" x14ac:dyDescent="0.25">
      <c r="AA984" s="2408"/>
    </row>
    <row r="985" spans="27:27" x14ac:dyDescent="0.25">
      <c r="AA985" s="2408"/>
    </row>
    <row r="986" spans="27:27" x14ac:dyDescent="0.25">
      <c r="AA986" s="2408"/>
    </row>
    <row r="987" spans="27:27" x14ac:dyDescent="0.25">
      <c r="AA987" s="2408"/>
    </row>
    <row r="988" spans="27:27" x14ac:dyDescent="0.25">
      <c r="AA988" s="2408"/>
    </row>
    <row r="989" spans="27:27" x14ac:dyDescent="0.25">
      <c r="AA989" s="2408"/>
    </row>
    <row r="990" spans="27:27" x14ac:dyDescent="0.25">
      <c r="AA990" s="2408"/>
    </row>
    <row r="991" spans="27:27" x14ac:dyDescent="0.25">
      <c r="AA991" s="2408"/>
    </row>
    <row r="992" spans="27:27" x14ac:dyDescent="0.25">
      <c r="AA992" s="2408"/>
    </row>
    <row r="993" spans="27:27" x14ac:dyDescent="0.25">
      <c r="AA993" s="2408"/>
    </row>
    <row r="994" spans="27:27" x14ac:dyDescent="0.25">
      <c r="AA994" s="2408"/>
    </row>
    <row r="995" spans="27:27" x14ac:dyDescent="0.25">
      <c r="AA995" s="2408"/>
    </row>
    <row r="996" spans="27:27" x14ac:dyDescent="0.25">
      <c r="AA996" s="2408"/>
    </row>
    <row r="997" spans="27:27" x14ac:dyDescent="0.25">
      <c r="AA997" s="2408"/>
    </row>
    <row r="998" spans="27:27" x14ac:dyDescent="0.25">
      <c r="AA998" s="2408"/>
    </row>
    <row r="999" spans="27:27" x14ac:dyDescent="0.25">
      <c r="AA999" s="2408"/>
    </row>
    <row r="1000" spans="27:27" x14ac:dyDescent="0.25">
      <c r="AA1000" s="2408"/>
    </row>
    <row r="1001" spans="27:27" x14ac:dyDescent="0.25">
      <c r="AA1001" s="2408"/>
    </row>
    <row r="1002" spans="27:27" x14ac:dyDescent="0.25">
      <c r="AA1002" s="2408"/>
    </row>
    <row r="1003" spans="27:27" x14ac:dyDescent="0.25">
      <c r="AA1003" s="2408"/>
    </row>
    <row r="1004" spans="27:27" x14ac:dyDescent="0.25">
      <c r="AA1004" s="2408"/>
    </row>
    <row r="1005" spans="27:27" x14ac:dyDescent="0.25">
      <c r="AA1005" s="2408"/>
    </row>
    <row r="1006" spans="27:27" x14ac:dyDescent="0.25">
      <c r="AA1006" s="2408"/>
    </row>
    <row r="1007" spans="27:27" x14ac:dyDescent="0.25">
      <c r="AA1007" s="2408"/>
    </row>
    <row r="1008" spans="27:27" x14ac:dyDescent="0.25">
      <c r="AA1008" s="2408"/>
    </row>
    <row r="1009" spans="27:27" x14ac:dyDescent="0.25">
      <c r="AA1009" s="2408"/>
    </row>
    <row r="1010" spans="27:27" x14ac:dyDescent="0.25">
      <c r="AA1010" s="2408"/>
    </row>
    <row r="1011" spans="27:27" x14ac:dyDescent="0.25">
      <c r="AA1011" s="2408"/>
    </row>
    <row r="1012" spans="27:27" x14ac:dyDescent="0.25">
      <c r="AA1012" s="2408"/>
    </row>
    <row r="1013" spans="27:27" x14ac:dyDescent="0.25">
      <c r="AA1013" s="2408"/>
    </row>
    <row r="1014" spans="27:27" x14ac:dyDescent="0.25">
      <c r="AA1014" s="2408"/>
    </row>
    <row r="1015" spans="27:27" x14ac:dyDescent="0.25">
      <c r="AA1015" s="2408"/>
    </row>
    <row r="1016" spans="27:27" x14ac:dyDescent="0.25">
      <c r="AA1016" s="2408"/>
    </row>
    <row r="1017" spans="27:27" x14ac:dyDescent="0.25">
      <c r="AA1017" s="2408"/>
    </row>
    <row r="1018" spans="27:27" x14ac:dyDescent="0.25">
      <c r="AA1018" s="2408"/>
    </row>
    <row r="1019" spans="27:27" x14ac:dyDescent="0.25">
      <c r="AA1019" s="2408"/>
    </row>
    <row r="1020" spans="27:27" x14ac:dyDescent="0.25">
      <c r="AA1020" s="2408"/>
    </row>
    <row r="1021" spans="27:27" x14ac:dyDescent="0.25">
      <c r="AA1021" s="2408"/>
    </row>
    <row r="1022" spans="27:27" x14ac:dyDescent="0.25">
      <c r="AA1022" s="2408"/>
    </row>
    <row r="1023" spans="27:27" x14ac:dyDescent="0.25">
      <c r="AA1023" s="2408"/>
    </row>
    <row r="1024" spans="27:27" x14ac:dyDescent="0.25">
      <c r="AA1024" s="2408"/>
    </row>
    <row r="1025" spans="27:27" x14ac:dyDescent="0.25">
      <c r="AA1025" s="2408"/>
    </row>
    <row r="1026" spans="27:27" x14ac:dyDescent="0.25">
      <c r="AA1026" s="2408"/>
    </row>
    <row r="1027" spans="27:27" x14ac:dyDescent="0.25">
      <c r="AA1027" s="2408"/>
    </row>
    <row r="1028" spans="27:27" x14ac:dyDescent="0.25">
      <c r="AA1028" s="2408"/>
    </row>
    <row r="1029" spans="27:27" x14ac:dyDescent="0.25">
      <c r="AA1029" s="2408"/>
    </row>
    <row r="1030" spans="27:27" x14ac:dyDescent="0.25">
      <c r="AA1030" s="2408"/>
    </row>
    <row r="1031" spans="27:27" x14ac:dyDescent="0.25">
      <c r="AA1031" s="2408"/>
    </row>
    <row r="1032" spans="27:27" x14ac:dyDescent="0.25">
      <c r="AA1032" s="2408"/>
    </row>
    <row r="1033" spans="27:27" x14ac:dyDescent="0.25">
      <c r="AA1033" s="2408"/>
    </row>
    <row r="1034" spans="27:27" x14ac:dyDescent="0.25">
      <c r="AA1034" s="2408"/>
    </row>
    <row r="1035" spans="27:27" x14ac:dyDescent="0.25">
      <c r="AA1035" s="2408"/>
    </row>
    <row r="1036" spans="27:27" x14ac:dyDescent="0.25">
      <c r="AA1036" s="2408"/>
    </row>
    <row r="1037" spans="27:27" x14ac:dyDescent="0.25">
      <c r="AA1037" s="2408"/>
    </row>
    <row r="1038" spans="27:27" x14ac:dyDescent="0.25">
      <c r="AA1038" s="2408"/>
    </row>
    <row r="1039" spans="27:27" x14ac:dyDescent="0.25">
      <c r="AA1039" s="2408"/>
    </row>
    <row r="1040" spans="27:27" x14ac:dyDescent="0.25">
      <c r="AA1040" s="2408"/>
    </row>
    <row r="1041" spans="27:27" x14ac:dyDescent="0.25">
      <c r="AA1041" s="2408"/>
    </row>
    <row r="1042" spans="27:27" x14ac:dyDescent="0.25">
      <c r="AA1042" s="2408"/>
    </row>
    <row r="1043" spans="27:27" x14ac:dyDescent="0.25">
      <c r="AA1043" s="2408"/>
    </row>
    <row r="1044" spans="27:27" x14ac:dyDescent="0.25">
      <c r="AA1044" s="2408"/>
    </row>
    <row r="1045" spans="27:27" x14ac:dyDescent="0.25">
      <c r="AA1045" s="2408"/>
    </row>
    <row r="1046" spans="27:27" x14ac:dyDescent="0.25">
      <c r="AA1046" s="2408"/>
    </row>
    <row r="1047" spans="27:27" x14ac:dyDescent="0.25">
      <c r="AA1047" s="2408"/>
    </row>
    <row r="1048" spans="27:27" x14ac:dyDescent="0.25">
      <c r="AA1048" s="2408"/>
    </row>
    <row r="1049" spans="27:27" x14ac:dyDescent="0.25">
      <c r="AA1049" s="2408"/>
    </row>
    <row r="1050" spans="27:27" x14ac:dyDescent="0.25">
      <c r="AA1050" s="2408"/>
    </row>
    <row r="1051" spans="27:27" x14ac:dyDescent="0.25">
      <c r="AA1051" s="2408"/>
    </row>
    <row r="1052" spans="27:27" x14ac:dyDescent="0.25">
      <c r="AA1052" s="2408"/>
    </row>
    <row r="1053" spans="27:27" x14ac:dyDescent="0.25">
      <c r="AA1053" s="2408"/>
    </row>
    <row r="1054" spans="27:27" x14ac:dyDescent="0.25">
      <c r="AA1054" s="2408"/>
    </row>
    <row r="1055" spans="27:27" x14ac:dyDescent="0.25">
      <c r="AA1055" s="2408"/>
    </row>
    <row r="1056" spans="27:27" x14ac:dyDescent="0.25">
      <c r="AA1056" s="2408"/>
    </row>
    <row r="1057" spans="27:27" x14ac:dyDescent="0.25">
      <c r="AA1057" s="2408"/>
    </row>
    <row r="1058" spans="27:27" x14ac:dyDescent="0.25">
      <c r="AA1058" s="2408"/>
    </row>
    <row r="1059" spans="27:27" x14ac:dyDescent="0.25">
      <c r="AA1059" s="2408"/>
    </row>
    <row r="1060" spans="27:27" x14ac:dyDescent="0.25">
      <c r="AA1060" s="2408"/>
    </row>
    <row r="1061" spans="27:27" x14ac:dyDescent="0.25">
      <c r="AA1061" s="2408"/>
    </row>
    <row r="1062" spans="27:27" x14ac:dyDescent="0.25">
      <c r="AA1062" s="2408"/>
    </row>
    <row r="1063" spans="27:27" x14ac:dyDescent="0.25">
      <c r="AA1063" s="2408"/>
    </row>
    <row r="1064" spans="27:27" x14ac:dyDescent="0.25">
      <c r="AA1064" s="2408"/>
    </row>
    <row r="1065" spans="27:27" x14ac:dyDescent="0.25">
      <c r="AA1065" s="2408"/>
    </row>
    <row r="1066" spans="27:27" x14ac:dyDescent="0.25">
      <c r="AA1066" s="2408"/>
    </row>
    <row r="1067" spans="27:27" x14ac:dyDescent="0.25">
      <c r="AA1067" s="2408"/>
    </row>
    <row r="1068" spans="27:27" x14ac:dyDescent="0.25">
      <c r="AA1068" s="2408"/>
    </row>
    <row r="1069" spans="27:27" x14ac:dyDescent="0.25">
      <c r="AA1069" s="2408"/>
    </row>
    <row r="1070" spans="27:27" x14ac:dyDescent="0.25">
      <c r="AA1070" s="2408"/>
    </row>
    <row r="1071" spans="27:27" x14ac:dyDescent="0.25">
      <c r="AA1071" s="2408"/>
    </row>
    <row r="1072" spans="27:27" x14ac:dyDescent="0.25">
      <c r="AA1072" s="2408"/>
    </row>
    <row r="1073" spans="27:27" x14ac:dyDescent="0.25">
      <c r="AA1073" s="2408"/>
    </row>
    <row r="1074" spans="27:27" x14ac:dyDescent="0.25">
      <c r="AA1074" s="2408"/>
    </row>
    <row r="1075" spans="27:27" x14ac:dyDescent="0.25">
      <c r="AA1075" s="2408"/>
    </row>
    <row r="1076" spans="27:27" x14ac:dyDescent="0.25">
      <c r="AA1076" s="2408"/>
    </row>
    <row r="1077" spans="27:27" x14ac:dyDescent="0.25">
      <c r="AA1077" s="2408"/>
    </row>
    <row r="1078" spans="27:27" x14ac:dyDescent="0.25">
      <c r="AA1078" s="2408"/>
    </row>
    <row r="1079" spans="27:27" x14ac:dyDescent="0.25">
      <c r="AA1079" s="2408"/>
    </row>
    <row r="1080" spans="27:27" x14ac:dyDescent="0.25">
      <c r="AA1080" s="2408"/>
    </row>
    <row r="1081" spans="27:27" x14ac:dyDescent="0.25">
      <c r="AA1081" s="2408"/>
    </row>
    <row r="1082" spans="27:27" x14ac:dyDescent="0.25">
      <c r="AA1082" s="2408"/>
    </row>
    <row r="1083" spans="27:27" x14ac:dyDescent="0.25">
      <c r="AA1083" s="2408"/>
    </row>
    <row r="1084" spans="27:27" x14ac:dyDescent="0.25">
      <c r="AA1084" s="2408"/>
    </row>
    <row r="1085" spans="27:27" x14ac:dyDescent="0.25">
      <c r="AA1085" s="2408"/>
    </row>
    <row r="1086" spans="27:27" x14ac:dyDescent="0.25">
      <c r="AA1086" s="2408"/>
    </row>
    <row r="1087" spans="27:27" x14ac:dyDescent="0.25">
      <c r="AA1087" s="2408"/>
    </row>
    <row r="1088" spans="27:27" x14ac:dyDescent="0.25">
      <c r="AA1088" s="2408"/>
    </row>
    <row r="1089" spans="27:27" x14ac:dyDescent="0.25">
      <c r="AA1089" s="2408"/>
    </row>
    <row r="1090" spans="27:27" x14ac:dyDescent="0.25">
      <c r="AA1090" s="2408"/>
    </row>
    <row r="1091" spans="27:27" x14ac:dyDescent="0.25">
      <c r="AA1091" s="2408"/>
    </row>
    <row r="1092" spans="27:27" x14ac:dyDescent="0.25">
      <c r="AA1092" s="2408"/>
    </row>
    <row r="1093" spans="27:27" x14ac:dyDescent="0.25">
      <c r="AA1093" s="2408"/>
    </row>
    <row r="1094" spans="27:27" x14ac:dyDescent="0.25">
      <c r="AA1094" s="2408"/>
    </row>
    <row r="1095" spans="27:27" x14ac:dyDescent="0.25">
      <c r="AA1095" s="2408"/>
    </row>
    <row r="1096" spans="27:27" x14ac:dyDescent="0.25">
      <c r="AA1096" s="2408"/>
    </row>
    <row r="1097" spans="27:27" x14ac:dyDescent="0.25">
      <c r="AA1097" s="2408"/>
    </row>
    <row r="1098" spans="27:27" x14ac:dyDescent="0.25">
      <c r="AA1098" s="2408"/>
    </row>
    <row r="1099" spans="27:27" x14ac:dyDescent="0.25">
      <c r="AA1099" s="2408"/>
    </row>
    <row r="1100" spans="27:27" x14ac:dyDescent="0.25">
      <c r="AA1100" s="2408"/>
    </row>
    <row r="1101" spans="27:27" x14ac:dyDescent="0.25">
      <c r="AA1101" s="2408"/>
    </row>
    <row r="1102" spans="27:27" x14ac:dyDescent="0.25">
      <c r="AA1102" s="2408"/>
    </row>
    <row r="1103" spans="27:27" x14ac:dyDescent="0.25">
      <c r="AA1103" s="2408"/>
    </row>
    <row r="1104" spans="27:27" x14ac:dyDescent="0.25">
      <c r="AA1104" s="2408"/>
    </row>
    <row r="1105" spans="27:27" x14ac:dyDescent="0.25">
      <c r="AA1105" s="2408"/>
    </row>
    <row r="1106" spans="27:27" x14ac:dyDescent="0.25">
      <c r="AA1106" s="2408"/>
    </row>
    <row r="1107" spans="27:27" x14ac:dyDescent="0.25">
      <c r="AA1107" s="2408"/>
    </row>
    <row r="1108" spans="27:27" x14ac:dyDescent="0.25">
      <c r="AA1108" s="2408"/>
    </row>
    <row r="1109" spans="27:27" x14ac:dyDescent="0.25">
      <c r="AA1109" s="2408"/>
    </row>
    <row r="1110" spans="27:27" x14ac:dyDescent="0.25">
      <c r="AA1110" s="2408"/>
    </row>
    <row r="1111" spans="27:27" x14ac:dyDescent="0.25">
      <c r="AA1111" s="2408"/>
    </row>
    <row r="1112" spans="27:27" x14ac:dyDescent="0.25">
      <c r="AA1112" s="2408"/>
    </row>
    <row r="1113" spans="27:27" x14ac:dyDescent="0.25">
      <c r="AA1113" s="2408"/>
    </row>
    <row r="1114" spans="27:27" x14ac:dyDescent="0.25">
      <c r="AA1114" s="2408"/>
    </row>
    <row r="1115" spans="27:27" x14ac:dyDescent="0.25">
      <c r="AA1115" s="2408"/>
    </row>
    <row r="1116" spans="27:27" x14ac:dyDescent="0.25">
      <c r="AA1116" s="2408"/>
    </row>
    <row r="1117" spans="27:27" x14ac:dyDescent="0.25">
      <c r="AA1117" s="2408"/>
    </row>
    <row r="1118" spans="27:27" x14ac:dyDescent="0.25">
      <c r="AA1118" s="2408"/>
    </row>
    <row r="1119" spans="27:27" x14ac:dyDescent="0.25">
      <c r="AA1119" s="2408"/>
    </row>
    <row r="1120" spans="27:27" x14ac:dyDescent="0.25">
      <c r="AA1120" s="2408"/>
    </row>
    <row r="1121" spans="27:27" x14ac:dyDescent="0.25">
      <c r="AA1121" s="2408"/>
    </row>
    <row r="1122" spans="27:27" x14ac:dyDescent="0.25">
      <c r="AA1122" s="2408"/>
    </row>
    <row r="1123" spans="27:27" x14ac:dyDescent="0.25">
      <c r="AA1123" s="2408"/>
    </row>
    <row r="1124" spans="27:27" x14ac:dyDescent="0.25">
      <c r="AA1124" s="2408"/>
    </row>
    <row r="1125" spans="27:27" x14ac:dyDescent="0.25">
      <c r="AA1125" s="2408"/>
    </row>
    <row r="1126" spans="27:27" x14ac:dyDescent="0.25">
      <c r="AA1126" s="2408"/>
    </row>
    <row r="1127" spans="27:27" x14ac:dyDescent="0.25">
      <c r="AA1127" s="2408"/>
    </row>
    <row r="1128" spans="27:27" x14ac:dyDescent="0.25">
      <c r="AA1128" s="2408"/>
    </row>
    <row r="1129" spans="27:27" x14ac:dyDescent="0.25">
      <c r="AA1129" s="2408"/>
    </row>
    <row r="1130" spans="27:27" x14ac:dyDescent="0.25">
      <c r="AA1130" s="2408"/>
    </row>
    <row r="1131" spans="27:27" x14ac:dyDescent="0.25">
      <c r="AA1131" s="2408"/>
    </row>
    <row r="1132" spans="27:27" x14ac:dyDescent="0.25">
      <c r="AA1132" s="2408"/>
    </row>
    <row r="1133" spans="27:27" x14ac:dyDescent="0.25">
      <c r="AA1133" s="2408"/>
    </row>
    <row r="1134" spans="27:27" x14ac:dyDescent="0.25">
      <c r="AA1134" s="2408"/>
    </row>
    <row r="1135" spans="27:27" x14ac:dyDescent="0.25">
      <c r="AA1135" s="2408"/>
    </row>
    <row r="1136" spans="27:27" x14ac:dyDescent="0.25">
      <c r="AA1136" s="2408"/>
    </row>
    <row r="1137" spans="27:27" x14ac:dyDescent="0.25">
      <c r="AA1137" s="2408"/>
    </row>
    <row r="1138" spans="27:27" x14ac:dyDescent="0.25">
      <c r="AA1138" s="2408"/>
    </row>
    <row r="1139" spans="27:27" x14ac:dyDescent="0.25">
      <c r="AA1139" s="2408"/>
    </row>
    <row r="1140" spans="27:27" x14ac:dyDescent="0.25">
      <c r="AA1140" s="2408"/>
    </row>
    <row r="1141" spans="27:27" x14ac:dyDescent="0.25">
      <c r="AA1141" s="2408"/>
    </row>
    <row r="1142" spans="27:27" x14ac:dyDescent="0.25">
      <c r="AA1142" s="2408"/>
    </row>
    <row r="1143" spans="27:27" x14ac:dyDescent="0.25">
      <c r="AA1143" s="2408"/>
    </row>
    <row r="1144" spans="27:27" x14ac:dyDescent="0.25">
      <c r="AA1144" s="2408"/>
    </row>
    <row r="1145" spans="27:27" x14ac:dyDescent="0.25">
      <c r="AA1145" s="2408"/>
    </row>
    <row r="1146" spans="27:27" x14ac:dyDescent="0.25">
      <c r="AA1146" s="2408"/>
    </row>
    <row r="1147" spans="27:27" x14ac:dyDescent="0.25">
      <c r="AA1147" s="2408"/>
    </row>
    <row r="1148" spans="27:27" x14ac:dyDescent="0.25">
      <c r="AA1148" s="2408"/>
    </row>
    <row r="1149" spans="27:27" x14ac:dyDescent="0.25">
      <c r="AA1149" s="2408"/>
    </row>
    <row r="1150" spans="27:27" x14ac:dyDescent="0.25">
      <c r="AA1150" s="2408"/>
    </row>
    <row r="1151" spans="27:27" x14ac:dyDescent="0.25">
      <c r="AA1151" s="2408"/>
    </row>
    <row r="1152" spans="27:27" x14ac:dyDescent="0.25">
      <c r="AA1152" s="2408"/>
    </row>
    <row r="1153" spans="27:27" x14ac:dyDescent="0.25">
      <c r="AA1153" s="2408"/>
    </row>
    <row r="1154" spans="27:27" x14ac:dyDescent="0.25">
      <c r="AA1154" s="2408"/>
    </row>
    <row r="1155" spans="27:27" x14ac:dyDescent="0.25">
      <c r="AA1155" s="2408"/>
    </row>
    <row r="1156" spans="27:27" x14ac:dyDescent="0.25">
      <c r="AA1156" s="2408"/>
    </row>
    <row r="1157" spans="27:27" x14ac:dyDescent="0.25">
      <c r="AA1157" s="2408"/>
    </row>
    <row r="1158" spans="27:27" x14ac:dyDescent="0.25">
      <c r="AA1158" s="2408"/>
    </row>
    <row r="1159" spans="27:27" x14ac:dyDescent="0.25">
      <c r="AA1159" s="2408"/>
    </row>
    <row r="1160" spans="27:27" x14ac:dyDescent="0.25">
      <c r="AA1160" s="2408"/>
    </row>
    <row r="1161" spans="27:27" x14ac:dyDescent="0.25">
      <c r="AA1161" s="2408"/>
    </row>
    <row r="1162" spans="27:27" x14ac:dyDescent="0.25">
      <c r="AA1162" s="2408"/>
    </row>
    <row r="1163" spans="27:27" x14ac:dyDescent="0.25">
      <c r="AA1163" s="2408"/>
    </row>
    <row r="1164" spans="27:27" x14ac:dyDescent="0.25">
      <c r="AA1164" s="2408"/>
    </row>
    <row r="1165" spans="27:27" x14ac:dyDescent="0.25">
      <c r="AA1165" s="2408"/>
    </row>
    <row r="1166" spans="27:27" x14ac:dyDescent="0.25">
      <c r="AA1166" s="2408"/>
    </row>
    <row r="1167" spans="27:27" x14ac:dyDescent="0.25">
      <c r="AA1167" s="2408"/>
    </row>
    <row r="1168" spans="27:27" x14ac:dyDescent="0.25">
      <c r="AA1168" s="2408"/>
    </row>
    <row r="1169" spans="27:27" x14ac:dyDescent="0.25">
      <c r="AA1169" s="2408"/>
    </row>
    <row r="1170" spans="27:27" x14ac:dyDescent="0.25">
      <c r="AA1170" s="2408"/>
    </row>
    <row r="1171" spans="27:27" x14ac:dyDescent="0.25">
      <c r="AA1171" s="2408"/>
    </row>
    <row r="1172" spans="27:27" x14ac:dyDescent="0.25">
      <c r="AA1172" s="2408"/>
    </row>
    <row r="1173" spans="27:27" x14ac:dyDescent="0.25">
      <c r="AA1173" s="2408"/>
    </row>
    <row r="1174" spans="27:27" x14ac:dyDescent="0.25">
      <c r="AA1174" s="2408"/>
    </row>
    <row r="1175" spans="27:27" x14ac:dyDescent="0.25">
      <c r="AA1175" s="2408"/>
    </row>
    <row r="1176" spans="27:27" x14ac:dyDescent="0.25">
      <c r="AA1176" s="2408"/>
    </row>
    <row r="1177" spans="27:27" x14ac:dyDescent="0.25">
      <c r="AA1177" s="2408"/>
    </row>
    <row r="1178" spans="27:27" x14ac:dyDescent="0.25">
      <c r="AA1178" s="2408"/>
    </row>
    <row r="1179" spans="27:27" x14ac:dyDescent="0.25">
      <c r="AA1179" s="2408"/>
    </row>
    <row r="1180" spans="27:27" x14ac:dyDescent="0.25">
      <c r="AA1180" s="2408"/>
    </row>
    <row r="1181" spans="27:27" x14ac:dyDescent="0.25">
      <c r="AA1181" s="2408"/>
    </row>
    <row r="1182" spans="27:27" x14ac:dyDescent="0.25">
      <c r="AA1182" s="2408"/>
    </row>
    <row r="1183" spans="27:27" x14ac:dyDescent="0.25">
      <c r="AA1183" s="2408"/>
    </row>
    <row r="1184" spans="27:27" x14ac:dyDescent="0.25">
      <c r="AA1184" s="2408"/>
    </row>
    <row r="1185" spans="27:27" x14ac:dyDescent="0.25">
      <c r="AA1185" s="2408"/>
    </row>
    <row r="1186" spans="27:27" x14ac:dyDescent="0.25">
      <c r="AA1186" s="2408"/>
    </row>
    <row r="1187" spans="27:27" x14ac:dyDescent="0.25">
      <c r="AA1187" s="2408"/>
    </row>
    <row r="1188" spans="27:27" x14ac:dyDescent="0.25">
      <c r="AA1188" s="2408"/>
    </row>
    <row r="1189" spans="27:27" x14ac:dyDescent="0.25">
      <c r="AA1189" s="2408"/>
    </row>
    <row r="1190" spans="27:27" x14ac:dyDescent="0.25">
      <c r="AA1190" s="2408"/>
    </row>
    <row r="1191" spans="27:27" x14ac:dyDescent="0.25">
      <c r="AA1191" s="2408"/>
    </row>
    <row r="1192" spans="27:27" x14ac:dyDescent="0.25">
      <c r="AA1192" s="2408"/>
    </row>
    <row r="1193" spans="27:27" x14ac:dyDescent="0.25">
      <c r="AA1193" s="2408"/>
    </row>
    <row r="1194" spans="27:27" x14ac:dyDescent="0.25">
      <c r="AA1194" s="2408"/>
    </row>
    <row r="1195" spans="27:27" x14ac:dyDescent="0.25">
      <c r="AA1195" s="2408"/>
    </row>
    <row r="1196" spans="27:27" x14ac:dyDescent="0.25">
      <c r="AA1196" s="2408"/>
    </row>
    <row r="1197" spans="27:27" x14ac:dyDescent="0.25">
      <c r="AA1197" s="2408"/>
    </row>
    <row r="1198" spans="27:27" x14ac:dyDescent="0.25">
      <c r="AA1198" s="2408"/>
    </row>
    <row r="1199" spans="27:27" x14ac:dyDescent="0.25">
      <c r="AA1199" s="2408"/>
    </row>
    <row r="1200" spans="27:27" x14ac:dyDescent="0.25">
      <c r="AA1200" s="2408"/>
    </row>
    <row r="1201" spans="27:27" x14ac:dyDescent="0.25">
      <c r="AA1201" s="2408"/>
    </row>
    <row r="1202" spans="27:27" x14ac:dyDescent="0.25">
      <c r="AA1202" s="2408"/>
    </row>
    <row r="1203" spans="27:27" x14ac:dyDescent="0.25">
      <c r="AA1203" s="2408"/>
    </row>
    <row r="1204" spans="27:27" x14ac:dyDescent="0.25">
      <c r="AA1204" s="2408"/>
    </row>
    <row r="1205" spans="27:27" x14ac:dyDescent="0.25">
      <c r="AA1205" s="2408"/>
    </row>
    <row r="1206" spans="27:27" x14ac:dyDescent="0.25">
      <c r="AA1206" s="2408"/>
    </row>
    <row r="1207" spans="27:27" x14ac:dyDescent="0.25">
      <c r="AA1207" s="2408"/>
    </row>
    <row r="1208" spans="27:27" x14ac:dyDescent="0.25">
      <c r="AA1208" s="2408"/>
    </row>
    <row r="1209" spans="27:27" x14ac:dyDescent="0.25">
      <c r="AA1209" s="2408"/>
    </row>
    <row r="1210" spans="27:27" x14ac:dyDescent="0.25">
      <c r="AA1210" s="2408"/>
    </row>
    <row r="1211" spans="27:27" x14ac:dyDescent="0.25">
      <c r="AA1211" s="2408"/>
    </row>
    <row r="1212" spans="27:27" x14ac:dyDescent="0.25">
      <c r="AA1212" s="2408"/>
    </row>
    <row r="1213" spans="27:27" x14ac:dyDescent="0.25">
      <c r="AA1213" s="2408"/>
    </row>
    <row r="1214" spans="27:27" x14ac:dyDescent="0.25">
      <c r="AA1214" s="2408"/>
    </row>
    <row r="1215" spans="27:27" x14ac:dyDescent="0.25">
      <c r="AA1215" s="2408"/>
    </row>
    <row r="1216" spans="27:27" x14ac:dyDescent="0.25">
      <c r="AA1216" s="2408"/>
    </row>
    <row r="1217" spans="27:27" x14ac:dyDescent="0.25">
      <c r="AA1217" s="2408"/>
    </row>
    <row r="1218" spans="27:27" x14ac:dyDescent="0.25">
      <c r="AA1218" s="2408"/>
    </row>
    <row r="1219" spans="27:27" x14ac:dyDescent="0.25">
      <c r="AA1219" s="2408"/>
    </row>
    <row r="1220" spans="27:27" x14ac:dyDescent="0.25">
      <c r="AA1220" s="2408"/>
    </row>
    <row r="1221" spans="27:27" x14ac:dyDescent="0.25">
      <c r="AA1221" s="2408"/>
    </row>
    <row r="1222" spans="27:27" x14ac:dyDescent="0.25">
      <c r="AA1222" s="2408"/>
    </row>
    <row r="1223" spans="27:27" x14ac:dyDescent="0.25">
      <c r="AA1223" s="2408"/>
    </row>
    <row r="1224" spans="27:27" x14ac:dyDescent="0.25">
      <c r="AA1224" s="2408"/>
    </row>
    <row r="1225" spans="27:27" x14ac:dyDescent="0.25">
      <c r="AA1225" s="2408"/>
    </row>
    <row r="1226" spans="27:27" x14ac:dyDescent="0.25">
      <c r="AA1226" s="2408"/>
    </row>
    <row r="1227" spans="27:27" x14ac:dyDescent="0.25">
      <c r="AA1227" s="2408"/>
    </row>
    <row r="1228" spans="27:27" x14ac:dyDescent="0.25">
      <c r="AA1228" s="2408"/>
    </row>
    <row r="1229" spans="27:27" x14ac:dyDescent="0.25">
      <c r="AA1229" s="2408"/>
    </row>
    <row r="1230" spans="27:27" x14ac:dyDescent="0.25">
      <c r="AA1230" s="2408"/>
    </row>
    <row r="1231" spans="27:27" x14ac:dyDescent="0.25">
      <c r="AA1231" s="2408"/>
    </row>
    <row r="1232" spans="27:27" x14ac:dyDescent="0.25">
      <c r="AA1232" s="2408"/>
    </row>
    <row r="1233" spans="27:27" x14ac:dyDescent="0.25">
      <c r="AA1233" s="2408"/>
    </row>
    <row r="1234" spans="27:27" x14ac:dyDescent="0.25">
      <c r="AA1234" s="2408"/>
    </row>
    <row r="1235" spans="27:27" x14ac:dyDescent="0.25">
      <c r="AA1235" s="2408"/>
    </row>
    <row r="1236" spans="27:27" x14ac:dyDescent="0.25">
      <c r="AA1236" s="2408"/>
    </row>
    <row r="1237" spans="27:27" x14ac:dyDescent="0.25">
      <c r="AA1237" s="2408"/>
    </row>
    <row r="1238" spans="27:27" x14ac:dyDescent="0.25">
      <c r="AA1238" s="2408"/>
    </row>
    <row r="1239" spans="27:27" x14ac:dyDescent="0.25">
      <c r="AA1239" s="2408"/>
    </row>
    <row r="1240" spans="27:27" x14ac:dyDescent="0.25">
      <c r="AA1240" s="2408"/>
    </row>
    <row r="1241" spans="27:27" x14ac:dyDescent="0.25">
      <c r="AA1241" s="2408"/>
    </row>
    <row r="1242" spans="27:27" x14ac:dyDescent="0.25">
      <c r="AA1242" s="2408"/>
    </row>
    <row r="1243" spans="27:27" x14ac:dyDescent="0.25">
      <c r="AA1243" s="2408"/>
    </row>
    <row r="1244" spans="27:27" x14ac:dyDescent="0.25">
      <c r="AA1244" s="2408"/>
    </row>
    <row r="1245" spans="27:27" x14ac:dyDescent="0.25">
      <c r="AA1245" s="2408"/>
    </row>
    <row r="1246" spans="27:27" x14ac:dyDescent="0.25">
      <c r="AA1246" s="2408"/>
    </row>
    <row r="1247" spans="27:27" x14ac:dyDescent="0.25">
      <c r="AA1247" s="2408"/>
    </row>
    <row r="1248" spans="27:27" x14ac:dyDescent="0.25">
      <c r="AA1248" s="2408"/>
    </row>
    <row r="1249" spans="27:27" x14ac:dyDescent="0.25">
      <c r="AA1249" s="2408"/>
    </row>
    <row r="1250" spans="27:27" x14ac:dyDescent="0.25">
      <c r="AA1250" s="2408"/>
    </row>
    <row r="1251" spans="27:27" x14ac:dyDescent="0.25">
      <c r="AA1251" s="2408"/>
    </row>
    <row r="1252" spans="27:27" x14ac:dyDescent="0.25">
      <c r="AA1252" s="2408"/>
    </row>
    <row r="1253" spans="27:27" x14ac:dyDescent="0.25">
      <c r="AA1253" s="2408"/>
    </row>
    <row r="1254" spans="27:27" x14ac:dyDescent="0.25">
      <c r="AA1254" s="2408"/>
    </row>
    <row r="1255" spans="27:27" x14ac:dyDescent="0.25">
      <c r="AA1255" s="2408"/>
    </row>
    <row r="1256" spans="27:27" x14ac:dyDescent="0.25">
      <c r="AA1256" s="2408"/>
    </row>
    <row r="1257" spans="27:27" x14ac:dyDescent="0.25">
      <c r="AA1257" s="2408"/>
    </row>
    <row r="1258" spans="27:27" x14ac:dyDescent="0.25">
      <c r="AA1258" s="2408"/>
    </row>
    <row r="1259" spans="27:27" x14ac:dyDescent="0.25">
      <c r="AA1259" s="2408"/>
    </row>
    <row r="1260" spans="27:27" x14ac:dyDescent="0.25">
      <c r="AA1260" s="2408"/>
    </row>
    <row r="1261" spans="27:27" x14ac:dyDescent="0.25">
      <c r="AA1261" s="2408"/>
    </row>
    <row r="1262" spans="27:27" x14ac:dyDescent="0.25">
      <c r="AA1262" s="2408"/>
    </row>
    <row r="1263" spans="27:27" x14ac:dyDescent="0.25">
      <c r="AA1263" s="2408"/>
    </row>
    <row r="1264" spans="27:27" x14ac:dyDescent="0.25">
      <c r="AA1264" s="2408"/>
    </row>
    <row r="1265" spans="27:27" x14ac:dyDescent="0.25">
      <c r="AA1265" s="2408"/>
    </row>
    <row r="1266" spans="27:27" x14ac:dyDescent="0.25">
      <c r="AA1266" s="2408"/>
    </row>
    <row r="1267" spans="27:27" x14ac:dyDescent="0.25">
      <c r="AA1267" s="2408"/>
    </row>
    <row r="1268" spans="27:27" x14ac:dyDescent="0.25">
      <c r="AA1268" s="2408"/>
    </row>
    <row r="1269" spans="27:27" x14ac:dyDescent="0.25">
      <c r="AA1269" s="2408"/>
    </row>
    <row r="1270" spans="27:27" x14ac:dyDescent="0.25">
      <c r="AA1270" s="2408"/>
    </row>
    <row r="1271" spans="27:27" x14ac:dyDescent="0.25">
      <c r="AA1271" s="2408"/>
    </row>
    <row r="1272" spans="27:27" x14ac:dyDescent="0.25">
      <c r="AA1272" s="2408"/>
    </row>
    <row r="1273" spans="27:27" x14ac:dyDescent="0.25">
      <c r="AA1273" s="2408"/>
    </row>
    <row r="1274" spans="27:27" x14ac:dyDescent="0.25">
      <c r="AA1274" s="2408"/>
    </row>
    <row r="1275" spans="27:27" x14ac:dyDescent="0.25">
      <c r="AA1275" s="2408"/>
    </row>
    <row r="1276" spans="27:27" x14ac:dyDescent="0.25">
      <c r="AA1276" s="2408"/>
    </row>
    <row r="1277" spans="27:27" x14ac:dyDescent="0.25">
      <c r="AA1277" s="2408"/>
    </row>
    <row r="1278" spans="27:27" x14ac:dyDescent="0.25">
      <c r="AA1278" s="2408"/>
    </row>
    <row r="1279" spans="27:27" x14ac:dyDescent="0.25">
      <c r="AA1279" s="2408"/>
    </row>
    <row r="1280" spans="27:27" x14ac:dyDescent="0.25">
      <c r="AA1280" s="2408"/>
    </row>
    <row r="1281" spans="27:27" x14ac:dyDescent="0.25">
      <c r="AA1281" s="2408"/>
    </row>
    <row r="1282" spans="27:27" x14ac:dyDescent="0.25">
      <c r="AA1282" s="2408"/>
    </row>
    <row r="1283" spans="27:27" x14ac:dyDescent="0.25">
      <c r="AA1283" s="2408"/>
    </row>
    <row r="1284" spans="27:27" x14ac:dyDescent="0.25">
      <c r="AA1284" s="2408"/>
    </row>
    <row r="1285" spans="27:27" x14ac:dyDescent="0.25">
      <c r="AA1285" s="2408"/>
    </row>
    <row r="1286" spans="27:27" x14ac:dyDescent="0.25">
      <c r="AA1286" s="2408"/>
    </row>
    <row r="1287" spans="27:27" x14ac:dyDescent="0.25">
      <c r="AA1287" s="2408"/>
    </row>
    <row r="1288" spans="27:27" x14ac:dyDescent="0.25">
      <c r="AA1288" s="2408"/>
    </row>
    <row r="1289" spans="27:27" x14ac:dyDescent="0.25">
      <c r="AA1289" s="2408"/>
    </row>
    <row r="1290" spans="27:27" x14ac:dyDescent="0.25">
      <c r="AA1290" s="2408"/>
    </row>
    <row r="1291" spans="27:27" x14ac:dyDescent="0.25">
      <c r="AA1291" s="2408"/>
    </row>
    <row r="1292" spans="27:27" x14ac:dyDescent="0.25">
      <c r="AA1292" s="2408"/>
    </row>
    <row r="1293" spans="27:27" x14ac:dyDescent="0.25">
      <c r="AA1293" s="2408"/>
    </row>
    <row r="1294" spans="27:27" x14ac:dyDescent="0.25">
      <c r="AA1294" s="2408"/>
    </row>
    <row r="1295" spans="27:27" x14ac:dyDescent="0.25">
      <c r="AA1295" s="2408"/>
    </row>
    <row r="1296" spans="27:27" x14ac:dyDescent="0.25">
      <c r="AA1296" s="2408"/>
    </row>
    <row r="1297" spans="27:27" x14ac:dyDescent="0.25">
      <c r="AA1297" s="2408"/>
    </row>
    <row r="1298" spans="27:27" x14ac:dyDescent="0.25">
      <c r="AA1298" s="2408"/>
    </row>
    <row r="1299" spans="27:27" x14ac:dyDescent="0.25">
      <c r="AA1299" s="2408"/>
    </row>
    <row r="1300" spans="27:27" x14ac:dyDescent="0.25">
      <c r="AA1300" s="2408"/>
    </row>
    <row r="1301" spans="27:27" x14ac:dyDescent="0.25">
      <c r="AA1301" s="2408"/>
    </row>
    <row r="1302" spans="27:27" x14ac:dyDescent="0.25">
      <c r="AA1302" s="2408"/>
    </row>
    <row r="1303" spans="27:27" x14ac:dyDescent="0.25">
      <c r="AA1303" s="2408"/>
    </row>
    <row r="1304" spans="27:27" x14ac:dyDescent="0.25">
      <c r="AA1304" s="2408"/>
    </row>
    <row r="1305" spans="27:27" x14ac:dyDescent="0.25">
      <c r="AA1305" s="2408"/>
    </row>
    <row r="1306" spans="27:27" x14ac:dyDescent="0.25">
      <c r="AA1306" s="2408"/>
    </row>
    <row r="1307" spans="27:27" x14ac:dyDescent="0.25">
      <c r="AA1307" s="2408"/>
    </row>
    <row r="1308" spans="27:27" x14ac:dyDescent="0.25">
      <c r="AA1308" s="2408"/>
    </row>
    <row r="1309" spans="27:27" x14ac:dyDescent="0.25">
      <c r="AA1309" s="2408"/>
    </row>
    <row r="1310" spans="27:27" x14ac:dyDescent="0.25">
      <c r="AA1310" s="2408"/>
    </row>
    <row r="1311" spans="27:27" x14ac:dyDescent="0.25">
      <c r="AA1311" s="2408"/>
    </row>
    <row r="1312" spans="27:27" x14ac:dyDescent="0.25">
      <c r="AA1312" s="2408"/>
    </row>
    <row r="1313" spans="27:27" x14ac:dyDescent="0.25">
      <c r="AA1313" s="2408"/>
    </row>
    <row r="1314" spans="27:27" x14ac:dyDescent="0.25">
      <c r="AA1314" s="2408"/>
    </row>
    <row r="1315" spans="27:27" x14ac:dyDescent="0.25">
      <c r="AA1315" s="2408"/>
    </row>
    <row r="1316" spans="27:27" x14ac:dyDescent="0.25">
      <c r="AA1316" s="2408"/>
    </row>
    <row r="1317" spans="27:27" x14ac:dyDescent="0.25">
      <c r="AA1317" s="2408"/>
    </row>
    <row r="1318" spans="27:27" x14ac:dyDescent="0.25">
      <c r="AA1318" s="2408"/>
    </row>
    <row r="1319" spans="27:27" x14ac:dyDescent="0.25">
      <c r="AA1319" s="2408"/>
    </row>
    <row r="1320" spans="27:27" x14ac:dyDescent="0.25">
      <c r="AA1320" s="2408"/>
    </row>
    <row r="1321" spans="27:27" x14ac:dyDescent="0.25">
      <c r="AA1321" s="2408"/>
    </row>
    <row r="1322" spans="27:27" x14ac:dyDescent="0.25">
      <c r="AA1322" s="2408"/>
    </row>
    <row r="1323" spans="27:27" x14ac:dyDescent="0.25">
      <c r="AA1323" s="2408"/>
    </row>
    <row r="1324" spans="27:27" x14ac:dyDescent="0.25">
      <c r="AA1324" s="2408"/>
    </row>
    <row r="1325" spans="27:27" x14ac:dyDescent="0.25">
      <c r="AA1325" s="2408"/>
    </row>
    <row r="1326" spans="27:27" x14ac:dyDescent="0.25">
      <c r="AA1326" s="2408"/>
    </row>
    <row r="1327" spans="27:27" x14ac:dyDescent="0.25">
      <c r="AA1327" s="2408"/>
    </row>
    <row r="1328" spans="27:27" x14ac:dyDescent="0.25">
      <c r="AA1328" s="2408"/>
    </row>
    <row r="1329" spans="27:27" x14ac:dyDescent="0.25">
      <c r="AA1329" s="2408"/>
    </row>
    <row r="1330" spans="27:27" x14ac:dyDescent="0.25">
      <c r="AA1330" s="2408"/>
    </row>
    <row r="1331" spans="27:27" x14ac:dyDescent="0.25">
      <c r="AA1331" s="2408"/>
    </row>
    <row r="1332" spans="27:27" x14ac:dyDescent="0.25">
      <c r="AA1332" s="2408"/>
    </row>
    <row r="1333" spans="27:27" x14ac:dyDescent="0.25">
      <c r="AA1333" s="2408"/>
    </row>
    <row r="1334" spans="27:27" x14ac:dyDescent="0.25">
      <c r="AA1334" s="2408"/>
    </row>
    <row r="1335" spans="27:27" x14ac:dyDescent="0.25">
      <c r="AA1335" s="2408"/>
    </row>
    <row r="1336" spans="27:27" x14ac:dyDescent="0.25">
      <c r="AA1336" s="2408"/>
    </row>
    <row r="1337" spans="27:27" x14ac:dyDescent="0.25">
      <c r="AA1337" s="2408"/>
    </row>
    <row r="1338" spans="27:27" x14ac:dyDescent="0.25">
      <c r="AA1338" s="2408"/>
    </row>
    <row r="1339" spans="27:27" x14ac:dyDescent="0.25">
      <c r="AA1339" s="2408"/>
    </row>
    <row r="1340" spans="27:27" x14ac:dyDescent="0.25">
      <c r="AA1340" s="2408"/>
    </row>
    <row r="1341" spans="27:27" x14ac:dyDescent="0.25">
      <c r="AA1341" s="2408"/>
    </row>
    <row r="1342" spans="27:27" x14ac:dyDescent="0.25">
      <c r="AA1342" s="2408"/>
    </row>
    <row r="1343" spans="27:27" x14ac:dyDescent="0.25">
      <c r="AA1343" s="2408"/>
    </row>
    <row r="1344" spans="27:27" x14ac:dyDescent="0.25">
      <c r="AA1344" s="2408"/>
    </row>
    <row r="1345" spans="27:27" x14ac:dyDescent="0.25">
      <c r="AA1345" s="2408"/>
    </row>
    <row r="1346" spans="27:27" x14ac:dyDescent="0.25">
      <c r="AA1346" s="2408"/>
    </row>
    <row r="1347" spans="27:27" x14ac:dyDescent="0.25">
      <c r="AA1347" s="2408"/>
    </row>
    <row r="1348" spans="27:27" x14ac:dyDescent="0.25">
      <c r="AA1348" s="2408"/>
    </row>
    <row r="1349" spans="27:27" x14ac:dyDescent="0.25">
      <c r="AA1349" s="2408"/>
    </row>
    <row r="1350" spans="27:27" x14ac:dyDescent="0.25">
      <c r="AA1350" s="2408"/>
    </row>
    <row r="1351" spans="27:27" x14ac:dyDescent="0.25">
      <c r="AA1351" s="2408"/>
    </row>
    <row r="1352" spans="27:27" x14ac:dyDescent="0.25">
      <c r="AA1352" s="2408"/>
    </row>
    <row r="1353" spans="27:27" x14ac:dyDescent="0.25">
      <c r="AA1353" s="2408"/>
    </row>
    <row r="1354" spans="27:27" x14ac:dyDescent="0.25">
      <c r="AA1354" s="2408"/>
    </row>
    <row r="1355" spans="27:27" x14ac:dyDescent="0.25">
      <c r="AA1355" s="2408"/>
    </row>
    <row r="1356" spans="27:27" x14ac:dyDescent="0.25">
      <c r="AA1356" s="2408"/>
    </row>
    <row r="1357" spans="27:27" x14ac:dyDescent="0.25">
      <c r="AA1357" s="2408"/>
    </row>
    <row r="1358" spans="27:27" x14ac:dyDescent="0.25">
      <c r="AA1358" s="2408"/>
    </row>
    <row r="1359" spans="27:27" x14ac:dyDescent="0.25">
      <c r="AA1359" s="2408"/>
    </row>
    <row r="1360" spans="27:27" x14ac:dyDescent="0.25">
      <c r="AA1360" s="2408"/>
    </row>
    <row r="1361" spans="27:27" x14ac:dyDescent="0.25">
      <c r="AA1361" s="2408"/>
    </row>
    <row r="1362" spans="27:27" x14ac:dyDescent="0.25">
      <c r="AA1362" s="2408"/>
    </row>
    <row r="1363" spans="27:27" x14ac:dyDescent="0.25">
      <c r="AA1363" s="2408"/>
    </row>
    <row r="1364" spans="27:27" x14ac:dyDescent="0.25">
      <c r="AA1364" s="2408"/>
    </row>
    <row r="1365" spans="27:27" x14ac:dyDescent="0.25">
      <c r="AA1365" s="2408"/>
    </row>
    <row r="1366" spans="27:27" x14ac:dyDescent="0.25">
      <c r="AA1366" s="2408"/>
    </row>
    <row r="1367" spans="27:27" x14ac:dyDescent="0.25">
      <c r="AA1367" s="2408"/>
    </row>
    <row r="1368" spans="27:27" x14ac:dyDescent="0.25">
      <c r="AA1368" s="2408"/>
    </row>
    <row r="1369" spans="27:27" x14ac:dyDescent="0.25">
      <c r="AA1369" s="2408"/>
    </row>
    <row r="1370" spans="27:27" x14ac:dyDescent="0.25">
      <c r="AA1370" s="2408"/>
    </row>
    <row r="1371" spans="27:27" x14ac:dyDescent="0.25">
      <c r="AA1371" s="2408"/>
    </row>
    <row r="1372" spans="27:27" x14ac:dyDescent="0.25">
      <c r="AA1372" s="2408"/>
    </row>
    <row r="1373" spans="27:27" x14ac:dyDescent="0.25">
      <c r="AA1373" s="2408"/>
    </row>
    <row r="1374" spans="27:27" x14ac:dyDescent="0.25">
      <c r="AA1374" s="2408"/>
    </row>
    <row r="1375" spans="27:27" x14ac:dyDescent="0.25">
      <c r="AA1375" s="2408"/>
    </row>
    <row r="1376" spans="27:27" x14ac:dyDescent="0.25">
      <c r="AA1376" s="2408"/>
    </row>
    <row r="1377" spans="27:27" x14ac:dyDescent="0.25">
      <c r="AA1377" s="2408"/>
    </row>
    <row r="1378" spans="27:27" x14ac:dyDescent="0.25">
      <c r="AA1378" s="2408"/>
    </row>
    <row r="1379" spans="27:27" x14ac:dyDescent="0.25">
      <c r="AA1379" s="2408"/>
    </row>
    <row r="1380" spans="27:27" x14ac:dyDescent="0.25">
      <c r="AA1380" s="2408"/>
    </row>
    <row r="1381" spans="27:27" x14ac:dyDescent="0.25">
      <c r="AA1381" s="2408"/>
    </row>
    <row r="1382" spans="27:27" x14ac:dyDescent="0.25">
      <c r="AA1382" s="2408"/>
    </row>
    <row r="1383" spans="27:27" x14ac:dyDescent="0.25">
      <c r="AA1383" s="2408"/>
    </row>
    <row r="1384" spans="27:27" x14ac:dyDescent="0.25">
      <c r="AA1384" s="2408"/>
    </row>
    <row r="1385" spans="27:27" x14ac:dyDescent="0.25">
      <c r="AA1385" s="2408"/>
    </row>
    <row r="1386" spans="27:27" x14ac:dyDescent="0.25">
      <c r="AA1386" s="2408"/>
    </row>
    <row r="1387" spans="27:27" x14ac:dyDescent="0.25">
      <c r="AA1387" s="2408"/>
    </row>
    <row r="1388" spans="27:27" x14ac:dyDescent="0.25">
      <c r="AA1388" s="2408"/>
    </row>
    <row r="1389" spans="27:27" x14ac:dyDescent="0.25">
      <c r="AA1389" s="2408"/>
    </row>
    <row r="1390" spans="27:27" x14ac:dyDescent="0.25">
      <c r="AA1390" s="2408"/>
    </row>
    <row r="1391" spans="27:27" x14ac:dyDescent="0.25">
      <c r="AA1391" s="2408"/>
    </row>
    <row r="1392" spans="27:27" x14ac:dyDescent="0.25">
      <c r="AA1392" s="2408"/>
    </row>
    <row r="1393" spans="27:27" x14ac:dyDescent="0.25">
      <c r="AA1393" s="2408"/>
    </row>
    <row r="1394" spans="27:27" x14ac:dyDescent="0.25">
      <c r="AA1394" s="2408"/>
    </row>
    <row r="1395" spans="27:27" x14ac:dyDescent="0.25">
      <c r="AA1395" s="2408"/>
    </row>
    <row r="1396" spans="27:27" x14ac:dyDescent="0.25">
      <c r="AA1396" s="2408"/>
    </row>
    <row r="1397" spans="27:27" x14ac:dyDescent="0.25">
      <c r="AA1397" s="2408"/>
    </row>
    <row r="1398" spans="27:27" x14ac:dyDescent="0.25">
      <c r="AA1398" s="2408"/>
    </row>
    <row r="1399" spans="27:27" x14ac:dyDescent="0.25">
      <c r="AA1399" s="2408"/>
    </row>
    <row r="1400" spans="27:27" x14ac:dyDescent="0.25">
      <c r="AA1400" s="2408"/>
    </row>
    <row r="1401" spans="27:27" x14ac:dyDescent="0.25">
      <c r="AA1401" s="2408"/>
    </row>
    <row r="1402" spans="27:27" x14ac:dyDescent="0.25">
      <c r="AA1402" s="2408"/>
    </row>
    <row r="1403" spans="27:27" x14ac:dyDescent="0.25">
      <c r="AA1403" s="2408"/>
    </row>
    <row r="1404" spans="27:27" x14ac:dyDescent="0.25">
      <c r="AA1404" s="2408"/>
    </row>
    <row r="1405" spans="27:27" x14ac:dyDescent="0.25">
      <c r="AA1405" s="2408"/>
    </row>
    <row r="1406" spans="27:27" x14ac:dyDescent="0.25">
      <c r="AA1406" s="2408"/>
    </row>
    <row r="1407" spans="27:27" x14ac:dyDescent="0.25">
      <c r="AA1407" s="2408"/>
    </row>
    <row r="1408" spans="27:27" x14ac:dyDescent="0.25">
      <c r="AA1408" s="2408"/>
    </row>
    <row r="1409" spans="27:27" x14ac:dyDescent="0.25">
      <c r="AA1409" s="2408"/>
    </row>
    <row r="1410" spans="27:27" x14ac:dyDescent="0.25">
      <c r="AA1410" s="2408"/>
    </row>
    <row r="1411" spans="27:27" x14ac:dyDescent="0.25">
      <c r="AA1411" s="2408"/>
    </row>
    <row r="1412" spans="27:27" x14ac:dyDescent="0.25">
      <c r="AA1412" s="2408"/>
    </row>
    <row r="1413" spans="27:27" x14ac:dyDescent="0.25">
      <c r="AA1413" s="2408"/>
    </row>
    <row r="1414" spans="27:27" x14ac:dyDescent="0.25">
      <c r="AA1414" s="2408"/>
    </row>
    <row r="1415" spans="27:27" x14ac:dyDescent="0.25">
      <c r="AA1415" s="2408"/>
    </row>
    <row r="1416" spans="27:27" x14ac:dyDescent="0.25">
      <c r="AA1416" s="2408"/>
    </row>
    <row r="1417" spans="27:27" x14ac:dyDescent="0.25">
      <c r="AA1417" s="2408"/>
    </row>
    <row r="1418" spans="27:27" x14ac:dyDescent="0.25">
      <c r="AA1418" s="2408"/>
    </row>
    <row r="1419" spans="27:27" x14ac:dyDescent="0.25">
      <c r="AA1419" s="2408"/>
    </row>
    <row r="1420" spans="27:27" x14ac:dyDescent="0.25">
      <c r="AA1420" s="2408"/>
    </row>
    <row r="1421" spans="27:27" x14ac:dyDescent="0.25">
      <c r="AA1421" s="2408"/>
    </row>
    <row r="1422" spans="27:27" x14ac:dyDescent="0.25">
      <c r="AA1422" s="2408"/>
    </row>
    <row r="1423" spans="27:27" x14ac:dyDescent="0.25">
      <c r="AA1423" s="2408"/>
    </row>
    <row r="1424" spans="27:27" x14ac:dyDescent="0.25">
      <c r="AA1424" s="2408"/>
    </row>
    <row r="1425" spans="27:27" x14ac:dyDescent="0.25">
      <c r="AA1425" s="2408"/>
    </row>
    <row r="1426" spans="27:27" x14ac:dyDescent="0.25">
      <c r="AA1426" s="2408"/>
    </row>
    <row r="1427" spans="27:27" x14ac:dyDescent="0.25">
      <c r="AA1427" s="2408"/>
    </row>
    <row r="1428" spans="27:27" x14ac:dyDescent="0.25">
      <c r="AA1428" s="2408"/>
    </row>
    <row r="1429" spans="27:27" x14ac:dyDescent="0.25">
      <c r="AA1429" s="2408"/>
    </row>
    <row r="1430" spans="27:27" x14ac:dyDescent="0.25">
      <c r="AA1430" s="2408"/>
    </row>
    <row r="1431" spans="27:27" x14ac:dyDescent="0.25">
      <c r="AA1431" s="2408"/>
    </row>
    <row r="1432" spans="27:27" x14ac:dyDescent="0.25">
      <c r="AA1432" s="2408"/>
    </row>
    <row r="1433" spans="27:27" x14ac:dyDescent="0.25">
      <c r="AA1433" s="2408"/>
    </row>
    <row r="1434" spans="27:27" x14ac:dyDescent="0.25">
      <c r="AA1434" s="2408"/>
    </row>
    <row r="1435" spans="27:27" x14ac:dyDescent="0.25">
      <c r="AA1435" s="2408"/>
    </row>
    <row r="1436" spans="27:27" x14ac:dyDescent="0.25">
      <c r="AA1436" s="2408"/>
    </row>
    <row r="1437" spans="27:27" x14ac:dyDescent="0.25">
      <c r="AA1437" s="2408"/>
    </row>
    <row r="1438" spans="27:27" x14ac:dyDescent="0.25">
      <c r="AA1438" s="2408"/>
    </row>
    <row r="1439" spans="27:27" x14ac:dyDescent="0.25">
      <c r="AA1439" s="2408"/>
    </row>
    <row r="1440" spans="27:27" x14ac:dyDescent="0.25">
      <c r="AA1440" s="2408"/>
    </row>
    <row r="1441" spans="27:27" x14ac:dyDescent="0.25">
      <c r="AA1441" s="2408"/>
    </row>
    <row r="1442" spans="27:27" x14ac:dyDescent="0.25">
      <c r="AA1442" s="2408"/>
    </row>
    <row r="1443" spans="27:27" x14ac:dyDescent="0.25">
      <c r="AA1443" s="2408"/>
    </row>
    <row r="1444" spans="27:27" x14ac:dyDescent="0.25">
      <c r="AA1444" s="2408"/>
    </row>
    <row r="1445" spans="27:27" x14ac:dyDescent="0.25">
      <c r="AA1445" s="2408"/>
    </row>
    <row r="1446" spans="27:27" x14ac:dyDescent="0.25">
      <c r="AA1446" s="2408"/>
    </row>
    <row r="1447" spans="27:27" x14ac:dyDescent="0.25">
      <c r="AA1447" s="2408"/>
    </row>
    <row r="1448" spans="27:27" x14ac:dyDescent="0.25">
      <c r="AA1448" s="2408"/>
    </row>
    <row r="1449" spans="27:27" x14ac:dyDescent="0.25">
      <c r="AA1449" s="2408"/>
    </row>
    <row r="1450" spans="27:27" x14ac:dyDescent="0.25">
      <c r="AA1450" s="2408"/>
    </row>
    <row r="1451" spans="27:27" x14ac:dyDescent="0.25">
      <c r="AA1451" s="2408"/>
    </row>
    <row r="1452" spans="27:27" x14ac:dyDescent="0.25">
      <c r="AA1452" s="2408"/>
    </row>
    <row r="1453" spans="27:27" x14ac:dyDescent="0.25">
      <c r="AA1453" s="2408"/>
    </row>
    <row r="1454" spans="27:27" x14ac:dyDescent="0.25">
      <c r="AA1454" s="2408"/>
    </row>
    <row r="1455" spans="27:27" x14ac:dyDescent="0.25">
      <c r="AA1455" s="2408"/>
    </row>
    <row r="1456" spans="27:27" x14ac:dyDescent="0.25">
      <c r="AA1456" s="2408"/>
    </row>
    <row r="1457" spans="27:27" x14ac:dyDescent="0.25">
      <c r="AA1457" s="2408"/>
    </row>
    <row r="1458" spans="27:27" x14ac:dyDescent="0.25">
      <c r="AA1458" s="2408"/>
    </row>
    <row r="1459" spans="27:27" x14ac:dyDescent="0.25">
      <c r="AA1459" s="2408"/>
    </row>
    <row r="1460" spans="27:27" x14ac:dyDescent="0.25">
      <c r="AA1460" s="2408"/>
    </row>
    <row r="1461" spans="27:27" x14ac:dyDescent="0.25">
      <c r="AA1461" s="2408"/>
    </row>
    <row r="1462" spans="27:27" x14ac:dyDescent="0.25">
      <c r="AA1462" s="2408"/>
    </row>
    <row r="1463" spans="27:27" x14ac:dyDescent="0.25">
      <c r="AA1463" s="2408"/>
    </row>
    <row r="1464" spans="27:27" x14ac:dyDescent="0.25">
      <c r="AA1464" s="2408"/>
    </row>
    <row r="1465" spans="27:27" x14ac:dyDescent="0.25">
      <c r="AA1465" s="2408"/>
    </row>
    <row r="1466" spans="27:27" x14ac:dyDescent="0.25">
      <c r="AA1466" s="2408"/>
    </row>
    <row r="1467" spans="27:27" x14ac:dyDescent="0.25">
      <c r="AA1467" s="2408"/>
    </row>
    <row r="1468" spans="27:27" x14ac:dyDescent="0.25">
      <c r="AA1468" s="2408"/>
    </row>
    <row r="1469" spans="27:27" x14ac:dyDescent="0.25">
      <c r="AA1469" s="2408"/>
    </row>
    <row r="1470" spans="27:27" x14ac:dyDescent="0.25">
      <c r="AA1470" s="2408"/>
    </row>
    <row r="1471" spans="27:27" x14ac:dyDescent="0.25">
      <c r="AA1471" s="2408"/>
    </row>
    <row r="1472" spans="27:27" x14ac:dyDescent="0.25">
      <c r="AA1472" s="2408"/>
    </row>
    <row r="1473" spans="27:27" x14ac:dyDescent="0.25">
      <c r="AA1473" s="2408"/>
    </row>
    <row r="1474" spans="27:27" x14ac:dyDescent="0.25">
      <c r="AA1474" s="2408"/>
    </row>
    <row r="1475" spans="27:27" x14ac:dyDescent="0.25">
      <c r="AA1475" s="2408"/>
    </row>
    <row r="1476" spans="27:27" x14ac:dyDescent="0.25">
      <c r="AA1476" s="2408"/>
    </row>
    <row r="1477" spans="27:27" x14ac:dyDescent="0.25">
      <c r="AA1477" s="2408"/>
    </row>
    <row r="1478" spans="27:27" x14ac:dyDescent="0.25">
      <c r="AA1478" s="2408"/>
    </row>
    <row r="1479" spans="27:27" x14ac:dyDescent="0.25">
      <c r="AA1479" s="2408"/>
    </row>
    <row r="1480" spans="27:27" x14ac:dyDescent="0.25">
      <c r="AA1480" s="2408"/>
    </row>
    <row r="1481" spans="27:27" x14ac:dyDescent="0.25">
      <c r="AA1481" s="2408"/>
    </row>
    <row r="1482" spans="27:27" x14ac:dyDescent="0.25">
      <c r="AA1482" s="2408"/>
    </row>
    <row r="1483" spans="27:27" x14ac:dyDescent="0.25">
      <c r="AA1483" s="2408"/>
    </row>
    <row r="1484" spans="27:27" x14ac:dyDescent="0.25">
      <c r="AA1484" s="2408"/>
    </row>
    <row r="1485" spans="27:27" x14ac:dyDescent="0.25">
      <c r="AA1485" s="2408"/>
    </row>
    <row r="1486" spans="27:27" x14ac:dyDescent="0.25">
      <c r="AA1486" s="2408"/>
    </row>
    <row r="1487" spans="27:27" x14ac:dyDescent="0.25">
      <c r="AA1487" s="2408"/>
    </row>
    <row r="1488" spans="27:27" x14ac:dyDescent="0.25">
      <c r="AA1488" s="2408"/>
    </row>
    <row r="1489" spans="27:27" x14ac:dyDescent="0.25">
      <c r="AA1489" s="2408"/>
    </row>
    <row r="1490" spans="27:27" x14ac:dyDescent="0.25">
      <c r="AA1490" s="2408"/>
    </row>
    <row r="1491" spans="27:27" x14ac:dyDescent="0.25">
      <c r="AA1491" s="2408"/>
    </row>
    <row r="1492" spans="27:27" x14ac:dyDescent="0.25">
      <c r="AA1492" s="2408"/>
    </row>
    <row r="1493" spans="27:27" x14ac:dyDescent="0.25">
      <c r="AA1493" s="2408"/>
    </row>
    <row r="1494" spans="27:27" x14ac:dyDescent="0.25">
      <c r="AA1494" s="2408"/>
    </row>
    <row r="1495" spans="27:27" x14ac:dyDescent="0.25">
      <c r="AA1495" s="2408"/>
    </row>
    <row r="1496" spans="27:27" x14ac:dyDescent="0.25">
      <c r="AA1496" s="2408"/>
    </row>
    <row r="1497" spans="27:27" x14ac:dyDescent="0.25">
      <c r="AA1497" s="2408"/>
    </row>
    <row r="1498" spans="27:27" x14ac:dyDescent="0.25">
      <c r="AA1498" s="2408"/>
    </row>
    <row r="1499" spans="27:27" x14ac:dyDescent="0.25">
      <c r="AA1499" s="2408"/>
    </row>
    <row r="1500" spans="27:27" x14ac:dyDescent="0.25">
      <c r="AA1500" s="2408"/>
    </row>
    <row r="1501" spans="27:27" x14ac:dyDescent="0.25">
      <c r="AA1501" s="2408"/>
    </row>
    <row r="1502" spans="27:27" x14ac:dyDescent="0.25">
      <c r="AA1502" s="2408"/>
    </row>
    <row r="1503" spans="27:27" x14ac:dyDescent="0.25">
      <c r="AA1503" s="2408"/>
    </row>
    <row r="1504" spans="27:27" x14ac:dyDescent="0.25">
      <c r="AA1504" s="2408"/>
    </row>
    <row r="1505" spans="27:27" x14ac:dyDescent="0.25">
      <c r="AA1505" s="2408"/>
    </row>
    <row r="1506" spans="27:27" x14ac:dyDescent="0.25">
      <c r="AA1506" s="2408"/>
    </row>
    <row r="1507" spans="27:27" x14ac:dyDescent="0.25">
      <c r="AA1507" s="2408"/>
    </row>
    <row r="1508" spans="27:27" x14ac:dyDescent="0.25">
      <c r="AA1508" s="2408"/>
    </row>
    <row r="1509" spans="27:27" x14ac:dyDescent="0.25">
      <c r="AA1509" s="2408"/>
    </row>
    <row r="1510" spans="27:27" x14ac:dyDescent="0.25">
      <c r="AA1510" s="2408"/>
    </row>
    <row r="1511" spans="27:27" x14ac:dyDescent="0.25">
      <c r="AA1511" s="2408"/>
    </row>
    <row r="1512" spans="27:27" x14ac:dyDescent="0.25">
      <c r="AA1512" s="2408"/>
    </row>
    <row r="1513" spans="27:27" x14ac:dyDescent="0.25">
      <c r="AA1513" s="2408"/>
    </row>
    <row r="1514" spans="27:27" x14ac:dyDescent="0.25">
      <c r="AA1514" s="2408"/>
    </row>
    <row r="1515" spans="27:27" x14ac:dyDescent="0.25">
      <c r="AA1515" s="2408"/>
    </row>
    <row r="1516" spans="27:27" x14ac:dyDescent="0.25">
      <c r="AA1516" s="2408"/>
    </row>
    <row r="1517" spans="27:27" x14ac:dyDescent="0.25">
      <c r="AA1517" s="2408"/>
    </row>
    <row r="1518" spans="27:27" x14ac:dyDescent="0.25">
      <c r="AA1518" s="2408"/>
    </row>
    <row r="1519" spans="27:27" x14ac:dyDescent="0.25">
      <c r="AA1519" s="2408"/>
    </row>
    <row r="1520" spans="27:27" x14ac:dyDescent="0.25">
      <c r="AA1520" s="2408"/>
    </row>
    <row r="1521" spans="27:27" x14ac:dyDescent="0.25">
      <c r="AA1521" s="2408"/>
    </row>
    <row r="1522" spans="27:27" x14ac:dyDescent="0.25">
      <c r="AA1522" s="2408"/>
    </row>
    <row r="1523" spans="27:27" x14ac:dyDescent="0.25">
      <c r="AA1523" s="2408"/>
    </row>
    <row r="1524" spans="27:27" x14ac:dyDescent="0.25">
      <c r="AA1524" s="2408"/>
    </row>
    <row r="1525" spans="27:27" x14ac:dyDescent="0.25">
      <c r="AA1525" s="2408"/>
    </row>
    <row r="1526" spans="27:27" x14ac:dyDescent="0.25">
      <c r="AA1526" s="2408"/>
    </row>
    <row r="1527" spans="27:27" x14ac:dyDescent="0.25">
      <c r="AA1527" s="2408"/>
    </row>
    <row r="1528" spans="27:27" x14ac:dyDescent="0.25">
      <c r="AA1528" s="2408"/>
    </row>
    <row r="1529" spans="27:27" x14ac:dyDescent="0.25">
      <c r="AA1529" s="2408"/>
    </row>
    <row r="1530" spans="27:27" x14ac:dyDescent="0.25">
      <c r="AA1530" s="2408"/>
    </row>
    <row r="1531" spans="27:27" x14ac:dyDescent="0.25">
      <c r="AA1531" s="2408"/>
    </row>
    <row r="1532" spans="27:27" x14ac:dyDescent="0.25">
      <c r="AA1532" s="2408"/>
    </row>
    <row r="1533" spans="27:27" x14ac:dyDescent="0.25">
      <c r="AA1533" s="2408"/>
    </row>
    <row r="1534" spans="27:27" x14ac:dyDescent="0.25">
      <c r="AA1534" s="2408"/>
    </row>
    <row r="1535" spans="27:27" x14ac:dyDescent="0.25">
      <c r="AA1535" s="2408"/>
    </row>
    <row r="1536" spans="27:27" x14ac:dyDescent="0.25">
      <c r="AA1536" s="2408"/>
    </row>
    <row r="1537" spans="27:27" x14ac:dyDescent="0.25">
      <c r="AA1537" s="2408"/>
    </row>
    <row r="1538" spans="27:27" x14ac:dyDescent="0.25">
      <c r="AA1538" s="2408"/>
    </row>
    <row r="1539" spans="27:27" x14ac:dyDescent="0.25">
      <c r="AA1539" s="2408"/>
    </row>
    <row r="1540" spans="27:27" x14ac:dyDescent="0.25">
      <c r="AA1540" s="2408"/>
    </row>
    <row r="1541" spans="27:27" x14ac:dyDescent="0.25">
      <c r="AA1541" s="2408"/>
    </row>
    <row r="1542" spans="27:27" x14ac:dyDescent="0.25">
      <c r="AA1542" s="2408"/>
    </row>
    <row r="1543" spans="27:27" x14ac:dyDescent="0.25">
      <c r="AA1543" s="2408"/>
    </row>
    <row r="1544" spans="27:27" x14ac:dyDescent="0.25">
      <c r="AA1544" s="2408"/>
    </row>
    <row r="1545" spans="27:27" x14ac:dyDescent="0.25">
      <c r="AA1545" s="2408"/>
    </row>
    <row r="1546" spans="27:27" x14ac:dyDescent="0.25">
      <c r="AA1546" s="2408"/>
    </row>
    <row r="1547" spans="27:27" x14ac:dyDescent="0.25">
      <c r="AA1547" s="2408"/>
    </row>
    <row r="1548" spans="27:27" x14ac:dyDescent="0.25">
      <c r="AA1548" s="2408"/>
    </row>
    <row r="1549" spans="27:27" x14ac:dyDescent="0.25">
      <c r="AA1549" s="2408"/>
    </row>
    <row r="1550" spans="27:27" x14ac:dyDescent="0.25">
      <c r="AA1550" s="2408"/>
    </row>
    <row r="1551" spans="27:27" x14ac:dyDescent="0.25">
      <c r="AA1551" s="2408"/>
    </row>
    <row r="1552" spans="27:27" x14ac:dyDescent="0.25">
      <c r="AA1552" s="2408"/>
    </row>
    <row r="1553" spans="27:27" x14ac:dyDescent="0.25">
      <c r="AA1553" s="2408"/>
    </row>
    <row r="1554" spans="27:27" x14ac:dyDescent="0.25">
      <c r="AA1554" s="2408"/>
    </row>
    <row r="1555" spans="27:27" x14ac:dyDescent="0.25">
      <c r="AA1555" s="2408"/>
    </row>
    <row r="1556" spans="27:27" x14ac:dyDescent="0.25">
      <c r="AA1556" s="2408"/>
    </row>
    <row r="1557" spans="27:27" x14ac:dyDescent="0.25">
      <c r="AA1557" s="2408"/>
    </row>
    <row r="1558" spans="27:27" x14ac:dyDescent="0.25">
      <c r="AA1558" s="2408"/>
    </row>
    <row r="1559" spans="27:27" x14ac:dyDescent="0.25">
      <c r="AA1559" s="2408"/>
    </row>
    <row r="1560" spans="27:27" x14ac:dyDescent="0.25">
      <c r="AA1560" s="2408"/>
    </row>
    <row r="1561" spans="27:27" x14ac:dyDescent="0.25">
      <c r="AA1561" s="2408"/>
    </row>
    <row r="1562" spans="27:27" x14ac:dyDescent="0.25">
      <c r="AA1562" s="2408"/>
    </row>
    <row r="1563" spans="27:27" x14ac:dyDescent="0.25">
      <c r="AA1563" s="2408"/>
    </row>
    <row r="1564" spans="27:27" x14ac:dyDescent="0.25">
      <c r="AA1564" s="2408"/>
    </row>
    <row r="1565" spans="27:27" x14ac:dyDescent="0.25">
      <c r="AA1565" s="2408"/>
    </row>
    <row r="1566" spans="27:27" x14ac:dyDescent="0.25">
      <c r="AA1566" s="2408"/>
    </row>
    <row r="1567" spans="27:27" x14ac:dyDescent="0.25">
      <c r="AA1567" s="2408"/>
    </row>
    <row r="1568" spans="27:27" x14ac:dyDescent="0.25">
      <c r="AA1568" s="2408"/>
    </row>
    <row r="1569" spans="27:27" x14ac:dyDescent="0.25">
      <c r="AA1569" s="2408"/>
    </row>
    <row r="1570" spans="27:27" x14ac:dyDescent="0.25">
      <c r="AA1570" s="2408"/>
    </row>
    <row r="1571" spans="27:27" x14ac:dyDescent="0.25">
      <c r="AA1571" s="2408"/>
    </row>
    <row r="1572" spans="27:27" x14ac:dyDescent="0.25">
      <c r="AA1572" s="2408"/>
    </row>
    <row r="1573" spans="27:27" x14ac:dyDescent="0.25">
      <c r="AA1573" s="2408"/>
    </row>
    <row r="1574" spans="27:27" x14ac:dyDescent="0.25">
      <c r="AA1574" s="2408"/>
    </row>
    <row r="1575" spans="27:27" x14ac:dyDescent="0.25">
      <c r="AA1575" s="2408"/>
    </row>
    <row r="1576" spans="27:27" x14ac:dyDescent="0.25">
      <c r="AA1576" s="2408"/>
    </row>
    <row r="1577" spans="27:27" x14ac:dyDescent="0.25">
      <c r="AA1577" s="2408"/>
    </row>
  </sheetData>
  <mergeCells count="4">
    <mergeCell ref="A3:A5"/>
    <mergeCell ref="B3:I3"/>
    <mergeCell ref="K3:W3"/>
    <mergeCell ref="K4:K5"/>
  </mergeCells>
  <printOptions horizontalCentered="1"/>
  <pageMargins left="0.75" right="0.75" top="0.75" bottom="0.75" header="0.3" footer="0"/>
  <pageSetup paperSize="9" scale="54"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zoomScaleNormal="100" zoomScaleSheetLayoutView="110" workbookViewId="0">
      <pane xSplit="1" ySplit="41" topLeftCell="B121" activePane="bottomRight" state="frozen"/>
      <selection activeCell="R21" sqref="R21"/>
      <selection pane="topRight" activeCell="R21" sqref="R21"/>
      <selection pane="bottomLeft" activeCell="R21" sqref="R21"/>
      <selection pane="bottomRight"/>
    </sheetView>
  </sheetViews>
  <sheetFormatPr defaultRowHeight="16.5" x14ac:dyDescent="0.3"/>
  <cols>
    <col min="1" max="6" width="13.85546875" style="544" customWidth="1"/>
    <col min="7" max="7" width="12.5703125" style="544" customWidth="1"/>
    <col min="8" max="8" width="12.42578125" style="544" customWidth="1"/>
    <col min="9" max="256" width="8.85546875" style="544"/>
    <col min="257" max="262" width="13.85546875" style="544" customWidth="1"/>
    <col min="263" max="263" width="12.5703125" style="544" customWidth="1"/>
    <col min="264" max="264" width="12.42578125" style="544" customWidth="1"/>
    <col min="265" max="512" width="8.85546875" style="544"/>
    <col min="513" max="518" width="13.85546875" style="544" customWidth="1"/>
    <col min="519" max="519" width="12.5703125" style="544" customWidth="1"/>
    <col min="520" max="520" width="12.42578125" style="544" customWidth="1"/>
    <col min="521" max="768" width="8.85546875" style="544"/>
    <col min="769" max="774" width="13.85546875" style="544" customWidth="1"/>
    <col min="775" max="775" width="12.5703125" style="544" customWidth="1"/>
    <col min="776" max="776" width="12.42578125" style="544" customWidth="1"/>
    <col min="777" max="1024" width="8.85546875" style="544"/>
    <col min="1025" max="1030" width="13.85546875" style="544" customWidth="1"/>
    <col min="1031" max="1031" width="12.5703125" style="544" customWidth="1"/>
    <col min="1032" max="1032" width="12.42578125" style="544" customWidth="1"/>
    <col min="1033" max="1280" width="8.85546875" style="544"/>
    <col min="1281" max="1286" width="13.85546875" style="544" customWidth="1"/>
    <col min="1287" max="1287" width="12.5703125" style="544" customWidth="1"/>
    <col min="1288" max="1288" width="12.42578125" style="544" customWidth="1"/>
    <col min="1289" max="1536" width="8.85546875" style="544"/>
    <col min="1537" max="1542" width="13.85546875" style="544" customWidth="1"/>
    <col min="1543" max="1543" width="12.5703125" style="544" customWidth="1"/>
    <col min="1544" max="1544" width="12.42578125" style="544" customWidth="1"/>
    <col min="1545" max="1792" width="8.85546875" style="544"/>
    <col min="1793" max="1798" width="13.85546875" style="544" customWidth="1"/>
    <col min="1799" max="1799" width="12.5703125" style="544" customWidth="1"/>
    <col min="1800" max="1800" width="12.42578125" style="544" customWidth="1"/>
    <col min="1801" max="2048" width="8.85546875" style="544"/>
    <col min="2049" max="2054" width="13.85546875" style="544" customWidth="1"/>
    <col min="2055" max="2055" width="12.5703125" style="544" customWidth="1"/>
    <col min="2056" max="2056" width="12.42578125" style="544" customWidth="1"/>
    <col min="2057" max="2304" width="8.85546875" style="544"/>
    <col min="2305" max="2310" width="13.85546875" style="544" customWidth="1"/>
    <col min="2311" max="2311" width="12.5703125" style="544" customWidth="1"/>
    <col min="2312" max="2312" width="12.42578125" style="544" customWidth="1"/>
    <col min="2313" max="2560" width="8.85546875" style="544"/>
    <col min="2561" max="2566" width="13.85546875" style="544" customWidth="1"/>
    <col min="2567" max="2567" width="12.5703125" style="544" customWidth="1"/>
    <col min="2568" max="2568" width="12.42578125" style="544" customWidth="1"/>
    <col min="2569" max="2816" width="8.85546875" style="544"/>
    <col min="2817" max="2822" width="13.85546875" style="544" customWidth="1"/>
    <col min="2823" max="2823" width="12.5703125" style="544" customWidth="1"/>
    <col min="2824" max="2824" width="12.42578125" style="544" customWidth="1"/>
    <col min="2825" max="3072" width="8.85546875" style="544"/>
    <col min="3073" max="3078" width="13.85546875" style="544" customWidth="1"/>
    <col min="3079" max="3079" width="12.5703125" style="544" customWidth="1"/>
    <col min="3080" max="3080" width="12.42578125" style="544" customWidth="1"/>
    <col min="3081" max="3328" width="8.85546875" style="544"/>
    <col min="3329" max="3334" width="13.85546875" style="544" customWidth="1"/>
    <col min="3335" max="3335" width="12.5703125" style="544" customWidth="1"/>
    <col min="3336" max="3336" width="12.42578125" style="544" customWidth="1"/>
    <col min="3337" max="3584" width="8.85546875" style="544"/>
    <col min="3585" max="3590" width="13.85546875" style="544" customWidth="1"/>
    <col min="3591" max="3591" width="12.5703125" style="544" customWidth="1"/>
    <col min="3592" max="3592" width="12.42578125" style="544" customWidth="1"/>
    <col min="3593" max="3840" width="8.85546875" style="544"/>
    <col min="3841" max="3846" width="13.85546875" style="544" customWidth="1"/>
    <col min="3847" max="3847" width="12.5703125" style="544" customWidth="1"/>
    <col min="3848" max="3848" width="12.42578125" style="544" customWidth="1"/>
    <col min="3849" max="4096" width="8.85546875" style="544"/>
    <col min="4097" max="4102" width="13.85546875" style="544" customWidth="1"/>
    <col min="4103" max="4103" width="12.5703125" style="544" customWidth="1"/>
    <col min="4104" max="4104" width="12.42578125" style="544" customWidth="1"/>
    <col min="4105" max="4352" width="8.85546875" style="544"/>
    <col min="4353" max="4358" width="13.85546875" style="544" customWidth="1"/>
    <col min="4359" max="4359" width="12.5703125" style="544" customWidth="1"/>
    <col min="4360" max="4360" width="12.42578125" style="544" customWidth="1"/>
    <col min="4361" max="4608" width="8.85546875" style="544"/>
    <col min="4609" max="4614" width="13.85546875" style="544" customWidth="1"/>
    <col min="4615" max="4615" width="12.5703125" style="544" customWidth="1"/>
    <col min="4616" max="4616" width="12.42578125" style="544" customWidth="1"/>
    <col min="4617" max="4864" width="8.85546875" style="544"/>
    <col min="4865" max="4870" width="13.85546875" style="544" customWidth="1"/>
    <col min="4871" max="4871" width="12.5703125" style="544" customWidth="1"/>
    <col min="4872" max="4872" width="12.42578125" style="544" customWidth="1"/>
    <col min="4873" max="5120" width="8.85546875" style="544"/>
    <col min="5121" max="5126" width="13.85546875" style="544" customWidth="1"/>
    <col min="5127" max="5127" width="12.5703125" style="544" customWidth="1"/>
    <col min="5128" max="5128" width="12.42578125" style="544" customWidth="1"/>
    <col min="5129" max="5376" width="8.85546875" style="544"/>
    <col min="5377" max="5382" width="13.85546875" style="544" customWidth="1"/>
    <col min="5383" max="5383" width="12.5703125" style="544" customWidth="1"/>
    <col min="5384" max="5384" width="12.42578125" style="544" customWidth="1"/>
    <col min="5385" max="5632" width="8.85546875" style="544"/>
    <col min="5633" max="5638" width="13.85546875" style="544" customWidth="1"/>
    <col min="5639" max="5639" width="12.5703125" style="544" customWidth="1"/>
    <col min="5640" max="5640" width="12.42578125" style="544" customWidth="1"/>
    <col min="5641" max="5888" width="8.85546875" style="544"/>
    <col min="5889" max="5894" width="13.85546875" style="544" customWidth="1"/>
    <col min="5895" max="5895" width="12.5703125" style="544" customWidth="1"/>
    <col min="5896" max="5896" width="12.42578125" style="544" customWidth="1"/>
    <col min="5897" max="6144" width="8.85546875" style="544"/>
    <col min="6145" max="6150" width="13.85546875" style="544" customWidth="1"/>
    <col min="6151" max="6151" width="12.5703125" style="544" customWidth="1"/>
    <col min="6152" max="6152" width="12.42578125" style="544" customWidth="1"/>
    <col min="6153" max="6400" width="8.85546875" style="544"/>
    <col min="6401" max="6406" width="13.85546875" style="544" customWidth="1"/>
    <col min="6407" max="6407" width="12.5703125" style="544" customWidth="1"/>
    <col min="6408" max="6408" width="12.42578125" style="544" customWidth="1"/>
    <col min="6409" max="6656" width="8.85546875" style="544"/>
    <col min="6657" max="6662" width="13.85546875" style="544" customWidth="1"/>
    <col min="6663" max="6663" width="12.5703125" style="544" customWidth="1"/>
    <col min="6664" max="6664" width="12.42578125" style="544" customWidth="1"/>
    <col min="6665" max="6912" width="8.85546875" style="544"/>
    <col min="6913" max="6918" width="13.85546875" style="544" customWidth="1"/>
    <col min="6919" max="6919" width="12.5703125" style="544" customWidth="1"/>
    <col min="6920" max="6920" width="12.42578125" style="544" customWidth="1"/>
    <col min="6921" max="7168" width="8.85546875" style="544"/>
    <col min="7169" max="7174" width="13.85546875" style="544" customWidth="1"/>
    <col min="7175" max="7175" width="12.5703125" style="544" customWidth="1"/>
    <col min="7176" max="7176" width="12.42578125" style="544" customWidth="1"/>
    <col min="7177" max="7424" width="8.85546875" style="544"/>
    <col min="7425" max="7430" width="13.85546875" style="544" customWidth="1"/>
    <col min="7431" max="7431" width="12.5703125" style="544" customWidth="1"/>
    <col min="7432" max="7432" width="12.42578125" style="544" customWidth="1"/>
    <col min="7433" max="7680" width="8.85546875" style="544"/>
    <col min="7681" max="7686" width="13.85546875" style="544" customWidth="1"/>
    <col min="7687" max="7687" width="12.5703125" style="544" customWidth="1"/>
    <col min="7688" max="7688" width="12.42578125" style="544" customWidth="1"/>
    <col min="7689" max="7936" width="8.85546875" style="544"/>
    <col min="7937" max="7942" width="13.85546875" style="544" customWidth="1"/>
    <col min="7943" max="7943" width="12.5703125" style="544" customWidth="1"/>
    <col min="7944" max="7944" width="12.42578125" style="544" customWidth="1"/>
    <col min="7945" max="8192" width="8.85546875" style="544"/>
    <col min="8193" max="8198" width="13.85546875" style="544" customWidth="1"/>
    <col min="8199" max="8199" width="12.5703125" style="544" customWidth="1"/>
    <col min="8200" max="8200" width="12.42578125" style="544" customWidth="1"/>
    <col min="8201" max="8448" width="8.85546875" style="544"/>
    <col min="8449" max="8454" width="13.85546875" style="544" customWidth="1"/>
    <col min="8455" max="8455" width="12.5703125" style="544" customWidth="1"/>
    <col min="8456" max="8456" width="12.42578125" style="544" customWidth="1"/>
    <col min="8457" max="8704" width="8.85546875" style="544"/>
    <col min="8705" max="8710" width="13.85546875" style="544" customWidth="1"/>
    <col min="8711" max="8711" width="12.5703125" style="544" customWidth="1"/>
    <col min="8712" max="8712" width="12.42578125" style="544" customWidth="1"/>
    <col min="8713" max="8960" width="8.85546875" style="544"/>
    <col min="8961" max="8966" width="13.85546875" style="544" customWidth="1"/>
    <col min="8967" max="8967" width="12.5703125" style="544" customWidth="1"/>
    <col min="8968" max="8968" width="12.42578125" style="544" customWidth="1"/>
    <col min="8969" max="9216" width="8.85546875" style="544"/>
    <col min="9217" max="9222" width="13.85546875" style="544" customWidth="1"/>
    <col min="9223" max="9223" width="12.5703125" style="544" customWidth="1"/>
    <col min="9224" max="9224" width="12.42578125" style="544" customWidth="1"/>
    <col min="9225" max="9472" width="8.85546875" style="544"/>
    <col min="9473" max="9478" width="13.85546875" style="544" customWidth="1"/>
    <col min="9479" max="9479" width="12.5703125" style="544" customWidth="1"/>
    <col min="9480" max="9480" width="12.42578125" style="544" customWidth="1"/>
    <col min="9481" max="9728" width="8.85546875" style="544"/>
    <col min="9729" max="9734" width="13.85546875" style="544" customWidth="1"/>
    <col min="9735" max="9735" width="12.5703125" style="544" customWidth="1"/>
    <col min="9736" max="9736" width="12.42578125" style="544" customWidth="1"/>
    <col min="9737" max="9984" width="8.85546875" style="544"/>
    <col min="9985" max="9990" width="13.85546875" style="544" customWidth="1"/>
    <col min="9991" max="9991" width="12.5703125" style="544" customWidth="1"/>
    <col min="9992" max="9992" width="12.42578125" style="544" customWidth="1"/>
    <col min="9993" max="10240" width="8.85546875" style="544"/>
    <col min="10241" max="10246" width="13.85546875" style="544" customWidth="1"/>
    <col min="10247" max="10247" width="12.5703125" style="544" customWidth="1"/>
    <col min="10248" max="10248" width="12.42578125" style="544" customWidth="1"/>
    <col min="10249" max="10496" width="8.85546875" style="544"/>
    <col min="10497" max="10502" width="13.85546875" style="544" customWidth="1"/>
    <col min="10503" max="10503" width="12.5703125" style="544" customWidth="1"/>
    <col min="10504" max="10504" width="12.42578125" style="544" customWidth="1"/>
    <col min="10505" max="10752" width="8.85546875" style="544"/>
    <col min="10753" max="10758" width="13.85546875" style="544" customWidth="1"/>
    <col min="10759" max="10759" width="12.5703125" style="544" customWidth="1"/>
    <col min="10760" max="10760" width="12.42578125" style="544" customWidth="1"/>
    <col min="10761" max="11008" width="8.85546875" style="544"/>
    <col min="11009" max="11014" width="13.85546875" style="544" customWidth="1"/>
    <col min="11015" max="11015" width="12.5703125" style="544" customWidth="1"/>
    <col min="11016" max="11016" width="12.42578125" style="544" customWidth="1"/>
    <col min="11017" max="11264" width="8.85546875" style="544"/>
    <col min="11265" max="11270" width="13.85546875" style="544" customWidth="1"/>
    <col min="11271" max="11271" width="12.5703125" style="544" customWidth="1"/>
    <col min="11272" max="11272" width="12.42578125" style="544" customWidth="1"/>
    <col min="11273" max="11520" width="8.85546875" style="544"/>
    <col min="11521" max="11526" width="13.85546875" style="544" customWidth="1"/>
    <col min="11527" max="11527" width="12.5703125" style="544" customWidth="1"/>
    <col min="11528" max="11528" width="12.42578125" style="544" customWidth="1"/>
    <col min="11529" max="11776" width="8.85546875" style="544"/>
    <col min="11777" max="11782" width="13.85546875" style="544" customWidth="1"/>
    <col min="11783" max="11783" width="12.5703125" style="544" customWidth="1"/>
    <col min="11784" max="11784" width="12.42578125" style="544" customWidth="1"/>
    <col min="11785" max="12032" width="8.85546875" style="544"/>
    <col min="12033" max="12038" width="13.85546875" style="544" customWidth="1"/>
    <col min="12039" max="12039" width="12.5703125" style="544" customWidth="1"/>
    <col min="12040" max="12040" width="12.42578125" style="544" customWidth="1"/>
    <col min="12041" max="12288" width="8.85546875" style="544"/>
    <col min="12289" max="12294" width="13.85546875" style="544" customWidth="1"/>
    <col min="12295" max="12295" width="12.5703125" style="544" customWidth="1"/>
    <col min="12296" max="12296" width="12.42578125" style="544" customWidth="1"/>
    <col min="12297" max="12544" width="8.85546875" style="544"/>
    <col min="12545" max="12550" width="13.85546875" style="544" customWidth="1"/>
    <col min="12551" max="12551" width="12.5703125" style="544" customWidth="1"/>
    <col min="12552" max="12552" width="12.42578125" style="544" customWidth="1"/>
    <col min="12553" max="12800" width="8.85546875" style="544"/>
    <col min="12801" max="12806" width="13.85546875" style="544" customWidth="1"/>
    <col min="12807" max="12807" width="12.5703125" style="544" customWidth="1"/>
    <col min="12808" max="12808" width="12.42578125" style="544" customWidth="1"/>
    <col min="12809" max="13056" width="8.85546875" style="544"/>
    <col min="13057" max="13062" width="13.85546875" style="544" customWidth="1"/>
    <col min="13063" max="13063" width="12.5703125" style="544" customWidth="1"/>
    <col min="13064" max="13064" width="12.42578125" style="544" customWidth="1"/>
    <col min="13065" max="13312" width="8.85546875" style="544"/>
    <col min="13313" max="13318" width="13.85546875" style="544" customWidth="1"/>
    <col min="13319" max="13319" width="12.5703125" style="544" customWidth="1"/>
    <col min="13320" max="13320" width="12.42578125" style="544" customWidth="1"/>
    <col min="13321" max="13568" width="8.85546875" style="544"/>
    <col min="13569" max="13574" width="13.85546875" style="544" customWidth="1"/>
    <col min="13575" max="13575" width="12.5703125" style="544" customWidth="1"/>
    <col min="13576" max="13576" width="12.42578125" style="544" customWidth="1"/>
    <col min="13577" max="13824" width="8.85546875" style="544"/>
    <col min="13825" max="13830" width="13.85546875" style="544" customWidth="1"/>
    <col min="13831" max="13831" width="12.5703125" style="544" customWidth="1"/>
    <col min="13832" max="13832" width="12.42578125" style="544" customWidth="1"/>
    <col min="13833" max="14080" width="8.85546875" style="544"/>
    <col min="14081" max="14086" width="13.85546875" style="544" customWidth="1"/>
    <col min="14087" max="14087" width="12.5703125" style="544" customWidth="1"/>
    <col min="14088" max="14088" width="12.42578125" style="544" customWidth="1"/>
    <col min="14089" max="14336" width="8.85546875" style="544"/>
    <col min="14337" max="14342" width="13.85546875" style="544" customWidth="1"/>
    <col min="14343" max="14343" width="12.5703125" style="544" customWidth="1"/>
    <col min="14344" max="14344" width="12.42578125" style="544" customWidth="1"/>
    <col min="14345" max="14592" width="8.85546875" style="544"/>
    <col min="14593" max="14598" width="13.85546875" style="544" customWidth="1"/>
    <col min="14599" max="14599" width="12.5703125" style="544" customWidth="1"/>
    <col min="14600" max="14600" width="12.42578125" style="544" customWidth="1"/>
    <col min="14601" max="14848" width="8.85546875" style="544"/>
    <col min="14849" max="14854" width="13.85546875" style="544" customWidth="1"/>
    <col min="14855" max="14855" width="12.5703125" style="544" customWidth="1"/>
    <col min="14856" max="14856" width="12.42578125" style="544" customWidth="1"/>
    <col min="14857" max="15104" width="8.85546875" style="544"/>
    <col min="15105" max="15110" width="13.85546875" style="544" customWidth="1"/>
    <col min="15111" max="15111" width="12.5703125" style="544" customWidth="1"/>
    <col min="15112" max="15112" width="12.42578125" style="544" customWidth="1"/>
    <col min="15113" max="15360" width="8.85546875" style="544"/>
    <col min="15361" max="15366" width="13.85546875" style="544" customWidth="1"/>
    <col min="15367" max="15367" width="12.5703125" style="544" customWidth="1"/>
    <col min="15368" max="15368" width="12.42578125" style="544" customWidth="1"/>
    <col min="15369" max="15616" width="8.85546875" style="544"/>
    <col min="15617" max="15622" width="13.85546875" style="544" customWidth="1"/>
    <col min="15623" max="15623" width="12.5703125" style="544" customWidth="1"/>
    <col min="15624" max="15624" width="12.42578125" style="544" customWidth="1"/>
    <col min="15625" max="15872" width="8.85546875" style="544"/>
    <col min="15873" max="15878" width="13.85546875" style="544" customWidth="1"/>
    <col min="15879" max="15879" width="12.5703125" style="544" customWidth="1"/>
    <col min="15880" max="15880" width="12.42578125" style="544" customWidth="1"/>
    <col min="15881" max="16128" width="8.85546875" style="544"/>
    <col min="16129" max="16134" width="13.85546875" style="544" customWidth="1"/>
    <col min="16135" max="16135" width="12.5703125" style="544" customWidth="1"/>
    <col min="16136" max="16136" width="12.42578125" style="544" customWidth="1"/>
    <col min="16137" max="16384" width="8.85546875" style="544"/>
  </cols>
  <sheetData>
    <row r="1" spans="1:6" s="2455" customFormat="1" ht="17.25" x14ac:dyDescent="0.3">
      <c r="A1" s="2452" t="s">
        <v>4447</v>
      </c>
      <c r="B1" s="2453"/>
      <c r="C1" s="2453"/>
      <c r="D1" s="2453"/>
      <c r="E1" s="2453"/>
      <c r="F1" s="2454"/>
    </row>
    <row r="2" spans="1:6" ht="13.5" customHeight="1" thickBot="1" x14ac:dyDescent="0.35">
      <c r="A2" s="2452"/>
      <c r="B2" s="2456"/>
      <c r="C2" s="2456"/>
      <c r="D2" s="2456"/>
      <c r="E2" s="2456"/>
      <c r="F2" s="2457"/>
    </row>
    <row r="3" spans="1:6" ht="18" thickTop="1" thickBot="1" x14ac:dyDescent="0.35">
      <c r="A3" s="2458"/>
      <c r="B3" s="2459" t="s">
        <v>1071</v>
      </c>
      <c r="C3" s="2460" t="s">
        <v>4448</v>
      </c>
      <c r="D3" s="2460" t="s">
        <v>1071</v>
      </c>
      <c r="E3" s="2461" t="s">
        <v>4449</v>
      </c>
      <c r="F3" s="2462"/>
    </row>
    <row r="4" spans="1:6" x14ac:dyDescent="0.3">
      <c r="A4" s="2463"/>
      <c r="B4" s="2464" t="s">
        <v>1073</v>
      </c>
      <c r="C4" s="2465" t="s">
        <v>1085</v>
      </c>
      <c r="D4" s="2466" t="s">
        <v>1073</v>
      </c>
      <c r="E4" s="2467" t="s">
        <v>4450</v>
      </c>
      <c r="F4" s="2468" t="s">
        <v>4448</v>
      </c>
    </row>
    <row r="5" spans="1:6" ht="17.25" thickBot="1" x14ac:dyDescent="0.35">
      <c r="A5" s="2469"/>
      <c r="B5" s="2470" t="s">
        <v>4451</v>
      </c>
      <c r="C5" s="2471"/>
      <c r="D5" s="2471" t="s">
        <v>4452</v>
      </c>
      <c r="E5" s="2471" t="s">
        <v>4451</v>
      </c>
      <c r="F5" s="2472" t="s">
        <v>4453</v>
      </c>
    </row>
    <row r="6" spans="1:6" s="2478" customFormat="1" ht="17.25" hidden="1" thickTop="1" x14ac:dyDescent="0.3">
      <c r="A6" s="2473">
        <v>40179</v>
      </c>
      <c r="B6" s="2474">
        <v>403964</v>
      </c>
      <c r="C6" s="2475">
        <v>19483893</v>
      </c>
      <c r="D6" s="2475">
        <v>20</v>
      </c>
      <c r="E6" s="2476">
        <v>20198</v>
      </c>
      <c r="F6" s="2477">
        <v>974195</v>
      </c>
    </row>
    <row r="7" spans="1:6" s="2478" customFormat="1" ht="17.25" hidden="1" thickTop="1" x14ac:dyDescent="0.3">
      <c r="A7" s="2473">
        <v>40210</v>
      </c>
      <c r="B7" s="2474">
        <v>381478</v>
      </c>
      <c r="C7" s="2475">
        <v>17757496</v>
      </c>
      <c r="D7" s="2475">
        <v>18</v>
      </c>
      <c r="E7" s="2476">
        <v>21193</v>
      </c>
      <c r="F7" s="2477">
        <v>986528</v>
      </c>
    </row>
    <row r="8" spans="1:6" s="2478" customFormat="1" ht="17.25" hidden="1" thickTop="1" x14ac:dyDescent="0.3">
      <c r="A8" s="2473">
        <v>40238</v>
      </c>
      <c r="B8" s="2474">
        <v>476460</v>
      </c>
      <c r="C8" s="2475">
        <v>21813844</v>
      </c>
      <c r="D8" s="2475">
        <v>21</v>
      </c>
      <c r="E8" s="2476">
        <v>22688</v>
      </c>
      <c r="F8" s="2477">
        <v>1038755</v>
      </c>
    </row>
    <row r="9" spans="1:6" s="2478" customFormat="1" ht="17.25" hidden="1" thickTop="1" x14ac:dyDescent="0.3">
      <c r="A9" s="2473">
        <v>40269</v>
      </c>
      <c r="B9" s="2474">
        <v>478241</v>
      </c>
      <c r="C9" s="2475">
        <v>22600161</v>
      </c>
      <c r="D9" s="2475">
        <v>22</v>
      </c>
      <c r="E9" s="2476">
        <v>21738</v>
      </c>
      <c r="F9" s="2477">
        <v>1027280</v>
      </c>
    </row>
    <row r="10" spans="1:6" s="2478" customFormat="1" ht="17.25" hidden="1" thickTop="1" x14ac:dyDescent="0.3">
      <c r="A10" s="2473">
        <v>40299</v>
      </c>
      <c r="B10" s="2474">
        <v>419366</v>
      </c>
      <c r="C10" s="2475">
        <v>20193361</v>
      </c>
      <c r="D10" s="2475">
        <v>20</v>
      </c>
      <c r="E10" s="2476">
        <v>20969</v>
      </c>
      <c r="F10" s="2477">
        <v>1009668</v>
      </c>
    </row>
    <row r="11" spans="1:6" s="2478" customFormat="1" ht="17.25" hidden="1" thickTop="1" x14ac:dyDescent="0.3">
      <c r="A11" s="2473">
        <v>40330</v>
      </c>
      <c r="B11" s="2474">
        <v>448294</v>
      </c>
      <c r="C11" s="2475">
        <v>21051307</v>
      </c>
      <c r="D11" s="2475">
        <v>22</v>
      </c>
      <c r="E11" s="2476">
        <v>20377</v>
      </c>
      <c r="F11" s="2477">
        <v>956878</v>
      </c>
    </row>
    <row r="12" spans="1:6" s="2478" customFormat="1" ht="17.25" hidden="1" thickTop="1" x14ac:dyDescent="0.3">
      <c r="A12" s="2473">
        <v>40360</v>
      </c>
      <c r="B12" s="2474">
        <v>447586</v>
      </c>
      <c r="C12" s="2475">
        <v>21884958</v>
      </c>
      <c r="D12" s="2475">
        <v>22</v>
      </c>
      <c r="E12" s="2476">
        <v>20345</v>
      </c>
      <c r="F12" s="2477">
        <v>994771</v>
      </c>
    </row>
    <row r="13" spans="1:6" s="2478" customFormat="1" ht="17.25" hidden="1" thickTop="1" x14ac:dyDescent="0.3">
      <c r="A13" s="2473">
        <v>40391</v>
      </c>
      <c r="B13" s="2474">
        <v>435490</v>
      </c>
      <c r="C13" s="2475">
        <v>21023041</v>
      </c>
      <c r="D13" s="2475">
        <v>22</v>
      </c>
      <c r="E13" s="2476">
        <v>19795</v>
      </c>
      <c r="F13" s="2477">
        <v>955593</v>
      </c>
    </row>
    <row r="14" spans="1:6" s="2478" customFormat="1" ht="17.25" hidden="1" thickTop="1" x14ac:dyDescent="0.3">
      <c r="A14" s="2473">
        <v>40422</v>
      </c>
      <c r="B14" s="2474">
        <v>431049</v>
      </c>
      <c r="C14" s="2475">
        <v>20726682</v>
      </c>
      <c r="D14" s="2475">
        <v>21</v>
      </c>
      <c r="E14" s="2476">
        <v>20526</v>
      </c>
      <c r="F14" s="2477">
        <v>986985</v>
      </c>
    </row>
    <row r="15" spans="1:6" s="2478" customFormat="1" ht="17.25" hidden="1" thickTop="1" x14ac:dyDescent="0.3">
      <c r="A15" s="2473">
        <v>40452</v>
      </c>
      <c r="B15" s="2474">
        <v>443872</v>
      </c>
      <c r="C15" s="2475">
        <v>21052303</v>
      </c>
      <c r="D15" s="2475">
        <v>21</v>
      </c>
      <c r="E15" s="2476">
        <v>21137</v>
      </c>
      <c r="F15" s="2477">
        <v>1002491</v>
      </c>
    </row>
    <row r="16" spans="1:6" s="2478" customFormat="1" ht="17.25" hidden="1" thickTop="1" x14ac:dyDescent="0.3">
      <c r="A16" s="2473">
        <v>40483</v>
      </c>
      <c r="B16" s="2474">
        <v>478387</v>
      </c>
      <c r="C16" s="2475">
        <v>22094405.145189997</v>
      </c>
      <c r="D16" s="2475">
        <v>20</v>
      </c>
      <c r="E16" s="2476">
        <v>23919.35</v>
      </c>
      <c r="F16" s="2477">
        <v>1104720.2572594997</v>
      </c>
    </row>
    <row r="17" spans="1:6" s="2478" customFormat="1" ht="17.25" hidden="1" thickTop="1" x14ac:dyDescent="0.3">
      <c r="A17" s="2473">
        <v>40513</v>
      </c>
      <c r="B17" s="2474">
        <v>562286</v>
      </c>
      <c r="C17" s="2475">
        <v>29385611</v>
      </c>
      <c r="D17" s="2475">
        <v>23</v>
      </c>
      <c r="E17" s="2476">
        <v>26776</v>
      </c>
      <c r="F17" s="2477">
        <v>1399315</v>
      </c>
    </row>
    <row r="18" spans="1:6" s="2478" customFormat="1" ht="17.25" hidden="1" thickTop="1" x14ac:dyDescent="0.3">
      <c r="A18" s="2473">
        <v>40544</v>
      </c>
      <c r="B18" s="2479">
        <v>404261</v>
      </c>
      <c r="C18" s="2480">
        <v>18665282</v>
      </c>
      <c r="D18" s="2480">
        <v>19</v>
      </c>
      <c r="E18" s="2481">
        <v>21277</v>
      </c>
      <c r="F18" s="2482">
        <v>982383</v>
      </c>
    </row>
    <row r="19" spans="1:6" s="2478" customFormat="1" ht="17.25" hidden="1" thickTop="1" x14ac:dyDescent="0.3">
      <c r="A19" s="2473">
        <v>40575</v>
      </c>
      <c r="B19" s="2479">
        <v>410417</v>
      </c>
      <c r="C19" s="2480">
        <v>20754567</v>
      </c>
      <c r="D19" s="2480">
        <v>18</v>
      </c>
      <c r="E19" s="2481">
        <v>22801</v>
      </c>
      <c r="F19" s="2482">
        <v>1153032</v>
      </c>
    </row>
    <row r="20" spans="1:6" s="2478" customFormat="1" ht="17.25" hidden="1" thickTop="1" x14ac:dyDescent="0.3">
      <c r="A20" s="2473">
        <v>40603</v>
      </c>
      <c r="B20" s="2479">
        <v>480048</v>
      </c>
      <c r="C20" s="2480">
        <v>22665919</v>
      </c>
      <c r="D20" s="2480">
        <v>22</v>
      </c>
      <c r="E20" s="2481">
        <v>21820</v>
      </c>
      <c r="F20" s="2482">
        <v>1030269</v>
      </c>
    </row>
    <row r="21" spans="1:6" s="2478" customFormat="1" ht="17.25" hidden="1" thickTop="1" x14ac:dyDescent="0.3">
      <c r="A21" s="2473">
        <v>40634</v>
      </c>
      <c r="B21" s="2479">
        <v>429435</v>
      </c>
      <c r="C21" s="2480">
        <v>20514130</v>
      </c>
      <c r="D21" s="2480">
        <v>20</v>
      </c>
      <c r="E21" s="2481">
        <v>21472</v>
      </c>
      <c r="F21" s="2482">
        <v>1025707</v>
      </c>
    </row>
    <row r="22" spans="1:6" s="2478" customFormat="1" ht="17.25" hidden="1" thickTop="1" x14ac:dyDescent="0.3">
      <c r="A22" s="2473">
        <v>40664</v>
      </c>
      <c r="B22" s="2479">
        <v>472258</v>
      </c>
      <c r="C22" s="2480">
        <v>22338190</v>
      </c>
      <c r="D22" s="2480">
        <v>22</v>
      </c>
      <c r="E22" s="2481">
        <v>21466</v>
      </c>
      <c r="F22" s="2482">
        <v>1015372</v>
      </c>
    </row>
    <row r="23" spans="1:6" s="2478" customFormat="1" ht="17.25" hidden="1" thickTop="1" x14ac:dyDescent="0.3">
      <c r="A23" s="2473">
        <v>40695</v>
      </c>
      <c r="B23" s="2479">
        <v>459609</v>
      </c>
      <c r="C23" s="2480">
        <v>23452306</v>
      </c>
      <c r="D23" s="2480">
        <v>22</v>
      </c>
      <c r="E23" s="2481">
        <v>20891</v>
      </c>
      <c r="F23" s="2482">
        <v>1066014</v>
      </c>
    </row>
    <row r="24" spans="1:6" s="2478" customFormat="1" ht="17.25" hidden="1" thickTop="1" x14ac:dyDescent="0.3">
      <c r="A24" s="2473">
        <v>40725</v>
      </c>
      <c r="B24" s="2479">
        <v>436511</v>
      </c>
      <c r="C24" s="2480">
        <v>22202850</v>
      </c>
      <c r="D24" s="2480">
        <v>21</v>
      </c>
      <c r="E24" s="2481">
        <v>20786</v>
      </c>
      <c r="F24" s="2482">
        <v>1057279</v>
      </c>
    </row>
    <row r="25" spans="1:6" s="2478" customFormat="1" ht="17.25" hidden="1" thickTop="1" x14ac:dyDescent="0.3">
      <c r="A25" s="2473">
        <v>40756</v>
      </c>
      <c r="B25" s="2479">
        <v>446499</v>
      </c>
      <c r="C25" s="2480">
        <v>21637527</v>
      </c>
      <c r="D25" s="2480">
        <v>22</v>
      </c>
      <c r="E25" s="2481">
        <v>20295</v>
      </c>
      <c r="F25" s="2482">
        <v>983524</v>
      </c>
    </row>
    <row r="26" spans="1:6" s="2478" customFormat="1" ht="17.25" hidden="1" thickTop="1" x14ac:dyDescent="0.3">
      <c r="A26" s="2473">
        <v>40787</v>
      </c>
      <c r="B26" s="2479">
        <v>439837</v>
      </c>
      <c r="C26" s="2480">
        <v>20864985</v>
      </c>
      <c r="D26" s="2480">
        <v>21</v>
      </c>
      <c r="E26" s="2481">
        <v>20945</v>
      </c>
      <c r="F26" s="2482">
        <v>993571</v>
      </c>
    </row>
    <row r="27" spans="1:6" s="2478" customFormat="1" ht="17.25" hidden="1" thickTop="1" x14ac:dyDescent="0.3">
      <c r="A27" s="2473">
        <v>40817</v>
      </c>
      <c r="B27" s="2479">
        <v>429409</v>
      </c>
      <c r="C27" s="2480">
        <v>21844470</v>
      </c>
      <c r="D27" s="2480">
        <v>20</v>
      </c>
      <c r="E27" s="2481">
        <v>21470</v>
      </c>
      <c r="F27" s="2482">
        <v>1092223</v>
      </c>
    </row>
    <row r="28" spans="1:6" s="2478" customFormat="1" ht="17.25" hidden="1" thickTop="1" x14ac:dyDescent="0.3">
      <c r="A28" s="2473">
        <v>40848</v>
      </c>
      <c r="B28" s="2479">
        <v>441789</v>
      </c>
      <c r="C28" s="2480">
        <v>21637089</v>
      </c>
      <c r="D28" s="2480">
        <v>20</v>
      </c>
      <c r="E28" s="2481">
        <v>22089</v>
      </c>
      <c r="F28" s="2482">
        <v>1081854</v>
      </c>
    </row>
    <row r="29" spans="1:6" s="2478" customFormat="1" ht="17.25" hidden="1" thickTop="1" x14ac:dyDescent="0.3">
      <c r="A29" s="2473">
        <v>40878</v>
      </c>
      <c r="B29" s="2479">
        <v>509153</v>
      </c>
      <c r="C29" s="2480">
        <v>26909768</v>
      </c>
      <c r="D29" s="2480">
        <v>22</v>
      </c>
      <c r="E29" s="2481">
        <v>23143</v>
      </c>
      <c r="F29" s="2482">
        <v>1223171</v>
      </c>
    </row>
    <row r="30" spans="1:6" s="2478" customFormat="1" ht="16.5" hidden="1" customHeight="1" x14ac:dyDescent="0.3">
      <c r="A30" s="2473">
        <v>40909</v>
      </c>
      <c r="B30" s="2479">
        <v>411557</v>
      </c>
      <c r="C30" s="2480">
        <v>20402574</v>
      </c>
      <c r="D30" s="2480">
        <v>20</v>
      </c>
      <c r="E30" s="2481">
        <v>20578</v>
      </c>
      <c r="F30" s="2482">
        <v>1020129</v>
      </c>
    </row>
    <row r="31" spans="1:6" s="2478" customFormat="1" ht="16.5" hidden="1" customHeight="1" x14ac:dyDescent="0.3">
      <c r="A31" s="2473">
        <v>40940</v>
      </c>
      <c r="B31" s="2479">
        <v>401302</v>
      </c>
      <c r="C31" s="2480">
        <v>20239873</v>
      </c>
      <c r="D31" s="2480">
        <v>18</v>
      </c>
      <c r="E31" s="2481">
        <v>22295</v>
      </c>
      <c r="F31" s="2482">
        <v>1124437</v>
      </c>
    </row>
    <row r="32" spans="1:6" s="2478" customFormat="1" ht="16.5" hidden="1" customHeight="1" x14ac:dyDescent="0.3">
      <c r="A32" s="2473">
        <v>40969</v>
      </c>
      <c r="B32" s="2479">
        <v>432715</v>
      </c>
      <c r="C32" s="2480">
        <v>21349071</v>
      </c>
      <c r="D32" s="2480">
        <v>20</v>
      </c>
      <c r="E32" s="2481">
        <v>21636</v>
      </c>
      <c r="F32" s="2482">
        <v>1067454</v>
      </c>
    </row>
    <row r="33" spans="1:6" s="2478" customFormat="1" ht="16.5" hidden="1" customHeight="1" x14ac:dyDescent="0.3">
      <c r="A33" s="2473">
        <v>41000</v>
      </c>
      <c r="B33" s="2479">
        <v>436837</v>
      </c>
      <c r="C33" s="2480">
        <v>21910904</v>
      </c>
      <c r="D33" s="2480">
        <v>21</v>
      </c>
      <c r="E33" s="2481">
        <v>20802</v>
      </c>
      <c r="F33" s="2482">
        <v>1043376</v>
      </c>
    </row>
    <row r="34" spans="1:6" s="2478" customFormat="1" ht="16.5" hidden="1" customHeight="1" x14ac:dyDescent="0.3">
      <c r="A34" s="2473">
        <v>41030</v>
      </c>
      <c r="B34" s="2479">
        <v>470150</v>
      </c>
      <c r="C34" s="2480">
        <v>22379207</v>
      </c>
      <c r="D34" s="2480">
        <v>22</v>
      </c>
      <c r="E34" s="2481">
        <v>21370</v>
      </c>
      <c r="F34" s="2482">
        <v>1017237</v>
      </c>
    </row>
    <row r="35" spans="1:6" s="2478" customFormat="1" ht="16.5" hidden="1" customHeight="1" x14ac:dyDescent="0.3">
      <c r="A35" s="2473">
        <v>41061</v>
      </c>
      <c r="B35" s="2479">
        <v>423483</v>
      </c>
      <c r="C35" s="2480">
        <v>21139261</v>
      </c>
      <c r="D35" s="2480">
        <v>21</v>
      </c>
      <c r="E35" s="2481">
        <v>20166</v>
      </c>
      <c r="F35" s="2482">
        <v>1006631</v>
      </c>
    </row>
    <row r="36" spans="1:6" s="2478" customFormat="1" ht="16.5" hidden="1" customHeight="1" x14ac:dyDescent="0.3">
      <c r="A36" s="2473">
        <v>41091</v>
      </c>
      <c r="B36" s="2479">
        <v>453418</v>
      </c>
      <c r="C36" s="2480">
        <v>23746073</v>
      </c>
      <c r="D36" s="2480">
        <v>22</v>
      </c>
      <c r="E36" s="2481">
        <v>20610</v>
      </c>
      <c r="F36" s="2482">
        <v>1079367</v>
      </c>
    </row>
    <row r="37" spans="1:6" s="2478" customFormat="1" ht="16.5" hidden="1" customHeight="1" x14ac:dyDescent="0.3">
      <c r="A37" s="2473">
        <v>41122</v>
      </c>
      <c r="B37" s="2479">
        <v>428256</v>
      </c>
      <c r="C37" s="2480">
        <v>21776630</v>
      </c>
      <c r="D37" s="2480">
        <v>21</v>
      </c>
      <c r="E37" s="2481">
        <v>20393</v>
      </c>
      <c r="F37" s="2482">
        <v>1036982</v>
      </c>
    </row>
    <row r="38" spans="1:6" s="2478" customFormat="1" ht="16.5" hidden="1" customHeight="1" x14ac:dyDescent="0.3">
      <c r="A38" s="2473">
        <v>41153</v>
      </c>
      <c r="B38" s="2479">
        <v>397667</v>
      </c>
      <c r="C38" s="2480">
        <v>20543860</v>
      </c>
      <c r="D38" s="2480">
        <v>19</v>
      </c>
      <c r="E38" s="2481">
        <v>20930</v>
      </c>
      <c r="F38" s="2482">
        <v>1081256</v>
      </c>
    </row>
    <row r="39" spans="1:6" s="2478" customFormat="1" ht="16.5" hidden="1" customHeight="1" x14ac:dyDescent="0.3">
      <c r="A39" s="2473">
        <v>41183</v>
      </c>
      <c r="B39" s="2479">
        <v>476909</v>
      </c>
      <c r="C39" s="2480">
        <v>25001750</v>
      </c>
      <c r="D39" s="2480">
        <v>23</v>
      </c>
      <c r="E39" s="2481">
        <v>20735</v>
      </c>
      <c r="F39" s="2482">
        <v>1087033</v>
      </c>
    </row>
    <row r="40" spans="1:6" s="2478" customFormat="1" ht="16.5" hidden="1" customHeight="1" x14ac:dyDescent="0.3">
      <c r="A40" s="2473">
        <v>41214</v>
      </c>
      <c r="B40" s="2479">
        <v>423120</v>
      </c>
      <c r="C40" s="2480">
        <v>21648556</v>
      </c>
      <c r="D40" s="2480">
        <v>20</v>
      </c>
      <c r="E40" s="2481">
        <v>21156</v>
      </c>
      <c r="F40" s="2482">
        <v>1082428</v>
      </c>
    </row>
    <row r="41" spans="1:6" s="2478" customFormat="1" ht="16.5" hidden="1" customHeight="1" x14ac:dyDescent="0.3">
      <c r="A41" s="2473">
        <v>41244</v>
      </c>
      <c r="B41" s="2479">
        <v>458402</v>
      </c>
      <c r="C41" s="2480">
        <v>25455656</v>
      </c>
      <c r="D41" s="2480">
        <v>20</v>
      </c>
      <c r="E41" s="2481">
        <v>22920</v>
      </c>
      <c r="F41" s="2482">
        <v>1272783</v>
      </c>
    </row>
    <row r="42" spans="1:6" s="2478" customFormat="1" ht="16.5" hidden="1" customHeight="1" thickTop="1" x14ac:dyDescent="0.3">
      <c r="A42" s="2483">
        <v>41653</v>
      </c>
      <c r="B42" s="2479">
        <v>374235</v>
      </c>
      <c r="C42" s="2480">
        <v>19560273</v>
      </c>
      <c r="D42" s="2480">
        <v>19</v>
      </c>
      <c r="E42" s="2481">
        <v>19697</v>
      </c>
      <c r="F42" s="2482">
        <v>1029488</v>
      </c>
    </row>
    <row r="43" spans="1:6" s="2478" customFormat="1" ht="16.5" hidden="1" customHeight="1" x14ac:dyDescent="0.3">
      <c r="A43" s="2483">
        <v>41671</v>
      </c>
      <c r="B43" s="2479">
        <v>372478</v>
      </c>
      <c r="C43" s="2480">
        <v>19906878</v>
      </c>
      <c r="D43" s="2480">
        <v>18</v>
      </c>
      <c r="E43" s="2481">
        <v>20693</v>
      </c>
      <c r="F43" s="2482">
        <v>1105938</v>
      </c>
    </row>
    <row r="44" spans="1:6" s="2478" customFormat="1" ht="16.5" hidden="1" customHeight="1" x14ac:dyDescent="0.3">
      <c r="A44" s="2483">
        <v>41699</v>
      </c>
      <c r="B44" s="2479">
        <v>385697</v>
      </c>
      <c r="C44" s="2480">
        <v>19847409</v>
      </c>
      <c r="D44" s="2480">
        <v>19</v>
      </c>
      <c r="E44" s="2481">
        <v>20300</v>
      </c>
      <c r="F44" s="2482">
        <v>1044600</v>
      </c>
    </row>
    <row r="45" spans="1:6" s="2478" customFormat="1" ht="16.5" hidden="1" customHeight="1" x14ac:dyDescent="0.3">
      <c r="A45" s="2483">
        <v>41743</v>
      </c>
      <c r="B45" s="2479">
        <v>444814</v>
      </c>
      <c r="C45" s="2480">
        <v>23067406</v>
      </c>
      <c r="D45" s="2480">
        <v>22</v>
      </c>
      <c r="E45" s="2481">
        <v>20219</v>
      </c>
      <c r="F45" s="2482">
        <v>1048518</v>
      </c>
    </row>
    <row r="46" spans="1:6" s="2478" customFormat="1" ht="16.5" hidden="1" customHeight="1" x14ac:dyDescent="0.3">
      <c r="A46" s="2483">
        <v>41773</v>
      </c>
      <c r="B46" s="2479">
        <v>421691</v>
      </c>
      <c r="C46" s="2480">
        <v>22238506</v>
      </c>
      <c r="D46" s="2480">
        <v>21</v>
      </c>
      <c r="E46" s="2481">
        <v>20081</v>
      </c>
      <c r="F46" s="2482">
        <v>1058976</v>
      </c>
    </row>
    <row r="47" spans="1:6" s="2478" customFormat="1" ht="16.5" hidden="1" customHeight="1" x14ac:dyDescent="0.3">
      <c r="A47" s="2483">
        <v>41791</v>
      </c>
      <c r="B47" s="2479">
        <v>403572</v>
      </c>
      <c r="C47" s="2480">
        <v>21524293</v>
      </c>
      <c r="D47" s="2480">
        <v>21</v>
      </c>
      <c r="E47" s="2481">
        <v>19218</v>
      </c>
      <c r="F47" s="2482">
        <v>1024966</v>
      </c>
    </row>
    <row r="48" spans="1:6" s="2478" customFormat="1" ht="16.5" hidden="1" customHeight="1" x14ac:dyDescent="0.3">
      <c r="A48" s="2483">
        <v>41821</v>
      </c>
      <c r="B48" s="2479">
        <v>432321</v>
      </c>
      <c r="C48" s="2480">
        <v>22733366</v>
      </c>
      <c r="D48" s="2480">
        <v>22</v>
      </c>
      <c r="E48" s="2481">
        <v>19651</v>
      </c>
      <c r="F48" s="2482">
        <v>1033335</v>
      </c>
    </row>
    <row r="49" spans="1:6" s="2478" customFormat="1" ht="16.5" hidden="1" customHeight="1" x14ac:dyDescent="0.3">
      <c r="A49" s="2483">
        <v>41852</v>
      </c>
      <c r="B49" s="2479">
        <v>383127</v>
      </c>
      <c r="C49" s="2480">
        <v>20032811</v>
      </c>
      <c r="D49" s="2480">
        <v>20</v>
      </c>
      <c r="E49" s="2481">
        <v>19156</v>
      </c>
      <c r="F49" s="2482">
        <v>1001641</v>
      </c>
    </row>
    <row r="50" spans="1:6" s="2478" customFormat="1" ht="16.5" hidden="1" customHeight="1" x14ac:dyDescent="0.3">
      <c r="A50" s="2483">
        <v>41883</v>
      </c>
      <c r="B50" s="2479">
        <v>413404</v>
      </c>
      <c r="C50" s="2480">
        <v>21889470</v>
      </c>
      <c r="D50" s="2480">
        <v>22</v>
      </c>
      <c r="E50" s="2481">
        <v>18791</v>
      </c>
      <c r="F50" s="2482">
        <v>994976</v>
      </c>
    </row>
    <row r="51" spans="1:6" s="2478" customFormat="1" ht="16.5" hidden="1" customHeight="1" x14ac:dyDescent="0.3">
      <c r="A51" s="2483">
        <v>41913</v>
      </c>
      <c r="B51" s="2479">
        <v>419457</v>
      </c>
      <c r="C51" s="2480">
        <v>22474559</v>
      </c>
      <c r="D51" s="2480">
        <v>22</v>
      </c>
      <c r="E51" s="2481">
        <v>19066</v>
      </c>
      <c r="F51" s="2482">
        <v>1021571</v>
      </c>
    </row>
    <row r="52" spans="1:6" s="2478" customFormat="1" ht="16.5" hidden="1" customHeight="1" x14ac:dyDescent="0.3">
      <c r="A52" s="2483">
        <v>41944</v>
      </c>
      <c r="B52" s="2479">
        <v>375825</v>
      </c>
      <c r="C52" s="2480">
        <v>20664615</v>
      </c>
      <c r="D52" s="2480">
        <v>20</v>
      </c>
      <c r="E52" s="2481">
        <v>18791</v>
      </c>
      <c r="F52" s="2482">
        <v>1033231</v>
      </c>
    </row>
    <row r="53" spans="1:6" s="2478" customFormat="1" ht="16.5" hidden="1" customHeight="1" x14ac:dyDescent="0.3">
      <c r="A53" s="2483">
        <v>41974</v>
      </c>
      <c r="B53" s="2479">
        <v>455435</v>
      </c>
      <c r="C53" s="2480">
        <v>25291403</v>
      </c>
      <c r="D53" s="2480">
        <v>21</v>
      </c>
      <c r="E53" s="2481">
        <v>21687</v>
      </c>
      <c r="F53" s="2482">
        <v>1204353</v>
      </c>
    </row>
    <row r="54" spans="1:6" s="2478" customFormat="1" ht="16.5" hidden="1" customHeight="1" thickTop="1" x14ac:dyDescent="0.3">
      <c r="A54" s="2483">
        <v>42005</v>
      </c>
      <c r="B54" s="2479">
        <v>363305</v>
      </c>
      <c r="C54" s="2480">
        <v>17953593</v>
      </c>
      <c r="D54" s="2480">
        <v>20</v>
      </c>
      <c r="E54" s="2481">
        <v>18165</v>
      </c>
      <c r="F54" s="2482">
        <v>897680</v>
      </c>
    </row>
    <row r="55" spans="1:6" s="2478" customFormat="1" ht="16.5" hidden="1" customHeight="1" x14ac:dyDescent="0.3">
      <c r="A55" s="2483">
        <v>42036</v>
      </c>
      <c r="B55" s="2479">
        <v>337515</v>
      </c>
      <c r="C55" s="2480">
        <v>18506021</v>
      </c>
      <c r="D55" s="2480">
        <v>17</v>
      </c>
      <c r="E55" s="2481">
        <v>19854</v>
      </c>
      <c r="F55" s="2482">
        <v>1088589</v>
      </c>
    </row>
    <row r="56" spans="1:6" s="2478" customFormat="1" ht="16.5" hidden="1" customHeight="1" x14ac:dyDescent="0.3">
      <c r="A56" s="2483">
        <v>42064</v>
      </c>
      <c r="B56" s="2479">
        <v>321981</v>
      </c>
      <c r="C56" s="2480">
        <v>16981424</v>
      </c>
      <c r="D56" s="2480">
        <v>21</v>
      </c>
      <c r="E56" s="2481">
        <v>15332</v>
      </c>
      <c r="F56" s="2482">
        <v>808639</v>
      </c>
    </row>
    <row r="57" spans="1:6" s="2478" customFormat="1" ht="16.5" hidden="1" customHeight="1" x14ac:dyDescent="0.3">
      <c r="A57" s="2483">
        <v>42095</v>
      </c>
      <c r="B57" s="2479">
        <v>398233</v>
      </c>
      <c r="C57" s="2480">
        <v>20767752</v>
      </c>
      <c r="D57" s="2480">
        <v>22</v>
      </c>
      <c r="E57" s="2481">
        <v>18102</v>
      </c>
      <c r="F57" s="2482">
        <v>943989</v>
      </c>
    </row>
    <row r="58" spans="1:6" s="2478" customFormat="1" ht="16.5" hidden="1" customHeight="1" x14ac:dyDescent="0.3">
      <c r="A58" s="2483">
        <v>42125</v>
      </c>
      <c r="B58" s="2479">
        <v>351700</v>
      </c>
      <c r="C58" s="2480">
        <v>18484938</v>
      </c>
      <c r="D58" s="2480">
        <v>20</v>
      </c>
      <c r="E58" s="2481">
        <v>17585</v>
      </c>
      <c r="F58" s="2482">
        <v>924247</v>
      </c>
    </row>
    <row r="59" spans="1:6" s="2478" customFormat="1" ht="16.5" hidden="1" customHeight="1" x14ac:dyDescent="0.3">
      <c r="A59" s="2483">
        <v>42156</v>
      </c>
      <c r="B59" s="2479">
        <v>402427</v>
      </c>
      <c r="C59" s="2480">
        <v>22461853</v>
      </c>
      <c r="D59" s="2480">
        <v>22</v>
      </c>
      <c r="E59" s="2481">
        <v>18292</v>
      </c>
      <c r="F59" s="2482">
        <v>1021039</v>
      </c>
    </row>
    <row r="60" spans="1:6" s="2478" customFormat="1" ht="16.5" hidden="1" customHeight="1" x14ac:dyDescent="0.3">
      <c r="A60" s="2483">
        <v>42186</v>
      </c>
      <c r="B60" s="2479">
        <v>408924</v>
      </c>
      <c r="C60" s="2480">
        <v>22778237</v>
      </c>
      <c r="D60" s="2480">
        <v>23</v>
      </c>
      <c r="E60" s="2481">
        <v>17779</v>
      </c>
      <c r="F60" s="2482">
        <v>990358</v>
      </c>
    </row>
    <row r="61" spans="1:6" s="2478" customFormat="1" ht="16.5" hidden="1" customHeight="1" x14ac:dyDescent="0.3">
      <c r="A61" s="2483">
        <v>42217</v>
      </c>
      <c r="B61" s="2479">
        <v>364553</v>
      </c>
      <c r="C61" s="2480">
        <v>19314158</v>
      </c>
      <c r="D61" s="2480">
        <v>21</v>
      </c>
      <c r="E61" s="2481">
        <v>17360</v>
      </c>
      <c r="F61" s="2482">
        <v>919722</v>
      </c>
    </row>
    <row r="62" spans="1:6" s="2478" customFormat="1" ht="16.5" hidden="1" customHeight="1" x14ac:dyDescent="0.3">
      <c r="A62" s="2483">
        <v>42248</v>
      </c>
      <c r="B62" s="2479">
        <v>382301</v>
      </c>
      <c r="C62" s="2480">
        <v>19976716</v>
      </c>
      <c r="D62" s="2480">
        <v>21</v>
      </c>
      <c r="E62" s="2481">
        <v>18205</v>
      </c>
      <c r="F62" s="2482">
        <v>951272</v>
      </c>
    </row>
    <row r="63" spans="1:6" s="2478" customFormat="1" ht="16.5" hidden="1" customHeight="1" x14ac:dyDescent="0.3">
      <c r="A63" s="2483">
        <v>42278</v>
      </c>
      <c r="B63" s="2479">
        <v>407755</v>
      </c>
      <c r="C63" s="2480">
        <v>21167741</v>
      </c>
      <c r="D63" s="2480">
        <v>22</v>
      </c>
      <c r="E63" s="2481">
        <v>18534</v>
      </c>
      <c r="F63" s="2482">
        <v>962170</v>
      </c>
    </row>
    <row r="64" spans="1:6" s="2478" customFormat="1" ht="16.5" hidden="1" customHeight="1" x14ac:dyDescent="0.3">
      <c r="A64" s="2483">
        <v>42309</v>
      </c>
      <c r="B64" s="2479">
        <v>373606</v>
      </c>
      <c r="C64" s="2480">
        <v>18662222</v>
      </c>
      <c r="D64" s="2480">
        <v>19</v>
      </c>
      <c r="E64" s="2481">
        <v>19663</v>
      </c>
      <c r="F64" s="2482">
        <v>982222</v>
      </c>
    </row>
    <row r="65" spans="1:6" s="2478" customFormat="1" ht="16.5" hidden="1" customHeight="1" x14ac:dyDescent="0.3">
      <c r="A65" s="2483">
        <v>42339</v>
      </c>
      <c r="B65" s="2479">
        <v>449448</v>
      </c>
      <c r="C65" s="2480">
        <v>25270380</v>
      </c>
      <c r="D65" s="2480">
        <v>22</v>
      </c>
      <c r="E65" s="2481">
        <v>20429</v>
      </c>
      <c r="F65" s="2482">
        <v>1148654</v>
      </c>
    </row>
    <row r="66" spans="1:6" s="2478" customFormat="1" ht="16.5" hidden="1" customHeight="1" x14ac:dyDescent="0.3">
      <c r="A66" s="2483">
        <v>42370</v>
      </c>
      <c r="B66" s="2479">
        <v>332953</v>
      </c>
      <c r="C66" s="2480">
        <v>16843614</v>
      </c>
      <c r="D66" s="2480">
        <v>20</v>
      </c>
      <c r="E66" s="2481">
        <v>16648</v>
      </c>
      <c r="F66" s="2482">
        <v>842181</v>
      </c>
    </row>
    <row r="67" spans="1:6" s="2478" customFormat="1" ht="16.5" hidden="1" customHeight="1" x14ac:dyDescent="0.3">
      <c r="A67" s="2483">
        <v>42401</v>
      </c>
      <c r="B67" s="2479">
        <v>346286</v>
      </c>
      <c r="C67" s="2480">
        <v>19258711</v>
      </c>
      <c r="D67" s="2480">
        <v>19</v>
      </c>
      <c r="E67" s="2481">
        <v>18226</v>
      </c>
      <c r="F67" s="2482">
        <v>1013616</v>
      </c>
    </row>
    <row r="68" spans="1:6" s="2478" customFormat="1" ht="16.5" hidden="1" customHeight="1" x14ac:dyDescent="0.3">
      <c r="A68" s="2483">
        <v>42430</v>
      </c>
      <c r="B68" s="2479">
        <v>392250</v>
      </c>
      <c r="C68" s="2480">
        <v>20945508</v>
      </c>
      <c r="D68" s="2480">
        <v>22</v>
      </c>
      <c r="E68" s="2481">
        <v>17830</v>
      </c>
      <c r="F68" s="2482">
        <v>952069</v>
      </c>
    </row>
    <row r="69" spans="1:6" s="2478" customFormat="1" ht="16.5" hidden="1" customHeight="1" x14ac:dyDescent="0.3">
      <c r="A69" s="2483">
        <v>42461</v>
      </c>
      <c r="B69" s="2479">
        <v>354308</v>
      </c>
      <c r="C69" s="2480">
        <v>18585728</v>
      </c>
      <c r="D69" s="2480">
        <v>20</v>
      </c>
      <c r="E69" s="2481">
        <v>17715</v>
      </c>
      <c r="F69" s="2482">
        <v>929286</v>
      </c>
    </row>
    <row r="70" spans="1:6" s="2478" customFormat="1" ht="16.5" hidden="1" customHeight="1" x14ac:dyDescent="0.3">
      <c r="A70" s="2483">
        <v>42491</v>
      </c>
      <c r="B70" s="2479">
        <v>386095</v>
      </c>
      <c r="C70" s="2480">
        <v>21254863</v>
      </c>
      <c r="D70" s="2480">
        <v>22</v>
      </c>
      <c r="E70" s="2481">
        <v>17550</v>
      </c>
      <c r="F70" s="2482">
        <v>966130</v>
      </c>
    </row>
    <row r="71" spans="1:6" s="2478" customFormat="1" ht="16.5" hidden="1" customHeight="1" x14ac:dyDescent="0.3">
      <c r="A71" s="2483">
        <v>42522</v>
      </c>
      <c r="B71" s="2479">
        <v>381449</v>
      </c>
      <c r="C71" s="2480">
        <v>22063492</v>
      </c>
      <c r="D71" s="2480">
        <v>22</v>
      </c>
      <c r="E71" s="2481">
        <v>17339</v>
      </c>
      <c r="F71" s="2482">
        <v>1002886</v>
      </c>
    </row>
    <row r="72" spans="1:6" s="2478" customFormat="1" ht="16.5" hidden="1" customHeight="1" x14ac:dyDescent="0.3">
      <c r="A72" s="2483">
        <v>42552</v>
      </c>
      <c r="B72" s="2479">
        <v>363559</v>
      </c>
      <c r="C72" s="2480">
        <v>22425493</v>
      </c>
      <c r="D72" s="2480">
        <v>20</v>
      </c>
      <c r="E72" s="2481">
        <f>B72/D72</f>
        <v>18177.95</v>
      </c>
      <c r="F72" s="2482">
        <f>C72/D72</f>
        <v>1121274.6499999999</v>
      </c>
    </row>
    <row r="73" spans="1:6" s="2478" customFormat="1" ht="16.5" hidden="1" customHeight="1" x14ac:dyDescent="0.3">
      <c r="A73" s="2483">
        <v>42583</v>
      </c>
      <c r="B73" s="2479">
        <v>386287</v>
      </c>
      <c r="C73" s="2480">
        <v>21038007</v>
      </c>
      <c r="D73" s="2480">
        <v>22</v>
      </c>
      <c r="E73" s="2481">
        <f>B73/D73</f>
        <v>17558.5</v>
      </c>
      <c r="F73" s="2482">
        <f>C73/D73</f>
        <v>956273.04545454541</v>
      </c>
    </row>
    <row r="74" spans="1:6" s="2478" customFormat="1" ht="16.5" hidden="1" customHeight="1" x14ac:dyDescent="0.3">
      <c r="A74" s="2483">
        <v>42614</v>
      </c>
      <c r="B74" s="2479">
        <v>365155</v>
      </c>
      <c r="C74" s="2480">
        <v>19410018</v>
      </c>
      <c r="D74" s="2480">
        <v>21</v>
      </c>
      <c r="E74" s="2481">
        <v>17388</v>
      </c>
      <c r="F74" s="2482">
        <v>924287</v>
      </c>
    </row>
    <row r="75" spans="1:6" s="2478" customFormat="1" ht="16.5" hidden="1" customHeight="1" x14ac:dyDescent="0.3">
      <c r="A75" s="2483">
        <v>42644</v>
      </c>
      <c r="B75" s="2479">
        <v>382182</v>
      </c>
      <c r="C75" s="2480">
        <v>20935481</v>
      </c>
      <c r="D75" s="2480">
        <v>21</v>
      </c>
      <c r="E75" s="2481">
        <v>18199</v>
      </c>
      <c r="F75" s="2482">
        <v>996928</v>
      </c>
    </row>
    <row r="76" spans="1:6" s="2478" customFormat="1" ht="16.5" hidden="1" customHeight="1" x14ac:dyDescent="0.3">
      <c r="A76" s="2483">
        <v>42675</v>
      </c>
      <c r="B76" s="2479">
        <v>377752</v>
      </c>
      <c r="C76" s="2480">
        <v>21384728</v>
      </c>
      <c r="D76" s="2480">
        <v>21</v>
      </c>
      <c r="E76" s="2481">
        <v>17988</v>
      </c>
      <c r="F76" s="2482">
        <v>1018320</v>
      </c>
    </row>
    <row r="77" spans="1:6" s="2478" customFormat="1" ht="16.5" hidden="1" customHeight="1" x14ac:dyDescent="0.3">
      <c r="A77" s="2483">
        <v>42705</v>
      </c>
      <c r="B77" s="2479">
        <v>422965</v>
      </c>
      <c r="C77" s="2480">
        <v>26388957</v>
      </c>
      <c r="D77" s="2480">
        <v>22</v>
      </c>
      <c r="E77" s="2481">
        <v>19226</v>
      </c>
      <c r="F77" s="2482">
        <v>1199498</v>
      </c>
    </row>
    <row r="78" spans="1:6" s="2478" customFormat="1" ht="16.5" hidden="1" customHeight="1" thickTop="1" x14ac:dyDescent="0.3">
      <c r="A78" s="2483">
        <v>42736</v>
      </c>
      <c r="B78" s="2479">
        <v>333247</v>
      </c>
      <c r="C78" s="2480">
        <v>19554231</v>
      </c>
      <c r="D78" s="2480">
        <v>21</v>
      </c>
      <c r="E78" s="2481">
        <v>15869</v>
      </c>
      <c r="F78" s="2482">
        <v>931154</v>
      </c>
    </row>
    <row r="79" spans="1:6" s="2478" customFormat="1" ht="16.5" hidden="1" customHeight="1" x14ac:dyDescent="0.3">
      <c r="A79" s="2483">
        <v>42767</v>
      </c>
      <c r="B79" s="2479">
        <v>299566</v>
      </c>
      <c r="C79" s="2480">
        <v>17632668</v>
      </c>
      <c r="D79" s="2480">
        <v>17</v>
      </c>
      <c r="E79" s="2481">
        <v>17622</v>
      </c>
      <c r="F79" s="2482">
        <v>1037216</v>
      </c>
    </row>
    <row r="80" spans="1:6" s="2478" customFormat="1" ht="16.5" hidden="1" customHeight="1" x14ac:dyDescent="0.3">
      <c r="A80" s="2484">
        <v>42795</v>
      </c>
      <c r="B80" s="2479">
        <v>376579</v>
      </c>
      <c r="C80" s="2480">
        <v>21707266</v>
      </c>
      <c r="D80" s="2480">
        <v>22</v>
      </c>
      <c r="E80" s="2481">
        <v>17117</v>
      </c>
      <c r="F80" s="2482">
        <v>986694</v>
      </c>
    </row>
    <row r="81" spans="1:6" s="2478" customFormat="1" ht="16.5" hidden="1" customHeight="1" x14ac:dyDescent="0.3">
      <c r="A81" s="2484">
        <v>42826</v>
      </c>
      <c r="B81" s="2479">
        <v>329937</v>
      </c>
      <c r="C81" s="2480">
        <v>18200962</v>
      </c>
      <c r="D81" s="2480">
        <v>20</v>
      </c>
      <c r="E81" s="2481">
        <v>16497</v>
      </c>
      <c r="F81" s="2482">
        <v>910048</v>
      </c>
    </row>
    <row r="82" spans="1:6" s="2478" customFormat="1" ht="16.5" hidden="1" customHeight="1" x14ac:dyDescent="0.3">
      <c r="A82" s="2484">
        <v>42856</v>
      </c>
      <c r="B82" s="2479">
        <v>376131</v>
      </c>
      <c r="C82" s="2480">
        <v>20968771</v>
      </c>
      <c r="D82" s="2480">
        <v>22</v>
      </c>
      <c r="E82" s="2481">
        <v>17097</v>
      </c>
      <c r="F82" s="2482">
        <v>953126</v>
      </c>
    </row>
    <row r="83" spans="1:6" s="2478" customFormat="1" ht="16.5" hidden="1" customHeight="1" x14ac:dyDescent="0.3">
      <c r="A83" s="2484">
        <v>42887</v>
      </c>
      <c r="B83" s="2479">
        <v>350441</v>
      </c>
      <c r="C83" s="2480">
        <v>20765102</v>
      </c>
      <c r="D83" s="2480">
        <v>21</v>
      </c>
      <c r="E83" s="2481">
        <v>16688</v>
      </c>
      <c r="F83" s="2482">
        <v>988814</v>
      </c>
    </row>
    <row r="84" spans="1:6" s="2478" customFormat="1" ht="16.5" hidden="1" customHeight="1" x14ac:dyDescent="0.3">
      <c r="A84" s="2484">
        <v>42917</v>
      </c>
      <c r="B84" s="2479">
        <v>362477</v>
      </c>
      <c r="C84" s="2480">
        <v>21388311</v>
      </c>
      <c r="D84" s="2480">
        <v>21</v>
      </c>
      <c r="E84" s="2481">
        <v>17261</v>
      </c>
      <c r="F84" s="2482">
        <v>1018491</v>
      </c>
    </row>
    <row r="85" spans="1:6" s="2478" customFormat="1" ht="16.5" hidden="1" customHeight="1" x14ac:dyDescent="0.3">
      <c r="A85" s="2484">
        <v>42948</v>
      </c>
      <c r="B85" s="2479">
        <v>366407</v>
      </c>
      <c r="C85" s="2480">
        <v>22007564</v>
      </c>
      <c r="D85" s="2480">
        <v>23</v>
      </c>
      <c r="E85" s="2481">
        <v>15931</v>
      </c>
      <c r="F85" s="2482">
        <v>956851</v>
      </c>
    </row>
    <row r="86" spans="1:6" s="2478" customFormat="1" ht="16.5" hidden="1" customHeight="1" x14ac:dyDescent="0.3">
      <c r="A86" s="2484">
        <v>42979</v>
      </c>
      <c r="B86" s="2479" t="s">
        <v>4454</v>
      </c>
      <c r="C86" s="2480">
        <v>19348779.507919997</v>
      </c>
      <c r="D86" s="2480">
        <v>21</v>
      </c>
      <c r="E86" s="2481">
        <v>16192</v>
      </c>
      <c r="F86" s="2482">
        <f t="shared" ref="F86:F95" si="0">C86/D86</f>
        <v>921370.45275809511</v>
      </c>
    </row>
    <row r="87" spans="1:6" s="2478" customFormat="1" ht="16.5" hidden="1" customHeight="1" x14ac:dyDescent="0.3">
      <c r="A87" s="2484">
        <v>43009</v>
      </c>
      <c r="B87" s="2479">
        <v>374068</v>
      </c>
      <c r="C87" s="2480">
        <v>21358023.867759999</v>
      </c>
      <c r="D87" s="2480">
        <v>21</v>
      </c>
      <c r="E87" s="2481">
        <f t="shared" ref="E87:E95" si="1">B87/D87</f>
        <v>17812.761904761905</v>
      </c>
      <c r="F87" s="2482">
        <f t="shared" si="0"/>
        <v>1017048.755607619</v>
      </c>
    </row>
    <row r="88" spans="1:6" s="2478" customFormat="1" ht="16.5" hidden="1" customHeight="1" x14ac:dyDescent="0.3">
      <c r="A88" s="2484">
        <v>43040</v>
      </c>
      <c r="B88" s="2479">
        <v>350281</v>
      </c>
      <c r="C88" s="2480">
        <v>20956958.023009997</v>
      </c>
      <c r="D88" s="2480">
        <v>20</v>
      </c>
      <c r="E88" s="2481">
        <f t="shared" si="1"/>
        <v>17514.05</v>
      </c>
      <c r="F88" s="2482">
        <f t="shared" si="0"/>
        <v>1047847.9011504998</v>
      </c>
    </row>
    <row r="89" spans="1:6" s="2478" customFormat="1" ht="16.5" hidden="1" customHeight="1" x14ac:dyDescent="0.3">
      <c r="A89" s="2484">
        <v>43070</v>
      </c>
      <c r="B89" s="2479">
        <v>378188</v>
      </c>
      <c r="C89" s="2480">
        <v>23668660.373259999</v>
      </c>
      <c r="D89" s="2480">
        <v>20</v>
      </c>
      <c r="E89" s="2485">
        <f t="shared" si="1"/>
        <v>18909.400000000001</v>
      </c>
      <c r="F89" s="2482">
        <f t="shared" si="0"/>
        <v>1183433.0186629998</v>
      </c>
    </row>
    <row r="90" spans="1:6" s="2478" customFormat="1" ht="16.5" hidden="1" customHeight="1" thickTop="1" x14ac:dyDescent="0.3">
      <c r="A90" s="2484">
        <v>43101</v>
      </c>
      <c r="B90" s="2479">
        <v>292584</v>
      </c>
      <c r="C90" s="2480">
        <v>17379508.057810001</v>
      </c>
      <c r="D90" s="2480">
        <v>19</v>
      </c>
      <c r="E90" s="2485">
        <f t="shared" si="1"/>
        <v>15399.157894736842</v>
      </c>
      <c r="F90" s="2482">
        <f t="shared" si="0"/>
        <v>914710.95041105268</v>
      </c>
    </row>
    <row r="91" spans="1:6" s="2478" customFormat="1" ht="16.5" hidden="1" customHeight="1" x14ac:dyDescent="0.3">
      <c r="A91" s="2484">
        <v>43132</v>
      </c>
      <c r="B91" s="2479">
        <v>307077</v>
      </c>
      <c r="C91" s="2480">
        <v>18985747.210549999</v>
      </c>
      <c r="D91" s="2480">
        <v>17</v>
      </c>
      <c r="E91" s="2485">
        <f t="shared" si="1"/>
        <v>18063.352941176472</v>
      </c>
      <c r="F91" s="2482">
        <f t="shared" si="0"/>
        <v>1116808.6594441177</v>
      </c>
    </row>
    <row r="92" spans="1:6" s="2478" customFormat="1" ht="16.5" hidden="1" customHeight="1" x14ac:dyDescent="0.3">
      <c r="A92" s="2484">
        <v>43160</v>
      </c>
      <c r="B92" s="2479">
        <v>347656</v>
      </c>
      <c r="C92" s="2480">
        <v>21870184.150139999</v>
      </c>
      <c r="D92" s="2480">
        <v>21</v>
      </c>
      <c r="E92" s="2485">
        <f t="shared" si="1"/>
        <v>16555.047619047618</v>
      </c>
      <c r="F92" s="2482">
        <f t="shared" si="0"/>
        <v>1041437.3404828571</v>
      </c>
    </row>
    <row r="93" spans="1:6" s="2478" customFormat="1" ht="16.5" hidden="1" customHeight="1" x14ac:dyDescent="0.3">
      <c r="A93" s="2484">
        <v>43191</v>
      </c>
      <c r="B93" s="2479">
        <v>331779</v>
      </c>
      <c r="C93" s="2480">
        <v>19673641.375490002</v>
      </c>
      <c r="D93" s="2480">
        <v>21</v>
      </c>
      <c r="E93" s="2485">
        <f t="shared" si="1"/>
        <v>15799</v>
      </c>
      <c r="F93" s="2482">
        <f t="shared" si="0"/>
        <v>936840.06549952389</v>
      </c>
    </row>
    <row r="94" spans="1:6" s="2478" customFormat="1" ht="16.5" hidden="1" customHeight="1" x14ac:dyDescent="0.3">
      <c r="A94" s="2484">
        <v>43221</v>
      </c>
      <c r="B94" s="2479">
        <v>360411</v>
      </c>
      <c r="C94" s="2480">
        <v>21922757.34144</v>
      </c>
      <c r="D94" s="2480">
        <v>22</v>
      </c>
      <c r="E94" s="2485">
        <f t="shared" si="1"/>
        <v>16382.318181818182</v>
      </c>
      <c r="F94" s="2482">
        <f t="shared" si="0"/>
        <v>996488.97006545449</v>
      </c>
    </row>
    <row r="95" spans="1:6" s="2478" customFormat="1" ht="16.5" hidden="1" customHeight="1" x14ac:dyDescent="0.3">
      <c r="A95" s="2484">
        <v>43252</v>
      </c>
      <c r="B95" s="2479">
        <v>332647</v>
      </c>
      <c r="C95" s="2480">
        <v>21395267.240619998</v>
      </c>
      <c r="D95" s="2480">
        <v>21</v>
      </c>
      <c r="E95" s="2485">
        <f t="shared" si="1"/>
        <v>15840.333333333334</v>
      </c>
      <c r="F95" s="2482">
        <f t="shared" si="0"/>
        <v>1018822.2495533333</v>
      </c>
    </row>
    <row r="96" spans="1:6" s="2478" customFormat="1" ht="16.5" hidden="1" customHeight="1" x14ac:dyDescent="0.3">
      <c r="A96" s="2484">
        <v>43282</v>
      </c>
      <c r="B96" s="2479">
        <v>359155</v>
      </c>
      <c r="C96" s="2480">
        <v>23138113.858569998</v>
      </c>
      <c r="D96" s="2480">
        <v>22</v>
      </c>
      <c r="E96" s="2485">
        <f>B96/D96</f>
        <v>16325.227272727272</v>
      </c>
      <c r="F96" s="2482">
        <f>C96/D96</f>
        <v>1051732.4481168182</v>
      </c>
    </row>
    <row r="97" spans="1:8" s="2478" customFormat="1" ht="16.5" hidden="1" customHeight="1" x14ac:dyDescent="0.3">
      <c r="A97" s="2484">
        <v>43313</v>
      </c>
      <c r="B97" s="2479">
        <v>343282</v>
      </c>
      <c r="C97" s="2480">
        <v>20681552.049419999</v>
      </c>
      <c r="D97" s="2480">
        <v>22</v>
      </c>
      <c r="E97" s="2485">
        <f t="shared" ref="E97:E107" si="2">B97/D97</f>
        <v>15603.727272727272</v>
      </c>
      <c r="F97" s="2482">
        <f t="shared" ref="F97:F107" si="3">C97/D97</f>
        <v>940070.54770090908</v>
      </c>
    </row>
    <row r="98" spans="1:8" s="2478" customFormat="1" ht="16.5" hidden="1" customHeight="1" x14ac:dyDescent="0.3">
      <c r="A98" s="2484">
        <v>43344</v>
      </c>
      <c r="B98" s="2479">
        <v>308293</v>
      </c>
      <c r="C98" s="2480">
        <v>19208187.700319998</v>
      </c>
      <c r="D98" s="2480">
        <v>19</v>
      </c>
      <c r="E98" s="2485">
        <f t="shared" si="2"/>
        <v>16225.947368421053</v>
      </c>
      <c r="F98" s="2482">
        <f t="shared" si="3"/>
        <v>1010957.2473852631</v>
      </c>
    </row>
    <row r="99" spans="1:8" s="2478" customFormat="1" ht="16.5" hidden="1" customHeight="1" x14ac:dyDescent="0.3">
      <c r="A99" s="2484">
        <v>43374</v>
      </c>
      <c r="B99" s="2479">
        <v>374586</v>
      </c>
      <c r="C99" s="2480">
        <v>23150506.235209998</v>
      </c>
      <c r="D99" s="2480">
        <v>23</v>
      </c>
      <c r="E99" s="2485">
        <f t="shared" si="2"/>
        <v>16286.347826086956</v>
      </c>
      <c r="F99" s="2482">
        <f t="shared" si="3"/>
        <v>1006543.7493569565</v>
      </c>
    </row>
    <row r="100" spans="1:8" s="2478" customFormat="1" ht="16.5" hidden="1" customHeight="1" x14ac:dyDescent="0.3">
      <c r="A100" s="2484">
        <v>43405</v>
      </c>
      <c r="B100" s="2479">
        <v>329488</v>
      </c>
      <c r="C100" s="2480">
        <v>21138510.430319998</v>
      </c>
      <c r="D100" s="2480">
        <v>20</v>
      </c>
      <c r="E100" s="2485">
        <f t="shared" si="2"/>
        <v>16474.400000000001</v>
      </c>
      <c r="F100" s="2482">
        <f t="shared" si="3"/>
        <v>1056925.5215159999</v>
      </c>
    </row>
    <row r="101" spans="1:8" s="2478" customFormat="1" ht="16.5" hidden="1" customHeight="1" x14ac:dyDescent="0.3">
      <c r="A101" s="2484">
        <v>43435</v>
      </c>
      <c r="B101" s="2479">
        <v>359586</v>
      </c>
      <c r="C101" s="2480">
        <v>24480920.75618</v>
      </c>
      <c r="D101" s="2480">
        <v>20</v>
      </c>
      <c r="E101" s="2485">
        <f t="shared" si="2"/>
        <v>17979.3</v>
      </c>
      <c r="F101" s="2482">
        <f t="shared" si="3"/>
        <v>1224046.0378089999</v>
      </c>
    </row>
    <row r="102" spans="1:8" s="2478" customFormat="1" ht="16.5" customHeight="1" thickTop="1" x14ac:dyDescent="0.3">
      <c r="A102" s="2484">
        <v>43466</v>
      </c>
      <c r="B102" s="2479">
        <v>303171</v>
      </c>
      <c r="C102" s="2480">
        <v>18734708.507720001</v>
      </c>
      <c r="D102" s="2480">
        <v>20</v>
      </c>
      <c r="E102" s="2485">
        <f t="shared" si="2"/>
        <v>15158.55</v>
      </c>
      <c r="F102" s="2482">
        <f t="shared" si="3"/>
        <v>936735.42538600008</v>
      </c>
    </row>
    <row r="103" spans="1:8" s="2478" customFormat="1" ht="16.5" customHeight="1" x14ac:dyDescent="0.3">
      <c r="A103" s="2484">
        <v>43497</v>
      </c>
      <c r="B103" s="2479">
        <v>296126</v>
      </c>
      <c r="C103" s="2480">
        <v>18861320.791299999</v>
      </c>
      <c r="D103" s="2480">
        <v>18</v>
      </c>
      <c r="E103" s="2485">
        <f t="shared" si="2"/>
        <v>16451.444444444445</v>
      </c>
      <c r="F103" s="2482">
        <f t="shared" si="3"/>
        <v>1047851.1550722221</v>
      </c>
    </row>
    <row r="104" spans="1:8" s="2478" customFormat="1" ht="16.5" customHeight="1" x14ac:dyDescent="0.3">
      <c r="A104" s="2483">
        <v>43525</v>
      </c>
      <c r="B104" s="2479">
        <v>310407</v>
      </c>
      <c r="C104" s="2480">
        <v>19774779.53396</v>
      </c>
      <c r="D104" s="2480">
        <v>19</v>
      </c>
      <c r="E104" s="2485">
        <f t="shared" si="2"/>
        <v>16337.21052631579</v>
      </c>
      <c r="F104" s="2482">
        <f t="shared" si="3"/>
        <v>1040777.870208421</v>
      </c>
    </row>
    <row r="105" spans="1:8" s="2478" customFormat="1" ht="16.5" customHeight="1" x14ac:dyDescent="0.3">
      <c r="A105" s="2483">
        <v>43556</v>
      </c>
      <c r="B105" s="2479">
        <v>336596</v>
      </c>
      <c r="C105" s="2480">
        <v>21802760.409910001</v>
      </c>
      <c r="D105" s="2480">
        <v>22</v>
      </c>
      <c r="E105" s="2485">
        <f t="shared" si="2"/>
        <v>15299.818181818182</v>
      </c>
      <c r="F105" s="2482">
        <f t="shared" si="3"/>
        <v>991034.56408681825</v>
      </c>
    </row>
    <row r="106" spans="1:8" s="2478" customFormat="1" ht="16.5" customHeight="1" x14ac:dyDescent="0.3">
      <c r="A106" s="2483">
        <v>43586</v>
      </c>
      <c r="B106" s="2479">
        <v>345552</v>
      </c>
      <c r="C106" s="2480">
        <v>21459985.209910002</v>
      </c>
      <c r="D106" s="2480">
        <v>22</v>
      </c>
      <c r="E106" s="2485">
        <f t="shared" si="2"/>
        <v>15706.90909090909</v>
      </c>
      <c r="F106" s="2482">
        <f t="shared" si="3"/>
        <v>975453.87317772734</v>
      </c>
    </row>
    <row r="107" spans="1:8" s="2478" customFormat="1" ht="16.5" customHeight="1" x14ac:dyDescent="0.3">
      <c r="A107" s="2483">
        <v>43617</v>
      </c>
      <c r="B107" s="2479">
        <v>299956</v>
      </c>
      <c r="C107" s="2480">
        <v>19406042.668680001</v>
      </c>
      <c r="D107" s="2480">
        <v>19</v>
      </c>
      <c r="E107" s="2485">
        <f t="shared" si="2"/>
        <v>15787.157894736842</v>
      </c>
      <c r="F107" s="2482">
        <f t="shared" si="3"/>
        <v>1021370.6667726316</v>
      </c>
    </row>
    <row r="108" spans="1:8" s="2478" customFormat="1" ht="16.5" customHeight="1" x14ac:dyDescent="0.3">
      <c r="A108" s="2483">
        <v>43647</v>
      </c>
      <c r="B108" s="2479">
        <v>352706</v>
      </c>
      <c r="C108" s="2480">
        <v>23511883</v>
      </c>
      <c r="D108" s="2480">
        <v>24</v>
      </c>
      <c r="E108" s="2485">
        <v>14696</v>
      </c>
      <c r="F108" s="2482">
        <v>979662</v>
      </c>
    </row>
    <row r="109" spans="1:8" s="2478" customFormat="1" ht="16.5" customHeight="1" x14ac:dyDescent="0.3">
      <c r="A109" s="2483">
        <v>43678</v>
      </c>
      <c r="B109" s="2479">
        <v>323083</v>
      </c>
      <c r="C109" s="2480">
        <v>20639796</v>
      </c>
      <c r="D109" s="2480">
        <v>22</v>
      </c>
      <c r="E109" s="2485">
        <v>14686</v>
      </c>
      <c r="F109" s="2482">
        <v>938173</v>
      </c>
    </row>
    <row r="110" spans="1:8" s="2478" customFormat="1" ht="16.5" customHeight="1" x14ac:dyDescent="0.3">
      <c r="A110" s="2483">
        <v>43709</v>
      </c>
      <c r="B110" s="2479">
        <v>306192</v>
      </c>
      <c r="C110" s="2480">
        <v>19671886</v>
      </c>
      <c r="D110" s="2480">
        <v>19</v>
      </c>
      <c r="E110" s="2485">
        <v>16115</v>
      </c>
      <c r="F110" s="2482">
        <v>1035362</v>
      </c>
    </row>
    <row r="111" spans="1:8" s="2478" customFormat="1" ht="16.5" customHeight="1" x14ac:dyDescent="0.3">
      <c r="A111" s="2483">
        <v>43739</v>
      </c>
      <c r="B111" s="2479">
        <v>348062</v>
      </c>
      <c r="C111" s="2480">
        <v>23115113</v>
      </c>
      <c r="D111" s="2480">
        <v>23</v>
      </c>
      <c r="E111" s="2485">
        <v>15133</v>
      </c>
      <c r="F111" s="2482">
        <v>1005005</v>
      </c>
    </row>
    <row r="112" spans="1:8" s="2478" customFormat="1" ht="16.5" customHeight="1" x14ac:dyDescent="0.3">
      <c r="A112" s="2483">
        <v>43770</v>
      </c>
      <c r="B112" s="2479">
        <v>288235</v>
      </c>
      <c r="C112" s="2480">
        <v>19849123</v>
      </c>
      <c r="D112" s="2480">
        <v>19</v>
      </c>
      <c r="E112" s="2485">
        <v>15170</v>
      </c>
      <c r="F112" s="2482">
        <v>1044690.6842105263</v>
      </c>
      <c r="G112" s="2486"/>
      <c r="H112" s="2486"/>
    </row>
    <row r="113" spans="1:8" s="2478" customFormat="1" ht="16.5" customHeight="1" x14ac:dyDescent="0.3">
      <c r="A113" s="2483">
        <v>43800</v>
      </c>
      <c r="B113" s="2479">
        <v>326459</v>
      </c>
      <c r="C113" s="2480">
        <v>22789769</v>
      </c>
      <c r="D113" s="2480">
        <v>20</v>
      </c>
      <c r="E113" s="2485">
        <v>16323</v>
      </c>
      <c r="F113" s="2482">
        <v>1139488</v>
      </c>
      <c r="G113" s="2486"/>
    </row>
    <row r="114" spans="1:8" s="2478" customFormat="1" ht="16.5" customHeight="1" x14ac:dyDescent="0.3">
      <c r="A114" s="2483">
        <v>43831</v>
      </c>
      <c r="B114" s="2479">
        <v>299054</v>
      </c>
      <c r="C114" s="2480">
        <v>19308602</v>
      </c>
      <c r="D114" s="2480">
        <v>21</v>
      </c>
      <c r="E114" s="2485">
        <f>B114/D114</f>
        <v>14240.666666666666</v>
      </c>
      <c r="F114" s="2482">
        <f>C114/D114</f>
        <v>919457.23809523811</v>
      </c>
      <c r="G114" s="2486"/>
    </row>
    <row r="115" spans="1:8" s="2478" customFormat="1" ht="16.5" customHeight="1" x14ac:dyDescent="0.3">
      <c r="A115" s="2483">
        <v>43862</v>
      </c>
      <c r="B115" s="2479">
        <v>276438</v>
      </c>
      <c r="C115" s="2480">
        <v>18996340</v>
      </c>
      <c r="D115" s="2480">
        <v>19</v>
      </c>
      <c r="E115" s="2485">
        <v>14549</v>
      </c>
      <c r="F115" s="2482">
        <v>999807</v>
      </c>
      <c r="G115" s="2486"/>
    </row>
    <row r="116" spans="1:8" s="2478" customFormat="1" ht="16.5" customHeight="1" x14ac:dyDescent="0.3">
      <c r="A116" s="2483">
        <v>43891</v>
      </c>
      <c r="B116" s="2479">
        <v>220677</v>
      </c>
      <c r="C116" s="2480">
        <v>15467866</v>
      </c>
      <c r="D116" s="2480">
        <v>20</v>
      </c>
      <c r="E116" s="2485">
        <v>11034</v>
      </c>
      <c r="F116" s="2482">
        <v>773393</v>
      </c>
      <c r="G116" s="2487"/>
      <c r="H116" s="2487"/>
    </row>
    <row r="117" spans="1:8" s="2478" customFormat="1" ht="16.5" customHeight="1" x14ac:dyDescent="0.3">
      <c r="A117" s="2483">
        <v>43922</v>
      </c>
      <c r="B117" s="2479">
        <v>46320</v>
      </c>
      <c r="C117" s="2480">
        <v>4279920</v>
      </c>
      <c r="D117" s="2480">
        <v>22</v>
      </c>
      <c r="E117" s="2485">
        <v>2105</v>
      </c>
      <c r="F117" s="2482">
        <v>194542</v>
      </c>
      <c r="G117" s="2487"/>
      <c r="H117" s="2487"/>
    </row>
    <row r="118" spans="1:8" s="2478" customFormat="1" ht="16.5" customHeight="1" x14ac:dyDescent="0.3">
      <c r="A118" s="2483">
        <v>43952</v>
      </c>
      <c r="B118" s="2479">
        <v>111773</v>
      </c>
      <c r="C118" s="2480">
        <v>8215720</v>
      </c>
      <c r="D118" s="2480">
        <v>20</v>
      </c>
      <c r="E118" s="2485">
        <v>5589</v>
      </c>
      <c r="F118" s="2482">
        <v>410786</v>
      </c>
      <c r="G118" s="2487"/>
      <c r="H118" s="2487"/>
    </row>
    <row r="119" spans="1:8" s="2478" customFormat="1" ht="16.5" customHeight="1" x14ac:dyDescent="0.3">
      <c r="A119" s="2483">
        <v>43983</v>
      </c>
      <c r="B119" s="2479">
        <v>268105</v>
      </c>
      <c r="C119" s="2480">
        <v>18631420.579580002</v>
      </c>
      <c r="D119" s="2480">
        <v>22</v>
      </c>
      <c r="E119" s="2485">
        <v>12187</v>
      </c>
      <c r="F119" s="2482">
        <v>846883</v>
      </c>
      <c r="G119" s="2487"/>
      <c r="H119" s="2487"/>
    </row>
    <row r="120" spans="1:8" s="2478" customFormat="1" ht="16.5" customHeight="1" x14ac:dyDescent="0.3">
      <c r="A120" s="2483">
        <v>44013</v>
      </c>
      <c r="B120" s="2479">
        <v>306880</v>
      </c>
      <c r="C120" s="2488">
        <v>19736919.805229999</v>
      </c>
      <c r="D120" s="2480">
        <v>23</v>
      </c>
      <c r="E120" s="2485">
        <v>13342.608695652174</v>
      </c>
      <c r="F120" s="2482">
        <v>858126.94805347826</v>
      </c>
      <c r="G120" s="2487"/>
      <c r="H120" s="2487"/>
    </row>
    <row r="121" spans="1:8" s="2478" customFormat="1" ht="16.5" customHeight="1" x14ac:dyDescent="0.3">
      <c r="A121" s="2483">
        <v>44044</v>
      </c>
      <c r="B121" s="2479">
        <v>269550</v>
      </c>
      <c r="C121" s="2488">
        <v>18006330.041310001</v>
      </c>
      <c r="D121" s="2480">
        <v>21</v>
      </c>
      <c r="E121" s="2485">
        <v>12835.714285714286</v>
      </c>
      <c r="F121" s="2482">
        <v>857444.2876814286</v>
      </c>
      <c r="G121" s="2487"/>
      <c r="H121" s="2487"/>
    </row>
    <row r="122" spans="1:8" s="2478" customFormat="1" ht="16.5" customHeight="1" x14ac:dyDescent="0.3">
      <c r="A122" s="2483">
        <v>44075</v>
      </c>
      <c r="B122" s="2479">
        <v>299429</v>
      </c>
      <c r="C122" s="2488">
        <v>19189024.049240001</v>
      </c>
      <c r="D122" s="2480">
        <v>22</v>
      </c>
      <c r="E122" s="2485">
        <v>13610.40909090909</v>
      </c>
      <c r="F122" s="2482">
        <v>872228.36587454553</v>
      </c>
      <c r="G122" s="2487"/>
      <c r="H122" s="2487"/>
    </row>
    <row r="123" spans="1:8" s="2478" customFormat="1" ht="16.5" customHeight="1" x14ac:dyDescent="0.3">
      <c r="A123" s="2483">
        <v>44105</v>
      </c>
      <c r="B123" s="2479">
        <v>271994</v>
      </c>
      <c r="C123" s="2488">
        <v>18658872.524130002</v>
      </c>
      <c r="D123" s="2480">
        <v>22</v>
      </c>
      <c r="E123" s="2485">
        <v>12363.363636363636</v>
      </c>
      <c r="F123" s="2482">
        <v>848130.56927863648</v>
      </c>
      <c r="G123" s="2487"/>
      <c r="H123" s="2487"/>
    </row>
    <row r="124" spans="1:8" s="2478" customFormat="1" ht="16.5" customHeight="1" x14ac:dyDescent="0.3">
      <c r="A124" s="2483">
        <v>44136</v>
      </c>
      <c r="B124" s="2479">
        <v>253117</v>
      </c>
      <c r="C124" s="2488">
        <v>18306867.328189999</v>
      </c>
      <c r="D124" s="2480">
        <v>20</v>
      </c>
      <c r="E124" s="2485">
        <v>12655.85</v>
      </c>
      <c r="F124" s="2482">
        <v>915343.3664094999</v>
      </c>
      <c r="G124" s="2487"/>
      <c r="H124" s="2487"/>
    </row>
    <row r="125" spans="1:8" s="2478" customFormat="1" ht="16.5" customHeight="1" x14ac:dyDescent="0.3">
      <c r="A125" s="2483">
        <v>44166</v>
      </c>
      <c r="B125" s="2479">
        <v>307721</v>
      </c>
      <c r="C125" s="2488">
        <f>22509929991.01/1000</f>
        <v>22509929.991009999</v>
      </c>
      <c r="D125" s="2480">
        <v>22</v>
      </c>
      <c r="E125" s="2485">
        <f>B125/D125</f>
        <v>13987.318181818182</v>
      </c>
      <c r="F125" s="2482">
        <f>C125/D125</f>
        <v>1023178.6359549999</v>
      </c>
      <c r="G125" s="2487"/>
      <c r="H125" s="2487"/>
    </row>
    <row r="126" spans="1:8" s="2478" customFormat="1" ht="16.5" customHeight="1" x14ac:dyDescent="0.3">
      <c r="A126" s="2483">
        <v>44197</v>
      </c>
      <c r="B126" s="2479">
        <v>222895</v>
      </c>
      <c r="C126" s="2488">
        <v>13999919</v>
      </c>
      <c r="D126" s="2480">
        <v>19</v>
      </c>
      <c r="E126" s="2485">
        <v>11731</v>
      </c>
      <c r="F126" s="2482">
        <v>736838</v>
      </c>
      <c r="G126" s="2487"/>
      <c r="H126" s="2487"/>
    </row>
    <row r="127" spans="1:8" s="2478" customFormat="1" ht="16.5" customHeight="1" x14ac:dyDescent="0.3">
      <c r="A127" s="2483">
        <v>44228</v>
      </c>
      <c r="B127" s="2479">
        <v>256176</v>
      </c>
      <c r="C127" s="2488">
        <v>17085719</v>
      </c>
      <c r="D127" s="2480">
        <v>18</v>
      </c>
      <c r="E127" s="2485">
        <v>14232</v>
      </c>
      <c r="F127" s="2482">
        <v>949207</v>
      </c>
      <c r="G127" s="2487"/>
      <c r="H127" s="2487"/>
    </row>
    <row r="128" spans="1:8" s="2478" customFormat="1" ht="16.5" customHeight="1" x14ac:dyDescent="0.3">
      <c r="A128" s="2483">
        <v>44256</v>
      </c>
      <c r="B128" s="2479">
        <v>175365</v>
      </c>
      <c r="C128" s="2488">
        <v>11535504</v>
      </c>
      <c r="D128" s="2480">
        <v>21</v>
      </c>
      <c r="E128" s="2485">
        <v>8351</v>
      </c>
      <c r="F128" s="2482">
        <v>549310</v>
      </c>
      <c r="G128" s="2487"/>
      <c r="H128" s="2487"/>
    </row>
    <row r="129" spans="1:8" s="2478" customFormat="1" ht="16.5" customHeight="1" x14ac:dyDescent="0.3">
      <c r="A129" s="2483">
        <v>44287</v>
      </c>
      <c r="B129" s="2479">
        <v>178406</v>
      </c>
      <c r="C129" s="2488">
        <v>11502786</v>
      </c>
      <c r="D129" s="2480">
        <v>20</v>
      </c>
      <c r="E129" s="2485">
        <v>8920</v>
      </c>
      <c r="F129" s="2482">
        <v>575139.30000000005</v>
      </c>
      <c r="G129" s="2487"/>
      <c r="H129" s="2487"/>
    </row>
    <row r="130" spans="1:8" s="2478" customFormat="1" ht="16.5" customHeight="1" x14ac:dyDescent="0.3">
      <c r="A130" s="2483">
        <v>44317</v>
      </c>
      <c r="B130" s="2479">
        <v>249196</v>
      </c>
      <c r="C130" s="2488">
        <v>16571618</v>
      </c>
      <c r="D130" s="2480">
        <v>20</v>
      </c>
      <c r="E130" s="2485">
        <v>12460</v>
      </c>
      <c r="F130" s="2482">
        <v>828581</v>
      </c>
      <c r="G130" s="2487"/>
      <c r="H130" s="2487"/>
    </row>
    <row r="131" spans="1:8" s="2478" customFormat="1" ht="16.5" customHeight="1" x14ac:dyDescent="0.3">
      <c r="A131" s="2483">
        <v>44348</v>
      </c>
      <c r="B131" s="2479">
        <v>284745</v>
      </c>
      <c r="C131" s="2488">
        <v>20089746</v>
      </c>
      <c r="D131" s="2480">
        <v>22</v>
      </c>
      <c r="E131" s="2485">
        <v>12943</v>
      </c>
      <c r="F131" s="2482">
        <v>913170</v>
      </c>
      <c r="G131" s="2487"/>
      <c r="H131" s="2487"/>
    </row>
    <row r="132" spans="1:8" s="2478" customFormat="1" ht="16.5" customHeight="1" x14ac:dyDescent="0.3">
      <c r="A132" s="2483">
        <v>44378</v>
      </c>
      <c r="B132" s="2479">
        <v>274891</v>
      </c>
      <c r="C132" s="2488">
        <v>18730118</v>
      </c>
      <c r="D132" s="2480">
        <v>22</v>
      </c>
      <c r="E132" s="2485">
        <v>12495</v>
      </c>
      <c r="F132" s="2482">
        <v>851369</v>
      </c>
      <c r="G132" s="2487"/>
      <c r="H132" s="2487"/>
    </row>
    <row r="133" spans="1:8" s="2478" customFormat="1" ht="16.5" customHeight="1" x14ac:dyDescent="0.3">
      <c r="A133" s="2483">
        <v>44409</v>
      </c>
      <c r="B133" s="2488">
        <v>291205</v>
      </c>
      <c r="C133" s="2488">
        <v>19699082</v>
      </c>
      <c r="D133" s="2488">
        <v>22</v>
      </c>
      <c r="E133" s="2485">
        <v>13237</v>
      </c>
      <c r="F133" s="2482">
        <v>895413</v>
      </c>
      <c r="G133" s="2487"/>
      <c r="H133" s="2487"/>
    </row>
    <row r="134" spans="1:8" s="2478" customFormat="1" ht="16.5" customHeight="1" thickBot="1" x14ac:dyDescent="0.35">
      <c r="A134" s="2489">
        <v>44440</v>
      </c>
      <c r="B134" s="2490">
        <v>300344</v>
      </c>
      <c r="C134" s="2491">
        <v>19791882</v>
      </c>
      <c r="D134" s="2492">
        <v>22</v>
      </c>
      <c r="E134" s="2493">
        <v>13652</v>
      </c>
      <c r="F134" s="2494">
        <v>899631</v>
      </c>
      <c r="G134" s="2487"/>
      <c r="H134" s="2487"/>
    </row>
    <row r="135" spans="1:8" x14ac:dyDescent="0.3">
      <c r="A135" s="2495"/>
      <c r="B135" s="2496"/>
      <c r="C135" s="2496"/>
      <c r="D135" s="2495"/>
      <c r="E135" s="2495"/>
      <c r="F135" s="2495"/>
    </row>
    <row r="136" spans="1:8" x14ac:dyDescent="0.3">
      <c r="A136" s="2495" t="s">
        <v>4455</v>
      </c>
      <c r="B136" s="2497"/>
      <c r="C136" s="2497"/>
    </row>
    <row r="137" spans="1:8" ht="17.25" x14ac:dyDescent="0.3">
      <c r="D137" s="2498"/>
      <c r="E137" s="2498"/>
      <c r="F137" s="2499"/>
      <c r="G137" s="2499"/>
    </row>
    <row r="141" spans="1:8" x14ac:dyDescent="0.3">
      <c r="E141" s="544" t="s">
        <v>1084</v>
      </c>
    </row>
  </sheetData>
  <printOptions horizontalCentered="1"/>
  <pageMargins left="0.75" right="0.75" top="0.75" bottom="0.75" header="0.3" footer="0"/>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8"/>
  <sheetViews>
    <sheetView zoomScale="85" zoomScaleNormal="85" zoomScaleSheetLayoutView="110" workbookViewId="0">
      <pane xSplit="1" ySplit="77" topLeftCell="B124" activePane="bottomRight" state="frozen"/>
      <selection activeCell="R21" sqref="R21"/>
      <selection pane="topRight" activeCell="R21" sqref="R21"/>
      <selection pane="bottomLeft" activeCell="R21" sqref="R21"/>
      <selection pane="bottomRight"/>
    </sheetView>
  </sheetViews>
  <sheetFormatPr defaultRowHeight="16.5" x14ac:dyDescent="0.3"/>
  <cols>
    <col min="1" max="1" width="14.7109375" style="2506" customWidth="1"/>
    <col min="2" max="2" width="17.140625" style="2506" customWidth="1"/>
    <col min="3" max="3" width="15" style="2506" customWidth="1"/>
    <col min="4" max="4" width="12.28515625" style="2506" bestFit="1" customWidth="1"/>
    <col min="5" max="5" width="14.140625" style="2506" bestFit="1" customWidth="1"/>
    <col min="6" max="6" width="17.42578125" style="2506" customWidth="1"/>
    <col min="7" max="7" width="8.42578125" style="2506" customWidth="1"/>
    <col min="8" max="256" width="8.85546875" style="2506"/>
    <col min="257" max="257" width="14.7109375" style="2506" customWidth="1"/>
    <col min="258" max="258" width="17.140625" style="2506" customWidth="1"/>
    <col min="259" max="259" width="15" style="2506" customWidth="1"/>
    <col min="260" max="260" width="12.28515625" style="2506" bestFit="1" customWidth="1"/>
    <col min="261" max="261" width="14.140625" style="2506" bestFit="1" customWidth="1"/>
    <col min="262" max="262" width="17.42578125" style="2506" customWidth="1"/>
    <col min="263" max="263" width="8.42578125" style="2506" customWidth="1"/>
    <col min="264" max="512" width="8.85546875" style="2506"/>
    <col min="513" max="513" width="14.7109375" style="2506" customWidth="1"/>
    <col min="514" max="514" width="17.140625" style="2506" customWidth="1"/>
    <col min="515" max="515" width="15" style="2506" customWidth="1"/>
    <col min="516" max="516" width="12.28515625" style="2506" bestFit="1" customWidth="1"/>
    <col min="517" max="517" width="14.140625" style="2506" bestFit="1" customWidth="1"/>
    <col min="518" max="518" width="17.42578125" style="2506" customWidth="1"/>
    <col min="519" max="519" width="8.42578125" style="2506" customWidth="1"/>
    <col min="520" max="768" width="8.85546875" style="2506"/>
    <col min="769" max="769" width="14.7109375" style="2506" customWidth="1"/>
    <col min="770" max="770" width="17.140625" style="2506" customWidth="1"/>
    <col min="771" max="771" width="15" style="2506" customWidth="1"/>
    <col min="772" max="772" width="12.28515625" style="2506" bestFit="1" customWidth="1"/>
    <col min="773" max="773" width="14.140625" style="2506" bestFit="1" customWidth="1"/>
    <col min="774" max="774" width="17.42578125" style="2506" customWidth="1"/>
    <col min="775" max="775" width="8.42578125" style="2506" customWidth="1"/>
    <col min="776" max="1024" width="8.85546875" style="2506"/>
    <col min="1025" max="1025" width="14.7109375" style="2506" customWidth="1"/>
    <col min="1026" max="1026" width="17.140625" style="2506" customWidth="1"/>
    <col min="1027" max="1027" width="15" style="2506" customWidth="1"/>
    <col min="1028" max="1028" width="12.28515625" style="2506" bestFit="1" customWidth="1"/>
    <col min="1029" max="1029" width="14.140625" style="2506" bestFit="1" customWidth="1"/>
    <col min="1030" max="1030" width="17.42578125" style="2506" customWidth="1"/>
    <col min="1031" max="1031" width="8.42578125" style="2506" customWidth="1"/>
    <col min="1032" max="1280" width="8.85546875" style="2506"/>
    <col min="1281" max="1281" width="14.7109375" style="2506" customWidth="1"/>
    <col min="1282" max="1282" width="17.140625" style="2506" customWidth="1"/>
    <col min="1283" max="1283" width="15" style="2506" customWidth="1"/>
    <col min="1284" max="1284" width="12.28515625" style="2506" bestFit="1" customWidth="1"/>
    <col min="1285" max="1285" width="14.140625" style="2506" bestFit="1" customWidth="1"/>
    <col min="1286" max="1286" width="17.42578125" style="2506" customWidth="1"/>
    <col min="1287" max="1287" width="8.42578125" style="2506" customWidth="1"/>
    <col min="1288" max="1536" width="8.85546875" style="2506"/>
    <col min="1537" max="1537" width="14.7109375" style="2506" customWidth="1"/>
    <col min="1538" max="1538" width="17.140625" style="2506" customWidth="1"/>
    <col min="1539" max="1539" width="15" style="2506" customWidth="1"/>
    <col min="1540" max="1540" width="12.28515625" style="2506" bestFit="1" customWidth="1"/>
    <col min="1541" max="1541" width="14.140625" style="2506" bestFit="1" customWidth="1"/>
    <col min="1542" max="1542" width="17.42578125" style="2506" customWidth="1"/>
    <col min="1543" max="1543" width="8.42578125" style="2506" customWidth="1"/>
    <col min="1544" max="1792" width="8.85546875" style="2506"/>
    <col min="1793" max="1793" width="14.7109375" style="2506" customWidth="1"/>
    <col min="1794" max="1794" width="17.140625" style="2506" customWidth="1"/>
    <col min="1795" max="1795" width="15" style="2506" customWidth="1"/>
    <col min="1796" max="1796" width="12.28515625" style="2506" bestFit="1" customWidth="1"/>
    <col min="1797" max="1797" width="14.140625" style="2506" bestFit="1" customWidth="1"/>
    <col min="1798" max="1798" width="17.42578125" style="2506" customWidth="1"/>
    <col min="1799" max="1799" width="8.42578125" style="2506" customWidth="1"/>
    <col min="1800" max="2048" width="8.85546875" style="2506"/>
    <col min="2049" max="2049" width="14.7109375" style="2506" customWidth="1"/>
    <col min="2050" max="2050" width="17.140625" style="2506" customWidth="1"/>
    <col min="2051" max="2051" width="15" style="2506" customWidth="1"/>
    <col min="2052" max="2052" width="12.28515625" style="2506" bestFit="1" customWidth="1"/>
    <col min="2053" max="2053" width="14.140625" style="2506" bestFit="1" customWidth="1"/>
    <col min="2054" max="2054" width="17.42578125" style="2506" customWidth="1"/>
    <col min="2055" max="2055" width="8.42578125" style="2506" customWidth="1"/>
    <col min="2056" max="2304" width="8.85546875" style="2506"/>
    <col min="2305" max="2305" width="14.7109375" style="2506" customWidth="1"/>
    <col min="2306" max="2306" width="17.140625" style="2506" customWidth="1"/>
    <col min="2307" max="2307" width="15" style="2506" customWidth="1"/>
    <col min="2308" max="2308" width="12.28515625" style="2506" bestFit="1" customWidth="1"/>
    <col min="2309" max="2309" width="14.140625" style="2506" bestFit="1" customWidth="1"/>
    <col min="2310" max="2310" width="17.42578125" style="2506" customWidth="1"/>
    <col min="2311" max="2311" width="8.42578125" style="2506" customWidth="1"/>
    <col min="2312" max="2560" width="8.85546875" style="2506"/>
    <col min="2561" max="2561" width="14.7109375" style="2506" customWidth="1"/>
    <col min="2562" max="2562" width="17.140625" style="2506" customWidth="1"/>
    <col min="2563" max="2563" width="15" style="2506" customWidth="1"/>
    <col min="2564" max="2564" width="12.28515625" style="2506" bestFit="1" customWidth="1"/>
    <col min="2565" max="2565" width="14.140625" style="2506" bestFit="1" customWidth="1"/>
    <col min="2566" max="2566" width="17.42578125" style="2506" customWidth="1"/>
    <col min="2567" max="2567" width="8.42578125" style="2506" customWidth="1"/>
    <col min="2568" max="2816" width="8.85546875" style="2506"/>
    <col min="2817" max="2817" width="14.7109375" style="2506" customWidth="1"/>
    <col min="2818" max="2818" width="17.140625" style="2506" customWidth="1"/>
    <col min="2819" max="2819" width="15" style="2506" customWidth="1"/>
    <col min="2820" max="2820" width="12.28515625" style="2506" bestFit="1" customWidth="1"/>
    <col min="2821" max="2821" width="14.140625" style="2506" bestFit="1" customWidth="1"/>
    <col min="2822" max="2822" width="17.42578125" style="2506" customWidth="1"/>
    <col min="2823" max="2823" width="8.42578125" style="2506" customWidth="1"/>
    <col min="2824" max="3072" width="8.85546875" style="2506"/>
    <col min="3073" max="3073" width="14.7109375" style="2506" customWidth="1"/>
    <col min="3074" max="3074" width="17.140625" style="2506" customWidth="1"/>
    <col min="3075" max="3075" width="15" style="2506" customWidth="1"/>
    <col min="3076" max="3076" width="12.28515625" style="2506" bestFit="1" customWidth="1"/>
    <col min="3077" max="3077" width="14.140625" style="2506" bestFit="1" customWidth="1"/>
    <col min="3078" max="3078" width="17.42578125" style="2506" customWidth="1"/>
    <col min="3079" max="3079" width="8.42578125" style="2506" customWidth="1"/>
    <col min="3080" max="3328" width="8.85546875" style="2506"/>
    <col min="3329" max="3329" width="14.7109375" style="2506" customWidth="1"/>
    <col min="3330" max="3330" width="17.140625" style="2506" customWidth="1"/>
    <col min="3331" max="3331" width="15" style="2506" customWidth="1"/>
    <col min="3332" max="3332" width="12.28515625" style="2506" bestFit="1" customWidth="1"/>
    <col min="3333" max="3333" width="14.140625" style="2506" bestFit="1" customWidth="1"/>
    <col min="3334" max="3334" width="17.42578125" style="2506" customWidth="1"/>
    <col min="3335" max="3335" width="8.42578125" style="2506" customWidth="1"/>
    <col min="3336" max="3584" width="8.85546875" style="2506"/>
    <col min="3585" max="3585" width="14.7109375" style="2506" customWidth="1"/>
    <col min="3586" max="3586" width="17.140625" style="2506" customWidth="1"/>
    <col min="3587" max="3587" width="15" style="2506" customWidth="1"/>
    <col min="3588" max="3588" width="12.28515625" style="2506" bestFit="1" customWidth="1"/>
    <col min="3589" max="3589" width="14.140625" style="2506" bestFit="1" customWidth="1"/>
    <col min="3590" max="3590" width="17.42578125" style="2506" customWidth="1"/>
    <col min="3591" max="3591" width="8.42578125" style="2506" customWidth="1"/>
    <col min="3592" max="3840" width="8.85546875" style="2506"/>
    <col min="3841" max="3841" width="14.7109375" style="2506" customWidth="1"/>
    <col min="3842" max="3842" width="17.140625" style="2506" customWidth="1"/>
    <col min="3843" max="3843" width="15" style="2506" customWidth="1"/>
    <col min="3844" max="3844" width="12.28515625" style="2506" bestFit="1" customWidth="1"/>
    <col min="3845" max="3845" width="14.140625" style="2506" bestFit="1" customWidth="1"/>
    <col min="3846" max="3846" width="17.42578125" style="2506" customWidth="1"/>
    <col min="3847" max="3847" width="8.42578125" style="2506" customWidth="1"/>
    <col min="3848" max="4096" width="8.85546875" style="2506"/>
    <col min="4097" max="4097" width="14.7109375" style="2506" customWidth="1"/>
    <col min="4098" max="4098" width="17.140625" style="2506" customWidth="1"/>
    <col min="4099" max="4099" width="15" style="2506" customWidth="1"/>
    <col min="4100" max="4100" width="12.28515625" style="2506" bestFit="1" customWidth="1"/>
    <col min="4101" max="4101" width="14.140625" style="2506" bestFit="1" customWidth="1"/>
    <col min="4102" max="4102" width="17.42578125" style="2506" customWidth="1"/>
    <col min="4103" max="4103" width="8.42578125" style="2506" customWidth="1"/>
    <col min="4104" max="4352" width="8.85546875" style="2506"/>
    <col min="4353" max="4353" width="14.7109375" style="2506" customWidth="1"/>
    <col min="4354" max="4354" width="17.140625" style="2506" customWidth="1"/>
    <col min="4355" max="4355" width="15" style="2506" customWidth="1"/>
    <col min="4356" max="4356" width="12.28515625" style="2506" bestFit="1" customWidth="1"/>
    <col min="4357" max="4357" width="14.140625" style="2506" bestFit="1" customWidth="1"/>
    <col min="4358" max="4358" width="17.42578125" style="2506" customWidth="1"/>
    <col min="4359" max="4359" width="8.42578125" style="2506" customWidth="1"/>
    <col min="4360" max="4608" width="8.85546875" style="2506"/>
    <col min="4609" max="4609" width="14.7109375" style="2506" customWidth="1"/>
    <col min="4610" max="4610" width="17.140625" style="2506" customWidth="1"/>
    <col min="4611" max="4611" width="15" style="2506" customWidth="1"/>
    <col min="4612" max="4612" width="12.28515625" style="2506" bestFit="1" customWidth="1"/>
    <col min="4613" max="4613" width="14.140625" style="2506" bestFit="1" customWidth="1"/>
    <col min="4614" max="4614" width="17.42578125" style="2506" customWidth="1"/>
    <col min="4615" max="4615" width="8.42578125" style="2506" customWidth="1"/>
    <col min="4616" max="4864" width="8.85546875" style="2506"/>
    <col min="4865" max="4865" width="14.7109375" style="2506" customWidth="1"/>
    <col min="4866" max="4866" width="17.140625" style="2506" customWidth="1"/>
    <col min="4867" max="4867" width="15" style="2506" customWidth="1"/>
    <col min="4868" max="4868" width="12.28515625" style="2506" bestFit="1" customWidth="1"/>
    <col min="4869" max="4869" width="14.140625" style="2506" bestFit="1" customWidth="1"/>
    <col min="4870" max="4870" width="17.42578125" style="2506" customWidth="1"/>
    <col min="4871" max="4871" width="8.42578125" style="2506" customWidth="1"/>
    <col min="4872" max="5120" width="8.85546875" style="2506"/>
    <col min="5121" max="5121" width="14.7109375" style="2506" customWidth="1"/>
    <col min="5122" max="5122" width="17.140625" style="2506" customWidth="1"/>
    <col min="5123" max="5123" width="15" style="2506" customWidth="1"/>
    <col min="5124" max="5124" width="12.28515625" style="2506" bestFit="1" customWidth="1"/>
    <col min="5125" max="5125" width="14.140625" style="2506" bestFit="1" customWidth="1"/>
    <col min="5126" max="5126" width="17.42578125" style="2506" customWidth="1"/>
    <col min="5127" max="5127" width="8.42578125" style="2506" customWidth="1"/>
    <col min="5128" max="5376" width="8.85546875" style="2506"/>
    <col min="5377" max="5377" width="14.7109375" style="2506" customWidth="1"/>
    <col min="5378" max="5378" width="17.140625" style="2506" customWidth="1"/>
    <col min="5379" max="5379" width="15" style="2506" customWidth="1"/>
    <col min="5380" max="5380" width="12.28515625" style="2506" bestFit="1" customWidth="1"/>
    <col min="5381" max="5381" width="14.140625" style="2506" bestFit="1" customWidth="1"/>
    <col min="5382" max="5382" width="17.42578125" style="2506" customWidth="1"/>
    <col min="5383" max="5383" width="8.42578125" style="2506" customWidth="1"/>
    <col min="5384" max="5632" width="8.85546875" style="2506"/>
    <col min="5633" max="5633" width="14.7109375" style="2506" customWidth="1"/>
    <col min="5634" max="5634" width="17.140625" style="2506" customWidth="1"/>
    <col min="5635" max="5635" width="15" style="2506" customWidth="1"/>
    <col min="5636" max="5636" width="12.28515625" style="2506" bestFit="1" customWidth="1"/>
    <col min="5637" max="5637" width="14.140625" style="2506" bestFit="1" customWidth="1"/>
    <col min="5638" max="5638" width="17.42578125" style="2506" customWidth="1"/>
    <col min="5639" max="5639" width="8.42578125" style="2506" customWidth="1"/>
    <col min="5640" max="5888" width="8.85546875" style="2506"/>
    <col min="5889" max="5889" width="14.7109375" style="2506" customWidth="1"/>
    <col min="5890" max="5890" width="17.140625" style="2506" customWidth="1"/>
    <col min="5891" max="5891" width="15" style="2506" customWidth="1"/>
    <col min="5892" max="5892" width="12.28515625" style="2506" bestFit="1" customWidth="1"/>
    <col min="5893" max="5893" width="14.140625" style="2506" bestFit="1" customWidth="1"/>
    <col min="5894" max="5894" width="17.42578125" style="2506" customWidth="1"/>
    <col min="5895" max="5895" width="8.42578125" style="2506" customWidth="1"/>
    <col min="5896" max="6144" width="8.85546875" style="2506"/>
    <col min="6145" max="6145" width="14.7109375" style="2506" customWidth="1"/>
    <col min="6146" max="6146" width="17.140625" style="2506" customWidth="1"/>
    <col min="6147" max="6147" width="15" style="2506" customWidth="1"/>
    <col min="6148" max="6148" width="12.28515625" style="2506" bestFit="1" customWidth="1"/>
    <col min="6149" max="6149" width="14.140625" style="2506" bestFit="1" customWidth="1"/>
    <col min="6150" max="6150" width="17.42578125" style="2506" customWidth="1"/>
    <col min="6151" max="6151" width="8.42578125" style="2506" customWidth="1"/>
    <col min="6152" max="6400" width="8.85546875" style="2506"/>
    <col min="6401" max="6401" width="14.7109375" style="2506" customWidth="1"/>
    <col min="6402" max="6402" width="17.140625" style="2506" customWidth="1"/>
    <col min="6403" max="6403" width="15" style="2506" customWidth="1"/>
    <col min="6404" max="6404" width="12.28515625" style="2506" bestFit="1" customWidth="1"/>
    <col min="6405" max="6405" width="14.140625" style="2506" bestFit="1" customWidth="1"/>
    <col min="6406" max="6406" width="17.42578125" style="2506" customWidth="1"/>
    <col min="6407" max="6407" width="8.42578125" style="2506" customWidth="1"/>
    <col min="6408" max="6656" width="8.85546875" style="2506"/>
    <col min="6657" max="6657" width="14.7109375" style="2506" customWidth="1"/>
    <col min="6658" max="6658" width="17.140625" style="2506" customWidth="1"/>
    <col min="6659" max="6659" width="15" style="2506" customWidth="1"/>
    <col min="6660" max="6660" width="12.28515625" style="2506" bestFit="1" customWidth="1"/>
    <col min="6661" max="6661" width="14.140625" style="2506" bestFit="1" customWidth="1"/>
    <col min="6662" max="6662" width="17.42578125" style="2506" customWidth="1"/>
    <col min="6663" max="6663" width="8.42578125" style="2506" customWidth="1"/>
    <col min="6664" max="6912" width="8.85546875" style="2506"/>
    <col min="6913" max="6913" width="14.7109375" style="2506" customWidth="1"/>
    <col min="6914" max="6914" width="17.140625" style="2506" customWidth="1"/>
    <col min="6915" max="6915" width="15" style="2506" customWidth="1"/>
    <col min="6916" max="6916" width="12.28515625" style="2506" bestFit="1" customWidth="1"/>
    <col min="6917" max="6917" width="14.140625" style="2506" bestFit="1" customWidth="1"/>
    <col min="6918" max="6918" width="17.42578125" style="2506" customWidth="1"/>
    <col min="6919" max="6919" width="8.42578125" style="2506" customWidth="1"/>
    <col min="6920" max="7168" width="8.85546875" style="2506"/>
    <col min="7169" max="7169" width="14.7109375" style="2506" customWidth="1"/>
    <col min="7170" max="7170" width="17.140625" style="2506" customWidth="1"/>
    <col min="7171" max="7171" width="15" style="2506" customWidth="1"/>
    <col min="7172" max="7172" width="12.28515625" style="2506" bestFit="1" customWidth="1"/>
    <col min="7173" max="7173" width="14.140625" style="2506" bestFit="1" customWidth="1"/>
    <col min="7174" max="7174" width="17.42578125" style="2506" customWidth="1"/>
    <col min="7175" max="7175" width="8.42578125" style="2506" customWidth="1"/>
    <col min="7176" max="7424" width="8.85546875" style="2506"/>
    <col min="7425" max="7425" width="14.7109375" style="2506" customWidth="1"/>
    <col min="7426" max="7426" width="17.140625" style="2506" customWidth="1"/>
    <col min="7427" max="7427" width="15" style="2506" customWidth="1"/>
    <col min="7428" max="7428" width="12.28515625" style="2506" bestFit="1" customWidth="1"/>
    <col min="7429" max="7429" width="14.140625" style="2506" bestFit="1" customWidth="1"/>
    <col min="7430" max="7430" width="17.42578125" style="2506" customWidth="1"/>
    <col min="7431" max="7431" width="8.42578125" style="2506" customWidth="1"/>
    <col min="7432" max="7680" width="8.85546875" style="2506"/>
    <col min="7681" max="7681" width="14.7109375" style="2506" customWidth="1"/>
    <col min="7682" max="7682" width="17.140625" style="2506" customWidth="1"/>
    <col min="7683" max="7683" width="15" style="2506" customWidth="1"/>
    <col min="7684" max="7684" width="12.28515625" style="2506" bestFit="1" customWidth="1"/>
    <col min="7685" max="7685" width="14.140625" style="2506" bestFit="1" customWidth="1"/>
    <col min="7686" max="7686" width="17.42578125" style="2506" customWidth="1"/>
    <col min="7687" max="7687" width="8.42578125" style="2506" customWidth="1"/>
    <col min="7688" max="7936" width="8.85546875" style="2506"/>
    <col min="7937" max="7937" width="14.7109375" style="2506" customWidth="1"/>
    <col min="7938" max="7938" width="17.140625" style="2506" customWidth="1"/>
    <col min="7939" max="7939" width="15" style="2506" customWidth="1"/>
    <col min="7940" max="7940" width="12.28515625" style="2506" bestFit="1" customWidth="1"/>
    <col min="7941" max="7941" width="14.140625" style="2506" bestFit="1" customWidth="1"/>
    <col min="7942" max="7942" width="17.42578125" style="2506" customWidth="1"/>
    <col min="7943" max="7943" width="8.42578125" style="2506" customWidth="1"/>
    <col min="7944" max="8192" width="8.85546875" style="2506"/>
    <col min="8193" max="8193" width="14.7109375" style="2506" customWidth="1"/>
    <col min="8194" max="8194" width="17.140625" style="2506" customWidth="1"/>
    <col min="8195" max="8195" width="15" style="2506" customWidth="1"/>
    <col min="8196" max="8196" width="12.28515625" style="2506" bestFit="1" customWidth="1"/>
    <col min="8197" max="8197" width="14.140625" style="2506" bestFit="1" customWidth="1"/>
    <col min="8198" max="8198" width="17.42578125" style="2506" customWidth="1"/>
    <col min="8199" max="8199" width="8.42578125" style="2506" customWidth="1"/>
    <col min="8200" max="8448" width="8.85546875" style="2506"/>
    <col min="8449" max="8449" width="14.7109375" style="2506" customWidth="1"/>
    <col min="8450" max="8450" width="17.140625" style="2506" customWidth="1"/>
    <col min="8451" max="8451" width="15" style="2506" customWidth="1"/>
    <col min="8452" max="8452" width="12.28515625" style="2506" bestFit="1" customWidth="1"/>
    <col min="8453" max="8453" width="14.140625" style="2506" bestFit="1" customWidth="1"/>
    <col min="8454" max="8454" width="17.42578125" style="2506" customWidth="1"/>
    <col min="8455" max="8455" width="8.42578125" style="2506" customWidth="1"/>
    <col min="8456" max="8704" width="8.85546875" style="2506"/>
    <col min="8705" max="8705" width="14.7109375" style="2506" customWidth="1"/>
    <col min="8706" max="8706" width="17.140625" style="2506" customWidth="1"/>
    <col min="8707" max="8707" width="15" style="2506" customWidth="1"/>
    <col min="8708" max="8708" width="12.28515625" style="2506" bestFit="1" customWidth="1"/>
    <col min="8709" max="8709" width="14.140625" style="2506" bestFit="1" customWidth="1"/>
    <col min="8710" max="8710" width="17.42578125" style="2506" customWidth="1"/>
    <col min="8711" max="8711" width="8.42578125" style="2506" customWidth="1"/>
    <col min="8712" max="8960" width="8.85546875" style="2506"/>
    <col min="8961" max="8961" width="14.7109375" style="2506" customWidth="1"/>
    <col min="8962" max="8962" width="17.140625" style="2506" customWidth="1"/>
    <col min="8963" max="8963" width="15" style="2506" customWidth="1"/>
    <col min="8964" max="8964" width="12.28515625" style="2506" bestFit="1" customWidth="1"/>
    <col min="8965" max="8965" width="14.140625" style="2506" bestFit="1" customWidth="1"/>
    <col min="8966" max="8966" width="17.42578125" style="2506" customWidth="1"/>
    <col min="8967" max="8967" width="8.42578125" style="2506" customWidth="1"/>
    <col min="8968" max="9216" width="8.85546875" style="2506"/>
    <col min="9217" max="9217" width="14.7109375" style="2506" customWidth="1"/>
    <col min="9218" max="9218" width="17.140625" style="2506" customWidth="1"/>
    <col min="9219" max="9219" width="15" style="2506" customWidth="1"/>
    <col min="9220" max="9220" width="12.28515625" style="2506" bestFit="1" customWidth="1"/>
    <col min="9221" max="9221" width="14.140625" style="2506" bestFit="1" customWidth="1"/>
    <col min="9222" max="9222" width="17.42578125" style="2506" customWidth="1"/>
    <col min="9223" max="9223" width="8.42578125" style="2506" customWidth="1"/>
    <col min="9224" max="9472" width="8.85546875" style="2506"/>
    <col min="9473" max="9473" width="14.7109375" style="2506" customWidth="1"/>
    <col min="9474" max="9474" width="17.140625" style="2506" customWidth="1"/>
    <col min="9475" max="9475" width="15" style="2506" customWidth="1"/>
    <col min="9476" max="9476" width="12.28515625" style="2506" bestFit="1" customWidth="1"/>
    <col min="9477" max="9477" width="14.140625" style="2506" bestFit="1" customWidth="1"/>
    <col min="9478" max="9478" width="17.42578125" style="2506" customWidth="1"/>
    <col min="9479" max="9479" width="8.42578125" style="2506" customWidth="1"/>
    <col min="9480" max="9728" width="8.85546875" style="2506"/>
    <col min="9729" max="9729" width="14.7109375" style="2506" customWidth="1"/>
    <col min="9730" max="9730" width="17.140625" style="2506" customWidth="1"/>
    <col min="9731" max="9731" width="15" style="2506" customWidth="1"/>
    <col min="9732" max="9732" width="12.28515625" style="2506" bestFit="1" customWidth="1"/>
    <col min="9733" max="9733" width="14.140625" style="2506" bestFit="1" customWidth="1"/>
    <col min="9734" max="9734" width="17.42578125" style="2506" customWidth="1"/>
    <col min="9735" max="9735" width="8.42578125" style="2506" customWidth="1"/>
    <col min="9736" max="9984" width="8.85546875" style="2506"/>
    <col min="9985" max="9985" width="14.7109375" style="2506" customWidth="1"/>
    <col min="9986" max="9986" width="17.140625" style="2506" customWidth="1"/>
    <col min="9987" max="9987" width="15" style="2506" customWidth="1"/>
    <col min="9988" max="9988" width="12.28515625" style="2506" bestFit="1" customWidth="1"/>
    <col min="9989" max="9989" width="14.140625" style="2506" bestFit="1" customWidth="1"/>
    <col min="9990" max="9990" width="17.42578125" style="2506" customWidth="1"/>
    <col min="9991" max="9991" width="8.42578125" style="2506" customWidth="1"/>
    <col min="9992" max="10240" width="8.85546875" style="2506"/>
    <col min="10241" max="10241" width="14.7109375" style="2506" customWidth="1"/>
    <col min="10242" max="10242" width="17.140625" style="2506" customWidth="1"/>
    <col min="10243" max="10243" width="15" style="2506" customWidth="1"/>
    <col min="10244" max="10244" width="12.28515625" style="2506" bestFit="1" customWidth="1"/>
    <col min="10245" max="10245" width="14.140625" style="2506" bestFit="1" customWidth="1"/>
    <col min="10246" max="10246" width="17.42578125" style="2506" customWidth="1"/>
    <col min="10247" max="10247" width="8.42578125" style="2506" customWidth="1"/>
    <col min="10248" max="10496" width="8.85546875" style="2506"/>
    <col min="10497" max="10497" width="14.7109375" style="2506" customWidth="1"/>
    <col min="10498" max="10498" width="17.140625" style="2506" customWidth="1"/>
    <col min="10499" max="10499" width="15" style="2506" customWidth="1"/>
    <col min="10500" max="10500" width="12.28515625" style="2506" bestFit="1" customWidth="1"/>
    <col min="10501" max="10501" width="14.140625" style="2506" bestFit="1" customWidth="1"/>
    <col min="10502" max="10502" width="17.42578125" style="2506" customWidth="1"/>
    <col min="10503" max="10503" width="8.42578125" style="2506" customWidth="1"/>
    <col min="10504" max="10752" width="8.85546875" style="2506"/>
    <col min="10753" max="10753" width="14.7109375" style="2506" customWidth="1"/>
    <col min="10754" max="10754" width="17.140625" style="2506" customWidth="1"/>
    <col min="10755" max="10755" width="15" style="2506" customWidth="1"/>
    <col min="10756" max="10756" width="12.28515625" style="2506" bestFit="1" customWidth="1"/>
    <col min="10757" max="10757" width="14.140625" style="2506" bestFit="1" customWidth="1"/>
    <col min="10758" max="10758" width="17.42578125" style="2506" customWidth="1"/>
    <col min="10759" max="10759" width="8.42578125" style="2506" customWidth="1"/>
    <col min="10760" max="11008" width="8.85546875" style="2506"/>
    <col min="11009" max="11009" width="14.7109375" style="2506" customWidth="1"/>
    <col min="11010" max="11010" width="17.140625" style="2506" customWidth="1"/>
    <col min="11011" max="11011" width="15" style="2506" customWidth="1"/>
    <col min="11012" max="11012" width="12.28515625" style="2506" bestFit="1" customWidth="1"/>
    <col min="11013" max="11013" width="14.140625" style="2506" bestFit="1" customWidth="1"/>
    <col min="11014" max="11014" width="17.42578125" style="2506" customWidth="1"/>
    <col min="11015" max="11015" width="8.42578125" style="2506" customWidth="1"/>
    <col min="11016" max="11264" width="8.85546875" style="2506"/>
    <col min="11265" max="11265" width="14.7109375" style="2506" customWidth="1"/>
    <col min="11266" max="11266" width="17.140625" style="2506" customWidth="1"/>
    <col min="11267" max="11267" width="15" style="2506" customWidth="1"/>
    <col min="11268" max="11268" width="12.28515625" style="2506" bestFit="1" customWidth="1"/>
    <col min="11269" max="11269" width="14.140625" style="2506" bestFit="1" customWidth="1"/>
    <col min="11270" max="11270" width="17.42578125" style="2506" customWidth="1"/>
    <col min="11271" max="11271" width="8.42578125" style="2506" customWidth="1"/>
    <col min="11272" max="11520" width="8.85546875" style="2506"/>
    <col min="11521" max="11521" width="14.7109375" style="2506" customWidth="1"/>
    <col min="11522" max="11522" width="17.140625" style="2506" customWidth="1"/>
    <col min="11523" max="11523" width="15" style="2506" customWidth="1"/>
    <col min="11524" max="11524" width="12.28515625" style="2506" bestFit="1" customWidth="1"/>
    <col min="11525" max="11525" width="14.140625" style="2506" bestFit="1" customWidth="1"/>
    <col min="11526" max="11526" width="17.42578125" style="2506" customWidth="1"/>
    <col min="11527" max="11527" width="8.42578125" style="2506" customWidth="1"/>
    <col min="11528" max="11776" width="8.85546875" style="2506"/>
    <col min="11777" max="11777" width="14.7109375" style="2506" customWidth="1"/>
    <col min="11778" max="11778" width="17.140625" style="2506" customWidth="1"/>
    <col min="11779" max="11779" width="15" style="2506" customWidth="1"/>
    <col min="11780" max="11780" width="12.28515625" style="2506" bestFit="1" customWidth="1"/>
    <col min="11781" max="11781" width="14.140625" style="2506" bestFit="1" customWidth="1"/>
    <col min="11782" max="11782" width="17.42578125" style="2506" customWidth="1"/>
    <col min="11783" max="11783" width="8.42578125" style="2506" customWidth="1"/>
    <col min="11784" max="12032" width="8.85546875" style="2506"/>
    <col min="12033" max="12033" width="14.7109375" style="2506" customWidth="1"/>
    <col min="12034" max="12034" width="17.140625" style="2506" customWidth="1"/>
    <col min="12035" max="12035" width="15" style="2506" customWidth="1"/>
    <col min="12036" max="12036" width="12.28515625" style="2506" bestFit="1" customWidth="1"/>
    <col min="12037" max="12037" width="14.140625" style="2506" bestFit="1" customWidth="1"/>
    <col min="12038" max="12038" width="17.42578125" style="2506" customWidth="1"/>
    <col min="12039" max="12039" width="8.42578125" style="2506" customWidth="1"/>
    <col min="12040" max="12288" width="8.85546875" style="2506"/>
    <col min="12289" max="12289" width="14.7109375" style="2506" customWidth="1"/>
    <col min="12290" max="12290" width="17.140625" style="2506" customWidth="1"/>
    <col min="12291" max="12291" width="15" style="2506" customWidth="1"/>
    <col min="12292" max="12292" width="12.28515625" style="2506" bestFit="1" customWidth="1"/>
    <col min="12293" max="12293" width="14.140625" style="2506" bestFit="1" customWidth="1"/>
    <col min="12294" max="12294" width="17.42578125" style="2506" customWidth="1"/>
    <col min="12295" max="12295" width="8.42578125" style="2506" customWidth="1"/>
    <col min="12296" max="12544" width="8.85546875" style="2506"/>
    <col min="12545" max="12545" width="14.7109375" style="2506" customWidth="1"/>
    <col min="12546" max="12546" width="17.140625" style="2506" customWidth="1"/>
    <col min="12547" max="12547" width="15" style="2506" customWidth="1"/>
    <col min="12548" max="12548" width="12.28515625" style="2506" bestFit="1" customWidth="1"/>
    <col min="12549" max="12549" width="14.140625" style="2506" bestFit="1" customWidth="1"/>
    <col min="12550" max="12550" width="17.42578125" style="2506" customWidth="1"/>
    <col min="12551" max="12551" width="8.42578125" style="2506" customWidth="1"/>
    <col min="12552" max="12800" width="8.85546875" style="2506"/>
    <col min="12801" max="12801" width="14.7109375" style="2506" customWidth="1"/>
    <col min="12802" max="12802" width="17.140625" style="2506" customWidth="1"/>
    <col min="12803" max="12803" width="15" style="2506" customWidth="1"/>
    <col min="12804" max="12804" width="12.28515625" style="2506" bestFit="1" customWidth="1"/>
    <col min="12805" max="12805" width="14.140625" style="2506" bestFit="1" customWidth="1"/>
    <col min="12806" max="12806" width="17.42578125" style="2506" customWidth="1"/>
    <col min="12807" max="12807" width="8.42578125" style="2506" customWidth="1"/>
    <col min="12808" max="13056" width="8.85546875" style="2506"/>
    <col min="13057" max="13057" width="14.7109375" style="2506" customWidth="1"/>
    <col min="13058" max="13058" width="17.140625" style="2506" customWidth="1"/>
    <col min="13059" max="13059" width="15" style="2506" customWidth="1"/>
    <col min="13060" max="13060" width="12.28515625" style="2506" bestFit="1" customWidth="1"/>
    <col min="13061" max="13061" width="14.140625" style="2506" bestFit="1" customWidth="1"/>
    <col min="13062" max="13062" width="17.42578125" style="2506" customWidth="1"/>
    <col min="13063" max="13063" width="8.42578125" style="2506" customWidth="1"/>
    <col min="13064" max="13312" width="8.85546875" style="2506"/>
    <col min="13313" max="13313" width="14.7109375" style="2506" customWidth="1"/>
    <col min="13314" max="13314" width="17.140625" style="2506" customWidth="1"/>
    <col min="13315" max="13315" width="15" style="2506" customWidth="1"/>
    <col min="13316" max="13316" width="12.28515625" style="2506" bestFit="1" customWidth="1"/>
    <col min="13317" max="13317" width="14.140625" style="2506" bestFit="1" customWidth="1"/>
    <col min="13318" max="13318" width="17.42578125" style="2506" customWidth="1"/>
    <col min="13319" max="13319" width="8.42578125" style="2506" customWidth="1"/>
    <col min="13320" max="13568" width="8.85546875" style="2506"/>
    <col min="13569" max="13569" width="14.7109375" style="2506" customWidth="1"/>
    <col min="13570" max="13570" width="17.140625" style="2506" customWidth="1"/>
    <col min="13571" max="13571" width="15" style="2506" customWidth="1"/>
    <col min="13572" max="13572" width="12.28515625" style="2506" bestFit="1" customWidth="1"/>
    <col min="13573" max="13573" width="14.140625" style="2506" bestFit="1" customWidth="1"/>
    <col min="13574" max="13574" width="17.42578125" style="2506" customWidth="1"/>
    <col min="13575" max="13575" width="8.42578125" style="2506" customWidth="1"/>
    <col min="13576" max="13824" width="8.85546875" style="2506"/>
    <col min="13825" max="13825" width="14.7109375" style="2506" customWidth="1"/>
    <col min="13826" max="13826" width="17.140625" style="2506" customWidth="1"/>
    <col min="13827" max="13827" width="15" style="2506" customWidth="1"/>
    <col min="13828" max="13828" width="12.28515625" style="2506" bestFit="1" customWidth="1"/>
    <col min="13829" max="13829" width="14.140625" style="2506" bestFit="1" customWidth="1"/>
    <col min="13830" max="13830" width="17.42578125" style="2506" customWidth="1"/>
    <col min="13831" max="13831" width="8.42578125" style="2506" customWidth="1"/>
    <col min="13832" max="14080" width="8.85546875" style="2506"/>
    <col min="14081" max="14081" width="14.7109375" style="2506" customWidth="1"/>
    <col min="14082" max="14082" width="17.140625" style="2506" customWidth="1"/>
    <col min="14083" max="14083" width="15" style="2506" customWidth="1"/>
    <col min="14084" max="14084" width="12.28515625" style="2506" bestFit="1" customWidth="1"/>
    <col min="14085" max="14085" width="14.140625" style="2506" bestFit="1" customWidth="1"/>
    <col min="14086" max="14086" width="17.42578125" style="2506" customWidth="1"/>
    <col min="14087" max="14087" width="8.42578125" style="2506" customWidth="1"/>
    <col min="14088" max="14336" width="8.85546875" style="2506"/>
    <col min="14337" max="14337" width="14.7109375" style="2506" customWidth="1"/>
    <col min="14338" max="14338" width="17.140625" style="2506" customWidth="1"/>
    <col min="14339" max="14339" width="15" style="2506" customWidth="1"/>
    <col min="14340" max="14340" width="12.28515625" style="2506" bestFit="1" customWidth="1"/>
    <col min="14341" max="14341" width="14.140625" style="2506" bestFit="1" customWidth="1"/>
    <col min="14342" max="14342" width="17.42578125" style="2506" customWidth="1"/>
    <col min="14343" max="14343" width="8.42578125" style="2506" customWidth="1"/>
    <col min="14344" max="14592" width="8.85546875" style="2506"/>
    <col min="14593" max="14593" width="14.7109375" style="2506" customWidth="1"/>
    <col min="14594" max="14594" width="17.140625" style="2506" customWidth="1"/>
    <col min="14595" max="14595" width="15" style="2506" customWidth="1"/>
    <col min="14596" max="14596" width="12.28515625" style="2506" bestFit="1" customWidth="1"/>
    <col min="14597" max="14597" width="14.140625" style="2506" bestFit="1" customWidth="1"/>
    <col min="14598" max="14598" width="17.42578125" style="2506" customWidth="1"/>
    <col min="14599" max="14599" width="8.42578125" style="2506" customWidth="1"/>
    <col min="14600" max="14848" width="8.85546875" style="2506"/>
    <col min="14849" max="14849" width="14.7109375" style="2506" customWidth="1"/>
    <col min="14850" max="14850" width="17.140625" style="2506" customWidth="1"/>
    <col min="14851" max="14851" width="15" style="2506" customWidth="1"/>
    <col min="14852" max="14852" width="12.28515625" style="2506" bestFit="1" customWidth="1"/>
    <col min="14853" max="14853" width="14.140625" style="2506" bestFit="1" customWidth="1"/>
    <col min="14854" max="14854" width="17.42578125" style="2506" customWidth="1"/>
    <col min="14855" max="14855" width="8.42578125" style="2506" customWidth="1"/>
    <col min="14856" max="15104" width="8.85546875" style="2506"/>
    <col min="15105" max="15105" width="14.7109375" style="2506" customWidth="1"/>
    <col min="15106" max="15106" width="17.140625" style="2506" customWidth="1"/>
    <col min="15107" max="15107" width="15" style="2506" customWidth="1"/>
    <col min="15108" max="15108" width="12.28515625" style="2506" bestFit="1" customWidth="1"/>
    <col min="15109" max="15109" width="14.140625" style="2506" bestFit="1" customWidth="1"/>
    <col min="15110" max="15110" width="17.42578125" style="2506" customWidth="1"/>
    <col min="15111" max="15111" width="8.42578125" style="2506" customWidth="1"/>
    <col min="15112" max="15360" width="8.85546875" style="2506"/>
    <col min="15361" max="15361" width="14.7109375" style="2506" customWidth="1"/>
    <col min="15362" max="15362" width="17.140625" style="2506" customWidth="1"/>
    <col min="15363" max="15363" width="15" style="2506" customWidth="1"/>
    <col min="15364" max="15364" width="12.28515625" style="2506" bestFit="1" customWidth="1"/>
    <col min="15365" max="15365" width="14.140625" style="2506" bestFit="1" customWidth="1"/>
    <col min="15366" max="15366" width="17.42578125" style="2506" customWidth="1"/>
    <col min="15367" max="15367" width="8.42578125" style="2506" customWidth="1"/>
    <col min="15368" max="15616" width="8.85546875" style="2506"/>
    <col min="15617" max="15617" width="14.7109375" style="2506" customWidth="1"/>
    <col min="15618" max="15618" width="17.140625" style="2506" customWidth="1"/>
    <col min="15619" max="15619" width="15" style="2506" customWidth="1"/>
    <col min="15620" max="15620" width="12.28515625" style="2506" bestFit="1" customWidth="1"/>
    <col min="15621" max="15621" width="14.140625" style="2506" bestFit="1" customWidth="1"/>
    <col min="15622" max="15622" width="17.42578125" style="2506" customWidth="1"/>
    <col min="15623" max="15623" width="8.42578125" style="2506" customWidth="1"/>
    <col min="15624" max="15872" width="8.85546875" style="2506"/>
    <col min="15873" max="15873" width="14.7109375" style="2506" customWidth="1"/>
    <col min="15874" max="15874" width="17.140625" style="2506" customWidth="1"/>
    <col min="15875" max="15875" width="15" style="2506" customWidth="1"/>
    <col min="15876" max="15876" width="12.28515625" style="2506" bestFit="1" customWidth="1"/>
    <col min="15877" max="15877" width="14.140625" style="2506" bestFit="1" customWidth="1"/>
    <col min="15878" max="15878" width="17.42578125" style="2506" customWidth="1"/>
    <col min="15879" max="15879" width="8.42578125" style="2506" customWidth="1"/>
    <col min="15880" max="16128" width="8.85546875" style="2506"/>
    <col min="16129" max="16129" width="14.7109375" style="2506" customWidth="1"/>
    <col min="16130" max="16130" width="17.140625" style="2506" customWidth="1"/>
    <col min="16131" max="16131" width="15" style="2506" customWidth="1"/>
    <col min="16132" max="16132" width="12.28515625" style="2506" bestFit="1" customWidth="1"/>
    <col min="16133" max="16133" width="14.140625" style="2506" bestFit="1" customWidth="1"/>
    <col min="16134" max="16134" width="17.42578125" style="2506" customWidth="1"/>
    <col min="16135" max="16135" width="8.42578125" style="2506" customWidth="1"/>
    <col min="16136" max="16384" width="8.85546875" style="2506"/>
  </cols>
  <sheetData>
    <row r="1" spans="1:6" s="2501" customFormat="1" ht="17.25" x14ac:dyDescent="0.3">
      <c r="A1" s="2452" t="s">
        <v>4456</v>
      </c>
      <c r="B1" s="2500"/>
      <c r="C1" s="2500"/>
      <c r="D1" s="2500"/>
      <c r="E1" s="2500"/>
      <c r="F1" s="2500"/>
    </row>
    <row r="2" spans="1:6" s="2501" customFormat="1" ht="17.25" x14ac:dyDescent="0.3">
      <c r="A2" s="2452" t="s">
        <v>4457</v>
      </c>
      <c r="B2" s="2502"/>
      <c r="C2" s="2500"/>
      <c r="D2" s="2500"/>
      <c r="E2" s="2500"/>
      <c r="F2" s="2500"/>
    </row>
    <row r="3" spans="1:6" s="2501" customFormat="1" ht="13.5" customHeight="1" thickBot="1" x14ac:dyDescent="0.35">
      <c r="A3" s="2500"/>
      <c r="B3" s="2502"/>
      <c r="C3" s="2500"/>
      <c r="D3" s="2500"/>
      <c r="E3" s="2500"/>
      <c r="F3" s="2500"/>
    </row>
    <row r="4" spans="1:6" ht="18" thickTop="1" thickBot="1" x14ac:dyDescent="0.35">
      <c r="A4" s="2503"/>
      <c r="B4" s="2504"/>
      <c r="C4" s="2505"/>
      <c r="D4" s="2505"/>
      <c r="E4" s="3379" t="s">
        <v>4449</v>
      </c>
      <c r="F4" s="3380"/>
    </row>
    <row r="5" spans="1:6" ht="63.75" customHeight="1" thickBot="1" x14ac:dyDescent="0.35">
      <c r="A5" s="2507"/>
      <c r="B5" s="2508" t="s">
        <v>4458</v>
      </c>
      <c r="C5" s="2509" t="s">
        <v>4459</v>
      </c>
      <c r="D5" s="2509" t="s">
        <v>4460</v>
      </c>
      <c r="E5" s="2509" t="s">
        <v>4458</v>
      </c>
      <c r="F5" s="2510" t="s">
        <v>4459</v>
      </c>
    </row>
    <row r="6" spans="1:6" s="2511" customFormat="1" ht="17.25" hidden="1" customHeight="1" thickTop="1" x14ac:dyDescent="0.3">
      <c r="A6" s="2483">
        <v>40179</v>
      </c>
      <c r="B6" s="2479">
        <v>23220</v>
      </c>
      <c r="C6" s="2480">
        <v>146156</v>
      </c>
      <c r="D6" s="2480">
        <v>20</v>
      </c>
      <c r="E6" s="2481">
        <v>1661</v>
      </c>
      <c r="F6" s="2482">
        <v>6643</v>
      </c>
    </row>
    <row r="7" spans="1:6" s="2511" customFormat="1" ht="17.25" hidden="1" customHeight="1" thickTop="1" x14ac:dyDescent="0.3">
      <c r="A7" s="2483">
        <v>40210</v>
      </c>
      <c r="B7" s="2479">
        <v>23636</v>
      </c>
      <c r="C7" s="2480">
        <v>122529</v>
      </c>
      <c r="D7" s="2480">
        <v>18</v>
      </c>
      <c r="E7" s="2481">
        <v>1313</v>
      </c>
      <c r="F7" s="2482">
        <v>6807</v>
      </c>
    </row>
    <row r="8" spans="1:6" s="2511" customFormat="1" ht="17.25" hidden="1" customHeight="1" thickTop="1" x14ac:dyDescent="0.3">
      <c r="A8" s="2483">
        <v>40238</v>
      </c>
      <c r="B8" s="2479">
        <v>31374</v>
      </c>
      <c r="C8" s="2480">
        <v>147960</v>
      </c>
      <c r="D8" s="2480">
        <v>21</v>
      </c>
      <c r="E8" s="2481">
        <v>1494</v>
      </c>
      <c r="F8" s="2482">
        <v>7046</v>
      </c>
    </row>
    <row r="9" spans="1:6" s="2511" customFormat="1" ht="17.25" hidden="1" customHeight="1" thickTop="1" x14ac:dyDescent="0.3">
      <c r="A9" s="2483">
        <v>40269</v>
      </c>
      <c r="B9" s="2479">
        <v>28196</v>
      </c>
      <c r="C9" s="2480">
        <v>155766</v>
      </c>
      <c r="D9" s="2480">
        <v>22</v>
      </c>
      <c r="E9" s="2481">
        <v>1282</v>
      </c>
      <c r="F9" s="2482">
        <v>7080</v>
      </c>
    </row>
    <row r="10" spans="1:6" s="2511" customFormat="1" ht="17.25" hidden="1" customHeight="1" thickTop="1" x14ac:dyDescent="0.3">
      <c r="A10" s="2483">
        <v>40299</v>
      </c>
      <c r="B10" s="2479">
        <v>26950</v>
      </c>
      <c r="C10" s="2480">
        <v>128348</v>
      </c>
      <c r="D10" s="2480">
        <v>20</v>
      </c>
      <c r="E10" s="2481">
        <v>1348</v>
      </c>
      <c r="F10" s="2482">
        <v>6417</v>
      </c>
    </row>
    <row r="11" spans="1:6" s="2511" customFormat="1" ht="17.25" hidden="1" customHeight="1" thickTop="1" x14ac:dyDescent="0.3">
      <c r="A11" s="2483">
        <v>40330</v>
      </c>
      <c r="B11" s="2479">
        <v>32021</v>
      </c>
      <c r="C11" s="2480">
        <v>157459</v>
      </c>
      <c r="D11" s="2480">
        <v>22</v>
      </c>
      <c r="E11" s="2481">
        <v>1456</v>
      </c>
      <c r="F11" s="2482">
        <v>7157</v>
      </c>
    </row>
    <row r="12" spans="1:6" s="2511" customFormat="1" ht="17.25" hidden="1" customHeight="1" thickTop="1" x14ac:dyDescent="0.3">
      <c r="A12" s="2483">
        <v>40360</v>
      </c>
      <c r="B12" s="2479">
        <v>29038</v>
      </c>
      <c r="C12" s="2480">
        <v>131775</v>
      </c>
      <c r="D12" s="2480">
        <v>22</v>
      </c>
      <c r="E12" s="2481">
        <v>1320</v>
      </c>
      <c r="F12" s="2482">
        <v>5990</v>
      </c>
    </row>
    <row r="13" spans="1:6" s="2511" customFormat="1" ht="17.25" hidden="1" customHeight="1" thickTop="1" x14ac:dyDescent="0.3">
      <c r="A13" s="2483">
        <v>40391</v>
      </c>
      <c r="B13" s="2479">
        <v>30325</v>
      </c>
      <c r="C13" s="2480">
        <v>128293</v>
      </c>
      <c r="D13" s="2480">
        <v>22</v>
      </c>
      <c r="E13" s="2481">
        <v>1378</v>
      </c>
      <c r="F13" s="2482">
        <v>5831</v>
      </c>
    </row>
    <row r="14" spans="1:6" s="2511" customFormat="1" ht="17.25" hidden="1" customHeight="1" thickTop="1" x14ac:dyDescent="0.3">
      <c r="A14" s="2483">
        <v>40422</v>
      </c>
      <c r="B14" s="2479">
        <v>31858</v>
      </c>
      <c r="C14" s="2480">
        <v>148964</v>
      </c>
      <c r="D14" s="2480">
        <v>21</v>
      </c>
      <c r="E14" s="2481">
        <v>1517</v>
      </c>
      <c r="F14" s="2482">
        <v>7094</v>
      </c>
    </row>
    <row r="15" spans="1:6" s="2511" customFormat="1" ht="17.25" hidden="1" customHeight="1" thickTop="1" x14ac:dyDescent="0.3">
      <c r="A15" s="2483">
        <v>40452</v>
      </c>
      <c r="B15" s="2479">
        <v>29896</v>
      </c>
      <c r="C15" s="2480">
        <v>147274</v>
      </c>
      <c r="D15" s="2480">
        <v>21</v>
      </c>
      <c r="E15" s="2481">
        <v>1424</v>
      </c>
      <c r="F15" s="2482">
        <v>7013</v>
      </c>
    </row>
    <row r="16" spans="1:6" s="2511" customFormat="1" ht="17.25" hidden="1" customHeight="1" thickTop="1" x14ac:dyDescent="0.3">
      <c r="A16" s="2483">
        <v>40483</v>
      </c>
      <c r="B16" s="2479">
        <v>34491</v>
      </c>
      <c r="C16" s="2480">
        <v>152572.0152884</v>
      </c>
      <c r="D16" s="2480">
        <v>20</v>
      </c>
      <c r="E16" s="2481">
        <v>1724.55</v>
      </c>
      <c r="F16" s="2482">
        <v>7628.6007644199999</v>
      </c>
    </row>
    <row r="17" spans="1:6" s="2511" customFormat="1" ht="17.25" hidden="1" customHeight="1" thickTop="1" x14ac:dyDescent="0.3">
      <c r="A17" s="2483">
        <v>40522</v>
      </c>
      <c r="B17" s="2479">
        <v>45307</v>
      </c>
      <c r="C17" s="2480">
        <v>220826</v>
      </c>
      <c r="D17" s="2480">
        <v>23</v>
      </c>
      <c r="E17" s="2481">
        <v>1970</v>
      </c>
      <c r="F17" s="2482">
        <v>9601</v>
      </c>
    </row>
    <row r="18" spans="1:6" s="2511" customFormat="1" ht="17.25" hidden="1" customHeight="1" thickTop="1" x14ac:dyDescent="0.3">
      <c r="A18" s="2483">
        <v>40553</v>
      </c>
      <c r="B18" s="2479">
        <v>30565</v>
      </c>
      <c r="C18" s="2480">
        <v>153705.071</v>
      </c>
      <c r="D18" s="2480">
        <v>19</v>
      </c>
      <c r="E18" s="2481">
        <v>1609</v>
      </c>
      <c r="F18" s="2482">
        <v>8090</v>
      </c>
    </row>
    <row r="19" spans="1:6" s="2511" customFormat="1" ht="17.25" hidden="1" customHeight="1" thickTop="1" x14ac:dyDescent="0.3">
      <c r="A19" s="2483">
        <v>40584</v>
      </c>
      <c r="B19" s="2479">
        <v>30735</v>
      </c>
      <c r="C19" s="2480">
        <v>142370</v>
      </c>
      <c r="D19" s="2480">
        <v>18</v>
      </c>
      <c r="E19" s="2481">
        <v>1708</v>
      </c>
      <c r="F19" s="2482">
        <v>7909</v>
      </c>
    </row>
    <row r="20" spans="1:6" s="2511" customFormat="1" ht="17.25" hidden="1" customHeight="1" thickTop="1" x14ac:dyDescent="0.3">
      <c r="A20" s="2483">
        <v>40612</v>
      </c>
      <c r="B20" s="2479">
        <v>38636</v>
      </c>
      <c r="C20" s="2480">
        <v>168058</v>
      </c>
      <c r="D20" s="2480">
        <v>22</v>
      </c>
      <c r="E20" s="2481">
        <v>1756</v>
      </c>
      <c r="F20" s="2482">
        <v>7639</v>
      </c>
    </row>
    <row r="21" spans="1:6" s="2511" customFormat="1" ht="17.25" hidden="1" customHeight="1" thickTop="1" x14ac:dyDescent="0.3">
      <c r="A21" s="2483">
        <v>40643</v>
      </c>
      <c r="B21" s="2479">
        <v>33065</v>
      </c>
      <c r="C21" s="2480">
        <v>187887</v>
      </c>
      <c r="D21" s="2480">
        <v>20</v>
      </c>
      <c r="E21" s="2481">
        <v>1653</v>
      </c>
      <c r="F21" s="2482">
        <v>9394</v>
      </c>
    </row>
    <row r="22" spans="1:6" s="2511" customFormat="1" ht="17.25" hidden="1" customHeight="1" thickTop="1" x14ac:dyDescent="0.3">
      <c r="A22" s="2483">
        <v>40673</v>
      </c>
      <c r="B22" s="2479">
        <v>38149</v>
      </c>
      <c r="C22" s="2480">
        <v>169093</v>
      </c>
      <c r="D22" s="2480">
        <v>22</v>
      </c>
      <c r="E22" s="2481">
        <v>1734</v>
      </c>
      <c r="F22" s="2482">
        <v>7686</v>
      </c>
    </row>
    <row r="23" spans="1:6" s="2511" customFormat="1" ht="17.25" hidden="1" customHeight="1" thickTop="1" x14ac:dyDescent="0.3">
      <c r="A23" s="2483">
        <v>40704</v>
      </c>
      <c r="B23" s="2479">
        <v>39231</v>
      </c>
      <c r="C23" s="2480">
        <v>158713</v>
      </c>
      <c r="D23" s="2480">
        <v>22</v>
      </c>
      <c r="E23" s="2481">
        <v>1783</v>
      </c>
      <c r="F23" s="2482">
        <v>7214</v>
      </c>
    </row>
    <row r="24" spans="1:6" s="2511" customFormat="1" ht="17.25" hidden="1" customHeight="1" thickTop="1" x14ac:dyDescent="0.3">
      <c r="A24" s="2483">
        <v>40734</v>
      </c>
      <c r="B24" s="2479">
        <v>35465</v>
      </c>
      <c r="C24" s="2480">
        <v>156666</v>
      </c>
      <c r="D24" s="2480">
        <v>21</v>
      </c>
      <c r="E24" s="2481">
        <v>1689</v>
      </c>
      <c r="F24" s="2482">
        <v>7460</v>
      </c>
    </row>
    <row r="25" spans="1:6" s="2511" customFormat="1" ht="17.25" hidden="1" customHeight="1" thickTop="1" x14ac:dyDescent="0.3">
      <c r="A25" s="2483">
        <v>40756</v>
      </c>
      <c r="B25" s="2479">
        <v>37355</v>
      </c>
      <c r="C25" s="2480">
        <v>195303</v>
      </c>
      <c r="D25" s="2480">
        <v>22</v>
      </c>
      <c r="E25" s="2481">
        <v>1698</v>
      </c>
      <c r="F25" s="2482">
        <v>8877</v>
      </c>
    </row>
    <row r="26" spans="1:6" s="2511" customFormat="1" ht="17.25" hidden="1" customHeight="1" thickTop="1" x14ac:dyDescent="0.3">
      <c r="A26" s="2483">
        <v>40796</v>
      </c>
      <c r="B26" s="2479">
        <v>37949</v>
      </c>
      <c r="C26" s="2480">
        <v>168911</v>
      </c>
      <c r="D26" s="2480">
        <v>21</v>
      </c>
      <c r="E26" s="2481">
        <v>1807</v>
      </c>
      <c r="F26" s="2482">
        <v>8043</v>
      </c>
    </row>
    <row r="27" spans="1:6" s="2511" customFormat="1" ht="17.25" hidden="1" customHeight="1" thickTop="1" x14ac:dyDescent="0.3">
      <c r="A27" s="2483">
        <v>40826</v>
      </c>
      <c r="B27" s="2479">
        <v>35347</v>
      </c>
      <c r="C27" s="2480">
        <v>173163</v>
      </c>
      <c r="D27" s="2480">
        <v>20</v>
      </c>
      <c r="E27" s="2481">
        <v>1767</v>
      </c>
      <c r="F27" s="2482">
        <v>8658</v>
      </c>
    </row>
    <row r="28" spans="1:6" s="2511" customFormat="1" ht="17.25" hidden="1" customHeight="1" thickTop="1" x14ac:dyDescent="0.3">
      <c r="A28" s="2483">
        <v>40857</v>
      </c>
      <c r="B28" s="2479">
        <v>35318</v>
      </c>
      <c r="C28" s="2480">
        <v>189167</v>
      </c>
      <c r="D28" s="2480">
        <v>20</v>
      </c>
      <c r="E28" s="2481">
        <v>1766</v>
      </c>
      <c r="F28" s="2482">
        <v>9458</v>
      </c>
    </row>
    <row r="29" spans="1:6" s="2511" customFormat="1" ht="17.25" hidden="1" customHeight="1" thickTop="1" x14ac:dyDescent="0.3">
      <c r="A29" s="2483">
        <v>40887</v>
      </c>
      <c r="B29" s="2479">
        <v>47397</v>
      </c>
      <c r="C29" s="2480">
        <v>245244</v>
      </c>
      <c r="D29" s="2480">
        <v>22</v>
      </c>
      <c r="E29" s="2481">
        <v>2154</v>
      </c>
      <c r="F29" s="2482">
        <v>11147</v>
      </c>
    </row>
    <row r="30" spans="1:6" s="2511" customFormat="1" ht="17.25" hidden="1" customHeight="1" thickTop="1" x14ac:dyDescent="0.3">
      <c r="A30" s="2483">
        <v>40918</v>
      </c>
      <c r="B30" s="2479">
        <v>28635</v>
      </c>
      <c r="C30" s="2480">
        <v>129253</v>
      </c>
      <c r="D30" s="2480">
        <v>20</v>
      </c>
      <c r="E30" s="2481">
        <v>1432</v>
      </c>
      <c r="F30" s="2482">
        <v>6463</v>
      </c>
    </row>
    <row r="31" spans="1:6" s="2511" customFormat="1" ht="17.25" hidden="1" customHeight="1" thickTop="1" x14ac:dyDescent="0.3">
      <c r="A31" s="2483">
        <v>40949</v>
      </c>
      <c r="B31" s="2479">
        <v>35146</v>
      </c>
      <c r="C31" s="2480">
        <v>156697</v>
      </c>
      <c r="D31" s="2480">
        <v>18</v>
      </c>
      <c r="E31" s="2481">
        <v>1953</v>
      </c>
      <c r="F31" s="2482">
        <v>8705</v>
      </c>
    </row>
    <row r="32" spans="1:6" s="2511" customFormat="1" ht="17.25" hidden="1" customHeight="1" thickTop="1" x14ac:dyDescent="0.3">
      <c r="A32" s="2483">
        <v>40978</v>
      </c>
      <c r="B32" s="2479">
        <v>38191</v>
      </c>
      <c r="C32" s="2480">
        <v>141038</v>
      </c>
      <c r="D32" s="2480">
        <v>20</v>
      </c>
      <c r="E32" s="2481">
        <v>1910</v>
      </c>
      <c r="F32" s="2482">
        <v>7052</v>
      </c>
    </row>
    <row r="33" spans="1:6" s="2511" customFormat="1" ht="17.25" hidden="1" customHeight="1" thickTop="1" x14ac:dyDescent="0.3">
      <c r="A33" s="2483">
        <v>41009</v>
      </c>
      <c r="B33" s="2479">
        <v>40768</v>
      </c>
      <c r="C33" s="2480">
        <v>167377</v>
      </c>
      <c r="D33" s="2480">
        <v>21</v>
      </c>
      <c r="E33" s="2481">
        <v>1941</v>
      </c>
      <c r="F33" s="2482">
        <v>7970</v>
      </c>
    </row>
    <row r="34" spans="1:6" s="2511" customFormat="1" ht="17.25" hidden="1" customHeight="1" thickTop="1" x14ac:dyDescent="0.3">
      <c r="A34" s="2483">
        <v>41030</v>
      </c>
      <c r="B34" s="2479">
        <v>39880</v>
      </c>
      <c r="C34" s="2480">
        <v>154833</v>
      </c>
      <c r="D34" s="2480">
        <v>22</v>
      </c>
      <c r="E34" s="2481">
        <v>1813</v>
      </c>
      <c r="F34" s="2482">
        <v>7038</v>
      </c>
    </row>
    <row r="35" spans="1:6" s="2511" customFormat="1" ht="17.25" hidden="1" customHeight="1" thickTop="1" x14ac:dyDescent="0.3">
      <c r="A35" s="2483">
        <v>41061</v>
      </c>
      <c r="B35" s="2479">
        <v>38969</v>
      </c>
      <c r="C35" s="2480">
        <v>198870</v>
      </c>
      <c r="D35" s="2480">
        <v>21</v>
      </c>
      <c r="E35" s="2481">
        <v>1856</v>
      </c>
      <c r="F35" s="2482">
        <v>9470</v>
      </c>
    </row>
    <row r="36" spans="1:6" s="2511" customFormat="1" ht="17.25" hidden="1" customHeight="1" thickTop="1" x14ac:dyDescent="0.3">
      <c r="A36" s="2483">
        <v>41091</v>
      </c>
      <c r="B36" s="2479">
        <v>44750</v>
      </c>
      <c r="C36" s="2480">
        <v>170474</v>
      </c>
      <c r="D36" s="2480">
        <v>22</v>
      </c>
      <c r="E36" s="2481">
        <v>2034</v>
      </c>
      <c r="F36" s="2482">
        <v>7749</v>
      </c>
    </row>
    <row r="37" spans="1:6" s="2511" customFormat="1" ht="17.25" hidden="1" customHeight="1" thickTop="1" x14ac:dyDescent="0.3">
      <c r="A37" s="2483">
        <v>41122</v>
      </c>
      <c r="B37" s="2479">
        <v>37355</v>
      </c>
      <c r="C37" s="2480">
        <v>195303</v>
      </c>
      <c r="D37" s="2480">
        <v>21</v>
      </c>
      <c r="E37" s="2481">
        <v>1779</v>
      </c>
      <c r="F37" s="2482">
        <v>9300</v>
      </c>
    </row>
    <row r="38" spans="1:6" s="2511" customFormat="1" ht="17.25" hidden="1" customHeight="1" thickTop="1" x14ac:dyDescent="0.3">
      <c r="A38" s="2483">
        <v>41153</v>
      </c>
      <c r="B38" s="2479">
        <v>35953</v>
      </c>
      <c r="C38" s="2480">
        <v>141745</v>
      </c>
      <c r="D38" s="2480">
        <v>19</v>
      </c>
      <c r="E38" s="2481">
        <v>1892</v>
      </c>
      <c r="F38" s="2482">
        <v>7460</v>
      </c>
    </row>
    <row r="39" spans="1:6" s="2511" customFormat="1" ht="17.25" hidden="1" customHeight="1" thickTop="1" x14ac:dyDescent="0.3">
      <c r="A39" s="2483">
        <v>41183</v>
      </c>
      <c r="B39" s="2479">
        <v>46809</v>
      </c>
      <c r="C39" s="2480">
        <v>163355</v>
      </c>
      <c r="D39" s="2480">
        <v>23</v>
      </c>
      <c r="E39" s="2481">
        <v>2035</v>
      </c>
      <c r="F39" s="2482">
        <v>7102</v>
      </c>
    </row>
    <row r="40" spans="1:6" s="2511" customFormat="1" ht="17.25" hidden="1" customHeight="1" thickTop="1" x14ac:dyDescent="0.3">
      <c r="A40" s="2483">
        <v>41214</v>
      </c>
      <c r="B40" s="2479">
        <v>40944</v>
      </c>
      <c r="C40" s="2480">
        <v>195912</v>
      </c>
      <c r="D40" s="2480">
        <v>20</v>
      </c>
      <c r="E40" s="2481">
        <v>2047</v>
      </c>
      <c r="F40" s="2482">
        <v>9796</v>
      </c>
    </row>
    <row r="41" spans="1:6" s="2511" customFormat="1" ht="17.25" hidden="1" customHeight="1" thickTop="1" x14ac:dyDescent="0.3">
      <c r="A41" s="2483">
        <v>41244</v>
      </c>
      <c r="B41" s="2479">
        <v>51809</v>
      </c>
      <c r="C41" s="2480">
        <v>236716</v>
      </c>
      <c r="D41" s="2480">
        <v>20</v>
      </c>
      <c r="E41" s="2481">
        <v>2590</v>
      </c>
      <c r="F41" s="2482">
        <v>11836</v>
      </c>
    </row>
    <row r="42" spans="1:6" s="2511" customFormat="1" ht="17.25" hidden="1" customHeight="1" thickTop="1" x14ac:dyDescent="0.3">
      <c r="A42" s="2483">
        <v>41640</v>
      </c>
      <c r="B42" s="2479">
        <v>42403</v>
      </c>
      <c r="C42" s="2480">
        <v>180340</v>
      </c>
      <c r="D42" s="2480">
        <v>19</v>
      </c>
      <c r="E42" s="2480">
        <v>2232</v>
      </c>
      <c r="F42" s="2512">
        <v>9492</v>
      </c>
    </row>
    <row r="43" spans="1:6" s="2511" customFormat="1" ht="17.25" hidden="1" customHeight="1" thickTop="1" x14ac:dyDescent="0.3">
      <c r="A43" s="2483">
        <v>41671</v>
      </c>
      <c r="B43" s="2479">
        <v>46387</v>
      </c>
      <c r="C43" s="2480">
        <v>180036</v>
      </c>
      <c r="D43" s="2480">
        <v>18</v>
      </c>
      <c r="E43" s="2480">
        <v>2577</v>
      </c>
      <c r="F43" s="2512">
        <v>10002</v>
      </c>
    </row>
    <row r="44" spans="1:6" s="2511" customFormat="1" ht="17.25" hidden="1" customHeight="1" thickTop="1" x14ac:dyDescent="0.3">
      <c r="A44" s="2483">
        <v>41699</v>
      </c>
      <c r="B44" s="2479">
        <v>44655</v>
      </c>
      <c r="C44" s="2480">
        <v>152932</v>
      </c>
      <c r="D44" s="2480">
        <v>19</v>
      </c>
      <c r="E44" s="2480">
        <v>2350</v>
      </c>
      <c r="F44" s="2512">
        <v>8049</v>
      </c>
    </row>
    <row r="45" spans="1:6" s="2511" customFormat="1" ht="17.25" hidden="1" customHeight="1" thickTop="1" x14ac:dyDescent="0.3">
      <c r="A45" s="2483">
        <v>41730</v>
      </c>
      <c r="B45" s="2479">
        <v>55001</v>
      </c>
      <c r="C45" s="2480">
        <v>183452</v>
      </c>
      <c r="D45" s="2480">
        <v>22</v>
      </c>
      <c r="E45" s="2480">
        <v>2500</v>
      </c>
      <c r="F45" s="2512">
        <v>8339</v>
      </c>
    </row>
    <row r="46" spans="1:6" s="2511" customFormat="1" ht="17.25" hidden="1" customHeight="1" thickTop="1" x14ac:dyDescent="0.3">
      <c r="A46" s="2483">
        <v>41760</v>
      </c>
      <c r="B46" s="2479">
        <v>48119</v>
      </c>
      <c r="C46" s="2480">
        <v>197452</v>
      </c>
      <c r="D46" s="2480">
        <v>21</v>
      </c>
      <c r="E46" s="2480">
        <v>2291</v>
      </c>
      <c r="F46" s="2512">
        <v>9402</v>
      </c>
    </row>
    <row r="47" spans="1:6" s="2511" customFormat="1" ht="17.25" hidden="1" customHeight="1" thickTop="1" x14ac:dyDescent="0.3">
      <c r="A47" s="2483">
        <v>41791</v>
      </c>
      <c r="B47" s="2479">
        <v>53390</v>
      </c>
      <c r="C47" s="2480">
        <v>200862</v>
      </c>
      <c r="D47" s="2480">
        <v>21</v>
      </c>
      <c r="E47" s="2480">
        <v>2542</v>
      </c>
      <c r="F47" s="2512">
        <v>9565</v>
      </c>
    </row>
    <row r="48" spans="1:6" s="2511" customFormat="1" ht="17.25" hidden="1" customHeight="1" thickTop="1" x14ac:dyDescent="0.3">
      <c r="A48" s="2483">
        <v>41821</v>
      </c>
      <c r="B48" s="2479">
        <v>53313</v>
      </c>
      <c r="C48" s="2480">
        <v>183321</v>
      </c>
      <c r="D48" s="2480">
        <v>22</v>
      </c>
      <c r="E48" s="2480">
        <v>2423</v>
      </c>
      <c r="F48" s="2512">
        <v>8333</v>
      </c>
    </row>
    <row r="49" spans="1:6" s="2511" customFormat="1" ht="17.25" hidden="1" customHeight="1" thickTop="1" x14ac:dyDescent="0.3">
      <c r="A49" s="2483">
        <v>41852</v>
      </c>
      <c r="B49" s="2479">
        <v>46756</v>
      </c>
      <c r="C49" s="2480">
        <v>216798</v>
      </c>
      <c r="D49" s="2480">
        <v>20</v>
      </c>
      <c r="E49" s="2480">
        <v>2338</v>
      </c>
      <c r="F49" s="2512">
        <v>10840</v>
      </c>
    </row>
    <row r="50" spans="1:6" s="2511" customFormat="1" ht="17.25" hidden="1" customHeight="1" thickTop="1" x14ac:dyDescent="0.3">
      <c r="A50" s="2483">
        <v>41883</v>
      </c>
      <c r="B50" s="2479">
        <v>55791</v>
      </c>
      <c r="C50" s="2480">
        <v>250739</v>
      </c>
      <c r="D50" s="2480">
        <v>22</v>
      </c>
      <c r="E50" s="2480">
        <v>2536</v>
      </c>
      <c r="F50" s="2512">
        <v>11397</v>
      </c>
    </row>
    <row r="51" spans="1:6" s="2511" customFormat="1" ht="17.25" hidden="1" customHeight="1" thickTop="1" x14ac:dyDescent="0.3">
      <c r="A51" s="2483">
        <v>41913</v>
      </c>
      <c r="B51" s="2479">
        <v>56053</v>
      </c>
      <c r="C51" s="2480">
        <v>243022</v>
      </c>
      <c r="D51" s="2480">
        <v>22</v>
      </c>
      <c r="E51" s="2480">
        <v>2548</v>
      </c>
      <c r="F51" s="2512">
        <v>11046</v>
      </c>
    </row>
    <row r="52" spans="1:6" s="2511" customFormat="1" ht="17.25" hidden="1" customHeight="1" thickTop="1" x14ac:dyDescent="0.3">
      <c r="A52" s="2483">
        <v>41944</v>
      </c>
      <c r="B52" s="2479">
        <v>47833</v>
      </c>
      <c r="C52" s="2480">
        <v>205673</v>
      </c>
      <c r="D52" s="2480">
        <v>20</v>
      </c>
      <c r="E52" s="2480">
        <v>2392</v>
      </c>
      <c r="F52" s="2512">
        <v>10284</v>
      </c>
    </row>
    <row r="53" spans="1:6" s="2511" customFormat="1" ht="17.25" hidden="1" customHeight="1" thickTop="1" x14ac:dyDescent="0.3">
      <c r="A53" s="2483">
        <v>41974</v>
      </c>
      <c r="B53" s="2479">
        <v>72510</v>
      </c>
      <c r="C53" s="2480">
        <v>289473</v>
      </c>
      <c r="D53" s="2480">
        <v>21</v>
      </c>
      <c r="E53" s="2480">
        <v>3453</v>
      </c>
      <c r="F53" s="2512">
        <v>13784</v>
      </c>
    </row>
    <row r="54" spans="1:6" s="2511" customFormat="1" ht="17.25" hidden="1" customHeight="1" thickTop="1" x14ac:dyDescent="0.3">
      <c r="A54" s="2483">
        <v>42005</v>
      </c>
      <c r="B54" s="2479">
        <v>48380</v>
      </c>
      <c r="C54" s="2480">
        <v>173092</v>
      </c>
      <c r="D54" s="2480">
        <v>20</v>
      </c>
      <c r="E54" s="2480">
        <v>2419</v>
      </c>
      <c r="F54" s="2512">
        <v>8655</v>
      </c>
    </row>
    <row r="55" spans="1:6" s="2511" customFormat="1" ht="17.25" hidden="1" customHeight="1" thickTop="1" x14ac:dyDescent="0.3">
      <c r="A55" s="2483">
        <v>42036</v>
      </c>
      <c r="B55" s="2479">
        <v>51454</v>
      </c>
      <c r="C55" s="2480">
        <v>187546</v>
      </c>
      <c r="D55" s="2480">
        <v>17</v>
      </c>
      <c r="E55" s="2480">
        <v>3027</v>
      </c>
      <c r="F55" s="2512">
        <v>11032</v>
      </c>
    </row>
    <row r="56" spans="1:6" s="2511" customFormat="1" ht="17.25" hidden="1" customHeight="1" thickTop="1" x14ac:dyDescent="0.3">
      <c r="A56" s="2483">
        <v>42064</v>
      </c>
      <c r="B56" s="2479">
        <v>58553</v>
      </c>
      <c r="C56" s="2480">
        <v>268463</v>
      </c>
      <c r="D56" s="2480">
        <v>21</v>
      </c>
      <c r="E56" s="2480">
        <v>2788</v>
      </c>
      <c r="F56" s="2512">
        <v>12784</v>
      </c>
    </row>
    <row r="57" spans="1:6" s="2511" customFormat="1" ht="17.25" hidden="1" customHeight="1" thickTop="1" x14ac:dyDescent="0.3">
      <c r="A57" s="2483">
        <v>42095</v>
      </c>
      <c r="B57" s="2479">
        <v>57856</v>
      </c>
      <c r="C57" s="2480">
        <v>203457</v>
      </c>
      <c r="D57" s="2480">
        <v>22</v>
      </c>
      <c r="E57" s="2480">
        <v>2630</v>
      </c>
      <c r="F57" s="2512">
        <v>9248</v>
      </c>
    </row>
    <row r="58" spans="1:6" s="2511" customFormat="1" ht="17.25" hidden="1" customHeight="1" thickTop="1" x14ac:dyDescent="0.3">
      <c r="A58" s="2483">
        <v>42125</v>
      </c>
      <c r="B58" s="2479">
        <v>52109</v>
      </c>
      <c r="C58" s="2480">
        <v>206401</v>
      </c>
      <c r="D58" s="2480">
        <v>20</v>
      </c>
      <c r="E58" s="2480">
        <v>2605</v>
      </c>
      <c r="F58" s="2512">
        <v>10320</v>
      </c>
    </row>
    <row r="59" spans="1:6" s="2511" customFormat="1" ht="17.25" hidden="1" customHeight="1" thickTop="1" x14ac:dyDescent="0.3">
      <c r="A59" s="2483">
        <v>42156</v>
      </c>
      <c r="B59" s="2479">
        <v>63741</v>
      </c>
      <c r="C59" s="2480">
        <v>252415</v>
      </c>
      <c r="D59" s="2480">
        <v>22</v>
      </c>
      <c r="E59" s="2480">
        <v>2897</v>
      </c>
      <c r="F59" s="2512">
        <v>11473</v>
      </c>
    </row>
    <row r="60" spans="1:6" s="2511" customFormat="1" ht="17.25" hidden="1" customHeight="1" thickTop="1" x14ac:dyDescent="0.3">
      <c r="A60" s="2483">
        <v>42186</v>
      </c>
      <c r="B60" s="2479">
        <v>60872</v>
      </c>
      <c r="C60" s="2480">
        <v>165725</v>
      </c>
      <c r="D60" s="2480">
        <v>23</v>
      </c>
      <c r="E60" s="2480">
        <v>2647</v>
      </c>
      <c r="F60" s="2512">
        <v>7205</v>
      </c>
    </row>
    <row r="61" spans="1:6" s="2511" customFormat="1" ht="17.25" hidden="1" customHeight="1" thickTop="1" x14ac:dyDescent="0.3">
      <c r="A61" s="2483">
        <v>42217</v>
      </c>
      <c r="B61" s="2479">
        <v>55863</v>
      </c>
      <c r="C61" s="2480">
        <v>157986</v>
      </c>
      <c r="D61" s="2480">
        <v>21</v>
      </c>
      <c r="E61" s="2480">
        <v>2660</v>
      </c>
      <c r="F61" s="2512">
        <v>7523</v>
      </c>
    </row>
    <row r="62" spans="1:6" s="2511" customFormat="1" ht="17.25" hidden="1" customHeight="1" thickTop="1" x14ac:dyDescent="0.3">
      <c r="A62" s="2483">
        <v>42248</v>
      </c>
      <c r="B62" s="2479">
        <v>57801</v>
      </c>
      <c r="C62" s="2480">
        <v>162159</v>
      </c>
      <c r="D62" s="2480">
        <v>21</v>
      </c>
      <c r="E62" s="2480">
        <v>2752</v>
      </c>
      <c r="F62" s="2512">
        <v>7722</v>
      </c>
    </row>
    <row r="63" spans="1:6" s="2511" customFormat="1" ht="17.25" hidden="1" customHeight="1" thickTop="1" x14ac:dyDescent="0.3">
      <c r="A63" s="2483">
        <v>42278</v>
      </c>
      <c r="B63" s="2479">
        <v>59189</v>
      </c>
      <c r="C63" s="2480">
        <v>199123</v>
      </c>
      <c r="D63" s="2480">
        <v>22</v>
      </c>
      <c r="E63" s="2480">
        <v>2690</v>
      </c>
      <c r="F63" s="2512">
        <v>9051</v>
      </c>
    </row>
    <row r="64" spans="1:6" s="2511" customFormat="1" ht="17.25" hidden="1" customHeight="1" thickTop="1" x14ac:dyDescent="0.3">
      <c r="A64" s="2483">
        <v>42309</v>
      </c>
      <c r="B64" s="2479">
        <v>60462</v>
      </c>
      <c r="C64" s="2480">
        <v>177585</v>
      </c>
      <c r="D64" s="2480">
        <v>19</v>
      </c>
      <c r="E64" s="2480">
        <v>3182</v>
      </c>
      <c r="F64" s="2512">
        <v>9347</v>
      </c>
    </row>
    <row r="65" spans="1:6" s="2511" customFormat="1" ht="17.25" hidden="1" customHeight="1" thickTop="1" x14ac:dyDescent="0.3">
      <c r="A65" s="2483">
        <v>42339</v>
      </c>
      <c r="B65" s="2479">
        <v>76922</v>
      </c>
      <c r="C65" s="2480">
        <v>253578</v>
      </c>
      <c r="D65" s="2480">
        <v>22</v>
      </c>
      <c r="E65" s="2480">
        <v>3496</v>
      </c>
      <c r="F65" s="2512">
        <v>11526</v>
      </c>
    </row>
    <row r="66" spans="1:6" s="2511" customFormat="1" ht="17.25" hidden="1" customHeight="1" thickTop="1" x14ac:dyDescent="0.3">
      <c r="A66" s="2483">
        <v>42370</v>
      </c>
      <c r="B66" s="2479">
        <v>52011</v>
      </c>
      <c r="C66" s="2480">
        <v>253516</v>
      </c>
      <c r="D66" s="2480">
        <v>20</v>
      </c>
      <c r="E66" s="2480">
        <v>2601</v>
      </c>
      <c r="F66" s="2512">
        <v>12676</v>
      </c>
    </row>
    <row r="67" spans="1:6" s="2511" customFormat="1" ht="17.25" hidden="1" customHeight="1" thickTop="1" x14ac:dyDescent="0.3">
      <c r="A67" s="2483">
        <v>42401</v>
      </c>
      <c r="B67" s="2479">
        <v>62518</v>
      </c>
      <c r="C67" s="2480">
        <v>211597</v>
      </c>
      <c r="D67" s="2480">
        <v>19</v>
      </c>
      <c r="E67" s="2480">
        <v>3290</v>
      </c>
      <c r="F67" s="2512">
        <v>11137</v>
      </c>
    </row>
    <row r="68" spans="1:6" s="2511" customFormat="1" ht="17.25" hidden="1" customHeight="1" thickTop="1" x14ac:dyDescent="0.3">
      <c r="A68" s="2483">
        <v>42430</v>
      </c>
      <c r="B68" s="2479">
        <v>64922</v>
      </c>
      <c r="C68" s="2480">
        <v>223848</v>
      </c>
      <c r="D68" s="2480">
        <v>22</v>
      </c>
      <c r="E68" s="2480">
        <v>2951</v>
      </c>
      <c r="F68" s="2512">
        <v>10175</v>
      </c>
    </row>
    <row r="69" spans="1:6" s="2511" customFormat="1" ht="17.25" hidden="1" customHeight="1" thickTop="1" x14ac:dyDescent="0.3">
      <c r="A69" s="2483">
        <v>42461</v>
      </c>
      <c r="B69" s="2479">
        <v>57129</v>
      </c>
      <c r="C69" s="2480">
        <v>215673</v>
      </c>
      <c r="D69" s="2480">
        <v>20</v>
      </c>
      <c r="E69" s="2480">
        <v>2856</v>
      </c>
      <c r="F69" s="2512">
        <v>10784</v>
      </c>
    </row>
    <row r="70" spans="1:6" s="2511" customFormat="1" ht="17.25" hidden="1" customHeight="1" thickTop="1" x14ac:dyDescent="0.3">
      <c r="A70" s="2483">
        <v>42491</v>
      </c>
      <c r="B70" s="2479">
        <v>69200</v>
      </c>
      <c r="C70" s="2480">
        <v>219755</v>
      </c>
      <c r="D70" s="2480">
        <v>22</v>
      </c>
      <c r="E70" s="2480">
        <v>3145</v>
      </c>
      <c r="F70" s="2512">
        <v>9989</v>
      </c>
    </row>
    <row r="71" spans="1:6" s="2511" customFormat="1" ht="17.25" hidden="1" customHeight="1" thickTop="1" x14ac:dyDescent="0.3">
      <c r="A71" s="2483">
        <v>42522</v>
      </c>
      <c r="B71" s="2479">
        <v>65589</v>
      </c>
      <c r="C71" s="2480">
        <v>261357</v>
      </c>
      <c r="D71" s="2480">
        <v>22</v>
      </c>
      <c r="E71" s="2480">
        <v>2981</v>
      </c>
      <c r="F71" s="2512">
        <v>11880</v>
      </c>
    </row>
    <row r="72" spans="1:6" s="2511" customFormat="1" ht="17.25" hidden="1" customHeight="1" thickTop="1" x14ac:dyDescent="0.3">
      <c r="A72" s="2483">
        <v>42552</v>
      </c>
      <c r="B72" s="2479">
        <v>57011</v>
      </c>
      <c r="C72" s="2480">
        <v>222186</v>
      </c>
      <c r="D72" s="2480">
        <v>20</v>
      </c>
      <c r="E72" s="2480">
        <v>2851</v>
      </c>
      <c r="F72" s="2512">
        <v>11109</v>
      </c>
    </row>
    <row r="73" spans="1:6" s="2511" customFormat="1" ht="17.25" hidden="1" customHeight="1" thickTop="1" x14ac:dyDescent="0.3">
      <c r="A73" s="2483">
        <v>42583</v>
      </c>
      <c r="B73" s="2479">
        <v>68655</v>
      </c>
      <c r="C73" s="2480">
        <v>226764</v>
      </c>
      <c r="D73" s="2480">
        <v>22</v>
      </c>
      <c r="E73" s="2480">
        <v>3121</v>
      </c>
      <c r="F73" s="2512">
        <v>10307</v>
      </c>
    </row>
    <row r="74" spans="1:6" s="2511" customFormat="1" ht="17.25" hidden="1" customHeight="1" thickTop="1" x14ac:dyDescent="0.3">
      <c r="A74" s="2483">
        <v>42614</v>
      </c>
      <c r="B74" s="2479">
        <v>63895</v>
      </c>
      <c r="C74" s="2480">
        <v>220931</v>
      </c>
      <c r="D74" s="2480">
        <v>21</v>
      </c>
      <c r="E74" s="2480">
        <v>3043</v>
      </c>
      <c r="F74" s="2512">
        <v>10521</v>
      </c>
    </row>
    <row r="75" spans="1:6" s="2511" customFormat="1" ht="17.25" hidden="1" customHeight="1" thickTop="1" x14ac:dyDescent="0.3">
      <c r="A75" s="2483">
        <v>42644</v>
      </c>
      <c r="B75" s="2479">
        <v>64811</v>
      </c>
      <c r="C75" s="2480">
        <v>188398</v>
      </c>
      <c r="D75" s="2480">
        <v>21</v>
      </c>
      <c r="E75" s="2480">
        <v>3086</v>
      </c>
      <c r="F75" s="2512">
        <v>8971</v>
      </c>
    </row>
    <row r="76" spans="1:6" s="2511" customFormat="1" ht="17.25" hidden="1" customHeight="1" thickTop="1" x14ac:dyDescent="0.3">
      <c r="A76" s="2483">
        <v>42675</v>
      </c>
      <c r="B76" s="2479">
        <v>65062</v>
      </c>
      <c r="C76" s="2480">
        <v>196024</v>
      </c>
      <c r="D76" s="2480">
        <v>21</v>
      </c>
      <c r="E76" s="2480">
        <v>3098</v>
      </c>
      <c r="F76" s="2512">
        <v>9334</v>
      </c>
    </row>
    <row r="77" spans="1:6" s="2511" customFormat="1" ht="17.25" hidden="1" customHeight="1" thickTop="1" x14ac:dyDescent="0.3">
      <c r="A77" s="2483">
        <v>42705</v>
      </c>
      <c r="B77" s="2479">
        <v>81451</v>
      </c>
      <c r="C77" s="2480">
        <v>260639</v>
      </c>
      <c r="D77" s="2480">
        <v>22</v>
      </c>
      <c r="E77" s="2480">
        <v>3702</v>
      </c>
      <c r="F77" s="2512">
        <v>11847</v>
      </c>
    </row>
    <row r="78" spans="1:6" s="2511" customFormat="1" ht="17.25" hidden="1" customHeight="1" thickTop="1" x14ac:dyDescent="0.3">
      <c r="A78" s="2483">
        <v>42736</v>
      </c>
      <c r="B78" s="2479">
        <v>66836</v>
      </c>
      <c r="C78" s="2480">
        <v>227128</v>
      </c>
      <c r="D78" s="2480">
        <v>21</v>
      </c>
      <c r="E78" s="2480">
        <v>3183</v>
      </c>
      <c r="F78" s="2512">
        <v>10816</v>
      </c>
    </row>
    <row r="79" spans="1:6" s="2511" customFormat="1" ht="16.5" hidden="1" customHeight="1" x14ac:dyDescent="0.3">
      <c r="A79" s="2484">
        <v>42767</v>
      </c>
      <c r="B79" s="2479">
        <v>62308</v>
      </c>
      <c r="C79" s="2480">
        <v>172975</v>
      </c>
      <c r="D79" s="2480">
        <v>17</v>
      </c>
      <c r="E79" s="2480">
        <v>3665</v>
      </c>
      <c r="F79" s="2512">
        <v>10175</v>
      </c>
    </row>
    <row r="80" spans="1:6" s="2511" customFormat="1" ht="16.5" hidden="1" customHeight="1" x14ac:dyDescent="0.3">
      <c r="A80" s="2484">
        <v>42795</v>
      </c>
      <c r="B80" s="2479">
        <v>76832</v>
      </c>
      <c r="C80" s="2480">
        <v>260402</v>
      </c>
      <c r="D80" s="2480">
        <v>22</v>
      </c>
      <c r="E80" s="2480">
        <v>3492</v>
      </c>
      <c r="F80" s="2512">
        <v>11836</v>
      </c>
    </row>
    <row r="81" spans="1:6" s="2511" customFormat="1" ht="16.5" hidden="1" customHeight="1" x14ac:dyDescent="0.3">
      <c r="A81" s="2484">
        <v>42826</v>
      </c>
      <c r="B81" s="2479">
        <v>65388</v>
      </c>
      <c r="C81" s="2480">
        <v>234471</v>
      </c>
      <c r="D81" s="2480">
        <v>20</v>
      </c>
      <c r="E81" s="2480">
        <v>3269</v>
      </c>
      <c r="F81" s="2512">
        <v>11724</v>
      </c>
    </row>
    <row r="82" spans="1:6" s="2511" customFormat="1" ht="16.5" hidden="1" customHeight="1" x14ac:dyDescent="0.3">
      <c r="A82" s="2484">
        <v>42856</v>
      </c>
      <c r="B82" s="2479">
        <v>83833</v>
      </c>
      <c r="C82" s="2480">
        <v>216262</v>
      </c>
      <c r="D82" s="2480">
        <v>22</v>
      </c>
      <c r="E82" s="2480">
        <v>3811</v>
      </c>
      <c r="F82" s="2512">
        <v>9830</v>
      </c>
    </row>
    <row r="83" spans="1:6" s="2511" customFormat="1" ht="16.5" hidden="1" customHeight="1" x14ac:dyDescent="0.3">
      <c r="A83" s="2484">
        <v>42887</v>
      </c>
      <c r="B83" s="2479">
        <v>78973</v>
      </c>
      <c r="C83" s="2480">
        <v>253396</v>
      </c>
      <c r="D83" s="2480">
        <v>21</v>
      </c>
      <c r="E83" s="2480">
        <v>3761</v>
      </c>
      <c r="F83" s="2512">
        <v>12066</v>
      </c>
    </row>
    <row r="84" spans="1:6" s="2511" customFormat="1" ht="16.5" hidden="1" customHeight="1" x14ac:dyDescent="0.3">
      <c r="A84" s="2484">
        <v>42917</v>
      </c>
      <c r="B84" s="2479">
        <v>77852</v>
      </c>
      <c r="C84" s="2480">
        <v>259200</v>
      </c>
      <c r="D84" s="2480">
        <v>21</v>
      </c>
      <c r="E84" s="2480">
        <v>3707</v>
      </c>
      <c r="F84" s="2512">
        <v>12343</v>
      </c>
    </row>
    <row r="85" spans="1:6" s="2511" customFormat="1" ht="16.5" hidden="1" customHeight="1" x14ac:dyDescent="0.3">
      <c r="A85" s="2484">
        <v>42948</v>
      </c>
      <c r="B85" s="2479">
        <v>79598</v>
      </c>
      <c r="C85" s="2480">
        <v>238941</v>
      </c>
      <c r="D85" s="2480">
        <v>23</v>
      </c>
      <c r="E85" s="2480">
        <v>3461</v>
      </c>
      <c r="F85" s="2512">
        <v>10389</v>
      </c>
    </row>
    <row r="86" spans="1:6" s="2511" customFormat="1" ht="16.5" hidden="1" customHeight="1" x14ac:dyDescent="0.3">
      <c r="A86" s="2484">
        <v>42979</v>
      </c>
      <c r="B86" s="2479">
        <v>71140</v>
      </c>
      <c r="C86" s="2480">
        <v>240405</v>
      </c>
      <c r="D86" s="2480">
        <v>21</v>
      </c>
      <c r="E86" s="2480">
        <v>3388</v>
      </c>
      <c r="F86" s="2512">
        <v>11448</v>
      </c>
    </row>
    <row r="87" spans="1:6" s="2511" customFormat="1" ht="16.5" hidden="1" customHeight="1" x14ac:dyDescent="0.3">
      <c r="A87" s="2484">
        <v>43009</v>
      </c>
      <c r="B87" s="2479">
        <v>90624</v>
      </c>
      <c r="C87" s="2480">
        <v>229265</v>
      </c>
      <c r="D87" s="2480">
        <v>21</v>
      </c>
      <c r="E87" s="2480">
        <v>4315</v>
      </c>
      <c r="F87" s="2512">
        <v>10917</v>
      </c>
    </row>
    <row r="88" spans="1:6" s="2511" customFormat="1" ht="16.5" hidden="1" customHeight="1" x14ac:dyDescent="0.3">
      <c r="A88" s="2484">
        <v>43040</v>
      </c>
      <c r="B88" s="2479">
        <v>82355</v>
      </c>
      <c r="C88" s="2480">
        <v>213845</v>
      </c>
      <c r="D88" s="2480">
        <v>20</v>
      </c>
      <c r="E88" s="2480">
        <v>4118</v>
      </c>
      <c r="F88" s="2512">
        <v>10692</v>
      </c>
    </row>
    <row r="89" spans="1:6" s="2511" customFormat="1" ht="16.5" hidden="1" customHeight="1" x14ac:dyDescent="0.3">
      <c r="A89" s="2484">
        <v>43070</v>
      </c>
      <c r="B89" s="2479">
        <v>99690</v>
      </c>
      <c r="C89" s="2480">
        <v>282514</v>
      </c>
      <c r="D89" s="2480">
        <v>20</v>
      </c>
      <c r="E89" s="2480">
        <v>4985</v>
      </c>
      <c r="F89" s="2512">
        <v>14126</v>
      </c>
    </row>
    <row r="90" spans="1:6" s="2511" customFormat="1" ht="17.25" hidden="1" customHeight="1" thickTop="1" x14ac:dyDescent="0.3">
      <c r="A90" s="2484">
        <v>43101</v>
      </c>
      <c r="B90" s="2479">
        <v>78536</v>
      </c>
      <c r="C90" s="2480">
        <v>235683</v>
      </c>
      <c r="D90" s="2480">
        <v>19</v>
      </c>
      <c r="E90" s="2480">
        <v>4133</v>
      </c>
      <c r="F90" s="2512">
        <v>12404</v>
      </c>
    </row>
    <row r="91" spans="1:6" s="2511" customFormat="1" ht="16.5" hidden="1" customHeight="1" x14ac:dyDescent="0.3">
      <c r="A91" s="2484">
        <v>43132</v>
      </c>
      <c r="B91" s="2479">
        <v>86723</v>
      </c>
      <c r="C91" s="2480">
        <v>293041</v>
      </c>
      <c r="D91" s="2480">
        <v>17</v>
      </c>
      <c r="E91" s="2480">
        <v>5101</v>
      </c>
      <c r="F91" s="2512">
        <v>17238</v>
      </c>
    </row>
    <row r="92" spans="1:6" s="2511" customFormat="1" ht="16.5" hidden="1" customHeight="1" x14ac:dyDescent="0.3">
      <c r="A92" s="2484">
        <v>43160</v>
      </c>
      <c r="B92" s="2479">
        <v>82482</v>
      </c>
      <c r="C92" s="2480">
        <v>247221</v>
      </c>
      <c r="D92" s="2480">
        <v>21</v>
      </c>
      <c r="E92" s="2480">
        <v>3928</v>
      </c>
      <c r="F92" s="2512">
        <v>11772</v>
      </c>
    </row>
    <row r="93" spans="1:6" s="2511" customFormat="1" ht="16.5" hidden="1" customHeight="1" x14ac:dyDescent="0.3">
      <c r="A93" s="2484">
        <v>43191</v>
      </c>
      <c r="B93" s="2479">
        <v>92093</v>
      </c>
      <c r="C93" s="2480">
        <v>273906</v>
      </c>
      <c r="D93" s="2480">
        <v>21</v>
      </c>
      <c r="E93" s="2480">
        <v>4385</v>
      </c>
      <c r="F93" s="2512">
        <v>13043</v>
      </c>
    </row>
    <row r="94" spans="1:6" s="2511" customFormat="1" ht="16.5" hidden="1" customHeight="1" x14ac:dyDescent="0.3">
      <c r="A94" s="2484">
        <v>43221</v>
      </c>
      <c r="B94" s="2479">
        <v>91042</v>
      </c>
      <c r="C94" s="2480">
        <v>266885</v>
      </c>
      <c r="D94" s="2480">
        <v>22</v>
      </c>
      <c r="E94" s="2480">
        <v>4138</v>
      </c>
      <c r="F94" s="2512">
        <v>12131</v>
      </c>
    </row>
    <row r="95" spans="1:6" s="2511" customFormat="1" ht="16.5" hidden="1" customHeight="1" x14ac:dyDescent="0.3">
      <c r="A95" s="2484">
        <v>43252</v>
      </c>
      <c r="B95" s="2479">
        <v>91994</v>
      </c>
      <c r="C95" s="2480">
        <v>267348</v>
      </c>
      <c r="D95" s="2480">
        <v>21</v>
      </c>
      <c r="E95" s="2480">
        <v>4381</v>
      </c>
      <c r="F95" s="2512">
        <v>12731</v>
      </c>
    </row>
    <row r="96" spans="1:6" s="2511" customFormat="1" ht="16.5" hidden="1" customHeight="1" x14ac:dyDescent="0.3">
      <c r="A96" s="2484">
        <v>43282</v>
      </c>
      <c r="B96" s="2479">
        <v>92490</v>
      </c>
      <c r="C96" s="2480">
        <v>195832</v>
      </c>
      <c r="D96" s="2480">
        <v>22</v>
      </c>
      <c r="E96" s="2480">
        <v>4204</v>
      </c>
      <c r="F96" s="2512">
        <v>8901</v>
      </c>
    </row>
    <row r="97" spans="1:8" s="2511" customFormat="1" ht="16.5" hidden="1" customHeight="1" x14ac:dyDescent="0.3">
      <c r="A97" s="2484">
        <v>43313</v>
      </c>
      <c r="B97" s="2479">
        <v>91096</v>
      </c>
      <c r="C97" s="2480">
        <v>242535</v>
      </c>
      <c r="D97" s="2480">
        <v>22</v>
      </c>
      <c r="E97" s="2480">
        <v>4141</v>
      </c>
      <c r="F97" s="2512">
        <v>11024</v>
      </c>
    </row>
    <row r="98" spans="1:8" s="2511" customFormat="1" ht="16.5" hidden="1" customHeight="1" x14ac:dyDescent="0.3">
      <c r="A98" s="2484">
        <v>43344</v>
      </c>
      <c r="B98" s="2479">
        <v>76792</v>
      </c>
      <c r="C98" s="2480">
        <v>194841</v>
      </c>
      <c r="D98" s="2480">
        <v>19</v>
      </c>
      <c r="E98" s="2480">
        <v>4042</v>
      </c>
      <c r="F98" s="2512">
        <v>10255</v>
      </c>
    </row>
    <row r="99" spans="1:8" s="2511" customFormat="1" ht="16.5" hidden="1" customHeight="1" x14ac:dyDescent="0.3">
      <c r="A99" s="2484">
        <v>43374</v>
      </c>
      <c r="B99" s="2479">
        <v>107212</v>
      </c>
      <c r="C99" s="2480">
        <v>239481</v>
      </c>
      <c r="D99" s="2480">
        <v>23</v>
      </c>
      <c r="E99" s="2480">
        <v>4661</v>
      </c>
      <c r="F99" s="2512">
        <v>10412</v>
      </c>
    </row>
    <row r="100" spans="1:8" s="2511" customFormat="1" ht="16.5" hidden="1" customHeight="1" x14ac:dyDescent="0.3">
      <c r="A100" s="2484">
        <v>43405</v>
      </c>
      <c r="B100" s="2479">
        <v>93267</v>
      </c>
      <c r="C100" s="2480">
        <v>249899</v>
      </c>
      <c r="D100" s="2480">
        <v>20</v>
      </c>
      <c r="E100" s="2480">
        <v>4663</v>
      </c>
      <c r="F100" s="2512">
        <v>12495</v>
      </c>
    </row>
    <row r="101" spans="1:8" s="2511" customFormat="1" ht="16.5" hidden="1" customHeight="1" x14ac:dyDescent="0.3">
      <c r="A101" s="2484">
        <v>43435</v>
      </c>
      <c r="B101" s="2479">
        <v>111315</v>
      </c>
      <c r="C101" s="2480">
        <v>295538</v>
      </c>
      <c r="D101" s="2480">
        <v>20</v>
      </c>
      <c r="E101" s="2480">
        <v>5566</v>
      </c>
      <c r="F101" s="2512">
        <v>14777</v>
      </c>
    </row>
    <row r="102" spans="1:8" s="2511" customFormat="1" ht="17.25" thickTop="1" x14ac:dyDescent="0.3">
      <c r="A102" s="2484">
        <v>43466</v>
      </c>
      <c r="B102" s="2479">
        <v>102170</v>
      </c>
      <c r="C102" s="2480">
        <v>247334</v>
      </c>
      <c r="D102" s="2480">
        <v>20</v>
      </c>
      <c r="E102" s="2480">
        <v>5109</v>
      </c>
      <c r="F102" s="2512">
        <v>12367</v>
      </c>
    </row>
    <row r="103" spans="1:8" s="2511" customFormat="1" x14ac:dyDescent="0.3">
      <c r="A103" s="2484">
        <v>43497</v>
      </c>
      <c r="B103" s="2479">
        <v>86111</v>
      </c>
      <c r="C103" s="2480">
        <v>238735</v>
      </c>
      <c r="D103" s="2480">
        <v>18</v>
      </c>
      <c r="E103" s="2480">
        <v>4784</v>
      </c>
      <c r="F103" s="2512">
        <v>13263</v>
      </c>
    </row>
    <row r="104" spans="1:8" s="2511" customFormat="1" x14ac:dyDescent="0.3">
      <c r="A104" s="2483">
        <v>43525</v>
      </c>
      <c r="B104" s="2479">
        <v>87109</v>
      </c>
      <c r="C104" s="2480">
        <v>244427</v>
      </c>
      <c r="D104" s="2480">
        <v>19</v>
      </c>
      <c r="E104" s="2480">
        <v>4585</v>
      </c>
      <c r="F104" s="2512">
        <v>12865</v>
      </c>
    </row>
    <row r="105" spans="1:8" s="2511" customFormat="1" x14ac:dyDescent="0.3">
      <c r="A105" s="2483">
        <v>43556</v>
      </c>
      <c r="B105" s="2479">
        <v>107169</v>
      </c>
      <c r="C105" s="2480">
        <v>272553</v>
      </c>
      <c r="D105" s="2480">
        <v>22</v>
      </c>
      <c r="E105" s="2480">
        <v>4871</v>
      </c>
      <c r="F105" s="2512">
        <v>12389</v>
      </c>
    </row>
    <row r="106" spans="1:8" s="2511" customFormat="1" x14ac:dyDescent="0.3">
      <c r="A106" s="2483">
        <v>43586</v>
      </c>
      <c r="B106" s="2479">
        <v>103041</v>
      </c>
      <c r="C106" s="2480">
        <v>292643</v>
      </c>
      <c r="D106" s="2480">
        <v>22</v>
      </c>
      <c r="E106" s="2480">
        <v>4684</v>
      </c>
      <c r="F106" s="2512">
        <v>13302</v>
      </c>
    </row>
    <row r="107" spans="1:8" s="2511" customFormat="1" x14ac:dyDescent="0.3">
      <c r="A107" s="2483">
        <v>43617</v>
      </c>
      <c r="B107" s="2479">
        <v>96992</v>
      </c>
      <c r="C107" s="2480">
        <v>321512</v>
      </c>
      <c r="D107" s="2480">
        <v>19</v>
      </c>
      <c r="E107" s="2480">
        <v>5105</v>
      </c>
      <c r="F107" s="2512">
        <v>16922</v>
      </c>
    </row>
    <row r="108" spans="1:8" s="2511" customFormat="1" x14ac:dyDescent="0.3">
      <c r="A108" s="2483">
        <v>43647</v>
      </c>
      <c r="B108" s="2479">
        <v>104816</v>
      </c>
      <c r="C108" s="2480">
        <v>225573</v>
      </c>
      <c r="D108" s="2480">
        <v>24</v>
      </c>
      <c r="E108" s="2480">
        <v>4367</v>
      </c>
      <c r="F108" s="2512">
        <v>9399</v>
      </c>
    </row>
    <row r="109" spans="1:8" s="2511" customFormat="1" x14ac:dyDescent="0.3">
      <c r="A109" s="2483">
        <v>43678</v>
      </c>
      <c r="B109" s="2479">
        <v>93962</v>
      </c>
      <c r="C109" s="2480">
        <v>269150</v>
      </c>
      <c r="D109" s="2480">
        <v>22</v>
      </c>
      <c r="E109" s="2480">
        <v>4271</v>
      </c>
      <c r="F109" s="2512">
        <v>12234</v>
      </c>
    </row>
    <row r="110" spans="1:8" s="2511" customFormat="1" x14ac:dyDescent="0.3">
      <c r="A110" s="2483">
        <v>43709</v>
      </c>
      <c r="B110" s="2479">
        <v>107491</v>
      </c>
      <c r="C110" s="2480">
        <v>246650</v>
      </c>
      <c r="D110" s="2480">
        <v>19</v>
      </c>
      <c r="E110" s="2480">
        <v>5657</v>
      </c>
      <c r="F110" s="2512">
        <v>12982</v>
      </c>
    </row>
    <row r="111" spans="1:8" s="2511" customFormat="1" x14ac:dyDescent="0.3">
      <c r="A111" s="2483">
        <v>43739</v>
      </c>
      <c r="B111" s="2479">
        <v>110379</v>
      </c>
      <c r="C111" s="2480">
        <v>276285</v>
      </c>
      <c r="D111" s="2480">
        <v>23</v>
      </c>
      <c r="E111" s="2480">
        <v>4799</v>
      </c>
      <c r="F111" s="2512">
        <v>12012</v>
      </c>
    </row>
    <row r="112" spans="1:8" s="2511" customFormat="1" x14ac:dyDescent="0.3">
      <c r="A112" s="2483">
        <v>43770</v>
      </c>
      <c r="B112" s="2479">
        <v>92147</v>
      </c>
      <c r="C112" s="2480">
        <v>301442</v>
      </c>
      <c r="D112" s="2480">
        <v>19</v>
      </c>
      <c r="E112" s="2480">
        <v>4850</v>
      </c>
      <c r="F112" s="2512">
        <v>15865.368421052632</v>
      </c>
      <c r="G112" s="2513"/>
      <c r="H112" s="2513"/>
    </row>
    <row r="113" spans="1:8" s="2511" customFormat="1" x14ac:dyDescent="0.3">
      <c r="A113" s="2483">
        <v>43800</v>
      </c>
      <c r="B113" s="2479">
        <v>131738</v>
      </c>
      <c r="C113" s="2480">
        <v>359946</v>
      </c>
      <c r="D113" s="2480">
        <v>20</v>
      </c>
      <c r="E113" s="2480">
        <v>6587</v>
      </c>
      <c r="F113" s="2512">
        <v>17997</v>
      </c>
      <c r="G113" s="2513"/>
      <c r="H113" s="2513"/>
    </row>
    <row r="114" spans="1:8" s="2511" customFormat="1" x14ac:dyDescent="0.3">
      <c r="A114" s="2483">
        <v>43831</v>
      </c>
      <c r="B114" s="2479">
        <v>117273</v>
      </c>
      <c r="C114" s="2480">
        <v>354569</v>
      </c>
      <c r="D114" s="2480">
        <v>21</v>
      </c>
      <c r="E114" s="2480">
        <f>B114/D114</f>
        <v>5584.4285714285716</v>
      </c>
      <c r="F114" s="2512">
        <f>C114/D114</f>
        <v>16884.238095238095</v>
      </c>
      <c r="G114" s="2513"/>
      <c r="H114" s="2513"/>
    </row>
    <row r="115" spans="1:8" s="2511" customFormat="1" x14ac:dyDescent="0.3">
      <c r="A115" s="2483">
        <v>43862</v>
      </c>
      <c r="B115" s="2479">
        <v>88864</v>
      </c>
      <c r="C115" s="2480">
        <v>332152</v>
      </c>
      <c r="D115" s="2480">
        <v>19</v>
      </c>
      <c r="E115" s="2480">
        <v>4677</v>
      </c>
      <c r="F115" s="2512">
        <v>17482</v>
      </c>
      <c r="G115" s="2514"/>
      <c r="H115" s="2513"/>
    </row>
    <row r="116" spans="1:8" s="2511" customFormat="1" x14ac:dyDescent="0.3">
      <c r="A116" s="2483">
        <v>43891</v>
      </c>
      <c r="B116" s="2479">
        <v>97707</v>
      </c>
      <c r="C116" s="2480">
        <v>261527</v>
      </c>
      <c r="D116" s="2480">
        <v>20</v>
      </c>
      <c r="E116" s="2480">
        <v>4885</v>
      </c>
      <c r="F116" s="2512">
        <v>13076</v>
      </c>
      <c r="G116" s="2514"/>
      <c r="H116" s="2513"/>
    </row>
    <row r="117" spans="1:8" s="2511" customFormat="1" x14ac:dyDescent="0.3">
      <c r="A117" s="2483">
        <v>43922</v>
      </c>
      <c r="B117" s="2479">
        <v>92158</v>
      </c>
      <c r="C117" s="2480">
        <v>211732</v>
      </c>
      <c r="D117" s="2480">
        <v>22</v>
      </c>
      <c r="E117" s="2480">
        <v>4189</v>
      </c>
      <c r="F117" s="2512">
        <v>9624</v>
      </c>
      <c r="G117" s="2514"/>
      <c r="H117" s="2513"/>
    </row>
    <row r="118" spans="1:8" s="2511" customFormat="1" x14ac:dyDescent="0.3">
      <c r="A118" s="2483">
        <v>43952</v>
      </c>
      <c r="B118" s="2479">
        <v>94609</v>
      </c>
      <c r="C118" s="2480">
        <v>212297</v>
      </c>
      <c r="D118" s="2480">
        <v>20</v>
      </c>
      <c r="E118" s="2480">
        <v>4730</v>
      </c>
      <c r="F118" s="2512">
        <v>10615</v>
      </c>
      <c r="G118" s="2514"/>
      <c r="H118" s="2513"/>
    </row>
    <row r="119" spans="1:8" s="2511" customFormat="1" x14ac:dyDescent="0.3">
      <c r="A119" s="2483">
        <v>43983</v>
      </c>
      <c r="B119" s="2479">
        <v>134228</v>
      </c>
      <c r="C119" s="2480">
        <v>373434</v>
      </c>
      <c r="D119" s="2480">
        <v>22</v>
      </c>
      <c r="E119" s="2480">
        <v>6101</v>
      </c>
      <c r="F119" s="2512">
        <v>16974</v>
      </c>
      <c r="G119" s="2514"/>
      <c r="H119" s="2513"/>
    </row>
    <row r="120" spans="1:8" s="2511" customFormat="1" x14ac:dyDescent="0.3">
      <c r="A120" s="2483">
        <v>44013</v>
      </c>
      <c r="B120" s="2479">
        <v>113382</v>
      </c>
      <c r="C120" s="2480">
        <v>337960.45621734002</v>
      </c>
      <c r="D120" s="2480">
        <v>23</v>
      </c>
      <c r="E120" s="2480">
        <v>4929.652173913043</v>
      </c>
      <c r="F120" s="2512">
        <v>14693.932879014783</v>
      </c>
      <c r="G120" s="2514"/>
      <c r="H120" s="2513"/>
    </row>
    <row r="121" spans="1:8" s="2511" customFormat="1" x14ac:dyDescent="0.3">
      <c r="A121" s="2483">
        <v>44044</v>
      </c>
      <c r="B121" s="2479">
        <v>102862</v>
      </c>
      <c r="C121" s="2480">
        <v>330240.32741725002</v>
      </c>
      <c r="D121" s="2480">
        <v>21</v>
      </c>
      <c r="E121" s="2480">
        <v>4898.1904761904761</v>
      </c>
      <c r="F121" s="2512">
        <v>15725.729877011905</v>
      </c>
      <c r="G121" s="2514"/>
      <c r="H121" s="2513"/>
    </row>
    <row r="122" spans="1:8" s="2511" customFormat="1" x14ac:dyDescent="0.3">
      <c r="A122" s="2483">
        <v>44075</v>
      </c>
      <c r="B122" s="2479">
        <v>107587</v>
      </c>
      <c r="C122" s="2480">
        <v>367847.95492542</v>
      </c>
      <c r="D122" s="2480">
        <v>22</v>
      </c>
      <c r="E122" s="2480">
        <v>4890.318181818182</v>
      </c>
      <c r="F122" s="2512">
        <v>16720.361587519092</v>
      </c>
      <c r="G122" s="2514"/>
      <c r="H122" s="2513"/>
    </row>
    <row r="123" spans="1:8" s="2511" customFormat="1" x14ac:dyDescent="0.3">
      <c r="A123" s="2483">
        <v>44105</v>
      </c>
      <c r="B123" s="2479">
        <v>100289</v>
      </c>
      <c r="C123" s="2480">
        <v>220600.03425431999</v>
      </c>
      <c r="D123" s="2480">
        <v>22</v>
      </c>
      <c r="E123" s="2480">
        <v>4558.590909090909</v>
      </c>
      <c r="F123" s="2512">
        <v>10027.274284287272</v>
      </c>
      <c r="G123" s="2514"/>
      <c r="H123" s="2513"/>
    </row>
    <row r="124" spans="1:8" s="2511" customFormat="1" x14ac:dyDescent="0.3">
      <c r="A124" s="2483">
        <v>44136</v>
      </c>
      <c r="B124" s="2479">
        <v>128172</v>
      </c>
      <c r="C124" s="2480">
        <v>217055.19184104999</v>
      </c>
      <c r="D124" s="2480">
        <v>20</v>
      </c>
      <c r="E124" s="2480">
        <v>6408.6</v>
      </c>
      <c r="F124" s="2512">
        <v>10852.7595920525</v>
      </c>
      <c r="G124" s="2514"/>
      <c r="H124" s="2513"/>
    </row>
    <row r="125" spans="1:8" s="2511" customFormat="1" x14ac:dyDescent="0.3">
      <c r="A125" s="2483">
        <v>44166</v>
      </c>
      <c r="B125" s="2479">
        <v>147734</v>
      </c>
      <c r="C125" s="2480">
        <f>336284385573.98/1000000</f>
        <v>336284.38557397999</v>
      </c>
      <c r="D125" s="2480">
        <v>22</v>
      </c>
      <c r="E125" s="2480">
        <f>B125/D125</f>
        <v>6715.181818181818</v>
      </c>
      <c r="F125" s="2512">
        <f>C125/D125</f>
        <v>15285.653889726364</v>
      </c>
      <c r="G125" s="2514"/>
      <c r="H125" s="2513"/>
    </row>
    <row r="126" spans="1:8" s="2511" customFormat="1" x14ac:dyDescent="0.3">
      <c r="A126" s="2483">
        <v>44197</v>
      </c>
      <c r="B126" s="2479">
        <v>106431</v>
      </c>
      <c r="C126" s="2480">
        <v>237262</v>
      </c>
      <c r="D126" s="2480">
        <v>19</v>
      </c>
      <c r="E126" s="2480">
        <v>5602</v>
      </c>
      <c r="F126" s="2512">
        <v>12487</v>
      </c>
      <c r="G126" s="2514"/>
      <c r="H126" s="2513"/>
    </row>
    <row r="127" spans="1:8" s="2511" customFormat="1" x14ac:dyDescent="0.3">
      <c r="A127" s="2483">
        <v>44228</v>
      </c>
      <c r="B127" s="2479">
        <v>109610</v>
      </c>
      <c r="C127" s="2480">
        <v>203589</v>
      </c>
      <c r="D127" s="2480">
        <v>18</v>
      </c>
      <c r="E127" s="2480">
        <v>6089</v>
      </c>
      <c r="F127" s="2512">
        <v>11311</v>
      </c>
      <c r="G127" s="2514"/>
      <c r="H127" s="2513"/>
    </row>
    <row r="128" spans="1:8" s="2511" customFormat="1" x14ac:dyDescent="0.3">
      <c r="A128" s="2483">
        <v>44256</v>
      </c>
      <c r="B128" s="2479">
        <v>125724</v>
      </c>
      <c r="C128" s="2480">
        <v>290385</v>
      </c>
      <c r="D128" s="2480">
        <v>21</v>
      </c>
      <c r="E128" s="2480">
        <v>5987</v>
      </c>
      <c r="F128" s="2512">
        <v>13828</v>
      </c>
      <c r="G128" s="2514"/>
      <c r="H128" s="2513"/>
    </row>
    <row r="129" spans="1:8" s="2511" customFormat="1" x14ac:dyDescent="0.3">
      <c r="A129" s="2483">
        <v>44287</v>
      </c>
      <c r="B129" s="2479">
        <v>120081</v>
      </c>
      <c r="C129" s="2480">
        <v>294793</v>
      </c>
      <c r="D129" s="2480">
        <v>20</v>
      </c>
      <c r="E129" s="2480">
        <v>6004</v>
      </c>
      <c r="F129" s="2512">
        <v>14740</v>
      </c>
      <c r="G129" s="2514"/>
      <c r="H129" s="2513"/>
    </row>
    <row r="130" spans="1:8" s="2511" customFormat="1" x14ac:dyDescent="0.3">
      <c r="A130" s="2483">
        <v>44317</v>
      </c>
      <c r="B130" s="2479">
        <v>112391</v>
      </c>
      <c r="C130" s="2480">
        <v>285870</v>
      </c>
      <c r="D130" s="2480">
        <v>20</v>
      </c>
      <c r="E130" s="2480">
        <v>5620</v>
      </c>
      <c r="F130" s="2512">
        <v>14294</v>
      </c>
      <c r="G130" s="2514"/>
      <c r="H130" s="2513"/>
    </row>
    <row r="131" spans="1:8" s="2511" customFormat="1" x14ac:dyDescent="0.3">
      <c r="A131" s="2483">
        <v>44348</v>
      </c>
      <c r="B131" s="2479">
        <v>133592</v>
      </c>
      <c r="C131" s="2480">
        <v>455172</v>
      </c>
      <c r="D131" s="2480">
        <v>22</v>
      </c>
      <c r="E131" s="2480">
        <v>6072</v>
      </c>
      <c r="F131" s="2512">
        <v>20690</v>
      </c>
      <c r="G131" s="2514"/>
      <c r="H131" s="2513"/>
    </row>
    <row r="132" spans="1:8" s="2511" customFormat="1" x14ac:dyDescent="0.3">
      <c r="A132" s="2483">
        <v>44378</v>
      </c>
      <c r="B132" s="2479">
        <v>112030</v>
      </c>
      <c r="C132" s="2480">
        <v>288228</v>
      </c>
      <c r="D132" s="2480">
        <v>22</v>
      </c>
      <c r="E132" s="2480">
        <v>5092</v>
      </c>
      <c r="F132" s="2512">
        <v>13101</v>
      </c>
      <c r="G132" s="2514"/>
      <c r="H132" s="2513"/>
    </row>
    <row r="133" spans="1:8" s="2511" customFormat="1" x14ac:dyDescent="0.3">
      <c r="A133" s="2483">
        <v>44409</v>
      </c>
      <c r="B133" s="2480">
        <v>133269</v>
      </c>
      <c r="C133" s="2480">
        <v>275923</v>
      </c>
      <c r="D133" s="2480">
        <v>22</v>
      </c>
      <c r="E133" s="2480">
        <v>6058</v>
      </c>
      <c r="F133" s="2512">
        <v>12542</v>
      </c>
      <c r="G133" s="2514"/>
      <c r="H133" s="2513"/>
    </row>
    <row r="134" spans="1:8" s="2511" customFormat="1" ht="17.25" thickBot="1" x14ac:dyDescent="0.35">
      <c r="A134" s="2489">
        <v>44440</v>
      </c>
      <c r="B134" s="2490">
        <v>124854</v>
      </c>
      <c r="C134" s="2492">
        <v>363344</v>
      </c>
      <c r="D134" s="2492">
        <v>22</v>
      </c>
      <c r="E134" s="2492">
        <v>5675</v>
      </c>
      <c r="F134" s="2515">
        <v>16516</v>
      </c>
      <c r="G134" s="2514"/>
      <c r="H134" s="2513"/>
    </row>
    <row r="135" spans="1:8" s="2511" customFormat="1" ht="16.5" hidden="1" customHeight="1" thickTop="1" x14ac:dyDescent="0.3"/>
    <row r="136" spans="1:8" s="2516" customFormat="1" ht="47.25" customHeight="1" x14ac:dyDescent="0.25">
      <c r="A136" s="3381" t="s">
        <v>4461</v>
      </c>
      <c r="B136" s="3381"/>
      <c r="C136" s="3381"/>
      <c r="D136" s="3381"/>
      <c r="E136" s="3381"/>
      <c r="F136" s="3381"/>
    </row>
    <row r="137" spans="1:8" s="2517" customFormat="1" ht="14.25" x14ac:dyDescent="0.25">
      <c r="A137" s="1686" t="s">
        <v>4462</v>
      </c>
      <c r="B137" s="1601"/>
      <c r="C137" s="1601"/>
      <c r="D137" s="1601"/>
      <c r="E137" s="1601"/>
      <c r="F137" s="1601"/>
    </row>
    <row r="138" spans="1:8" s="2517" customFormat="1" ht="14.25" x14ac:dyDescent="0.25">
      <c r="A138" s="1686" t="s">
        <v>4455</v>
      </c>
      <c r="B138" s="1601"/>
      <c r="C138" s="1601"/>
      <c r="D138" s="1601"/>
      <c r="E138" s="1601"/>
      <c r="F138" s="1601"/>
    </row>
  </sheetData>
  <mergeCells count="2">
    <mergeCell ref="E4:F4"/>
    <mergeCell ref="A136:F136"/>
  </mergeCells>
  <printOptions horizontalCentered="1"/>
  <pageMargins left="0.75" right="0.75" top="0.75" bottom="0.75" header="0.3" footer="0"/>
  <pageSetup paperSize="9" scale="8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7"/>
  <sheetViews>
    <sheetView zoomScale="85" zoomScaleNormal="85" zoomScaleSheetLayoutView="110" workbookViewId="0">
      <pane xSplit="1" ySplit="76" topLeftCell="B122" activePane="bottomRight" state="frozen"/>
      <selection activeCell="R21" sqref="R21"/>
      <selection pane="topRight" activeCell="R21" sqref="R21"/>
      <selection pane="bottomLeft" activeCell="R21" sqref="R21"/>
      <selection pane="bottomRight"/>
    </sheetView>
  </sheetViews>
  <sheetFormatPr defaultRowHeight="16.5" x14ac:dyDescent="0.25"/>
  <cols>
    <col min="1" max="1" width="13.42578125" style="2522" customWidth="1"/>
    <col min="2" max="2" width="15.42578125" style="2522" customWidth="1"/>
    <col min="3" max="3" width="13.42578125" style="2522" customWidth="1"/>
    <col min="4" max="4" width="14.42578125" style="2522" bestFit="1" customWidth="1"/>
    <col min="5" max="5" width="13.42578125" style="2522" customWidth="1"/>
    <col min="6" max="6" width="14.85546875" style="2522" customWidth="1"/>
    <col min="7" max="7" width="8.85546875" style="2522"/>
    <col min="8" max="256" width="8.85546875" style="2523"/>
    <col min="257" max="257" width="13.42578125" style="2523" customWidth="1"/>
    <col min="258" max="258" width="15.42578125" style="2523" customWidth="1"/>
    <col min="259" max="259" width="13.42578125" style="2523" customWidth="1"/>
    <col min="260" max="260" width="14.42578125" style="2523" bestFit="1" customWidth="1"/>
    <col min="261" max="261" width="13.42578125" style="2523" customWidth="1"/>
    <col min="262" max="262" width="14.85546875" style="2523" customWidth="1"/>
    <col min="263" max="512" width="8.85546875" style="2523"/>
    <col min="513" max="513" width="13.42578125" style="2523" customWidth="1"/>
    <col min="514" max="514" width="15.42578125" style="2523" customWidth="1"/>
    <col min="515" max="515" width="13.42578125" style="2523" customWidth="1"/>
    <col min="516" max="516" width="14.42578125" style="2523" bestFit="1" customWidth="1"/>
    <col min="517" max="517" width="13.42578125" style="2523" customWidth="1"/>
    <col min="518" max="518" width="14.85546875" style="2523" customWidth="1"/>
    <col min="519" max="768" width="8.85546875" style="2523"/>
    <col min="769" max="769" width="13.42578125" style="2523" customWidth="1"/>
    <col min="770" max="770" width="15.42578125" style="2523" customWidth="1"/>
    <col min="771" max="771" width="13.42578125" style="2523" customWidth="1"/>
    <col min="772" max="772" width="14.42578125" style="2523" bestFit="1" customWidth="1"/>
    <col min="773" max="773" width="13.42578125" style="2523" customWidth="1"/>
    <col min="774" max="774" width="14.85546875" style="2523" customWidth="1"/>
    <col min="775" max="1024" width="8.85546875" style="2523"/>
    <col min="1025" max="1025" width="13.42578125" style="2523" customWidth="1"/>
    <col min="1026" max="1026" width="15.42578125" style="2523" customWidth="1"/>
    <col min="1027" max="1027" width="13.42578125" style="2523" customWidth="1"/>
    <col min="1028" max="1028" width="14.42578125" style="2523" bestFit="1" customWidth="1"/>
    <col min="1029" max="1029" width="13.42578125" style="2523" customWidth="1"/>
    <col min="1030" max="1030" width="14.85546875" style="2523" customWidth="1"/>
    <col min="1031" max="1280" width="8.85546875" style="2523"/>
    <col min="1281" max="1281" width="13.42578125" style="2523" customWidth="1"/>
    <col min="1282" max="1282" width="15.42578125" style="2523" customWidth="1"/>
    <col min="1283" max="1283" width="13.42578125" style="2523" customWidth="1"/>
    <col min="1284" max="1284" width="14.42578125" style="2523" bestFit="1" customWidth="1"/>
    <col min="1285" max="1285" width="13.42578125" style="2523" customWidth="1"/>
    <col min="1286" max="1286" width="14.85546875" style="2523" customWidth="1"/>
    <col min="1287" max="1536" width="8.85546875" style="2523"/>
    <col min="1537" max="1537" width="13.42578125" style="2523" customWidth="1"/>
    <col min="1538" max="1538" width="15.42578125" style="2523" customWidth="1"/>
    <col min="1539" max="1539" width="13.42578125" style="2523" customWidth="1"/>
    <col min="1540" max="1540" width="14.42578125" style="2523" bestFit="1" customWidth="1"/>
    <col min="1541" max="1541" width="13.42578125" style="2523" customWidth="1"/>
    <col min="1542" max="1542" width="14.85546875" style="2523" customWidth="1"/>
    <col min="1543" max="1792" width="8.85546875" style="2523"/>
    <col min="1793" max="1793" width="13.42578125" style="2523" customWidth="1"/>
    <col min="1794" max="1794" width="15.42578125" style="2523" customWidth="1"/>
    <col min="1795" max="1795" width="13.42578125" style="2523" customWidth="1"/>
    <col min="1796" max="1796" width="14.42578125" style="2523" bestFit="1" customWidth="1"/>
    <col min="1797" max="1797" width="13.42578125" style="2523" customWidth="1"/>
    <col min="1798" max="1798" width="14.85546875" style="2523" customWidth="1"/>
    <col min="1799" max="2048" width="8.85546875" style="2523"/>
    <col min="2049" max="2049" width="13.42578125" style="2523" customWidth="1"/>
    <col min="2050" max="2050" width="15.42578125" style="2523" customWidth="1"/>
    <col min="2051" max="2051" width="13.42578125" style="2523" customWidth="1"/>
    <col min="2052" max="2052" width="14.42578125" style="2523" bestFit="1" customWidth="1"/>
    <col min="2053" max="2053" width="13.42578125" style="2523" customWidth="1"/>
    <col min="2054" max="2054" width="14.85546875" style="2523" customWidth="1"/>
    <col min="2055" max="2304" width="8.85546875" style="2523"/>
    <col min="2305" max="2305" width="13.42578125" style="2523" customWidth="1"/>
    <col min="2306" max="2306" width="15.42578125" style="2523" customWidth="1"/>
    <col min="2307" max="2307" width="13.42578125" style="2523" customWidth="1"/>
    <col min="2308" max="2308" width="14.42578125" style="2523" bestFit="1" customWidth="1"/>
    <col min="2309" max="2309" width="13.42578125" style="2523" customWidth="1"/>
    <col min="2310" max="2310" width="14.85546875" style="2523" customWidth="1"/>
    <col min="2311" max="2560" width="8.85546875" style="2523"/>
    <col min="2561" max="2561" width="13.42578125" style="2523" customWidth="1"/>
    <col min="2562" max="2562" width="15.42578125" style="2523" customWidth="1"/>
    <col min="2563" max="2563" width="13.42578125" style="2523" customWidth="1"/>
    <col min="2564" max="2564" width="14.42578125" style="2523" bestFit="1" customWidth="1"/>
    <col min="2565" max="2565" width="13.42578125" style="2523" customWidth="1"/>
    <col min="2566" max="2566" width="14.85546875" style="2523" customWidth="1"/>
    <col min="2567" max="2816" width="8.85546875" style="2523"/>
    <col min="2817" max="2817" width="13.42578125" style="2523" customWidth="1"/>
    <col min="2818" max="2818" width="15.42578125" style="2523" customWidth="1"/>
    <col min="2819" max="2819" width="13.42578125" style="2523" customWidth="1"/>
    <col min="2820" max="2820" width="14.42578125" style="2523" bestFit="1" customWidth="1"/>
    <col min="2821" max="2821" width="13.42578125" style="2523" customWidth="1"/>
    <col min="2822" max="2822" width="14.85546875" style="2523" customWidth="1"/>
    <col min="2823" max="3072" width="8.85546875" style="2523"/>
    <col min="3073" max="3073" width="13.42578125" style="2523" customWidth="1"/>
    <col min="3074" max="3074" width="15.42578125" style="2523" customWidth="1"/>
    <col min="3075" max="3075" width="13.42578125" style="2523" customWidth="1"/>
    <col min="3076" max="3076" width="14.42578125" style="2523" bestFit="1" customWidth="1"/>
    <col min="3077" max="3077" width="13.42578125" style="2523" customWidth="1"/>
    <col min="3078" max="3078" width="14.85546875" style="2523" customWidth="1"/>
    <col min="3079" max="3328" width="8.85546875" style="2523"/>
    <col min="3329" max="3329" width="13.42578125" style="2523" customWidth="1"/>
    <col min="3330" max="3330" width="15.42578125" style="2523" customWidth="1"/>
    <col min="3331" max="3331" width="13.42578125" style="2523" customWidth="1"/>
    <col min="3332" max="3332" width="14.42578125" style="2523" bestFit="1" customWidth="1"/>
    <col min="3333" max="3333" width="13.42578125" style="2523" customWidth="1"/>
    <col min="3334" max="3334" width="14.85546875" style="2523" customWidth="1"/>
    <col min="3335" max="3584" width="8.85546875" style="2523"/>
    <col min="3585" max="3585" width="13.42578125" style="2523" customWidth="1"/>
    <col min="3586" max="3586" width="15.42578125" style="2523" customWidth="1"/>
    <col min="3587" max="3587" width="13.42578125" style="2523" customWidth="1"/>
    <col min="3588" max="3588" width="14.42578125" style="2523" bestFit="1" customWidth="1"/>
    <col min="3589" max="3589" width="13.42578125" style="2523" customWidth="1"/>
    <col min="3590" max="3590" width="14.85546875" style="2523" customWidth="1"/>
    <col min="3591" max="3840" width="8.85546875" style="2523"/>
    <col min="3841" max="3841" width="13.42578125" style="2523" customWidth="1"/>
    <col min="3842" max="3842" width="15.42578125" style="2523" customWidth="1"/>
    <col min="3843" max="3843" width="13.42578125" style="2523" customWidth="1"/>
    <col min="3844" max="3844" width="14.42578125" style="2523" bestFit="1" customWidth="1"/>
    <col min="3845" max="3845" width="13.42578125" style="2523" customWidth="1"/>
    <col min="3846" max="3846" width="14.85546875" style="2523" customWidth="1"/>
    <col min="3847" max="4096" width="8.85546875" style="2523"/>
    <col min="4097" max="4097" width="13.42578125" style="2523" customWidth="1"/>
    <col min="4098" max="4098" width="15.42578125" style="2523" customWidth="1"/>
    <col min="4099" max="4099" width="13.42578125" style="2523" customWidth="1"/>
    <col min="4100" max="4100" width="14.42578125" style="2523" bestFit="1" customWidth="1"/>
    <col min="4101" max="4101" width="13.42578125" style="2523" customWidth="1"/>
    <col min="4102" max="4102" width="14.85546875" style="2523" customWidth="1"/>
    <col min="4103" max="4352" width="8.85546875" style="2523"/>
    <col min="4353" max="4353" width="13.42578125" style="2523" customWidth="1"/>
    <col min="4354" max="4354" width="15.42578125" style="2523" customWidth="1"/>
    <col min="4355" max="4355" width="13.42578125" style="2523" customWidth="1"/>
    <col min="4356" max="4356" width="14.42578125" style="2523" bestFit="1" customWidth="1"/>
    <col min="4357" max="4357" width="13.42578125" style="2523" customWidth="1"/>
    <col min="4358" max="4358" width="14.85546875" style="2523" customWidth="1"/>
    <col min="4359" max="4608" width="8.85546875" style="2523"/>
    <col min="4609" max="4609" width="13.42578125" style="2523" customWidth="1"/>
    <col min="4610" max="4610" width="15.42578125" style="2523" customWidth="1"/>
    <col min="4611" max="4611" width="13.42578125" style="2523" customWidth="1"/>
    <col min="4612" max="4612" width="14.42578125" style="2523" bestFit="1" customWidth="1"/>
    <col min="4613" max="4613" width="13.42578125" style="2523" customWidth="1"/>
    <col min="4614" max="4614" width="14.85546875" style="2523" customWidth="1"/>
    <col min="4615" max="4864" width="8.85546875" style="2523"/>
    <col min="4865" max="4865" width="13.42578125" style="2523" customWidth="1"/>
    <col min="4866" max="4866" width="15.42578125" style="2523" customWidth="1"/>
    <col min="4867" max="4867" width="13.42578125" style="2523" customWidth="1"/>
    <col min="4868" max="4868" width="14.42578125" style="2523" bestFit="1" customWidth="1"/>
    <col min="4869" max="4869" width="13.42578125" style="2523" customWidth="1"/>
    <col min="4870" max="4870" width="14.85546875" style="2523" customWidth="1"/>
    <col min="4871" max="5120" width="8.85546875" style="2523"/>
    <col min="5121" max="5121" width="13.42578125" style="2523" customWidth="1"/>
    <col min="5122" max="5122" width="15.42578125" style="2523" customWidth="1"/>
    <col min="5123" max="5123" width="13.42578125" style="2523" customWidth="1"/>
    <col min="5124" max="5124" width="14.42578125" style="2523" bestFit="1" customWidth="1"/>
    <col min="5125" max="5125" width="13.42578125" style="2523" customWidth="1"/>
    <col min="5126" max="5126" width="14.85546875" style="2523" customWidth="1"/>
    <col min="5127" max="5376" width="8.85546875" style="2523"/>
    <col min="5377" max="5377" width="13.42578125" style="2523" customWidth="1"/>
    <col min="5378" max="5378" width="15.42578125" style="2523" customWidth="1"/>
    <col min="5379" max="5379" width="13.42578125" style="2523" customWidth="1"/>
    <col min="5380" max="5380" width="14.42578125" style="2523" bestFit="1" customWidth="1"/>
    <col min="5381" max="5381" width="13.42578125" style="2523" customWidth="1"/>
    <col min="5382" max="5382" width="14.85546875" style="2523" customWidth="1"/>
    <col min="5383" max="5632" width="8.85546875" style="2523"/>
    <col min="5633" max="5633" width="13.42578125" style="2523" customWidth="1"/>
    <col min="5634" max="5634" width="15.42578125" style="2523" customWidth="1"/>
    <col min="5635" max="5635" width="13.42578125" style="2523" customWidth="1"/>
    <col min="5636" max="5636" width="14.42578125" style="2523" bestFit="1" customWidth="1"/>
    <col min="5637" max="5637" width="13.42578125" style="2523" customWidth="1"/>
    <col min="5638" max="5638" width="14.85546875" style="2523" customWidth="1"/>
    <col min="5639" max="5888" width="8.85546875" style="2523"/>
    <col min="5889" max="5889" width="13.42578125" style="2523" customWidth="1"/>
    <col min="5890" max="5890" width="15.42578125" style="2523" customWidth="1"/>
    <col min="5891" max="5891" width="13.42578125" style="2523" customWidth="1"/>
    <col min="5892" max="5892" width="14.42578125" style="2523" bestFit="1" customWidth="1"/>
    <col min="5893" max="5893" width="13.42578125" style="2523" customWidth="1"/>
    <col min="5894" max="5894" width="14.85546875" style="2523" customWidth="1"/>
    <col min="5895" max="6144" width="8.85546875" style="2523"/>
    <col min="6145" max="6145" width="13.42578125" style="2523" customWidth="1"/>
    <col min="6146" max="6146" width="15.42578125" style="2523" customWidth="1"/>
    <col min="6147" max="6147" width="13.42578125" style="2523" customWidth="1"/>
    <col min="6148" max="6148" width="14.42578125" style="2523" bestFit="1" customWidth="1"/>
    <col min="6149" max="6149" width="13.42578125" style="2523" customWidth="1"/>
    <col min="6150" max="6150" width="14.85546875" style="2523" customWidth="1"/>
    <col min="6151" max="6400" width="8.85546875" style="2523"/>
    <col min="6401" max="6401" width="13.42578125" style="2523" customWidth="1"/>
    <col min="6402" max="6402" width="15.42578125" style="2523" customWidth="1"/>
    <col min="6403" max="6403" width="13.42578125" style="2523" customWidth="1"/>
    <col min="6404" max="6404" width="14.42578125" style="2523" bestFit="1" customWidth="1"/>
    <col min="6405" max="6405" width="13.42578125" style="2523" customWidth="1"/>
    <col min="6406" max="6406" width="14.85546875" style="2523" customWidth="1"/>
    <col min="6407" max="6656" width="8.85546875" style="2523"/>
    <col min="6657" max="6657" width="13.42578125" style="2523" customWidth="1"/>
    <col min="6658" max="6658" width="15.42578125" style="2523" customWidth="1"/>
    <col min="6659" max="6659" width="13.42578125" style="2523" customWidth="1"/>
    <col min="6660" max="6660" width="14.42578125" style="2523" bestFit="1" customWidth="1"/>
    <col min="6661" max="6661" width="13.42578125" style="2523" customWidth="1"/>
    <col min="6662" max="6662" width="14.85546875" style="2523" customWidth="1"/>
    <col min="6663" max="6912" width="8.85546875" style="2523"/>
    <col min="6913" max="6913" width="13.42578125" style="2523" customWidth="1"/>
    <col min="6914" max="6914" width="15.42578125" style="2523" customWidth="1"/>
    <col min="6915" max="6915" width="13.42578125" style="2523" customWidth="1"/>
    <col min="6916" max="6916" width="14.42578125" style="2523" bestFit="1" customWidth="1"/>
    <col min="6917" max="6917" width="13.42578125" style="2523" customWidth="1"/>
    <col min="6918" max="6918" width="14.85546875" style="2523" customWidth="1"/>
    <col min="6919" max="7168" width="8.85546875" style="2523"/>
    <col min="7169" max="7169" width="13.42578125" style="2523" customWidth="1"/>
    <col min="7170" max="7170" width="15.42578125" style="2523" customWidth="1"/>
    <col min="7171" max="7171" width="13.42578125" style="2523" customWidth="1"/>
    <col min="7172" max="7172" width="14.42578125" style="2523" bestFit="1" customWidth="1"/>
    <col min="7173" max="7173" width="13.42578125" style="2523" customWidth="1"/>
    <col min="7174" max="7174" width="14.85546875" style="2523" customWidth="1"/>
    <col min="7175" max="7424" width="8.85546875" style="2523"/>
    <col min="7425" max="7425" width="13.42578125" style="2523" customWidth="1"/>
    <col min="7426" max="7426" width="15.42578125" style="2523" customWidth="1"/>
    <col min="7427" max="7427" width="13.42578125" style="2523" customWidth="1"/>
    <col min="7428" max="7428" width="14.42578125" style="2523" bestFit="1" customWidth="1"/>
    <col min="7429" max="7429" width="13.42578125" style="2523" customWidth="1"/>
    <col min="7430" max="7430" width="14.85546875" style="2523" customWidth="1"/>
    <col min="7431" max="7680" width="8.85546875" style="2523"/>
    <col min="7681" max="7681" width="13.42578125" style="2523" customWidth="1"/>
    <col min="7682" max="7682" width="15.42578125" style="2523" customWidth="1"/>
    <col min="7683" max="7683" width="13.42578125" style="2523" customWidth="1"/>
    <col min="7684" max="7684" width="14.42578125" style="2523" bestFit="1" customWidth="1"/>
    <col min="7685" max="7685" width="13.42578125" style="2523" customWidth="1"/>
    <col min="7686" max="7686" width="14.85546875" style="2523" customWidth="1"/>
    <col min="7687" max="7936" width="8.85546875" style="2523"/>
    <col min="7937" max="7937" width="13.42578125" style="2523" customWidth="1"/>
    <col min="7938" max="7938" width="15.42578125" style="2523" customWidth="1"/>
    <col min="7939" max="7939" width="13.42578125" style="2523" customWidth="1"/>
    <col min="7940" max="7940" width="14.42578125" style="2523" bestFit="1" customWidth="1"/>
    <col min="7941" max="7941" width="13.42578125" style="2523" customWidth="1"/>
    <col min="7942" max="7942" width="14.85546875" style="2523" customWidth="1"/>
    <col min="7943" max="8192" width="8.85546875" style="2523"/>
    <col min="8193" max="8193" width="13.42578125" style="2523" customWidth="1"/>
    <col min="8194" max="8194" width="15.42578125" style="2523" customWidth="1"/>
    <col min="8195" max="8195" width="13.42578125" style="2523" customWidth="1"/>
    <col min="8196" max="8196" width="14.42578125" style="2523" bestFit="1" customWidth="1"/>
    <col min="8197" max="8197" width="13.42578125" style="2523" customWidth="1"/>
    <col min="8198" max="8198" width="14.85546875" style="2523" customWidth="1"/>
    <col min="8199" max="8448" width="8.85546875" style="2523"/>
    <col min="8449" max="8449" width="13.42578125" style="2523" customWidth="1"/>
    <col min="8450" max="8450" width="15.42578125" style="2523" customWidth="1"/>
    <col min="8451" max="8451" width="13.42578125" style="2523" customWidth="1"/>
    <col min="8452" max="8452" width="14.42578125" style="2523" bestFit="1" customWidth="1"/>
    <col min="8453" max="8453" width="13.42578125" style="2523" customWidth="1"/>
    <col min="8454" max="8454" width="14.85546875" style="2523" customWidth="1"/>
    <col min="8455" max="8704" width="8.85546875" style="2523"/>
    <col min="8705" max="8705" width="13.42578125" style="2523" customWidth="1"/>
    <col min="8706" max="8706" width="15.42578125" style="2523" customWidth="1"/>
    <col min="8707" max="8707" width="13.42578125" style="2523" customWidth="1"/>
    <col min="8708" max="8708" width="14.42578125" style="2523" bestFit="1" customWidth="1"/>
    <col min="8709" max="8709" width="13.42578125" style="2523" customWidth="1"/>
    <col min="8710" max="8710" width="14.85546875" style="2523" customWidth="1"/>
    <col min="8711" max="8960" width="8.85546875" style="2523"/>
    <col min="8961" max="8961" width="13.42578125" style="2523" customWidth="1"/>
    <col min="8962" max="8962" width="15.42578125" style="2523" customWidth="1"/>
    <col min="8963" max="8963" width="13.42578125" style="2523" customWidth="1"/>
    <col min="8964" max="8964" width="14.42578125" style="2523" bestFit="1" customWidth="1"/>
    <col min="8965" max="8965" width="13.42578125" style="2523" customWidth="1"/>
    <col min="8966" max="8966" width="14.85546875" style="2523" customWidth="1"/>
    <col min="8967" max="9216" width="8.85546875" style="2523"/>
    <col min="9217" max="9217" width="13.42578125" style="2523" customWidth="1"/>
    <col min="9218" max="9218" width="15.42578125" style="2523" customWidth="1"/>
    <col min="9219" max="9219" width="13.42578125" style="2523" customWidth="1"/>
    <col min="9220" max="9220" width="14.42578125" style="2523" bestFit="1" customWidth="1"/>
    <col min="9221" max="9221" width="13.42578125" style="2523" customWidth="1"/>
    <col min="9222" max="9222" width="14.85546875" style="2523" customWidth="1"/>
    <col min="9223" max="9472" width="8.85546875" style="2523"/>
    <col min="9473" max="9473" width="13.42578125" style="2523" customWidth="1"/>
    <col min="9474" max="9474" width="15.42578125" style="2523" customWidth="1"/>
    <col min="9475" max="9475" width="13.42578125" style="2523" customWidth="1"/>
    <col min="9476" max="9476" width="14.42578125" style="2523" bestFit="1" customWidth="1"/>
    <col min="9477" max="9477" width="13.42578125" style="2523" customWidth="1"/>
    <col min="9478" max="9478" width="14.85546875" style="2523" customWidth="1"/>
    <col min="9479" max="9728" width="8.85546875" style="2523"/>
    <col min="9729" max="9729" width="13.42578125" style="2523" customWidth="1"/>
    <col min="9730" max="9730" width="15.42578125" style="2523" customWidth="1"/>
    <col min="9731" max="9731" width="13.42578125" style="2523" customWidth="1"/>
    <col min="9732" max="9732" width="14.42578125" style="2523" bestFit="1" customWidth="1"/>
    <col min="9733" max="9733" width="13.42578125" style="2523" customWidth="1"/>
    <col min="9734" max="9734" width="14.85546875" style="2523" customWidth="1"/>
    <col min="9735" max="9984" width="8.85546875" style="2523"/>
    <col min="9985" max="9985" width="13.42578125" style="2523" customWidth="1"/>
    <col min="9986" max="9986" width="15.42578125" style="2523" customWidth="1"/>
    <col min="9987" max="9987" width="13.42578125" style="2523" customWidth="1"/>
    <col min="9988" max="9988" width="14.42578125" style="2523" bestFit="1" customWidth="1"/>
    <col min="9989" max="9989" width="13.42578125" style="2523" customWidth="1"/>
    <col min="9990" max="9990" width="14.85546875" style="2523" customWidth="1"/>
    <col min="9991" max="10240" width="8.85546875" style="2523"/>
    <col min="10241" max="10241" width="13.42578125" style="2523" customWidth="1"/>
    <col min="10242" max="10242" width="15.42578125" style="2523" customWidth="1"/>
    <col min="10243" max="10243" width="13.42578125" style="2523" customWidth="1"/>
    <col min="10244" max="10244" width="14.42578125" style="2523" bestFit="1" customWidth="1"/>
    <col min="10245" max="10245" width="13.42578125" style="2523" customWidth="1"/>
    <col min="10246" max="10246" width="14.85546875" style="2523" customWidth="1"/>
    <col min="10247" max="10496" width="8.85546875" style="2523"/>
    <col min="10497" max="10497" width="13.42578125" style="2523" customWidth="1"/>
    <col min="10498" max="10498" width="15.42578125" style="2523" customWidth="1"/>
    <col min="10499" max="10499" width="13.42578125" style="2523" customWidth="1"/>
    <col min="10500" max="10500" width="14.42578125" style="2523" bestFit="1" customWidth="1"/>
    <col min="10501" max="10501" width="13.42578125" style="2523" customWidth="1"/>
    <col min="10502" max="10502" width="14.85546875" style="2523" customWidth="1"/>
    <col min="10503" max="10752" width="8.85546875" style="2523"/>
    <col min="10753" max="10753" width="13.42578125" style="2523" customWidth="1"/>
    <col min="10754" max="10754" width="15.42578125" style="2523" customWidth="1"/>
    <col min="10755" max="10755" width="13.42578125" style="2523" customWidth="1"/>
    <col min="10756" max="10756" width="14.42578125" style="2523" bestFit="1" customWidth="1"/>
    <col min="10757" max="10757" width="13.42578125" style="2523" customWidth="1"/>
    <col min="10758" max="10758" width="14.85546875" style="2523" customWidth="1"/>
    <col min="10759" max="11008" width="8.85546875" style="2523"/>
    <col min="11009" max="11009" width="13.42578125" style="2523" customWidth="1"/>
    <col min="11010" max="11010" width="15.42578125" style="2523" customWidth="1"/>
    <col min="11011" max="11011" width="13.42578125" style="2523" customWidth="1"/>
    <col min="11012" max="11012" width="14.42578125" style="2523" bestFit="1" customWidth="1"/>
    <col min="11013" max="11013" width="13.42578125" style="2523" customWidth="1"/>
    <col min="11014" max="11014" width="14.85546875" style="2523" customWidth="1"/>
    <col min="11015" max="11264" width="8.85546875" style="2523"/>
    <col min="11265" max="11265" width="13.42578125" style="2523" customWidth="1"/>
    <col min="11266" max="11266" width="15.42578125" style="2523" customWidth="1"/>
    <col min="11267" max="11267" width="13.42578125" style="2523" customWidth="1"/>
    <col min="11268" max="11268" width="14.42578125" style="2523" bestFit="1" customWidth="1"/>
    <col min="11269" max="11269" width="13.42578125" style="2523" customWidth="1"/>
    <col min="11270" max="11270" width="14.85546875" style="2523" customWidth="1"/>
    <col min="11271" max="11520" width="8.85546875" style="2523"/>
    <col min="11521" max="11521" width="13.42578125" style="2523" customWidth="1"/>
    <col min="11522" max="11522" width="15.42578125" style="2523" customWidth="1"/>
    <col min="11523" max="11523" width="13.42578125" style="2523" customWidth="1"/>
    <col min="11524" max="11524" width="14.42578125" style="2523" bestFit="1" customWidth="1"/>
    <col min="11525" max="11525" width="13.42578125" style="2523" customWidth="1"/>
    <col min="11526" max="11526" width="14.85546875" style="2523" customWidth="1"/>
    <col min="11527" max="11776" width="8.85546875" style="2523"/>
    <col min="11777" max="11777" width="13.42578125" style="2523" customWidth="1"/>
    <col min="11778" max="11778" width="15.42578125" style="2523" customWidth="1"/>
    <col min="11779" max="11779" width="13.42578125" style="2523" customWidth="1"/>
    <col min="11780" max="11780" width="14.42578125" style="2523" bestFit="1" customWidth="1"/>
    <col min="11781" max="11781" width="13.42578125" style="2523" customWidth="1"/>
    <col min="11782" max="11782" width="14.85546875" style="2523" customWidth="1"/>
    <col min="11783" max="12032" width="8.85546875" style="2523"/>
    <col min="12033" max="12033" width="13.42578125" style="2523" customWidth="1"/>
    <col min="12034" max="12034" width="15.42578125" style="2523" customWidth="1"/>
    <col min="12035" max="12035" width="13.42578125" style="2523" customWidth="1"/>
    <col min="12036" max="12036" width="14.42578125" style="2523" bestFit="1" customWidth="1"/>
    <col min="12037" max="12037" width="13.42578125" style="2523" customWidth="1"/>
    <col min="12038" max="12038" width="14.85546875" style="2523" customWidth="1"/>
    <col min="12039" max="12288" width="8.85546875" style="2523"/>
    <col min="12289" max="12289" width="13.42578125" style="2523" customWidth="1"/>
    <col min="12290" max="12290" width="15.42578125" style="2523" customWidth="1"/>
    <col min="12291" max="12291" width="13.42578125" style="2523" customWidth="1"/>
    <col min="12292" max="12292" width="14.42578125" style="2523" bestFit="1" customWidth="1"/>
    <col min="12293" max="12293" width="13.42578125" style="2523" customWidth="1"/>
    <col min="12294" max="12294" width="14.85546875" style="2523" customWidth="1"/>
    <col min="12295" max="12544" width="8.85546875" style="2523"/>
    <col min="12545" max="12545" width="13.42578125" style="2523" customWidth="1"/>
    <col min="12546" max="12546" width="15.42578125" style="2523" customWidth="1"/>
    <col min="12547" max="12547" width="13.42578125" style="2523" customWidth="1"/>
    <col min="12548" max="12548" width="14.42578125" style="2523" bestFit="1" customWidth="1"/>
    <col min="12549" max="12549" width="13.42578125" style="2523" customWidth="1"/>
    <col min="12550" max="12550" width="14.85546875" style="2523" customWidth="1"/>
    <col min="12551" max="12800" width="8.85546875" style="2523"/>
    <col min="12801" max="12801" width="13.42578125" style="2523" customWidth="1"/>
    <col min="12802" max="12802" width="15.42578125" style="2523" customWidth="1"/>
    <col min="12803" max="12803" width="13.42578125" style="2523" customWidth="1"/>
    <col min="12804" max="12804" width="14.42578125" style="2523" bestFit="1" customWidth="1"/>
    <col min="12805" max="12805" width="13.42578125" style="2523" customWidth="1"/>
    <col min="12806" max="12806" width="14.85546875" style="2523" customWidth="1"/>
    <col min="12807" max="13056" width="8.85546875" style="2523"/>
    <col min="13057" max="13057" width="13.42578125" style="2523" customWidth="1"/>
    <col min="13058" max="13058" width="15.42578125" style="2523" customWidth="1"/>
    <col min="13059" max="13059" width="13.42578125" style="2523" customWidth="1"/>
    <col min="13060" max="13060" width="14.42578125" style="2523" bestFit="1" customWidth="1"/>
    <col min="13061" max="13061" width="13.42578125" style="2523" customWidth="1"/>
    <col min="13062" max="13062" width="14.85546875" style="2523" customWidth="1"/>
    <col min="13063" max="13312" width="8.85546875" style="2523"/>
    <col min="13313" max="13313" width="13.42578125" style="2523" customWidth="1"/>
    <col min="13314" max="13314" width="15.42578125" style="2523" customWidth="1"/>
    <col min="13315" max="13315" width="13.42578125" style="2523" customWidth="1"/>
    <col min="13316" max="13316" width="14.42578125" style="2523" bestFit="1" customWidth="1"/>
    <col min="13317" max="13317" width="13.42578125" style="2523" customWidth="1"/>
    <col min="13318" max="13318" width="14.85546875" style="2523" customWidth="1"/>
    <col min="13319" max="13568" width="8.85546875" style="2523"/>
    <col min="13569" max="13569" width="13.42578125" style="2523" customWidth="1"/>
    <col min="13570" max="13570" width="15.42578125" style="2523" customWidth="1"/>
    <col min="13571" max="13571" width="13.42578125" style="2523" customWidth="1"/>
    <col min="13572" max="13572" width="14.42578125" style="2523" bestFit="1" customWidth="1"/>
    <col min="13573" max="13573" width="13.42578125" style="2523" customWidth="1"/>
    <col min="13574" max="13574" width="14.85546875" style="2523" customWidth="1"/>
    <col min="13575" max="13824" width="8.85546875" style="2523"/>
    <col min="13825" max="13825" width="13.42578125" style="2523" customWidth="1"/>
    <col min="13826" max="13826" width="15.42578125" style="2523" customWidth="1"/>
    <col min="13827" max="13827" width="13.42578125" style="2523" customWidth="1"/>
    <col min="13828" max="13828" width="14.42578125" style="2523" bestFit="1" customWidth="1"/>
    <col min="13829" max="13829" width="13.42578125" style="2523" customWidth="1"/>
    <col min="13830" max="13830" width="14.85546875" style="2523" customWidth="1"/>
    <col min="13831" max="14080" width="8.85546875" style="2523"/>
    <col min="14081" max="14081" width="13.42578125" style="2523" customWidth="1"/>
    <col min="14082" max="14082" width="15.42578125" style="2523" customWidth="1"/>
    <col min="14083" max="14083" width="13.42578125" style="2523" customWidth="1"/>
    <col min="14084" max="14084" width="14.42578125" style="2523" bestFit="1" customWidth="1"/>
    <col min="14085" max="14085" width="13.42578125" style="2523" customWidth="1"/>
    <col min="14086" max="14086" width="14.85546875" style="2523" customWidth="1"/>
    <col min="14087" max="14336" width="8.85546875" style="2523"/>
    <col min="14337" max="14337" width="13.42578125" style="2523" customWidth="1"/>
    <col min="14338" max="14338" width="15.42578125" style="2523" customWidth="1"/>
    <col min="14339" max="14339" width="13.42578125" style="2523" customWidth="1"/>
    <col min="14340" max="14340" width="14.42578125" style="2523" bestFit="1" customWidth="1"/>
    <col min="14341" max="14341" width="13.42578125" style="2523" customWidth="1"/>
    <col min="14342" max="14342" width="14.85546875" style="2523" customWidth="1"/>
    <col min="14343" max="14592" width="8.85546875" style="2523"/>
    <col min="14593" max="14593" width="13.42578125" style="2523" customWidth="1"/>
    <col min="14594" max="14594" width="15.42578125" style="2523" customWidth="1"/>
    <col min="14595" max="14595" width="13.42578125" style="2523" customWidth="1"/>
    <col min="14596" max="14596" width="14.42578125" style="2523" bestFit="1" customWidth="1"/>
    <col min="14597" max="14597" width="13.42578125" style="2523" customWidth="1"/>
    <col min="14598" max="14598" width="14.85546875" style="2523" customWidth="1"/>
    <col min="14599" max="14848" width="8.85546875" style="2523"/>
    <col min="14849" max="14849" width="13.42578125" style="2523" customWidth="1"/>
    <col min="14850" max="14850" width="15.42578125" style="2523" customWidth="1"/>
    <col min="14851" max="14851" width="13.42578125" style="2523" customWidth="1"/>
    <col min="14852" max="14852" width="14.42578125" style="2523" bestFit="1" customWidth="1"/>
    <col min="14853" max="14853" width="13.42578125" style="2523" customWidth="1"/>
    <col min="14854" max="14854" width="14.85546875" style="2523" customWidth="1"/>
    <col min="14855" max="15104" width="8.85546875" style="2523"/>
    <col min="15105" max="15105" width="13.42578125" style="2523" customWidth="1"/>
    <col min="15106" max="15106" width="15.42578125" style="2523" customWidth="1"/>
    <col min="15107" max="15107" width="13.42578125" style="2523" customWidth="1"/>
    <col min="15108" max="15108" width="14.42578125" style="2523" bestFit="1" customWidth="1"/>
    <col min="15109" max="15109" width="13.42578125" style="2523" customWidth="1"/>
    <col min="15110" max="15110" width="14.85546875" style="2523" customWidth="1"/>
    <col min="15111" max="15360" width="8.85546875" style="2523"/>
    <col min="15361" max="15361" width="13.42578125" style="2523" customWidth="1"/>
    <col min="15362" max="15362" width="15.42578125" style="2523" customWidth="1"/>
    <col min="15363" max="15363" width="13.42578125" style="2523" customWidth="1"/>
    <col min="15364" max="15364" width="14.42578125" style="2523" bestFit="1" customWidth="1"/>
    <col min="15365" max="15365" width="13.42578125" style="2523" customWidth="1"/>
    <col min="15366" max="15366" width="14.85546875" style="2523" customWidth="1"/>
    <col min="15367" max="15616" width="8.85546875" style="2523"/>
    <col min="15617" max="15617" width="13.42578125" style="2523" customWidth="1"/>
    <col min="15618" max="15618" width="15.42578125" style="2523" customWidth="1"/>
    <col min="15619" max="15619" width="13.42578125" style="2523" customWidth="1"/>
    <col min="15620" max="15620" width="14.42578125" style="2523" bestFit="1" customWidth="1"/>
    <col min="15621" max="15621" width="13.42578125" style="2523" customWidth="1"/>
    <col min="15622" max="15622" width="14.85546875" style="2523" customWidth="1"/>
    <col min="15623" max="15872" width="8.85546875" style="2523"/>
    <col min="15873" max="15873" width="13.42578125" style="2523" customWidth="1"/>
    <col min="15874" max="15874" width="15.42578125" style="2523" customWidth="1"/>
    <col min="15875" max="15875" width="13.42578125" style="2523" customWidth="1"/>
    <col min="15876" max="15876" width="14.42578125" style="2523" bestFit="1" customWidth="1"/>
    <col min="15877" max="15877" width="13.42578125" style="2523" customWidth="1"/>
    <col min="15878" max="15878" width="14.85546875" style="2523" customWidth="1"/>
    <col min="15879" max="16128" width="8.85546875" style="2523"/>
    <col min="16129" max="16129" width="13.42578125" style="2523" customWidth="1"/>
    <col min="16130" max="16130" width="15.42578125" style="2523" customWidth="1"/>
    <col min="16131" max="16131" width="13.42578125" style="2523" customWidth="1"/>
    <col min="16132" max="16132" width="14.42578125" style="2523" bestFit="1" customWidth="1"/>
    <col min="16133" max="16133" width="13.42578125" style="2523" customWidth="1"/>
    <col min="16134" max="16134" width="14.85546875" style="2523" customWidth="1"/>
    <col min="16135" max="16384" width="8.85546875" style="2523"/>
  </cols>
  <sheetData>
    <row r="1" spans="1:7" s="2518" customFormat="1" ht="19.5" customHeight="1" x14ac:dyDescent="0.25">
      <c r="A1" s="2452" t="s">
        <v>4463</v>
      </c>
    </row>
    <row r="2" spans="1:7" s="2518" customFormat="1" ht="17.25" x14ac:dyDescent="0.25">
      <c r="A2" s="2452" t="s">
        <v>4464</v>
      </c>
      <c r="B2" s="2519"/>
    </row>
    <row r="3" spans="1:7" ht="12.75" customHeight="1" thickBot="1" x14ac:dyDescent="0.3">
      <c r="A3" s="2520"/>
      <c r="B3" s="2521"/>
      <c r="C3" s="2521"/>
      <c r="D3" s="2521"/>
      <c r="E3" s="2521"/>
      <c r="F3" s="2521"/>
    </row>
    <row r="4" spans="1:7" s="2529" customFormat="1" ht="50.1" customHeight="1" thickTop="1" thickBot="1" x14ac:dyDescent="0.3">
      <c r="A4" s="2524"/>
      <c r="B4" s="2525" t="s">
        <v>4465</v>
      </c>
      <c r="C4" s="2525" t="s">
        <v>4466</v>
      </c>
      <c r="D4" s="2526" t="s">
        <v>299</v>
      </c>
      <c r="E4" s="2527" t="s">
        <v>4467</v>
      </c>
      <c r="F4" s="2528" t="s">
        <v>4468</v>
      </c>
    </row>
    <row r="5" spans="1:7" s="2530" customFormat="1" ht="15" hidden="1" customHeight="1" x14ac:dyDescent="0.25">
      <c r="A5" s="2483">
        <v>40179</v>
      </c>
      <c r="B5" s="2479">
        <v>5914</v>
      </c>
      <c r="C5" s="2480" t="s">
        <v>16</v>
      </c>
      <c r="D5" s="2480">
        <v>1734</v>
      </c>
      <c r="E5" s="2480" t="s">
        <v>16</v>
      </c>
      <c r="F5" s="2512" t="s">
        <v>16</v>
      </c>
    </row>
    <row r="6" spans="1:7" s="2531" customFormat="1" ht="15" hidden="1" customHeight="1" x14ac:dyDescent="0.25">
      <c r="A6" s="2483">
        <v>40210</v>
      </c>
      <c r="B6" s="2479">
        <v>36283</v>
      </c>
      <c r="C6" s="2480" t="s">
        <v>16</v>
      </c>
      <c r="D6" s="2480" t="s">
        <v>16</v>
      </c>
      <c r="E6" s="2480" t="s">
        <v>16</v>
      </c>
      <c r="F6" s="2512" t="s">
        <v>16</v>
      </c>
      <c r="G6" s="2530"/>
    </row>
    <row r="7" spans="1:7" s="2531" customFormat="1" ht="15" hidden="1" customHeight="1" x14ac:dyDescent="0.25">
      <c r="A7" s="2483">
        <v>40238</v>
      </c>
      <c r="B7" s="2479">
        <v>5631262</v>
      </c>
      <c r="C7" s="2480">
        <v>2527</v>
      </c>
      <c r="D7" s="2480">
        <v>25135</v>
      </c>
      <c r="E7" s="2480" t="s">
        <v>16</v>
      </c>
      <c r="F7" s="2512" t="s">
        <v>16</v>
      </c>
      <c r="G7" s="2530"/>
    </row>
    <row r="8" spans="1:7" s="2531" customFormat="1" ht="15" hidden="1" customHeight="1" x14ac:dyDescent="0.25">
      <c r="A8" s="2483">
        <v>40269</v>
      </c>
      <c r="B8" s="2479">
        <v>261209</v>
      </c>
      <c r="C8" s="2480">
        <v>141027</v>
      </c>
      <c r="D8" s="2480">
        <v>285999</v>
      </c>
      <c r="E8" s="2480" t="s">
        <v>16</v>
      </c>
      <c r="F8" s="2512" t="s">
        <v>16</v>
      </c>
      <c r="G8" s="2530"/>
    </row>
    <row r="9" spans="1:7" s="2531" customFormat="1" ht="15" hidden="1" customHeight="1" x14ac:dyDescent="0.25">
      <c r="A9" s="2483">
        <v>40299</v>
      </c>
      <c r="B9" s="2479">
        <v>317114</v>
      </c>
      <c r="C9" s="2480">
        <v>1834</v>
      </c>
      <c r="D9" s="2480">
        <v>680</v>
      </c>
      <c r="E9" s="2480" t="s">
        <v>16</v>
      </c>
      <c r="F9" s="2512" t="s">
        <v>16</v>
      </c>
      <c r="G9" s="2530"/>
    </row>
    <row r="10" spans="1:7" s="2531" customFormat="1" ht="15" hidden="1" customHeight="1" x14ac:dyDescent="0.25">
      <c r="A10" s="2483">
        <v>40330</v>
      </c>
      <c r="B10" s="2479">
        <v>17493394</v>
      </c>
      <c r="C10" s="2480">
        <v>109726</v>
      </c>
      <c r="D10" s="2480">
        <v>737439</v>
      </c>
      <c r="E10" s="2480" t="s">
        <v>16</v>
      </c>
      <c r="F10" s="2512" t="s">
        <v>16</v>
      </c>
      <c r="G10" s="2530"/>
    </row>
    <row r="11" spans="1:7" s="2531" customFormat="1" ht="15" hidden="1" customHeight="1" x14ac:dyDescent="0.25">
      <c r="A11" s="2483">
        <v>40360</v>
      </c>
      <c r="B11" s="2479">
        <v>2123979</v>
      </c>
      <c r="C11" s="2480">
        <v>866</v>
      </c>
      <c r="D11" s="2480">
        <v>953488</v>
      </c>
      <c r="E11" s="2480" t="s">
        <v>16</v>
      </c>
      <c r="F11" s="2512" t="s">
        <v>16</v>
      </c>
      <c r="G11" s="2530"/>
    </row>
    <row r="12" spans="1:7" s="2531" customFormat="1" ht="15" hidden="1" customHeight="1" x14ac:dyDescent="0.25">
      <c r="A12" s="2483">
        <v>40391</v>
      </c>
      <c r="B12" s="2479">
        <v>595552</v>
      </c>
      <c r="C12" s="2480" t="s">
        <v>16</v>
      </c>
      <c r="D12" s="2480">
        <v>9358</v>
      </c>
      <c r="E12" s="2480" t="s">
        <v>16</v>
      </c>
      <c r="F12" s="2512" t="s">
        <v>16</v>
      </c>
      <c r="G12" s="2530"/>
    </row>
    <row r="13" spans="1:7" s="2531" customFormat="1" ht="15" hidden="1" customHeight="1" x14ac:dyDescent="0.25">
      <c r="A13" s="2483">
        <v>40422</v>
      </c>
      <c r="B13" s="2479">
        <v>11209868</v>
      </c>
      <c r="C13" s="2480">
        <v>132114</v>
      </c>
      <c r="D13" s="2480">
        <v>402628</v>
      </c>
      <c r="E13" s="2480" t="s">
        <v>16</v>
      </c>
      <c r="F13" s="2512" t="s">
        <v>16</v>
      </c>
      <c r="G13" s="2530"/>
    </row>
    <row r="14" spans="1:7" s="2531" customFormat="1" ht="15" hidden="1" customHeight="1" x14ac:dyDescent="0.25">
      <c r="A14" s="2483">
        <v>40452</v>
      </c>
      <c r="B14" s="2479">
        <v>1114121</v>
      </c>
      <c r="C14" s="2480">
        <v>159410</v>
      </c>
      <c r="D14" s="2480">
        <v>4540</v>
      </c>
      <c r="E14" s="2480" t="s">
        <v>16</v>
      </c>
      <c r="F14" s="2512" t="s">
        <v>16</v>
      </c>
      <c r="G14" s="2530"/>
    </row>
    <row r="15" spans="1:7" s="2531" customFormat="1" ht="15" hidden="1" customHeight="1" x14ac:dyDescent="0.25">
      <c r="A15" s="2483">
        <v>40483</v>
      </c>
      <c r="B15" s="2479">
        <v>798847</v>
      </c>
      <c r="C15" s="2480">
        <v>105</v>
      </c>
      <c r="D15" s="2480">
        <v>43355</v>
      </c>
      <c r="E15" s="2480" t="s">
        <v>16</v>
      </c>
      <c r="F15" s="2512" t="s">
        <v>16</v>
      </c>
      <c r="G15" s="2530"/>
    </row>
    <row r="16" spans="1:7" s="2531" customFormat="1" ht="15" hidden="1" customHeight="1" x14ac:dyDescent="0.25">
      <c r="A16" s="2483">
        <v>40522</v>
      </c>
      <c r="B16" s="2479">
        <v>12250666</v>
      </c>
      <c r="C16" s="2480">
        <v>228749</v>
      </c>
      <c r="D16" s="2480">
        <v>442063</v>
      </c>
      <c r="E16" s="2480" t="s">
        <v>16</v>
      </c>
      <c r="F16" s="2512" t="s">
        <v>16</v>
      </c>
      <c r="G16" s="2530"/>
    </row>
    <row r="17" spans="1:7" s="2531" customFormat="1" ht="15" hidden="1" customHeight="1" x14ac:dyDescent="0.25">
      <c r="A17" s="2483" t="s">
        <v>4469</v>
      </c>
      <c r="B17" s="2479">
        <v>42710761.229999997</v>
      </c>
      <c r="C17" s="2480">
        <v>20051764.09</v>
      </c>
      <c r="D17" s="2480">
        <v>85130197.120000005</v>
      </c>
      <c r="E17" s="2480" t="s">
        <v>16</v>
      </c>
      <c r="F17" s="2512" t="s">
        <v>16</v>
      </c>
      <c r="G17" s="2530"/>
    </row>
    <row r="18" spans="1:7" s="2531" customFormat="1" ht="15" hidden="1" customHeight="1" x14ac:dyDescent="0.25">
      <c r="A18" s="2483">
        <v>40575</v>
      </c>
      <c r="B18" s="2479">
        <v>123920650</v>
      </c>
      <c r="C18" s="2480">
        <v>32240708</v>
      </c>
      <c r="D18" s="2480">
        <v>123847523</v>
      </c>
      <c r="E18" s="2480" t="s">
        <v>16</v>
      </c>
      <c r="F18" s="2512" t="s">
        <v>16</v>
      </c>
      <c r="G18" s="2530"/>
    </row>
    <row r="19" spans="1:7" s="2531" customFormat="1" ht="15" hidden="1" customHeight="1" x14ac:dyDescent="0.25">
      <c r="A19" s="2483">
        <v>40603</v>
      </c>
      <c r="B19" s="2479">
        <v>99294349</v>
      </c>
      <c r="C19" s="2480">
        <v>25082461</v>
      </c>
      <c r="D19" s="2480">
        <v>222570228</v>
      </c>
      <c r="E19" s="2480" t="s">
        <v>16</v>
      </c>
      <c r="F19" s="2512" t="s">
        <v>16</v>
      </c>
      <c r="G19" s="2530"/>
    </row>
    <row r="20" spans="1:7" s="2531" customFormat="1" ht="15" hidden="1" customHeight="1" x14ac:dyDescent="0.25">
      <c r="A20" s="2483">
        <v>40634</v>
      </c>
      <c r="B20" s="2479">
        <v>29858403</v>
      </c>
      <c r="C20" s="2480">
        <v>3530757</v>
      </c>
      <c r="D20" s="2480">
        <v>88100029</v>
      </c>
      <c r="E20" s="2480" t="s">
        <v>16</v>
      </c>
      <c r="F20" s="2512" t="s">
        <v>16</v>
      </c>
      <c r="G20" s="2530"/>
    </row>
    <row r="21" spans="1:7" s="2531" customFormat="1" ht="15" hidden="1" customHeight="1" x14ac:dyDescent="0.25">
      <c r="A21" s="2483">
        <v>40664</v>
      </c>
      <c r="B21" s="2479">
        <v>97627671</v>
      </c>
      <c r="C21" s="2480">
        <v>7238224</v>
      </c>
      <c r="D21" s="2480">
        <v>63187907</v>
      </c>
      <c r="E21" s="2480" t="s">
        <v>16</v>
      </c>
      <c r="F21" s="2512" t="s">
        <v>16</v>
      </c>
      <c r="G21" s="2530"/>
    </row>
    <row r="22" spans="1:7" s="2531" customFormat="1" ht="15" hidden="1" customHeight="1" x14ac:dyDescent="0.25">
      <c r="A22" s="2483">
        <v>40695</v>
      </c>
      <c r="B22" s="2479">
        <v>243294149</v>
      </c>
      <c r="C22" s="2480">
        <v>6541718</v>
      </c>
      <c r="D22" s="2480">
        <v>175521436</v>
      </c>
      <c r="E22" s="2480" t="s">
        <v>16</v>
      </c>
      <c r="F22" s="2512" t="s">
        <v>16</v>
      </c>
      <c r="G22" s="2530"/>
    </row>
    <row r="23" spans="1:7" s="2531" customFormat="1" ht="15" hidden="1" customHeight="1" x14ac:dyDescent="0.25">
      <c r="A23" s="2483">
        <v>40725</v>
      </c>
      <c r="B23" s="2479">
        <v>95678196</v>
      </c>
      <c r="C23" s="2480">
        <v>41123886</v>
      </c>
      <c r="D23" s="2480">
        <v>87007348</v>
      </c>
      <c r="E23" s="2480" t="s">
        <v>16</v>
      </c>
      <c r="F23" s="2512" t="s">
        <v>16</v>
      </c>
      <c r="G23" s="2530"/>
    </row>
    <row r="24" spans="1:7" s="2531" customFormat="1" ht="15" hidden="1" customHeight="1" x14ac:dyDescent="0.25">
      <c r="A24" s="2483">
        <v>40756</v>
      </c>
      <c r="B24" s="2479">
        <v>56293259</v>
      </c>
      <c r="C24" s="2480">
        <v>10259906</v>
      </c>
      <c r="D24" s="2480">
        <v>5818117</v>
      </c>
      <c r="E24" s="2480" t="s">
        <v>16</v>
      </c>
      <c r="F24" s="2512" t="s">
        <v>16</v>
      </c>
      <c r="G24" s="2530"/>
    </row>
    <row r="25" spans="1:7" s="2531" customFormat="1" ht="15" hidden="1" customHeight="1" x14ac:dyDescent="0.25">
      <c r="A25" s="2483">
        <v>40787</v>
      </c>
      <c r="B25" s="2479">
        <v>154997328</v>
      </c>
      <c r="C25" s="2480">
        <v>49993959</v>
      </c>
      <c r="D25" s="2480">
        <v>65697275</v>
      </c>
      <c r="E25" s="2480" t="s">
        <v>16</v>
      </c>
      <c r="F25" s="2512" t="s">
        <v>16</v>
      </c>
      <c r="G25" s="2530"/>
    </row>
    <row r="26" spans="1:7" s="2531" customFormat="1" ht="15" hidden="1" customHeight="1" x14ac:dyDescent="0.25">
      <c r="A26" s="2483">
        <v>40817</v>
      </c>
      <c r="B26" s="2479">
        <v>118639609</v>
      </c>
      <c r="C26" s="2480">
        <v>147606114</v>
      </c>
      <c r="D26" s="2480">
        <v>12133244</v>
      </c>
      <c r="E26" s="2480" t="s">
        <v>16</v>
      </c>
      <c r="F26" s="2512" t="s">
        <v>16</v>
      </c>
      <c r="G26" s="2530"/>
    </row>
    <row r="27" spans="1:7" s="2531" customFormat="1" ht="15" hidden="1" customHeight="1" x14ac:dyDescent="0.25">
      <c r="A27" s="2483">
        <v>40848</v>
      </c>
      <c r="B27" s="2479">
        <v>110148458</v>
      </c>
      <c r="C27" s="2480">
        <v>118824093</v>
      </c>
      <c r="D27" s="2480">
        <v>54402021</v>
      </c>
      <c r="E27" s="2480" t="s">
        <v>16</v>
      </c>
      <c r="F27" s="2512" t="s">
        <v>16</v>
      </c>
      <c r="G27" s="2530"/>
    </row>
    <row r="28" spans="1:7" s="2531" customFormat="1" ht="15" hidden="1" customHeight="1" x14ac:dyDescent="0.25">
      <c r="A28" s="2483">
        <v>40878</v>
      </c>
      <c r="B28" s="2479">
        <v>218896482.87</v>
      </c>
      <c r="C28" s="2480">
        <v>109118764.59</v>
      </c>
      <c r="D28" s="2480">
        <v>101581718.31</v>
      </c>
      <c r="E28" s="2480" t="s">
        <v>16</v>
      </c>
      <c r="F28" s="2512" t="s">
        <v>16</v>
      </c>
      <c r="G28" s="2530"/>
    </row>
    <row r="29" spans="1:7" s="2531" customFormat="1" ht="18.600000000000001" hidden="1" customHeight="1" x14ac:dyDescent="0.25">
      <c r="A29" s="2483">
        <v>40909</v>
      </c>
      <c r="B29" s="2479">
        <v>67205197</v>
      </c>
      <c r="C29" s="2480">
        <v>86124266</v>
      </c>
      <c r="D29" s="2480">
        <v>130921956</v>
      </c>
      <c r="E29" s="2480" t="s">
        <v>16</v>
      </c>
      <c r="F29" s="2512" t="s">
        <v>16</v>
      </c>
      <c r="G29" s="2530"/>
    </row>
    <row r="30" spans="1:7" s="2531" customFormat="1" ht="18.600000000000001" hidden="1" customHeight="1" x14ac:dyDescent="0.25">
      <c r="A30" s="2483">
        <v>40940</v>
      </c>
      <c r="B30" s="2479">
        <v>63186761</v>
      </c>
      <c r="C30" s="2480">
        <v>18290075</v>
      </c>
      <c r="D30" s="2480">
        <v>156104652</v>
      </c>
      <c r="E30" s="2480" t="s">
        <v>16</v>
      </c>
      <c r="F30" s="2512" t="s">
        <v>16</v>
      </c>
      <c r="G30" s="2530"/>
    </row>
    <row r="31" spans="1:7" s="2531" customFormat="1" ht="18.600000000000001" hidden="1" customHeight="1" x14ac:dyDescent="0.25">
      <c r="A31" s="2483" t="s">
        <v>4470</v>
      </c>
      <c r="B31" s="2479">
        <v>77590526</v>
      </c>
      <c r="C31" s="2480">
        <v>4777455</v>
      </c>
      <c r="D31" s="2480">
        <v>193807221</v>
      </c>
      <c r="E31" s="2480">
        <v>202000</v>
      </c>
      <c r="F31" s="2512">
        <v>102000</v>
      </c>
      <c r="G31" s="2530"/>
    </row>
    <row r="32" spans="1:7" s="2531" customFormat="1" ht="18.600000000000001" hidden="1" customHeight="1" x14ac:dyDescent="0.25">
      <c r="A32" s="2483">
        <v>41000</v>
      </c>
      <c r="B32" s="2479">
        <v>89966108</v>
      </c>
      <c r="C32" s="2480">
        <v>4694300</v>
      </c>
      <c r="D32" s="2480">
        <v>22166126</v>
      </c>
      <c r="E32" s="2480" t="s">
        <v>16</v>
      </c>
      <c r="F32" s="2512">
        <v>20000</v>
      </c>
      <c r="G32" s="2530"/>
    </row>
    <row r="33" spans="1:7" s="2531" customFormat="1" ht="18.600000000000001" hidden="1" customHeight="1" x14ac:dyDescent="0.25">
      <c r="A33" s="2483">
        <v>41030</v>
      </c>
      <c r="B33" s="2479">
        <v>57865612</v>
      </c>
      <c r="C33" s="2480">
        <v>4537372</v>
      </c>
      <c r="D33" s="2480">
        <v>32092133</v>
      </c>
      <c r="E33" s="2480" t="s">
        <v>16</v>
      </c>
      <c r="F33" s="2512" t="s">
        <v>16</v>
      </c>
      <c r="G33" s="2530"/>
    </row>
    <row r="34" spans="1:7" s="2531" customFormat="1" ht="18.600000000000001" hidden="1" customHeight="1" x14ac:dyDescent="0.25">
      <c r="A34" s="2483">
        <v>41061</v>
      </c>
      <c r="B34" s="2479">
        <v>229005570</v>
      </c>
      <c r="C34" s="2480">
        <v>98201094</v>
      </c>
      <c r="D34" s="2480">
        <v>95352323</v>
      </c>
      <c r="E34" s="2480">
        <v>20000</v>
      </c>
      <c r="F34" s="2512">
        <v>200000</v>
      </c>
      <c r="G34" s="2530"/>
    </row>
    <row r="35" spans="1:7" s="2531" customFormat="1" ht="18.600000000000001" hidden="1" customHeight="1" x14ac:dyDescent="0.25">
      <c r="A35" s="2483">
        <v>41091</v>
      </c>
      <c r="B35" s="2479">
        <v>179729112</v>
      </c>
      <c r="C35" s="2480">
        <v>130501823</v>
      </c>
      <c r="D35" s="2480">
        <v>136179553</v>
      </c>
      <c r="E35" s="2480">
        <v>10000</v>
      </c>
      <c r="F35" s="2512">
        <v>50000</v>
      </c>
      <c r="G35" s="2530"/>
    </row>
    <row r="36" spans="1:7" s="2531" customFormat="1" ht="18.600000000000001" hidden="1" customHeight="1" x14ac:dyDescent="0.25">
      <c r="A36" s="2483">
        <v>41122</v>
      </c>
      <c r="B36" s="2479">
        <v>56293259</v>
      </c>
      <c r="C36" s="2480">
        <v>10259906</v>
      </c>
      <c r="D36" s="2480">
        <v>5818117</v>
      </c>
      <c r="E36" s="2480"/>
      <c r="F36" s="2512"/>
      <c r="G36" s="2530"/>
    </row>
    <row r="37" spans="1:7" s="2531" customFormat="1" ht="18.600000000000001" hidden="1" customHeight="1" x14ac:dyDescent="0.25">
      <c r="A37" s="2483">
        <v>41153</v>
      </c>
      <c r="B37" s="2479">
        <v>86502356</v>
      </c>
      <c r="C37" s="2480">
        <v>9571051</v>
      </c>
      <c r="D37" s="2480">
        <v>165668582</v>
      </c>
      <c r="E37" s="2480">
        <v>637161</v>
      </c>
      <c r="F37" s="2512">
        <v>18571203</v>
      </c>
      <c r="G37" s="2530"/>
    </row>
    <row r="38" spans="1:7" s="2531" customFormat="1" ht="18.600000000000001" hidden="1" customHeight="1" x14ac:dyDescent="0.25">
      <c r="A38" s="2483">
        <v>41183</v>
      </c>
      <c r="B38" s="2479">
        <v>159774119</v>
      </c>
      <c r="C38" s="2480">
        <v>18762159</v>
      </c>
      <c r="D38" s="2480">
        <v>9251408</v>
      </c>
      <c r="E38" s="2480">
        <v>2809135</v>
      </c>
      <c r="F38" s="2512">
        <v>15861760</v>
      </c>
      <c r="G38" s="2530"/>
    </row>
    <row r="39" spans="1:7" s="2531" customFormat="1" ht="18.600000000000001" hidden="1" customHeight="1" x14ac:dyDescent="0.25">
      <c r="A39" s="2483">
        <v>41214</v>
      </c>
      <c r="B39" s="2479">
        <v>177652454</v>
      </c>
      <c r="C39" s="2480">
        <v>5602096</v>
      </c>
      <c r="D39" s="2480">
        <v>139653634</v>
      </c>
      <c r="E39" s="2480">
        <v>416711</v>
      </c>
      <c r="F39" s="2512">
        <v>7245472</v>
      </c>
      <c r="G39" s="2530"/>
    </row>
    <row r="40" spans="1:7" s="2531" customFormat="1" ht="18.600000000000001" hidden="1" customHeight="1" x14ac:dyDescent="0.25">
      <c r="A40" s="2483">
        <v>41244</v>
      </c>
      <c r="B40" s="2479">
        <v>208473917</v>
      </c>
      <c r="C40" s="2480">
        <v>10945983</v>
      </c>
      <c r="D40" s="2480">
        <v>308800446</v>
      </c>
      <c r="E40" s="2480">
        <v>424096</v>
      </c>
      <c r="F40" s="2512">
        <v>53286689</v>
      </c>
      <c r="G40" s="2530"/>
    </row>
    <row r="41" spans="1:7" s="2531" customFormat="1" ht="18.600000000000001" hidden="1" customHeight="1" x14ac:dyDescent="0.25">
      <c r="A41" s="2483">
        <v>41640</v>
      </c>
      <c r="B41" s="2479">
        <v>42429002</v>
      </c>
      <c r="C41" s="2480">
        <v>359113</v>
      </c>
      <c r="D41" s="2480">
        <v>63003683</v>
      </c>
      <c r="E41" s="2480">
        <v>18319</v>
      </c>
      <c r="F41" s="2512">
        <v>455997</v>
      </c>
      <c r="G41" s="2530"/>
    </row>
    <row r="42" spans="1:7" s="2531" customFormat="1" ht="18.600000000000001" hidden="1" customHeight="1" x14ac:dyDescent="0.25">
      <c r="A42" s="2483">
        <v>41671</v>
      </c>
      <c r="B42" s="2479">
        <v>212162066</v>
      </c>
      <c r="C42" s="2480">
        <v>655537</v>
      </c>
      <c r="D42" s="2480">
        <v>33810009</v>
      </c>
      <c r="E42" s="2480" t="s">
        <v>16</v>
      </c>
      <c r="F42" s="2512">
        <v>1776907</v>
      </c>
      <c r="G42" s="2530"/>
    </row>
    <row r="43" spans="1:7" s="2531" customFormat="1" ht="18.600000000000001" hidden="1" customHeight="1" x14ac:dyDescent="0.25">
      <c r="A43" s="2483">
        <v>41699</v>
      </c>
      <c r="B43" s="2479">
        <v>89557336</v>
      </c>
      <c r="C43" s="2480">
        <v>48922059</v>
      </c>
      <c r="D43" s="2480">
        <v>25720678</v>
      </c>
      <c r="E43" s="2480">
        <v>19485</v>
      </c>
      <c r="F43" s="2512">
        <v>4669867</v>
      </c>
      <c r="G43" s="2530"/>
    </row>
    <row r="44" spans="1:7" s="2531" customFormat="1" ht="18.600000000000001" hidden="1" customHeight="1" x14ac:dyDescent="0.25">
      <c r="A44" s="2484">
        <v>41730</v>
      </c>
      <c r="B44" s="2532">
        <v>143133760</v>
      </c>
      <c r="C44" s="2533">
        <v>16686333</v>
      </c>
      <c r="D44" s="2533">
        <v>50286992</v>
      </c>
      <c r="E44" s="2533">
        <v>2214911</v>
      </c>
      <c r="F44" s="2534">
        <v>5903540</v>
      </c>
      <c r="G44" s="2530"/>
    </row>
    <row r="45" spans="1:7" s="2531" customFormat="1" ht="18.600000000000001" hidden="1" customHeight="1" x14ac:dyDescent="0.25">
      <c r="A45" s="2484">
        <v>41760</v>
      </c>
      <c r="B45" s="2479">
        <v>29430452</v>
      </c>
      <c r="C45" s="2480">
        <v>2158982</v>
      </c>
      <c r="D45" s="2480">
        <v>7260734</v>
      </c>
      <c r="E45" s="2480" t="s">
        <v>16</v>
      </c>
      <c r="F45" s="2512">
        <v>1630073</v>
      </c>
      <c r="G45" s="2530"/>
    </row>
    <row r="46" spans="1:7" s="2531" customFormat="1" ht="18.600000000000001" hidden="1" customHeight="1" x14ac:dyDescent="0.25">
      <c r="A46" s="2484">
        <v>41791</v>
      </c>
      <c r="B46" s="2479">
        <v>164953999</v>
      </c>
      <c r="C46" s="2480">
        <v>10080334</v>
      </c>
      <c r="D46" s="2480">
        <v>34713653</v>
      </c>
      <c r="E46" s="2488">
        <v>4146</v>
      </c>
      <c r="F46" s="2512">
        <v>12204585</v>
      </c>
      <c r="G46" s="2530"/>
    </row>
    <row r="47" spans="1:7" s="2531" customFormat="1" ht="18.600000000000001" hidden="1" customHeight="1" x14ac:dyDescent="0.25">
      <c r="A47" s="2484">
        <v>41821</v>
      </c>
      <c r="B47" s="2479">
        <v>112953390</v>
      </c>
      <c r="C47" s="2480">
        <v>3273468</v>
      </c>
      <c r="D47" s="2480">
        <v>26500771</v>
      </c>
      <c r="E47" s="2488">
        <v>15033</v>
      </c>
      <c r="F47" s="2512">
        <v>20267800</v>
      </c>
      <c r="G47" s="2530"/>
    </row>
    <row r="48" spans="1:7" s="2531" customFormat="1" ht="18.600000000000001" hidden="1" customHeight="1" x14ac:dyDescent="0.25">
      <c r="A48" s="2484">
        <v>41852</v>
      </c>
      <c r="B48" s="2479">
        <v>80015746</v>
      </c>
      <c r="C48" s="2480">
        <v>5443375</v>
      </c>
      <c r="D48" s="2480">
        <v>46418277</v>
      </c>
      <c r="E48" s="2488">
        <v>599268</v>
      </c>
      <c r="F48" s="2512">
        <v>2785137</v>
      </c>
      <c r="G48" s="2530"/>
    </row>
    <row r="49" spans="1:7" s="2531" customFormat="1" ht="18.600000000000001" hidden="1" customHeight="1" x14ac:dyDescent="0.25">
      <c r="A49" s="2484">
        <v>41883</v>
      </c>
      <c r="B49" s="2479">
        <v>246405564</v>
      </c>
      <c r="C49" s="2480">
        <v>11457692</v>
      </c>
      <c r="D49" s="2480">
        <v>19283464</v>
      </c>
      <c r="E49" s="2488">
        <v>335131</v>
      </c>
      <c r="F49" s="2512">
        <v>41571231</v>
      </c>
      <c r="G49" s="2530"/>
    </row>
    <row r="50" spans="1:7" s="2531" customFormat="1" ht="18.600000000000001" hidden="1" customHeight="1" x14ac:dyDescent="0.25">
      <c r="A50" s="2484">
        <v>41913</v>
      </c>
      <c r="B50" s="2479">
        <v>102047802</v>
      </c>
      <c r="C50" s="2480">
        <v>1757577</v>
      </c>
      <c r="D50" s="2480">
        <v>67003839</v>
      </c>
      <c r="E50" s="2488">
        <v>212891</v>
      </c>
      <c r="F50" s="2512">
        <v>2307064</v>
      </c>
      <c r="G50" s="2530"/>
    </row>
    <row r="51" spans="1:7" s="2531" customFormat="1" ht="18.600000000000001" hidden="1" customHeight="1" x14ac:dyDescent="0.25">
      <c r="A51" s="2484">
        <v>41944</v>
      </c>
      <c r="B51" s="2479">
        <v>98164090</v>
      </c>
      <c r="C51" s="2480">
        <v>2960701</v>
      </c>
      <c r="D51" s="2480">
        <v>16744927</v>
      </c>
      <c r="E51" s="2488">
        <v>302359</v>
      </c>
      <c r="F51" s="2512">
        <v>4165577</v>
      </c>
      <c r="G51" s="2530"/>
    </row>
    <row r="52" spans="1:7" s="2531" customFormat="1" ht="18.600000000000001" hidden="1" customHeight="1" x14ac:dyDescent="0.25">
      <c r="A52" s="2484">
        <v>41974</v>
      </c>
      <c r="B52" s="2479">
        <v>164781840</v>
      </c>
      <c r="C52" s="2480">
        <v>10189772</v>
      </c>
      <c r="D52" s="2480">
        <v>105170761</v>
      </c>
      <c r="E52" s="2488">
        <v>503993</v>
      </c>
      <c r="F52" s="2512">
        <v>10065276</v>
      </c>
      <c r="G52" s="2530"/>
    </row>
    <row r="53" spans="1:7" s="2531" customFormat="1" ht="18.600000000000001" hidden="1" customHeight="1" x14ac:dyDescent="0.25">
      <c r="A53" s="2484">
        <v>42005</v>
      </c>
      <c r="B53" s="2479">
        <v>43965291</v>
      </c>
      <c r="C53" s="2480">
        <v>9259452</v>
      </c>
      <c r="D53" s="2480">
        <v>10908494</v>
      </c>
      <c r="E53" s="2488">
        <v>1718</v>
      </c>
      <c r="F53" s="2512">
        <v>5009398</v>
      </c>
      <c r="G53" s="2530"/>
    </row>
    <row r="54" spans="1:7" s="2531" customFormat="1" ht="18.600000000000001" hidden="1" customHeight="1" x14ac:dyDescent="0.25">
      <c r="A54" s="2484">
        <v>42036</v>
      </c>
      <c r="B54" s="2479">
        <v>55482645</v>
      </c>
      <c r="C54" s="2480">
        <v>6516572</v>
      </c>
      <c r="D54" s="2480">
        <v>69702212</v>
      </c>
      <c r="E54" s="2488">
        <v>2000</v>
      </c>
      <c r="F54" s="2512">
        <v>891782</v>
      </c>
      <c r="G54" s="2530"/>
    </row>
    <row r="55" spans="1:7" s="2531" customFormat="1" ht="18.600000000000001" hidden="1" customHeight="1" x14ac:dyDescent="0.25">
      <c r="A55" s="2484">
        <v>42064</v>
      </c>
      <c r="B55" s="2479">
        <v>681783884</v>
      </c>
      <c r="C55" s="2480">
        <v>52389677</v>
      </c>
      <c r="D55" s="2480">
        <v>86235761</v>
      </c>
      <c r="E55" s="2488">
        <v>2630567</v>
      </c>
      <c r="F55" s="2512">
        <v>27887906</v>
      </c>
      <c r="G55" s="2530"/>
    </row>
    <row r="56" spans="1:7" s="2531" customFormat="1" ht="18.600000000000001" hidden="1" customHeight="1" x14ac:dyDescent="0.25">
      <c r="A56" s="2484">
        <v>42095</v>
      </c>
      <c r="B56" s="2479">
        <v>56695403</v>
      </c>
      <c r="C56" s="2480">
        <v>24361080</v>
      </c>
      <c r="D56" s="2480">
        <v>27538571</v>
      </c>
      <c r="E56" s="2488">
        <v>404764</v>
      </c>
      <c r="F56" s="2512">
        <v>710782</v>
      </c>
      <c r="G56" s="2530"/>
    </row>
    <row r="57" spans="1:7" s="2531" customFormat="1" ht="18.600000000000001" hidden="1" customHeight="1" x14ac:dyDescent="0.25">
      <c r="A57" s="2484">
        <v>42125</v>
      </c>
      <c r="B57" s="2479">
        <v>59362533</v>
      </c>
      <c r="C57" s="2480">
        <v>21463277</v>
      </c>
      <c r="D57" s="2480">
        <v>13871059</v>
      </c>
      <c r="E57" s="2488">
        <v>415489</v>
      </c>
      <c r="F57" s="2512">
        <v>6133321</v>
      </c>
      <c r="G57" s="2530"/>
    </row>
    <row r="58" spans="1:7" s="2531" customFormat="1" ht="18.600000000000001" hidden="1" customHeight="1" x14ac:dyDescent="0.25">
      <c r="A58" s="2484">
        <v>42156</v>
      </c>
      <c r="B58" s="2479">
        <v>340915995</v>
      </c>
      <c r="C58" s="2480">
        <v>9458134</v>
      </c>
      <c r="D58" s="2480">
        <v>78990387</v>
      </c>
      <c r="E58" s="2488">
        <v>404484</v>
      </c>
      <c r="F58" s="2512">
        <v>19210750</v>
      </c>
      <c r="G58" s="2530"/>
    </row>
    <row r="59" spans="1:7" s="2531" customFormat="1" ht="18.600000000000001" hidden="1" customHeight="1" x14ac:dyDescent="0.25">
      <c r="A59" s="2484">
        <v>42186</v>
      </c>
      <c r="B59" s="2479">
        <v>609776072</v>
      </c>
      <c r="C59" s="2480">
        <v>2801482</v>
      </c>
      <c r="D59" s="2480">
        <v>81747801</v>
      </c>
      <c r="E59" s="2488">
        <v>404769</v>
      </c>
      <c r="F59" s="2512">
        <v>2579895</v>
      </c>
      <c r="G59" s="2530"/>
    </row>
    <row r="60" spans="1:7" s="2531" customFormat="1" ht="18.600000000000001" hidden="1" customHeight="1" x14ac:dyDescent="0.25">
      <c r="A60" s="2484">
        <v>42217</v>
      </c>
      <c r="B60" s="2479">
        <v>136898870</v>
      </c>
      <c r="C60" s="2480">
        <v>5388175</v>
      </c>
      <c r="D60" s="2480">
        <v>9428930</v>
      </c>
      <c r="E60" s="2488">
        <v>408694</v>
      </c>
      <c r="F60" s="2512">
        <v>1257135</v>
      </c>
      <c r="G60" s="2530"/>
    </row>
    <row r="61" spans="1:7" s="2531" customFormat="1" ht="18.600000000000001" hidden="1" customHeight="1" x14ac:dyDescent="0.25">
      <c r="A61" s="2484">
        <v>42248</v>
      </c>
      <c r="B61" s="2479">
        <v>252217891</v>
      </c>
      <c r="C61" s="2480">
        <v>37127936</v>
      </c>
      <c r="D61" s="2480">
        <v>24523853</v>
      </c>
      <c r="E61" s="2488">
        <v>425062</v>
      </c>
      <c r="F61" s="2512">
        <v>51490311</v>
      </c>
      <c r="G61" s="2530"/>
    </row>
    <row r="62" spans="1:7" s="2531" customFormat="1" ht="18.600000000000001" hidden="1" customHeight="1" x14ac:dyDescent="0.25">
      <c r="A62" s="2484">
        <v>42278</v>
      </c>
      <c r="B62" s="2479">
        <v>68864369</v>
      </c>
      <c r="C62" s="2480">
        <v>5502996</v>
      </c>
      <c r="D62" s="2480">
        <v>7384218</v>
      </c>
      <c r="E62" s="2488">
        <v>715434</v>
      </c>
      <c r="F62" s="2512">
        <v>8174770</v>
      </c>
      <c r="G62" s="2530"/>
    </row>
    <row r="63" spans="1:7" s="2531" customFormat="1" ht="18.600000000000001" hidden="1" customHeight="1" x14ac:dyDescent="0.25">
      <c r="A63" s="2484">
        <v>42309</v>
      </c>
      <c r="B63" s="2479">
        <v>104955815</v>
      </c>
      <c r="C63" s="2480">
        <v>6983788</v>
      </c>
      <c r="D63" s="2480">
        <v>8428491</v>
      </c>
      <c r="E63" s="2488">
        <v>240076</v>
      </c>
      <c r="F63" s="2512">
        <v>2635640</v>
      </c>
      <c r="G63" s="2530"/>
    </row>
    <row r="64" spans="1:7" s="2531" customFormat="1" ht="18.600000000000001" hidden="1" customHeight="1" x14ac:dyDescent="0.25">
      <c r="A64" s="2484">
        <v>42339</v>
      </c>
      <c r="B64" s="2479">
        <v>226086488</v>
      </c>
      <c r="C64" s="2480">
        <v>6750636</v>
      </c>
      <c r="D64" s="2480">
        <v>64318486</v>
      </c>
      <c r="E64" s="2488">
        <v>497822</v>
      </c>
      <c r="F64" s="2512">
        <v>70731889</v>
      </c>
      <c r="G64" s="2530"/>
    </row>
    <row r="65" spans="1:7" s="2531" customFormat="1" ht="18.600000000000001" hidden="1" customHeight="1" x14ac:dyDescent="0.25">
      <c r="A65" s="2484">
        <v>42370</v>
      </c>
      <c r="B65" s="2479">
        <v>90431920</v>
      </c>
      <c r="C65" s="2480">
        <v>6689813</v>
      </c>
      <c r="D65" s="2480">
        <v>15640251</v>
      </c>
      <c r="E65" s="2488">
        <v>20</v>
      </c>
      <c r="F65" s="2512">
        <v>16520571</v>
      </c>
      <c r="G65" s="2530"/>
    </row>
    <row r="66" spans="1:7" s="2531" customFormat="1" ht="18.600000000000001" hidden="1" customHeight="1" x14ac:dyDescent="0.25">
      <c r="A66" s="2484">
        <v>42401</v>
      </c>
      <c r="B66" s="2479">
        <v>84577616</v>
      </c>
      <c r="C66" s="2480">
        <v>12510435</v>
      </c>
      <c r="D66" s="2480">
        <v>7158729</v>
      </c>
      <c r="E66" s="2488">
        <v>219977</v>
      </c>
      <c r="F66" s="2512">
        <v>3863514</v>
      </c>
      <c r="G66" s="2530"/>
    </row>
    <row r="67" spans="1:7" s="2531" customFormat="1" ht="18.600000000000001" hidden="1" customHeight="1" x14ac:dyDescent="0.25">
      <c r="A67" s="2483">
        <v>42430</v>
      </c>
      <c r="B67" s="2479">
        <v>118029189</v>
      </c>
      <c r="C67" s="2480">
        <v>14938010</v>
      </c>
      <c r="D67" s="2480">
        <v>340279334</v>
      </c>
      <c r="E67" s="2488">
        <v>479531</v>
      </c>
      <c r="F67" s="2512">
        <v>15006287</v>
      </c>
      <c r="G67" s="2530"/>
    </row>
    <row r="68" spans="1:7" s="2531" customFormat="1" ht="18.600000000000001" hidden="1" customHeight="1" x14ac:dyDescent="0.25">
      <c r="A68" s="2483">
        <v>42461</v>
      </c>
      <c r="B68" s="2479">
        <v>51058957</v>
      </c>
      <c r="C68" s="2480">
        <v>5676433</v>
      </c>
      <c r="D68" s="2480">
        <v>6823971</v>
      </c>
      <c r="E68" s="2488">
        <v>412383</v>
      </c>
      <c r="F68" s="2512">
        <v>12586705</v>
      </c>
      <c r="G68" s="2530"/>
    </row>
    <row r="69" spans="1:7" s="2531" customFormat="1" ht="18.600000000000001" hidden="1" customHeight="1" x14ac:dyDescent="0.25">
      <c r="A69" s="2483">
        <v>42491</v>
      </c>
      <c r="B69" s="2479">
        <v>87171022</v>
      </c>
      <c r="C69" s="2480">
        <v>6574265</v>
      </c>
      <c r="D69" s="2480">
        <v>7603650</v>
      </c>
      <c r="E69" s="2488">
        <v>402110</v>
      </c>
      <c r="F69" s="2512">
        <v>4059033</v>
      </c>
      <c r="G69" s="2530"/>
    </row>
    <row r="70" spans="1:7" s="2531" customFormat="1" ht="18.600000000000001" hidden="1" customHeight="1" x14ac:dyDescent="0.25">
      <c r="A70" s="2483">
        <v>42522</v>
      </c>
      <c r="B70" s="2479">
        <v>274612388</v>
      </c>
      <c r="C70" s="2480">
        <v>18356214</v>
      </c>
      <c r="D70" s="2480">
        <v>61567654</v>
      </c>
      <c r="E70" s="2488">
        <v>481498</v>
      </c>
      <c r="F70" s="2512">
        <v>48553076</v>
      </c>
      <c r="G70" s="2530"/>
    </row>
    <row r="71" spans="1:7" s="2531" customFormat="1" ht="18.600000000000001" hidden="1" customHeight="1" x14ac:dyDescent="0.25">
      <c r="A71" s="2483">
        <v>42552</v>
      </c>
      <c r="B71" s="2479">
        <v>70819226</v>
      </c>
      <c r="C71" s="2480">
        <v>7660878</v>
      </c>
      <c r="D71" s="2480">
        <v>17666753</v>
      </c>
      <c r="E71" s="2488">
        <v>401966</v>
      </c>
      <c r="F71" s="2512">
        <v>3585376</v>
      </c>
      <c r="G71" s="2530"/>
    </row>
    <row r="72" spans="1:7" s="2531" customFormat="1" ht="18.600000000000001" hidden="1" customHeight="1" x14ac:dyDescent="0.25">
      <c r="A72" s="2483">
        <v>42583</v>
      </c>
      <c r="B72" s="2479">
        <v>36860017</v>
      </c>
      <c r="C72" s="2480">
        <v>8189854</v>
      </c>
      <c r="D72" s="2480">
        <v>9887319</v>
      </c>
      <c r="E72" s="2480">
        <v>410067</v>
      </c>
      <c r="F72" s="2512">
        <v>4317143</v>
      </c>
      <c r="G72" s="2530"/>
    </row>
    <row r="73" spans="1:7" s="2531" customFormat="1" ht="18.600000000000001" hidden="1" customHeight="1" x14ac:dyDescent="0.25">
      <c r="A73" s="2483">
        <v>42614</v>
      </c>
      <c r="B73" s="2479">
        <v>141942780</v>
      </c>
      <c r="C73" s="2480">
        <v>19754888</v>
      </c>
      <c r="D73" s="2480">
        <v>64260782</v>
      </c>
      <c r="E73" s="2480">
        <v>563900</v>
      </c>
      <c r="F73" s="2512">
        <v>33832277</v>
      </c>
      <c r="G73" s="2530"/>
    </row>
    <row r="74" spans="1:7" s="2531" customFormat="1" ht="18.600000000000001" hidden="1" customHeight="1" x14ac:dyDescent="0.25">
      <c r="A74" s="2483">
        <v>42644</v>
      </c>
      <c r="B74" s="2479">
        <v>70621993</v>
      </c>
      <c r="C74" s="2480">
        <v>10376135</v>
      </c>
      <c r="D74" s="2480">
        <v>5044016</v>
      </c>
      <c r="E74" s="2480">
        <v>101011</v>
      </c>
      <c r="F74" s="2512">
        <v>23910504</v>
      </c>
      <c r="G74" s="2530"/>
    </row>
    <row r="75" spans="1:7" s="2531" customFormat="1" ht="18.600000000000001" hidden="1" customHeight="1" x14ac:dyDescent="0.25">
      <c r="A75" s="2483">
        <v>42675</v>
      </c>
      <c r="B75" s="2479">
        <v>134947323</v>
      </c>
      <c r="C75" s="2480">
        <v>5593400</v>
      </c>
      <c r="D75" s="2480">
        <v>21923598</v>
      </c>
      <c r="E75" s="2480">
        <v>400000</v>
      </c>
      <c r="F75" s="2512">
        <v>3997512</v>
      </c>
      <c r="G75" s="2530"/>
    </row>
    <row r="76" spans="1:7" s="2531" customFormat="1" ht="18.600000000000001" hidden="1" customHeight="1" x14ac:dyDescent="0.25">
      <c r="A76" s="2483">
        <v>42705</v>
      </c>
      <c r="B76" s="2479">
        <v>241538997</v>
      </c>
      <c r="C76" s="2480">
        <v>15453663</v>
      </c>
      <c r="D76" s="2480">
        <v>132758196</v>
      </c>
      <c r="E76" s="2480">
        <v>654201</v>
      </c>
      <c r="F76" s="2512">
        <v>27970058</v>
      </c>
      <c r="G76" s="2530"/>
    </row>
    <row r="77" spans="1:7" s="2531" customFormat="1" ht="18.600000000000001" hidden="1" customHeight="1" x14ac:dyDescent="0.25">
      <c r="A77" s="2483">
        <v>42736</v>
      </c>
      <c r="B77" s="2479">
        <v>281015461</v>
      </c>
      <c r="C77" s="2480">
        <v>3008339</v>
      </c>
      <c r="D77" s="2480">
        <v>6152549</v>
      </c>
      <c r="E77" s="2480">
        <v>215961</v>
      </c>
      <c r="F77" s="2512">
        <v>18302359</v>
      </c>
      <c r="G77" s="2530"/>
    </row>
    <row r="78" spans="1:7" s="2531" customFormat="1" ht="18.600000000000001" hidden="1" customHeight="1" x14ac:dyDescent="0.25">
      <c r="A78" s="2483">
        <v>42767</v>
      </c>
      <c r="B78" s="2479">
        <v>64638632</v>
      </c>
      <c r="C78" s="2480">
        <v>4759053</v>
      </c>
      <c r="D78" s="2480">
        <v>4880597</v>
      </c>
      <c r="E78" s="2480">
        <v>413716</v>
      </c>
      <c r="F78" s="2512">
        <v>17652530</v>
      </c>
      <c r="G78" s="2530"/>
    </row>
    <row r="79" spans="1:7" s="2531" customFormat="1" ht="18.600000000000001" hidden="1" customHeight="1" x14ac:dyDescent="0.25">
      <c r="A79" s="2483">
        <v>42795</v>
      </c>
      <c r="B79" s="2479">
        <v>78274702</v>
      </c>
      <c r="C79" s="2480">
        <v>5782697</v>
      </c>
      <c r="D79" s="2480">
        <v>35143413</v>
      </c>
      <c r="E79" s="2480">
        <v>430098</v>
      </c>
      <c r="F79" s="2512">
        <v>34636526</v>
      </c>
      <c r="G79" s="2530"/>
    </row>
    <row r="80" spans="1:7" s="2531" customFormat="1" ht="18.600000000000001" hidden="1" customHeight="1" x14ac:dyDescent="0.25">
      <c r="A80" s="2483">
        <v>42826</v>
      </c>
      <c r="B80" s="2479">
        <v>53592776</v>
      </c>
      <c r="C80" s="2480">
        <v>5554122</v>
      </c>
      <c r="D80" s="2480">
        <v>7460502</v>
      </c>
      <c r="E80" s="2480">
        <v>407323</v>
      </c>
      <c r="F80" s="2512">
        <v>66887556</v>
      </c>
      <c r="G80" s="2530"/>
    </row>
    <row r="81" spans="1:7" s="2531" customFormat="1" ht="18.600000000000001" hidden="1" customHeight="1" x14ac:dyDescent="0.25">
      <c r="A81" s="2483">
        <v>42856</v>
      </c>
      <c r="B81" s="2479">
        <v>192636349</v>
      </c>
      <c r="C81" s="2480">
        <v>4117944</v>
      </c>
      <c r="D81" s="2480">
        <v>52567561</v>
      </c>
      <c r="E81" s="2480">
        <v>400062</v>
      </c>
      <c r="F81" s="2512">
        <v>2045501</v>
      </c>
      <c r="G81" s="2530"/>
    </row>
    <row r="82" spans="1:7" s="2531" customFormat="1" ht="18.600000000000001" hidden="1" customHeight="1" x14ac:dyDescent="0.25">
      <c r="A82" s="2483">
        <v>42887</v>
      </c>
      <c r="B82" s="2479">
        <v>290923268</v>
      </c>
      <c r="C82" s="2480">
        <v>15595839</v>
      </c>
      <c r="D82" s="2480">
        <v>61953301</v>
      </c>
      <c r="E82" s="2480">
        <v>407462</v>
      </c>
      <c r="F82" s="2512">
        <v>38741031</v>
      </c>
      <c r="G82" s="2530"/>
    </row>
    <row r="83" spans="1:7" s="2531" customFormat="1" ht="18.600000000000001" hidden="1" customHeight="1" x14ac:dyDescent="0.25">
      <c r="A83" s="2483">
        <v>42917</v>
      </c>
      <c r="B83" s="2479">
        <v>47362157</v>
      </c>
      <c r="C83" s="2480">
        <v>8754384</v>
      </c>
      <c r="D83" s="2480">
        <v>10701000</v>
      </c>
      <c r="E83" s="2480">
        <v>416984</v>
      </c>
      <c r="F83" s="2512">
        <v>22368538</v>
      </c>
      <c r="G83" s="2530"/>
    </row>
    <row r="84" spans="1:7" s="2531" customFormat="1" ht="18.600000000000001" hidden="1" customHeight="1" x14ac:dyDescent="0.25">
      <c r="A84" s="2483">
        <v>42948</v>
      </c>
      <c r="B84" s="2479">
        <v>79472700</v>
      </c>
      <c r="C84" s="2480">
        <v>5988189</v>
      </c>
      <c r="D84" s="2480">
        <v>5989141</v>
      </c>
      <c r="E84" s="2480">
        <v>400028</v>
      </c>
      <c r="F84" s="2512">
        <v>4619880</v>
      </c>
      <c r="G84" s="2530"/>
    </row>
    <row r="85" spans="1:7" s="2531" customFormat="1" ht="18.600000000000001" hidden="1" customHeight="1" x14ac:dyDescent="0.25">
      <c r="A85" s="2483">
        <v>42979</v>
      </c>
      <c r="B85" s="2479">
        <v>285102032</v>
      </c>
      <c r="C85" s="2480">
        <v>12795300</v>
      </c>
      <c r="D85" s="2480">
        <v>3185224</v>
      </c>
      <c r="E85" s="2480">
        <v>719075</v>
      </c>
      <c r="F85" s="2512">
        <v>24693053</v>
      </c>
      <c r="G85" s="2530"/>
    </row>
    <row r="86" spans="1:7" s="2531" customFormat="1" ht="18.600000000000001" hidden="1" customHeight="1" x14ac:dyDescent="0.25">
      <c r="A86" s="2483">
        <v>43009</v>
      </c>
      <c r="B86" s="2479">
        <v>102059692</v>
      </c>
      <c r="C86" s="2480">
        <v>6212447</v>
      </c>
      <c r="D86" s="2480">
        <v>57325221</v>
      </c>
      <c r="E86" s="2480">
        <v>416643</v>
      </c>
      <c r="F86" s="2512">
        <v>27241375</v>
      </c>
      <c r="G86" s="2530"/>
    </row>
    <row r="87" spans="1:7" s="2531" customFormat="1" ht="18.600000000000001" hidden="1" customHeight="1" x14ac:dyDescent="0.25">
      <c r="A87" s="2483">
        <v>43040</v>
      </c>
      <c r="B87" s="2479">
        <v>265114051</v>
      </c>
      <c r="C87" s="2480">
        <v>97999922</v>
      </c>
      <c r="D87" s="2480">
        <v>42777361</v>
      </c>
      <c r="E87" s="2480">
        <v>390044</v>
      </c>
      <c r="F87" s="2512">
        <v>3350967</v>
      </c>
      <c r="G87" s="2530"/>
    </row>
    <row r="88" spans="1:7" s="2531" customFormat="1" ht="18.600000000000001" hidden="1" customHeight="1" x14ac:dyDescent="0.25">
      <c r="A88" s="2483">
        <v>43070</v>
      </c>
      <c r="B88" s="2479">
        <v>407828534</v>
      </c>
      <c r="C88" s="2480">
        <v>3516614</v>
      </c>
      <c r="D88" s="2480">
        <v>145491135</v>
      </c>
      <c r="E88" s="2480">
        <v>456116</v>
      </c>
      <c r="F88" s="2512">
        <v>80357647</v>
      </c>
      <c r="G88" s="2530"/>
    </row>
    <row r="89" spans="1:7" s="2531" customFormat="1" ht="18.600000000000001" hidden="1" customHeight="1" x14ac:dyDescent="0.25">
      <c r="A89" s="2483">
        <v>43101</v>
      </c>
      <c r="B89" s="2479">
        <v>480753205</v>
      </c>
      <c r="C89" s="2480">
        <v>73748585</v>
      </c>
      <c r="D89" s="2480">
        <v>65145120</v>
      </c>
      <c r="E89" s="2480">
        <v>451385</v>
      </c>
      <c r="F89" s="2512">
        <v>2732518</v>
      </c>
      <c r="G89" s="2530"/>
    </row>
    <row r="90" spans="1:7" s="2531" customFormat="1" ht="18.600000000000001" hidden="1" customHeight="1" x14ac:dyDescent="0.25">
      <c r="A90" s="2483">
        <v>43132</v>
      </c>
      <c r="B90" s="2479">
        <v>885477855</v>
      </c>
      <c r="C90" s="2480">
        <v>2626235</v>
      </c>
      <c r="D90" s="2480">
        <v>9018564</v>
      </c>
      <c r="E90" s="2480">
        <v>403811</v>
      </c>
      <c r="F90" s="2512">
        <v>2776897</v>
      </c>
      <c r="G90" s="2530"/>
    </row>
    <row r="91" spans="1:7" s="2531" customFormat="1" ht="18.600000000000001" hidden="1" customHeight="1" x14ac:dyDescent="0.25">
      <c r="A91" s="2483">
        <v>43160</v>
      </c>
      <c r="B91" s="2479">
        <v>1475836524</v>
      </c>
      <c r="C91" s="2480">
        <v>3096439</v>
      </c>
      <c r="D91" s="2480">
        <v>147000285</v>
      </c>
      <c r="E91" s="2480">
        <v>527505</v>
      </c>
      <c r="F91" s="2512">
        <v>8952058</v>
      </c>
      <c r="G91" s="2530"/>
    </row>
    <row r="92" spans="1:7" s="2531" customFormat="1" ht="18.600000000000001" hidden="1" customHeight="1" x14ac:dyDescent="0.25">
      <c r="A92" s="2483">
        <v>43191</v>
      </c>
      <c r="B92" s="2479">
        <v>307635596</v>
      </c>
      <c r="C92" s="2480">
        <v>2570227</v>
      </c>
      <c r="D92" s="2480">
        <v>357222668</v>
      </c>
      <c r="E92" s="2480">
        <v>405595</v>
      </c>
      <c r="F92" s="2512">
        <v>30738639</v>
      </c>
      <c r="G92" s="2530"/>
    </row>
    <row r="93" spans="1:7" s="2531" customFormat="1" ht="18.600000000000001" hidden="1" customHeight="1" x14ac:dyDescent="0.25">
      <c r="A93" s="2483">
        <v>43221</v>
      </c>
      <c r="B93" s="2479">
        <v>687623001</v>
      </c>
      <c r="C93" s="2480">
        <v>2507041</v>
      </c>
      <c r="D93" s="2480">
        <v>73902953</v>
      </c>
      <c r="E93" s="2480">
        <v>402044</v>
      </c>
      <c r="F93" s="2512">
        <v>1727009</v>
      </c>
      <c r="G93" s="2530"/>
    </row>
    <row r="94" spans="1:7" s="2531" customFormat="1" ht="18.600000000000001" hidden="1" customHeight="1" x14ac:dyDescent="0.25">
      <c r="A94" s="2483">
        <v>43252</v>
      </c>
      <c r="B94" s="2479">
        <v>751401233</v>
      </c>
      <c r="C94" s="2480">
        <v>4202422</v>
      </c>
      <c r="D94" s="2480">
        <v>189826593</v>
      </c>
      <c r="E94" s="2480">
        <v>446824</v>
      </c>
      <c r="F94" s="2512">
        <v>80786964</v>
      </c>
      <c r="G94" s="2530"/>
    </row>
    <row r="95" spans="1:7" s="2531" customFormat="1" ht="18.600000000000001" hidden="1" customHeight="1" x14ac:dyDescent="0.25">
      <c r="A95" s="2483">
        <v>43282</v>
      </c>
      <c r="B95" s="2479">
        <v>737514087</v>
      </c>
      <c r="C95" s="2480">
        <v>13887577</v>
      </c>
      <c r="D95" s="2480">
        <v>145372733</v>
      </c>
      <c r="E95" s="2480">
        <v>403729</v>
      </c>
      <c r="F95" s="2512">
        <v>2339380</v>
      </c>
      <c r="G95" s="2530"/>
    </row>
    <row r="96" spans="1:7" s="2531" customFormat="1" ht="18.600000000000001" hidden="1" customHeight="1" x14ac:dyDescent="0.25">
      <c r="A96" s="2483">
        <v>43313</v>
      </c>
      <c r="B96" s="2479">
        <v>2232827488</v>
      </c>
      <c r="C96" s="2480">
        <v>2005069</v>
      </c>
      <c r="D96" s="2480">
        <v>430774415</v>
      </c>
      <c r="E96" s="2480">
        <v>400267</v>
      </c>
      <c r="F96" s="2512">
        <v>2887372</v>
      </c>
      <c r="G96" s="2530"/>
    </row>
    <row r="97" spans="1:7" s="2531" customFormat="1" ht="18.600000000000001" hidden="1" customHeight="1" x14ac:dyDescent="0.25">
      <c r="A97" s="2483">
        <v>43344</v>
      </c>
      <c r="B97" s="2479">
        <v>509923423</v>
      </c>
      <c r="C97" s="2480">
        <v>2638907</v>
      </c>
      <c r="D97" s="2480">
        <v>105894649</v>
      </c>
      <c r="E97" s="2480">
        <v>419498</v>
      </c>
      <c r="F97" s="2512">
        <v>15642020</v>
      </c>
      <c r="G97" s="2530"/>
    </row>
    <row r="98" spans="1:7" s="2531" customFormat="1" ht="18.600000000000001" hidden="1" customHeight="1" x14ac:dyDescent="0.25">
      <c r="A98" s="2483">
        <v>43374</v>
      </c>
      <c r="B98" s="2479">
        <v>492579344</v>
      </c>
      <c r="C98" s="2480">
        <v>39420450</v>
      </c>
      <c r="D98" s="2480">
        <v>26870381</v>
      </c>
      <c r="E98" s="2480">
        <v>403713</v>
      </c>
      <c r="F98" s="2512">
        <v>98898056</v>
      </c>
      <c r="G98" s="2530"/>
    </row>
    <row r="99" spans="1:7" s="2531" customFormat="1" ht="18.600000000000001" hidden="1" customHeight="1" x14ac:dyDescent="0.25">
      <c r="A99" s="2483">
        <v>43405</v>
      </c>
      <c r="B99" s="2479">
        <v>350731541</v>
      </c>
      <c r="C99" s="2480">
        <v>4012782</v>
      </c>
      <c r="D99" s="2480">
        <v>159280924</v>
      </c>
      <c r="E99" s="2480">
        <v>400000</v>
      </c>
      <c r="F99" s="2512">
        <v>27942884</v>
      </c>
      <c r="G99" s="2530"/>
    </row>
    <row r="100" spans="1:7" s="2531" customFormat="1" ht="18.600000000000001" hidden="1" customHeight="1" x14ac:dyDescent="0.25">
      <c r="A100" s="2483">
        <v>43435</v>
      </c>
      <c r="B100" s="2479">
        <v>518309284</v>
      </c>
      <c r="C100" s="2480">
        <v>6230713</v>
      </c>
      <c r="D100" s="2480">
        <v>159576419</v>
      </c>
      <c r="E100" s="2480">
        <v>437877</v>
      </c>
      <c r="F100" s="2512">
        <v>28783450</v>
      </c>
      <c r="G100" s="2530"/>
    </row>
    <row r="101" spans="1:7" s="2531" customFormat="1" ht="18.600000000000001" customHeight="1" x14ac:dyDescent="0.25">
      <c r="A101" s="2483">
        <v>43466</v>
      </c>
      <c r="B101" s="2479">
        <v>372772068</v>
      </c>
      <c r="C101" s="2480">
        <v>4671548</v>
      </c>
      <c r="D101" s="2480">
        <v>225906672</v>
      </c>
      <c r="E101" s="2480">
        <v>403815</v>
      </c>
      <c r="F101" s="2512">
        <v>4665844</v>
      </c>
      <c r="G101" s="2530"/>
    </row>
    <row r="102" spans="1:7" s="2531" customFormat="1" ht="18.600000000000001" customHeight="1" x14ac:dyDescent="0.25">
      <c r="A102" s="2483">
        <v>43497</v>
      </c>
      <c r="B102" s="2479">
        <v>177182042</v>
      </c>
      <c r="C102" s="2480">
        <v>4854448</v>
      </c>
      <c r="D102" s="2480">
        <v>106535905</v>
      </c>
      <c r="E102" s="2480">
        <v>400142</v>
      </c>
      <c r="F102" s="2512">
        <v>60739624</v>
      </c>
      <c r="G102" s="2530"/>
    </row>
    <row r="103" spans="1:7" s="2531" customFormat="1" ht="18.600000000000001" customHeight="1" x14ac:dyDescent="0.25">
      <c r="A103" s="2483">
        <v>43525</v>
      </c>
      <c r="B103" s="2479">
        <v>286068416</v>
      </c>
      <c r="C103" s="2480">
        <v>5749390</v>
      </c>
      <c r="D103" s="2480">
        <v>146666454</v>
      </c>
      <c r="E103" s="2480">
        <v>419496</v>
      </c>
      <c r="F103" s="2512">
        <v>15133232</v>
      </c>
      <c r="G103" s="2530"/>
    </row>
    <row r="104" spans="1:7" s="2531" customFormat="1" ht="18.600000000000001" customHeight="1" x14ac:dyDescent="0.25">
      <c r="A104" s="2483">
        <v>43556</v>
      </c>
      <c r="B104" s="2479">
        <v>216087430</v>
      </c>
      <c r="C104" s="2480">
        <v>6099472</v>
      </c>
      <c r="D104" s="2480">
        <v>21850878</v>
      </c>
      <c r="E104" s="2480">
        <v>403584</v>
      </c>
      <c r="F104" s="2512">
        <v>5342224</v>
      </c>
      <c r="G104" s="2530"/>
    </row>
    <row r="105" spans="1:7" s="2531" customFormat="1" ht="18.600000000000001" customHeight="1" x14ac:dyDescent="0.25">
      <c r="A105" s="2483">
        <v>43586</v>
      </c>
      <c r="B105" s="2479">
        <v>157352268</v>
      </c>
      <c r="C105" s="2480">
        <v>4140904</v>
      </c>
      <c r="D105" s="2480">
        <v>19199462</v>
      </c>
      <c r="E105" s="2480">
        <v>400028</v>
      </c>
      <c r="F105" s="2512">
        <v>7214868</v>
      </c>
      <c r="G105" s="2530"/>
    </row>
    <row r="106" spans="1:7" s="2531" customFormat="1" ht="18.600000000000001" customHeight="1" x14ac:dyDescent="0.25">
      <c r="A106" s="2483">
        <v>43617</v>
      </c>
      <c r="B106" s="2479">
        <v>692028441</v>
      </c>
      <c r="C106" s="2480">
        <v>9824717</v>
      </c>
      <c r="D106" s="2480">
        <v>60485577</v>
      </c>
      <c r="E106" s="2480">
        <v>213444</v>
      </c>
      <c r="F106" s="2512">
        <v>108254755</v>
      </c>
      <c r="G106" s="2530"/>
    </row>
    <row r="107" spans="1:7" s="2531" customFormat="1" ht="18.600000000000001" customHeight="1" x14ac:dyDescent="0.25">
      <c r="A107" s="2483">
        <v>43647</v>
      </c>
      <c r="B107" s="2479">
        <v>435957834</v>
      </c>
      <c r="C107" s="2480">
        <v>5240025</v>
      </c>
      <c r="D107" s="2480">
        <v>33728880</v>
      </c>
      <c r="E107" s="2480">
        <v>403666</v>
      </c>
      <c r="F107" s="2512">
        <v>72461546</v>
      </c>
      <c r="G107" s="2530"/>
    </row>
    <row r="108" spans="1:7" s="2531" customFormat="1" ht="18.600000000000001" customHeight="1" x14ac:dyDescent="0.25">
      <c r="A108" s="2483">
        <v>43678</v>
      </c>
      <c r="B108" s="2479">
        <v>396762586</v>
      </c>
      <c r="C108" s="2480">
        <v>5365355</v>
      </c>
      <c r="D108" s="2480">
        <v>31654694</v>
      </c>
      <c r="E108" s="2480">
        <v>400000</v>
      </c>
      <c r="F108" s="2512">
        <v>4133802</v>
      </c>
      <c r="G108" s="2530"/>
    </row>
    <row r="109" spans="1:7" s="2531" customFormat="1" ht="18.600000000000001" customHeight="1" x14ac:dyDescent="0.25">
      <c r="A109" s="2483">
        <v>43709</v>
      </c>
      <c r="B109" s="2479">
        <v>570651152</v>
      </c>
      <c r="C109" s="2480">
        <v>73360673</v>
      </c>
      <c r="D109" s="2480">
        <v>164964477</v>
      </c>
      <c r="E109" s="2480">
        <v>412092</v>
      </c>
      <c r="F109" s="2512">
        <v>40977057</v>
      </c>
      <c r="G109" s="2530"/>
    </row>
    <row r="110" spans="1:7" s="2531" customFormat="1" ht="18.600000000000001" customHeight="1" x14ac:dyDescent="0.25">
      <c r="A110" s="2483">
        <v>43739</v>
      </c>
      <c r="B110" s="2479">
        <v>423910771</v>
      </c>
      <c r="C110" s="2480">
        <v>6229532</v>
      </c>
      <c r="D110" s="2480">
        <v>143582802</v>
      </c>
      <c r="E110" s="2480">
        <v>403896</v>
      </c>
      <c r="F110" s="2512">
        <v>10588806</v>
      </c>
      <c r="G110" s="2530"/>
    </row>
    <row r="111" spans="1:7" s="2531" customFormat="1" ht="18.600000000000001" customHeight="1" x14ac:dyDescent="0.25">
      <c r="A111" s="2483">
        <v>43770</v>
      </c>
      <c r="B111" s="2479">
        <v>385974257</v>
      </c>
      <c r="C111" s="2480">
        <v>4930212</v>
      </c>
      <c r="D111" s="2480">
        <v>11374192</v>
      </c>
      <c r="E111" s="2480">
        <v>400560</v>
      </c>
      <c r="F111" s="2512">
        <v>4994270</v>
      </c>
      <c r="G111" s="2530"/>
    </row>
    <row r="112" spans="1:7" s="2531" customFormat="1" ht="18.600000000000001" customHeight="1" x14ac:dyDescent="0.25">
      <c r="A112" s="2483">
        <v>43800</v>
      </c>
      <c r="B112" s="2479">
        <v>570057816</v>
      </c>
      <c r="C112" s="2480">
        <v>8954184</v>
      </c>
      <c r="D112" s="2480">
        <v>64474843</v>
      </c>
      <c r="E112" s="2480">
        <v>420524</v>
      </c>
      <c r="F112" s="2512">
        <v>51930800</v>
      </c>
      <c r="G112" s="2530"/>
    </row>
    <row r="113" spans="1:7" s="2531" customFormat="1" ht="18.600000000000001" customHeight="1" x14ac:dyDescent="0.25">
      <c r="A113" s="2483">
        <v>43831</v>
      </c>
      <c r="B113" s="2479">
        <v>588509357.76999998</v>
      </c>
      <c r="C113" s="2480">
        <v>6608149.4699999997</v>
      </c>
      <c r="D113" s="2480">
        <v>135859810.62</v>
      </c>
      <c r="E113" s="2480">
        <v>406407.08</v>
      </c>
      <c r="F113" s="2512">
        <v>5789224</v>
      </c>
      <c r="G113" s="2530"/>
    </row>
    <row r="114" spans="1:7" s="2531" customFormat="1" ht="18.600000000000001" customHeight="1" x14ac:dyDescent="0.25">
      <c r="A114" s="2483">
        <v>43862</v>
      </c>
      <c r="B114" s="2479">
        <v>514620167</v>
      </c>
      <c r="C114" s="2480">
        <v>6727107</v>
      </c>
      <c r="D114" s="2480">
        <v>1327580939</v>
      </c>
      <c r="E114" s="2480">
        <v>506165</v>
      </c>
      <c r="F114" s="2512">
        <v>2940736</v>
      </c>
      <c r="G114" s="2530"/>
    </row>
    <row r="115" spans="1:7" s="2531" customFormat="1" ht="18.600000000000001" customHeight="1" x14ac:dyDescent="0.25">
      <c r="A115" s="2483">
        <v>43891</v>
      </c>
      <c r="B115" s="2479">
        <v>1254212660</v>
      </c>
      <c r="C115" s="2480">
        <v>28815037</v>
      </c>
      <c r="D115" s="2480">
        <v>329547754</v>
      </c>
      <c r="E115" s="2480">
        <v>400044</v>
      </c>
      <c r="F115" s="2512">
        <v>13704128</v>
      </c>
      <c r="G115" s="2530"/>
    </row>
    <row r="116" spans="1:7" s="2531" customFormat="1" ht="18.600000000000001" customHeight="1" x14ac:dyDescent="0.25">
      <c r="A116" s="2483">
        <v>43922</v>
      </c>
      <c r="B116" s="2479">
        <v>492147863</v>
      </c>
      <c r="C116" s="2480">
        <v>34273</v>
      </c>
      <c r="D116" s="2480">
        <v>118988599</v>
      </c>
      <c r="E116" s="2480">
        <v>400000</v>
      </c>
      <c r="F116" s="2512">
        <v>6783471</v>
      </c>
      <c r="G116" s="2530"/>
    </row>
    <row r="117" spans="1:7" s="2531" customFormat="1" ht="18.600000000000001" customHeight="1" x14ac:dyDescent="0.25">
      <c r="A117" s="2483">
        <v>43952</v>
      </c>
      <c r="B117" s="2479">
        <v>74039029</v>
      </c>
      <c r="C117" s="2480">
        <v>2025072</v>
      </c>
      <c r="D117" s="2480">
        <v>24716673</v>
      </c>
      <c r="E117" s="2480">
        <v>416974</v>
      </c>
      <c r="F117" s="2512">
        <v>2164264</v>
      </c>
      <c r="G117" s="2530"/>
    </row>
    <row r="118" spans="1:7" s="2531" customFormat="1" ht="18.600000000000001" customHeight="1" x14ac:dyDescent="0.25">
      <c r="A118" s="2483">
        <v>43983</v>
      </c>
      <c r="B118" s="2479">
        <v>395971499</v>
      </c>
      <c r="C118" s="2480">
        <v>10797802</v>
      </c>
      <c r="D118" s="2480">
        <v>623581213</v>
      </c>
      <c r="E118" s="2488">
        <v>454321</v>
      </c>
      <c r="F118" s="2512">
        <v>52573753</v>
      </c>
      <c r="G118" s="2530"/>
    </row>
    <row r="119" spans="1:7" s="2531" customFormat="1" ht="18.600000000000001" customHeight="1" x14ac:dyDescent="0.25">
      <c r="A119" s="2483">
        <v>44013</v>
      </c>
      <c r="B119" s="2479">
        <v>187264632.65000001</v>
      </c>
      <c r="C119" s="2480">
        <v>23646019.68</v>
      </c>
      <c r="D119" s="2480">
        <v>439145927.19999999</v>
      </c>
      <c r="E119" s="2488">
        <v>403225</v>
      </c>
      <c r="F119" s="2512">
        <v>5800000</v>
      </c>
      <c r="G119" s="2530"/>
    </row>
    <row r="120" spans="1:7" s="2531" customFormat="1" ht="18.600000000000001" customHeight="1" x14ac:dyDescent="0.25">
      <c r="A120" s="2483">
        <v>44044</v>
      </c>
      <c r="B120" s="2479">
        <v>565524891.16999996</v>
      </c>
      <c r="C120" s="2480">
        <v>7025278.3499999996</v>
      </c>
      <c r="D120" s="2480">
        <v>166623300.62</v>
      </c>
      <c r="E120" s="2488">
        <v>400072</v>
      </c>
      <c r="F120" s="2512">
        <v>6366532</v>
      </c>
      <c r="G120" s="2530"/>
    </row>
    <row r="121" spans="1:7" s="2531" customFormat="1" ht="18.600000000000001" customHeight="1" x14ac:dyDescent="0.25">
      <c r="A121" s="2483">
        <v>44075</v>
      </c>
      <c r="B121" s="2479">
        <v>594363425.57000005</v>
      </c>
      <c r="C121" s="2480">
        <v>8073413.5999999996</v>
      </c>
      <c r="D121" s="2480">
        <v>242484848.50999999</v>
      </c>
      <c r="E121" s="2488">
        <v>523599.51</v>
      </c>
      <c r="F121" s="2512">
        <v>19231112</v>
      </c>
      <c r="G121" s="2530"/>
    </row>
    <row r="122" spans="1:7" s="2531" customFormat="1" ht="18.600000000000001" customHeight="1" x14ac:dyDescent="0.25">
      <c r="A122" s="2483">
        <v>44105</v>
      </c>
      <c r="B122" s="2479">
        <v>839025321</v>
      </c>
      <c r="C122" s="2480">
        <v>7665917.1399999997</v>
      </c>
      <c r="D122" s="2480">
        <v>8948013.8800000008</v>
      </c>
      <c r="E122" s="2488">
        <v>413633.22</v>
      </c>
      <c r="F122" s="2512">
        <v>8845156</v>
      </c>
      <c r="G122" s="2530"/>
    </row>
    <row r="123" spans="1:7" s="2531" customFormat="1" ht="18.600000000000001" customHeight="1" x14ac:dyDescent="0.25">
      <c r="A123" s="2483">
        <v>44136</v>
      </c>
      <c r="B123" s="2479">
        <v>281045560.80000001</v>
      </c>
      <c r="C123" s="2480">
        <v>7229289.54</v>
      </c>
      <c r="D123" s="2480">
        <v>261905067.68000001</v>
      </c>
      <c r="E123" s="2488">
        <v>689855.78</v>
      </c>
      <c r="F123" s="2512">
        <v>9155347</v>
      </c>
      <c r="G123" s="2530"/>
    </row>
    <row r="124" spans="1:7" s="2531" customFormat="1" ht="18.600000000000001" customHeight="1" x14ac:dyDescent="0.25">
      <c r="A124" s="2483">
        <v>44166</v>
      </c>
      <c r="B124" s="2479">
        <v>858648185.15999997</v>
      </c>
      <c r="C124" s="2480">
        <v>10412047.24</v>
      </c>
      <c r="D124" s="2480">
        <v>131726723.34999999</v>
      </c>
      <c r="E124" s="2488">
        <v>540107.05000000005</v>
      </c>
      <c r="F124" s="2512">
        <v>17971559.859999999</v>
      </c>
      <c r="G124" s="2530"/>
    </row>
    <row r="125" spans="1:7" s="2531" customFormat="1" ht="18.600000000000001" customHeight="1" x14ac:dyDescent="0.25">
      <c r="A125" s="2483">
        <v>44197</v>
      </c>
      <c r="B125" s="2479">
        <v>5184900341</v>
      </c>
      <c r="C125" s="2480">
        <v>5486260</v>
      </c>
      <c r="D125" s="2480">
        <v>12596489</v>
      </c>
      <c r="E125" s="2488">
        <v>451777</v>
      </c>
      <c r="F125" s="2512">
        <v>5816424</v>
      </c>
      <c r="G125" s="2530"/>
    </row>
    <row r="126" spans="1:7" s="2531" customFormat="1" ht="18.600000000000001" customHeight="1" x14ac:dyDescent="0.25">
      <c r="A126" s="2483">
        <v>44228</v>
      </c>
      <c r="B126" s="2479">
        <v>1939170387</v>
      </c>
      <c r="C126" s="2480">
        <v>4403619</v>
      </c>
      <c r="D126" s="2480">
        <v>65370930</v>
      </c>
      <c r="E126" s="2488">
        <v>406931</v>
      </c>
      <c r="F126" s="2512">
        <v>2005954</v>
      </c>
      <c r="G126" s="2530"/>
    </row>
    <row r="127" spans="1:7" s="2531" customFormat="1" ht="18.600000000000001" customHeight="1" x14ac:dyDescent="0.25">
      <c r="A127" s="2483">
        <v>44256</v>
      </c>
      <c r="B127" s="2479">
        <v>2188908238</v>
      </c>
      <c r="C127" s="2480">
        <v>6919506</v>
      </c>
      <c r="D127" s="2480">
        <v>68758377</v>
      </c>
      <c r="E127" s="2488">
        <v>413653</v>
      </c>
      <c r="F127" s="2512">
        <v>7944620</v>
      </c>
      <c r="G127" s="2530"/>
    </row>
    <row r="128" spans="1:7" s="2531" customFormat="1" ht="18.600000000000001" customHeight="1" x14ac:dyDescent="0.25">
      <c r="A128" s="2483">
        <v>44287</v>
      </c>
      <c r="B128" s="2479">
        <v>2025571000</v>
      </c>
      <c r="C128" s="2480">
        <v>31542901</v>
      </c>
      <c r="D128" s="2480">
        <v>14048830</v>
      </c>
      <c r="E128" s="2488">
        <v>315598</v>
      </c>
      <c r="F128" s="2512">
        <v>2816424</v>
      </c>
      <c r="G128" s="2530"/>
    </row>
    <row r="129" spans="1:7" s="2531" customFormat="1" ht="18.600000000000001" customHeight="1" x14ac:dyDescent="0.25">
      <c r="A129" s="2483">
        <v>44317</v>
      </c>
      <c r="B129" s="2479">
        <v>1041953341</v>
      </c>
      <c r="C129" s="2480">
        <v>5072276</v>
      </c>
      <c r="D129" s="2480">
        <v>5691610</v>
      </c>
      <c r="E129" s="2488">
        <v>306475</v>
      </c>
      <c r="F129" s="2512">
        <v>8407662</v>
      </c>
      <c r="G129" s="2530"/>
    </row>
    <row r="130" spans="1:7" s="2531" customFormat="1" ht="18.600000000000001" customHeight="1" x14ac:dyDescent="0.25">
      <c r="A130" s="2483">
        <v>44348</v>
      </c>
      <c r="B130" s="2479">
        <v>2071318670</v>
      </c>
      <c r="C130" s="2480">
        <v>29527788</v>
      </c>
      <c r="D130" s="2480">
        <v>63287983</v>
      </c>
      <c r="E130" s="2488">
        <v>419086</v>
      </c>
      <c r="F130" s="2512">
        <v>59762025</v>
      </c>
      <c r="G130" s="2530"/>
    </row>
    <row r="131" spans="1:7" s="2531" customFormat="1" ht="18.600000000000001" customHeight="1" x14ac:dyDescent="0.25">
      <c r="A131" s="2483">
        <v>44378</v>
      </c>
      <c r="B131" s="2479">
        <v>1603331109</v>
      </c>
      <c r="C131" s="2480">
        <v>29102815</v>
      </c>
      <c r="D131" s="2480">
        <v>116087154</v>
      </c>
      <c r="E131" s="2488">
        <v>415328</v>
      </c>
      <c r="F131" s="2512">
        <v>3000000</v>
      </c>
      <c r="G131" s="2530"/>
    </row>
    <row r="132" spans="1:7" s="2531" customFormat="1" ht="18.600000000000001" customHeight="1" x14ac:dyDescent="0.25">
      <c r="A132" s="2483">
        <v>44409</v>
      </c>
      <c r="B132" s="2479">
        <v>2506475362</v>
      </c>
      <c r="C132" s="2480">
        <v>6190806</v>
      </c>
      <c r="D132" s="2480">
        <v>19500103</v>
      </c>
      <c r="E132" s="2480">
        <v>400066</v>
      </c>
      <c r="F132" s="2512">
        <v>2508804</v>
      </c>
      <c r="G132" s="2530"/>
    </row>
    <row r="133" spans="1:7" s="2531" customFormat="1" ht="18.600000000000001" customHeight="1" thickBot="1" x14ac:dyDescent="0.3">
      <c r="A133" s="2489">
        <v>44440</v>
      </c>
      <c r="B133" s="2490">
        <v>2221631713</v>
      </c>
      <c r="C133" s="2492">
        <v>1792536</v>
      </c>
      <c r="D133" s="2492">
        <v>14067131</v>
      </c>
      <c r="E133" s="2491">
        <v>100921</v>
      </c>
      <c r="F133" s="2515">
        <v>45492837</v>
      </c>
      <c r="G133" s="2530"/>
    </row>
    <row r="134" spans="1:7" ht="17.25" customHeight="1" x14ac:dyDescent="0.25">
      <c r="A134" s="2535" t="s">
        <v>4455</v>
      </c>
      <c r="D134" s="2523"/>
      <c r="E134" s="2523"/>
      <c r="F134" s="2523"/>
      <c r="G134" s="2523"/>
    </row>
    <row r="135" spans="1:7" ht="15.95" customHeight="1" x14ac:dyDescent="0.25">
      <c r="A135" s="2536"/>
    </row>
    <row r="136" spans="1:7" ht="15.95" customHeight="1" x14ac:dyDescent="0.25">
      <c r="A136" s="2537"/>
    </row>
    <row r="137" spans="1:7" x14ac:dyDescent="0.25">
      <c r="A137" s="2535"/>
    </row>
  </sheetData>
  <printOptions horizontalCentered="1"/>
  <pageMargins left="0.75" right="0.75" top="0.75" bottom="0.75" header="0.3" footer="0"/>
  <pageSetup paperSize="9" scale="84"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46"/>
  <sheetViews>
    <sheetView topLeftCell="A12" zoomScale="55" zoomScaleNormal="55" workbookViewId="0">
      <selection sqref="A1:DL45"/>
    </sheetView>
  </sheetViews>
  <sheetFormatPr defaultColWidth="30.42578125" defaultRowHeight="18.75" x14ac:dyDescent="0.25"/>
  <cols>
    <col min="1" max="1" width="75.140625" style="2544" customWidth="1"/>
    <col min="2" max="10" width="10.85546875" style="2545" hidden="1" customWidth="1"/>
    <col min="11" max="15" width="11.7109375" style="2545" hidden="1" customWidth="1"/>
    <col min="16" max="42" width="11.85546875" style="2545" hidden="1" customWidth="1"/>
    <col min="43" max="43" width="12.85546875" style="2545" hidden="1" customWidth="1"/>
    <col min="44" max="47" width="12" style="2545" hidden="1" customWidth="1"/>
    <col min="48" max="48" width="12.85546875" style="2545" hidden="1" customWidth="1"/>
    <col min="49" max="58" width="12.7109375" style="2545" hidden="1" customWidth="1"/>
    <col min="59" max="59" width="14.28515625" style="2545" hidden="1" customWidth="1"/>
    <col min="60" max="67" width="11.85546875" style="2545" hidden="1" customWidth="1"/>
    <col min="68" max="68" width="10.28515625" style="2545" hidden="1" customWidth="1"/>
    <col min="69" max="69" width="11.85546875" style="2545" hidden="1" customWidth="1"/>
    <col min="70" max="70" width="13" style="2545" hidden="1" customWidth="1"/>
    <col min="71" max="71" width="12" style="2545" hidden="1" customWidth="1"/>
    <col min="72" max="72" width="11.5703125" style="2545" hidden="1" customWidth="1"/>
    <col min="73" max="73" width="12.28515625" style="2545" hidden="1" customWidth="1"/>
    <col min="74" max="74" width="15.140625" style="2545" hidden="1" customWidth="1"/>
    <col min="75" max="75" width="14" style="2633" hidden="1" customWidth="1"/>
    <col min="76" max="76" width="16.85546875" style="2633" hidden="1" customWidth="1"/>
    <col min="77" max="77" width="14" style="2633" hidden="1" customWidth="1"/>
    <col min="78" max="78" width="13.28515625" style="2633" hidden="1" customWidth="1"/>
    <col min="79" max="79" width="13.85546875" style="2633" hidden="1" customWidth="1"/>
    <col min="80" max="80" width="13" style="2633" hidden="1" customWidth="1"/>
    <col min="81" max="82" width="13.7109375" style="2633" hidden="1" customWidth="1"/>
    <col min="83" max="83" width="14" style="2633" hidden="1" customWidth="1"/>
    <col min="84" max="84" width="15" style="2633" hidden="1" customWidth="1"/>
    <col min="85" max="85" width="4.28515625" style="2633" hidden="1" customWidth="1"/>
    <col min="86" max="86" width="14.42578125" style="2633" hidden="1" customWidth="1"/>
    <col min="87" max="88" width="11" style="2633" hidden="1" customWidth="1"/>
    <col min="89" max="89" width="11.5703125" style="2633" hidden="1" customWidth="1"/>
    <col min="90" max="90" width="12.28515625" style="2633" hidden="1" customWidth="1"/>
    <col min="91" max="92" width="11.7109375" style="2633" hidden="1" customWidth="1"/>
    <col min="93" max="94" width="12.28515625" style="2633" hidden="1" customWidth="1"/>
    <col min="95" max="95" width="11.7109375" style="2633" hidden="1" customWidth="1"/>
    <col min="96" max="96" width="12.28515625" style="2633" hidden="1" customWidth="1"/>
    <col min="97" max="97" width="11.7109375" style="2633" hidden="1" customWidth="1"/>
    <col min="98" max="98" width="12.28515625" style="2633" hidden="1" customWidth="1"/>
    <col min="99" max="99" width="11.7109375" style="2633" hidden="1" customWidth="1"/>
    <col min="100" max="100" width="11.42578125" style="2633" hidden="1" customWidth="1"/>
    <col min="101" max="101" width="11.7109375" style="2633" hidden="1" customWidth="1"/>
    <col min="102" max="103" width="12.28515625" style="2633" hidden="1" customWidth="1"/>
    <col min="104" max="107" width="12.28515625" style="2633" bestFit="1" customWidth="1"/>
    <col min="108" max="108" width="13" style="2633" bestFit="1" customWidth="1"/>
    <col min="109" max="110" width="12.28515625" style="2633" bestFit="1" customWidth="1"/>
    <col min="111" max="111" width="11.7109375" style="2633" bestFit="1" customWidth="1"/>
    <col min="112" max="112" width="12.28515625" style="2633" bestFit="1" customWidth="1"/>
    <col min="113" max="114" width="11.7109375" style="2633" bestFit="1" customWidth="1"/>
    <col min="115" max="116" width="12.28515625" style="2633" bestFit="1" customWidth="1"/>
    <col min="117" max="117" width="10.7109375" style="2545" customWidth="1"/>
    <col min="118" max="16384" width="30.42578125" style="2545"/>
  </cols>
  <sheetData>
    <row r="1" spans="1:116" s="2543" customFormat="1" x14ac:dyDescent="0.35">
      <c r="A1" s="2538" t="s">
        <v>4471</v>
      </c>
      <c r="B1" s="2539"/>
      <c r="C1" s="2539"/>
      <c r="D1" s="2539"/>
      <c r="E1" s="2539"/>
      <c r="F1" s="2539"/>
      <c r="G1" s="2539"/>
      <c r="H1" s="2539"/>
      <c r="I1" s="2539"/>
      <c r="J1" s="2539"/>
      <c r="K1" s="2539"/>
      <c r="L1" s="2539"/>
      <c r="M1" s="2539"/>
      <c r="N1" s="2539"/>
      <c r="O1" s="2539"/>
      <c r="P1" s="2539"/>
      <c r="Q1" s="2539"/>
      <c r="R1" s="2539"/>
      <c r="S1" s="2539"/>
      <c r="T1" s="2539"/>
      <c r="U1" s="2539"/>
      <c r="V1" s="2539"/>
      <c r="W1" s="2539"/>
      <c r="X1" s="2539"/>
      <c r="Y1" s="2539"/>
      <c r="Z1" s="2539"/>
      <c r="AA1" s="2539"/>
      <c r="AB1" s="2539"/>
      <c r="AC1" s="2539"/>
      <c r="AD1" s="2539"/>
      <c r="AE1" s="2539"/>
      <c r="AF1" s="2539"/>
      <c r="AG1" s="2539"/>
      <c r="AH1" s="2539"/>
      <c r="AI1" s="2539"/>
      <c r="AJ1" s="2539"/>
      <c r="AK1" s="2539"/>
      <c r="AL1" s="2539"/>
      <c r="AM1" s="2539"/>
      <c r="AN1" s="2539"/>
      <c r="AO1" s="2539"/>
      <c r="AP1" s="2539"/>
      <c r="AQ1" s="2539"/>
      <c r="AR1" s="2539"/>
      <c r="AS1" s="2539"/>
      <c r="AT1" s="2539"/>
      <c r="AU1" s="2539"/>
      <c r="AV1" s="2539"/>
      <c r="AW1" s="2539"/>
      <c r="AX1" s="2539"/>
      <c r="AY1" s="2539"/>
      <c r="AZ1" s="2539"/>
      <c r="BA1" s="2539"/>
      <c r="BB1" s="2539"/>
      <c r="BC1" s="2539"/>
      <c r="BD1" s="2539"/>
      <c r="BE1" s="2539"/>
      <c r="BF1" s="2539"/>
      <c r="BG1" s="2539"/>
      <c r="BH1" s="2539"/>
      <c r="BI1" s="2539"/>
      <c r="BJ1" s="2539"/>
      <c r="BK1" s="2539"/>
      <c r="BL1" s="2539"/>
      <c r="BM1" s="2539"/>
      <c r="BN1" s="2539"/>
      <c r="BO1" s="2539"/>
      <c r="BP1" s="2539"/>
      <c r="BQ1" s="2539"/>
      <c r="BR1" s="2539"/>
      <c r="BS1" s="2539"/>
      <c r="BT1" s="2539"/>
      <c r="BU1" s="2539"/>
      <c r="BV1" s="2539"/>
      <c r="BW1" s="2540"/>
      <c r="BX1" s="2540"/>
      <c r="BY1" s="2540"/>
      <c r="BZ1" s="2540"/>
      <c r="CA1" s="2540"/>
      <c r="CB1" s="2540"/>
      <c r="CC1" s="2540"/>
      <c r="CD1" s="2540"/>
      <c r="CE1" s="2540"/>
      <c r="CF1" s="2541"/>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row>
    <row r="2" spans="1:116" ht="19.5" thickBot="1" x14ac:dyDescent="0.3">
      <c r="AU2" s="2546"/>
      <c r="AV2" s="2546"/>
      <c r="AW2" s="2546"/>
      <c r="AX2" s="2546"/>
      <c r="AY2" s="2546"/>
      <c r="AZ2" s="2546"/>
      <c r="BA2" s="2546"/>
      <c r="BB2" s="2546"/>
      <c r="BC2" s="2546"/>
      <c r="BD2" s="2546"/>
      <c r="BE2" s="2546"/>
      <c r="BF2" s="2546"/>
      <c r="BG2" s="2546"/>
      <c r="BH2" s="2546"/>
      <c r="BI2" s="2546"/>
      <c r="BJ2" s="2546"/>
      <c r="BK2" s="2546"/>
      <c r="BL2" s="2546"/>
      <c r="BM2" s="2546"/>
      <c r="BN2" s="2546"/>
      <c r="BO2" s="2546"/>
      <c r="BP2" s="2546"/>
      <c r="BQ2" s="2546"/>
      <c r="BR2" s="2546"/>
      <c r="BS2" s="2546"/>
      <c r="BT2" s="2547"/>
      <c r="BU2" s="2547"/>
      <c r="BV2" s="2547"/>
      <c r="BW2" s="2548"/>
      <c r="BX2" s="2548"/>
      <c r="BY2" s="2548"/>
      <c r="BZ2" s="2548"/>
      <c r="CA2" s="2548"/>
      <c r="CB2" s="2548"/>
      <c r="CC2" s="2548"/>
      <c r="CD2" s="2548"/>
      <c r="CE2" s="2548"/>
      <c r="CF2" s="2548"/>
      <c r="CG2" s="2548"/>
      <c r="CH2" s="2548"/>
      <c r="CI2" s="2548"/>
      <c r="CJ2" s="2548"/>
      <c r="CK2" s="2548"/>
      <c r="CL2" s="2548"/>
      <c r="CM2" s="2548"/>
      <c r="CN2" s="2548"/>
      <c r="CO2" s="2548"/>
      <c r="CP2" s="2548"/>
      <c r="CQ2" s="2548"/>
      <c r="CR2" s="2548"/>
      <c r="CS2" s="2548"/>
      <c r="CT2" s="2548"/>
      <c r="CU2" s="2548"/>
      <c r="CV2" s="2548"/>
      <c r="CW2" s="2548"/>
      <c r="CX2" s="2548"/>
      <c r="CY2" s="2548"/>
      <c r="CZ2" s="2548"/>
      <c r="DA2" s="2548"/>
      <c r="DB2" s="2548"/>
      <c r="DC2" s="2548"/>
      <c r="DD2" s="2548"/>
      <c r="DE2" s="2548"/>
      <c r="DF2" s="2548"/>
      <c r="DG2" s="2548"/>
      <c r="DH2" s="2548"/>
      <c r="DI2" s="2548"/>
      <c r="DJ2" s="2548"/>
      <c r="DK2" s="2548"/>
      <c r="DL2" s="2548"/>
    </row>
    <row r="3" spans="1:116" s="2555" customFormat="1" ht="21.75" thickTop="1" thickBot="1" x14ac:dyDescent="0.3">
      <c r="A3" s="2549"/>
      <c r="B3" s="2550">
        <v>40910</v>
      </c>
      <c r="C3" s="2550">
        <v>40941</v>
      </c>
      <c r="D3" s="2550">
        <v>40971</v>
      </c>
      <c r="E3" s="2550">
        <v>41003</v>
      </c>
      <c r="F3" s="2550">
        <v>41034</v>
      </c>
      <c r="G3" s="2550">
        <v>41066</v>
      </c>
      <c r="H3" s="2550">
        <v>41097</v>
      </c>
      <c r="I3" s="2550">
        <v>41129</v>
      </c>
      <c r="J3" s="2550">
        <v>41161</v>
      </c>
      <c r="K3" s="2550">
        <v>41192</v>
      </c>
      <c r="L3" s="2550">
        <v>41224</v>
      </c>
      <c r="M3" s="2550">
        <v>41255</v>
      </c>
      <c r="N3" s="2550">
        <v>41275</v>
      </c>
      <c r="O3" s="2550">
        <v>41307</v>
      </c>
      <c r="P3" s="2550">
        <v>41336</v>
      </c>
      <c r="Q3" s="2550">
        <v>41399</v>
      </c>
      <c r="R3" s="2550">
        <v>41431</v>
      </c>
      <c r="S3" s="2550">
        <v>41462</v>
      </c>
      <c r="T3" s="2550">
        <v>41494</v>
      </c>
      <c r="U3" s="2550">
        <v>41526</v>
      </c>
      <c r="V3" s="2550">
        <v>41557</v>
      </c>
      <c r="W3" s="2550">
        <v>41588</v>
      </c>
      <c r="X3" s="2550">
        <v>41619</v>
      </c>
      <c r="Y3" s="2550">
        <v>41640</v>
      </c>
      <c r="Z3" s="2550">
        <v>41671</v>
      </c>
      <c r="AA3" s="2550">
        <v>41700</v>
      </c>
      <c r="AB3" s="2550">
        <v>41732</v>
      </c>
      <c r="AC3" s="2550">
        <v>41762</v>
      </c>
      <c r="AD3" s="2550">
        <v>41794</v>
      </c>
      <c r="AE3" s="2550">
        <v>41825</v>
      </c>
      <c r="AF3" s="2550">
        <v>41857</v>
      </c>
      <c r="AG3" s="2550">
        <v>41889</v>
      </c>
      <c r="AH3" s="2550">
        <v>41919</v>
      </c>
      <c r="AI3" s="2550">
        <v>41950</v>
      </c>
      <c r="AJ3" s="2550">
        <v>41980</v>
      </c>
      <c r="AK3" s="2550">
        <v>42012</v>
      </c>
      <c r="AL3" s="2550">
        <v>42037</v>
      </c>
      <c r="AM3" s="2550">
        <v>42064</v>
      </c>
      <c r="AN3" s="2550">
        <v>42096</v>
      </c>
      <c r="AO3" s="2550">
        <v>42127</v>
      </c>
      <c r="AP3" s="2550">
        <v>42159</v>
      </c>
      <c r="AQ3" s="2550">
        <v>42189</v>
      </c>
      <c r="AR3" s="2550">
        <v>42220</v>
      </c>
      <c r="AS3" s="2550">
        <v>42252</v>
      </c>
      <c r="AT3" s="2550">
        <v>42282</v>
      </c>
      <c r="AU3" s="2550">
        <v>42313</v>
      </c>
      <c r="AV3" s="2550">
        <v>42343</v>
      </c>
      <c r="AW3" s="2550">
        <v>42375</v>
      </c>
      <c r="AX3" s="2550">
        <v>42407</v>
      </c>
      <c r="AY3" s="2550">
        <v>42436</v>
      </c>
      <c r="AZ3" s="2550">
        <v>42461</v>
      </c>
      <c r="BA3" s="2550">
        <v>42491</v>
      </c>
      <c r="BB3" s="2550">
        <v>42523</v>
      </c>
      <c r="BC3" s="2550">
        <v>42553</v>
      </c>
      <c r="BD3" s="2550">
        <v>42584</v>
      </c>
      <c r="BE3" s="2550">
        <v>42615</v>
      </c>
      <c r="BF3" s="2550">
        <v>42646</v>
      </c>
      <c r="BG3" s="2550">
        <v>42677</v>
      </c>
      <c r="BH3" s="2550">
        <v>42708</v>
      </c>
      <c r="BI3" s="2550">
        <v>42739</v>
      </c>
      <c r="BJ3" s="2550">
        <v>42771</v>
      </c>
      <c r="BK3" s="2550">
        <v>42799</v>
      </c>
      <c r="BL3" s="2550">
        <v>42830</v>
      </c>
      <c r="BM3" s="2550">
        <v>42860</v>
      </c>
      <c r="BN3" s="2550">
        <v>42891</v>
      </c>
      <c r="BO3" s="2550">
        <v>42921</v>
      </c>
      <c r="BP3" s="2550">
        <v>42953</v>
      </c>
      <c r="BQ3" s="2550">
        <v>42984</v>
      </c>
      <c r="BR3" s="2550">
        <v>43014</v>
      </c>
      <c r="BS3" s="2550">
        <v>43045</v>
      </c>
      <c r="BT3" s="2550">
        <v>43075</v>
      </c>
      <c r="BU3" s="2550">
        <v>43106</v>
      </c>
      <c r="BV3" s="2550">
        <v>43137</v>
      </c>
      <c r="BW3" s="2550">
        <v>43165</v>
      </c>
      <c r="BX3" s="2550">
        <v>43196</v>
      </c>
      <c r="BY3" s="2550">
        <v>43226</v>
      </c>
      <c r="BZ3" s="2550">
        <v>43258</v>
      </c>
      <c r="CA3" s="2550">
        <v>43288</v>
      </c>
      <c r="CB3" s="2550">
        <v>43321</v>
      </c>
      <c r="CC3" s="2550">
        <v>43352</v>
      </c>
      <c r="CD3" s="2551">
        <v>43382</v>
      </c>
      <c r="CE3" s="2551">
        <v>43414</v>
      </c>
      <c r="CF3" s="2552">
        <v>43445</v>
      </c>
      <c r="CG3" s="2553">
        <v>43476</v>
      </c>
      <c r="CH3" s="2551">
        <v>43507</v>
      </c>
      <c r="CI3" s="2554">
        <v>43535</v>
      </c>
      <c r="CJ3" s="2550">
        <v>43566</v>
      </c>
      <c r="CK3" s="2550">
        <v>43586</v>
      </c>
      <c r="CL3" s="2550">
        <v>43617</v>
      </c>
      <c r="CM3" s="2550">
        <v>43647</v>
      </c>
      <c r="CN3" s="2550">
        <v>43678</v>
      </c>
      <c r="CO3" s="2550">
        <v>43717</v>
      </c>
      <c r="CP3" s="2550">
        <v>43747</v>
      </c>
      <c r="CQ3" s="2550">
        <v>43778</v>
      </c>
      <c r="CR3" s="2550">
        <v>43808</v>
      </c>
      <c r="CS3" s="2550">
        <v>43839</v>
      </c>
      <c r="CT3" s="2550">
        <v>43870</v>
      </c>
      <c r="CU3" s="2550">
        <v>43899</v>
      </c>
      <c r="CV3" s="2553">
        <v>43930</v>
      </c>
      <c r="CW3" s="2553">
        <v>43960</v>
      </c>
      <c r="CX3" s="2553">
        <v>43991</v>
      </c>
      <c r="CY3" s="2553">
        <v>44021</v>
      </c>
      <c r="CZ3" s="2553">
        <v>44052</v>
      </c>
      <c r="DA3" s="2553">
        <v>44083</v>
      </c>
      <c r="DB3" s="2553">
        <v>44113</v>
      </c>
      <c r="DC3" s="2553">
        <v>44144</v>
      </c>
      <c r="DD3" s="2553">
        <v>44174</v>
      </c>
      <c r="DE3" s="2553">
        <v>44197</v>
      </c>
      <c r="DF3" s="2553">
        <v>44228</v>
      </c>
      <c r="DG3" s="2553">
        <v>44256</v>
      </c>
      <c r="DH3" s="2553">
        <v>44287</v>
      </c>
      <c r="DI3" s="2553">
        <v>44317</v>
      </c>
      <c r="DJ3" s="2553">
        <v>44348</v>
      </c>
      <c r="DK3" s="2553">
        <v>44378</v>
      </c>
      <c r="DL3" s="2553">
        <v>44409</v>
      </c>
    </row>
    <row r="4" spans="1:116" s="2569" customFormat="1" x14ac:dyDescent="0.25">
      <c r="A4" s="2556" t="s">
        <v>4472</v>
      </c>
      <c r="B4" s="2557">
        <v>430</v>
      </c>
      <c r="C4" s="2557">
        <v>430</v>
      </c>
      <c r="D4" s="2557">
        <v>432</v>
      </c>
      <c r="E4" s="2557">
        <v>431</v>
      </c>
      <c r="F4" s="2557">
        <v>431</v>
      </c>
      <c r="G4" s="2557">
        <v>430</v>
      </c>
      <c r="H4" s="2557">
        <v>432</v>
      </c>
      <c r="I4" s="2557">
        <v>433</v>
      </c>
      <c r="J4" s="2557">
        <v>436</v>
      </c>
      <c r="K4" s="2557">
        <v>437</v>
      </c>
      <c r="L4" s="2557">
        <v>438</v>
      </c>
      <c r="M4" s="2557">
        <v>441</v>
      </c>
      <c r="N4" s="2557">
        <v>442</v>
      </c>
      <c r="O4" s="2557">
        <v>443</v>
      </c>
      <c r="P4" s="2557">
        <v>446</v>
      </c>
      <c r="Q4" s="2557">
        <v>447</v>
      </c>
      <c r="R4" s="2557">
        <v>450</v>
      </c>
      <c r="S4" s="2557">
        <v>448</v>
      </c>
      <c r="T4" s="2557">
        <v>448</v>
      </c>
      <c r="U4" s="2557">
        <v>449</v>
      </c>
      <c r="V4" s="2557">
        <v>448</v>
      </c>
      <c r="W4" s="2557">
        <v>449</v>
      </c>
      <c r="X4" s="2557">
        <v>450</v>
      </c>
      <c r="Y4" s="2557">
        <v>450</v>
      </c>
      <c r="Z4" s="2557">
        <v>449</v>
      </c>
      <c r="AA4" s="2557">
        <v>451</v>
      </c>
      <c r="AB4" s="2557">
        <v>451</v>
      </c>
      <c r="AC4" s="2557">
        <v>452</v>
      </c>
      <c r="AD4" s="2557">
        <v>454</v>
      </c>
      <c r="AE4" s="2557">
        <v>453</v>
      </c>
      <c r="AF4" s="2557">
        <v>453</v>
      </c>
      <c r="AG4" s="2557">
        <v>453</v>
      </c>
      <c r="AH4" s="2557">
        <v>453</v>
      </c>
      <c r="AI4" s="2557">
        <v>453</v>
      </c>
      <c r="AJ4" s="2557">
        <v>455</v>
      </c>
      <c r="AK4" s="2557">
        <v>456</v>
      </c>
      <c r="AL4" s="2557">
        <v>454</v>
      </c>
      <c r="AM4" s="2557">
        <v>459</v>
      </c>
      <c r="AN4" s="2557">
        <v>461</v>
      </c>
      <c r="AO4" s="2557">
        <v>462</v>
      </c>
      <c r="AP4" s="2557">
        <v>460</v>
      </c>
      <c r="AQ4" s="2557">
        <v>460</v>
      </c>
      <c r="AR4" s="2558">
        <v>460</v>
      </c>
      <c r="AS4" s="2558">
        <v>461</v>
      </c>
      <c r="AT4" s="2558">
        <v>460</v>
      </c>
      <c r="AU4" s="2558">
        <v>459</v>
      </c>
      <c r="AV4" s="2558">
        <v>464</v>
      </c>
      <c r="AW4" s="2558">
        <v>464</v>
      </c>
      <c r="AX4" s="2558">
        <v>465</v>
      </c>
      <c r="AY4" s="2558">
        <v>465</v>
      </c>
      <c r="AZ4" s="2559">
        <v>465</v>
      </c>
      <c r="BA4" s="2559">
        <v>463</v>
      </c>
      <c r="BB4" s="2559">
        <v>461</v>
      </c>
      <c r="BC4" s="2559">
        <v>463</v>
      </c>
      <c r="BD4" s="2559">
        <v>461</v>
      </c>
      <c r="BE4" s="2559">
        <v>458</v>
      </c>
      <c r="BF4" s="2560">
        <v>455</v>
      </c>
      <c r="BG4" s="2559">
        <v>454</v>
      </c>
      <c r="BH4" s="2559">
        <v>456</v>
      </c>
      <c r="BI4" s="2559">
        <v>453</v>
      </c>
      <c r="BJ4" s="2559">
        <v>453</v>
      </c>
      <c r="BK4" s="2559">
        <v>452</v>
      </c>
      <c r="BL4" s="2559">
        <v>453</v>
      </c>
      <c r="BM4" s="2559">
        <v>453</v>
      </c>
      <c r="BN4" s="2559">
        <v>454</v>
      </c>
      <c r="BO4" s="2559">
        <v>455</v>
      </c>
      <c r="BP4" s="2559">
        <v>452</v>
      </c>
      <c r="BQ4" s="2559">
        <v>451</v>
      </c>
      <c r="BR4" s="2559">
        <v>450</v>
      </c>
      <c r="BS4" s="2559">
        <v>449</v>
      </c>
      <c r="BT4" s="2561">
        <v>449</v>
      </c>
      <c r="BU4" s="2561">
        <v>447</v>
      </c>
      <c r="BV4" s="2561">
        <v>444</v>
      </c>
      <c r="BW4" s="2562">
        <v>445</v>
      </c>
      <c r="BX4" s="2562">
        <v>445</v>
      </c>
      <c r="BY4" s="2562">
        <v>446</v>
      </c>
      <c r="BZ4" s="2562">
        <v>445</v>
      </c>
      <c r="CA4" s="2562">
        <v>447</v>
      </c>
      <c r="CB4" s="2562">
        <v>448</v>
      </c>
      <c r="CC4" s="2562">
        <v>448</v>
      </c>
      <c r="CD4" s="2563">
        <v>449</v>
      </c>
      <c r="CE4" s="2563">
        <v>449</v>
      </c>
      <c r="CF4" s="2564">
        <v>449</v>
      </c>
      <c r="CG4" s="2565">
        <v>449</v>
      </c>
      <c r="CH4" s="2565">
        <v>449</v>
      </c>
      <c r="CI4" s="2566">
        <v>448</v>
      </c>
      <c r="CJ4" s="2567">
        <v>448</v>
      </c>
      <c r="CK4" s="2567">
        <v>448</v>
      </c>
      <c r="CL4" s="2567">
        <v>443</v>
      </c>
      <c r="CM4" s="2567">
        <v>443</v>
      </c>
      <c r="CN4" s="2567">
        <v>444</v>
      </c>
      <c r="CO4" s="2567">
        <v>445</v>
      </c>
      <c r="CP4" s="2567">
        <v>446</v>
      </c>
      <c r="CQ4" s="2567">
        <v>448</v>
      </c>
      <c r="CR4" s="2567">
        <v>448</v>
      </c>
      <c r="CS4" s="2567">
        <v>448</v>
      </c>
      <c r="CT4" s="2567">
        <v>449</v>
      </c>
      <c r="CU4" s="2567">
        <v>447</v>
      </c>
      <c r="CV4" s="2568">
        <v>445</v>
      </c>
      <c r="CW4" s="2568">
        <v>447</v>
      </c>
      <c r="CX4" s="2568">
        <v>447</v>
      </c>
      <c r="CY4" s="2568">
        <v>444</v>
      </c>
      <c r="CZ4" s="2568">
        <v>445</v>
      </c>
      <c r="DA4" s="2568">
        <v>445</v>
      </c>
      <c r="DB4" s="2568">
        <v>445</v>
      </c>
      <c r="DC4" s="2568">
        <v>445</v>
      </c>
      <c r="DD4" s="2568">
        <v>443</v>
      </c>
      <c r="DE4" s="2568">
        <v>443</v>
      </c>
      <c r="DF4" s="2568">
        <v>444</v>
      </c>
      <c r="DG4" s="2568">
        <v>445</v>
      </c>
      <c r="DH4" s="2568">
        <v>444</v>
      </c>
      <c r="DI4" s="2568">
        <v>445</v>
      </c>
      <c r="DJ4" s="2568">
        <v>450</v>
      </c>
      <c r="DK4" s="2568">
        <v>450</v>
      </c>
      <c r="DL4" s="2568">
        <v>450</v>
      </c>
    </row>
    <row r="5" spans="1:116" s="2582" customFormat="1" ht="19.5" thickBot="1" x14ac:dyDescent="0.3">
      <c r="A5" s="2570"/>
      <c r="B5" s="2571"/>
      <c r="C5" s="2571"/>
      <c r="D5" s="2571"/>
      <c r="E5" s="2571"/>
      <c r="F5" s="2571"/>
      <c r="G5" s="2571"/>
      <c r="H5" s="2571"/>
      <c r="I5" s="2571"/>
      <c r="J5" s="2571"/>
      <c r="K5" s="2571"/>
      <c r="L5" s="2571"/>
      <c r="M5" s="2571"/>
      <c r="N5" s="2571"/>
      <c r="O5" s="2571"/>
      <c r="P5" s="2571"/>
      <c r="Q5" s="2571"/>
      <c r="R5" s="2571"/>
      <c r="S5" s="2571"/>
      <c r="T5" s="2571"/>
      <c r="U5" s="2571"/>
      <c r="V5" s="2571"/>
      <c r="W5" s="2571"/>
      <c r="X5" s="2571"/>
      <c r="Y5" s="2571"/>
      <c r="Z5" s="2571"/>
      <c r="AA5" s="2571"/>
      <c r="AB5" s="2571"/>
      <c r="AC5" s="2571"/>
      <c r="AD5" s="2571"/>
      <c r="AE5" s="2571"/>
      <c r="AF5" s="2571"/>
      <c r="AG5" s="2571"/>
      <c r="AH5" s="2571"/>
      <c r="AI5" s="2571"/>
      <c r="AJ5" s="2571"/>
      <c r="AK5" s="2571"/>
      <c r="AL5" s="2571"/>
      <c r="AM5" s="2571"/>
      <c r="AN5" s="2571"/>
      <c r="AO5" s="2571"/>
      <c r="AP5" s="2571"/>
      <c r="AQ5" s="2571"/>
      <c r="AR5" s="2572"/>
      <c r="AS5" s="2572"/>
      <c r="AT5" s="2572"/>
      <c r="AU5" s="2572"/>
      <c r="AV5" s="2572"/>
      <c r="AW5" s="2572"/>
      <c r="AX5" s="2572"/>
      <c r="AY5" s="2572"/>
      <c r="AZ5" s="2573"/>
      <c r="BA5" s="2573"/>
      <c r="BB5" s="2573"/>
      <c r="BC5" s="2573"/>
      <c r="BD5" s="2573"/>
      <c r="BE5" s="2573"/>
      <c r="BF5" s="2573"/>
      <c r="BG5" s="2572"/>
      <c r="BH5" s="2574"/>
      <c r="BI5" s="2574"/>
      <c r="BJ5" s="2574"/>
      <c r="BK5" s="2574"/>
      <c r="BL5" s="2574"/>
      <c r="BM5" s="2574"/>
      <c r="BN5" s="2574"/>
      <c r="BO5" s="2574"/>
      <c r="BP5" s="2574"/>
      <c r="BQ5" s="2574"/>
      <c r="BR5" s="2572"/>
      <c r="BS5" s="2572"/>
      <c r="BT5" s="2575"/>
      <c r="BU5" s="2575"/>
      <c r="BV5" s="2575"/>
      <c r="BW5" s="2576"/>
      <c r="BX5" s="2576"/>
      <c r="BY5" s="2576"/>
      <c r="BZ5" s="2576"/>
      <c r="CA5" s="2577"/>
      <c r="CB5" s="2576"/>
      <c r="CC5" s="2576"/>
      <c r="CD5" s="2578"/>
      <c r="CE5" s="2578"/>
      <c r="CF5" s="2579"/>
      <c r="CG5" s="2575"/>
      <c r="CH5" s="2575"/>
      <c r="CI5" s="2580"/>
      <c r="CJ5" s="2575"/>
      <c r="CK5" s="2575"/>
      <c r="CL5" s="2575"/>
      <c r="CM5" s="2575"/>
      <c r="CN5" s="2575"/>
      <c r="CO5" s="2575"/>
      <c r="CP5" s="2575"/>
      <c r="CQ5" s="2575"/>
      <c r="CR5" s="2575"/>
      <c r="CS5" s="2575"/>
      <c r="CT5" s="2575"/>
      <c r="CU5" s="2575"/>
      <c r="CV5" s="2581"/>
      <c r="CW5" s="2581"/>
      <c r="CX5" s="2581"/>
      <c r="CY5" s="2581"/>
      <c r="CZ5" s="2581"/>
      <c r="DA5" s="2581"/>
      <c r="DB5" s="2581"/>
      <c r="DC5" s="2581"/>
      <c r="DD5" s="2581"/>
      <c r="DE5" s="2581"/>
      <c r="DF5" s="2581"/>
      <c r="DG5" s="2581"/>
      <c r="DH5" s="2581"/>
      <c r="DI5" s="2581"/>
      <c r="DJ5" s="2581"/>
      <c r="DK5" s="2581"/>
      <c r="DL5" s="2581"/>
    </row>
    <row r="6" spans="1:116" s="2569" customFormat="1" ht="19.5" thickTop="1" x14ac:dyDescent="0.25">
      <c r="A6" s="2556" t="s">
        <v>4473</v>
      </c>
      <c r="B6" s="2557">
        <v>4736872</v>
      </c>
      <c r="C6" s="2557">
        <v>4319467</v>
      </c>
      <c r="D6" s="2557">
        <v>4841422</v>
      </c>
      <c r="E6" s="2557">
        <v>4758541</v>
      </c>
      <c r="F6" s="2557">
        <v>4845776</v>
      </c>
      <c r="G6" s="2557">
        <v>4496701</v>
      </c>
      <c r="H6" s="2557">
        <v>4733299</v>
      </c>
      <c r="I6" s="2557">
        <v>4753864</v>
      </c>
      <c r="J6" s="2557">
        <v>4589854</v>
      </c>
      <c r="K6" s="2557">
        <v>5016549</v>
      </c>
      <c r="L6" s="2557">
        <v>4831238</v>
      </c>
      <c r="M6" s="2557">
        <v>6407067</v>
      </c>
      <c r="N6" s="2557">
        <v>4875444</v>
      </c>
      <c r="O6" s="2557">
        <v>4576070</v>
      </c>
      <c r="P6" s="2557">
        <v>5159362</v>
      </c>
      <c r="Q6" s="2557">
        <v>5247975</v>
      </c>
      <c r="R6" s="2557">
        <v>4677566</v>
      </c>
      <c r="S6" s="2557">
        <v>5215652</v>
      </c>
      <c r="T6" s="2557">
        <v>5146740</v>
      </c>
      <c r="U6" s="2557">
        <v>4946438</v>
      </c>
      <c r="V6" s="2557">
        <v>5139787</v>
      </c>
      <c r="W6" s="2557">
        <v>5093468</v>
      </c>
      <c r="X6" s="2557">
        <v>6796552</v>
      </c>
      <c r="Y6" s="2557">
        <v>5089885</v>
      </c>
      <c r="Z6" s="2557">
        <v>4795824</v>
      </c>
      <c r="AA6" s="2557">
        <v>5439117</v>
      </c>
      <c r="AB6" s="2557">
        <v>5556138</v>
      </c>
      <c r="AC6" s="2557">
        <v>5635041</v>
      </c>
      <c r="AD6" s="2557">
        <v>5320280</v>
      </c>
      <c r="AE6" s="2557">
        <v>5507836</v>
      </c>
      <c r="AF6" s="2557">
        <v>5233474</v>
      </c>
      <c r="AG6" s="2557">
        <v>5283765</v>
      </c>
      <c r="AH6" s="2557">
        <v>5542287</v>
      </c>
      <c r="AI6" s="2557">
        <v>5430649</v>
      </c>
      <c r="AJ6" s="2557">
        <v>7185702</v>
      </c>
      <c r="AK6" s="2557">
        <v>5576038</v>
      </c>
      <c r="AL6" s="2557">
        <v>5217581</v>
      </c>
      <c r="AM6" s="2557">
        <v>5980306</v>
      </c>
      <c r="AN6" s="2557">
        <v>5385116</v>
      </c>
      <c r="AO6" s="2557">
        <v>5476327</v>
      </c>
      <c r="AP6" s="2557">
        <v>5381144</v>
      </c>
      <c r="AQ6" s="2557">
        <v>5583771</v>
      </c>
      <c r="AR6" s="2558">
        <v>5722712</v>
      </c>
      <c r="AS6" s="2558">
        <v>5278224</v>
      </c>
      <c r="AT6" s="2558">
        <v>5641964</v>
      </c>
      <c r="AU6" s="2558">
        <v>5639078</v>
      </c>
      <c r="AV6" s="2558">
        <v>7340347</v>
      </c>
      <c r="AW6" s="2558">
        <v>5541738</v>
      </c>
      <c r="AX6" s="2558">
        <v>5436047</v>
      </c>
      <c r="AY6" s="2558">
        <v>5734387</v>
      </c>
      <c r="AZ6" s="2559">
        <v>5520603</v>
      </c>
      <c r="BA6" s="2559">
        <v>6001113</v>
      </c>
      <c r="BB6" s="2559">
        <v>5408488</v>
      </c>
      <c r="BC6" s="2559">
        <v>5762671</v>
      </c>
      <c r="BD6" s="2559">
        <v>6034651</v>
      </c>
      <c r="BE6" s="2559">
        <v>5574065</v>
      </c>
      <c r="BF6" s="2559">
        <v>6189540</v>
      </c>
      <c r="BG6" s="2559">
        <v>5990000</v>
      </c>
      <c r="BH6" s="2558">
        <v>8031505</v>
      </c>
      <c r="BI6" s="2558">
        <v>6197949</v>
      </c>
      <c r="BJ6" s="2558">
        <v>5467258</v>
      </c>
      <c r="BK6" s="2558">
        <v>6180864</v>
      </c>
      <c r="BL6" s="2558">
        <v>5874355</v>
      </c>
      <c r="BM6" s="2558">
        <v>6477234</v>
      </c>
      <c r="BN6" s="2558">
        <v>5857453</v>
      </c>
      <c r="BO6" s="2558">
        <v>6305140</v>
      </c>
      <c r="BP6" s="2558">
        <f>6311254+66962</f>
        <v>6378216</v>
      </c>
      <c r="BQ6" s="2558">
        <f>5993041+63646</f>
        <v>6056687</v>
      </c>
      <c r="BR6" s="2583">
        <f>6686559+67856</f>
        <v>6754415</v>
      </c>
      <c r="BS6" s="2583">
        <f>6303813+64631</f>
        <v>6368444</v>
      </c>
      <c r="BT6" s="2584">
        <f>8120753+61058</f>
        <v>8181811</v>
      </c>
      <c r="BU6" s="2584">
        <f>6325431+57694</f>
        <v>6383125</v>
      </c>
      <c r="BV6" s="2584">
        <f>6052667+56966</f>
        <v>6109633</v>
      </c>
      <c r="BW6" s="2585">
        <f>6916473+63218</f>
        <v>6979691</v>
      </c>
      <c r="BX6" s="2585">
        <f>6719069+62125</f>
        <v>6781194</v>
      </c>
      <c r="BY6" s="2585">
        <f>7105494+64660</f>
        <v>7170154</v>
      </c>
      <c r="BZ6" s="2585">
        <f>6197143+59202</f>
        <v>6256345</v>
      </c>
      <c r="CA6" s="2586">
        <f>7027972+64483</f>
        <v>7092455</v>
      </c>
      <c r="CB6" s="2585">
        <v>6979838</v>
      </c>
      <c r="CC6" s="2587">
        <v>6511710</v>
      </c>
      <c r="CD6" s="2588">
        <v>7300253</v>
      </c>
      <c r="CE6" s="2588">
        <v>6950183</v>
      </c>
      <c r="CF6" s="2589">
        <v>8741586</v>
      </c>
      <c r="CG6" s="2590">
        <v>6933706</v>
      </c>
      <c r="CH6" s="2590">
        <v>6547750</v>
      </c>
      <c r="CI6" s="2591">
        <v>7382070</v>
      </c>
      <c r="CJ6" s="2590">
        <v>7541784</v>
      </c>
      <c r="CK6" s="2590">
        <v>7489177</v>
      </c>
      <c r="CL6" s="2590">
        <v>6826339</v>
      </c>
      <c r="CM6" s="2590">
        <v>7573108</v>
      </c>
      <c r="CN6" s="2590">
        <v>7493801</v>
      </c>
      <c r="CO6" s="2590">
        <v>7230248</v>
      </c>
      <c r="CP6" s="2590">
        <v>7884889</v>
      </c>
      <c r="CQ6" s="2590">
        <v>7291162</v>
      </c>
      <c r="CR6" s="2590">
        <v>9844856</v>
      </c>
      <c r="CS6" s="2590">
        <v>7816420</v>
      </c>
      <c r="CT6" s="2590">
        <v>7442364</v>
      </c>
      <c r="CU6" s="2590">
        <v>6161186</v>
      </c>
      <c r="CV6" s="2592">
        <v>3476151</v>
      </c>
      <c r="CW6" s="2592">
        <v>4918106</v>
      </c>
      <c r="CX6" s="2592">
        <v>7209048</v>
      </c>
      <c r="CY6" s="2592">
        <v>7512766</v>
      </c>
      <c r="CZ6" s="2592">
        <v>7698972</v>
      </c>
      <c r="DA6" s="2592">
        <v>7498068</v>
      </c>
      <c r="DB6" s="2592">
        <v>7944895</v>
      </c>
      <c r="DC6" s="2592">
        <v>7996753</v>
      </c>
      <c r="DD6" s="2592">
        <v>10479089</v>
      </c>
      <c r="DE6" s="2592">
        <v>7580807</v>
      </c>
      <c r="DF6" s="2592">
        <v>7574366</v>
      </c>
      <c r="DG6" s="2592">
        <v>6141863</v>
      </c>
      <c r="DH6" s="2592">
        <v>6034299</v>
      </c>
      <c r="DI6" s="2592">
        <v>8229121</v>
      </c>
      <c r="DJ6" s="2592">
        <v>7636198</v>
      </c>
      <c r="DK6" s="2592">
        <v>8219719</v>
      </c>
      <c r="DL6" s="2592">
        <v>8533111</v>
      </c>
    </row>
    <row r="7" spans="1:116" s="2601" customFormat="1" x14ac:dyDescent="0.25">
      <c r="A7" s="2556" t="s">
        <v>4474</v>
      </c>
      <c r="B7" s="2593">
        <v>9717.9310000000005</v>
      </c>
      <c r="C7" s="2593">
        <v>8695.5310000000009</v>
      </c>
      <c r="D7" s="2593">
        <v>9537</v>
      </c>
      <c r="E7" s="2593">
        <v>9328.3799999999992</v>
      </c>
      <c r="F7" s="2593">
        <v>9365.3790000000008</v>
      </c>
      <c r="G7" s="2593">
        <v>8566.6859999999997</v>
      </c>
      <c r="H7" s="2593">
        <v>9187.1509999999998</v>
      </c>
      <c r="I7" s="2593">
        <v>9327.4629999999997</v>
      </c>
      <c r="J7" s="2593">
        <v>8899.0619999999999</v>
      </c>
      <c r="K7" s="2593">
        <v>10019.85</v>
      </c>
      <c r="L7" s="2593">
        <v>9953.0740000000005</v>
      </c>
      <c r="M7" s="2593">
        <v>14412.458000000001</v>
      </c>
      <c r="N7" s="2593">
        <v>10301.35</v>
      </c>
      <c r="O7" s="2593">
        <v>9300.4850000000006</v>
      </c>
      <c r="P7" s="2593">
        <v>10679.24</v>
      </c>
      <c r="Q7" s="2593">
        <v>11267.702789999999</v>
      </c>
      <c r="R7" s="2593">
        <v>9276.9660000000003</v>
      </c>
      <c r="S7" s="2593">
        <v>10612.598168220002</v>
      </c>
      <c r="T7" s="2593">
        <v>10549.572</v>
      </c>
      <c r="U7" s="2593">
        <v>9942</v>
      </c>
      <c r="V7" s="2593">
        <v>10729.645</v>
      </c>
      <c r="W7" s="2593">
        <v>10840.106</v>
      </c>
      <c r="X7" s="2593">
        <v>15747.023999999999</v>
      </c>
      <c r="Y7" s="2593">
        <v>11116.937</v>
      </c>
      <c r="Z7" s="2593">
        <v>12597.385472538999</v>
      </c>
      <c r="AA7" s="2593">
        <v>11425</v>
      </c>
      <c r="AB7" s="2593">
        <v>11616.532999999999</v>
      </c>
      <c r="AC7" s="2593">
        <v>11411.8463010512</v>
      </c>
      <c r="AD7" s="2593">
        <v>10729.509122245256</v>
      </c>
      <c r="AE7" s="2593">
        <v>11263.006257917899</v>
      </c>
      <c r="AF7" s="2593">
        <v>10996.251</v>
      </c>
      <c r="AG7" s="2593">
        <v>10655</v>
      </c>
      <c r="AH7" s="2593">
        <v>11325.603999999999</v>
      </c>
      <c r="AI7" s="2593">
        <v>11628.968000000001</v>
      </c>
      <c r="AJ7" s="2593">
        <v>17038.289164287296</v>
      </c>
      <c r="AK7" s="2593">
        <v>11990.63</v>
      </c>
      <c r="AL7" s="2593">
        <v>11039</v>
      </c>
      <c r="AM7" s="2593">
        <v>12689.204079463199</v>
      </c>
      <c r="AN7" s="2593">
        <v>11416</v>
      </c>
      <c r="AO7" s="2593">
        <v>11568.88887716</v>
      </c>
      <c r="AP7" s="2593">
        <v>11032.510690999999</v>
      </c>
      <c r="AQ7" s="2593">
        <v>11767</v>
      </c>
      <c r="AR7" s="2558">
        <v>12212</v>
      </c>
      <c r="AS7" s="2558">
        <v>10979.015160000001</v>
      </c>
      <c r="AT7" s="2558">
        <v>12170</v>
      </c>
      <c r="AU7" s="2558">
        <v>12319</v>
      </c>
      <c r="AV7" s="2558">
        <v>17686.962684089995</v>
      </c>
      <c r="AW7" s="2558">
        <v>12299.68105725</v>
      </c>
      <c r="AX7" s="2558">
        <v>11863</v>
      </c>
      <c r="AY7" s="2558">
        <v>12300</v>
      </c>
      <c r="AZ7" s="2559">
        <v>12047</v>
      </c>
      <c r="BA7" s="2559">
        <v>12894.22292939</v>
      </c>
      <c r="BB7" s="2559">
        <v>11442</v>
      </c>
      <c r="BC7" s="2559">
        <v>12705.697960490001</v>
      </c>
      <c r="BD7" s="2559">
        <v>13047</v>
      </c>
      <c r="BE7" s="2559">
        <v>11945</v>
      </c>
      <c r="BF7" s="2559">
        <v>13772.597298999999</v>
      </c>
      <c r="BG7" s="2559">
        <v>13412</v>
      </c>
      <c r="BH7" s="2558">
        <v>19581.846663389999</v>
      </c>
      <c r="BI7" s="2558">
        <v>13905</v>
      </c>
      <c r="BJ7" s="2558">
        <v>12044.143946</v>
      </c>
      <c r="BK7" s="2558">
        <v>13521</v>
      </c>
      <c r="BL7" s="2558">
        <v>12691.390219000001</v>
      </c>
      <c r="BM7" s="2558">
        <v>13828</v>
      </c>
      <c r="BN7" s="2558">
        <v>12433.66978</v>
      </c>
      <c r="BO7" s="2558">
        <v>13739</v>
      </c>
      <c r="BP7" s="2558">
        <f>13727+105</f>
        <v>13832</v>
      </c>
      <c r="BQ7" s="2558">
        <f>12820+108</f>
        <v>12928</v>
      </c>
      <c r="BR7" s="2558">
        <f>14708+111</f>
        <v>14819</v>
      </c>
      <c r="BS7" s="2558">
        <f>14231+106</f>
        <v>14337</v>
      </c>
      <c r="BT7" s="2561">
        <f>19548+112</f>
        <v>19660</v>
      </c>
      <c r="BU7" s="2561">
        <f>13990+95</f>
        <v>14085</v>
      </c>
      <c r="BV7" s="2561">
        <f>13355+98</f>
        <v>13453</v>
      </c>
      <c r="BW7" s="2562">
        <f>15237+109</f>
        <v>15346</v>
      </c>
      <c r="BX7" s="2562">
        <f>14669+107</f>
        <v>14776</v>
      </c>
      <c r="BY7" s="2562">
        <f>15065+111</f>
        <v>15176</v>
      </c>
      <c r="BZ7" s="2594">
        <f>13173+113</f>
        <v>13286</v>
      </c>
      <c r="CA7" s="2562">
        <f>15250+101</f>
        <v>15351</v>
      </c>
      <c r="CB7" s="2562">
        <v>15464</v>
      </c>
      <c r="CC7" s="2595">
        <v>13939.955345520002</v>
      </c>
      <c r="CD7" s="2596">
        <v>16100.230820569999</v>
      </c>
      <c r="CE7" s="2596">
        <v>15625.218124000001</v>
      </c>
      <c r="CF7" s="2597">
        <v>20245.2136058</v>
      </c>
      <c r="CG7" s="2598">
        <v>14985.75747522</v>
      </c>
      <c r="CH7" s="2598">
        <v>14321.07014962</v>
      </c>
      <c r="CI7" s="2599">
        <v>15859.207719</v>
      </c>
      <c r="CJ7" s="2598">
        <v>16597.99111662</v>
      </c>
      <c r="CK7" s="2598">
        <v>16490</v>
      </c>
      <c r="CL7" s="2598">
        <v>14988</v>
      </c>
      <c r="CM7" s="2598">
        <v>16605.33842344</v>
      </c>
      <c r="CN7" s="2598">
        <v>17028</v>
      </c>
      <c r="CO7" s="2598">
        <v>15798</v>
      </c>
      <c r="CP7" s="2598">
        <v>17735</v>
      </c>
      <c r="CQ7" s="2598">
        <v>16416</v>
      </c>
      <c r="CR7" s="2598">
        <v>24501</v>
      </c>
      <c r="CS7" s="2598">
        <v>17953</v>
      </c>
      <c r="CT7" s="2598">
        <v>16778.473102507</v>
      </c>
      <c r="CU7" s="2598">
        <v>13821.229783999999</v>
      </c>
      <c r="CV7" s="2600">
        <v>8216</v>
      </c>
      <c r="CW7" s="2600">
        <v>12148</v>
      </c>
      <c r="CX7" s="2600">
        <v>15959</v>
      </c>
      <c r="CY7" s="2600">
        <v>16871</v>
      </c>
      <c r="CZ7" s="2600">
        <v>16727</v>
      </c>
      <c r="DA7" s="2600">
        <v>15972</v>
      </c>
      <c r="DB7" s="2600">
        <v>17293</v>
      </c>
      <c r="DC7" s="2600">
        <v>17079</v>
      </c>
      <c r="DD7" s="2600">
        <v>24877</v>
      </c>
      <c r="DE7" s="2600">
        <v>15687</v>
      </c>
      <c r="DF7" s="2600">
        <v>15938.779851740001</v>
      </c>
      <c r="DG7" s="2600">
        <v>13945.647660879999</v>
      </c>
      <c r="DH7" s="2600">
        <v>13723.7106331</v>
      </c>
      <c r="DI7" s="2600">
        <v>18400.447380220001</v>
      </c>
      <c r="DJ7" s="2600">
        <v>17149.96368705</v>
      </c>
      <c r="DK7" s="2600">
        <v>18798.336584919998</v>
      </c>
      <c r="DL7" s="2600">
        <v>19152.219512119998</v>
      </c>
    </row>
    <row r="8" spans="1:116" s="2601" customFormat="1" ht="19.5" thickBot="1" x14ac:dyDescent="0.3">
      <c r="A8" s="2556"/>
      <c r="B8" s="2593"/>
      <c r="C8" s="2593"/>
      <c r="D8" s="2593"/>
      <c r="E8" s="2593"/>
      <c r="F8" s="2593"/>
      <c r="G8" s="2593"/>
      <c r="H8" s="2593"/>
      <c r="I8" s="2593"/>
      <c r="J8" s="2593"/>
      <c r="K8" s="2593"/>
      <c r="L8" s="2593"/>
      <c r="M8" s="2593"/>
      <c r="N8" s="2593"/>
      <c r="O8" s="2593"/>
      <c r="P8" s="2593"/>
      <c r="Q8" s="2593"/>
      <c r="R8" s="2593"/>
      <c r="S8" s="2593"/>
      <c r="T8" s="2593"/>
      <c r="U8" s="2593"/>
      <c r="V8" s="2593"/>
      <c r="W8" s="2593"/>
      <c r="X8" s="2593"/>
      <c r="Y8" s="2593"/>
      <c r="Z8" s="2593"/>
      <c r="AA8" s="2593"/>
      <c r="AB8" s="2593"/>
      <c r="AC8" s="2593"/>
      <c r="AD8" s="2593"/>
      <c r="AE8" s="2593"/>
      <c r="AF8" s="2593"/>
      <c r="AG8" s="2593"/>
      <c r="AH8" s="2593"/>
      <c r="AI8" s="2593"/>
      <c r="AJ8" s="2593"/>
      <c r="AK8" s="2593"/>
      <c r="AL8" s="2593"/>
      <c r="AM8" s="2593"/>
      <c r="AN8" s="2593"/>
      <c r="AO8" s="2593"/>
      <c r="AP8" s="2593"/>
      <c r="AQ8" s="2593"/>
      <c r="AR8" s="2558"/>
      <c r="AS8" s="2558"/>
      <c r="AT8" s="2558"/>
      <c r="AU8" s="2558"/>
      <c r="AV8" s="2558"/>
      <c r="AW8" s="2558"/>
      <c r="AX8" s="2558"/>
      <c r="AY8" s="2558"/>
      <c r="AZ8" s="2559"/>
      <c r="BA8" s="2559"/>
      <c r="BB8" s="2559"/>
      <c r="BC8" s="2559"/>
      <c r="BD8" s="2559"/>
      <c r="BE8" s="2559"/>
      <c r="BF8" s="2559"/>
      <c r="BG8" s="2559"/>
      <c r="BH8" s="2602"/>
      <c r="BI8" s="2602"/>
      <c r="BJ8" s="2602"/>
      <c r="BK8" s="2602"/>
      <c r="BL8" s="2602"/>
      <c r="BM8" s="2602"/>
      <c r="BN8" s="2602"/>
      <c r="BO8" s="2602"/>
      <c r="BP8" s="2602"/>
      <c r="BQ8" s="2602"/>
      <c r="BR8" s="2603"/>
      <c r="BS8" s="2603"/>
      <c r="BT8" s="2604"/>
      <c r="BU8" s="2604"/>
      <c r="BV8" s="2604"/>
      <c r="BW8" s="2605"/>
      <c r="BX8" s="2605"/>
      <c r="BY8" s="2605"/>
      <c r="BZ8" s="2605"/>
      <c r="CA8" s="2606"/>
      <c r="CB8" s="2605"/>
      <c r="CC8" s="2605"/>
      <c r="CD8" s="2607"/>
      <c r="CE8" s="2607"/>
      <c r="CF8" s="2608"/>
      <c r="CG8" s="2604"/>
      <c r="CH8" s="2604"/>
      <c r="CI8" s="2609"/>
      <c r="CJ8" s="2604"/>
      <c r="CK8" s="2604"/>
      <c r="CL8" s="2604"/>
      <c r="CM8" s="2604"/>
      <c r="CN8" s="2604"/>
      <c r="CO8" s="2604"/>
      <c r="CP8" s="2604"/>
      <c r="CQ8" s="2604"/>
      <c r="CR8" s="2604"/>
      <c r="CS8" s="2604"/>
      <c r="CT8" s="2604"/>
      <c r="CU8" s="2604"/>
      <c r="CV8" s="2610"/>
      <c r="CW8" s="2610"/>
      <c r="CX8" s="2610"/>
      <c r="CY8" s="2610"/>
      <c r="CZ8" s="2610"/>
      <c r="DA8" s="2610"/>
      <c r="DB8" s="2610"/>
      <c r="DC8" s="2610"/>
      <c r="DD8" s="2610"/>
      <c r="DE8" s="2610"/>
      <c r="DF8" s="2610"/>
      <c r="DG8" s="2610"/>
      <c r="DH8" s="2610"/>
      <c r="DI8" s="2610"/>
      <c r="DJ8" s="2610"/>
      <c r="DK8" s="2610"/>
      <c r="DL8" s="2610"/>
    </row>
    <row r="9" spans="1:116" s="2569" customFormat="1" ht="19.5" thickTop="1" x14ac:dyDescent="0.25">
      <c r="A9" s="2556" t="s">
        <v>4475</v>
      </c>
      <c r="B9" s="2557"/>
      <c r="C9" s="2557"/>
      <c r="D9" s="2557"/>
      <c r="E9" s="2557"/>
      <c r="F9" s="2557"/>
      <c r="G9" s="2557"/>
      <c r="H9" s="2557"/>
      <c r="I9" s="2557"/>
      <c r="J9" s="2557"/>
      <c r="K9" s="2557"/>
      <c r="L9" s="2557"/>
      <c r="M9" s="2557"/>
      <c r="N9" s="2557"/>
      <c r="O9" s="2557"/>
      <c r="P9" s="2557"/>
      <c r="Q9" s="2557"/>
      <c r="R9" s="2557"/>
      <c r="S9" s="2557"/>
      <c r="T9" s="2557"/>
      <c r="U9" s="2557"/>
      <c r="V9" s="2557"/>
      <c r="W9" s="2557"/>
      <c r="X9" s="2557"/>
      <c r="Y9" s="2557"/>
      <c r="Z9" s="2557"/>
      <c r="AA9" s="2557"/>
      <c r="AB9" s="2557"/>
      <c r="AC9" s="2557"/>
      <c r="AD9" s="2557"/>
      <c r="AE9" s="2557"/>
      <c r="AF9" s="2557"/>
      <c r="AG9" s="2557"/>
      <c r="AH9" s="2557"/>
      <c r="AI9" s="2557"/>
      <c r="AJ9" s="2557"/>
      <c r="AK9" s="2557"/>
      <c r="AL9" s="2557"/>
      <c r="AM9" s="2557"/>
      <c r="AN9" s="2557"/>
      <c r="AO9" s="2557"/>
      <c r="AP9" s="2557"/>
      <c r="AQ9" s="2557"/>
      <c r="AR9" s="2558"/>
      <c r="AS9" s="2558"/>
      <c r="AT9" s="2558"/>
      <c r="AU9" s="2558"/>
      <c r="AV9" s="2558"/>
      <c r="AW9" s="2558"/>
      <c r="AX9" s="2558"/>
      <c r="AY9" s="2558"/>
      <c r="AZ9" s="2559"/>
      <c r="BA9" s="2559"/>
      <c r="BB9" s="2559"/>
      <c r="BC9" s="2559"/>
      <c r="BD9" s="2559"/>
      <c r="BE9" s="2559"/>
      <c r="BF9" s="2559"/>
      <c r="BG9" s="2559"/>
      <c r="BH9" s="2558"/>
      <c r="BI9" s="2558"/>
      <c r="BJ9" s="2558"/>
      <c r="BK9" s="2558"/>
      <c r="BL9" s="2558"/>
      <c r="BM9" s="2558"/>
      <c r="BN9" s="2558"/>
      <c r="BO9" s="2558"/>
      <c r="BP9" s="2558"/>
      <c r="BQ9" s="2558"/>
      <c r="BR9" s="2558"/>
      <c r="BS9" s="2558"/>
      <c r="BT9" s="2561"/>
      <c r="BU9" s="2561"/>
      <c r="BV9" s="2561"/>
      <c r="BW9" s="2562"/>
      <c r="BX9" s="2562"/>
      <c r="BY9" s="2562"/>
      <c r="BZ9" s="2562"/>
      <c r="CA9" s="2562"/>
      <c r="CB9" s="2562"/>
      <c r="CC9" s="2562"/>
      <c r="CD9" s="2563"/>
      <c r="CE9" s="2563"/>
      <c r="CF9" s="2564"/>
      <c r="CG9" s="2561"/>
      <c r="CH9" s="2561"/>
      <c r="CI9" s="2611"/>
      <c r="CJ9" s="2561"/>
      <c r="CK9" s="2561"/>
      <c r="CL9" s="2561"/>
      <c r="CM9" s="2561"/>
      <c r="CN9" s="2561"/>
      <c r="CO9" s="2561"/>
      <c r="CP9" s="2561"/>
      <c r="CQ9" s="2561"/>
      <c r="CR9" s="2561"/>
      <c r="CS9" s="2561"/>
      <c r="CT9" s="2561"/>
      <c r="CU9" s="2561"/>
      <c r="CV9" s="2612"/>
      <c r="CW9" s="2612"/>
      <c r="CX9" s="2612"/>
      <c r="CY9" s="2612"/>
      <c r="CZ9" s="2612"/>
      <c r="DA9" s="2612"/>
      <c r="DB9" s="2612"/>
      <c r="DC9" s="2612"/>
      <c r="DD9" s="2612"/>
      <c r="DE9" s="2612"/>
      <c r="DF9" s="2612"/>
      <c r="DG9" s="2612"/>
      <c r="DH9" s="2612"/>
      <c r="DI9" s="2612"/>
      <c r="DJ9" s="2612"/>
      <c r="DK9" s="2612"/>
      <c r="DL9" s="2612"/>
    </row>
    <row r="10" spans="1:116" s="2601" customFormat="1" x14ac:dyDescent="0.25">
      <c r="A10" s="2556" t="s">
        <v>4476</v>
      </c>
      <c r="B10" s="2593">
        <v>217833</v>
      </c>
      <c r="C10" s="2593">
        <v>218440</v>
      </c>
      <c r="D10" s="2593">
        <v>220363</v>
      </c>
      <c r="E10" s="2593">
        <v>222289</v>
      </c>
      <c r="F10" s="2593">
        <v>223633</v>
      </c>
      <c r="G10" s="2593">
        <v>226293</v>
      </c>
      <c r="H10" s="2593">
        <v>228062</v>
      </c>
      <c r="I10" s="2593">
        <v>230520</v>
      </c>
      <c r="J10" s="2593">
        <v>232313</v>
      </c>
      <c r="K10" s="2593">
        <v>234282</v>
      </c>
      <c r="L10" s="2593">
        <v>236503</v>
      </c>
      <c r="M10" s="2593">
        <v>237812</v>
      </c>
      <c r="N10" s="2593">
        <v>239431</v>
      </c>
      <c r="O10" s="2593">
        <v>240890</v>
      </c>
      <c r="P10" s="2593">
        <v>243148</v>
      </c>
      <c r="Q10" s="2593">
        <v>247861</v>
      </c>
      <c r="R10" s="2593">
        <v>249000</v>
      </c>
      <c r="S10" s="2593">
        <v>248770</v>
      </c>
      <c r="T10" s="2593">
        <v>249862</v>
      </c>
      <c r="U10" s="2593">
        <v>249642</v>
      </c>
      <c r="V10" s="2593">
        <v>250272</v>
      </c>
      <c r="W10" s="2593">
        <v>257682</v>
      </c>
      <c r="X10" s="2593">
        <v>252165</v>
      </c>
      <c r="Y10" s="2593">
        <v>252070</v>
      </c>
      <c r="Z10" s="2593">
        <v>252161</v>
      </c>
      <c r="AA10" s="2593">
        <v>252895</v>
      </c>
      <c r="AB10" s="2593">
        <v>252541</v>
      </c>
      <c r="AC10" s="2593">
        <v>252930</v>
      </c>
      <c r="AD10" s="2593">
        <v>253033</v>
      </c>
      <c r="AE10" s="2593">
        <v>253289</v>
      </c>
      <c r="AF10" s="2593">
        <v>252512</v>
      </c>
      <c r="AG10" s="2593">
        <v>252682</v>
      </c>
      <c r="AH10" s="2593">
        <v>252812</v>
      </c>
      <c r="AI10" s="2593">
        <v>252541</v>
      </c>
      <c r="AJ10" s="2593">
        <v>250726</v>
      </c>
      <c r="AK10" s="2593">
        <v>265937</v>
      </c>
      <c r="AL10" s="2593">
        <v>266358</v>
      </c>
      <c r="AM10" s="2593">
        <v>266642</v>
      </c>
      <c r="AN10" s="2593">
        <v>266410</v>
      </c>
      <c r="AO10" s="2593">
        <v>268626</v>
      </c>
      <c r="AP10" s="2593">
        <v>267241</v>
      </c>
      <c r="AQ10" s="2593">
        <v>268192</v>
      </c>
      <c r="AR10" s="2558">
        <v>269386</v>
      </c>
      <c r="AS10" s="2558">
        <v>268893</v>
      </c>
      <c r="AT10" s="2558">
        <v>265119</v>
      </c>
      <c r="AU10" s="2558">
        <v>265161</v>
      </c>
      <c r="AV10" s="2558">
        <v>268819</v>
      </c>
      <c r="AW10" s="2558">
        <v>265463</v>
      </c>
      <c r="AX10" s="2558">
        <v>265728</v>
      </c>
      <c r="AY10" s="2558">
        <v>266566</v>
      </c>
      <c r="AZ10" s="2559">
        <v>256809</v>
      </c>
      <c r="BA10" s="2559">
        <v>258179</v>
      </c>
      <c r="BB10" s="2559">
        <v>257767</v>
      </c>
      <c r="BC10" s="2559">
        <v>257823</v>
      </c>
      <c r="BD10" s="2559">
        <v>258048</v>
      </c>
      <c r="BE10" s="2559">
        <v>258048</v>
      </c>
      <c r="BF10" s="2559">
        <v>258162</v>
      </c>
      <c r="BG10" s="2559">
        <v>257569</v>
      </c>
      <c r="BH10" s="2558">
        <v>257866</v>
      </c>
      <c r="BI10" s="2558">
        <v>257845</v>
      </c>
      <c r="BJ10" s="2558">
        <v>257514</v>
      </c>
      <c r="BK10" s="2558">
        <v>257969</v>
      </c>
      <c r="BL10" s="2558">
        <v>257460</v>
      </c>
      <c r="BM10" s="2558">
        <v>259008</v>
      </c>
      <c r="BN10" s="2558">
        <v>257833</v>
      </c>
      <c r="BO10" s="2558">
        <v>258194</v>
      </c>
      <c r="BP10" s="2558">
        <f>257036+49609</f>
        <v>306645</v>
      </c>
      <c r="BQ10" s="2558">
        <f>256544+48940</f>
        <v>305484</v>
      </c>
      <c r="BR10" s="2558">
        <f>256745+48383</f>
        <v>305128</v>
      </c>
      <c r="BS10" s="2558">
        <f>256160+47756</f>
        <v>303916</v>
      </c>
      <c r="BT10" s="2561">
        <f>255778+47079</f>
        <v>302857</v>
      </c>
      <c r="BU10" s="2561">
        <f>253668+46487</f>
        <v>300155</v>
      </c>
      <c r="BV10" s="2561">
        <f>255385+46126</f>
        <v>301511</v>
      </c>
      <c r="BW10" s="2562">
        <f>255892+45412</f>
        <v>301304</v>
      </c>
      <c r="BX10" s="2562">
        <f>256179+44943</f>
        <v>301122</v>
      </c>
      <c r="BY10" s="2562">
        <f>256656+44560</f>
        <v>301216</v>
      </c>
      <c r="BZ10" s="2562">
        <f>258056+44133</f>
        <v>302189</v>
      </c>
      <c r="CA10" s="2595">
        <f>259816+43374</f>
        <v>303190</v>
      </c>
      <c r="CB10" s="2595">
        <v>302654</v>
      </c>
      <c r="CC10" s="2595">
        <v>303052</v>
      </c>
      <c r="CD10" s="2596">
        <v>302009</v>
      </c>
      <c r="CE10" s="2596">
        <v>295741</v>
      </c>
      <c r="CF10" s="2597">
        <v>296795</v>
      </c>
      <c r="CG10" s="2598">
        <v>296235</v>
      </c>
      <c r="CH10" s="2598">
        <v>299978</v>
      </c>
      <c r="CI10" s="2599">
        <v>300165</v>
      </c>
      <c r="CJ10" s="2598">
        <v>301152</v>
      </c>
      <c r="CK10" s="2598">
        <v>301585</v>
      </c>
      <c r="CL10" s="2598">
        <v>297330</v>
      </c>
      <c r="CM10" s="2598">
        <v>300645</v>
      </c>
      <c r="CN10" s="2598">
        <v>300739</v>
      </c>
      <c r="CO10" s="2598">
        <v>300175</v>
      </c>
      <c r="CP10" s="2598">
        <v>300776</v>
      </c>
      <c r="CQ10" s="2598">
        <v>298907</v>
      </c>
      <c r="CR10" s="2598">
        <v>298187</v>
      </c>
      <c r="CS10" s="2598">
        <v>297404</v>
      </c>
      <c r="CT10" s="2598">
        <v>297210</v>
      </c>
      <c r="CU10" s="2598">
        <v>260651</v>
      </c>
      <c r="CV10" s="2600">
        <v>265603</v>
      </c>
      <c r="CW10" s="2600">
        <v>265719</v>
      </c>
      <c r="CX10" s="2600">
        <v>265246</v>
      </c>
      <c r="CY10" s="2600">
        <v>266430</v>
      </c>
      <c r="CZ10" s="2600">
        <v>268081</v>
      </c>
      <c r="DA10" s="2600">
        <v>267473</v>
      </c>
      <c r="DB10" s="2600">
        <v>273870</v>
      </c>
      <c r="DC10" s="2600">
        <v>276020</v>
      </c>
      <c r="DD10" s="2600">
        <v>274906</v>
      </c>
      <c r="DE10" s="2600">
        <v>279711</v>
      </c>
      <c r="DF10" s="2600">
        <v>279869</v>
      </c>
      <c r="DG10" s="2600">
        <v>274691</v>
      </c>
      <c r="DH10" s="2600">
        <v>271695</v>
      </c>
      <c r="DI10" s="2600">
        <v>270864</v>
      </c>
      <c r="DJ10" s="2600">
        <v>269875</v>
      </c>
      <c r="DK10" s="2600">
        <v>269082</v>
      </c>
      <c r="DL10" s="2600">
        <v>263667</v>
      </c>
    </row>
    <row r="11" spans="1:116" s="2569" customFormat="1" x14ac:dyDescent="0.25">
      <c r="A11" s="2556" t="s">
        <v>4477</v>
      </c>
      <c r="B11" s="2557">
        <v>1125462</v>
      </c>
      <c r="C11" s="2557">
        <v>1123191</v>
      </c>
      <c r="D11" s="2557">
        <v>1131773</v>
      </c>
      <c r="E11" s="2557">
        <v>1137796</v>
      </c>
      <c r="F11" s="2557">
        <v>1145652</v>
      </c>
      <c r="G11" s="2557">
        <v>1152561</v>
      </c>
      <c r="H11" s="2557">
        <v>1158333</v>
      </c>
      <c r="I11" s="2557">
        <v>1156033</v>
      </c>
      <c r="J11" s="2557">
        <v>1160146</v>
      </c>
      <c r="K11" s="2557">
        <v>1166886</v>
      </c>
      <c r="L11" s="2557">
        <v>1173671</v>
      </c>
      <c r="M11" s="2557">
        <v>1172152</v>
      </c>
      <c r="N11" s="2557">
        <v>1179490</v>
      </c>
      <c r="O11" s="2557">
        <v>1183780</v>
      </c>
      <c r="P11" s="2557">
        <v>1182678</v>
      </c>
      <c r="Q11" s="2557">
        <v>1183040</v>
      </c>
      <c r="R11" s="2557">
        <v>1190074</v>
      </c>
      <c r="S11" s="2557">
        <v>1195802</v>
      </c>
      <c r="T11" s="2557">
        <v>1180108</v>
      </c>
      <c r="U11" s="2557">
        <v>1187521</v>
      </c>
      <c r="V11" s="2557">
        <v>1191561</v>
      </c>
      <c r="W11" s="2557">
        <v>1201494</v>
      </c>
      <c r="X11" s="2557">
        <f>1175622+37972</f>
        <v>1213594</v>
      </c>
      <c r="Y11" s="2557">
        <f>1184810+38424</f>
        <v>1223234</v>
      </c>
      <c r="Z11" s="2557">
        <v>1226926</v>
      </c>
      <c r="AA11" s="2557">
        <v>1236622</v>
      </c>
      <c r="AB11" s="2557">
        <v>1248579</v>
      </c>
      <c r="AC11" s="2557">
        <v>1259241</v>
      </c>
      <c r="AD11" s="2557">
        <v>1271746</v>
      </c>
      <c r="AE11" s="2557">
        <v>1280600</v>
      </c>
      <c r="AF11" s="2557">
        <v>1292888</v>
      </c>
      <c r="AG11" s="2557">
        <v>1303518</v>
      </c>
      <c r="AH11" s="2557">
        <v>1303973</v>
      </c>
      <c r="AI11" s="2557">
        <v>1307517</v>
      </c>
      <c r="AJ11" s="2557">
        <v>1311014</v>
      </c>
      <c r="AK11" s="2557">
        <v>1317748</v>
      </c>
      <c r="AL11" s="2557">
        <v>1306992</v>
      </c>
      <c r="AM11" s="2557">
        <v>1317885</v>
      </c>
      <c r="AN11" s="2557">
        <v>1321883</v>
      </c>
      <c r="AO11" s="2557">
        <v>1332786</v>
      </c>
      <c r="AP11" s="2557">
        <f>1238424+98349</f>
        <v>1336773</v>
      </c>
      <c r="AQ11" s="2557">
        <v>1350469</v>
      </c>
      <c r="AR11" s="2558">
        <v>1350319</v>
      </c>
      <c r="AS11" s="2558">
        <v>1370899</v>
      </c>
      <c r="AT11" s="2558">
        <v>1384618</v>
      </c>
      <c r="AU11" s="2558">
        <v>1395334</v>
      </c>
      <c r="AV11" s="2558">
        <v>1401132</v>
      </c>
      <c r="AW11" s="2558">
        <v>1413190</v>
      </c>
      <c r="AX11" s="2558">
        <v>1429076</v>
      </c>
      <c r="AY11" s="2558">
        <v>1428073</v>
      </c>
      <c r="AZ11" s="2559">
        <v>1400973</v>
      </c>
      <c r="BA11" s="2559">
        <v>1417480</v>
      </c>
      <c r="BB11" s="2559">
        <v>1430146</v>
      </c>
      <c r="BC11" s="2559">
        <v>1436010</v>
      </c>
      <c r="BD11" s="2559">
        <v>1449564</v>
      </c>
      <c r="BE11" s="2559">
        <v>1410072</v>
      </c>
      <c r="BF11" s="2559">
        <v>1416629</v>
      </c>
      <c r="BG11" s="2559">
        <v>1427165</v>
      </c>
      <c r="BH11" s="2558">
        <v>1436119</v>
      </c>
      <c r="BI11" s="2558">
        <v>1446329</v>
      </c>
      <c r="BJ11" s="2558">
        <v>1545809</v>
      </c>
      <c r="BK11" s="2558">
        <v>1549002</v>
      </c>
      <c r="BL11" s="2558">
        <v>1554356</v>
      </c>
      <c r="BM11" s="2558">
        <v>1569785</v>
      </c>
      <c r="BN11" s="2558">
        <v>1560301</v>
      </c>
      <c r="BO11" s="2558">
        <v>1593696</v>
      </c>
      <c r="BP11" s="2613">
        <v>1454997</v>
      </c>
      <c r="BQ11" s="2613">
        <v>1452658</v>
      </c>
      <c r="BR11" s="2613">
        <v>1465265</v>
      </c>
      <c r="BS11" s="2613">
        <v>1448285</v>
      </c>
      <c r="BT11" s="2598">
        <v>1444482</v>
      </c>
      <c r="BU11" s="2598">
        <v>1444867</v>
      </c>
      <c r="BV11" s="2561">
        <v>1439143</v>
      </c>
      <c r="BW11" s="2595">
        <v>1439324</v>
      </c>
      <c r="BX11" s="2595">
        <v>1439132</v>
      </c>
      <c r="BY11" s="2595">
        <v>1448316</v>
      </c>
      <c r="BZ11" s="2562">
        <v>1434389</v>
      </c>
      <c r="CA11" s="2595">
        <v>1437998</v>
      </c>
      <c r="CB11" s="2562">
        <v>1439280</v>
      </c>
      <c r="CC11" s="2595">
        <v>1437030</v>
      </c>
      <c r="CD11" s="2596">
        <v>1442721</v>
      </c>
      <c r="CE11" s="2596">
        <v>1444812</v>
      </c>
      <c r="CF11" s="2597">
        <v>1445700</v>
      </c>
      <c r="CG11" s="2598">
        <v>1415581</v>
      </c>
      <c r="CH11" s="2598">
        <v>1388703</v>
      </c>
      <c r="CI11" s="2599">
        <v>1355320</v>
      </c>
      <c r="CJ11" s="2598">
        <v>1357447</v>
      </c>
      <c r="CK11" s="2598">
        <v>1353605</v>
      </c>
      <c r="CL11" s="2598">
        <v>1340551</v>
      </c>
      <c r="CM11" s="2598">
        <v>1346178</v>
      </c>
      <c r="CN11" s="2598">
        <v>1353407</v>
      </c>
      <c r="CO11" s="2598">
        <v>1371582</v>
      </c>
      <c r="CP11" s="2598">
        <v>1377185</v>
      </c>
      <c r="CQ11" s="2598">
        <v>1381470</v>
      </c>
      <c r="CR11" s="2598">
        <v>1358477</v>
      </c>
      <c r="CS11" s="2598">
        <v>1366508</v>
      </c>
      <c r="CT11" s="2598">
        <v>1374665</v>
      </c>
      <c r="CU11" s="2598">
        <v>1380002</v>
      </c>
      <c r="CV11" s="2600">
        <v>1382211</v>
      </c>
      <c r="CW11" s="2600">
        <v>1388944</v>
      </c>
      <c r="CX11" s="2600">
        <v>1407220</v>
      </c>
      <c r="CY11" s="2600">
        <v>1420257</v>
      </c>
      <c r="CZ11" s="2600">
        <v>1428146</v>
      </c>
      <c r="DA11" s="2600">
        <v>1441318</v>
      </c>
      <c r="DB11" s="2600">
        <v>1451791</v>
      </c>
      <c r="DC11" s="2600">
        <v>1447086</v>
      </c>
      <c r="DD11" s="2600">
        <v>1458516</v>
      </c>
      <c r="DE11" s="2600">
        <v>1467024</v>
      </c>
      <c r="DF11" s="2600">
        <v>1455001</v>
      </c>
      <c r="DG11" s="2600">
        <v>1455302</v>
      </c>
      <c r="DH11" s="2600">
        <v>1465556</v>
      </c>
      <c r="DI11" s="2600">
        <v>1494942</v>
      </c>
      <c r="DJ11" s="2600">
        <v>1499759</v>
      </c>
      <c r="DK11" s="2600">
        <v>1498185</v>
      </c>
      <c r="DL11" s="2600">
        <v>1504064</v>
      </c>
    </row>
    <row r="12" spans="1:116" s="2569" customFormat="1" x14ac:dyDescent="0.25">
      <c r="A12" s="2556" t="s">
        <v>4478</v>
      </c>
      <c r="B12" s="2557"/>
      <c r="C12" s="2557"/>
      <c r="D12" s="2557"/>
      <c r="E12" s="2557"/>
      <c r="F12" s="2557"/>
      <c r="G12" s="2557"/>
      <c r="H12" s="2557"/>
      <c r="I12" s="2557"/>
      <c r="J12" s="2557"/>
      <c r="K12" s="2557"/>
      <c r="L12" s="2557"/>
      <c r="M12" s="2557"/>
      <c r="N12" s="2557"/>
      <c r="O12" s="2557"/>
      <c r="P12" s="2557"/>
      <c r="Q12" s="2557"/>
      <c r="R12" s="2557"/>
      <c r="S12" s="2557"/>
      <c r="T12" s="2557"/>
      <c r="U12" s="2557"/>
      <c r="V12" s="2557"/>
      <c r="W12" s="2557"/>
      <c r="X12" s="2557"/>
      <c r="Y12" s="2557"/>
      <c r="Z12" s="2557"/>
      <c r="AA12" s="2557"/>
      <c r="AB12" s="2557"/>
      <c r="AC12" s="2557"/>
      <c r="AD12" s="2557"/>
      <c r="AE12" s="2557"/>
      <c r="AF12" s="2557"/>
      <c r="AG12" s="2557"/>
      <c r="AH12" s="2557"/>
      <c r="AI12" s="2557"/>
      <c r="AJ12" s="2557"/>
      <c r="AK12" s="2557"/>
      <c r="AL12" s="2557"/>
      <c r="AM12" s="2557"/>
      <c r="AN12" s="2557"/>
      <c r="AO12" s="2557"/>
      <c r="AP12" s="2557"/>
      <c r="AQ12" s="2557"/>
      <c r="AR12" s="2558"/>
      <c r="AS12" s="2558"/>
      <c r="AT12" s="2558"/>
      <c r="AU12" s="2558"/>
      <c r="AV12" s="2558"/>
      <c r="AW12" s="2558"/>
      <c r="AX12" s="2558"/>
      <c r="AY12" s="2558"/>
      <c r="AZ12" s="2559"/>
      <c r="BA12" s="2559"/>
      <c r="BB12" s="2559"/>
      <c r="BC12" s="2559"/>
      <c r="BD12" s="2559"/>
      <c r="BE12" s="2559"/>
      <c r="BF12" s="2559"/>
      <c r="BG12" s="2559"/>
      <c r="BH12" s="2558"/>
      <c r="BI12" s="2558"/>
      <c r="BJ12" s="2558"/>
      <c r="BK12" s="2558"/>
      <c r="BL12" s="2558"/>
      <c r="BM12" s="2558"/>
      <c r="BN12" s="2558"/>
      <c r="BO12" s="2558"/>
      <c r="BP12" s="2613">
        <v>162495</v>
      </c>
      <c r="BQ12" s="2613">
        <v>164522</v>
      </c>
      <c r="BR12" s="2613">
        <v>166226</v>
      </c>
      <c r="BS12" s="2613">
        <v>167610</v>
      </c>
      <c r="BT12" s="2598">
        <v>169656</v>
      </c>
      <c r="BU12" s="2598">
        <v>170435</v>
      </c>
      <c r="BV12" s="2561">
        <v>173754</v>
      </c>
      <c r="BW12" s="2595">
        <v>174552</v>
      </c>
      <c r="BX12" s="2595">
        <v>176426</v>
      </c>
      <c r="BY12" s="2595">
        <v>178112</v>
      </c>
      <c r="BZ12" s="2562">
        <v>177586</v>
      </c>
      <c r="CA12" s="2595">
        <v>179710</v>
      </c>
      <c r="CB12" s="2595">
        <v>179554</v>
      </c>
      <c r="CC12" s="2595">
        <v>173699</v>
      </c>
      <c r="CD12" s="2596">
        <v>174865</v>
      </c>
      <c r="CE12" s="2596">
        <v>177205</v>
      </c>
      <c r="CF12" s="2597">
        <v>180111</v>
      </c>
      <c r="CG12" s="2598">
        <v>181804</v>
      </c>
      <c r="CH12" s="2598">
        <v>182453</v>
      </c>
      <c r="CI12" s="2599">
        <v>184220</v>
      </c>
      <c r="CJ12" s="2598">
        <v>186194</v>
      </c>
      <c r="CK12" s="2598">
        <v>186098</v>
      </c>
      <c r="CL12" s="2598">
        <v>186843</v>
      </c>
      <c r="CM12" s="2598">
        <v>186805</v>
      </c>
      <c r="CN12" s="2598">
        <v>188766</v>
      </c>
      <c r="CO12" s="2598">
        <v>190628</v>
      </c>
      <c r="CP12" s="2598">
        <v>191997</v>
      </c>
      <c r="CQ12" s="2598">
        <v>189977</v>
      </c>
      <c r="CR12" s="2598">
        <v>192035</v>
      </c>
      <c r="CS12" s="2598">
        <v>191255</v>
      </c>
      <c r="CT12" s="2598">
        <v>190229</v>
      </c>
      <c r="CU12" s="2598">
        <v>190226</v>
      </c>
      <c r="CV12" s="2600">
        <v>183406</v>
      </c>
      <c r="CW12" s="2600">
        <v>181565</v>
      </c>
      <c r="CX12" s="2600">
        <v>184691</v>
      </c>
      <c r="CY12" s="2600">
        <v>183886</v>
      </c>
      <c r="CZ12" s="2600">
        <v>181836</v>
      </c>
      <c r="DA12" s="2600">
        <v>180688</v>
      </c>
      <c r="DB12" s="2600">
        <v>169003</v>
      </c>
      <c r="DC12" s="2600">
        <v>160978</v>
      </c>
      <c r="DD12" s="2600">
        <v>158763</v>
      </c>
      <c r="DE12" s="2600">
        <v>152103</v>
      </c>
      <c r="DF12" s="2600">
        <v>151188</v>
      </c>
      <c r="DG12" s="2600">
        <v>143439</v>
      </c>
      <c r="DH12" s="2600">
        <v>143780</v>
      </c>
      <c r="DI12" s="2600">
        <v>142590</v>
      </c>
      <c r="DJ12" s="2600">
        <v>142079</v>
      </c>
      <c r="DK12" s="2600">
        <v>141103</v>
      </c>
      <c r="DL12" s="2600">
        <v>138829</v>
      </c>
    </row>
    <row r="13" spans="1:116" s="2601" customFormat="1" x14ac:dyDescent="0.25">
      <c r="A13" s="2556" t="s">
        <v>983</v>
      </c>
      <c r="B13" s="2593">
        <v>1343295</v>
      </c>
      <c r="C13" s="2593">
        <v>1341631</v>
      </c>
      <c r="D13" s="2593">
        <v>1352136</v>
      </c>
      <c r="E13" s="2593">
        <v>1360085</v>
      </c>
      <c r="F13" s="2593">
        <v>1369285</v>
      </c>
      <c r="G13" s="2593">
        <v>1378854</v>
      </c>
      <c r="H13" s="2593">
        <v>1386395</v>
      </c>
      <c r="I13" s="2593">
        <v>1386553</v>
      </c>
      <c r="J13" s="2593">
        <v>1392459</v>
      </c>
      <c r="K13" s="2593">
        <v>1401168</v>
      </c>
      <c r="L13" s="2593">
        <v>1410174</v>
      </c>
      <c r="M13" s="2593">
        <v>1409964</v>
      </c>
      <c r="N13" s="2593">
        <v>1418921</v>
      </c>
      <c r="O13" s="2593">
        <v>1424670</v>
      </c>
      <c r="P13" s="2593">
        <v>1425826</v>
      </c>
      <c r="Q13" s="2593">
        <v>1430901</v>
      </c>
      <c r="R13" s="2593">
        <v>1439074</v>
      </c>
      <c r="S13" s="2593">
        <v>1444572</v>
      </c>
      <c r="T13" s="2593">
        <v>1429970</v>
      </c>
      <c r="U13" s="2593">
        <v>1437163</v>
      </c>
      <c r="V13" s="2593">
        <v>1441833</v>
      </c>
      <c r="W13" s="2593">
        <v>1459176</v>
      </c>
      <c r="X13" s="2593">
        <f>X10+X11</f>
        <v>1465759</v>
      </c>
      <c r="Y13" s="2593">
        <f>Y10+Y11</f>
        <v>1475304</v>
      </c>
      <c r="Z13" s="2593">
        <v>1479087</v>
      </c>
      <c r="AA13" s="2593">
        <v>1489517</v>
      </c>
      <c r="AB13" s="2593">
        <v>1501120</v>
      </c>
      <c r="AC13" s="2593">
        <v>1512171</v>
      </c>
      <c r="AD13" s="2593">
        <v>1524779</v>
      </c>
      <c r="AE13" s="2593">
        <v>1533889</v>
      </c>
      <c r="AF13" s="2593">
        <v>1545400</v>
      </c>
      <c r="AG13" s="2593">
        <v>1556200</v>
      </c>
      <c r="AH13" s="2593">
        <v>1556785</v>
      </c>
      <c r="AI13" s="2593">
        <v>1560058</v>
      </c>
      <c r="AJ13" s="2593">
        <v>1561740</v>
      </c>
      <c r="AK13" s="2593">
        <v>1583685</v>
      </c>
      <c r="AL13" s="2593">
        <v>1573350</v>
      </c>
      <c r="AM13" s="2593">
        <v>1584527</v>
      </c>
      <c r="AN13" s="2593">
        <v>1588293</v>
      </c>
      <c r="AO13" s="2593">
        <v>1601412</v>
      </c>
      <c r="AP13" s="2593">
        <f>AP10+AP11</f>
        <v>1604014</v>
      </c>
      <c r="AQ13" s="2593">
        <v>1618661</v>
      </c>
      <c r="AR13" s="2558">
        <v>1619705</v>
      </c>
      <c r="AS13" s="2558">
        <v>1639792</v>
      </c>
      <c r="AT13" s="2558">
        <v>1649737</v>
      </c>
      <c r="AU13" s="2558">
        <v>1660495</v>
      </c>
      <c r="AV13" s="2558">
        <v>1669951</v>
      </c>
      <c r="AW13" s="2558">
        <v>1678653</v>
      </c>
      <c r="AX13" s="2558">
        <v>1694804</v>
      </c>
      <c r="AY13" s="2558">
        <v>1694639</v>
      </c>
      <c r="AZ13" s="2559">
        <v>1657782</v>
      </c>
      <c r="BA13" s="2559">
        <v>1675659</v>
      </c>
      <c r="BB13" s="2559">
        <v>1687913</v>
      </c>
      <c r="BC13" s="2559">
        <v>1693833</v>
      </c>
      <c r="BD13" s="2559">
        <v>1707612</v>
      </c>
      <c r="BE13" s="2559">
        <v>1668120</v>
      </c>
      <c r="BF13" s="2559">
        <v>1674791</v>
      </c>
      <c r="BG13" s="2559">
        <v>1684734</v>
      </c>
      <c r="BH13" s="2558">
        <v>1693985</v>
      </c>
      <c r="BI13" s="2558">
        <v>1704174</v>
      </c>
      <c r="BJ13" s="2558">
        <f>BJ10+BJ11</f>
        <v>1803323</v>
      </c>
      <c r="BK13" s="2558">
        <v>1806971</v>
      </c>
      <c r="BL13" s="2558">
        <v>1811816</v>
      </c>
      <c r="BM13" s="2558">
        <v>1828793</v>
      </c>
      <c r="BN13" s="2558">
        <v>1818134</v>
      </c>
      <c r="BO13" s="2558">
        <v>1851890</v>
      </c>
      <c r="BP13" s="2558">
        <f>1874528+49609</f>
        <v>1924137</v>
      </c>
      <c r="BQ13" s="2558">
        <f>1873724+48940</f>
        <v>1922664</v>
      </c>
      <c r="BR13" s="2558">
        <f>1888236+48383</f>
        <v>1936619</v>
      </c>
      <c r="BS13" s="2558">
        <f>1872055+47756</f>
        <v>1919811</v>
      </c>
      <c r="BT13" s="2561">
        <f>1869916+47079</f>
        <v>1916995</v>
      </c>
      <c r="BU13" s="2561">
        <f>1868970+46487</f>
        <v>1915457</v>
      </c>
      <c r="BV13" s="2561">
        <f>1868282+46126</f>
        <v>1914408</v>
      </c>
      <c r="BW13" s="2562">
        <f>1869768+45412</f>
        <v>1915180</v>
      </c>
      <c r="BX13" s="2562">
        <f>1871737+44943</f>
        <v>1916680</v>
      </c>
      <c r="BY13" s="2562">
        <f>1883084+44560</f>
        <v>1927644</v>
      </c>
      <c r="BZ13" s="2562">
        <v>1914164</v>
      </c>
      <c r="CA13" s="2594">
        <v>1920898</v>
      </c>
      <c r="CB13" s="2562">
        <v>1921488</v>
      </c>
      <c r="CC13" s="2595">
        <v>1913781</v>
      </c>
      <c r="CD13" s="2596">
        <v>1919595</v>
      </c>
      <c r="CE13" s="2596">
        <v>1917758</v>
      </c>
      <c r="CF13" s="2597">
        <v>1922606</v>
      </c>
      <c r="CG13" s="2598">
        <v>1893620</v>
      </c>
      <c r="CH13" s="2598">
        <v>1871134</v>
      </c>
      <c r="CI13" s="2599">
        <v>1839705</v>
      </c>
      <c r="CJ13" s="2598">
        <v>1844793</v>
      </c>
      <c r="CK13" s="2598">
        <v>1841288</v>
      </c>
      <c r="CL13" s="2598">
        <v>1824724</v>
      </c>
      <c r="CM13" s="2598">
        <v>1833628</v>
      </c>
      <c r="CN13" s="2598">
        <v>1842912</v>
      </c>
      <c r="CO13" s="2598">
        <v>1862385</v>
      </c>
      <c r="CP13" s="2598">
        <v>1869958</v>
      </c>
      <c r="CQ13" s="2598">
        <v>1870354</v>
      </c>
      <c r="CR13" s="2598">
        <v>1848699</v>
      </c>
      <c r="CS13" s="2598">
        <v>1855167</v>
      </c>
      <c r="CT13" s="2598">
        <v>1862104</v>
      </c>
      <c r="CU13" s="2598">
        <v>1830879</v>
      </c>
      <c r="CV13" s="2600">
        <v>1831220</v>
      </c>
      <c r="CW13" s="2600">
        <v>1836228</v>
      </c>
      <c r="CX13" s="2600">
        <v>1857157</v>
      </c>
      <c r="CY13" s="2600">
        <v>1870573</v>
      </c>
      <c r="CZ13" s="2600">
        <v>1878063</v>
      </c>
      <c r="DA13" s="2600">
        <v>1889479</v>
      </c>
      <c r="DB13" s="2600">
        <v>1894664</v>
      </c>
      <c r="DC13" s="2600">
        <v>1884084</v>
      </c>
      <c r="DD13" s="2600">
        <v>1892185</v>
      </c>
      <c r="DE13" s="2600">
        <v>1898838</v>
      </c>
      <c r="DF13" s="2600">
        <v>1886058</v>
      </c>
      <c r="DG13" s="2600">
        <v>1873432</v>
      </c>
      <c r="DH13" s="2600">
        <v>1881031</v>
      </c>
      <c r="DI13" s="2600">
        <v>1908396</v>
      </c>
      <c r="DJ13" s="2600">
        <v>1911713</v>
      </c>
      <c r="DK13" s="2600">
        <v>1908370</v>
      </c>
      <c r="DL13" s="2600">
        <v>1906560</v>
      </c>
    </row>
    <row r="14" spans="1:116" s="2569" customFormat="1" x14ac:dyDescent="0.25">
      <c r="A14" s="91"/>
      <c r="B14" s="2557"/>
      <c r="C14" s="2557"/>
      <c r="D14" s="2557"/>
      <c r="E14" s="2557"/>
      <c r="F14" s="2557"/>
      <c r="G14" s="2557"/>
      <c r="H14" s="2557"/>
      <c r="I14" s="2557"/>
      <c r="J14" s="2557"/>
      <c r="K14" s="2557"/>
      <c r="L14" s="2557"/>
      <c r="M14" s="2557"/>
      <c r="N14" s="2557"/>
      <c r="O14" s="2557"/>
      <c r="P14" s="2557"/>
      <c r="Q14" s="2557"/>
      <c r="R14" s="2557"/>
      <c r="S14" s="2557"/>
      <c r="T14" s="2557"/>
      <c r="U14" s="2557"/>
      <c r="V14" s="2557"/>
      <c r="W14" s="2557"/>
      <c r="X14" s="2557"/>
      <c r="Y14" s="2557"/>
      <c r="Z14" s="2557"/>
      <c r="AA14" s="2557"/>
      <c r="AB14" s="2557"/>
      <c r="AC14" s="2557"/>
      <c r="AD14" s="2557"/>
      <c r="AE14" s="2557"/>
      <c r="AF14" s="2557"/>
      <c r="AG14" s="2557"/>
      <c r="AH14" s="2557"/>
      <c r="AI14" s="2557"/>
      <c r="AJ14" s="2557"/>
      <c r="AK14" s="2557"/>
      <c r="AL14" s="2557"/>
      <c r="AM14" s="2557"/>
      <c r="AN14" s="2557"/>
      <c r="AO14" s="2557"/>
      <c r="AP14" s="2557"/>
      <c r="AQ14" s="2557"/>
      <c r="AR14" s="2558"/>
      <c r="AS14" s="2558"/>
      <c r="AT14" s="2558"/>
      <c r="AU14" s="2558"/>
      <c r="AV14" s="2558"/>
      <c r="AW14" s="2558"/>
      <c r="AX14" s="2558"/>
      <c r="AY14" s="2558"/>
      <c r="AZ14" s="2559"/>
      <c r="BA14" s="2559"/>
      <c r="BB14" s="2559"/>
      <c r="BC14" s="2559"/>
      <c r="BD14" s="2559"/>
      <c r="BE14" s="2559"/>
      <c r="BF14" s="2560"/>
      <c r="BG14" s="2559"/>
      <c r="BH14" s="2558"/>
      <c r="BI14" s="2558"/>
      <c r="BJ14" s="2558"/>
      <c r="BK14" s="2558"/>
      <c r="BL14" s="2558"/>
      <c r="BM14" s="2558"/>
      <c r="BN14" s="2558"/>
      <c r="BO14" s="2558"/>
      <c r="BP14" s="2558"/>
      <c r="BQ14" s="2558"/>
      <c r="BR14" s="2558"/>
      <c r="BS14" s="2558"/>
      <c r="BT14" s="2561"/>
      <c r="BU14" s="2561"/>
      <c r="BV14" s="2561"/>
      <c r="BW14" s="2562"/>
      <c r="BX14" s="2562"/>
      <c r="BY14" s="2562"/>
      <c r="BZ14" s="2562"/>
      <c r="CA14" s="2562"/>
      <c r="CB14" s="2562"/>
      <c r="CC14" s="2562"/>
      <c r="CD14" s="2563"/>
      <c r="CE14" s="2563"/>
      <c r="CF14" s="2597"/>
      <c r="CG14" s="2598"/>
      <c r="CH14" s="2598"/>
      <c r="CI14" s="2599"/>
      <c r="CJ14" s="2598"/>
      <c r="CK14" s="2598"/>
      <c r="CL14" s="2598"/>
      <c r="CM14" s="2598"/>
      <c r="CN14" s="2598"/>
      <c r="CO14" s="2598"/>
      <c r="CP14" s="2598"/>
      <c r="CQ14" s="2598"/>
      <c r="CR14" s="2598"/>
      <c r="CS14" s="2598"/>
      <c r="CT14" s="2598"/>
      <c r="CU14" s="2598"/>
      <c r="CV14" s="2600"/>
      <c r="CW14" s="2600"/>
      <c r="CX14" s="2600"/>
      <c r="CY14" s="2600"/>
      <c r="CZ14" s="2600"/>
      <c r="DA14" s="2600"/>
      <c r="DB14" s="2600"/>
      <c r="DC14" s="2600"/>
      <c r="DD14" s="2600"/>
      <c r="DE14" s="2600"/>
      <c r="DF14" s="2600"/>
      <c r="DG14" s="2600"/>
      <c r="DH14" s="2600"/>
      <c r="DI14" s="2600"/>
      <c r="DJ14" s="2600"/>
      <c r="DK14" s="2600"/>
      <c r="DL14" s="2600"/>
    </row>
    <row r="15" spans="1:116" s="2601" customFormat="1" x14ac:dyDescent="0.25">
      <c r="A15" s="2556" t="s">
        <v>4479</v>
      </c>
      <c r="B15" s="2593">
        <v>1777.4069999999999</v>
      </c>
      <c r="C15" s="2593">
        <v>1936.1579999999999</v>
      </c>
      <c r="D15" s="2593">
        <v>1783.1</v>
      </c>
      <c r="E15" s="2593">
        <v>1826.7139999999999</v>
      </c>
      <c r="F15" s="2593">
        <v>1802.921</v>
      </c>
      <c r="G15" s="2593">
        <v>2058.0140000000001</v>
      </c>
      <c r="H15" s="2593">
        <v>1840.4</v>
      </c>
      <c r="I15" s="2593">
        <v>1876.7748510900001</v>
      </c>
      <c r="J15" s="2593">
        <v>2145.3510000000001</v>
      </c>
      <c r="K15" s="2593">
        <v>1888.6757088499999</v>
      </c>
      <c r="L15" s="2593">
        <v>1936.9884865000001</v>
      </c>
      <c r="M15" s="2593">
        <v>2030.9</v>
      </c>
      <c r="N15" s="2593">
        <v>1944.5847732499999</v>
      </c>
      <c r="O15" s="2593">
        <v>2204.8490000000002</v>
      </c>
      <c r="P15" s="2593">
        <v>2184</v>
      </c>
      <c r="Q15" s="2593">
        <v>1998.104</v>
      </c>
      <c r="R15" s="2593">
        <v>2287.8440000000001</v>
      </c>
      <c r="S15" s="2593">
        <v>2010.63382864</v>
      </c>
      <c r="T15" s="2593">
        <v>2051.136</v>
      </c>
      <c r="U15" s="2593">
        <v>2096.4110000000001</v>
      </c>
      <c r="V15" s="2593">
        <v>2069.3939999999998</v>
      </c>
      <c r="W15" s="2593">
        <v>2360.2869999999998</v>
      </c>
      <c r="X15" s="2593">
        <v>2150.1</v>
      </c>
      <c r="Y15" s="2593">
        <v>2083.1619999999998</v>
      </c>
      <c r="Z15" s="2593">
        <v>2375.2124715299997</v>
      </c>
      <c r="AA15" s="2593">
        <v>2762.3</v>
      </c>
      <c r="AB15" s="2593">
        <v>2128.5</v>
      </c>
      <c r="AC15" s="2593">
        <v>2127.5531944978407</v>
      </c>
      <c r="AD15" s="2593">
        <v>2183.9802014154002</v>
      </c>
      <c r="AE15" s="2593">
        <v>2170.4123403595731</v>
      </c>
      <c r="AF15" s="2593">
        <v>2511.826</v>
      </c>
      <c r="AG15" s="2593">
        <v>2502.8000000000002</v>
      </c>
      <c r="AH15" s="2593">
        <v>2205.2550000000001</v>
      </c>
      <c r="AI15" s="2593">
        <v>2592.556</v>
      </c>
      <c r="AJ15" s="2593">
        <v>2289.9284545</v>
      </c>
      <c r="AK15" s="2593">
        <v>2207.8710000000001</v>
      </c>
      <c r="AL15" s="2593">
        <v>2604.3139999999999</v>
      </c>
      <c r="AM15" s="2593">
        <v>2217.2256069599998</v>
      </c>
      <c r="AN15" s="2593">
        <v>2234.4</v>
      </c>
      <c r="AO15" s="2593">
        <v>2571.6</v>
      </c>
      <c r="AP15" s="2593">
        <v>2239.1999999999998</v>
      </c>
      <c r="AQ15" s="2593">
        <v>2221.5</v>
      </c>
      <c r="AR15" s="2558">
        <v>2595.4</v>
      </c>
      <c r="AS15" s="2558">
        <v>2286.6660000000002</v>
      </c>
      <c r="AT15" s="2558">
        <v>2282.6999999999998</v>
      </c>
      <c r="AU15" s="2558">
        <v>2340.1999999999998</v>
      </c>
      <c r="AV15" s="2558">
        <v>2392.2612589599999</v>
      </c>
      <c r="AW15" s="2558">
        <v>2750.5519697300001</v>
      </c>
      <c r="AX15" s="2558">
        <v>2666.4</v>
      </c>
      <c r="AY15" s="2558">
        <v>2280.1999999999998</v>
      </c>
      <c r="AZ15" s="2559">
        <v>2735.3</v>
      </c>
      <c r="BA15" s="2559">
        <v>2314.1048989700002</v>
      </c>
      <c r="BB15" s="2559">
        <v>2280</v>
      </c>
      <c r="BC15" s="2559">
        <v>2581.5</v>
      </c>
      <c r="BD15" s="2559">
        <v>2308.8000000000002</v>
      </c>
      <c r="BE15" s="2559">
        <v>2321.5</v>
      </c>
      <c r="BF15" s="2559">
        <v>2358.1169850000001</v>
      </c>
      <c r="BG15" s="2559">
        <v>2449.8000000000002</v>
      </c>
      <c r="BH15" s="2558">
        <v>2485.6527569999998</v>
      </c>
      <c r="BI15" s="2558">
        <v>2396</v>
      </c>
      <c r="BJ15" s="2558">
        <v>2764.0099570000002</v>
      </c>
      <c r="BK15" s="2558">
        <v>2372.6371899999999</v>
      </c>
      <c r="BL15" s="2558">
        <v>2706.1488840000002</v>
      </c>
      <c r="BM15" s="2558">
        <v>2449.113409</v>
      </c>
      <c r="BN15" s="2558">
        <v>2420.4845799999998</v>
      </c>
      <c r="BO15" s="2558">
        <v>2455.3000000000002</v>
      </c>
      <c r="BP15" s="2558">
        <f>2471.9+450</f>
        <v>2921.9</v>
      </c>
      <c r="BQ15" s="2558">
        <f>2773.9+454</f>
        <v>3227.9</v>
      </c>
      <c r="BR15" s="2558">
        <f>2498.08+450</f>
        <v>2948.08</v>
      </c>
      <c r="BS15" s="2558">
        <f>2541.659+454</f>
        <v>2995.6590000000001</v>
      </c>
      <c r="BT15" s="2561">
        <f>2900.8+437</f>
        <v>3337.8</v>
      </c>
      <c r="BU15" s="2561">
        <f>2534+434</f>
        <v>2968</v>
      </c>
      <c r="BV15" s="2614">
        <f>2808+437</f>
        <v>3245</v>
      </c>
      <c r="BW15" s="2562">
        <f>2495+426</f>
        <v>2921</v>
      </c>
      <c r="BX15" s="2562">
        <f>2546+424</f>
        <v>2970</v>
      </c>
      <c r="BY15" s="2594">
        <f>2529+420</f>
        <v>2949</v>
      </c>
      <c r="BZ15" s="2562">
        <f>2821+416</f>
        <v>3237</v>
      </c>
      <c r="CA15" s="2596">
        <v>2930</v>
      </c>
      <c r="CB15" s="2596">
        <v>2944</v>
      </c>
      <c r="CC15" s="2595">
        <v>3301</v>
      </c>
      <c r="CD15" s="2596">
        <v>3007.3960704299998</v>
      </c>
      <c r="CE15" s="2596">
        <v>3055.2706020000001</v>
      </c>
      <c r="CF15" s="2597">
        <v>3014.6622389899999</v>
      </c>
      <c r="CG15" s="2598">
        <v>2959.2752959999998</v>
      </c>
      <c r="CH15" s="2598">
        <v>3259.6727390000001</v>
      </c>
      <c r="CI15" s="2599">
        <v>3295.8086929999999</v>
      </c>
      <c r="CJ15" s="2598">
        <v>3345.7006962800001</v>
      </c>
      <c r="CK15" s="2598">
        <v>3008.96492554</v>
      </c>
      <c r="CL15" s="2598">
        <v>3335.5556470000001</v>
      </c>
      <c r="CM15" s="2598">
        <v>3063.3631915100004</v>
      </c>
      <c r="CN15" s="2598">
        <v>2832</v>
      </c>
      <c r="CO15" s="2598">
        <v>2706</v>
      </c>
      <c r="CP15" s="2598">
        <v>3008</v>
      </c>
      <c r="CQ15" s="2598">
        <v>3385</v>
      </c>
      <c r="CR15" s="2598">
        <v>2992</v>
      </c>
      <c r="CS15" s="2598">
        <v>2913</v>
      </c>
      <c r="CT15" s="2598">
        <v>3124.2837824799999</v>
      </c>
      <c r="CU15" s="2598">
        <v>2159.45455236</v>
      </c>
      <c r="CV15" s="2600">
        <v>2063</v>
      </c>
      <c r="CW15" s="2600">
        <v>2194</v>
      </c>
      <c r="CX15" s="2600">
        <v>2110</v>
      </c>
      <c r="CY15" s="2615">
        <v>2255</v>
      </c>
      <c r="CZ15" s="2600">
        <v>2272</v>
      </c>
      <c r="DA15" s="2600">
        <v>2293</v>
      </c>
      <c r="DB15" s="2600">
        <v>2327</v>
      </c>
      <c r="DC15" s="2600">
        <v>2328</v>
      </c>
      <c r="DD15" s="2600">
        <v>2451</v>
      </c>
      <c r="DE15" s="2600">
        <v>2652</v>
      </c>
      <c r="DF15" s="2600">
        <v>2665.16390813</v>
      </c>
      <c r="DG15" s="2600">
        <v>2148.6159238399996</v>
      </c>
      <c r="DH15" s="2600">
        <v>2158.6222085500003</v>
      </c>
      <c r="DI15" s="2600">
        <v>2248.8313918000003</v>
      </c>
      <c r="DJ15" s="2600">
        <v>2298.0797476099997</v>
      </c>
      <c r="DK15" s="2600">
        <v>2354.6377379099999</v>
      </c>
      <c r="DL15" s="2600">
        <v>2381.33417581</v>
      </c>
    </row>
    <row r="16" spans="1:116" s="2601" customFormat="1" x14ac:dyDescent="0.25">
      <c r="A16" s="2556" t="s">
        <v>4480</v>
      </c>
      <c r="B16" s="2593"/>
      <c r="C16" s="2593"/>
      <c r="D16" s="2593">
        <v>95</v>
      </c>
      <c r="E16" s="2593"/>
      <c r="F16" s="2593"/>
      <c r="G16" s="2593">
        <v>78.242999999999995</v>
      </c>
      <c r="H16" s="2593"/>
      <c r="I16" s="2593"/>
      <c r="J16" s="2593">
        <v>83.507603654000008</v>
      </c>
      <c r="K16" s="2593"/>
      <c r="L16" s="2593"/>
      <c r="M16" s="2593">
        <v>87.3</v>
      </c>
      <c r="N16" s="2593"/>
      <c r="O16" s="2593"/>
      <c r="P16" s="2593">
        <v>89.837412358800009</v>
      </c>
      <c r="Q16" s="2593"/>
      <c r="R16" s="2593">
        <v>115.1</v>
      </c>
      <c r="S16" s="2593"/>
      <c r="T16" s="2593"/>
      <c r="U16" s="2593">
        <v>117.9</v>
      </c>
      <c r="V16" s="2593"/>
      <c r="W16" s="2593"/>
      <c r="X16" s="2593">
        <v>124.21299999999999</v>
      </c>
      <c r="Y16" s="2593"/>
      <c r="Z16" s="2593"/>
      <c r="AA16" s="2593">
        <v>139.63999999999999</v>
      </c>
      <c r="AB16" s="2593"/>
      <c r="AC16" s="2593"/>
      <c r="AD16" s="2593">
        <v>150.70099999999999</v>
      </c>
      <c r="AE16" s="2593"/>
      <c r="AF16" s="2593"/>
      <c r="AG16" s="2593">
        <v>158.79</v>
      </c>
      <c r="AH16" s="2593"/>
      <c r="AI16" s="2593"/>
      <c r="AJ16" s="2593">
        <v>180.48079826594008</v>
      </c>
      <c r="AK16" s="2593"/>
      <c r="AL16" s="2593"/>
      <c r="AM16" s="2593">
        <v>198.345</v>
      </c>
      <c r="AN16" s="2593"/>
      <c r="AO16" s="2593"/>
      <c r="AP16" s="2593">
        <v>198.8</v>
      </c>
      <c r="AQ16" s="2593"/>
      <c r="AR16" s="2558"/>
      <c r="AS16" s="2558">
        <v>175.7</v>
      </c>
      <c r="AT16" s="2558"/>
      <c r="AU16" s="2558"/>
      <c r="AV16" s="2558">
        <v>202.73486250069999</v>
      </c>
      <c r="AW16" s="2558"/>
      <c r="AX16" s="2558"/>
      <c r="AY16" s="2558">
        <v>207.7</v>
      </c>
      <c r="AZ16" s="2559"/>
      <c r="BA16" s="2559"/>
      <c r="BB16" s="2559">
        <v>204.64500000000001</v>
      </c>
      <c r="BC16" s="2559"/>
      <c r="BD16" s="2559"/>
      <c r="BE16" s="2559">
        <v>214.02099999999999</v>
      </c>
      <c r="BF16" s="2559"/>
      <c r="BG16" s="2559"/>
      <c r="BH16" s="2558">
        <v>193.3</v>
      </c>
      <c r="BI16" s="2558"/>
      <c r="BJ16" s="2558"/>
      <c r="BK16" s="2558">
        <v>201.47935059</v>
      </c>
      <c r="BL16" s="2558"/>
      <c r="BM16" s="2558"/>
      <c r="BN16" s="2558">
        <v>174.6</v>
      </c>
      <c r="BO16" s="2558"/>
      <c r="BP16" s="2558"/>
      <c r="BQ16" s="2558">
        <f>192.552+35</f>
        <v>227.55199999999999</v>
      </c>
      <c r="BR16" s="2558"/>
      <c r="BS16" s="2558"/>
      <c r="BT16" s="2561">
        <f>160+37</f>
        <v>197</v>
      </c>
      <c r="BU16" s="2561"/>
      <c r="BV16" s="2561"/>
      <c r="BW16" s="2562">
        <f>150+39</f>
        <v>189</v>
      </c>
      <c r="BX16" s="2562"/>
      <c r="BY16" s="2562"/>
      <c r="BZ16" s="2616">
        <f>((172+33)*1000000)/1000000</f>
        <v>205</v>
      </c>
      <c r="CA16" s="2562"/>
      <c r="CB16" s="2562"/>
      <c r="CC16" s="2595">
        <f>202+25</f>
        <v>227</v>
      </c>
      <c r="CD16" s="2617"/>
      <c r="CE16" s="2617"/>
      <c r="CF16" s="2618">
        <f>125+38</f>
        <v>163</v>
      </c>
      <c r="CG16" s="2614"/>
      <c r="CH16" s="2614"/>
      <c r="CI16" s="2619">
        <f>134+34</f>
        <v>168</v>
      </c>
      <c r="CJ16" s="2598"/>
      <c r="CK16" s="2598"/>
      <c r="CL16" s="2598">
        <f>131+36</f>
        <v>167</v>
      </c>
      <c r="CM16" s="2598"/>
      <c r="CN16" s="2598"/>
      <c r="CO16" s="2598">
        <v>173</v>
      </c>
      <c r="CP16" s="2598"/>
      <c r="CQ16" s="2598"/>
      <c r="CR16" s="2598">
        <v>126</v>
      </c>
      <c r="CS16" s="2598"/>
      <c r="CT16" s="2598"/>
      <c r="CU16" s="2598">
        <v>89</v>
      </c>
      <c r="CV16" s="2615"/>
      <c r="CW16" s="2615"/>
      <c r="CX16" s="2615">
        <v>95</v>
      </c>
      <c r="CY16" s="2600"/>
      <c r="CZ16" s="2615"/>
      <c r="DA16" s="2615">
        <v>102</v>
      </c>
      <c r="DB16" s="2615"/>
      <c r="DC16" s="2600"/>
      <c r="DD16" s="2615">
        <v>89</v>
      </c>
      <c r="DE16" s="2600"/>
      <c r="DF16" s="2600"/>
      <c r="DG16" s="2600">
        <v>130</v>
      </c>
      <c r="DH16" s="2600"/>
      <c r="DI16" s="2600"/>
      <c r="DJ16" s="2600">
        <v>116</v>
      </c>
      <c r="DK16" s="2600"/>
      <c r="DL16" s="2600"/>
    </row>
    <row r="17" spans="1:116" s="2582" customFormat="1" ht="19.5" thickBot="1" x14ac:dyDescent="0.3">
      <c r="A17" s="2620"/>
      <c r="B17" s="2621"/>
      <c r="C17" s="2621"/>
      <c r="D17" s="2621"/>
      <c r="E17" s="2621"/>
      <c r="F17" s="2621"/>
      <c r="G17" s="2621"/>
      <c r="H17" s="2621"/>
      <c r="I17" s="2621"/>
      <c r="J17" s="2621"/>
      <c r="K17" s="2621"/>
      <c r="L17" s="2621"/>
      <c r="M17" s="2621"/>
      <c r="N17" s="2621"/>
      <c r="O17" s="2621"/>
      <c r="P17" s="2621"/>
      <c r="Q17" s="2621"/>
      <c r="R17" s="2621"/>
      <c r="S17" s="2621"/>
      <c r="T17" s="2621"/>
      <c r="U17" s="2621"/>
      <c r="V17" s="2621"/>
      <c r="W17" s="2621"/>
      <c r="X17" s="2621"/>
      <c r="Y17" s="2621"/>
      <c r="Z17" s="2621"/>
      <c r="AA17" s="2621"/>
      <c r="AB17" s="2621"/>
      <c r="AC17" s="2621"/>
      <c r="AD17" s="2621"/>
      <c r="AE17" s="2621"/>
      <c r="AF17" s="2621"/>
      <c r="AG17" s="2621"/>
      <c r="AH17" s="2621"/>
      <c r="AI17" s="2621"/>
      <c r="AJ17" s="2621"/>
      <c r="AK17" s="2621"/>
      <c r="AL17" s="2621"/>
      <c r="AM17" s="2621"/>
      <c r="AN17" s="2621"/>
      <c r="AO17" s="2621"/>
      <c r="AP17" s="2621"/>
      <c r="AQ17" s="2621"/>
      <c r="AR17" s="2621"/>
      <c r="AS17" s="2621"/>
      <c r="AT17" s="2621"/>
      <c r="AU17" s="2621"/>
      <c r="AV17" s="2621"/>
      <c r="AW17" s="2621"/>
      <c r="AX17" s="2621"/>
      <c r="AY17" s="2621"/>
      <c r="AZ17" s="2621"/>
      <c r="BA17" s="2621"/>
      <c r="BB17" s="2621"/>
      <c r="BC17" s="2621"/>
      <c r="BD17" s="2621"/>
      <c r="BE17" s="2621"/>
      <c r="BF17" s="2621"/>
      <c r="BG17" s="2621"/>
      <c r="BH17" s="2621"/>
      <c r="BI17" s="2621"/>
      <c r="BJ17" s="2621"/>
      <c r="BK17" s="2621"/>
      <c r="BL17" s="2621"/>
      <c r="BM17" s="2621"/>
      <c r="BN17" s="2621"/>
      <c r="BO17" s="2621"/>
      <c r="BP17" s="2621"/>
      <c r="BQ17" s="2621"/>
      <c r="BR17" s="2621"/>
      <c r="BS17" s="2621"/>
      <c r="BT17" s="2622"/>
      <c r="BU17" s="2622"/>
      <c r="BV17" s="2622"/>
      <c r="BW17" s="2623"/>
      <c r="BX17" s="2623"/>
      <c r="BY17" s="2623"/>
      <c r="BZ17" s="2623"/>
      <c r="CA17" s="2623"/>
      <c r="CB17" s="2623"/>
      <c r="CC17" s="2623"/>
      <c r="CD17" s="2624"/>
      <c r="CE17" s="2624"/>
      <c r="CF17" s="2625"/>
      <c r="CG17" s="2622"/>
      <c r="CH17" s="2622"/>
      <c r="CI17" s="2626"/>
      <c r="CJ17" s="2622"/>
      <c r="CK17" s="2622"/>
      <c r="CL17" s="2622"/>
      <c r="CM17" s="2622"/>
      <c r="CN17" s="2622"/>
      <c r="CO17" s="2622"/>
      <c r="CP17" s="2622"/>
      <c r="CQ17" s="2622"/>
      <c r="CR17" s="2622"/>
      <c r="CS17" s="2622"/>
      <c r="CT17" s="2622"/>
      <c r="CU17" s="2622"/>
      <c r="CV17" s="2627"/>
      <c r="CW17" s="2627"/>
      <c r="CX17" s="2627"/>
      <c r="CY17" s="2627"/>
      <c r="CZ17" s="2627"/>
      <c r="DA17" s="2627"/>
      <c r="DB17" s="2627"/>
      <c r="DC17" s="2627"/>
      <c r="DD17" s="2627"/>
      <c r="DE17" s="2627"/>
      <c r="DF17" s="2627"/>
      <c r="DG17" s="2627"/>
      <c r="DH17" s="2627"/>
      <c r="DI17" s="2627"/>
      <c r="DJ17" s="2627"/>
      <c r="DK17" s="2627"/>
      <c r="DL17" s="2627"/>
    </row>
    <row r="18" spans="1:116" s="2629" customFormat="1" ht="18" thickTop="1" x14ac:dyDescent="0.25">
      <c r="A18" s="2628" t="s">
        <v>4481</v>
      </c>
    </row>
    <row r="19" spans="1:116" s="2629" customFormat="1" ht="17.25" x14ac:dyDescent="0.25">
      <c r="A19" s="2628" t="s">
        <v>4482</v>
      </c>
    </row>
    <row r="20" spans="1:116" s="2629" customFormat="1" ht="17.25" x14ac:dyDescent="0.25">
      <c r="A20" s="2628" t="s">
        <v>4483</v>
      </c>
    </row>
    <row r="21" spans="1:116" s="2630" customFormat="1" x14ac:dyDescent="0.25">
      <c r="B21" s="2628"/>
      <c r="C21" s="2628"/>
      <c r="D21" s="2628"/>
      <c r="E21" s="2628"/>
      <c r="F21" s="2628"/>
      <c r="G21" s="2628"/>
      <c r="H21" s="2628"/>
      <c r="I21" s="2628"/>
      <c r="J21" s="2628"/>
      <c r="K21" s="2628"/>
      <c r="L21" s="2628"/>
      <c r="M21" s="2628"/>
      <c r="N21" s="2628"/>
      <c r="O21" s="2628"/>
      <c r="P21" s="2628"/>
      <c r="Q21" s="2628"/>
      <c r="R21" s="2628"/>
      <c r="S21" s="2628"/>
      <c r="T21" s="2628"/>
      <c r="U21" s="2628"/>
      <c r="V21" s="2628"/>
      <c r="W21" s="2628"/>
      <c r="X21" s="2628"/>
      <c r="Y21" s="2628"/>
      <c r="Z21" s="2628"/>
      <c r="AA21" s="2628"/>
      <c r="AB21" s="2628"/>
      <c r="AC21" s="2628"/>
      <c r="AD21" s="2628"/>
      <c r="AE21" s="2628"/>
      <c r="AF21" s="2628"/>
      <c r="AG21" s="2628"/>
      <c r="AH21" s="2628"/>
      <c r="AI21" s="2628"/>
      <c r="AJ21" s="2628"/>
      <c r="AK21" s="2628"/>
      <c r="AL21" s="2628"/>
      <c r="AM21" s="2628"/>
      <c r="AN21" s="2628"/>
      <c r="AO21" s="2628"/>
      <c r="AP21" s="2628"/>
      <c r="AQ21" s="2628"/>
      <c r="AR21" s="2628"/>
      <c r="AS21" s="2628"/>
      <c r="AT21" s="2628"/>
      <c r="AU21" s="2628"/>
      <c r="AV21" s="2628"/>
      <c r="AW21" s="2628"/>
      <c r="AX21" s="2628"/>
      <c r="AY21" s="2628"/>
      <c r="AZ21" s="2628"/>
      <c r="BA21" s="2628"/>
      <c r="BB21" s="2628"/>
      <c r="BC21" s="2628"/>
      <c r="BD21" s="2628"/>
      <c r="BE21" s="2628"/>
      <c r="BF21" s="2628"/>
      <c r="BG21" s="2628"/>
      <c r="BH21" s="2628"/>
      <c r="BI21" s="2628"/>
      <c r="BJ21" s="2628"/>
      <c r="BK21" s="2628"/>
      <c r="BL21" s="2628"/>
      <c r="BM21" s="2628"/>
      <c r="BN21" s="2628"/>
      <c r="BO21" s="2628"/>
      <c r="BP21" s="2628"/>
      <c r="BQ21" s="2628"/>
      <c r="BR21" s="2628"/>
      <c r="BS21" s="2628"/>
      <c r="BT21" s="2628"/>
      <c r="BU21" s="2629"/>
      <c r="BV21" s="2629"/>
      <c r="BW21" s="2631"/>
      <c r="BX21" s="2631"/>
      <c r="BY21" s="2631"/>
      <c r="BZ21" s="2631"/>
      <c r="CA21" s="2631"/>
      <c r="CB21" s="2631"/>
      <c r="CC21" s="2631"/>
      <c r="CD21" s="2631"/>
      <c r="CE21" s="2631"/>
      <c r="CF21" s="2632"/>
      <c r="CG21" s="2632"/>
      <c r="CH21" s="2632"/>
      <c r="CI21" s="2632"/>
      <c r="CJ21" s="2632"/>
      <c r="CK21" s="2632"/>
      <c r="CL21" s="2632"/>
      <c r="CM21" s="2632"/>
      <c r="CN21" s="2632"/>
      <c r="CO21" s="2632"/>
      <c r="CP21" s="2632"/>
      <c r="CQ21" s="2632"/>
      <c r="CR21" s="2632"/>
      <c r="CS21" s="2632"/>
      <c r="CT21" s="2632"/>
      <c r="CU21" s="2632"/>
      <c r="CV21" s="2632"/>
      <c r="CW21" s="2632"/>
      <c r="CX21" s="2632"/>
      <c r="CY21" s="2632"/>
      <c r="CZ21" s="2632"/>
      <c r="DA21" s="2632"/>
      <c r="DB21" s="2632"/>
      <c r="DC21" s="2632"/>
      <c r="DD21" s="2632"/>
      <c r="DE21" s="2632"/>
      <c r="DF21" s="2632"/>
      <c r="DG21" s="2632"/>
      <c r="DH21" s="2632"/>
      <c r="DI21" s="2632"/>
      <c r="DJ21" s="2632"/>
      <c r="DK21" s="2632"/>
      <c r="DL21" s="2632"/>
    </row>
    <row r="22" spans="1:116" s="2628" customFormat="1" hidden="1" x14ac:dyDescent="0.35">
      <c r="B22" s="2629"/>
      <c r="C22" s="2629"/>
      <c r="D22" s="2629"/>
      <c r="E22" s="2629"/>
      <c r="F22" s="2629"/>
      <c r="G22" s="2629"/>
      <c r="H22" s="2629"/>
      <c r="I22" s="2629"/>
      <c r="J22" s="2629"/>
      <c r="K22" s="2629"/>
      <c r="L22" s="2629"/>
      <c r="M22" s="2629"/>
      <c r="N22" s="2629"/>
      <c r="O22" s="2629"/>
      <c r="P22" s="2629"/>
      <c r="Q22" s="2629"/>
      <c r="R22" s="2629"/>
      <c r="BT22" s="2545"/>
      <c r="BU22" s="2545"/>
      <c r="BV22" s="2545"/>
      <c r="BW22" s="2633"/>
      <c r="BX22" s="2633"/>
      <c r="BY22" s="2633"/>
      <c r="BZ22" s="2631"/>
      <c r="CA22" s="2631"/>
      <c r="CB22" s="2541"/>
      <c r="CC22" s="2541"/>
      <c r="CD22" s="2631"/>
      <c r="CE22" s="2631"/>
      <c r="CF22" s="2632"/>
      <c r="CG22" s="2631"/>
      <c r="CH22" s="2631"/>
      <c r="CI22" s="2631"/>
      <c r="CJ22" s="2631"/>
      <c r="CK22" s="2631"/>
      <c r="CL22" s="2631"/>
      <c r="CM22" s="2631"/>
      <c r="CN22" s="2631"/>
      <c r="CO22" s="2631"/>
      <c r="CP22" s="2631"/>
      <c r="CQ22" s="2631"/>
      <c r="CR22" s="2631"/>
      <c r="CS22" s="2631"/>
      <c r="CT22" s="2631"/>
      <c r="CU22" s="2631"/>
      <c r="CV22" s="2631"/>
      <c r="CW22" s="2631"/>
      <c r="CX22" s="2631"/>
      <c r="CY22" s="2631"/>
      <c r="CZ22" s="2631"/>
      <c r="DA22" s="2631"/>
      <c r="DB22" s="2631"/>
      <c r="DC22" s="2631"/>
      <c r="DD22" s="2631"/>
      <c r="DE22" s="2631"/>
      <c r="DF22" s="2631"/>
      <c r="DG22" s="2631"/>
      <c r="DH22" s="2631"/>
      <c r="DI22" s="2631"/>
      <c r="DJ22" s="2631"/>
      <c r="DK22" s="2631"/>
      <c r="DL22" s="2631"/>
    </row>
    <row r="23" spans="1:116" s="2543" customFormat="1" x14ac:dyDescent="0.35">
      <c r="A23" s="2538" t="s">
        <v>4484</v>
      </c>
      <c r="B23" s="2539"/>
      <c r="C23" s="2539"/>
      <c r="D23" s="2539"/>
      <c r="E23" s="2539"/>
      <c r="F23" s="2539"/>
      <c r="G23" s="2539"/>
      <c r="H23" s="2539"/>
      <c r="I23" s="2539"/>
      <c r="J23" s="2539"/>
      <c r="K23" s="2539"/>
      <c r="L23" s="2539"/>
      <c r="M23" s="2539"/>
      <c r="N23" s="2539"/>
      <c r="O23" s="2539"/>
      <c r="P23" s="2539"/>
      <c r="Q23" s="2539"/>
      <c r="R23" s="2539"/>
      <c r="S23" s="2539"/>
      <c r="T23" s="2539"/>
      <c r="U23" s="2539"/>
      <c r="V23" s="2539"/>
      <c r="W23" s="2539"/>
      <c r="X23" s="2539"/>
      <c r="Y23" s="2539"/>
      <c r="Z23" s="2539"/>
      <c r="AA23" s="2539"/>
      <c r="AB23" s="2539"/>
      <c r="AC23" s="2539"/>
      <c r="AD23" s="2539"/>
      <c r="AE23" s="2539"/>
      <c r="AF23" s="2539"/>
      <c r="AG23" s="2539"/>
      <c r="AH23" s="2539"/>
      <c r="AI23" s="2539"/>
      <c r="AJ23" s="2539"/>
      <c r="AK23" s="2539"/>
      <c r="AL23" s="2539"/>
      <c r="AM23" s="2539"/>
      <c r="AN23" s="2539"/>
      <c r="AO23" s="2539"/>
      <c r="AP23" s="2539"/>
      <c r="AQ23" s="2539"/>
      <c r="AR23" s="2539"/>
      <c r="AS23" s="2539"/>
      <c r="AT23" s="2539"/>
      <c r="AU23" s="2539"/>
      <c r="AV23" s="2539"/>
      <c r="AW23" s="2539"/>
      <c r="AX23" s="2539"/>
      <c r="AY23" s="2539"/>
      <c r="AZ23" s="2539"/>
      <c r="BA23" s="2539"/>
      <c r="BB23" s="2539"/>
      <c r="BC23" s="2539"/>
      <c r="BD23" s="2539"/>
      <c r="BE23" s="2539"/>
      <c r="BF23" s="2539"/>
      <c r="BG23" s="2539"/>
      <c r="BH23" s="2539"/>
      <c r="BI23" s="2539"/>
      <c r="BJ23" s="2539"/>
      <c r="BK23" s="2539"/>
      <c r="BL23" s="2539"/>
      <c r="BM23" s="2539"/>
      <c r="BN23" s="2539"/>
      <c r="BO23" s="2539"/>
      <c r="BP23" s="2539"/>
      <c r="BQ23" s="2539"/>
      <c r="BR23" s="2539"/>
      <c r="BS23" s="2539"/>
      <c r="BT23" s="2539"/>
      <c r="BU23" s="2539"/>
      <c r="BV23" s="2539"/>
      <c r="BW23" s="2540"/>
      <c r="BX23" s="2540"/>
      <c r="BY23" s="2540"/>
      <c r="BZ23" s="2541"/>
      <c r="CA23" s="2541"/>
      <c r="CB23" s="2541"/>
      <c r="CC23" s="2541"/>
      <c r="CD23" s="2541"/>
      <c r="CE23" s="2541"/>
      <c r="CF23" s="2542"/>
      <c r="CG23" s="2541"/>
      <c r="CH23" s="2541"/>
      <c r="CI23" s="2541"/>
      <c r="CJ23" s="2541"/>
      <c r="CK23" s="2541"/>
      <c r="CL23" s="2541"/>
      <c r="CM23" s="2541"/>
      <c r="CN23" s="2541"/>
      <c r="CO23" s="2541"/>
      <c r="CP23" s="2541"/>
      <c r="CQ23" s="2541"/>
      <c r="CR23" s="2541"/>
      <c r="CS23" s="2541"/>
      <c r="CT23" s="2541"/>
      <c r="CU23" s="2541"/>
      <c r="CV23" s="2541"/>
      <c r="CW23" s="2541"/>
      <c r="CX23" s="2541"/>
      <c r="CY23" s="2541"/>
      <c r="CZ23" s="2541"/>
      <c r="DA23" s="2541"/>
      <c r="DB23" s="2541"/>
      <c r="DC23" s="2541"/>
      <c r="DD23" s="2541"/>
      <c r="DE23" s="2541"/>
      <c r="DF23" s="2541"/>
      <c r="DG23" s="2541"/>
      <c r="DH23" s="2541"/>
      <c r="DI23" s="2541"/>
      <c r="DJ23" s="2541"/>
      <c r="DK23" s="2541"/>
      <c r="DL23" s="2541"/>
    </row>
    <row r="24" spans="1:116" s="2634" customFormat="1" ht="19.5" thickBot="1" x14ac:dyDescent="0.4">
      <c r="B24" s="2635"/>
      <c r="C24" s="2635"/>
      <c r="D24" s="2635"/>
      <c r="E24" s="2635"/>
      <c r="F24" s="2635"/>
      <c r="G24" s="2635"/>
      <c r="H24" s="2635"/>
      <c r="I24" s="2635"/>
      <c r="J24" s="2635"/>
      <c r="K24" s="2635"/>
      <c r="L24" s="2635"/>
      <c r="M24" s="2635"/>
      <c r="N24" s="2635"/>
      <c r="O24" s="2635"/>
      <c r="P24" s="2635"/>
      <c r="Q24" s="2635"/>
      <c r="R24" s="2635"/>
      <c r="S24" s="2635"/>
      <c r="T24" s="2635"/>
      <c r="U24" s="2635"/>
      <c r="V24" s="2635"/>
      <c r="W24" s="2635"/>
      <c r="X24" s="2635"/>
      <c r="Y24" s="2635"/>
      <c r="Z24" s="2635"/>
      <c r="AA24" s="2635"/>
      <c r="AB24" s="2635"/>
      <c r="AC24" s="2635"/>
      <c r="AD24" s="2635"/>
      <c r="AE24" s="2635"/>
      <c r="AF24" s="2635"/>
      <c r="AG24" s="2635"/>
      <c r="AH24" s="2635"/>
      <c r="AI24" s="2635"/>
      <c r="AJ24" s="2635"/>
      <c r="AK24" s="2635"/>
      <c r="AL24" s="2635"/>
      <c r="AM24" s="2635"/>
      <c r="AN24" s="2635"/>
      <c r="AO24" s="2635"/>
      <c r="AP24" s="2635"/>
      <c r="AQ24" s="2635"/>
      <c r="AR24" s="2635"/>
      <c r="AS24" s="2635"/>
      <c r="AT24" s="2635"/>
      <c r="AU24" s="2635"/>
      <c r="AV24" s="2635"/>
      <c r="AW24" s="2635"/>
      <c r="AX24" s="2635"/>
      <c r="AY24" s="2635"/>
      <c r="AZ24" s="2635"/>
      <c r="BA24" s="2635"/>
      <c r="BB24" s="2635"/>
      <c r="BC24" s="2635"/>
      <c r="BD24" s="2635"/>
      <c r="BE24" s="2635"/>
      <c r="BF24" s="2635"/>
      <c r="BG24" s="2635"/>
      <c r="BH24" s="2635"/>
      <c r="BI24" s="2635"/>
      <c r="BJ24" s="2635"/>
      <c r="BK24" s="2635"/>
      <c r="BL24" s="2635"/>
      <c r="BM24" s="2635"/>
      <c r="BN24" s="2635"/>
      <c r="BO24" s="2635"/>
      <c r="BP24" s="2635"/>
      <c r="BQ24" s="2635"/>
      <c r="BR24" s="2635"/>
      <c r="BS24" s="2635"/>
      <c r="BT24" s="2635"/>
      <c r="BU24" s="2635"/>
      <c r="BV24" s="2635"/>
      <c r="BW24" s="2540"/>
      <c r="BX24" s="2540"/>
      <c r="BY24" s="2540"/>
      <c r="BZ24" s="2541"/>
      <c r="CA24" s="2541"/>
      <c r="CB24" s="2541"/>
      <c r="CC24" s="2541"/>
      <c r="CD24" s="2541"/>
      <c r="CE24" s="2541"/>
      <c r="CF24" s="2541"/>
      <c r="CG24" s="2541"/>
      <c r="CH24" s="2541"/>
      <c r="CI24" s="2541"/>
      <c r="CJ24" s="2541"/>
      <c r="CK24" s="2541"/>
      <c r="CL24" s="2541"/>
      <c r="CM24" s="2541"/>
      <c r="CN24" s="2541"/>
      <c r="CO24" s="2541"/>
      <c r="CP24" s="2541"/>
      <c r="CQ24" s="2541"/>
      <c r="CR24" s="2541"/>
      <c r="CS24" s="2541"/>
      <c r="CT24" s="2541"/>
      <c r="CU24" s="2541"/>
      <c r="CV24" s="2541"/>
      <c r="CW24" s="2541"/>
      <c r="CX24" s="2541"/>
      <c r="CY24" s="2541"/>
      <c r="CZ24" s="2541"/>
      <c r="DA24" s="2541"/>
      <c r="DB24" s="2541"/>
      <c r="DC24" s="2541"/>
      <c r="DD24" s="2541"/>
      <c r="DE24" s="2541"/>
      <c r="DF24" s="2541"/>
      <c r="DG24" s="2541"/>
      <c r="DH24" s="2541"/>
      <c r="DI24" s="2541"/>
      <c r="DJ24" s="2541"/>
      <c r="DK24" s="2541"/>
      <c r="DL24" s="2541"/>
    </row>
    <row r="25" spans="1:116" s="2637" customFormat="1" ht="21.75" thickTop="1" thickBot="1" x14ac:dyDescent="0.3">
      <c r="A25" s="2549"/>
      <c r="B25" s="2636">
        <v>40910</v>
      </c>
      <c r="C25" s="2636">
        <v>40941</v>
      </c>
      <c r="D25" s="2636">
        <v>40971</v>
      </c>
      <c r="E25" s="2636">
        <v>41003</v>
      </c>
      <c r="F25" s="2636">
        <v>41034</v>
      </c>
      <c r="G25" s="2636">
        <v>41066</v>
      </c>
      <c r="H25" s="2636">
        <v>41097</v>
      </c>
      <c r="I25" s="2636">
        <v>41129</v>
      </c>
      <c r="J25" s="2636">
        <v>41161</v>
      </c>
      <c r="K25" s="2636">
        <v>41192</v>
      </c>
      <c r="L25" s="2636">
        <v>41224</v>
      </c>
      <c r="M25" s="2636">
        <v>41255</v>
      </c>
      <c r="N25" s="2636">
        <v>41275</v>
      </c>
      <c r="O25" s="2636">
        <v>41307</v>
      </c>
      <c r="P25" s="2636">
        <v>41336</v>
      </c>
      <c r="Q25" s="2636">
        <f t="shared" ref="Q25:AL25" si="0">Q3</f>
        <v>41399</v>
      </c>
      <c r="R25" s="2636">
        <f t="shared" si="0"/>
        <v>41431</v>
      </c>
      <c r="S25" s="2636">
        <f t="shared" si="0"/>
        <v>41462</v>
      </c>
      <c r="T25" s="2636">
        <f t="shared" si="0"/>
        <v>41494</v>
      </c>
      <c r="U25" s="2636">
        <f t="shared" si="0"/>
        <v>41526</v>
      </c>
      <c r="V25" s="2636">
        <f t="shared" si="0"/>
        <v>41557</v>
      </c>
      <c r="W25" s="2636">
        <f t="shared" si="0"/>
        <v>41588</v>
      </c>
      <c r="X25" s="2636">
        <f t="shared" si="0"/>
        <v>41619</v>
      </c>
      <c r="Y25" s="2636">
        <f t="shared" si="0"/>
        <v>41640</v>
      </c>
      <c r="Z25" s="2636">
        <f t="shared" si="0"/>
        <v>41671</v>
      </c>
      <c r="AA25" s="2636">
        <f t="shared" si="0"/>
        <v>41700</v>
      </c>
      <c r="AB25" s="2636">
        <f t="shared" si="0"/>
        <v>41732</v>
      </c>
      <c r="AC25" s="2636">
        <f t="shared" si="0"/>
        <v>41762</v>
      </c>
      <c r="AD25" s="2636">
        <f t="shared" si="0"/>
        <v>41794</v>
      </c>
      <c r="AE25" s="2636">
        <f t="shared" si="0"/>
        <v>41825</v>
      </c>
      <c r="AF25" s="2636">
        <f t="shared" si="0"/>
        <v>41857</v>
      </c>
      <c r="AG25" s="2636">
        <f t="shared" si="0"/>
        <v>41889</v>
      </c>
      <c r="AH25" s="2636">
        <f t="shared" si="0"/>
        <v>41919</v>
      </c>
      <c r="AI25" s="2636">
        <f t="shared" si="0"/>
        <v>41950</v>
      </c>
      <c r="AJ25" s="2636">
        <f t="shared" si="0"/>
        <v>41980</v>
      </c>
      <c r="AK25" s="2636">
        <f t="shared" si="0"/>
        <v>42012</v>
      </c>
      <c r="AL25" s="2636">
        <f t="shared" si="0"/>
        <v>42037</v>
      </c>
      <c r="AM25" s="2636">
        <v>42064</v>
      </c>
      <c r="AN25" s="2636">
        <v>42096</v>
      </c>
      <c r="AO25" s="2636">
        <f t="shared" ref="AO25:AT25" si="1">AO3</f>
        <v>42127</v>
      </c>
      <c r="AP25" s="2636">
        <f t="shared" si="1"/>
        <v>42159</v>
      </c>
      <c r="AQ25" s="2636">
        <f t="shared" si="1"/>
        <v>42189</v>
      </c>
      <c r="AR25" s="2636">
        <f t="shared" si="1"/>
        <v>42220</v>
      </c>
      <c r="AS25" s="2636">
        <f t="shared" si="1"/>
        <v>42252</v>
      </c>
      <c r="AT25" s="2636">
        <f t="shared" si="1"/>
        <v>42282</v>
      </c>
      <c r="AU25" s="2636">
        <v>42313</v>
      </c>
      <c r="AV25" s="2636">
        <v>42343</v>
      </c>
      <c r="AW25" s="2636">
        <v>42375</v>
      </c>
      <c r="AX25" s="2636">
        <v>42401</v>
      </c>
      <c r="AY25" s="2636">
        <v>42430</v>
      </c>
      <c r="AZ25" s="2636">
        <v>42461</v>
      </c>
      <c r="BA25" s="2636">
        <v>42491</v>
      </c>
      <c r="BB25" s="2636">
        <v>42522</v>
      </c>
      <c r="BC25" s="2636">
        <v>42552</v>
      </c>
      <c r="BD25" s="2636">
        <v>42584</v>
      </c>
      <c r="BE25" s="2550">
        <v>42615</v>
      </c>
      <c r="BF25" s="2550">
        <v>42645</v>
      </c>
      <c r="BG25" s="2550">
        <v>42677</v>
      </c>
      <c r="BH25" s="2550">
        <f t="shared" ref="BH25:CD25" si="2">BH3</f>
        <v>42708</v>
      </c>
      <c r="BI25" s="2550">
        <f t="shared" si="2"/>
        <v>42739</v>
      </c>
      <c r="BJ25" s="2550">
        <f t="shared" si="2"/>
        <v>42771</v>
      </c>
      <c r="BK25" s="2550">
        <f t="shared" si="2"/>
        <v>42799</v>
      </c>
      <c r="BL25" s="2550">
        <f t="shared" si="2"/>
        <v>42830</v>
      </c>
      <c r="BM25" s="2550">
        <f t="shared" si="2"/>
        <v>42860</v>
      </c>
      <c r="BN25" s="2550">
        <f t="shared" si="2"/>
        <v>42891</v>
      </c>
      <c r="BO25" s="2550">
        <f t="shared" si="2"/>
        <v>42921</v>
      </c>
      <c r="BP25" s="2550">
        <f t="shared" si="2"/>
        <v>42953</v>
      </c>
      <c r="BQ25" s="2550">
        <f t="shared" si="2"/>
        <v>42984</v>
      </c>
      <c r="BR25" s="2550">
        <f t="shared" si="2"/>
        <v>43014</v>
      </c>
      <c r="BS25" s="2550">
        <f t="shared" si="2"/>
        <v>43045</v>
      </c>
      <c r="BT25" s="2550">
        <f t="shared" si="2"/>
        <v>43075</v>
      </c>
      <c r="BU25" s="2550">
        <f t="shared" si="2"/>
        <v>43106</v>
      </c>
      <c r="BV25" s="2550">
        <f t="shared" si="2"/>
        <v>43137</v>
      </c>
      <c r="BW25" s="2550">
        <f t="shared" si="2"/>
        <v>43165</v>
      </c>
      <c r="BX25" s="2550">
        <f t="shared" si="2"/>
        <v>43196</v>
      </c>
      <c r="BY25" s="2550">
        <f t="shared" si="2"/>
        <v>43226</v>
      </c>
      <c r="BZ25" s="2550">
        <f t="shared" si="2"/>
        <v>43258</v>
      </c>
      <c r="CA25" s="2550">
        <f t="shared" si="2"/>
        <v>43288</v>
      </c>
      <c r="CB25" s="2550">
        <f t="shared" si="2"/>
        <v>43321</v>
      </c>
      <c r="CC25" s="2550">
        <f t="shared" si="2"/>
        <v>43352</v>
      </c>
      <c r="CD25" s="2551">
        <f t="shared" si="2"/>
        <v>43382</v>
      </c>
      <c r="CE25" s="2551">
        <v>43414</v>
      </c>
      <c r="CF25" s="2551">
        <v>43445</v>
      </c>
      <c r="CG25" s="2551">
        <v>43476</v>
      </c>
      <c r="CH25" s="2551">
        <v>43507</v>
      </c>
      <c r="CI25" s="2550">
        <v>43535</v>
      </c>
      <c r="CJ25" s="2550">
        <v>43566</v>
      </c>
      <c r="CK25" s="2550">
        <v>43586</v>
      </c>
      <c r="CL25" s="2550">
        <v>43617</v>
      </c>
      <c r="CM25" s="2550">
        <v>43647</v>
      </c>
      <c r="CN25" s="2550">
        <v>43678</v>
      </c>
      <c r="CO25" s="2550">
        <v>43717</v>
      </c>
      <c r="CP25" s="2550">
        <v>43747</v>
      </c>
      <c r="CQ25" s="2550">
        <v>43778</v>
      </c>
      <c r="CR25" s="2550">
        <v>43808</v>
      </c>
      <c r="CS25" s="2550">
        <v>43839</v>
      </c>
      <c r="CT25" s="2550">
        <v>43870</v>
      </c>
      <c r="CU25" s="2550">
        <v>43899</v>
      </c>
      <c r="CV25" s="2551">
        <v>43930</v>
      </c>
      <c r="CW25" s="2553">
        <v>43960</v>
      </c>
      <c r="CX25" s="2553">
        <v>43991</v>
      </c>
      <c r="CY25" s="2553">
        <v>44021</v>
      </c>
      <c r="CZ25" s="2553">
        <v>44052</v>
      </c>
      <c r="DA25" s="2553">
        <v>44083</v>
      </c>
      <c r="DB25" s="2553">
        <v>44113</v>
      </c>
      <c r="DC25" s="2553">
        <v>44144</v>
      </c>
      <c r="DD25" s="2553">
        <v>44174</v>
      </c>
      <c r="DE25" s="2553">
        <v>44197</v>
      </c>
      <c r="DF25" s="2553">
        <v>44228</v>
      </c>
      <c r="DG25" s="2553">
        <v>44256</v>
      </c>
      <c r="DH25" s="2553">
        <v>44287</v>
      </c>
      <c r="DI25" s="2553">
        <v>44317</v>
      </c>
      <c r="DJ25" s="2553">
        <v>44348</v>
      </c>
      <c r="DK25" s="2553">
        <v>44378</v>
      </c>
      <c r="DL25" s="2553">
        <v>44409</v>
      </c>
    </row>
    <row r="26" spans="1:116" s="2647" customFormat="1" x14ac:dyDescent="0.25">
      <c r="A26" s="2638"/>
      <c r="B26" s="2639"/>
      <c r="C26" s="2639"/>
      <c r="D26" s="2639"/>
      <c r="E26" s="2639"/>
      <c r="F26" s="2639"/>
      <c r="G26" s="2639"/>
      <c r="H26" s="2639"/>
      <c r="I26" s="2639"/>
      <c r="J26" s="2639"/>
      <c r="K26" s="2639"/>
      <c r="L26" s="2639"/>
      <c r="M26" s="2639"/>
      <c r="N26" s="2639"/>
      <c r="O26" s="2639"/>
      <c r="P26" s="2639"/>
      <c r="Q26" s="2639"/>
      <c r="R26" s="2639"/>
      <c r="S26" s="2639"/>
      <c r="T26" s="2639"/>
      <c r="U26" s="2639"/>
      <c r="V26" s="2639"/>
      <c r="W26" s="2639"/>
      <c r="X26" s="2639"/>
      <c r="Y26" s="2639"/>
      <c r="Z26" s="2639"/>
      <c r="AA26" s="2639"/>
      <c r="AB26" s="2639"/>
      <c r="AC26" s="2639"/>
      <c r="AD26" s="2639"/>
      <c r="AE26" s="2639"/>
      <c r="AF26" s="2639"/>
      <c r="AG26" s="2639"/>
      <c r="AH26" s="2639"/>
      <c r="AI26" s="2639"/>
      <c r="AJ26" s="2639"/>
      <c r="AK26" s="2639"/>
      <c r="AL26" s="2639"/>
      <c r="AM26" s="2639"/>
      <c r="AN26" s="2639"/>
      <c r="AO26" s="2639"/>
      <c r="AP26" s="2639"/>
      <c r="AQ26" s="2640"/>
      <c r="AR26" s="2640"/>
      <c r="AS26" s="2640"/>
      <c r="AT26" s="2640"/>
      <c r="AU26" s="2640"/>
      <c r="AV26" s="2640"/>
      <c r="AW26" s="2640"/>
      <c r="AX26" s="2640"/>
      <c r="AY26" s="2640"/>
      <c r="AZ26" s="2640"/>
      <c r="BA26" s="2640"/>
      <c r="BB26" s="2640"/>
      <c r="BC26" s="2640"/>
      <c r="BD26" s="2640"/>
      <c r="BE26" s="2640"/>
      <c r="BF26" s="2640"/>
      <c r="BG26" s="2640"/>
      <c r="BH26" s="2641"/>
      <c r="BI26" s="2641"/>
      <c r="BJ26" s="2641"/>
      <c r="BK26" s="2641"/>
      <c r="BL26" s="2641"/>
      <c r="BM26" s="2641"/>
      <c r="BN26" s="2641"/>
      <c r="BO26" s="2641"/>
      <c r="BP26" s="2641"/>
      <c r="BQ26" s="2641"/>
      <c r="BR26" s="2641"/>
      <c r="BS26" s="2641"/>
      <c r="BT26" s="2641"/>
      <c r="BU26" s="2641"/>
      <c r="BV26" s="2641"/>
      <c r="BW26" s="2642"/>
      <c r="BX26" s="2642"/>
      <c r="BY26" s="2642"/>
      <c r="BZ26" s="2642"/>
      <c r="CA26" s="2642"/>
      <c r="CB26" s="2642"/>
      <c r="CC26" s="2642"/>
      <c r="CD26" s="2643"/>
      <c r="CE26" s="2643"/>
      <c r="CF26" s="2643"/>
      <c r="CG26" s="2644"/>
      <c r="CH26" s="2645"/>
      <c r="CI26" s="2645"/>
      <c r="CJ26" s="2645"/>
      <c r="CK26" s="2645"/>
      <c r="CL26" s="2645"/>
      <c r="CM26" s="2645"/>
      <c r="CN26" s="2645"/>
      <c r="CO26" s="2645"/>
      <c r="CP26" s="2645"/>
      <c r="CQ26" s="2645"/>
      <c r="CR26" s="2645"/>
      <c r="CS26" s="2645"/>
      <c r="CT26" s="2645"/>
      <c r="CU26" s="2645"/>
      <c r="CV26" s="2646"/>
      <c r="CW26" s="2646"/>
      <c r="CX26" s="2646"/>
      <c r="CY26" s="2646"/>
      <c r="CZ26" s="2646"/>
      <c r="DA26" s="2646"/>
      <c r="DB26" s="2646"/>
      <c r="DC26" s="2646"/>
      <c r="DD26" s="2646"/>
      <c r="DE26" s="2646"/>
      <c r="DF26" s="2646"/>
      <c r="DG26" s="2646"/>
      <c r="DH26" s="2646"/>
      <c r="DI26" s="2646"/>
      <c r="DJ26" s="2646"/>
      <c r="DK26" s="2646"/>
      <c r="DL26" s="2646"/>
    </row>
    <row r="27" spans="1:116" s="2569" customFormat="1" x14ac:dyDescent="0.25">
      <c r="A27" s="2556" t="s">
        <v>4485</v>
      </c>
      <c r="B27" s="2557">
        <v>218504</v>
      </c>
      <c r="C27" s="2557">
        <v>224119</v>
      </c>
      <c r="D27" s="2557">
        <v>228136</v>
      </c>
      <c r="E27" s="2557">
        <v>226594</v>
      </c>
      <c r="F27" s="2557">
        <v>231147</v>
      </c>
      <c r="G27" s="2557">
        <v>235129</v>
      </c>
      <c r="H27" s="2557">
        <v>239464</v>
      </c>
      <c r="I27" s="2557">
        <v>218381</v>
      </c>
      <c r="J27" s="2557">
        <v>220362</v>
      </c>
      <c r="K27" s="2557">
        <v>197884</v>
      </c>
      <c r="L27" s="2557">
        <v>196323</v>
      </c>
      <c r="M27" s="2557">
        <v>200345</v>
      </c>
      <c r="N27" s="2557">
        <v>204835</v>
      </c>
      <c r="O27" s="2557">
        <v>211679</v>
      </c>
      <c r="P27" s="2557">
        <v>216738</v>
      </c>
      <c r="Q27" s="2557">
        <v>225759</v>
      </c>
      <c r="R27" s="2557">
        <v>229500</v>
      </c>
      <c r="S27" s="2557">
        <v>234910</v>
      </c>
      <c r="T27" s="2557">
        <v>235346</v>
      </c>
      <c r="U27" s="2557">
        <v>234435</v>
      </c>
      <c r="V27" s="2557">
        <v>234949</v>
      </c>
      <c r="W27" s="2557">
        <v>237508</v>
      </c>
      <c r="X27" s="2557">
        <v>240808</v>
      </c>
      <c r="Y27" s="2557">
        <v>240601</v>
      </c>
      <c r="Z27" s="2557">
        <v>243965</v>
      </c>
      <c r="AA27" s="2557">
        <v>235627</v>
      </c>
      <c r="AB27" s="2557">
        <v>252507</v>
      </c>
      <c r="AC27" s="2557">
        <v>257288</v>
      </c>
      <c r="AD27" s="2557">
        <v>260171</v>
      </c>
      <c r="AE27" s="2557">
        <v>264655</v>
      </c>
      <c r="AF27" s="2557">
        <v>269188</v>
      </c>
      <c r="AG27" s="2557">
        <v>266521</v>
      </c>
      <c r="AH27" s="2557">
        <v>276104</v>
      </c>
      <c r="AI27" s="2557">
        <v>280712</v>
      </c>
      <c r="AJ27" s="2557">
        <v>285085</v>
      </c>
      <c r="AK27" s="2557">
        <v>288922</v>
      </c>
      <c r="AL27" s="2557">
        <v>294619</v>
      </c>
      <c r="AM27" s="2557">
        <v>299638</v>
      </c>
      <c r="AN27" s="2557">
        <v>217817</v>
      </c>
      <c r="AO27" s="2557">
        <v>300581</v>
      </c>
      <c r="AP27" s="2557">
        <v>278541</v>
      </c>
      <c r="AQ27" s="2557">
        <v>313550</v>
      </c>
      <c r="AR27" s="2558">
        <v>316850</v>
      </c>
      <c r="AS27" s="2558">
        <v>321076</v>
      </c>
      <c r="AT27" s="2558">
        <v>327319</v>
      </c>
      <c r="AU27" s="2558">
        <v>329258</v>
      </c>
      <c r="AV27" s="2558">
        <v>332711</v>
      </c>
      <c r="AW27" s="2558">
        <v>336839</v>
      </c>
      <c r="AX27" s="2558">
        <v>341151</v>
      </c>
      <c r="AY27" s="2558">
        <v>346276</v>
      </c>
      <c r="AZ27" s="2559">
        <v>350329</v>
      </c>
      <c r="BA27" s="2559">
        <v>350941</v>
      </c>
      <c r="BB27" s="2559">
        <v>356070</v>
      </c>
      <c r="BC27" s="2559">
        <v>361477</v>
      </c>
      <c r="BD27" s="2559">
        <v>368884</v>
      </c>
      <c r="BE27" s="2559">
        <v>366412</v>
      </c>
      <c r="BF27" s="2560">
        <v>345876</v>
      </c>
      <c r="BG27" s="2559">
        <v>349620</v>
      </c>
      <c r="BH27" s="2559">
        <v>355463</v>
      </c>
      <c r="BI27" s="2559">
        <v>360778</v>
      </c>
      <c r="BJ27" s="2559">
        <v>365140</v>
      </c>
      <c r="BK27" s="2559">
        <v>370891</v>
      </c>
      <c r="BL27" s="2559">
        <v>373385</v>
      </c>
      <c r="BM27" s="2559">
        <v>376192</v>
      </c>
      <c r="BN27" s="2559">
        <v>378131</v>
      </c>
      <c r="BO27" s="2559">
        <v>380447</v>
      </c>
      <c r="BP27" s="2559">
        <v>382733</v>
      </c>
      <c r="BQ27" s="2559">
        <v>384117</v>
      </c>
      <c r="BR27" s="2559">
        <v>385524</v>
      </c>
      <c r="BS27" s="2559">
        <v>387670</v>
      </c>
      <c r="BT27" s="2561">
        <v>389512</v>
      </c>
      <c r="BU27" s="2561">
        <v>390991</v>
      </c>
      <c r="BV27" s="2561">
        <v>396041</v>
      </c>
      <c r="BW27" s="2562">
        <v>400948</v>
      </c>
      <c r="BX27" s="2562">
        <v>408151</v>
      </c>
      <c r="BY27" s="2562">
        <f>415657+0</f>
        <v>415657</v>
      </c>
      <c r="BZ27" s="2562">
        <f>423453+150</f>
        <v>423603</v>
      </c>
      <c r="CA27" s="2595">
        <f>429831+162</f>
        <v>429993</v>
      </c>
      <c r="CB27" s="2595">
        <f>435931+167</f>
        <v>436098</v>
      </c>
      <c r="CC27" s="2595">
        <v>441213</v>
      </c>
      <c r="CD27" s="2596">
        <v>446245</v>
      </c>
      <c r="CE27" s="2596">
        <v>451203</v>
      </c>
      <c r="CF27" s="2596">
        <v>455689</v>
      </c>
      <c r="CG27" s="2648">
        <v>461502</v>
      </c>
      <c r="CH27" s="2598">
        <v>466635</v>
      </c>
      <c r="CI27" s="2649">
        <v>470190</v>
      </c>
      <c r="CJ27" s="2649">
        <v>475416</v>
      </c>
      <c r="CK27" s="2649">
        <v>481257</v>
      </c>
      <c r="CL27" s="2649">
        <v>486051</v>
      </c>
      <c r="CM27" s="2649">
        <v>491782</v>
      </c>
      <c r="CN27" s="2649">
        <v>497381</v>
      </c>
      <c r="CO27" s="2649">
        <v>502698</v>
      </c>
      <c r="CP27" s="2649">
        <v>507066</v>
      </c>
      <c r="CQ27" s="2649">
        <v>513510</v>
      </c>
      <c r="CR27" s="2649">
        <v>519023</v>
      </c>
      <c r="CS27" s="2649">
        <v>527498</v>
      </c>
      <c r="CT27" s="2649">
        <v>533446</v>
      </c>
      <c r="CU27" s="2649">
        <v>507325</v>
      </c>
      <c r="CV27" s="2650">
        <v>510726</v>
      </c>
      <c r="CW27" s="2650">
        <v>515289</v>
      </c>
      <c r="CX27" s="2650">
        <v>522816</v>
      </c>
      <c r="CY27" s="2650">
        <v>533344</v>
      </c>
      <c r="CZ27" s="2650">
        <v>540701</v>
      </c>
      <c r="DA27" s="2650">
        <v>548845</v>
      </c>
      <c r="DB27" s="2650">
        <v>552434</v>
      </c>
      <c r="DC27" s="2650">
        <v>556685</v>
      </c>
      <c r="DD27" s="2650">
        <v>561446</v>
      </c>
      <c r="DE27" s="2650">
        <v>565850</v>
      </c>
      <c r="DF27" s="2650">
        <v>570221</v>
      </c>
      <c r="DG27" s="2650">
        <v>574796</v>
      </c>
      <c r="DH27" s="2650">
        <v>577783</v>
      </c>
      <c r="DI27" s="2650">
        <v>582523</v>
      </c>
      <c r="DJ27" s="2650">
        <v>587878</v>
      </c>
      <c r="DK27" s="2650">
        <v>593025</v>
      </c>
      <c r="DL27" s="2650">
        <v>589158</v>
      </c>
    </row>
    <row r="28" spans="1:116" s="2647" customFormat="1" ht="19.5" thickBot="1" x14ac:dyDescent="0.3">
      <c r="A28" s="2651"/>
      <c r="B28" s="2652"/>
      <c r="C28" s="2652"/>
      <c r="D28" s="2652"/>
      <c r="E28" s="2652"/>
      <c r="F28" s="2652"/>
      <c r="G28" s="2652"/>
      <c r="H28" s="2652"/>
      <c r="I28" s="2652"/>
      <c r="J28" s="2652"/>
      <c r="K28" s="2652"/>
      <c r="L28" s="2652"/>
      <c r="M28" s="2652"/>
      <c r="N28" s="2652"/>
      <c r="O28" s="2652"/>
      <c r="P28" s="2652"/>
      <c r="Q28" s="2652"/>
      <c r="R28" s="2652"/>
      <c r="S28" s="2652"/>
      <c r="T28" s="2652"/>
      <c r="U28" s="2652"/>
      <c r="V28" s="2652"/>
      <c r="W28" s="2652"/>
      <c r="X28" s="2652"/>
      <c r="Y28" s="2652"/>
      <c r="Z28" s="2652"/>
      <c r="AA28" s="2652"/>
      <c r="AB28" s="2652"/>
      <c r="AC28" s="2652"/>
      <c r="AD28" s="2652"/>
      <c r="AE28" s="2652"/>
      <c r="AF28" s="2652"/>
      <c r="AG28" s="2652"/>
      <c r="AH28" s="2652"/>
      <c r="AI28" s="2652"/>
      <c r="AJ28" s="2652"/>
      <c r="AK28" s="2652"/>
      <c r="AL28" s="2652"/>
      <c r="AM28" s="2652"/>
      <c r="AN28" s="2652"/>
      <c r="AO28" s="2652"/>
      <c r="AP28" s="2652"/>
      <c r="AQ28" s="2593"/>
      <c r="AR28" s="2593"/>
      <c r="AS28" s="2593"/>
      <c r="AT28" s="2593"/>
      <c r="AU28" s="2593"/>
      <c r="AV28" s="2593"/>
      <c r="AW28" s="2593"/>
      <c r="AX28" s="2593"/>
      <c r="AY28" s="2593"/>
      <c r="AZ28" s="2593"/>
      <c r="BA28" s="2593"/>
      <c r="BB28" s="2593"/>
      <c r="BC28" s="2593"/>
      <c r="BD28" s="2593"/>
      <c r="BE28" s="2593"/>
      <c r="BF28" s="2593"/>
      <c r="BG28" s="2593"/>
      <c r="BH28" s="2653"/>
      <c r="BI28" s="2653"/>
      <c r="BJ28" s="2653"/>
      <c r="BK28" s="2653"/>
      <c r="BL28" s="2653"/>
      <c r="BM28" s="2653"/>
      <c r="BN28" s="2653"/>
      <c r="BO28" s="2653"/>
      <c r="BP28" s="2653"/>
      <c r="BQ28" s="2653"/>
      <c r="BR28" s="2593"/>
      <c r="BS28" s="2593"/>
      <c r="BT28" s="2593"/>
      <c r="BU28" s="2593"/>
      <c r="BV28" s="2593"/>
      <c r="BW28" s="2654"/>
      <c r="BX28" s="2654"/>
      <c r="BY28" s="2654"/>
      <c r="BZ28" s="2654"/>
      <c r="CA28" s="2654"/>
      <c r="CB28" s="2654"/>
      <c r="CC28" s="2654"/>
      <c r="CD28" s="2655"/>
      <c r="CE28" s="2655"/>
      <c r="CF28" s="2655"/>
      <c r="CG28" s="2656"/>
      <c r="CH28" s="2593"/>
      <c r="CI28" s="2593"/>
      <c r="CJ28" s="2593"/>
      <c r="CK28" s="2593"/>
      <c r="CL28" s="2593"/>
      <c r="CM28" s="2593"/>
      <c r="CN28" s="2593"/>
      <c r="CO28" s="2593"/>
      <c r="CP28" s="2593"/>
      <c r="CQ28" s="2593"/>
      <c r="CR28" s="2593"/>
      <c r="CS28" s="2593"/>
      <c r="CT28" s="2593"/>
      <c r="CU28" s="2593"/>
      <c r="CV28" s="2657"/>
      <c r="CW28" s="2657"/>
      <c r="CX28" s="2657"/>
      <c r="CY28" s="2657"/>
      <c r="CZ28" s="2657"/>
      <c r="DA28" s="2657"/>
      <c r="DB28" s="2657"/>
      <c r="DC28" s="2657"/>
      <c r="DD28" s="2657"/>
      <c r="DE28" s="2657"/>
      <c r="DF28" s="2657"/>
      <c r="DG28" s="2657"/>
      <c r="DH28" s="2657"/>
      <c r="DI28" s="2657"/>
      <c r="DJ28" s="2657"/>
      <c r="DK28" s="2657"/>
      <c r="DL28" s="2657"/>
    </row>
    <row r="29" spans="1:116" s="2647" customFormat="1" ht="19.5" thickTop="1" x14ac:dyDescent="0.25">
      <c r="A29" s="2651" t="s">
        <v>4458</v>
      </c>
      <c r="B29" s="2658">
        <v>238413</v>
      </c>
      <c r="C29" s="2658">
        <v>238093</v>
      </c>
      <c r="D29" s="2658">
        <v>261162</v>
      </c>
      <c r="E29" s="2658">
        <v>277292</v>
      </c>
      <c r="F29" s="2658">
        <v>283585</v>
      </c>
      <c r="G29" s="2658">
        <v>266059</v>
      </c>
      <c r="H29" s="2658">
        <v>290958</v>
      </c>
      <c r="I29" s="2658">
        <v>283367</v>
      </c>
      <c r="J29" s="2658">
        <v>264927</v>
      </c>
      <c r="K29" s="2658">
        <v>315412</v>
      </c>
      <c r="L29" s="2658">
        <v>295863</v>
      </c>
      <c r="M29" s="2658">
        <v>392058</v>
      </c>
      <c r="N29" s="2658">
        <v>351065</v>
      </c>
      <c r="O29" s="2658">
        <v>327122</v>
      </c>
      <c r="P29" s="2658">
        <v>380181</v>
      </c>
      <c r="Q29" s="2658">
        <v>385013</v>
      </c>
      <c r="R29" s="2658">
        <v>366954</v>
      </c>
      <c r="S29" s="2658">
        <v>406022</v>
      </c>
      <c r="T29" s="2658">
        <v>392209</v>
      </c>
      <c r="U29" s="2658">
        <v>375620</v>
      </c>
      <c r="V29" s="2658">
        <v>410190</v>
      </c>
      <c r="W29" s="2658">
        <v>398849</v>
      </c>
      <c r="X29" s="2658">
        <v>525624</v>
      </c>
      <c r="Y29" s="2658">
        <v>402112</v>
      </c>
      <c r="Z29" s="2658">
        <v>375413</v>
      </c>
      <c r="AA29" s="2658">
        <v>422037</v>
      </c>
      <c r="AB29" s="2658">
        <v>435923</v>
      </c>
      <c r="AC29" s="2658">
        <v>441066</v>
      </c>
      <c r="AD29" s="2658">
        <v>420177</v>
      </c>
      <c r="AE29" s="2658">
        <v>454337</v>
      </c>
      <c r="AF29" s="2658">
        <v>481938</v>
      </c>
      <c r="AG29" s="2658">
        <v>466579</v>
      </c>
      <c r="AH29" s="2658">
        <v>504400</v>
      </c>
      <c r="AI29" s="2658">
        <v>500404</v>
      </c>
      <c r="AJ29" s="2658">
        <v>614221</v>
      </c>
      <c r="AK29" s="2658">
        <v>506560</v>
      </c>
      <c r="AL29" s="2658">
        <v>482473</v>
      </c>
      <c r="AM29" s="2658">
        <v>540918</v>
      </c>
      <c r="AN29" s="2658">
        <v>534150</v>
      </c>
      <c r="AO29" s="2658">
        <v>545998</v>
      </c>
      <c r="AP29" s="2658">
        <v>533719</v>
      </c>
      <c r="AQ29" s="2593">
        <v>559970</v>
      </c>
      <c r="AR29" s="2593">
        <v>538596</v>
      </c>
      <c r="AS29" s="2593">
        <v>542153</v>
      </c>
      <c r="AT29" s="2593">
        <v>605573</v>
      </c>
      <c r="AU29" s="2593">
        <v>513673</v>
      </c>
      <c r="AV29" s="2593">
        <v>752770</v>
      </c>
      <c r="AW29" s="2593">
        <v>566194</v>
      </c>
      <c r="AX29" s="2593">
        <v>550438</v>
      </c>
      <c r="AY29" s="2593">
        <v>588246</v>
      </c>
      <c r="AZ29" s="2593">
        <v>580411</v>
      </c>
      <c r="BA29" s="2593">
        <v>601131</v>
      </c>
      <c r="BB29" s="2593">
        <v>582876</v>
      </c>
      <c r="BC29" s="2593">
        <v>626682</v>
      </c>
      <c r="BD29" s="2593">
        <v>584459</v>
      </c>
      <c r="BE29" s="2593">
        <v>573380</v>
      </c>
      <c r="BF29" s="2593">
        <v>604324</v>
      </c>
      <c r="BG29" s="2593">
        <v>607626</v>
      </c>
      <c r="BH29" s="2593">
        <v>830011</v>
      </c>
      <c r="BI29" s="2593">
        <v>605621</v>
      </c>
      <c r="BJ29" s="2593">
        <v>569487</v>
      </c>
      <c r="BK29" s="2593">
        <v>670574</v>
      </c>
      <c r="BL29" s="2593">
        <v>266338</v>
      </c>
      <c r="BM29" s="2593">
        <v>318235</v>
      </c>
      <c r="BN29" s="2593">
        <v>303887</v>
      </c>
      <c r="BO29" s="2593">
        <v>314580</v>
      </c>
      <c r="BP29" s="2593">
        <v>326762</v>
      </c>
      <c r="BQ29" s="2593">
        <v>316572</v>
      </c>
      <c r="BR29" s="2659">
        <v>361881</v>
      </c>
      <c r="BS29" s="2659">
        <v>331503</v>
      </c>
      <c r="BT29" s="2659">
        <v>381939</v>
      </c>
      <c r="BU29" s="2659">
        <v>310069</v>
      </c>
      <c r="BV29" s="2659">
        <v>315736</v>
      </c>
      <c r="BW29" s="2660">
        <v>410150</v>
      </c>
      <c r="BX29" s="2660">
        <v>343213</v>
      </c>
      <c r="BY29" s="2660">
        <f>364022+59</f>
        <v>364081</v>
      </c>
      <c r="BZ29" s="2660">
        <f>346906+46</f>
        <v>346952</v>
      </c>
      <c r="CA29" s="2660">
        <f>384232+61</f>
        <v>384293</v>
      </c>
      <c r="CB29" s="2660">
        <f>382381+45</f>
        <v>382426</v>
      </c>
      <c r="CC29" s="2660">
        <v>347187</v>
      </c>
      <c r="CD29" s="2661">
        <v>434379</v>
      </c>
      <c r="CE29" s="2661">
        <v>392034</v>
      </c>
      <c r="CF29" s="2661">
        <v>471570</v>
      </c>
      <c r="CG29" s="2662">
        <v>382403</v>
      </c>
      <c r="CH29" s="2659">
        <v>359646</v>
      </c>
      <c r="CI29" s="2663">
        <v>401041</v>
      </c>
      <c r="CJ29" s="2663">
        <v>432695</v>
      </c>
      <c r="CK29" s="2663">
        <v>436769</v>
      </c>
      <c r="CL29" s="2663">
        <v>391463</v>
      </c>
      <c r="CM29" s="2663">
        <v>460398</v>
      </c>
      <c r="CN29" s="2663">
        <v>438998</v>
      </c>
      <c r="CO29" s="2663">
        <v>434788</v>
      </c>
      <c r="CP29" s="2663">
        <v>481794</v>
      </c>
      <c r="CQ29" s="2663">
        <v>454131</v>
      </c>
      <c r="CR29" s="2663">
        <v>550557</v>
      </c>
      <c r="CS29" s="2663">
        <v>452332</v>
      </c>
      <c r="CT29" s="2663">
        <v>408965</v>
      </c>
      <c r="CU29" s="2663">
        <v>436592</v>
      </c>
      <c r="CV29" s="2664">
        <v>408663</v>
      </c>
      <c r="CW29" s="2664">
        <v>472585</v>
      </c>
      <c r="CX29" s="2664">
        <v>505108</v>
      </c>
      <c r="CY29" s="2664">
        <v>531608</v>
      </c>
      <c r="CZ29" s="2664">
        <v>501235</v>
      </c>
      <c r="DA29" s="2664">
        <v>514431</v>
      </c>
      <c r="DB29" s="2664">
        <v>539160</v>
      </c>
      <c r="DC29" s="2664">
        <v>519467</v>
      </c>
      <c r="DD29" s="2664">
        <v>659097</v>
      </c>
      <c r="DE29" s="2664">
        <v>457860</v>
      </c>
      <c r="DF29" s="2664">
        <v>468561</v>
      </c>
      <c r="DG29" s="2664">
        <v>512339</v>
      </c>
      <c r="DH29" s="2664">
        <v>509762</v>
      </c>
      <c r="DI29" s="2664">
        <v>558318</v>
      </c>
      <c r="DJ29" s="2664">
        <v>565232</v>
      </c>
      <c r="DK29" s="2664">
        <v>582322</v>
      </c>
      <c r="DL29" s="2664">
        <v>592587</v>
      </c>
    </row>
    <row r="30" spans="1:116" s="2647" customFormat="1" x14ac:dyDescent="0.25">
      <c r="A30" s="2651" t="s">
        <v>4486</v>
      </c>
      <c r="B30" s="2593">
        <v>43475.962768999998</v>
      </c>
      <c r="C30" s="2593">
        <v>53599.680598999999</v>
      </c>
      <c r="D30" s="2593">
        <v>50754</v>
      </c>
      <c r="E30" s="2593">
        <v>44273.632428999998</v>
      </c>
      <c r="F30" s="2593">
        <v>56415.093000000001</v>
      </c>
      <c r="G30" s="2593">
        <v>69886.773830000006</v>
      </c>
      <c r="H30" s="2593">
        <v>95686.427930000005</v>
      </c>
      <c r="I30" s="2593">
        <v>99053.420203000001</v>
      </c>
      <c r="J30" s="2593">
        <v>109788.97238200001</v>
      </c>
      <c r="K30" s="2593">
        <v>94589.501147999996</v>
      </c>
      <c r="L30" s="2593">
        <v>111014.214874</v>
      </c>
      <c r="M30" s="2593">
        <v>135896.03765000001</v>
      </c>
      <c r="N30" s="2593">
        <v>91072.939985999998</v>
      </c>
      <c r="O30" s="2593">
        <v>105733.91310200001</v>
      </c>
      <c r="P30" s="2593">
        <v>156737.17344799999</v>
      </c>
      <c r="Q30" s="2593">
        <v>88654.171180000005</v>
      </c>
      <c r="R30" s="2593">
        <v>123315.401</v>
      </c>
      <c r="S30" s="2593">
        <v>110439.07325723401</v>
      </c>
      <c r="T30" s="2593">
        <v>83870.612330999997</v>
      </c>
      <c r="U30" s="2593">
        <v>131569.13808400001</v>
      </c>
      <c r="V30" s="2593">
        <v>105040.50852712478</v>
      </c>
      <c r="W30" s="2593">
        <v>84908.775735624222</v>
      </c>
      <c r="X30" s="2593">
        <v>187514.1931471756</v>
      </c>
      <c r="Y30" s="2593">
        <v>117692.056832556</v>
      </c>
      <c r="Z30" s="2593">
        <v>82396.713636</v>
      </c>
      <c r="AA30" s="2593">
        <v>104323</v>
      </c>
      <c r="AB30" s="2593">
        <v>97269</v>
      </c>
      <c r="AC30" s="2593">
        <v>126271.62020400001</v>
      </c>
      <c r="AD30" s="2593">
        <v>179424.24770530299</v>
      </c>
      <c r="AE30" s="2593">
        <v>143778.00127400001</v>
      </c>
      <c r="AF30" s="2593">
        <v>126622.30538200001</v>
      </c>
      <c r="AG30" s="2593">
        <v>146464.13355699999</v>
      </c>
      <c r="AH30" s="2593">
        <v>159790.540978</v>
      </c>
      <c r="AI30" s="2593">
        <v>201645.420835</v>
      </c>
      <c r="AJ30" s="2593">
        <v>268652.59542799997</v>
      </c>
      <c r="AK30" s="2593">
        <v>177035.007265758</v>
      </c>
      <c r="AL30" s="2593">
        <v>213554.44691599999</v>
      </c>
      <c r="AM30" s="2593">
        <f>254231630497.023/1000000</f>
        <v>254231.630497023</v>
      </c>
      <c r="AN30" s="2593">
        <v>212520</v>
      </c>
      <c r="AO30" s="2593">
        <v>170706.24584941001</v>
      </c>
      <c r="AP30" s="2593">
        <v>267765.77055000002</v>
      </c>
      <c r="AQ30" s="2593">
        <v>229795</v>
      </c>
      <c r="AR30" s="2593">
        <v>208017</v>
      </c>
      <c r="AS30" s="2593">
        <v>214494.343333</v>
      </c>
      <c r="AT30" s="2593">
        <v>190866</v>
      </c>
      <c r="AU30" s="2593">
        <v>203633</v>
      </c>
      <c r="AV30" s="2593">
        <v>351154.71471042</v>
      </c>
      <c r="AW30" s="2593">
        <v>181541.17812525001</v>
      </c>
      <c r="AX30" s="2593">
        <v>170732</v>
      </c>
      <c r="AY30" s="2593">
        <v>231749</v>
      </c>
      <c r="AZ30" s="2593">
        <v>168293</v>
      </c>
      <c r="BA30" s="2593">
        <v>234637.17565963001</v>
      </c>
      <c r="BB30" s="2593">
        <v>369827</v>
      </c>
      <c r="BC30" s="2593">
        <v>223513.18693299999</v>
      </c>
      <c r="BD30" s="2593">
        <v>245973</v>
      </c>
      <c r="BE30" s="2593">
        <v>287574</v>
      </c>
      <c r="BF30" s="2593">
        <v>249802.531403</v>
      </c>
      <c r="BG30" s="2593">
        <v>218255</v>
      </c>
      <c r="BH30" s="2593">
        <v>311998.57844089001</v>
      </c>
      <c r="BI30" s="2593">
        <v>231406</v>
      </c>
      <c r="BJ30" s="2593">
        <v>222901.55628799999</v>
      </c>
      <c r="BK30" s="2593">
        <v>471003</v>
      </c>
      <c r="BL30" s="2593">
        <v>284167.12</v>
      </c>
      <c r="BM30" s="2593">
        <v>296991</v>
      </c>
      <c r="BN30" s="2593">
        <v>380672.972014</v>
      </c>
      <c r="BO30" s="2593">
        <v>300937</v>
      </c>
      <c r="BP30" s="2593">
        <v>259888</v>
      </c>
      <c r="BQ30" s="2593">
        <v>313890</v>
      </c>
      <c r="BR30" s="2593">
        <v>296575</v>
      </c>
      <c r="BS30" s="2593">
        <v>398609</v>
      </c>
      <c r="BT30" s="2593">
        <v>401639</v>
      </c>
      <c r="BU30" s="2593">
        <v>289071</v>
      </c>
      <c r="BV30" s="2593">
        <v>270262</v>
      </c>
      <c r="BW30" s="2654">
        <v>388353</v>
      </c>
      <c r="BX30" s="2654">
        <v>292056</v>
      </c>
      <c r="BY30" s="2654">
        <f>311292+2</f>
        <v>311294</v>
      </c>
      <c r="BZ30" s="2654">
        <f>373884+2</f>
        <v>373886</v>
      </c>
      <c r="CA30" s="2654">
        <f>298804+2</f>
        <v>298806</v>
      </c>
      <c r="CB30" s="2654">
        <f>339210+2</f>
        <v>339212</v>
      </c>
      <c r="CC30" s="2654">
        <v>321597.18747480999</v>
      </c>
      <c r="CD30" s="2655">
        <v>329309.60892481002</v>
      </c>
      <c r="CE30" s="2655">
        <v>365251.01750399999</v>
      </c>
      <c r="CF30" s="2655">
        <v>354528.76387930999</v>
      </c>
      <c r="CG30" s="2656">
        <v>291526.25022301002</v>
      </c>
      <c r="CH30" s="2593">
        <v>237998.66055085001</v>
      </c>
      <c r="CI30" s="2593">
        <v>372384.59347870998</v>
      </c>
      <c r="CJ30" s="2593">
        <v>364550.99874079</v>
      </c>
      <c r="CK30" s="2593">
        <v>402105.84243333002</v>
      </c>
      <c r="CL30" s="2593">
        <v>354387</v>
      </c>
      <c r="CM30" s="2593">
        <v>324103.61021134997</v>
      </c>
      <c r="CN30" s="2593">
        <v>357967</v>
      </c>
      <c r="CO30" s="2593">
        <v>332116</v>
      </c>
      <c r="CP30" s="2593">
        <v>365609</v>
      </c>
      <c r="CQ30" s="2593">
        <v>431376</v>
      </c>
      <c r="CR30" s="2593">
        <v>474224</v>
      </c>
      <c r="CS30" s="2593">
        <v>336348</v>
      </c>
      <c r="CT30" s="2593">
        <v>300965.07863276004</v>
      </c>
      <c r="CU30" s="2593">
        <v>527479.36687073996</v>
      </c>
      <c r="CV30" s="2657">
        <v>332659</v>
      </c>
      <c r="CW30" s="2657">
        <v>264758</v>
      </c>
      <c r="CX30" s="2657">
        <v>357594</v>
      </c>
      <c r="CY30" s="2657">
        <v>358694</v>
      </c>
      <c r="CZ30" s="2657">
        <v>270862</v>
      </c>
      <c r="DA30" s="2657">
        <v>351200</v>
      </c>
      <c r="DB30" s="2657">
        <v>400406</v>
      </c>
      <c r="DC30" s="2657">
        <v>381424</v>
      </c>
      <c r="DD30" s="2657">
        <v>738638</v>
      </c>
      <c r="DE30" s="2657">
        <v>398739</v>
      </c>
      <c r="DF30" s="2657">
        <v>339677.39508828003</v>
      </c>
      <c r="DG30" s="2657">
        <v>678284.10450383998</v>
      </c>
      <c r="DH30" s="2657">
        <v>552198.35734986002</v>
      </c>
      <c r="DI30" s="2657">
        <v>470998.38149404997</v>
      </c>
      <c r="DJ30" s="2657">
        <v>721580.89309058001</v>
      </c>
      <c r="DK30" s="2657">
        <v>614693.26182973001</v>
      </c>
      <c r="DL30" s="2657">
        <v>666722.05019410001</v>
      </c>
    </row>
    <row r="31" spans="1:116" s="2647" customFormat="1" ht="19.5" thickBot="1" x14ac:dyDescent="0.3">
      <c r="A31" s="2665" t="s">
        <v>4487</v>
      </c>
      <c r="B31" s="2666">
        <v>43475.962</v>
      </c>
      <c r="C31" s="2666">
        <v>48537.821684000002</v>
      </c>
      <c r="D31" s="2666">
        <v>49277</v>
      </c>
      <c r="E31" s="2666">
        <v>48025.854202000002</v>
      </c>
      <c r="F31" s="2666">
        <v>49703.701975999997</v>
      </c>
      <c r="G31" s="2666">
        <v>53067.547285000001</v>
      </c>
      <c r="H31" s="2666">
        <v>59155.958806000002</v>
      </c>
      <c r="I31" s="2666">
        <v>64143.141479999998</v>
      </c>
      <c r="J31" s="2666">
        <v>69214.900469</v>
      </c>
      <c r="K31" s="2666">
        <v>71752.360537</v>
      </c>
      <c r="L31" s="2666">
        <v>75321.620022000003</v>
      </c>
      <c r="M31" s="2666">
        <v>80369.488157999993</v>
      </c>
      <c r="N31" s="2666">
        <v>91072.939985999998</v>
      </c>
      <c r="O31" s="2666">
        <v>98403.426544000002</v>
      </c>
      <c r="P31" s="2666">
        <v>117848.008845</v>
      </c>
      <c r="Q31" s="2666">
        <v>115113.088988</v>
      </c>
      <c r="R31" s="2666">
        <v>116480.074398</v>
      </c>
      <c r="S31" s="2666">
        <v>115617.07399999999</v>
      </c>
      <c r="T31" s="2666">
        <v>111648.766497</v>
      </c>
      <c r="U31" s="2666">
        <v>113862.141118</v>
      </c>
      <c r="V31" s="2666">
        <v>112979.97785884212</v>
      </c>
      <c r="W31" s="2666">
        <v>110428.05039309504</v>
      </c>
      <c r="X31" s="2666">
        <v>116851.89562260175</v>
      </c>
      <c r="Y31" s="2666">
        <v>117692.05683255615</v>
      </c>
      <c r="Z31" s="2666">
        <v>100044.38523428794</v>
      </c>
      <c r="AA31" s="2666">
        <v>101471</v>
      </c>
      <c r="AB31" s="2666">
        <v>100420</v>
      </c>
      <c r="AC31" s="2666">
        <v>105590.64532</v>
      </c>
      <c r="AD31" s="2666">
        <v>117896.24571768557</v>
      </c>
      <c r="AE31" s="2666">
        <v>121593.60000000001</v>
      </c>
      <c r="AF31" s="2666">
        <v>122222.22262</v>
      </c>
      <c r="AG31" s="2666">
        <v>124915.768279893</v>
      </c>
      <c r="AH31" s="2666">
        <v>128403.24555000001</v>
      </c>
      <c r="AI31" s="2666">
        <v>135061.62512099999</v>
      </c>
      <c r="AJ31" s="2666">
        <v>146194.20597995099</v>
      </c>
      <c r="AK31" s="2666">
        <v>177035.007265758</v>
      </c>
      <c r="AL31" s="2666">
        <v>195294.72709080801</v>
      </c>
      <c r="AM31" s="2666">
        <v>214940</v>
      </c>
      <c r="AN31" s="2666">
        <v>214335</v>
      </c>
      <c r="AO31" s="2666">
        <v>205609</v>
      </c>
      <c r="AP31" s="2666">
        <v>215968.851</v>
      </c>
      <c r="AQ31" s="2666">
        <v>217944</v>
      </c>
      <c r="AR31" s="2666">
        <v>216703</v>
      </c>
      <c r="AS31" s="2666">
        <v>216457.7</v>
      </c>
      <c r="AT31" s="2666">
        <v>213899</v>
      </c>
      <c r="AU31" s="2666">
        <v>212965</v>
      </c>
      <c r="AV31" s="2666">
        <v>224481.08805775986</v>
      </c>
      <c r="AW31" s="2666">
        <v>181541.17812525001</v>
      </c>
      <c r="AX31" s="2666">
        <v>176137</v>
      </c>
      <c r="AY31" s="2666">
        <v>194674</v>
      </c>
      <c r="AZ31" s="2666">
        <v>188079</v>
      </c>
      <c r="BA31" s="2666">
        <v>197391</v>
      </c>
      <c r="BB31" s="2666">
        <v>226130</v>
      </c>
      <c r="BC31" s="2666">
        <v>225756.2</v>
      </c>
      <c r="BD31" s="2666">
        <v>228283</v>
      </c>
      <c r="BE31" s="2666">
        <v>234871</v>
      </c>
      <c r="BF31" s="2666">
        <v>236364.23817</v>
      </c>
      <c r="BG31" s="2666">
        <v>234718</v>
      </c>
      <c r="BH31" s="2666">
        <v>241157.990483</v>
      </c>
      <c r="BI31" s="2666">
        <v>231406</v>
      </c>
      <c r="BJ31" s="2666">
        <v>227153</v>
      </c>
      <c r="BK31" s="2666">
        <v>308437</v>
      </c>
      <c r="BL31" s="2666">
        <v>302369.43099999998</v>
      </c>
      <c r="BM31" s="2666">
        <v>301293.80719001801</v>
      </c>
      <c r="BN31" s="2666">
        <v>314523.66799400002</v>
      </c>
      <c r="BO31" s="2666">
        <v>312583</v>
      </c>
      <c r="BP31" s="2666">
        <v>305996</v>
      </c>
      <c r="BQ31" s="2666">
        <v>306873</v>
      </c>
      <c r="BR31" s="2666">
        <v>305843.20000000001</v>
      </c>
      <c r="BS31" s="2666">
        <v>314276</v>
      </c>
      <c r="BT31" s="2667">
        <v>321557</v>
      </c>
      <c r="BU31" s="2667">
        <v>289071</v>
      </c>
      <c r="BV31" s="2667">
        <v>279667</v>
      </c>
      <c r="BW31" s="2668">
        <v>315896</v>
      </c>
      <c r="BX31" s="2668">
        <v>309936</v>
      </c>
      <c r="BY31" s="2669">
        <v>310207.41610210802</v>
      </c>
      <c r="BZ31" s="2669">
        <v>320820.54713720502</v>
      </c>
      <c r="CA31" s="2669">
        <v>317675.62236045714</v>
      </c>
      <c r="CB31" s="2669">
        <v>320367.69940505625</v>
      </c>
      <c r="CC31" s="2668">
        <v>320503</v>
      </c>
      <c r="CD31" s="2670">
        <v>321384.83916400699</v>
      </c>
      <c r="CE31" s="2670">
        <v>325372.67355854198</v>
      </c>
      <c r="CF31" s="2670">
        <v>327802.34775193903</v>
      </c>
      <c r="CG31" s="2671">
        <v>291526.25022301002</v>
      </c>
      <c r="CH31" s="2672">
        <v>264762.45538692997</v>
      </c>
      <c r="CI31" s="2672">
        <v>300636.50141752302</v>
      </c>
      <c r="CJ31" s="2672">
        <v>316615.12574833998</v>
      </c>
      <c r="CK31" s="2672">
        <v>333713.26908533799</v>
      </c>
      <c r="CL31" s="2672">
        <v>337159</v>
      </c>
      <c r="CM31" s="2672">
        <v>335293.81808035</v>
      </c>
      <c r="CN31" s="2672">
        <v>338128</v>
      </c>
      <c r="CO31" s="2672">
        <v>337460</v>
      </c>
      <c r="CP31" s="2672">
        <v>340275</v>
      </c>
      <c r="CQ31" s="2672">
        <v>348557</v>
      </c>
      <c r="CR31" s="2672">
        <v>359029</v>
      </c>
      <c r="CS31" s="2672">
        <v>336348</v>
      </c>
      <c r="CT31" s="2672">
        <v>318656.68929003505</v>
      </c>
      <c r="CU31" s="2672">
        <v>388264.14850116667</v>
      </c>
      <c r="CV31" s="2673">
        <v>374363</v>
      </c>
      <c r="CW31" s="2673">
        <v>352442</v>
      </c>
      <c r="CX31" s="2673">
        <v>353301</v>
      </c>
      <c r="CY31" s="2673">
        <v>354071</v>
      </c>
      <c r="CZ31" s="2673">
        <v>343670</v>
      </c>
      <c r="DA31" s="2673">
        <v>344507</v>
      </c>
      <c r="DB31" s="2673">
        <v>350097</v>
      </c>
      <c r="DC31" s="2673">
        <v>352945</v>
      </c>
      <c r="DD31" s="2673">
        <v>385086</v>
      </c>
      <c r="DE31" s="2673">
        <v>398739</v>
      </c>
      <c r="DF31" s="2673">
        <v>369208.21791816002</v>
      </c>
      <c r="DG31" s="2673">
        <v>472233.51344672003</v>
      </c>
      <c r="DH31" s="2673">
        <v>492224.72442250501</v>
      </c>
      <c r="DI31" s="2673">
        <v>487979.45583681396</v>
      </c>
      <c r="DJ31" s="2673">
        <v>526913.02871244168</v>
      </c>
      <c r="DK31" s="2673">
        <v>539453.06201491144</v>
      </c>
      <c r="DL31" s="2673">
        <v>555361.68553730997</v>
      </c>
    </row>
    <row r="32" spans="1:116" s="2630" customFormat="1" ht="19.5" thickTop="1" x14ac:dyDescent="0.25">
      <c r="A32" s="2628" t="s">
        <v>4488</v>
      </c>
      <c r="B32" s="2629"/>
      <c r="C32" s="2629"/>
      <c r="D32" s="2629"/>
      <c r="E32" s="2629"/>
      <c r="F32" s="2629"/>
      <c r="G32" s="2629"/>
      <c r="H32" s="2629"/>
      <c r="I32" s="2629"/>
      <c r="J32" s="2629"/>
      <c r="K32" s="2629"/>
      <c r="L32" s="2629"/>
      <c r="M32" s="2629"/>
      <c r="N32" s="2629"/>
      <c r="O32" s="2629"/>
      <c r="P32" s="2629"/>
      <c r="Q32" s="2629"/>
      <c r="R32" s="2629"/>
      <c r="S32" s="2629"/>
      <c r="T32" s="2629"/>
      <c r="U32" s="2629"/>
      <c r="V32" s="2629"/>
      <c r="W32" s="2629"/>
      <c r="X32" s="2629"/>
      <c r="Y32" s="2629"/>
      <c r="Z32" s="2629"/>
      <c r="AA32" s="2629"/>
      <c r="AB32" s="2629"/>
      <c r="AC32" s="2629"/>
      <c r="AD32" s="2629"/>
      <c r="AE32" s="2629"/>
      <c r="AF32" s="2629"/>
      <c r="AG32" s="2629"/>
      <c r="AH32" s="2629"/>
      <c r="AI32" s="2629"/>
      <c r="AJ32" s="2629"/>
      <c r="AK32" s="2629"/>
      <c r="AL32" s="2629"/>
      <c r="AM32" s="2629"/>
      <c r="AN32" s="2629"/>
      <c r="AO32" s="2629"/>
      <c r="AP32" s="2629"/>
      <c r="AQ32" s="2629"/>
      <c r="AR32" s="2629"/>
      <c r="AS32" s="2629"/>
      <c r="AT32" s="2629"/>
      <c r="AU32" s="2629"/>
      <c r="AV32" s="2629"/>
      <c r="AW32" s="2629"/>
      <c r="AX32" s="2629"/>
      <c r="AY32" s="2629"/>
      <c r="AZ32" s="2629"/>
      <c r="BA32" s="2629"/>
      <c r="BB32" s="2629"/>
      <c r="BC32" s="2629"/>
      <c r="BD32" s="2629"/>
      <c r="BE32" s="2629"/>
      <c r="BF32" s="2629"/>
      <c r="BG32" s="2629"/>
      <c r="BH32" s="2629"/>
      <c r="BI32" s="2629"/>
      <c r="BJ32" s="2629"/>
      <c r="BK32" s="2629"/>
      <c r="BL32" s="2629"/>
      <c r="BM32" s="2629"/>
      <c r="BN32" s="2629"/>
      <c r="BO32" s="2629"/>
      <c r="BP32" s="2629"/>
      <c r="BQ32" s="2629"/>
      <c r="BT32" s="2629"/>
      <c r="BU32" s="2629"/>
      <c r="BV32" s="2629"/>
      <c r="BW32" s="2631"/>
      <c r="BX32" s="2631"/>
      <c r="BY32" s="2631"/>
      <c r="BZ32" s="2631"/>
      <c r="CA32" s="2631"/>
      <c r="CB32" s="2631"/>
      <c r="CC32" s="2631"/>
      <c r="CD32" s="2631"/>
      <c r="CE32" s="2631"/>
      <c r="CF32" s="2631"/>
      <c r="CG32" s="2631"/>
      <c r="CH32" s="2631"/>
      <c r="CI32" s="2631"/>
      <c r="CJ32" s="2631"/>
      <c r="CK32" s="2631"/>
      <c r="CL32" s="2631"/>
      <c r="CM32" s="2631"/>
      <c r="CN32" s="2631"/>
      <c r="CO32" s="2631"/>
      <c r="CP32" s="2631"/>
      <c r="CQ32" s="2631"/>
      <c r="CR32" s="2631"/>
      <c r="CS32" s="2631"/>
      <c r="CT32" s="2631"/>
      <c r="CU32" s="2631"/>
      <c r="CV32" s="2631"/>
      <c r="CW32" s="2631"/>
      <c r="CX32" s="2631"/>
      <c r="CY32" s="2631"/>
      <c r="CZ32" s="2631"/>
      <c r="DA32" s="2631"/>
      <c r="DB32" s="2631"/>
      <c r="DC32" s="2631"/>
      <c r="DD32" s="2631"/>
      <c r="DE32" s="2631"/>
      <c r="DF32" s="2631"/>
      <c r="DG32" s="2631"/>
      <c r="DH32" s="2631"/>
      <c r="DI32" s="2631"/>
      <c r="DJ32" s="2631"/>
      <c r="DK32" s="2631"/>
      <c r="DL32" s="2631"/>
    </row>
    <row r="33" spans="1:116" x14ac:dyDescent="0.35">
      <c r="BO33" s="2674"/>
      <c r="CB33" s="2541"/>
      <c r="CC33" s="2541"/>
    </row>
    <row r="34" spans="1:116" s="2543" customFormat="1" x14ac:dyDescent="0.35">
      <c r="A34" s="2675" t="s">
        <v>4489</v>
      </c>
      <c r="B34" s="2539"/>
      <c r="C34" s="2539"/>
      <c r="D34" s="2539"/>
      <c r="E34" s="2539"/>
      <c r="F34" s="2539"/>
      <c r="G34" s="2539"/>
      <c r="H34" s="2539"/>
      <c r="I34" s="2539"/>
      <c r="J34" s="2539"/>
      <c r="K34" s="2539"/>
      <c r="L34" s="2539"/>
      <c r="M34" s="2539"/>
      <c r="N34" s="2539"/>
      <c r="O34" s="2539"/>
      <c r="P34" s="2539"/>
      <c r="Q34" s="2539"/>
      <c r="R34" s="2539"/>
      <c r="S34" s="2539"/>
      <c r="T34" s="2539"/>
      <c r="U34" s="2539"/>
      <c r="V34" s="2539"/>
      <c r="W34" s="2539"/>
      <c r="X34" s="2539"/>
      <c r="Y34" s="2539"/>
      <c r="Z34" s="2539"/>
      <c r="AA34" s="2539"/>
      <c r="AB34" s="2539"/>
      <c r="AC34" s="2539"/>
      <c r="AD34" s="2539"/>
      <c r="AE34" s="2539"/>
      <c r="AF34" s="2539"/>
      <c r="AG34" s="2539"/>
      <c r="AH34" s="2539"/>
      <c r="AI34" s="2539"/>
      <c r="AJ34" s="2539"/>
      <c r="AK34" s="2539"/>
      <c r="AL34" s="2539"/>
      <c r="AM34" s="2539"/>
      <c r="AN34" s="2539"/>
      <c r="AO34" s="2539"/>
      <c r="AP34" s="2539"/>
      <c r="AQ34" s="2539"/>
      <c r="AR34" s="2539"/>
      <c r="AS34" s="2539"/>
      <c r="AT34" s="2539"/>
      <c r="AU34" s="2539"/>
      <c r="AV34" s="2539"/>
      <c r="AW34" s="2539"/>
      <c r="AX34" s="2539"/>
      <c r="AY34" s="2539"/>
      <c r="AZ34" s="2539"/>
      <c r="BA34" s="2539"/>
      <c r="BB34" s="2539"/>
      <c r="BC34" s="2539"/>
      <c r="BD34" s="2539"/>
      <c r="BE34" s="2539"/>
      <c r="BF34" s="2539"/>
      <c r="BG34" s="2539"/>
      <c r="BH34" s="2539"/>
      <c r="BI34" s="2539"/>
      <c r="BJ34" s="2539"/>
      <c r="BK34" s="2539"/>
      <c r="BL34" s="2539"/>
      <c r="BM34" s="2539"/>
      <c r="BN34" s="2539"/>
      <c r="BO34" s="2539"/>
      <c r="BP34" s="2539"/>
      <c r="BQ34" s="2539"/>
      <c r="BR34" s="2539"/>
      <c r="BS34" s="2539"/>
      <c r="BT34" s="2539"/>
      <c r="BU34" s="2539"/>
      <c r="BV34" s="2539"/>
      <c r="BW34" s="2540"/>
      <c r="BX34" s="2540"/>
      <c r="BY34" s="2540"/>
      <c r="BZ34" s="2541"/>
      <c r="CA34" s="2541"/>
      <c r="CB34" s="2541"/>
      <c r="CC34" s="2541"/>
      <c r="CD34" s="2541"/>
      <c r="CE34" s="2541"/>
      <c r="CF34" s="2541"/>
      <c r="CG34" s="2541"/>
      <c r="CH34" s="2541"/>
      <c r="CI34" s="2541"/>
      <c r="CJ34" s="2541"/>
      <c r="CK34" s="2541"/>
      <c r="CL34" s="2541"/>
      <c r="CM34" s="2541"/>
      <c r="CN34" s="2541"/>
      <c r="CO34" s="2541"/>
      <c r="CP34" s="2541"/>
      <c r="CQ34" s="2541"/>
      <c r="CR34" s="2541"/>
      <c r="CS34" s="2541"/>
      <c r="CT34" s="2541"/>
      <c r="CU34" s="2541"/>
      <c r="CV34" s="2541"/>
      <c r="CW34" s="2541"/>
      <c r="CX34" s="2541"/>
      <c r="CY34" s="2541"/>
      <c r="CZ34" s="2541"/>
      <c r="DA34" s="2541"/>
      <c r="DB34" s="2541"/>
      <c r="DC34" s="2541"/>
      <c r="DD34" s="2541"/>
      <c r="DE34" s="2541"/>
      <c r="DF34" s="2541"/>
      <c r="DG34" s="2541"/>
      <c r="DH34" s="2541"/>
      <c r="DI34" s="2541"/>
      <c r="DJ34" s="2541"/>
      <c r="DK34" s="2541"/>
      <c r="DL34" s="2541"/>
    </row>
    <row r="35" spans="1:116" s="2634" customFormat="1" ht="19.5" thickBot="1" x14ac:dyDescent="0.4">
      <c r="B35" s="2635"/>
      <c r="C35" s="2635"/>
      <c r="D35" s="2635"/>
      <c r="E35" s="2635"/>
      <c r="F35" s="2635"/>
      <c r="G35" s="2635"/>
      <c r="H35" s="2635"/>
      <c r="I35" s="2635"/>
      <c r="J35" s="2635"/>
      <c r="K35" s="2635"/>
      <c r="L35" s="2635"/>
      <c r="M35" s="2635"/>
      <c r="N35" s="2635"/>
      <c r="O35" s="2635"/>
      <c r="P35" s="2635"/>
      <c r="Q35" s="2635"/>
      <c r="R35" s="2635"/>
      <c r="S35" s="2635"/>
      <c r="T35" s="2635"/>
      <c r="U35" s="2635"/>
      <c r="V35" s="2635"/>
      <c r="W35" s="2635"/>
      <c r="X35" s="2635"/>
      <c r="Y35" s="2635"/>
      <c r="Z35" s="2635"/>
      <c r="AA35" s="2635"/>
      <c r="AB35" s="2635"/>
      <c r="AC35" s="2635"/>
      <c r="AD35" s="2635"/>
      <c r="AE35" s="2635"/>
      <c r="AF35" s="2635"/>
      <c r="AG35" s="2635"/>
      <c r="AH35" s="2635"/>
      <c r="AI35" s="2635"/>
      <c r="AJ35" s="2635"/>
      <c r="AK35" s="2635"/>
      <c r="AL35" s="2635"/>
      <c r="AM35" s="2635"/>
      <c r="AN35" s="2635"/>
      <c r="AO35" s="2635"/>
      <c r="AP35" s="2635"/>
      <c r="AQ35" s="2635"/>
      <c r="AR35" s="2635"/>
      <c r="AS35" s="2635"/>
      <c r="AT35" s="2635"/>
      <c r="AU35" s="2635"/>
      <c r="AV35" s="2635"/>
      <c r="AW35" s="2635"/>
      <c r="AX35" s="2635"/>
      <c r="AY35" s="2635"/>
      <c r="AZ35" s="2635"/>
      <c r="BA35" s="2635"/>
      <c r="BB35" s="2635"/>
      <c r="BC35" s="2635"/>
      <c r="BD35" s="2635"/>
      <c r="BE35" s="2635"/>
      <c r="BF35" s="2635"/>
      <c r="BG35" s="2635"/>
      <c r="BH35" s="2635"/>
      <c r="BI35" s="2635"/>
      <c r="BJ35" s="2635"/>
      <c r="BK35" s="2635"/>
      <c r="BL35" s="2635"/>
      <c r="BM35" s="2635"/>
      <c r="BN35" s="2635"/>
      <c r="BO35" s="2635"/>
      <c r="BP35" s="2635"/>
      <c r="BQ35" s="2635"/>
      <c r="BR35" s="2635"/>
      <c r="BS35" s="2635"/>
      <c r="BT35" s="2635"/>
      <c r="BU35" s="2635"/>
      <c r="BV35" s="2635"/>
      <c r="BW35" s="2540"/>
      <c r="BX35" s="2540"/>
      <c r="BY35" s="2540"/>
      <c r="BZ35" s="2541"/>
      <c r="CA35" s="2541"/>
      <c r="CB35" s="2541"/>
      <c r="CC35" s="2541"/>
      <c r="CD35" s="2541"/>
      <c r="CE35" s="2541"/>
      <c r="CF35" s="2541"/>
      <c r="CG35" s="2541"/>
      <c r="CH35" s="2541"/>
      <c r="CI35" s="2541"/>
      <c r="CJ35" s="2541"/>
      <c r="CK35" s="2541"/>
      <c r="CL35" s="2541"/>
      <c r="CM35" s="2541"/>
      <c r="CN35" s="2541"/>
      <c r="CO35" s="2541"/>
      <c r="CP35" s="2541"/>
      <c r="CQ35" s="2541"/>
      <c r="CR35" s="2541"/>
      <c r="CS35" s="2541"/>
      <c r="CT35" s="2541"/>
      <c r="CU35" s="2541"/>
      <c r="CV35" s="2541"/>
      <c r="CW35" s="2541"/>
      <c r="CX35" s="2541"/>
      <c r="CY35" s="2541"/>
      <c r="CZ35" s="2541"/>
      <c r="DA35" s="2541"/>
      <c r="DB35" s="2541"/>
      <c r="DC35" s="2541"/>
      <c r="DD35" s="2541"/>
      <c r="DE35" s="2541"/>
      <c r="DF35" s="2541"/>
      <c r="DG35" s="2541"/>
      <c r="DH35" s="2541"/>
      <c r="DI35" s="2676"/>
      <c r="DJ35" s="2541"/>
      <c r="DK35" s="2541"/>
      <c r="DL35" s="2541"/>
    </row>
    <row r="36" spans="1:116" s="2637" customFormat="1" ht="21.75" thickTop="1" thickBot="1" x14ac:dyDescent="0.3">
      <c r="A36" s="2549"/>
      <c r="B36" s="2677">
        <v>40910</v>
      </c>
      <c r="C36" s="2678">
        <v>40941</v>
      </c>
      <c r="D36" s="2678">
        <v>40971</v>
      </c>
      <c r="E36" s="2678">
        <v>41003</v>
      </c>
      <c r="F36" s="2678">
        <v>41034</v>
      </c>
      <c r="G36" s="2678">
        <v>41066</v>
      </c>
      <c r="H36" s="2678">
        <v>41097</v>
      </c>
      <c r="I36" s="2678">
        <v>41129</v>
      </c>
      <c r="J36" s="2678">
        <v>41161</v>
      </c>
      <c r="K36" s="2678">
        <v>41192</v>
      </c>
      <c r="L36" s="2678">
        <v>41224</v>
      </c>
      <c r="M36" s="2678">
        <v>41255</v>
      </c>
      <c r="N36" s="2678">
        <v>41275</v>
      </c>
      <c r="O36" s="2678">
        <v>41307</v>
      </c>
      <c r="P36" s="2678">
        <v>41336</v>
      </c>
      <c r="Q36" s="2678">
        <f t="shared" ref="Q36:AL36" si="3">Q16</f>
        <v>0</v>
      </c>
      <c r="R36" s="2678">
        <f t="shared" si="3"/>
        <v>115.1</v>
      </c>
      <c r="S36" s="2678">
        <f t="shared" si="3"/>
        <v>0</v>
      </c>
      <c r="T36" s="2678">
        <f t="shared" si="3"/>
        <v>0</v>
      </c>
      <c r="U36" s="2678">
        <f t="shared" si="3"/>
        <v>117.9</v>
      </c>
      <c r="V36" s="2678">
        <f t="shared" si="3"/>
        <v>0</v>
      </c>
      <c r="W36" s="2678">
        <f t="shared" si="3"/>
        <v>0</v>
      </c>
      <c r="X36" s="2678">
        <f t="shared" si="3"/>
        <v>124.21299999999999</v>
      </c>
      <c r="Y36" s="2678">
        <f t="shared" si="3"/>
        <v>0</v>
      </c>
      <c r="Z36" s="2678">
        <f t="shared" si="3"/>
        <v>0</v>
      </c>
      <c r="AA36" s="2678">
        <f t="shared" si="3"/>
        <v>139.63999999999999</v>
      </c>
      <c r="AB36" s="2678">
        <f t="shared" si="3"/>
        <v>0</v>
      </c>
      <c r="AC36" s="2678">
        <f t="shared" si="3"/>
        <v>0</v>
      </c>
      <c r="AD36" s="2678">
        <f t="shared" si="3"/>
        <v>150.70099999999999</v>
      </c>
      <c r="AE36" s="2678">
        <f t="shared" si="3"/>
        <v>0</v>
      </c>
      <c r="AF36" s="2678">
        <f t="shared" si="3"/>
        <v>0</v>
      </c>
      <c r="AG36" s="2678">
        <f t="shared" si="3"/>
        <v>158.79</v>
      </c>
      <c r="AH36" s="2678">
        <f t="shared" si="3"/>
        <v>0</v>
      </c>
      <c r="AI36" s="2678">
        <f t="shared" si="3"/>
        <v>0</v>
      </c>
      <c r="AJ36" s="2678">
        <f t="shared" si="3"/>
        <v>180.48079826594008</v>
      </c>
      <c r="AK36" s="2678">
        <f t="shared" si="3"/>
        <v>0</v>
      </c>
      <c r="AL36" s="2678">
        <f t="shared" si="3"/>
        <v>0</v>
      </c>
      <c r="AM36" s="2678">
        <v>42064</v>
      </c>
      <c r="AN36" s="2678">
        <v>42096</v>
      </c>
      <c r="AO36" s="2678">
        <f>AO16</f>
        <v>0</v>
      </c>
      <c r="AP36" s="2678">
        <v>42185</v>
      </c>
      <c r="AQ36" s="2678">
        <v>42186</v>
      </c>
      <c r="AR36" s="2678">
        <v>42218</v>
      </c>
      <c r="AS36" s="2678">
        <v>42250</v>
      </c>
      <c r="AT36" s="2678">
        <v>42281</v>
      </c>
      <c r="AU36" s="2678">
        <v>42313</v>
      </c>
      <c r="AV36" s="2678">
        <v>42343</v>
      </c>
      <c r="AW36" s="2678">
        <v>42375</v>
      </c>
      <c r="AX36" s="2678">
        <v>42401</v>
      </c>
      <c r="AY36" s="2678">
        <v>42430</v>
      </c>
      <c r="AZ36" s="2678">
        <v>42461</v>
      </c>
      <c r="BA36" s="2678">
        <v>42491</v>
      </c>
      <c r="BB36" s="2678">
        <v>42522</v>
      </c>
      <c r="BC36" s="2678">
        <v>42552</v>
      </c>
      <c r="BD36" s="2678">
        <v>42583</v>
      </c>
      <c r="BE36" s="2550">
        <v>42615</v>
      </c>
      <c r="BF36" s="2550">
        <v>42645</v>
      </c>
      <c r="BG36" s="2550">
        <v>42677</v>
      </c>
      <c r="BH36" s="2550">
        <f t="shared" ref="BH36:CD36" si="4">BH3</f>
        <v>42708</v>
      </c>
      <c r="BI36" s="2550">
        <f t="shared" si="4"/>
        <v>42739</v>
      </c>
      <c r="BJ36" s="2550">
        <f t="shared" si="4"/>
        <v>42771</v>
      </c>
      <c r="BK36" s="2550">
        <f t="shared" si="4"/>
        <v>42799</v>
      </c>
      <c r="BL36" s="2550">
        <f t="shared" si="4"/>
        <v>42830</v>
      </c>
      <c r="BM36" s="2550">
        <f t="shared" si="4"/>
        <v>42860</v>
      </c>
      <c r="BN36" s="2550">
        <f t="shared" si="4"/>
        <v>42891</v>
      </c>
      <c r="BO36" s="2550">
        <f t="shared" si="4"/>
        <v>42921</v>
      </c>
      <c r="BP36" s="2550">
        <f t="shared" si="4"/>
        <v>42953</v>
      </c>
      <c r="BQ36" s="2554">
        <f t="shared" si="4"/>
        <v>42984</v>
      </c>
      <c r="BR36" s="2550">
        <f t="shared" si="4"/>
        <v>43014</v>
      </c>
      <c r="BS36" s="2550">
        <f t="shared" si="4"/>
        <v>43045</v>
      </c>
      <c r="BT36" s="2550">
        <f t="shared" si="4"/>
        <v>43075</v>
      </c>
      <c r="BU36" s="2550">
        <f t="shared" si="4"/>
        <v>43106</v>
      </c>
      <c r="BV36" s="2550">
        <f t="shared" si="4"/>
        <v>43137</v>
      </c>
      <c r="BW36" s="2550">
        <f t="shared" si="4"/>
        <v>43165</v>
      </c>
      <c r="BX36" s="2550">
        <f t="shared" si="4"/>
        <v>43196</v>
      </c>
      <c r="BY36" s="2550">
        <f t="shared" si="4"/>
        <v>43226</v>
      </c>
      <c r="BZ36" s="2550">
        <f t="shared" si="4"/>
        <v>43258</v>
      </c>
      <c r="CA36" s="2550">
        <f t="shared" si="4"/>
        <v>43288</v>
      </c>
      <c r="CB36" s="2550">
        <f t="shared" si="4"/>
        <v>43321</v>
      </c>
      <c r="CC36" s="2550">
        <f t="shared" si="4"/>
        <v>43352</v>
      </c>
      <c r="CD36" s="2551">
        <f t="shared" si="4"/>
        <v>43382</v>
      </c>
      <c r="CE36" s="2551">
        <v>43414</v>
      </c>
      <c r="CF36" s="2551">
        <v>43445</v>
      </c>
      <c r="CG36" s="2551">
        <v>43476</v>
      </c>
      <c r="CH36" s="2551">
        <v>43507</v>
      </c>
      <c r="CI36" s="2550">
        <v>43535</v>
      </c>
      <c r="CJ36" s="2550">
        <v>43566</v>
      </c>
      <c r="CK36" s="2550">
        <v>43586</v>
      </c>
      <c r="CL36" s="2550">
        <v>43617</v>
      </c>
      <c r="CM36" s="2550">
        <v>43647</v>
      </c>
      <c r="CN36" s="2550">
        <v>43678</v>
      </c>
      <c r="CO36" s="2550">
        <v>43717</v>
      </c>
      <c r="CP36" s="2550">
        <v>43747</v>
      </c>
      <c r="CQ36" s="2550">
        <v>43778</v>
      </c>
      <c r="CR36" s="2550">
        <v>43808</v>
      </c>
      <c r="CS36" s="2550">
        <v>43839</v>
      </c>
      <c r="CT36" s="2554">
        <v>43870</v>
      </c>
      <c r="CU36" s="2550">
        <v>43899</v>
      </c>
      <c r="CV36" s="2553">
        <v>43930</v>
      </c>
      <c r="CW36" s="2553">
        <v>43960</v>
      </c>
      <c r="CX36" s="2553">
        <v>43991</v>
      </c>
      <c r="CY36" s="2553">
        <v>44021</v>
      </c>
      <c r="CZ36" s="2553">
        <v>44052</v>
      </c>
      <c r="DA36" s="2553">
        <v>44083</v>
      </c>
      <c r="DB36" s="2553">
        <v>44113</v>
      </c>
      <c r="DC36" s="2553">
        <v>44144</v>
      </c>
      <c r="DD36" s="2553">
        <v>44174</v>
      </c>
      <c r="DE36" s="2553">
        <v>44197</v>
      </c>
      <c r="DF36" s="2553">
        <v>44228</v>
      </c>
      <c r="DG36" s="2553">
        <v>44256</v>
      </c>
      <c r="DH36" s="2553">
        <v>44287</v>
      </c>
      <c r="DI36" s="2553">
        <v>44317</v>
      </c>
      <c r="DJ36" s="2553">
        <v>44348</v>
      </c>
      <c r="DK36" s="2553">
        <v>44378</v>
      </c>
      <c r="DL36" s="2553">
        <v>44409</v>
      </c>
    </row>
    <row r="37" spans="1:116" s="2647" customFormat="1" ht="20.25" x14ac:dyDescent="0.25">
      <c r="A37" s="2679"/>
      <c r="B37" s="2680"/>
      <c r="C37" s="2680"/>
      <c r="D37" s="2680"/>
      <c r="E37" s="2680"/>
      <c r="F37" s="2680"/>
      <c r="G37" s="2680"/>
      <c r="H37" s="2680"/>
      <c r="I37" s="2680"/>
      <c r="J37" s="2680"/>
      <c r="K37" s="2680"/>
      <c r="L37" s="2680"/>
      <c r="M37" s="2680"/>
      <c r="N37" s="2680"/>
      <c r="O37" s="2680"/>
      <c r="P37" s="2680"/>
      <c r="Q37" s="2680"/>
      <c r="R37" s="2680"/>
      <c r="S37" s="2680"/>
      <c r="T37" s="2680"/>
      <c r="U37" s="2680"/>
      <c r="V37" s="2680"/>
      <c r="W37" s="2680"/>
      <c r="X37" s="2680"/>
      <c r="Y37" s="2680"/>
      <c r="Z37" s="2680"/>
      <c r="AA37" s="2680"/>
      <c r="AB37" s="2680"/>
      <c r="AC37" s="2680"/>
      <c r="AD37" s="2680"/>
      <c r="AE37" s="2680"/>
      <c r="AF37" s="2680"/>
      <c r="AG37" s="2680"/>
      <c r="AH37" s="2680"/>
      <c r="AI37" s="2680"/>
      <c r="AJ37" s="2680"/>
      <c r="AK37" s="2680"/>
      <c r="AL37" s="2680"/>
      <c r="AM37" s="2680"/>
      <c r="AN37" s="2680"/>
      <c r="AO37" s="2680"/>
      <c r="AP37" s="2680"/>
      <c r="AQ37" s="2681"/>
      <c r="AR37" s="2681"/>
      <c r="AS37" s="2681"/>
      <c r="AT37" s="2681"/>
      <c r="AU37" s="2681"/>
      <c r="AV37" s="2681"/>
      <c r="AW37" s="2681"/>
      <c r="AX37" s="2681"/>
      <c r="AY37" s="2681"/>
      <c r="AZ37" s="2681"/>
      <c r="BA37" s="2681"/>
      <c r="BB37" s="2681"/>
      <c r="BC37" s="2681"/>
      <c r="BD37" s="2681"/>
      <c r="BE37" s="2681"/>
      <c r="BF37" s="2681"/>
      <c r="BG37" s="2681"/>
      <c r="BH37" s="2681"/>
      <c r="BI37" s="2681"/>
      <c r="BJ37" s="2681"/>
      <c r="BK37" s="2681"/>
      <c r="BL37" s="2681"/>
      <c r="BM37" s="2681"/>
      <c r="BN37" s="2681"/>
      <c r="BO37" s="2681"/>
      <c r="BP37" s="2681"/>
      <c r="BQ37" s="2682"/>
      <c r="BR37" s="2640"/>
      <c r="BS37" s="2640"/>
      <c r="BT37" s="2683"/>
      <c r="BU37" s="2683"/>
      <c r="BV37" s="2683"/>
      <c r="BW37" s="2684"/>
      <c r="BX37" s="2684"/>
      <c r="BY37" s="2684"/>
      <c r="BZ37" s="2684"/>
      <c r="CA37" s="2684"/>
      <c r="CB37" s="2684"/>
      <c r="CC37" s="2684"/>
      <c r="CD37" s="2685"/>
      <c r="CE37" s="2685"/>
      <c r="CF37" s="2685"/>
      <c r="CG37" s="2686"/>
      <c r="CH37" s="2687"/>
      <c r="CI37" s="2687"/>
      <c r="CJ37" s="2687"/>
      <c r="CK37" s="2687"/>
      <c r="CL37" s="2687"/>
      <c r="CM37" s="2687"/>
      <c r="CN37" s="2687"/>
      <c r="CO37" s="2687"/>
      <c r="CP37" s="2687"/>
      <c r="CQ37" s="2687"/>
      <c r="CR37" s="2687"/>
      <c r="CS37" s="2687"/>
      <c r="CT37" s="2688"/>
      <c r="CU37" s="2687"/>
      <c r="CV37" s="2689"/>
      <c r="CW37" s="2689"/>
      <c r="CX37" s="2689"/>
      <c r="CY37" s="2689"/>
      <c r="CZ37" s="2689"/>
      <c r="DA37" s="2689"/>
      <c r="DB37" s="2689"/>
      <c r="DC37" s="2689"/>
      <c r="DD37" s="2689"/>
      <c r="DE37" s="2689"/>
      <c r="DF37" s="2689"/>
      <c r="DG37" s="2689"/>
      <c r="DH37" s="2689"/>
      <c r="DI37" s="2689"/>
      <c r="DJ37" s="2689"/>
      <c r="DK37" s="2689"/>
      <c r="DL37" s="2689"/>
    </row>
    <row r="38" spans="1:116" s="2647" customFormat="1" x14ac:dyDescent="0.25">
      <c r="A38" s="2556" t="s">
        <v>4490</v>
      </c>
      <c r="B38" s="2690">
        <v>218504</v>
      </c>
      <c r="C38" s="2690">
        <v>224119</v>
      </c>
      <c r="D38" s="2690">
        <v>228136</v>
      </c>
      <c r="E38" s="2690">
        <v>226594</v>
      </c>
      <c r="F38" s="2690">
        <v>231147</v>
      </c>
      <c r="G38" s="2690">
        <v>235129</v>
      </c>
      <c r="H38" s="2690">
        <v>239464</v>
      </c>
      <c r="I38" s="2690">
        <v>218381</v>
      </c>
      <c r="J38" s="2690">
        <v>220362</v>
      </c>
      <c r="K38" s="2690">
        <v>197884</v>
      </c>
      <c r="L38" s="2690">
        <v>196323</v>
      </c>
      <c r="M38" s="2690">
        <v>200345</v>
      </c>
      <c r="N38" s="2690">
        <v>204835</v>
      </c>
      <c r="O38" s="2690">
        <v>211679</v>
      </c>
      <c r="P38" s="2690">
        <v>216738</v>
      </c>
      <c r="Q38" s="2690">
        <v>225759</v>
      </c>
      <c r="R38" s="2690">
        <v>229500</v>
      </c>
      <c r="S38" s="2690">
        <v>234910</v>
      </c>
      <c r="T38" s="2690">
        <v>235346</v>
      </c>
      <c r="U38" s="2690">
        <v>234435</v>
      </c>
      <c r="V38" s="2690">
        <v>234949</v>
      </c>
      <c r="W38" s="2690">
        <v>237508</v>
      </c>
      <c r="X38" s="2690">
        <v>240808</v>
      </c>
      <c r="Y38" s="2690">
        <v>240601</v>
      </c>
      <c r="Z38" s="2690">
        <v>243965</v>
      </c>
      <c r="AA38" s="2690">
        <v>235627</v>
      </c>
      <c r="AB38" s="2690">
        <v>252507</v>
      </c>
      <c r="AC38" s="2690">
        <v>257288</v>
      </c>
      <c r="AD38" s="2690">
        <v>260171</v>
      </c>
      <c r="AE38" s="2690">
        <v>264655</v>
      </c>
      <c r="AF38" s="2690">
        <v>269188</v>
      </c>
      <c r="AG38" s="2690">
        <v>266521</v>
      </c>
      <c r="AH38" s="2690">
        <v>276104</v>
      </c>
      <c r="AI38" s="2690">
        <v>280712</v>
      </c>
      <c r="AJ38" s="2690">
        <v>285085</v>
      </c>
      <c r="AK38" s="2690">
        <v>288922</v>
      </c>
      <c r="AL38" s="2690">
        <v>294619</v>
      </c>
      <c r="AM38" s="2690">
        <v>299638</v>
      </c>
      <c r="AN38" s="2690">
        <v>217817</v>
      </c>
      <c r="AO38" s="2690">
        <v>300581</v>
      </c>
      <c r="AP38" s="2690"/>
      <c r="AQ38" s="2690"/>
      <c r="AR38" s="2690"/>
      <c r="AS38" s="2690"/>
      <c r="AT38" s="2690"/>
      <c r="AU38" s="2690"/>
      <c r="AV38" s="2690"/>
      <c r="AW38" s="2690">
        <v>672570</v>
      </c>
      <c r="AX38" s="2690">
        <v>679467</v>
      </c>
      <c r="AY38" s="2690">
        <v>687041</v>
      </c>
      <c r="AZ38" s="2690">
        <v>693664</v>
      </c>
      <c r="BA38" s="2690">
        <v>702420</v>
      </c>
      <c r="BB38" s="2690">
        <v>710824</v>
      </c>
      <c r="BC38" s="2690">
        <v>719508</v>
      </c>
      <c r="BD38" s="2690">
        <v>731005</v>
      </c>
      <c r="BE38" s="2690">
        <v>758476</v>
      </c>
      <c r="BF38" s="2690">
        <v>832915</v>
      </c>
      <c r="BG38" s="2690">
        <v>858067</v>
      </c>
      <c r="BH38" s="2690">
        <v>879560</v>
      </c>
      <c r="BI38" s="2690">
        <v>889071</v>
      </c>
      <c r="BJ38" s="2690">
        <v>908689</v>
      </c>
      <c r="BK38" s="2690">
        <v>919742</v>
      </c>
      <c r="BL38" s="2690">
        <v>925848</v>
      </c>
      <c r="BM38" s="2690">
        <v>935242</v>
      </c>
      <c r="BN38" s="2690">
        <v>925194</v>
      </c>
      <c r="BO38" s="2690">
        <v>933381</v>
      </c>
      <c r="BP38" s="2690">
        <v>942015</v>
      </c>
      <c r="BQ38" s="2691">
        <v>940854</v>
      </c>
      <c r="BR38" s="2593">
        <v>949490</v>
      </c>
      <c r="BS38" s="2593">
        <v>955043</v>
      </c>
      <c r="BT38" s="2593">
        <v>941619</v>
      </c>
      <c r="BU38" s="2593">
        <v>948229</v>
      </c>
      <c r="BV38" s="2593">
        <v>948516</v>
      </c>
      <c r="BW38" s="2654">
        <v>964530</v>
      </c>
      <c r="BX38" s="2654">
        <v>970935</v>
      </c>
      <c r="BY38" s="2654">
        <v>951686</v>
      </c>
      <c r="BZ38" s="2654">
        <v>955733</v>
      </c>
      <c r="CA38" s="2654">
        <v>961636</v>
      </c>
      <c r="CB38" s="2654">
        <v>971144</v>
      </c>
      <c r="CC38" s="2654">
        <v>1020313</v>
      </c>
      <c r="CD38" s="2655">
        <v>1054427</v>
      </c>
      <c r="CE38" s="2655">
        <v>1063554</v>
      </c>
      <c r="CF38" s="2655">
        <v>1082866</v>
      </c>
      <c r="CG38" s="2656">
        <v>1099053</v>
      </c>
      <c r="CH38" s="2593">
        <v>1096488</v>
      </c>
      <c r="CI38" s="2593">
        <v>1103074</v>
      </c>
      <c r="CJ38" s="2593">
        <v>1027475</v>
      </c>
      <c r="CK38" s="2593">
        <v>1042447</v>
      </c>
      <c r="CL38" s="2593">
        <v>1052016</v>
      </c>
      <c r="CM38" s="2593">
        <v>1060931</v>
      </c>
      <c r="CN38" s="2593">
        <v>1076283</v>
      </c>
      <c r="CO38" s="2593">
        <v>1105684</v>
      </c>
      <c r="CP38" s="2593">
        <v>1111715</v>
      </c>
      <c r="CQ38" s="2593">
        <v>1131993</v>
      </c>
      <c r="CR38" s="2593">
        <v>1149028</v>
      </c>
      <c r="CS38" s="2593">
        <v>1164885</v>
      </c>
      <c r="CT38" s="2692">
        <v>1176052</v>
      </c>
      <c r="CU38" s="2593">
        <v>1184820</v>
      </c>
      <c r="CV38" s="2693">
        <v>1194417</v>
      </c>
      <c r="CW38" s="2693">
        <v>1208125</v>
      </c>
      <c r="CX38" s="2693">
        <v>1215189</v>
      </c>
      <c r="CY38" s="2693">
        <v>1234367</v>
      </c>
      <c r="CZ38" s="2693">
        <v>1245363</v>
      </c>
      <c r="DA38" s="2693">
        <v>1259364</v>
      </c>
      <c r="DB38" s="2693">
        <v>1277748</v>
      </c>
      <c r="DC38" s="2693">
        <v>1287327</v>
      </c>
      <c r="DD38" s="2693">
        <v>1299204</v>
      </c>
      <c r="DE38" s="2693">
        <v>1307420</v>
      </c>
      <c r="DF38" s="2693">
        <v>1305861</v>
      </c>
      <c r="DG38" s="2693">
        <v>1309959</v>
      </c>
      <c r="DH38" s="2693">
        <v>1315174</v>
      </c>
      <c r="DI38" s="2693">
        <v>1325954</v>
      </c>
      <c r="DJ38" s="2693">
        <v>1329927</v>
      </c>
      <c r="DK38" s="2693">
        <v>1318181</v>
      </c>
      <c r="DL38" s="2693">
        <v>1316640</v>
      </c>
    </row>
    <row r="39" spans="1:116" s="2647" customFormat="1" ht="19.5" thickBot="1" x14ac:dyDescent="0.3">
      <c r="A39" s="2651" t="s">
        <v>4491</v>
      </c>
      <c r="B39" s="2694"/>
      <c r="C39" s="2694"/>
      <c r="D39" s="2694"/>
      <c r="E39" s="2694"/>
      <c r="F39" s="2694"/>
      <c r="G39" s="2694"/>
      <c r="H39" s="2694"/>
      <c r="I39" s="2694"/>
      <c r="J39" s="2694"/>
      <c r="K39" s="2694"/>
      <c r="L39" s="2694"/>
      <c r="M39" s="2694"/>
      <c r="N39" s="2694"/>
      <c r="O39" s="2694"/>
      <c r="P39" s="2694"/>
      <c r="Q39" s="2694"/>
      <c r="R39" s="2694"/>
      <c r="S39" s="2694"/>
      <c r="T39" s="2694"/>
      <c r="U39" s="2694"/>
      <c r="V39" s="2694"/>
      <c r="W39" s="2694"/>
      <c r="X39" s="2694"/>
      <c r="Y39" s="2694"/>
      <c r="Z39" s="2694"/>
      <c r="AA39" s="2694"/>
      <c r="AB39" s="2694"/>
      <c r="AC39" s="2694"/>
      <c r="AD39" s="2694"/>
      <c r="AE39" s="2694"/>
      <c r="AF39" s="2694"/>
      <c r="AG39" s="2694"/>
      <c r="AH39" s="2694"/>
      <c r="AI39" s="2694"/>
      <c r="AJ39" s="2694"/>
      <c r="AK39" s="2694"/>
      <c r="AL39" s="2694"/>
      <c r="AM39" s="2694"/>
      <c r="AN39" s="2694"/>
      <c r="AO39" s="2694"/>
      <c r="AP39" s="2694"/>
      <c r="AQ39" s="2690"/>
      <c r="AR39" s="2690"/>
      <c r="AS39" s="2690"/>
      <c r="AT39" s="2690"/>
      <c r="AU39" s="2690"/>
      <c r="AV39" s="2690"/>
      <c r="AW39" s="2690">
        <v>513</v>
      </c>
      <c r="AX39" s="2690">
        <v>529</v>
      </c>
      <c r="AY39" s="2690">
        <v>536</v>
      </c>
      <c r="AZ39" s="2690">
        <v>545</v>
      </c>
      <c r="BA39" s="2690">
        <v>581</v>
      </c>
      <c r="BB39" s="2690">
        <v>564</v>
      </c>
      <c r="BC39" s="2690">
        <v>579</v>
      </c>
      <c r="BD39" s="2690">
        <v>366</v>
      </c>
      <c r="BE39" s="2690">
        <v>349</v>
      </c>
      <c r="BF39" s="2690">
        <v>373</v>
      </c>
      <c r="BG39" s="2690">
        <v>381</v>
      </c>
      <c r="BH39" s="2690">
        <v>446</v>
      </c>
      <c r="BI39" s="2690">
        <v>383</v>
      </c>
      <c r="BJ39" s="2690">
        <v>371</v>
      </c>
      <c r="BK39" s="2690">
        <v>394</v>
      </c>
      <c r="BL39" s="2690">
        <v>412</v>
      </c>
      <c r="BM39" s="2690">
        <v>447</v>
      </c>
      <c r="BN39" s="2690">
        <v>414</v>
      </c>
      <c r="BO39" s="2690">
        <v>428</v>
      </c>
      <c r="BP39" s="2690">
        <v>435</v>
      </c>
      <c r="BQ39" s="2691">
        <v>426</v>
      </c>
      <c r="BR39" s="2593">
        <v>349</v>
      </c>
      <c r="BS39" s="2593">
        <v>352</v>
      </c>
      <c r="BT39" s="2593">
        <v>456</v>
      </c>
      <c r="BU39" s="2593">
        <v>366</v>
      </c>
      <c r="BV39" s="2593">
        <v>393</v>
      </c>
      <c r="BW39" s="2654">
        <v>257</v>
      </c>
      <c r="BX39" s="2654">
        <v>424</v>
      </c>
      <c r="BY39" s="2654">
        <v>476</v>
      </c>
      <c r="BZ39" s="2654">
        <v>452</v>
      </c>
      <c r="CA39" s="2654">
        <v>465</v>
      </c>
      <c r="CB39" s="2654">
        <v>453</v>
      </c>
      <c r="CC39" s="2654">
        <v>479</v>
      </c>
      <c r="CD39" s="2655">
        <v>501</v>
      </c>
      <c r="CE39" s="2655">
        <v>501</v>
      </c>
      <c r="CF39" s="2655">
        <v>594</v>
      </c>
      <c r="CG39" s="2656">
        <v>516</v>
      </c>
      <c r="CH39" s="2593">
        <v>516</v>
      </c>
      <c r="CI39" s="2593">
        <v>601</v>
      </c>
      <c r="CJ39" s="2593">
        <v>565</v>
      </c>
      <c r="CK39" s="2593">
        <v>617</v>
      </c>
      <c r="CL39" s="2593">
        <v>657</v>
      </c>
      <c r="CM39" s="2593">
        <v>536</v>
      </c>
      <c r="CN39" s="2593">
        <v>1356</v>
      </c>
      <c r="CO39" s="2593">
        <v>1453</v>
      </c>
      <c r="CP39" s="2593">
        <v>1524</v>
      </c>
      <c r="CQ39" s="2593">
        <v>1656</v>
      </c>
      <c r="CR39" s="2593">
        <v>2109</v>
      </c>
      <c r="CS39" s="2593">
        <v>2001</v>
      </c>
      <c r="CT39" s="2692">
        <v>2242</v>
      </c>
      <c r="CU39" s="2593">
        <v>1910</v>
      </c>
      <c r="CV39" s="2693">
        <v>766</v>
      </c>
      <c r="CW39" s="2693">
        <v>1421</v>
      </c>
      <c r="CX39" s="2693">
        <v>2320</v>
      </c>
      <c r="CY39" s="2693">
        <v>2777</v>
      </c>
      <c r="CZ39" s="2693">
        <v>3072</v>
      </c>
      <c r="DA39" s="2693">
        <v>3162</v>
      </c>
      <c r="DB39" s="2693">
        <v>3489</v>
      </c>
      <c r="DC39" s="2693">
        <v>3588</v>
      </c>
      <c r="DD39" s="2693">
        <v>4317</v>
      </c>
      <c r="DE39" s="2693">
        <v>4011</v>
      </c>
      <c r="DF39" s="2693">
        <v>4132</v>
      </c>
      <c r="DG39" s="2693">
        <v>3399</v>
      </c>
      <c r="DH39" s="2693">
        <v>3406</v>
      </c>
      <c r="DI39" s="2693">
        <v>3648</v>
      </c>
      <c r="DJ39" s="2693">
        <v>4543</v>
      </c>
      <c r="DK39" s="2693">
        <v>4866</v>
      </c>
      <c r="DL39" s="2693">
        <v>4706</v>
      </c>
    </row>
    <row r="40" spans="1:116" s="2647" customFormat="1" ht="19.5" thickBot="1" x14ac:dyDescent="0.3">
      <c r="A40" s="2651"/>
      <c r="B40" s="2690"/>
      <c r="C40" s="2690"/>
      <c r="D40" s="2690"/>
      <c r="E40" s="2690"/>
      <c r="F40" s="2690"/>
      <c r="G40" s="2690"/>
      <c r="H40" s="2690"/>
      <c r="I40" s="2690"/>
      <c r="J40" s="2690"/>
      <c r="K40" s="2690"/>
      <c r="L40" s="2690"/>
      <c r="M40" s="2690"/>
      <c r="N40" s="2690"/>
      <c r="O40" s="2690"/>
      <c r="P40" s="2690"/>
      <c r="Q40" s="2690"/>
      <c r="R40" s="2690"/>
      <c r="S40" s="2690"/>
      <c r="T40" s="2690"/>
      <c r="U40" s="2690"/>
      <c r="V40" s="2690"/>
      <c r="W40" s="2690"/>
      <c r="X40" s="2690"/>
      <c r="Y40" s="2690"/>
      <c r="Z40" s="2690"/>
      <c r="AA40" s="2690"/>
      <c r="AB40" s="2690"/>
      <c r="AC40" s="2690"/>
      <c r="AD40" s="2690"/>
      <c r="AE40" s="2690"/>
      <c r="AF40" s="2690"/>
      <c r="AG40" s="2690"/>
      <c r="AH40" s="2690"/>
      <c r="AI40" s="2690"/>
      <c r="AJ40" s="2690"/>
      <c r="AK40" s="2690"/>
      <c r="AL40" s="2690"/>
      <c r="AM40" s="2690"/>
      <c r="AN40" s="2690"/>
      <c r="AO40" s="2690"/>
      <c r="AP40" s="2690"/>
      <c r="AQ40" s="2691"/>
      <c r="AR40" s="2690"/>
      <c r="AS40" s="2690"/>
      <c r="AT40" s="2690"/>
      <c r="AU40" s="2690"/>
      <c r="AV40" s="2690"/>
      <c r="AW40" s="2690"/>
      <c r="AX40" s="2690"/>
      <c r="AY40" s="2690"/>
      <c r="AZ40" s="2690"/>
      <c r="BA40" s="2690"/>
      <c r="BB40" s="2690"/>
      <c r="BC40" s="2690"/>
      <c r="BD40" s="2690"/>
      <c r="BE40" s="2690"/>
      <c r="BF40" s="2690"/>
      <c r="BG40" s="2690"/>
      <c r="BH40" s="2695"/>
      <c r="BI40" s="2696"/>
      <c r="BJ40" s="2696"/>
      <c r="BK40" s="2696"/>
      <c r="BL40" s="2696"/>
      <c r="BM40" s="2696"/>
      <c r="BN40" s="2696"/>
      <c r="BO40" s="2696"/>
      <c r="BP40" s="2696"/>
      <c r="BQ40" s="2697"/>
      <c r="BR40" s="2593"/>
      <c r="BS40" s="2593"/>
      <c r="BT40" s="2593"/>
      <c r="BU40" s="2593"/>
      <c r="BV40" s="2593"/>
      <c r="BW40" s="2654"/>
      <c r="BX40" s="2654"/>
      <c r="BY40" s="2654"/>
      <c r="BZ40" s="2654"/>
      <c r="CA40" s="2654"/>
      <c r="CB40" s="2654"/>
      <c r="CC40" s="2654"/>
      <c r="CD40" s="2655"/>
      <c r="CE40" s="2655"/>
      <c r="CF40" s="2655"/>
      <c r="CG40" s="2656"/>
      <c r="CH40" s="2593"/>
      <c r="CI40" s="2593"/>
      <c r="CJ40" s="2593"/>
      <c r="CK40" s="2593"/>
      <c r="CL40" s="2593"/>
      <c r="CM40" s="2593"/>
      <c r="CN40" s="2593"/>
      <c r="CO40" s="2593"/>
      <c r="CP40" s="2593"/>
      <c r="CQ40" s="2593"/>
      <c r="CR40" s="2593"/>
      <c r="CS40" s="2593"/>
      <c r="CT40" s="2692"/>
      <c r="CU40" s="2593"/>
      <c r="CV40" s="2693"/>
      <c r="CW40" s="2693"/>
      <c r="CX40" s="2693"/>
      <c r="CY40" s="2693"/>
      <c r="CZ40" s="2693"/>
      <c r="DA40" s="2693"/>
      <c r="DB40" s="2693"/>
      <c r="DC40" s="2693"/>
      <c r="DD40" s="2693"/>
      <c r="DE40" s="2693"/>
      <c r="DF40" s="2693"/>
      <c r="DG40" s="2693"/>
      <c r="DH40" s="2693"/>
      <c r="DI40" s="2693"/>
      <c r="DJ40" s="2693"/>
      <c r="DK40" s="2693"/>
      <c r="DL40" s="2693"/>
    </row>
    <row r="41" spans="1:116" s="2647" customFormat="1" ht="19.5" thickTop="1" x14ac:dyDescent="0.25">
      <c r="A41" s="2651" t="s">
        <v>4492</v>
      </c>
      <c r="B41" s="2698">
        <v>238413</v>
      </c>
      <c r="C41" s="2698">
        <v>238093</v>
      </c>
      <c r="D41" s="2698">
        <v>261162</v>
      </c>
      <c r="E41" s="2698">
        <v>277292</v>
      </c>
      <c r="F41" s="2698">
        <v>283585</v>
      </c>
      <c r="G41" s="2698">
        <v>266059</v>
      </c>
      <c r="H41" s="2698">
        <v>290958</v>
      </c>
      <c r="I41" s="2698">
        <v>283367</v>
      </c>
      <c r="J41" s="2698">
        <v>264927</v>
      </c>
      <c r="K41" s="2698">
        <v>315412</v>
      </c>
      <c r="L41" s="2698">
        <v>295863</v>
      </c>
      <c r="M41" s="2698">
        <v>392058</v>
      </c>
      <c r="N41" s="2698">
        <v>351065</v>
      </c>
      <c r="O41" s="2698">
        <v>327122</v>
      </c>
      <c r="P41" s="2698">
        <v>380181</v>
      </c>
      <c r="Q41" s="2698">
        <v>385013</v>
      </c>
      <c r="R41" s="2698">
        <v>366954</v>
      </c>
      <c r="S41" s="2698">
        <v>406022</v>
      </c>
      <c r="T41" s="2698">
        <v>392209</v>
      </c>
      <c r="U41" s="2698">
        <v>375620</v>
      </c>
      <c r="V41" s="2698">
        <v>410190</v>
      </c>
      <c r="W41" s="2698">
        <v>398849</v>
      </c>
      <c r="X41" s="2698">
        <v>525624</v>
      </c>
      <c r="Y41" s="2698">
        <v>402112</v>
      </c>
      <c r="Z41" s="2698">
        <v>375413</v>
      </c>
      <c r="AA41" s="2698">
        <v>422037</v>
      </c>
      <c r="AB41" s="2698">
        <v>435923</v>
      </c>
      <c r="AC41" s="2698">
        <v>441066</v>
      </c>
      <c r="AD41" s="2698">
        <v>420177</v>
      </c>
      <c r="AE41" s="2698">
        <v>454337</v>
      </c>
      <c r="AF41" s="2698">
        <v>481938</v>
      </c>
      <c r="AG41" s="2698">
        <v>466579</v>
      </c>
      <c r="AH41" s="2698">
        <v>504400</v>
      </c>
      <c r="AI41" s="2698">
        <v>500404</v>
      </c>
      <c r="AJ41" s="2698">
        <v>614221</v>
      </c>
      <c r="AK41" s="2698">
        <v>506560</v>
      </c>
      <c r="AL41" s="2698">
        <v>482473</v>
      </c>
      <c r="AM41" s="2698">
        <v>540918</v>
      </c>
      <c r="AN41" s="2698">
        <v>534150</v>
      </c>
      <c r="AO41" s="2698">
        <v>545998</v>
      </c>
      <c r="AP41" s="2698"/>
      <c r="AQ41" s="2691"/>
      <c r="AR41" s="2699"/>
      <c r="AS41" s="2699"/>
      <c r="AT41" s="2699"/>
      <c r="AU41" s="2699"/>
      <c r="AV41" s="2699"/>
      <c r="AW41" s="2699">
        <v>484014</v>
      </c>
      <c r="AX41" s="2699">
        <v>441607</v>
      </c>
      <c r="AY41" s="2699">
        <v>478285</v>
      </c>
      <c r="AZ41" s="2699">
        <v>472079</v>
      </c>
      <c r="BA41" s="2699">
        <v>492814</v>
      </c>
      <c r="BB41" s="2699">
        <v>464036</v>
      </c>
      <c r="BC41" s="2699">
        <v>509329</v>
      </c>
      <c r="BD41" s="2699">
        <v>516251</v>
      </c>
      <c r="BE41" s="2699">
        <v>510762</v>
      </c>
      <c r="BF41" s="2699">
        <v>557220</v>
      </c>
      <c r="BG41" s="2699">
        <v>552943</v>
      </c>
      <c r="BH41" s="2699">
        <v>689013</v>
      </c>
      <c r="BI41" s="2699">
        <v>618500</v>
      </c>
      <c r="BJ41" s="2699">
        <v>574868</v>
      </c>
      <c r="BK41" s="2699">
        <v>655362</v>
      </c>
      <c r="BL41" s="2699">
        <v>653193</v>
      </c>
      <c r="BM41" s="2699">
        <v>706131</v>
      </c>
      <c r="BN41" s="2699">
        <v>665428</v>
      </c>
      <c r="BO41" s="2699">
        <v>715621</v>
      </c>
      <c r="BP41" s="2699">
        <v>722923</v>
      </c>
      <c r="BQ41" s="2700">
        <v>700193</v>
      </c>
      <c r="BR41" s="2659">
        <v>763127</v>
      </c>
      <c r="BS41" s="2659">
        <v>754532</v>
      </c>
      <c r="BT41" s="2659">
        <v>928264</v>
      </c>
      <c r="BU41" s="2659">
        <v>802564</v>
      </c>
      <c r="BV41" s="2659">
        <v>758901</v>
      </c>
      <c r="BW41" s="2660">
        <v>876852</v>
      </c>
      <c r="BX41" s="2660">
        <v>862030</v>
      </c>
      <c r="BY41" s="2660">
        <v>913581</v>
      </c>
      <c r="BZ41" s="2660">
        <v>874714</v>
      </c>
      <c r="CA41" s="2660">
        <v>949522</v>
      </c>
      <c r="CB41" s="2660">
        <v>948363</v>
      </c>
      <c r="CC41" s="2660">
        <v>926335</v>
      </c>
      <c r="CD41" s="2661">
        <v>1015480</v>
      </c>
      <c r="CE41" s="2661">
        <v>1004407</v>
      </c>
      <c r="CF41" s="2661">
        <v>1244147</v>
      </c>
      <c r="CG41" s="2662">
        <v>1067960</v>
      </c>
      <c r="CH41" s="2659">
        <v>1028234</v>
      </c>
      <c r="CI41" s="2659">
        <v>1095154</v>
      </c>
      <c r="CJ41" s="2659">
        <v>1207603</v>
      </c>
      <c r="CK41" s="2659">
        <v>1282690</v>
      </c>
      <c r="CL41" s="2659">
        <v>1252951</v>
      </c>
      <c r="CM41" s="2659">
        <v>1323761</v>
      </c>
      <c r="CN41" s="2659">
        <v>1388106</v>
      </c>
      <c r="CO41" s="2659">
        <v>1390360</v>
      </c>
      <c r="CP41" s="2659">
        <v>1518406</v>
      </c>
      <c r="CQ41" s="2659">
        <v>1507734</v>
      </c>
      <c r="CR41" s="2659">
        <v>1833650</v>
      </c>
      <c r="CS41" s="2659">
        <v>1596940</v>
      </c>
      <c r="CT41" s="2701">
        <v>1565197</v>
      </c>
      <c r="CU41" s="2659">
        <v>1680379</v>
      </c>
      <c r="CV41" s="2702">
        <v>1601207</v>
      </c>
      <c r="CW41" s="2702">
        <v>1892092</v>
      </c>
      <c r="CX41" s="2702">
        <v>1898007</v>
      </c>
      <c r="CY41" s="2702">
        <v>2041337</v>
      </c>
      <c r="CZ41" s="2702">
        <v>2068502</v>
      </c>
      <c r="DA41" s="2702">
        <v>2035378</v>
      </c>
      <c r="DB41" s="2702">
        <v>2250420</v>
      </c>
      <c r="DC41" s="2702">
        <v>2203339</v>
      </c>
      <c r="DD41" s="2702">
        <v>2827459</v>
      </c>
      <c r="DE41" s="2702">
        <v>2311418</v>
      </c>
      <c r="DF41" s="2702">
        <v>2189605</v>
      </c>
      <c r="DG41" s="2702">
        <v>2216750</v>
      </c>
      <c r="DH41" s="2702">
        <v>2513901</v>
      </c>
      <c r="DI41" s="2702">
        <v>2799194</v>
      </c>
      <c r="DJ41" s="2702">
        <v>2642710</v>
      </c>
      <c r="DK41" s="2702">
        <v>2738685</v>
      </c>
      <c r="DL41" s="2702">
        <v>2499803</v>
      </c>
    </row>
    <row r="42" spans="1:116" s="2601" customFormat="1" ht="19.5" thickBot="1" x14ac:dyDescent="0.3">
      <c r="A42" s="2665" t="s">
        <v>4493</v>
      </c>
      <c r="B42" s="2703">
        <v>43475.962768999998</v>
      </c>
      <c r="C42" s="2703">
        <v>53599.680598999999</v>
      </c>
      <c r="D42" s="2703">
        <v>50754</v>
      </c>
      <c r="E42" s="2703">
        <v>44273.632428999998</v>
      </c>
      <c r="F42" s="2703">
        <v>56415.093000000001</v>
      </c>
      <c r="G42" s="2703">
        <v>69886.773830000006</v>
      </c>
      <c r="H42" s="2703">
        <v>95686.427930000005</v>
      </c>
      <c r="I42" s="2703">
        <v>99053.420203000001</v>
      </c>
      <c r="J42" s="2703">
        <v>109788.97238200001</v>
      </c>
      <c r="K42" s="2703">
        <v>94589.501147999996</v>
      </c>
      <c r="L42" s="2703">
        <v>111014.214874</v>
      </c>
      <c r="M42" s="2703">
        <v>135896.03765000001</v>
      </c>
      <c r="N42" s="2703">
        <v>91072.939985999998</v>
      </c>
      <c r="O42" s="2703">
        <v>105733.91310200001</v>
      </c>
      <c r="P42" s="2703">
        <v>156737.17344799999</v>
      </c>
      <c r="Q42" s="2703">
        <v>88654.171180000005</v>
      </c>
      <c r="R42" s="2703">
        <v>123315.401</v>
      </c>
      <c r="S42" s="2703">
        <v>110439.07325723401</v>
      </c>
      <c r="T42" s="2703">
        <v>83870.612330999997</v>
      </c>
      <c r="U42" s="2703">
        <v>131569.13808400001</v>
      </c>
      <c r="V42" s="2703">
        <v>105040.50852712478</v>
      </c>
      <c r="W42" s="2703">
        <v>84908.775735624222</v>
      </c>
      <c r="X42" s="2703">
        <v>187514.1931471756</v>
      </c>
      <c r="Y42" s="2703">
        <v>117692.056832556</v>
      </c>
      <c r="Z42" s="2703">
        <v>82396.713636</v>
      </c>
      <c r="AA42" s="2703">
        <v>104323</v>
      </c>
      <c r="AB42" s="2703">
        <v>97269</v>
      </c>
      <c r="AC42" s="2703">
        <v>126271.62020400001</v>
      </c>
      <c r="AD42" s="2703">
        <v>179424.24770530299</v>
      </c>
      <c r="AE42" s="2703">
        <v>143778.00127400001</v>
      </c>
      <c r="AF42" s="2703">
        <v>126622.30538200001</v>
      </c>
      <c r="AG42" s="2703">
        <v>146464.13355699999</v>
      </c>
      <c r="AH42" s="2703">
        <v>159790.540978</v>
      </c>
      <c r="AI42" s="2703">
        <v>201645.420835</v>
      </c>
      <c r="AJ42" s="2703">
        <v>268652.59542799997</v>
      </c>
      <c r="AK42" s="2703">
        <v>177035.007265758</v>
      </c>
      <c r="AL42" s="2703">
        <v>213554.44691599999</v>
      </c>
      <c r="AM42" s="2703">
        <f>254231630497.023/1000000</f>
        <v>254231.630497023</v>
      </c>
      <c r="AN42" s="2703">
        <v>212520</v>
      </c>
      <c r="AO42" s="2703">
        <v>170706.24584941001</v>
      </c>
      <c r="AP42" s="2703"/>
      <c r="AQ42" s="2704"/>
      <c r="AR42" s="2705"/>
      <c r="AS42" s="2705"/>
      <c r="AT42" s="2705"/>
      <c r="AU42" s="2705"/>
      <c r="AV42" s="2705"/>
      <c r="AW42" s="2705">
        <v>144.076719</v>
      </c>
      <c r="AX42" s="2705">
        <v>139.514498</v>
      </c>
      <c r="AY42" s="2705">
        <v>151.15639999999999</v>
      </c>
      <c r="AZ42" s="2705">
        <v>152.35351800000001</v>
      </c>
      <c r="BA42" s="2705">
        <v>171.221</v>
      </c>
      <c r="BB42" s="2705">
        <v>165.06743270000001</v>
      </c>
      <c r="BC42" s="2705">
        <v>191.357879</v>
      </c>
      <c r="BD42" s="2705">
        <v>198</v>
      </c>
      <c r="BE42" s="2705">
        <v>209</v>
      </c>
      <c r="BF42" s="2705">
        <v>240.162262</v>
      </c>
      <c r="BG42" s="2705">
        <v>254</v>
      </c>
      <c r="BH42" s="2705">
        <v>356.887002</v>
      </c>
      <c r="BI42" s="2705">
        <v>261</v>
      </c>
      <c r="BJ42" s="2705">
        <v>264.89435500000002</v>
      </c>
      <c r="BK42" s="2705">
        <v>319.31384800000001</v>
      </c>
      <c r="BL42" s="2705">
        <v>318.80098099999998</v>
      </c>
      <c r="BM42" s="2705">
        <v>371</v>
      </c>
      <c r="BN42" s="2705">
        <v>359.79</v>
      </c>
      <c r="BO42" s="2705">
        <v>387</v>
      </c>
      <c r="BP42" s="2705">
        <v>411</v>
      </c>
      <c r="BQ42" s="2704">
        <v>414</v>
      </c>
      <c r="BR42" s="2666">
        <v>462</v>
      </c>
      <c r="BS42" s="2666">
        <v>494</v>
      </c>
      <c r="BT42" s="2666">
        <v>683</v>
      </c>
      <c r="BU42" s="2667">
        <v>445</v>
      </c>
      <c r="BV42" s="2666">
        <v>498</v>
      </c>
      <c r="BW42" s="2706">
        <v>628</v>
      </c>
      <c r="BX42" s="2706">
        <v>598</v>
      </c>
      <c r="BY42" s="2706">
        <v>685</v>
      </c>
      <c r="BZ42" s="2706">
        <v>658</v>
      </c>
      <c r="CA42" s="2706">
        <v>740</v>
      </c>
      <c r="CB42" s="2706">
        <v>746</v>
      </c>
      <c r="CC42" s="2706">
        <v>750</v>
      </c>
      <c r="CD42" s="2707">
        <v>883.54638162000003</v>
      </c>
      <c r="CE42" s="2707">
        <v>892.819615</v>
      </c>
      <c r="CF42" s="2707">
        <v>1259.60703582</v>
      </c>
      <c r="CG42" s="2708">
        <v>912.87033027999996</v>
      </c>
      <c r="CH42" s="2666">
        <v>942.25861424000004</v>
      </c>
      <c r="CI42" s="2666">
        <v>1131.9104803</v>
      </c>
      <c r="CJ42" s="2666">
        <v>1201.6992961200001</v>
      </c>
      <c r="CK42" s="2666">
        <v>1365</v>
      </c>
      <c r="CL42" s="2666">
        <v>1323</v>
      </c>
      <c r="CM42" s="2666">
        <v>1485.02323998</v>
      </c>
      <c r="CN42" s="2666">
        <v>1547</v>
      </c>
      <c r="CO42" s="2666">
        <v>1550</v>
      </c>
      <c r="CP42" s="2666">
        <v>1780</v>
      </c>
      <c r="CQ42" s="2666">
        <v>1733</v>
      </c>
      <c r="CR42" s="2666">
        <v>2382</v>
      </c>
      <c r="CS42" s="2709">
        <v>1790</v>
      </c>
      <c r="CT42" s="2672">
        <v>1813.2225481200001</v>
      </c>
      <c r="CU42" s="2672">
        <v>1754.5599538699998</v>
      </c>
      <c r="CV42" s="2710">
        <v>1719</v>
      </c>
      <c r="CW42" s="2710">
        <v>2336</v>
      </c>
      <c r="CX42" s="2710">
        <v>2420</v>
      </c>
      <c r="CY42" s="2710">
        <v>2678</v>
      </c>
      <c r="CZ42" s="2710">
        <v>2669.7463369700004</v>
      </c>
      <c r="DA42" s="2710">
        <v>2666</v>
      </c>
      <c r="DB42" s="2710">
        <v>2979</v>
      </c>
      <c r="DC42" s="2710">
        <v>2906</v>
      </c>
      <c r="DD42" s="2710">
        <v>4209</v>
      </c>
      <c r="DE42" s="2710">
        <v>2871</v>
      </c>
      <c r="DF42" s="2710">
        <v>3005.8193708700001</v>
      </c>
      <c r="DG42" s="2710">
        <v>2919.8340456999999</v>
      </c>
      <c r="DH42" s="2710">
        <v>3318.7448654999998</v>
      </c>
      <c r="DI42" s="2710">
        <v>3914.1980994300002</v>
      </c>
      <c r="DJ42" s="2710">
        <v>3812.0738489</v>
      </c>
      <c r="DK42" s="2710">
        <v>3764.3706108999995</v>
      </c>
      <c r="DL42" s="2710">
        <v>3091.8570486100002</v>
      </c>
    </row>
    <row r="43" spans="1:116" s="2647" customFormat="1" ht="19.5" thickTop="1" x14ac:dyDescent="0.25">
      <c r="A43" s="2628" t="s">
        <v>4494</v>
      </c>
      <c r="B43" s="2711"/>
      <c r="C43" s="2711"/>
      <c r="D43" s="2711"/>
      <c r="E43" s="2711"/>
      <c r="F43" s="2711"/>
      <c r="G43" s="2711"/>
      <c r="H43" s="2711"/>
      <c r="I43" s="2711"/>
      <c r="J43" s="2711"/>
      <c r="K43" s="2711"/>
      <c r="L43" s="2711"/>
      <c r="M43" s="2711"/>
      <c r="N43" s="2711"/>
      <c r="O43" s="2711"/>
      <c r="P43" s="2711"/>
      <c r="Q43" s="2711"/>
      <c r="R43" s="2711"/>
      <c r="S43" s="2711"/>
      <c r="T43" s="2711"/>
      <c r="U43" s="2711"/>
      <c r="V43" s="2711"/>
      <c r="W43" s="2711"/>
      <c r="X43" s="2711"/>
      <c r="Y43" s="2711"/>
      <c r="Z43" s="2711"/>
      <c r="AA43" s="2711"/>
      <c r="AB43" s="2711"/>
      <c r="AC43" s="2711"/>
      <c r="AD43" s="2711"/>
      <c r="AE43" s="2711"/>
      <c r="AF43" s="2711"/>
      <c r="AG43" s="2711"/>
      <c r="AH43" s="2711"/>
      <c r="AI43" s="2711"/>
      <c r="AJ43" s="2711"/>
      <c r="AK43" s="2711"/>
      <c r="AL43" s="2711"/>
      <c r="AM43" s="2711"/>
      <c r="AN43" s="2711"/>
      <c r="AO43" s="2711"/>
      <c r="AP43" s="2711"/>
      <c r="AQ43" s="2711"/>
      <c r="AR43" s="2711"/>
      <c r="AS43" s="2711"/>
      <c r="AT43" s="2711"/>
      <c r="AU43" s="2711"/>
      <c r="AV43" s="2711"/>
      <c r="AW43" s="2711"/>
      <c r="AX43" s="2711"/>
      <c r="AY43" s="2711"/>
      <c r="AZ43" s="2711"/>
      <c r="BA43" s="2711"/>
      <c r="BB43" s="2711"/>
      <c r="BC43" s="2711"/>
      <c r="BD43" s="2711"/>
      <c r="BE43" s="2711"/>
      <c r="BF43" s="2711"/>
      <c r="BG43" s="2711"/>
      <c r="BH43" s="2711"/>
      <c r="BI43" s="2711"/>
      <c r="BJ43" s="2711"/>
      <c r="BK43" s="2711"/>
      <c r="BL43" s="2711"/>
      <c r="BM43" s="2711"/>
      <c r="BN43" s="2711"/>
      <c r="BO43" s="2711"/>
      <c r="BP43" s="2711"/>
      <c r="BQ43" s="2711"/>
      <c r="BR43" s="2711"/>
      <c r="BS43" s="2711"/>
      <c r="BT43" s="2711"/>
      <c r="BU43" s="2712"/>
      <c r="BV43" s="2711"/>
      <c r="BW43" s="2713"/>
      <c r="BX43" s="2713"/>
      <c r="BY43" s="2713"/>
      <c r="BZ43" s="2713"/>
      <c r="CA43" s="2713"/>
      <c r="CB43" s="2713"/>
      <c r="CC43" s="2713"/>
      <c r="CD43" s="2713"/>
      <c r="CE43" s="2713"/>
      <c r="CF43" s="2713"/>
      <c r="CG43" s="2713"/>
      <c r="CH43" s="2713"/>
      <c r="CI43" s="2713"/>
      <c r="CJ43" s="2713"/>
      <c r="CK43" s="2713"/>
      <c r="CL43" s="2713"/>
      <c r="CM43" s="2713"/>
      <c r="CN43" s="2713"/>
      <c r="CO43" s="2713"/>
      <c r="CP43" s="2713"/>
      <c r="CQ43" s="2713"/>
      <c r="CR43" s="2713"/>
      <c r="CS43" s="2713"/>
      <c r="CT43" s="2713"/>
      <c r="CU43" s="2713"/>
      <c r="CV43" s="2713"/>
      <c r="CW43" s="2713"/>
      <c r="CX43" s="2713"/>
      <c r="CY43" s="2713"/>
      <c r="CZ43" s="2713"/>
      <c r="DA43" s="2713"/>
      <c r="DB43" s="2713"/>
      <c r="DC43" s="2713"/>
      <c r="DD43" s="2713"/>
      <c r="DE43" s="2713"/>
      <c r="DF43" s="2713"/>
      <c r="DG43" s="2713"/>
      <c r="DH43" s="2713"/>
      <c r="DI43" s="2714"/>
      <c r="DJ43" s="2713"/>
      <c r="DK43" s="2713"/>
      <c r="DL43" s="2713"/>
    </row>
    <row r="44" spans="1:116" s="2630" customFormat="1" x14ac:dyDescent="0.25">
      <c r="A44" s="2628" t="s">
        <v>4495</v>
      </c>
      <c r="B44" s="2629"/>
      <c r="C44" s="2629"/>
      <c r="D44" s="2629"/>
      <c r="E44" s="2629"/>
      <c r="F44" s="2629"/>
      <c r="G44" s="2629"/>
      <c r="H44" s="2629"/>
      <c r="I44" s="2629"/>
      <c r="J44" s="2629"/>
      <c r="K44" s="2629"/>
      <c r="L44" s="2629"/>
      <c r="M44" s="2629"/>
      <c r="N44" s="2629"/>
      <c r="O44" s="2629"/>
      <c r="P44" s="2629"/>
      <c r="Q44" s="2629"/>
      <c r="R44" s="2629"/>
      <c r="S44" s="2629"/>
      <c r="T44" s="2629"/>
      <c r="U44" s="2629"/>
      <c r="V44" s="2629"/>
      <c r="W44" s="2629"/>
      <c r="X44" s="2629"/>
      <c r="Y44" s="2629"/>
      <c r="Z44" s="2629"/>
      <c r="AA44" s="2629"/>
      <c r="AB44" s="2629"/>
      <c r="AC44" s="2629"/>
      <c r="AD44" s="2629"/>
      <c r="AE44" s="2629"/>
      <c r="AF44" s="2629"/>
      <c r="AG44" s="2629"/>
      <c r="AH44" s="2629"/>
      <c r="AI44" s="2629"/>
      <c r="AJ44" s="2629"/>
      <c r="AK44" s="2629"/>
      <c r="AL44" s="2629"/>
      <c r="AM44" s="2629"/>
      <c r="AN44" s="2629"/>
      <c r="AO44" s="2629"/>
      <c r="AP44" s="2629"/>
      <c r="AQ44" s="2629"/>
      <c r="AR44" s="2629"/>
      <c r="AS44" s="2629"/>
      <c r="AT44" s="2629"/>
      <c r="AU44" s="2629"/>
      <c r="AV44" s="2629"/>
      <c r="AW44" s="2629"/>
      <c r="AX44" s="2629"/>
      <c r="AY44" s="2629"/>
      <c r="AZ44" s="2629"/>
      <c r="BA44" s="2629"/>
      <c r="BB44" s="2629"/>
      <c r="BC44" s="2629"/>
      <c r="BD44" s="2629"/>
      <c r="BE44" s="2629"/>
      <c r="BF44" s="2629"/>
      <c r="BG44" s="2629"/>
      <c r="BH44" s="2629" t="s">
        <v>4496</v>
      </c>
      <c r="BI44" s="2629"/>
      <c r="BJ44" s="2629"/>
      <c r="BK44" s="2629"/>
      <c r="BL44" s="2629"/>
      <c r="BM44" s="2629"/>
      <c r="BN44" s="2629"/>
      <c r="BO44" s="2629"/>
      <c r="BP44" s="2629"/>
      <c r="BQ44" s="2629"/>
      <c r="BT44" s="2629"/>
      <c r="BU44" s="2629"/>
      <c r="BV44" s="2629"/>
      <c r="BW44" s="2631"/>
      <c r="BX44" s="2631"/>
      <c r="BY44" s="2631"/>
      <c r="BZ44" s="2631"/>
      <c r="CA44" s="2631"/>
      <c r="CB44" s="2631"/>
      <c r="CC44" s="2631"/>
      <c r="CD44" s="2631"/>
      <c r="CE44" s="2631"/>
      <c r="CF44" s="2631"/>
      <c r="CG44" s="2631"/>
      <c r="CH44" s="2631"/>
      <c r="CI44" s="2631"/>
      <c r="CJ44" s="2631"/>
      <c r="CK44" s="2631"/>
      <c r="CL44" s="2631"/>
      <c r="CM44" s="2631"/>
      <c r="CN44" s="2631"/>
      <c r="CO44" s="2631"/>
      <c r="CP44" s="2631"/>
      <c r="CQ44" s="2631"/>
      <c r="CR44" s="2631"/>
      <c r="CS44" s="2631"/>
      <c r="CT44" s="2631"/>
      <c r="CU44" s="2631"/>
      <c r="CV44" s="2631"/>
      <c r="CW44" s="2631"/>
      <c r="CX44" s="2631"/>
      <c r="CY44" s="2631"/>
      <c r="CZ44" s="2631"/>
      <c r="DA44" s="2631"/>
      <c r="DB44" s="2631"/>
      <c r="DC44" s="2631"/>
      <c r="DD44" s="2631"/>
      <c r="DE44" s="2631"/>
      <c r="DF44" s="2631"/>
      <c r="DG44" s="2631"/>
      <c r="DH44" s="2631"/>
      <c r="DI44" s="2631"/>
      <c r="DJ44" s="2631"/>
      <c r="DK44" s="2631"/>
      <c r="DL44" s="2631"/>
    </row>
    <row r="45" spans="1:116" s="2630" customFormat="1" x14ac:dyDescent="0.25">
      <c r="A45" s="2628" t="s">
        <v>4497</v>
      </c>
      <c r="B45" s="2629"/>
      <c r="C45" s="2629"/>
      <c r="D45" s="2629"/>
      <c r="E45" s="2629"/>
      <c r="F45" s="2629"/>
      <c r="G45" s="2629"/>
      <c r="H45" s="2629"/>
      <c r="I45" s="2629"/>
      <c r="J45" s="2629"/>
      <c r="K45" s="2629"/>
      <c r="L45" s="2629"/>
      <c r="M45" s="2629"/>
      <c r="N45" s="2629"/>
      <c r="O45" s="2629"/>
      <c r="P45" s="2629"/>
      <c r="Q45" s="2629"/>
      <c r="R45" s="2629"/>
      <c r="S45" s="2629"/>
      <c r="T45" s="2629"/>
      <c r="U45" s="2629"/>
      <c r="V45" s="2629"/>
      <c r="W45" s="2629"/>
      <c r="X45" s="2629"/>
      <c r="Y45" s="2629"/>
      <c r="Z45" s="2629"/>
      <c r="AA45" s="2629"/>
      <c r="AB45" s="2629"/>
      <c r="AC45" s="2629"/>
      <c r="AD45" s="2629"/>
      <c r="AE45" s="2629"/>
      <c r="AF45" s="2629"/>
      <c r="AG45" s="2629"/>
      <c r="AH45" s="2629"/>
      <c r="AI45" s="2629"/>
      <c r="AJ45" s="2629"/>
      <c r="AK45" s="2629"/>
      <c r="AL45" s="2629"/>
      <c r="AM45" s="2629"/>
      <c r="AN45" s="2629"/>
      <c r="AO45" s="2629"/>
      <c r="AP45" s="2629"/>
      <c r="AQ45" s="2629"/>
      <c r="AR45" s="2629"/>
      <c r="AS45" s="2629"/>
      <c r="AT45" s="2629"/>
      <c r="AU45" s="2629"/>
      <c r="AV45" s="2629"/>
      <c r="AW45" s="2629"/>
      <c r="AX45" s="2629"/>
      <c r="AY45" s="2629"/>
      <c r="AZ45" s="2629"/>
      <c r="BA45" s="2629"/>
      <c r="BB45" s="2629"/>
      <c r="BC45" s="2629"/>
      <c r="BD45" s="2629"/>
      <c r="BE45" s="2629"/>
      <c r="BF45" s="2629"/>
      <c r="BG45" s="2629"/>
      <c r="BH45" s="2629"/>
      <c r="BI45" s="2629"/>
      <c r="BJ45" s="2629"/>
      <c r="BK45" s="2629"/>
      <c r="BL45" s="2629"/>
      <c r="BM45" s="2629"/>
      <c r="BN45" s="2629"/>
      <c r="BO45" s="2629"/>
      <c r="BP45" s="2629"/>
      <c r="BQ45" s="2629"/>
      <c r="BT45" s="2629"/>
      <c r="BU45" s="2629"/>
      <c r="BV45" s="2629"/>
      <c r="BW45" s="2631"/>
      <c r="BX45" s="2631"/>
      <c r="BY45" s="2631"/>
      <c r="BZ45" s="2631"/>
      <c r="CA45" s="2631"/>
      <c r="CB45" s="2631"/>
      <c r="CC45" s="2631"/>
      <c r="CD45" s="2631"/>
      <c r="CE45" s="2631"/>
      <c r="CF45" s="2631"/>
      <c r="CG45" s="2632"/>
      <c r="CH45" s="2632"/>
      <c r="CI45" s="2632"/>
      <c r="CJ45" s="2632"/>
      <c r="CK45" s="2632"/>
      <c r="CL45" s="2632"/>
      <c r="CM45" s="2632"/>
      <c r="CN45" s="2632"/>
      <c r="CO45" s="2632"/>
      <c r="CP45" s="2632"/>
      <c r="CQ45" s="2632"/>
      <c r="CR45" s="2632"/>
      <c r="CS45" s="2632"/>
      <c r="CT45" s="2632"/>
      <c r="CU45" s="2632"/>
      <c r="CV45" s="2632"/>
      <c r="CW45" s="2632"/>
      <c r="CX45" s="2632"/>
      <c r="CY45" s="2632"/>
      <c r="CZ45" s="2632"/>
      <c r="DA45" s="2632"/>
      <c r="DB45" s="2632"/>
      <c r="DC45" s="2632"/>
      <c r="DD45" s="2632"/>
      <c r="DE45" s="2632"/>
      <c r="DF45" s="2632"/>
      <c r="DG45" s="2632"/>
      <c r="DH45" s="2632"/>
      <c r="DI45" s="2632"/>
      <c r="DJ45" s="2631"/>
      <c r="DK45" s="2631"/>
      <c r="DL45" s="2631"/>
    </row>
    <row r="46" spans="1:116" x14ac:dyDescent="0.25">
      <c r="DJ46" s="2715"/>
      <c r="DK46" s="2715"/>
      <c r="DL46" s="2715"/>
    </row>
  </sheetData>
  <pageMargins left="0.7" right="0.7" top="0.75" bottom="0.75" header="0.3" footer="0.3"/>
  <pageSetup paperSize="9" scale="56"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25"/>
  <sheetViews>
    <sheetView zoomScale="70" zoomScaleNormal="70" workbookViewId="0"/>
  </sheetViews>
  <sheetFormatPr defaultColWidth="9.140625" defaultRowHeight="12.75" x14ac:dyDescent="0.2"/>
  <cols>
    <col min="1" max="1" width="47.7109375" style="2719" customWidth="1"/>
    <col min="2" max="32" width="13.42578125" style="2719" hidden="1" customWidth="1"/>
    <col min="33" max="33" width="3" style="2719" hidden="1" customWidth="1"/>
    <col min="34" max="49" width="13.42578125" style="2719" hidden="1" customWidth="1"/>
    <col min="50" max="50" width="10.42578125" style="2719" hidden="1" customWidth="1"/>
    <col min="51" max="51" width="9.140625" style="2719" hidden="1" customWidth="1"/>
    <col min="52" max="54" width="13.85546875" style="2719" hidden="1" customWidth="1"/>
    <col min="55" max="57" width="11.5703125" style="2719" hidden="1" customWidth="1"/>
    <col min="58" max="58" width="15.42578125" style="2719" hidden="1" customWidth="1"/>
    <col min="59" max="59" width="15.140625" style="2719" hidden="1" customWidth="1"/>
    <col min="60" max="60" width="15.42578125" style="2719" hidden="1" customWidth="1"/>
    <col min="61" max="61" width="14.85546875" style="2719" hidden="1" customWidth="1"/>
    <col min="62" max="62" width="15.42578125" style="2719" hidden="1" customWidth="1"/>
    <col min="63" max="64" width="15.140625" style="2719" hidden="1" customWidth="1"/>
    <col min="65" max="67" width="15.42578125" style="2719" hidden="1" customWidth="1"/>
    <col min="68" max="68" width="14.85546875" style="2719" hidden="1" customWidth="1"/>
    <col min="69" max="70" width="14.5703125" style="2719" hidden="1" customWidth="1"/>
    <col min="71" max="71" width="14.85546875" style="2719" hidden="1" customWidth="1"/>
    <col min="72" max="76" width="14.5703125" style="2719" hidden="1" customWidth="1"/>
    <col min="77" max="78" width="12.42578125" style="2719" hidden="1" customWidth="1"/>
    <col min="79" max="84" width="12.140625" style="2719" hidden="1" customWidth="1"/>
    <col min="85" max="85" width="13.7109375" style="2719" hidden="1" customWidth="1"/>
    <col min="86" max="86" width="14" style="2719" hidden="1" customWidth="1"/>
    <col min="87" max="88" width="13.7109375" style="2719" hidden="1" customWidth="1"/>
    <col min="89" max="91" width="14" style="2719" hidden="1" customWidth="1"/>
    <col min="92" max="93" width="12.140625" style="2719" hidden="1" customWidth="1"/>
    <col min="94" max="102" width="12.85546875" style="2719" hidden="1" customWidth="1"/>
    <col min="103" max="115" width="12.85546875" style="2719" customWidth="1"/>
    <col min="116" max="16384" width="9.140625" style="2719"/>
  </cols>
  <sheetData>
    <row r="1" spans="1:115" ht="18.75" x14ac:dyDescent="0.3">
      <c r="A1" s="2716" t="s">
        <v>4498</v>
      </c>
      <c r="B1" s="2717"/>
      <c r="C1" s="2717"/>
      <c r="D1" s="2717"/>
      <c r="E1" s="2717"/>
      <c r="F1" s="2717"/>
      <c r="G1" s="2717"/>
      <c r="H1" s="2717"/>
      <c r="I1" s="2717"/>
      <c r="J1" s="2717"/>
      <c r="K1" s="2717"/>
      <c r="L1" s="2717"/>
      <c r="M1" s="2717"/>
      <c r="N1" s="2717"/>
      <c r="O1" s="2717"/>
      <c r="P1" s="2717"/>
      <c r="Q1" s="2717"/>
      <c r="R1" s="2717"/>
      <c r="S1" s="2717"/>
      <c r="T1" s="2717"/>
      <c r="U1" s="2717"/>
      <c r="V1" s="2717"/>
      <c r="W1" s="2717"/>
      <c r="X1" s="2717"/>
      <c r="Y1" s="2717"/>
      <c r="Z1" s="2717"/>
      <c r="AA1" s="2717"/>
      <c r="AB1" s="2717"/>
      <c r="AC1" s="2717"/>
      <c r="AD1" s="2717"/>
      <c r="AE1" s="2717"/>
      <c r="AF1" s="2717"/>
      <c r="AG1" s="2717"/>
      <c r="AH1" s="2717"/>
      <c r="AI1" s="2717"/>
      <c r="AJ1" s="2717"/>
      <c r="AK1" s="2717"/>
      <c r="AL1" s="2717"/>
      <c r="AM1" s="2717"/>
      <c r="AN1" s="2717"/>
      <c r="AO1" s="2717"/>
      <c r="AP1" s="2717"/>
      <c r="AQ1" s="2717"/>
      <c r="AR1" s="2717"/>
      <c r="AS1" s="2717"/>
      <c r="AT1" s="2717"/>
      <c r="AU1" s="2717"/>
      <c r="AV1" s="2717"/>
      <c r="AW1" s="2717"/>
      <c r="AX1" s="2717"/>
      <c r="AY1" s="2717"/>
      <c r="AZ1" s="2717"/>
      <c r="BA1" s="2717"/>
      <c r="BB1" s="2717"/>
      <c r="BC1" s="2717"/>
      <c r="BD1" s="2717"/>
      <c r="BE1" s="2717"/>
      <c r="BF1" s="2717"/>
      <c r="BG1" s="2717"/>
      <c r="BH1" s="2717"/>
      <c r="BI1" s="2717"/>
      <c r="BJ1" s="2717"/>
      <c r="BK1" s="2717"/>
      <c r="BL1" s="2717"/>
      <c r="BM1" s="2717"/>
      <c r="BN1" s="2717"/>
      <c r="BO1" s="2717"/>
      <c r="BP1" s="2717"/>
      <c r="BQ1" s="2717"/>
      <c r="BR1" s="2717"/>
      <c r="BS1" s="2717"/>
      <c r="BT1" s="2717"/>
      <c r="BU1" s="2717"/>
      <c r="BV1" s="2717"/>
      <c r="BW1" s="2718"/>
      <c r="BX1" s="2717"/>
    </row>
    <row r="2" spans="1:115" ht="16.5" thickBot="1" x14ac:dyDescent="0.3">
      <c r="A2" s="2720"/>
      <c r="B2" s="2721"/>
      <c r="C2" s="2721"/>
      <c r="D2" s="2721"/>
      <c r="E2" s="2721"/>
      <c r="F2" s="2721"/>
      <c r="G2" s="2721"/>
      <c r="H2" s="2721"/>
      <c r="I2" s="2721"/>
      <c r="J2" s="2721"/>
      <c r="K2" s="2721"/>
      <c r="L2" s="2721"/>
      <c r="M2" s="2721"/>
      <c r="N2" s="2721"/>
      <c r="O2" s="2721"/>
      <c r="P2" s="2721"/>
      <c r="Q2" s="2721"/>
      <c r="R2" s="2721"/>
      <c r="S2" s="2721"/>
      <c r="T2" s="2721"/>
      <c r="U2" s="2721"/>
      <c r="V2" s="2721"/>
      <c r="W2" s="2721"/>
      <c r="X2" s="2721"/>
      <c r="Y2" s="2721"/>
      <c r="Z2" s="2721"/>
      <c r="AA2" s="2721"/>
      <c r="AB2" s="2721"/>
      <c r="AC2" s="2721"/>
      <c r="AD2" s="2721"/>
      <c r="AE2" s="2721"/>
      <c r="AF2" s="2721"/>
      <c r="AG2" s="2721"/>
      <c r="AH2" s="2721"/>
      <c r="AI2" s="2721"/>
      <c r="AJ2" s="2721"/>
      <c r="AK2" s="2721"/>
      <c r="AL2" s="2721"/>
      <c r="AM2" s="2721"/>
      <c r="AN2" s="2721"/>
      <c r="AO2" s="2721"/>
      <c r="AP2" s="2721"/>
      <c r="AQ2" s="2717"/>
      <c r="AR2" s="2721"/>
      <c r="AS2" s="2721"/>
      <c r="AT2" s="2717"/>
      <c r="AU2" s="2717"/>
      <c r="AV2" s="2721"/>
      <c r="AW2" s="2721"/>
      <c r="AX2" s="2717"/>
      <c r="AY2" s="2721"/>
      <c r="AZ2" s="2722"/>
      <c r="BA2" s="2722"/>
      <c r="BB2" s="2722"/>
      <c r="BC2" s="2717"/>
      <c r="BD2" s="2717"/>
      <c r="BE2" s="2717"/>
      <c r="BF2" s="2717"/>
      <c r="BG2" s="2717"/>
      <c r="BH2" s="2717"/>
      <c r="BI2" s="2722"/>
      <c r="BJ2" s="2722"/>
      <c r="BK2" s="2722"/>
      <c r="BL2" s="2723"/>
      <c r="BM2" s="2723"/>
      <c r="BN2" s="2723"/>
      <c r="BO2" s="2723"/>
      <c r="BP2" s="2723"/>
      <c r="BQ2" s="2723"/>
      <c r="BR2" s="2723"/>
      <c r="BS2" s="2723"/>
      <c r="BT2" s="2723"/>
      <c r="BU2" s="2723"/>
      <c r="BV2" s="2723"/>
      <c r="BX2" s="2723"/>
      <c r="CL2" s="2723"/>
      <c r="CM2" s="2723"/>
      <c r="CN2" s="2723"/>
      <c r="CO2" s="2723"/>
      <c r="CP2" s="2723"/>
      <c r="CQ2" s="2723"/>
      <c r="CR2" s="2723"/>
      <c r="CS2" s="2723"/>
      <c r="CT2" s="2723"/>
      <c r="CU2" s="2723"/>
      <c r="CV2" s="2723"/>
      <c r="CW2" s="2723"/>
      <c r="CX2" s="2723"/>
      <c r="CY2" s="2723"/>
      <c r="CZ2" s="2723"/>
      <c r="DA2" s="2723"/>
      <c r="DB2" s="2723"/>
      <c r="DC2" s="2723"/>
      <c r="DD2" s="2723"/>
      <c r="DE2" s="2723"/>
      <c r="DF2" s="2723"/>
      <c r="DG2" s="2723"/>
      <c r="DH2" s="2723"/>
      <c r="DI2" s="2723"/>
      <c r="DJ2" s="2723"/>
      <c r="DK2" s="2723" t="s">
        <v>681</v>
      </c>
    </row>
    <row r="3" spans="1:115" ht="17.25" thickTop="1" x14ac:dyDescent="0.3">
      <c r="A3" s="2724" t="s">
        <v>1410</v>
      </c>
      <c r="B3" s="2725">
        <v>40940</v>
      </c>
      <c r="C3" s="2726">
        <v>40969</v>
      </c>
      <c r="D3" s="2726">
        <v>41000</v>
      </c>
      <c r="E3" s="2726">
        <v>41030</v>
      </c>
      <c r="F3" s="2726">
        <v>41061</v>
      </c>
      <c r="G3" s="2726">
        <v>41091</v>
      </c>
      <c r="H3" s="2726">
        <v>41122</v>
      </c>
      <c r="I3" s="2726">
        <v>41153</v>
      </c>
      <c r="J3" s="2726">
        <v>41183</v>
      </c>
      <c r="K3" s="2726">
        <v>41214</v>
      </c>
      <c r="L3" s="2726">
        <v>41244</v>
      </c>
      <c r="M3" s="2726">
        <v>41275</v>
      </c>
      <c r="N3" s="2726">
        <v>41306</v>
      </c>
      <c r="O3" s="2726">
        <v>41334</v>
      </c>
      <c r="P3" s="2726">
        <v>41365</v>
      </c>
      <c r="Q3" s="2726">
        <v>41395</v>
      </c>
      <c r="R3" s="2726">
        <v>41426</v>
      </c>
      <c r="S3" s="2726">
        <v>41456</v>
      </c>
      <c r="T3" s="2726">
        <v>41487</v>
      </c>
      <c r="U3" s="2726">
        <v>41518</v>
      </c>
      <c r="V3" s="2726">
        <v>41548</v>
      </c>
      <c r="W3" s="2726">
        <v>41579</v>
      </c>
      <c r="X3" s="2726">
        <v>41609</v>
      </c>
      <c r="Y3" s="2726">
        <v>41640</v>
      </c>
      <c r="Z3" s="2726">
        <v>41671</v>
      </c>
      <c r="AA3" s="2726">
        <v>41699</v>
      </c>
      <c r="AB3" s="2726">
        <v>41730</v>
      </c>
      <c r="AC3" s="2726">
        <v>41760</v>
      </c>
      <c r="AD3" s="2726">
        <v>41791</v>
      </c>
      <c r="AE3" s="2726">
        <v>41821</v>
      </c>
      <c r="AF3" s="2726">
        <v>41852</v>
      </c>
      <c r="AG3" s="2726">
        <v>41883</v>
      </c>
      <c r="AH3" s="2726">
        <v>41913</v>
      </c>
      <c r="AI3" s="2726">
        <v>41944</v>
      </c>
      <c r="AJ3" s="2726">
        <v>41974</v>
      </c>
      <c r="AK3" s="2726">
        <v>42005</v>
      </c>
      <c r="AL3" s="2726">
        <v>42036</v>
      </c>
      <c r="AM3" s="2726">
        <v>42064</v>
      </c>
      <c r="AN3" s="2726">
        <v>42095</v>
      </c>
      <c r="AO3" s="2726">
        <v>42125</v>
      </c>
      <c r="AP3" s="2726">
        <v>42156</v>
      </c>
      <c r="AQ3" s="2726">
        <v>42186</v>
      </c>
      <c r="AR3" s="2726">
        <v>42217</v>
      </c>
      <c r="AS3" s="2726">
        <v>42248</v>
      </c>
      <c r="AT3" s="2726">
        <v>42278</v>
      </c>
      <c r="AU3" s="2726">
        <v>42309</v>
      </c>
      <c r="AV3" s="2726">
        <v>42339</v>
      </c>
      <c r="AW3" s="2726">
        <v>42370</v>
      </c>
      <c r="AX3" s="2727">
        <v>42401</v>
      </c>
      <c r="AY3" s="2727">
        <v>42430</v>
      </c>
      <c r="AZ3" s="2727">
        <v>42461</v>
      </c>
      <c r="BA3" s="2727">
        <v>42491</v>
      </c>
      <c r="BB3" s="2727">
        <v>42522</v>
      </c>
      <c r="BC3" s="2727">
        <v>42552</v>
      </c>
      <c r="BD3" s="2727">
        <v>42583</v>
      </c>
      <c r="BE3" s="2727">
        <v>42644</v>
      </c>
      <c r="BF3" s="2727">
        <v>42675</v>
      </c>
      <c r="BG3" s="2727">
        <v>42705</v>
      </c>
      <c r="BH3" s="2727">
        <v>42736</v>
      </c>
      <c r="BI3" s="2727">
        <v>42767</v>
      </c>
      <c r="BJ3" s="2727">
        <v>42795</v>
      </c>
      <c r="BK3" s="2727">
        <v>42826</v>
      </c>
      <c r="BL3" s="2727">
        <v>42856</v>
      </c>
      <c r="BM3" s="2727">
        <v>42887</v>
      </c>
      <c r="BN3" s="2727">
        <v>42917</v>
      </c>
      <c r="BO3" s="2727">
        <v>42948</v>
      </c>
      <c r="BP3" s="2727">
        <v>42979</v>
      </c>
      <c r="BQ3" s="2727">
        <v>43009</v>
      </c>
      <c r="BR3" s="2727">
        <v>43040</v>
      </c>
      <c r="BS3" s="2727">
        <v>43070</v>
      </c>
      <c r="BT3" s="2727">
        <v>43101</v>
      </c>
      <c r="BU3" s="2727">
        <v>43132</v>
      </c>
      <c r="BV3" s="2727">
        <v>43160</v>
      </c>
      <c r="BW3" s="2727">
        <v>43191</v>
      </c>
      <c r="BX3" s="2727">
        <v>43221</v>
      </c>
      <c r="BY3" s="2728">
        <v>43252</v>
      </c>
      <c r="BZ3" s="2729">
        <v>43282</v>
      </c>
      <c r="CA3" s="2729">
        <v>43313</v>
      </c>
      <c r="CB3" s="2729">
        <v>43344</v>
      </c>
      <c r="CC3" s="2729">
        <v>43374</v>
      </c>
      <c r="CD3" s="2729">
        <v>43405</v>
      </c>
      <c r="CE3" s="2729">
        <v>43435</v>
      </c>
      <c r="CF3" s="2729">
        <v>43466</v>
      </c>
      <c r="CG3" s="2729">
        <v>43497</v>
      </c>
      <c r="CH3" s="2729">
        <v>43525</v>
      </c>
      <c r="CI3" s="2729">
        <v>43556</v>
      </c>
      <c r="CJ3" s="2729">
        <v>43586</v>
      </c>
      <c r="CK3" s="2729">
        <v>43617</v>
      </c>
      <c r="CL3" s="2729">
        <v>43647</v>
      </c>
      <c r="CM3" s="2729">
        <v>43678</v>
      </c>
      <c r="CN3" s="2729">
        <v>43709</v>
      </c>
      <c r="CO3" s="2729">
        <v>43739</v>
      </c>
      <c r="CP3" s="2729">
        <v>43770</v>
      </c>
      <c r="CQ3" s="2729">
        <v>43800</v>
      </c>
      <c r="CR3" s="2729">
        <v>43831</v>
      </c>
      <c r="CS3" s="2729">
        <v>43862</v>
      </c>
      <c r="CT3" s="2729">
        <v>43891</v>
      </c>
      <c r="CU3" s="2729">
        <v>43922</v>
      </c>
      <c r="CV3" s="2729">
        <v>43952</v>
      </c>
      <c r="CW3" s="2729">
        <v>43983</v>
      </c>
      <c r="CX3" s="2729">
        <v>44013</v>
      </c>
      <c r="CY3" s="2729">
        <v>44044</v>
      </c>
      <c r="CZ3" s="2729">
        <v>44075</v>
      </c>
      <c r="DA3" s="2729">
        <v>44105</v>
      </c>
      <c r="DB3" s="2729">
        <v>44136</v>
      </c>
      <c r="DC3" s="2729">
        <v>44166</v>
      </c>
      <c r="DD3" s="2729">
        <v>44197</v>
      </c>
      <c r="DE3" s="2729">
        <v>44228</v>
      </c>
      <c r="DF3" s="2729">
        <v>44256</v>
      </c>
      <c r="DG3" s="2729">
        <v>44287</v>
      </c>
      <c r="DH3" s="2729">
        <v>44317</v>
      </c>
      <c r="DI3" s="2729">
        <v>44348</v>
      </c>
      <c r="DJ3" s="2729">
        <v>44378</v>
      </c>
      <c r="DK3" s="2729">
        <v>44409</v>
      </c>
    </row>
    <row r="4" spans="1:115" ht="16.5" x14ac:dyDescent="0.3">
      <c r="A4" s="2730" t="s">
        <v>4499</v>
      </c>
      <c r="B4" s="2731">
        <v>3784.9486335699999</v>
      </c>
      <c r="C4" s="2732">
        <v>4146.7953958849994</v>
      </c>
      <c r="D4" s="2732">
        <v>4022.084003985</v>
      </c>
      <c r="E4" s="2732">
        <v>3584.497060485</v>
      </c>
      <c r="F4" s="2732">
        <v>3225.2424225109999</v>
      </c>
      <c r="G4" s="2732">
        <v>3388.0164518410006</v>
      </c>
      <c r="H4" s="2732">
        <v>3213.4017549810055</v>
      </c>
      <c r="I4" s="2732">
        <v>3294.4372535110065</v>
      </c>
      <c r="J4" s="2732">
        <v>3154.4285983910063</v>
      </c>
      <c r="K4" s="2732">
        <v>3148.0892080410067</v>
      </c>
      <c r="L4" s="2732">
        <v>3345.1358636110058</v>
      </c>
      <c r="M4" s="2732">
        <v>3128.3774049100002</v>
      </c>
      <c r="N4" s="2732">
        <v>3203.3190910810063</v>
      </c>
      <c r="O4" s="2732">
        <v>3322.5468090010063</v>
      </c>
      <c r="P4" s="2732">
        <v>3313.392617461006</v>
      </c>
      <c r="Q4" s="2732">
        <v>3325.3249562447063</v>
      </c>
      <c r="R4" s="2732">
        <v>3428.9582647047064</v>
      </c>
      <c r="S4" s="2732">
        <v>3200.2595633639089</v>
      </c>
      <c r="T4" s="2732">
        <v>3427.7854060795316</v>
      </c>
      <c r="U4" s="2732">
        <v>3675.1366027608988</v>
      </c>
      <c r="V4" s="2732">
        <v>3458.5248819868975</v>
      </c>
      <c r="W4" s="2732">
        <v>3286.6199989168977</v>
      </c>
      <c r="X4" s="2732">
        <v>3316.0467721327036</v>
      </c>
      <c r="Y4" s="2732">
        <v>3201.0535848027043</v>
      </c>
      <c r="Z4" s="2732">
        <v>3244.2693786322957</v>
      </c>
      <c r="AA4" s="2732">
        <v>3209.5673300822955</v>
      </c>
      <c r="AB4" s="2732">
        <v>3372.8599289422968</v>
      </c>
      <c r="AC4" s="2732">
        <v>3262.1931688182876</v>
      </c>
      <c r="AD4" s="2732">
        <v>3357.269089338251</v>
      </c>
      <c r="AE4" s="2732">
        <v>3454.970170245861</v>
      </c>
      <c r="AF4" s="2732">
        <v>3199.8626864938701</v>
      </c>
      <c r="AG4" s="2732">
        <v>3611.2009549747509</v>
      </c>
      <c r="AH4" s="2732">
        <v>3738.534652824751</v>
      </c>
      <c r="AI4" s="2732">
        <v>3669.9878765200015</v>
      </c>
      <c r="AJ4" s="2732">
        <v>3829.0192880300006</v>
      </c>
      <c r="AK4" s="2732">
        <v>3696.6955143384366</v>
      </c>
      <c r="AL4" s="2732">
        <v>3877.2012400383878</v>
      </c>
      <c r="AM4" s="2732">
        <v>4057.4989944483882</v>
      </c>
      <c r="AN4" s="2732">
        <v>3787.1285439083886</v>
      </c>
      <c r="AO4" s="2732">
        <v>3805.8541573683879</v>
      </c>
      <c r="AP4" s="2732">
        <v>4098.195514651612</v>
      </c>
      <c r="AQ4" s="2732">
        <v>3667.253724035113</v>
      </c>
      <c r="AR4" s="2732">
        <v>3618.0046117023244</v>
      </c>
      <c r="AS4" s="2732">
        <v>3759.7951593273237</v>
      </c>
      <c r="AT4" s="2732">
        <v>3443.2439499577231</v>
      </c>
      <c r="AU4" s="2732">
        <v>3699.9854227800001</v>
      </c>
      <c r="AV4" s="2732">
        <v>3589.3408642577242</v>
      </c>
      <c r="AW4" s="2732">
        <v>3539.1884541786817</v>
      </c>
      <c r="AX4" s="2733">
        <v>3434.3436062520545</v>
      </c>
      <c r="AY4" s="2733">
        <v>3436.3616314499141</v>
      </c>
      <c r="AZ4" s="2733">
        <v>3330.2070528821923</v>
      </c>
      <c r="BA4" s="2733">
        <v>3342.136397937531</v>
      </c>
      <c r="BB4" s="2733">
        <v>3255.9114061509599</v>
      </c>
      <c r="BC4" s="2733">
        <v>3231.9418372969235</v>
      </c>
      <c r="BD4" s="2733">
        <v>3305.8552276699997</v>
      </c>
      <c r="BE4" s="2733">
        <v>3221.5421643699992</v>
      </c>
      <c r="BF4" s="2734">
        <v>3382.4812056800001</v>
      </c>
      <c r="BG4" s="2734">
        <v>3566.3286025253437</v>
      </c>
      <c r="BH4" s="2734">
        <v>3580.7706822065197</v>
      </c>
      <c r="BI4" s="2734">
        <v>3418.2423842825847</v>
      </c>
      <c r="BJ4" s="2734">
        <v>3346.9676388092034</v>
      </c>
      <c r="BK4" s="2734">
        <v>3290.9979959106026</v>
      </c>
      <c r="BL4" s="2734">
        <v>3481.8736139576454</v>
      </c>
      <c r="BM4" s="2734">
        <v>3372.4845592000429</v>
      </c>
      <c r="BN4" s="2734">
        <v>3193.7501008400004</v>
      </c>
      <c r="BO4" s="2734">
        <v>3183.0088155795152</v>
      </c>
      <c r="BP4" s="2734">
        <v>3255.9923272794731</v>
      </c>
      <c r="BQ4" s="2734">
        <v>3457.1440935294727</v>
      </c>
      <c r="BR4" s="2734">
        <v>3303.5069186194714</v>
      </c>
      <c r="BS4" s="2734">
        <v>3412.5936237753435</v>
      </c>
      <c r="BT4" s="2734">
        <v>3486.0294211585842</v>
      </c>
      <c r="BU4" s="2734">
        <v>3535.175439468585</v>
      </c>
      <c r="BV4" s="2734">
        <v>3433.8636157149781</v>
      </c>
      <c r="BW4" s="2734">
        <v>3388.134565612771</v>
      </c>
      <c r="BX4" s="2734">
        <v>3331.923867919978</v>
      </c>
      <c r="BY4" s="2735">
        <v>3237.1330915855106</v>
      </c>
      <c r="BZ4" s="2736">
        <v>3534.4659213856103</v>
      </c>
      <c r="CA4" s="2736">
        <v>3217.5155723172534</v>
      </c>
      <c r="CB4" s="2736">
        <v>3347.5619971200003</v>
      </c>
      <c r="CC4" s="2736">
        <v>2954.4473322599993</v>
      </c>
      <c r="CD4" s="2736">
        <v>2924.5198030900001</v>
      </c>
      <c r="CE4" s="2736">
        <v>2904.8976847799991</v>
      </c>
      <c r="CF4" s="2736">
        <v>3002.7589270400008</v>
      </c>
      <c r="CG4" s="2736">
        <v>2890.9727017300002</v>
      </c>
      <c r="CH4" s="2736">
        <v>2960.3916371599998</v>
      </c>
      <c r="CI4" s="2736">
        <v>5177.8026126500017</v>
      </c>
      <c r="CJ4" s="2736">
        <v>3257.1300759900009</v>
      </c>
      <c r="CK4" s="2736">
        <v>3233.3277186799987</v>
      </c>
      <c r="CL4" s="2736">
        <v>3377.4766460300007</v>
      </c>
      <c r="CM4" s="2736">
        <v>3467.4551905399994</v>
      </c>
      <c r="CN4" s="2736">
        <v>3573.971948129999</v>
      </c>
      <c r="CO4" s="2737">
        <v>3398.2836036400008</v>
      </c>
      <c r="CP4" s="2737">
        <v>3368.4167591</v>
      </c>
      <c r="CQ4" s="2737">
        <v>3511.7614057499991</v>
      </c>
      <c r="CR4" s="2737">
        <v>3245.9720668800001</v>
      </c>
      <c r="CS4" s="2737">
        <v>2590.1622581700008</v>
      </c>
      <c r="CT4" s="2737">
        <v>2818.9719614099999</v>
      </c>
      <c r="CU4" s="2737">
        <v>2713.8473133699999</v>
      </c>
      <c r="CV4" s="2737">
        <v>2765.6148307799999</v>
      </c>
      <c r="CW4" s="2737">
        <v>2866.9301137399989</v>
      </c>
      <c r="CX4" s="2737">
        <v>2688.5757228400003</v>
      </c>
      <c r="CY4" s="2737">
        <v>2618.9709778699998</v>
      </c>
      <c r="CZ4" s="2737">
        <v>2559.2510686999999</v>
      </c>
      <c r="DA4" s="2737">
        <v>2494.5765320100004</v>
      </c>
      <c r="DB4" s="2737">
        <v>2661.2007842200001</v>
      </c>
      <c r="DC4" s="2737">
        <v>2179.4268062000001</v>
      </c>
      <c r="DD4" s="2737">
        <v>2221.37669362</v>
      </c>
      <c r="DE4" s="2737">
        <v>2144.0418746299997</v>
      </c>
      <c r="DF4" s="2737">
        <v>2145.9126493200006</v>
      </c>
      <c r="DG4" s="2737">
        <v>2336.5686450999988</v>
      </c>
      <c r="DH4" s="2737">
        <v>2235.3195117200003</v>
      </c>
      <c r="DI4" s="2737">
        <v>2008.1151922200002</v>
      </c>
      <c r="DJ4" s="2737">
        <v>2023.4652011100002</v>
      </c>
      <c r="DK4" s="2737">
        <v>1994.0606252599998</v>
      </c>
    </row>
    <row r="5" spans="1:115" ht="16.5" x14ac:dyDescent="0.3">
      <c r="A5" s="2730" t="s">
        <v>4500</v>
      </c>
      <c r="B5" s="2731">
        <v>9316.2234302199995</v>
      </c>
      <c r="C5" s="2732">
        <v>9415.8096210905005</v>
      </c>
      <c r="D5" s="2732">
        <v>9535.3307578904987</v>
      </c>
      <c r="E5" s="2732">
        <v>7634.3834235704999</v>
      </c>
      <c r="F5" s="2732">
        <v>7685.6638522344992</v>
      </c>
      <c r="G5" s="2732">
        <v>7769.0335341344999</v>
      </c>
      <c r="H5" s="2732">
        <v>7781.6829723244946</v>
      </c>
      <c r="I5" s="2732">
        <v>7825.2223860644945</v>
      </c>
      <c r="J5" s="2732">
        <v>7905.8672250044929</v>
      </c>
      <c r="K5" s="2732">
        <v>7949.0957587237699</v>
      </c>
      <c r="L5" s="2732">
        <v>8093.0274049682712</v>
      </c>
      <c r="M5" s="2732">
        <v>8105.9256304500004</v>
      </c>
      <c r="N5" s="2732">
        <v>8122.4054758394614</v>
      </c>
      <c r="O5" s="2732">
        <v>8173.5077580255911</v>
      </c>
      <c r="P5" s="2732">
        <v>8181.4418704855907</v>
      </c>
      <c r="Q5" s="2732">
        <v>8248.0292083418917</v>
      </c>
      <c r="R5" s="2732">
        <v>8327.257198237392</v>
      </c>
      <c r="S5" s="2732">
        <v>8362.6018428981879</v>
      </c>
      <c r="T5" s="2732">
        <v>8616.3561014105671</v>
      </c>
      <c r="U5" s="2732">
        <v>8540.2080518612001</v>
      </c>
      <c r="V5" s="2732">
        <v>8725.4808364296132</v>
      </c>
      <c r="W5" s="2732">
        <v>8992.3185840638089</v>
      </c>
      <c r="X5" s="2732">
        <v>9146.039682133809</v>
      </c>
      <c r="Y5" s="2732">
        <v>9175.2192890207971</v>
      </c>
      <c r="Z5" s="2732">
        <v>9165.592346084215</v>
      </c>
      <c r="AA5" s="2732">
        <v>9268.3452642042157</v>
      </c>
      <c r="AB5" s="2732">
        <v>9265.6731395319603</v>
      </c>
      <c r="AC5" s="2732">
        <v>9443.9182049919418</v>
      </c>
      <c r="AD5" s="2732">
        <v>9436.8506816582358</v>
      </c>
      <c r="AE5" s="2732">
        <v>9484.7520766305843</v>
      </c>
      <c r="AF5" s="2732">
        <v>9672.0489355405734</v>
      </c>
      <c r="AG5" s="2732">
        <v>9624.0057615456135</v>
      </c>
      <c r="AH5" s="2732">
        <v>9714.1897551355596</v>
      </c>
      <c r="AI5" s="2732">
        <v>9831.3831511399912</v>
      </c>
      <c r="AJ5" s="2732">
        <v>9827.8521064000015</v>
      </c>
      <c r="AK5" s="2732">
        <v>9877.0160043965298</v>
      </c>
      <c r="AL5" s="2732">
        <v>9829.7011622365717</v>
      </c>
      <c r="AM5" s="2732">
        <v>9871.1268300740157</v>
      </c>
      <c r="AN5" s="2732">
        <v>9952.575729425751</v>
      </c>
      <c r="AO5" s="2732">
        <v>9997.967484201452</v>
      </c>
      <c r="AP5" s="2732">
        <v>10008.43832362624</v>
      </c>
      <c r="AQ5" s="2732">
        <v>10011.175122769673</v>
      </c>
      <c r="AR5" s="2732">
        <v>10098.517125396067</v>
      </c>
      <c r="AS5" s="2732">
        <v>10207.617707772424</v>
      </c>
      <c r="AT5" s="2732">
        <v>10276.030584333654</v>
      </c>
      <c r="AU5" s="2732">
        <v>10275.747553329642</v>
      </c>
      <c r="AV5" s="2732">
        <v>10416.145620100175</v>
      </c>
      <c r="AW5" s="2732">
        <v>10420.027987303169</v>
      </c>
      <c r="AX5" s="2733">
        <v>10446.55052447</v>
      </c>
      <c r="AY5" s="2733">
        <v>10267.802319351869</v>
      </c>
      <c r="AZ5" s="2733">
        <v>10295.257761591469</v>
      </c>
      <c r="BA5" s="2733">
        <v>10406.18839023574</v>
      </c>
      <c r="BB5" s="2733">
        <v>10420.132125957958</v>
      </c>
      <c r="BC5" s="2733">
        <v>10486.575870950001</v>
      </c>
      <c r="BD5" s="2733">
        <v>10404.078447350003</v>
      </c>
      <c r="BE5" s="2733">
        <v>10455.245300459999</v>
      </c>
      <c r="BF5" s="2734">
        <v>10487.004091872937</v>
      </c>
      <c r="BG5" s="2734">
        <v>10595.847004370002</v>
      </c>
      <c r="BH5" s="2734">
        <v>10555.723294758551</v>
      </c>
      <c r="BI5" s="2734">
        <v>10564.848610890002</v>
      </c>
      <c r="BJ5" s="2734">
        <v>10585.225225872317</v>
      </c>
      <c r="BK5" s="2734">
        <v>10696.128538712366</v>
      </c>
      <c r="BL5" s="2734">
        <v>10693.562981864117</v>
      </c>
      <c r="BM5" s="2734">
        <v>10793.652550687009</v>
      </c>
      <c r="BN5" s="2734">
        <v>10821.048894110001</v>
      </c>
      <c r="BO5" s="2734">
        <v>10990.127980758189</v>
      </c>
      <c r="BP5" s="2734">
        <v>11161.601316493718</v>
      </c>
      <c r="BQ5" s="2734">
        <v>11086.740416211544</v>
      </c>
      <c r="BR5" s="2734">
        <v>11049.012123037299</v>
      </c>
      <c r="BS5" s="2734">
        <v>11130.687904006198</v>
      </c>
      <c r="BT5" s="2734">
        <v>10986.460070315505</v>
      </c>
      <c r="BU5" s="2734">
        <v>10928.236304384853</v>
      </c>
      <c r="BV5" s="2734">
        <v>10885.062431834207</v>
      </c>
      <c r="BW5" s="2734">
        <v>10804.267953934148</v>
      </c>
      <c r="BX5" s="2734">
        <v>10823.030231112705</v>
      </c>
      <c r="BY5" s="2735">
        <v>10891.283317666115</v>
      </c>
      <c r="BZ5" s="2736">
        <v>10753.64870686372</v>
      </c>
      <c r="CA5" s="2736">
        <v>10035.742398616119</v>
      </c>
      <c r="CB5" s="2736">
        <v>10128.934947061927</v>
      </c>
      <c r="CC5" s="2736">
        <v>10741.174664139999</v>
      </c>
      <c r="CD5" s="2736">
        <v>10784.08233904</v>
      </c>
      <c r="CE5" s="2736">
        <v>10880.33550273</v>
      </c>
      <c r="CF5" s="2736">
        <v>10845.40741473</v>
      </c>
      <c r="CG5" s="2736">
        <v>10841.094995360001</v>
      </c>
      <c r="CH5" s="2736">
        <v>10921.82078048</v>
      </c>
      <c r="CI5" s="2736">
        <v>10953.249745680001</v>
      </c>
      <c r="CJ5" s="2736">
        <v>11100.908133199999</v>
      </c>
      <c r="CK5" s="2736">
        <v>11307.71703166</v>
      </c>
      <c r="CL5" s="2736">
        <v>11304.880539899998</v>
      </c>
      <c r="CM5" s="2736">
        <v>11407.119554700001</v>
      </c>
      <c r="CN5" s="2736">
        <v>11418.316977</v>
      </c>
      <c r="CO5" s="2737">
        <v>11412.526587209999</v>
      </c>
      <c r="CP5" s="2737">
        <v>11479.616208559999</v>
      </c>
      <c r="CQ5" s="2737">
        <v>11533.463798950001</v>
      </c>
      <c r="CR5" s="2737">
        <v>11074.710026889999</v>
      </c>
      <c r="CS5" s="2737">
        <v>8382.0775073099994</v>
      </c>
      <c r="CT5" s="2737">
        <v>8287.3424818399999</v>
      </c>
      <c r="CU5" s="2737">
        <v>8194.4442972300003</v>
      </c>
      <c r="CV5" s="2737">
        <v>8151.1309433100005</v>
      </c>
      <c r="CW5" s="2737">
        <v>8087.8467201600006</v>
      </c>
      <c r="CX5" s="2737">
        <v>8198.1116782900008</v>
      </c>
      <c r="CY5" s="2737">
        <v>8210.9020460600004</v>
      </c>
      <c r="CZ5" s="2737">
        <v>8205.7690273500011</v>
      </c>
      <c r="DA5" s="2737">
        <v>8217.4175259399999</v>
      </c>
      <c r="DB5" s="2737">
        <v>8171.0251405400013</v>
      </c>
      <c r="DC5" s="2737">
        <v>8137.3519900699994</v>
      </c>
      <c r="DD5" s="2737">
        <v>8180.3463182900014</v>
      </c>
      <c r="DE5" s="2737">
        <v>8292.1547225899994</v>
      </c>
      <c r="DF5" s="2737">
        <v>8178.1027759899998</v>
      </c>
      <c r="DG5" s="2737">
        <v>8119.29053062</v>
      </c>
      <c r="DH5" s="2737">
        <v>8109.9018063099993</v>
      </c>
      <c r="DI5" s="2737">
        <v>8321.0410951900012</v>
      </c>
      <c r="DJ5" s="2737">
        <v>8393.0169604599996</v>
      </c>
      <c r="DK5" s="2737">
        <v>8519.3300747800004</v>
      </c>
    </row>
    <row r="6" spans="1:115" ht="16.5" x14ac:dyDescent="0.3">
      <c r="A6" s="2730" t="s">
        <v>4501</v>
      </c>
      <c r="B6" s="2731">
        <v>1290.6051660000001</v>
      </c>
      <c r="C6" s="2732">
        <v>1277.0112658987998</v>
      </c>
      <c r="D6" s="2732">
        <v>1278.857266</v>
      </c>
      <c r="E6" s="2732">
        <v>1051.3130000000001</v>
      </c>
      <c r="F6" s="2732">
        <v>1106.2239999999999</v>
      </c>
      <c r="G6" s="2732">
        <v>1106.097</v>
      </c>
      <c r="H6" s="2732">
        <v>1105.9380000000001</v>
      </c>
      <c r="I6" s="2732">
        <v>1106.499</v>
      </c>
      <c r="J6" s="2732">
        <v>1186.9690000000001</v>
      </c>
      <c r="K6" s="2732">
        <v>1211.5940000000001</v>
      </c>
      <c r="L6" s="2732">
        <v>1212.627</v>
      </c>
      <c r="M6" s="2732">
        <v>1398.2760000000001</v>
      </c>
      <c r="N6" s="2732">
        <v>1399.2170000000001</v>
      </c>
      <c r="O6" s="2732">
        <v>1399.761</v>
      </c>
      <c r="P6" s="2732">
        <v>1193.356</v>
      </c>
      <c r="Q6" s="2732">
        <v>1130.297</v>
      </c>
      <c r="R6" s="2732">
        <v>1101.19</v>
      </c>
      <c r="S6" s="2732">
        <v>1057.5060000000001</v>
      </c>
      <c r="T6" s="2732">
        <v>1058.1569999999999</v>
      </c>
      <c r="U6" s="2732">
        <v>1110.588</v>
      </c>
      <c r="V6" s="2732">
        <v>1061.039</v>
      </c>
      <c r="W6" s="2732">
        <v>1061.634</v>
      </c>
      <c r="X6" s="2732">
        <v>1061.9880000000001</v>
      </c>
      <c r="Y6" s="2732">
        <v>957.51099999999997</v>
      </c>
      <c r="Z6" s="2732">
        <v>1007.919</v>
      </c>
      <c r="AA6" s="2732">
        <v>1110.106</v>
      </c>
      <c r="AB6" s="2732">
        <v>1135.75</v>
      </c>
      <c r="AC6" s="2732">
        <v>1168.5239999999999</v>
      </c>
      <c r="AD6" s="2732">
        <v>1173.8989999999999</v>
      </c>
      <c r="AE6" s="2732">
        <v>1173.9290000000001</v>
      </c>
      <c r="AF6" s="2732">
        <v>1128.962</v>
      </c>
      <c r="AG6" s="2732">
        <v>1153.1197500000001</v>
      </c>
      <c r="AH6" s="2732">
        <v>1099.771</v>
      </c>
      <c r="AI6" s="2732">
        <v>1093.9359999999999</v>
      </c>
      <c r="AJ6" s="2732">
        <v>1094.367</v>
      </c>
      <c r="AK6" s="2732">
        <v>1015.933</v>
      </c>
      <c r="AL6" s="2732">
        <v>939.09500000000003</v>
      </c>
      <c r="AM6" s="2732">
        <v>982.322</v>
      </c>
      <c r="AN6" s="2732">
        <v>1027.1479999999999</v>
      </c>
      <c r="AO6" s="2732">
        <v>838.95699999999999</v>
      </c>
      <c r="AP6" s="2732">
        <v>787.16300000000001</v>
      </c>
      <c r="AQ6" s="2732">
        <v>827.42700000000002</v>
      </c>
      <c r="AR6" s="2732">
        <v>826.66099999999994</v>
      </c>
      <c r="AS6" s="2732">
        <v>817.45899999999995</v>
      </c>
      <c r="AT6" s="2732">
        <v>819.81299999999999</v>
      </c>
      <c r="AU6" s="2732">
        <v>831.47699999999998</v>
      </c>
      <c r="AV6" s="2732">
        <v>831.27599999999995</v>
      </c>
      <c r="AW6" s="2732">
        <v>829.80799999999999</v>
      </c>
      <c r="AX6" s="2733">
        <v>832.09500000000003</v>
      </c>
      <c r="AY6" s="2733">
        <v>836.91200000000003</v>
      </c>
      <c r="AZ6" s="2733">
        <v>835.41600000000005</v>
      </c>
      <c r="BA6" s="2733">
        <v>815.03308300000003</v>
      </c>
      <c r="BB6" s="2733">
        <v>858.86400000000003</v>
      </c>
      <c r="BC6" s="2733">
        <v>859.16800000000001</v>
      </c>
      <c r="BD6" s="2733">
        <v>859.18100000000004</v>
      </c>
      <c r="BE6" s="2733">
        <v>860.077</v>
      </c>
      <c r="BF6" s="2734">
        <v>860.46299999999997</v>
      </c>
      <c r="BG6" s="2734">
        <v>860.46199999999999</v>
      </c>
      <c r="BH6" s="2734">
        <v>861.11</v>
      </c>
      <c r="BI6" s="2734">
        <v>861.55899999999997</v>
      </c>
      <c r="BJ6" s="2734">
        <v>861.86400000000003</v>
      </c>
      <c r="BK6" s="2734">
        <v>881.48500000000001</v>
      </c>
      <c r="BL6" s="2734">
        <v>850.40499999999997</v>
      </c>
      <c r="BM6" s="2734">
        <v>810.14</v>
      </c>
      <c r="BN6" s="2734">
        <v>809.48699999999997</v>
      </c>
      <c r="BO6" s="2734">
        <v>809.52</v>
      </c>
      <c r="BP6" s="2734">
        <v>809.47299999999996</v>
      </c>
      <c r="BQ6" s="2734">
        <v>729.78399999999999</v>
      </c>
      <c r="BR6" s="2734">
        <v>731.16200000000003</v>
      </c>
      <c r="BS6" s="2734">
        <v>731.67</v>
      </c>
      <c r="BT6" s="2734">
        <v>732.577</v>
      </c>
      <c r="BU6" s="2734">
        <v>732.44200000000001</v>
      </c>
      <c r="BV6" s="2734">
        <v>731.65599999999995</v>
      </c>
      <c r="BW6" s="2734">
        <v>679.86699999999996</v>
      </c>
      <c r="BX6" s="2734">
        <v>679.15099999999995</v>
      </c>
      <c r="BY6" s="2735">
        <v>598.44200000000001</v>
      </c>
      <c r="BZ6" s="2736">
        <v>556.83000000000004</v>
      </c>
      <c r="CA6" s="2736">
        <v>556.84500000000003</v>
      </c>
      <c r="CB6" s="2736">
        <v>34.301259999999999</v>
      </c>
      <c r="CC6" s="2736">
        <v>35.474803000000001</v>
      </c>
      <c r="CD6" s="2736">
        <v>34.104927000000004</v>
      </c>
      <c r="CE6" s="2736">
        <v>33.114283</v>
      </c>
      <c r="CF6" s="2736">
        <v>34.170343000000003</v>
      </c>
      <c r="CG6" s="2736">
        <v>34.697569000000001</v>
      </c>
      <c r="CH6" s="2736">
        <v>34.954011999999999</v>
      </c>
      <c r="CI6" s="2736">
        <v>35.728226999999997</v>
      </c>
      <c r="CJ6" s="2736">
        <v>35.321415000000002</v>
      </c>
      <c r="CK6" s="2736">
        <v>35.618599000000003</v>
      </c>
      <c r="CL6" s="2736">
        <v>34.930272000000002</v>
      </c>
      <c r="CM6" s="2736">
        <v>34.930272000000002</v>
      </c>
      <c r="CN6" s="2736">
        <v>34.930272000000002</v>
      </c>
      <c r="CO6" s="2737">
        <v>36.956513999999999</v>
      </c>
      <c r="CP6" s="2737">
        <v>36.956513999999999</v>
      </c>
      <c r="CQ6" s="2737">
        <v>36.956513999999999</v>
      </c>
      <c r="CR6" s="2737">
        <v>38.050826999999998</v>
      </c>
      <c r="CS6" s="2737">
        <v>38.965769000000002</v>
      </c>
      <c r="CT6" s="2737">
        <v>31.885622999999999</v>
      </c>
      <c r="CU6" s="2737">
        <v>33.37547</v>
      </c>
      <c r="CV6" s="2737">
        <v>36.303910999999999</v>
      </c>
      <c r="CW6" s="2737">
        <v>38.062595999999999</v>
      </c>
      <c r="CX6" s="2737">
        <v>36.976022</v>
      </c>
      <c r="CY6" s="2737">
        <v>36.976022</v>
      </c>
      <c r="CZ6" s="2737">
        <v>36.976022</v>
      </c>
      <c r="DA6" s="2737">
        <v>39.153762999999998</v>
      </c>
      <c r="DB6" s="2737">
        <v>39.558233999999999</v>
      </c>
      <c r="DC6" s="2737">
        <v>43.344686000000003</v>
      </c>
      <c r="DD6" s="2737">
        <v>43.774751000000002</v>
      </c>
      <c r="DE6" s="2737">
        <v>45.176014000000002</v>
      </c>
      <c r="DF6" s="2737">
        <v>44.561261000000002</v>
      </c>
      <c r="DG6" s="2737">
        <v>45.133375999999998</v>
      </c>
      <c r="DH6" s="2737">
        <v>45.060105</v>
      </c>
      <c r="DI6" s="2737">
        <v>46.403885000000002</v>
      </c>
      <c r="DJ6" s="2737">
        <v>48.559156999999999</v>
      </c>
      <c r="DK6" s="2737">
        <v>48.559156999999999</v>
      </c>
    </row>
    <row r="7" spans="1:115" ht="16.5" x14ac:dyDescent="0.3">
      <c r="A7" s="2730" t="s">
        <v>1460</v>
      </c>
      <c r="B7" s="2731">
        <v>1049.5340839299993</v>
      </c>
      <c r="C7" s="2732">
        <v>1035.4049702700015</v>
      </c>
      <c r="D7" s="2732">
        <v>1040.5369035600033</v>
      </c>
      <c r="E7" s="2732">
        <v>1017.7621709900027</v>
      </c>
      <c r="F7" s="2732">
        <v>1053.8905977500001</v>
      </c>
      <c r="G7" s="2732">
        <v>1026.8778699199981</v>
      </c>
      <c r="H7" s="2732">
        <v>1029.0696868600005</v>
      </c>
      <c r="I7" s="2732">
        <v>1066.4551997700005</v>
      </c>
      <c r="J7" s="2732">
        <v>1035.9338482200012</v>
      </c>
      <c r="K7" s="2732">
        <v>1101.7836990000019</v>
      </c>
      <c r="L7" s="2732">
        <v>1101.4117712299994</v>
      </c>
      <c r="M7" s="2732">
        <v>1059.8975900900002</v>
      </c>
      <c r="N7" s="2732">
        <v>1144.7319792299995</v>
      </c>
      <c r="O7" s="2732">
        <v>1145.6658957799989</v>
      </c>
      <c r="P7" s="2732">
        <v>1034.1520761699983</v>
      </c>
      <c r="Q7" s="2732">
        <v>1024.829464619999</v>
      </c>
      <c r="R7" s="2732">
        <v>1116.2583365200005</v>
      </c>
      <c r="S7" s="2732">
        <v>1038.7184114700012</v>
      </c>
      <c r="T7" s="2732">
        <v>1128.2178182700004</v>
      </c>
      <c r="U7" s="2732">
        <v>1022.4848672200012</v>
      </c>
      <c r="V7" s="2732">
        <v>959.63591970000073</v>
      </c>
      <c r="W7" s="2732">
        <v>982.01230300999828</v>
      </c>
      <c r="X7" s="2732">
        <v>939.57567293000034</v>
      </c>
      <c r="Y7" s="2732">
        <v>939.52300000000002</v>
      </c>
      <c r="Z7" s="2732">
        <v>949.51946127000429</v>
      </c>
      <c r="AA7" s="2732">
        <v>944.67310577999501</v>
      </c>
      <c r="AB7" s="2732">
        <v>922.92985149999618</v>
      </c>
      <c r="AC7" s="2732">
        <v>925.58467952999501</v>
      </c>
      <c r="AD7" s="2732">
        <v>929.61111616999813</v>
      </c>
      <c r="AE7" s="2732">
        <v>927.90292083999634</v>
      </c>
      <c r="AF7" s="2732">
        <v>950.25936095999907</v>
      </c>
      <c r="AG7" s="2732">
        <v>947.22736095999903</v>
      </c>
      <c r="AH7" s="2732">
        <v>405.63400000000001</v>
      </c>
      <c r="AI7" s="2732">
        <v>973.7171097900009</v>
      </c>
      <c r="AJ7" s="2732">
        <v>2915.3857860599974</v>
      </c>
      <c r="AK7" s="2732">
        <v>914.95158881999964</v>
      </c>
      <c r="AL7" s="2732">
        <v>940.64749199000164</v>
      </c>
      <c r="AM7" s="2732">
        <v>898.06081856999776</v>
      </c>
      <c r="AN7" s="2732">
        <v>904.00015748000044</v>
      </c>
      <c r="AO7" s="2732">
        <v>923.54817405000017</v>
      </c>
      <c r="AP7" s="2732">
        <v>900.22477961999994</v>
      </c>
      <c r="AQ7" s="2732">
        <v>893.62689414000317</v>
      </c>
      <c r="AR7" s="2732">
        <v>889.35303468999575</v>
      </c>
      <c r="AS7" s="2732">
        <v>888.45204606999971</v>
      </c>
      <c r="AT7" s="2732">
        <v>886.67939750000187</v>
      </c>
      <c r="AU7" s="2732">
        <v>882.29426043999581</v>
      </c>
      <c r="AV7" s="2732">
        <v>867.77306620999627</v>
      </c>
      <c r="AW7" s="2732">
        <v>890.79272574999618</v>
      </c>
      <c r="AX7" s="2733">
        <v>865.89003259000015</v>
      </c>
      <c r="AY7" s="2733">
        <v>862.42203259000303</v>
      </c>
      <c r="AZ7" s="2733">
        <v>864.14684803000546</v>
      </c>
      <c r="BA7" s="2733">
        <v>832.32920728000545</v>
      </c>
      <c r="BB7" s="2733">
        <v>821.41062785000042</v>
      </c>
      <c r="BC7" s="2733">
        <v>809.73011337000366</v>
      </c>
      <c r="BD7" s="2733">
        <v>809.34795873999599</v>
      </c>
      <c r="BE7" s="2733">
        <v>805.44527805000405</v>
      </c>
      <c r="BF7" s="2734">
        <v>796.79824873999496</v>
      </c>
      <c r="BG7" s="2734">
        <v>784.50463398000522</v>
      </c>
      <c r="BH7" s="2734">
        <v>777.34836773000336</v>
      </c>
      <c r="BI7" s="2734">
        <v>806.32457499000077</v>
      </c>
      <c r="BJ7" s="2734">
        <v>759.17105713999933</v>
      </c>
      <c r="BK7" s="2734">
        <v>761.57717086000162</v>
      </c>
      <c r="BL7" s="2734">
        <v>753.41104232999896</v>
      </c>
      <c r="BM7" s="2734">
        <v>754.83266102999971</v>
      </c>
      <c r="BN7" s="2734">
        <v>743.80834210999967</v>
      </c>
      <c r="BO7" s="2734">
        <v>736.88053032000062</v>
      </c>
      <c r="BP7" s="2734">
        <v>736.79850226999565</v>
      </c>
      <c r="BQ7" s="2734">
        <v>728.58022912000558</v>
      </c>
      <c r="BR7" s="2734">
        <v>729.12772949999908</v>
      </c>
      <c r="BS7" s="2734">
        <v>708.40426999000169</v>
      </c>
      <c r="BT7" s="2734">
        <v>700.73462714000323</v>
      </c>
      <c r="BU7" s="2734">
        <v>699.36815859000012</v>
      </c>
      <c r="BV7" s="2734">
        <v>684.57219224999619</v>
      </c>
      <c r="BW7" s="2734">
        <v>678.17628963999846</v>
      </c>
      <c r="BX7" s="2734">
        <v>670.31701698999495</v>
      </c>
      <c r="BY7" s="2735">
        <v>661.88812798999686</v>
      </c>
      <c r="BZ7" s="2736">
        <v>643.95422869000345</v>
      </c>
      <c r="CA7" s="2736">
        <v>8758.9444633199982</v>
      </c>
      <c r="CB7" s="2736">
        <v>8931.7593750799988</v>
      </c>
      <c r="CC7" s="2736">
        <v>8359.4482119999993</v>
      </c>
      <c r="CD7" s="2736">
        <v>8649.1316550699994</v>
      </c>
      <c r="CE7" s="2736">
        <v>9435.271027069999</v>
      </c>
      <c r="CF7" s="2736">
        <v>9593.4583346700019</v>
      </c>
      <c r="CG7" s="2736">
        <v>9589.4959349599994</v>
      </c>
      <c r="CH7" s="2736">
        <v>9585.5187096499976</v>
      </c>
      <c r="CI7" s="2736">
        <v>9557.0524584100003</v>
      </c>
      <c r="CJ7" s="2736">
        <v>9771.0577860700032</v>
      </c>
      <c r="CK7" s="2736">
        <v>9934.0239732000045</v>
      </c>
      <c r="CL7" s="2736">
        <v>9955.8853331800001</v>
      </c>
      <c r="CM7" s="2736">
        <v>9981.711063849998</v>
      </c>
      <c r="CN7" s="2736">
        <v>10080.034618780002</v>
      </c>
      <c r="CO7" s="2737">
        <v>10195.415309740001</v>
      </c>
      <c r="CP7" s="2737">
        <v>10632.042160270001</v>
      </c>
      <c r="CQ7" s="2737">
        <v>11485.857830200004</v>
      </c>
      <c r="CR7" s="2737">
        <v>11700.614681569996</v>
      </c>
      <c r="CS7" s="2737">
        <v>154.03517099999999</v>
      </c>
      <c r="CT7" s="2737">
        <v>157.76047700000001</v>
      </c>
      <c r="CU7" s="2737">
        <v>143.24761599999999</v>
      </c>
      <c r="CV7" s="2737">
        <v>136.0367</v>
      </c>
      <c r="CW7" s="2737">
        <v>119.11210900000381</v>
      </c>
      <c r="CX7" s="2737">
        <v>117.69924400000382</v>
      </c>
      <c r="CY7" s="2737">
        <v>119.34532800000382</v>
      </c>
      <c r="CZ7" s="2737">
        <v>122.493312</v>
      </c>
      <c r="DA7" s="2737">
        <v>122.530125</v>
      </c>
      <c r="DB7" s="2737">
        <v>129.075661</v>
      </c>
      <c r="DC7" s="2737">
        <v>123.765981</v>
      </c>
      <c r="DD7" s="2737">
        <v>118.416479</v>
      </c>
      <c r="DE7" s="2737">
        <v>113.026855</v>
      </c>
      <c r="DF7" s="2737">
        <v>107.59680899999999</v>
      </c>
      <c r="DG7" s="2737">
        <v>102.126037</v>
      </c>
      <c r="DH7" s="2737">
        <v>96.614234999999994</v>
      </c>
      <c r="DI7" s="2737">
        <v>91.061094999999995</v>
      </c>
      <c r="DJ7" s="2737">
        <v>85.466306000000003</v>
      </c>
      <c r="DK7" s="2737">
        <v>79.829554999999999</v>
      </c>
    </row>
    <row r="8" spans="1:115" ht="16.5" x14ac:dyDescent="0.3">
      <c r="A8" s="2730" t="s">
        <v>4502</v>
      </c>
      <c r="B8" s="2731">
        <v>1753.9680650199998</v>
      </c>
      <c r="C8" s="2732">
        <v>1774.1520941600004</v>
      </c>
      <c r="D8" s="2732">
        <v>1787.8331137299999</v>
      </c>
      <c r="E8" s="2732">
        <v>1395.2307854299997</v>
      </c>
      <c r="F8" s="2732">
        <v>1472.85677018</v>
      </c>
      <c r="G8" s="2732">
        <v>1475.1329524554644</v>
      </c>
      <c r="H8" s="2732">
        <v>1467.34213931</v>
      </c>
      <c r="I8" s="2732">
        <v>1470.5541987900001</v>
      </c>
      <c r="J8" s="2732">
        <v>1491.4065421199998</v>
      </c>
      <c r="K8" s="2732">
        <v>1518.9228208700001</v>
      </c>
      <c r="L8" s="2732">
        <v>1594.0724050400001</v>
      </c>
      <c r="M8" s="2732">
        <v>1606.2662365599999</v>
      </c>
      <c r="N8" s="2732">
        <v>1605.2700167499995</v>
      </c>
      <c r="O8" s="2732">
        <v>1585.0209128299998</v>
      </c>
      <c r="P8" s="2732">
        <v>1581.5227964000001</v>
      </c>
      <c r="Q8" s="2732">
        <v>1594.7889929200001</v>
      </c>
      <c r="R8" s="2732">
        <v>1633.2042625899996</v>
      </c>
      <c r="S8" s="2732">
        <v>1628.5791776099998</v>
      </c>
      <c r="T8" s="2732">
        <v>1607.4693381700001</v>
      </c>
      <c r="U8" s="2732">
        <v>1580.6486043600003</v>
      </c>
      <c r="V8" s="2732">
        <v>1608.4649095600003</v>
      </c>
      <c r="W8" s="2732">
        <v>1604.9155631599999</v>
      </c>
      <c r="X8" s="2732">
        <v>1595.2074937100001</v>
      </c>
      <c r="Y8" s="2732">
        <v>1586.6967480300002</v>
      </c>
      <c r="Z8" s="2732">
        <v>1576.4994108699998</v>
      </c>
      <c r="AA8" s="2732">
        <v>1587.5429659400004</v>
      </c>
      <c r="AB8" s="2732">
        <v>1582.2983194999997</v>
      </c>
      <c r="AC8" s="2732">
        <v>1610.9319729000001</v>
      </c>
      <c r="AD8" s="2732">
        <v>1633.3828057500002</v>
      </c>
      <c r="AE8" s="2732">
        <v>1636.210760430793</v>
      </c>
      <c r="AF8" s="2732">
        <v>1689.0061177341456</v>
      </c>
      <c r="AG8" s="2732">
        <v>1683.9681872263866</v>
      </c>
      <c r="AH8" s="2732">
        <v>1728.4101491355852</v>
      </c>
      <c r="AI8" s="2732">
        <v>1749.15051756</v>
      </c>
      <c r="AJ8" s="2732">
        <v>1784.8334949700002</v>
      </c>
      <c r="AK8" s="2732">
        <v>1746.4247669700007</v>
      </c>
      <c r="AL8" s="2732">
        <v>1723.7254569800004</v>
      </c>
      <c r="AM8" s="2732">
        <v>1703.6596541400013</v>
      </c>
      <c r="AN8" s="2732">
        <v>1772.4242830200019</v>
      </c>
      <c r="AO8" s="2732">
        <v>1734.3680079200019</v>
      </c>
      <c r="AP8" s="2732">
        <v>1732.5763233996006</v>
      </c>
      <c r="AQ8" s="2732">
        <v>1738.1832551200009</v>
      </c>
      <c r="AR8" s="2732">
        <v>1759.5888913400015</v>
      </c>
      <c r="AS8" s="2732">
        <v>1767.1726364899998</v>
      </c>
      <c r="AT8" s="2732">
        <v>1785.8085636100016</v>
      </c>
      <c r="AU8" s="2732">
        <v>1771.8237305300022</v>
      </c>
      <c r="AV8" s="2732">
        <v>1774.7141900800025</v>
      </c>
      <c r="AW8" s="2732">
        <v>1750.6291802500009</v>
      </c>
      <c r="AX8" s="2733">
        <v>1765.3181984400001</v>
      </c>
      <c r="AY8" s="2733">
        <v>1778.51572848</v>
      </c>
      <c r="AZ8" s="2733">
        <v>1779.0533431599999</v>
      </c>
      <c r="BA8" s="2733">
        <v>1767.1911027200003</v>
      </c>
      <c r="BB8" s="2733">
        <v>1770.6957691399996</v>
      </c>
      <c r="BC8" s="2733">
        <v>1850.1265258600004</v>
      </c>
      <c r="BD8" s="2733">
        <v>1907.9891711700004</v>
      </c>
      <c r="BE8" s="2733">
        <v>1965.7905880699993</v>
      </c>
      <c r="BF8" s="2734">
        <v>1969.7836855899995</v>
      </c>
      <c r="BG8" s="2734">
        <v>2020.07404434</v>
      </c>
      <c r="BH8" s="2734">
        <v>2033.9373661200002</v>
      </c>
      <c r="BI8" s="2734">
        <v>2021.4640648399998</v>
      </c>
      <c r="BJ8" s="2734">
        <v>2051.7948176799996</v>
      </c>
      <c r="BK8" s="2734">
        <v>2040.7888594000003</v>
      </c>
      <c r="BL8" s="2734">
        <v>2053.5333177099997</v>
      </c>
      <c r="BM8" s="2734">
        <v>2097.8477168999998</v>
      </c>
      <c r="BN8" s="2734">
        <v>1963.8983324200001</v>
      </c>
      <c r="BO8" s="2734">
        <v>1953.9416905599996</v>
      </c>
      <c r="BP8" s="2734">
        <v>2107.2825110299996</v>
      </c>
      <c r="BQ8" s="2734">
        <v>1929.1298746099992</v>
      </c>
      <c r="BR8" s="2734">
        <v>1951.9851741</v>
      </c>
      <c r="BS8" s="2734">
        <v>1988.2734670100003</v>
      </c>
      <c r="BT8" s="2734">
        <v>2009.1717503879865</v>
      </c>
      <c r="BU8" s="2734">
        <v>2000.0690951354125</v>
      </c>
      <c r="BV8" s="2734">
        <v>1967.921119195413</v>
      </c>
      <c r="BW8" s="2734">
        <v>1969.9923339354114</v>
      </c>
      <c r="BX8" s="2734">
        <v>1972.5862931954121</v>
      </c>
      <c r="BY8" s="2735">
        <v>1988.853291895412</v>
      </c>
      <c r="BZ8" s="2736">
        <v>2037.8929519334995</v>
      </c>
      <c r="CA8" s="2736">
        <v>2093.6818314200004</v>
      </c>
      <c r="CB8" s="2736">
        <v>2102.3850738292358</v>
      </c>
      <c r="CC8" s="2736">
        <v>2085.2485445000002</v>
      </c>
      <c r="CD8" s="2736">
        <v>2079.3270957899999</v>
      </c>
      <c r="CE8" s="2736">
        <v>2121.1740398700003</v>
      </c>
      <c r="CF8" s="2736">
        <v>2114.5340962600003</v>
      </c>
      <c r="CG8" s="2736">
        <v>2110.9854613900002</v>
      </c>
      <c r="CH8" s="2736">
        <v>2129.1517925099997</v>
      </c>
      <c r="CI8" s="2736">
        <v>2100.8678946299997</v>
      </c>
      <c r="CJ8" s="2736">
        <v>2118.20864123</v>
      </c>
      <c r="CK8" s="2736">
        <v>2184.2538326499998</v>
      </c>
      <c r="CL8" s="2736">
        <v>2182.0527085999997</v>
      </c>
      <c r="CM8" s="2736">
        <v>2168.8708081499999</v>
      </c>
      <c r="CN8" s="2736">
        <v>2169.3520079600003</v>
      </c>
      <c r="CO8" s="2737">
        <v>2286.21979732</v>
      </c>
      <c r="CP8" s="2737">
        <v>2262.4907271399998</v>
      </c>
      <c r="CQ8" s="2737">
        <v>2210.4441525399998</v>
      </c>
      <c r="CR8" s="2737">
        <v>2132.2550996999994</v>
      </c>
      <c r="CS8" s="2737">
        <v>1561.80829505</v>
      </c>
      <c r="CT8" s="2737">
        <v>1548.6014849600001</v>
      </c>
      <c r="CU8" s="2737">
        <v>1537.0287342100005</v>
      </c>
      <c r="CV8" s="2737">
        <v>1517.6163643199998</v>
      </c>
      <c r="CW8" s="2737">
        <v>1483.1605060099998</v>
      </c>
      <c r="CX8" s="2737">
        <v>1461.80394871</v>
      </c>
      <c r="CY8" s="2737">
        <v>1434.3886450199998</v>
      </c>
      <c r="CZ8" s="2737">
        <v>1420.4574956999998</v>
      </c>
      <c r="DA8" s="2737">
        <v>1422.7599289000002</v>
      </c>
      <c r="DB8" s="2737">
        <v>1421.6200500600003</v>
      </c>
      <c r="DC8" s="2737">
        <v>1393.9033389200004</v>
      </c>
      <c r="DD8" s="2737">
        <v>1395.0342871299997</v>
      </c>
      <c r="DE8" s="2737">
        <v>1425.4449284599996</v>
      </c>
      <c r="DF8" s="2737">
        <v>1423.0155749400001</v>
      </c>
      <c r="DG8" s="2737">
        <v>1420.2394278799995</v>
      </c>
      <c r="DH8" s="2737">
        <v>1429.2195515000001</v>
      </c>
      <c r="DI8" s="2737">
        <v>1440.4878230800005</v>
      </c>
      <c r="DJ8" s="2737">
        <v>1407.4369956800003</v>
      </c>
      <c r="DK8" s="2737">
        <v>1418.5652214300003</v>
      </c>
    </row>
    <row r="9" spans="1:115" ht="16.5" x14ac:dyDescent="0.3">
      <c r="A9" s="2730" t="s">
        <v>1423</v>
      </c>
      <c r="B9" s="2731">
        <v>3615.5609109199995</v>
      </c>
      <c r="C9" s="2732">
        <v>3591.6548253400001</v>
      </c>
      <c r="D9" s="2732">
        <v>3469.77614696</v>
      </c>
      <c r="E9" s="2732">
        <v>2711.2755812099999</v>
      </c>
      <c r="F9" s="2732">
        <v>2822.6144497200007</v>
      </c>
      <c r="G9" s="2732">
        <v>2681.4932744534253</v>
      </c>
      <c r="H9" s="2732">
        <v>2726.8820131899997</v>
      </c>
      <c r="I9" s="2732">
        <v>2798.1972356799997</v>
      </c>
      <c r="J9" s="2732">
        <v>2723.2698446399995</v>
      </c>
      <c r="K9" s="2732">
        <v>2718.6264536499998</v>
      </c>
      <c r="L9" s="2732">
        <v>2999.4531696499989</v>
      </c>
      <c r="M9" s="2732">
        <v>3074.4410800299988</v>
      </c>
      <c r="N9" s="2732">
        <v>3047.1624065300002</v>
      </c>
      <c r="O9" s="2732">
        <v>3136.2570574599995</v>
      </c>
      <c r="P9" s="2732">
        <v>3092.3309591300003</v>
      </c>
      <c r="Q9" s="2732">
        <v>3105.6022608900003</v>
      </c>
      <c r="R9" s="2732">
        <v>3188.7636856999998</v>
      </c>
      <c r="S9" s="2732">
        <v>3189.1649630400011</v>
      </c>
      <c r="T9" s="2732">
        <v>3188.2292967999992</v>
      </c>
      <c r="U9" s="2732">
        <v>3216.6004821800002</v>
      </c>
      <c r="V9" s="2732">
        <v>3217.7280058900005</v>
      </c>
      <c r="W9" s="2732">
        <v>3258.1434047400003</v>
      </c>
      <c r="X9" s="2732">
        <v>3448.6695504000004</v>
      </c>
      <c r="Y9" s="2732">
        <v>3562.8312456199988</v>
      </c>
      <c r="Z9" s="2732">
        <v>3494.8946900800001</v>
      </c>
      <c r="AA9" s="2732">
        <v>3446.7721609599998</v>
      </c>
      <c r="AB9" s="2732">
        <v>3386.3477944199999</v>
      </c>
      <c r="AC9" s="2732">
        <v>3332.902685234656</v>
      </c>
      <c r="AD9" s="2732">
        <v>3373.7901256299992</v>
      </c>
      <c r="AE9" s="2732">
        <v>3338.8892463825368</v>
      </c>
      <c r="AF9" s="2732">
        <v>3538.4120660798635</v>
      </c>
      <c r="AG9" s="2732">
        <v>3459.2873462780199</v>
      </c>
      <c r="AH9" s="2732">
        <v>3960.929102158429</v>
      </c>
      <c r="AI9" s="2732">
        <v>3676.5465251399992</v>
      </c>
      <c r="AJ9" s="2732">
        <v>1918.3702627100001</v>
      </c>
      <c r="AK9" s="2732">
        <v>4101.9822124599987</v>
      </c>
      <c r="AL9" s="2732">
        <v>3974.5677442600004</v>
      </c>
      <c r="AM9" s="2732">
        <v>3907.3169374400004</v>
      </c>
      <c r="AN9" s="2732">
        <v>3932.8893692599986</v>
      </c>
      <c r="AO9" s="2732">
        <v>4071.0051506499985</v>
      </c>
      <c r="AP9" s="2732">
        <v>3970.4546269400007</v>
      </c>
      <c r="AQ9" s="2732">
        <v>3792.8778268299998</v>
      </c>
      <c r="AR9" s="2732">
        <v>3905.8351481799987</v>
      </c>
      <c r="AS9" s="2732">
        <v>4102.1663902500004</v>
      </c>
      <c r="AT9" s="2732">
        <v>4309.1927375200003</v>
      </c>
      <c r="AU9" s="2732">
        <v>4409.7743337169986</v>
      </c>
      <c r="AV9" s="2732">
        <v>5040.55307825</v>
      </c>
      <c r="AW9" s="2732">
        <v>5257.3123353199999</v>
      </c>
      <c r="AX9" s="2733">
        <v>5404.6482547279456</v>
      </c>
      <c r="AY9" s="2733">
        <v>5517.1750307478087</v>
      </c>
      <c r="AZ9" s="2733">
        <v>5794.3018848178081</v>
      </c>
      <c r="BA9" s="2733">
        <v>5799.6647953700012</v>
      </c>
      <c r="BB9" s="2733">
        <v>6049.0979057590403</v>
      </c>
      <c r="BC9" s="2733">
        <v>6235.9105228057606</v>
      </c>
      <c r="BD9" s="2733">
        <v>5854.078689500001</v>
      </c>
      <c r="BE9" s="2733">
        <v>6096.3414357699994</v>
      </c>
      <c r="BF9" s="2733">
        <v>6242.0639767800003</v>
      </c>
      <c r="BG9" s="2733">
        <v>6959.9584637746584</v>
      </c>
      <c r="BH9" s="2733">
        <v>6990.2804771100009</v>
      </c>
      <c r="BI9" s="2733">
        <v>6945.4745610999998</v>
      </c>
      <c r="BJ9" s="2733">
        <v>7018.6468945046627</v>
      </c>
      <c r="BK9" s="2733">
        <v>7205.4743059000039</v>
      </c>
      <c r="BL9" s="2733">
        <v>7215.9122242600024</v>
      </c>
      <c r="BM9" s="2733">
        <v>7240.9308674599997</v>
      </c>
      <c r="BN9" s="2733">
        <v>7340.3482645699987</v>
      </c>
      <c r="BO9" s="2733">
        <v>7313.0490872499986</v>
      </c>
      <c r="BP9" s="2733">
        <v>7036.4660422000006</v>
      </c>
      <c r="BQ9" s="2733">
        <v>7180.533444040002</v>
      </c>
      <c r="BR9" s="2733">
        <v>7340.0354730299996</v>
      </c>
      <c r="BS9" s="2733">
        <v>8036.3584187899969</v>
      </c>
      <c r="BT9" s="2733">
        <v>8010.254095250003</v>
      </c>
      <c r="BU9" s="2733">
        <v>7882.1737642000035</v>
      </c>
      <c r="BV9" s="2733">
        <v>7934.8145341399995</v>
      </c>
      <c r="BW9" s="2733">
        <v>7992.4139697523779</v>
      </c>
      <c r="BX9" s="2733">
        <v>8019.9271820499998</v>
      </c>
      <c r="BY9" s="2738">
        <v>8299.6088669300061</v>
      </c>
      <c r="BZ9" s="2739">
        <v>8131.7831726184786</v>
      </c>
      <c r="CA9" s="2739">
        <v>768.15630477999969</v>
      </c>
      <c r="CB9" s="2739">
        <v>957.1301575171999</v>
      </c>
      <c r="CC9" s="2739">
        <v>1353.0431392999999</v>
      </c>
      <c r="CD9" s="2739">
        <v>1366.08720842</v>
      </c>
      <c r="CE9" s="2739">
        <v>1410.8095556999999</v>
      </c>
      <c r="CF9" s="2739">
        <v>1358.3498900500001</v>
      </c>
      <c r="CG9" s="2739">
        <v>1344.1976070800001</v>
      </c>
      <c r="CH9" s="2739">
        <v>1290.3821467200003</v>
      </c>
      <c r="CI9" s="2739">
        <v>986.76968858000021</v>
      </c>
      <c r="CJ9" s="2739">
        <v>865.03184806000002</v>
      </c>
      <c r="CK9" s="2739">
        <v>731.97166060000006</v>
      </c>
      <c r="CL9" s="2739">
        <v>717.37302149000004</v>
      </c>
      <c r="CM9" s="2739">
        <v>423.60048712000003</v>
      </c>
      <c r="CN9" s="2739">
        <v>529.81110969000008</v>
      </c>
      <c r="CO9" s="2740">
        <v>447.93289992000007</v>
      </c>
      <c r="CP9" s="2740">
        <v>528.46085170999993</v>
      </c>
      <c r="CQ9" s="2740">
        <v>398.76389963999998</v>
      </c>
      <c r="CR9" s="2740">
        <v>407.26832591999982</v>
      </c>
      <c r="CS9" s="2740">
        <v>182.48846056000005</v>
      </c>
      <c r="CT9" s="2740">
        <v>197.16542909999995</v>
      </c>
      <c r="CU9" s="2740">
        <v>183.90454299999996</v>
      </c>
      <c r="CV9" s="2740">
        <v>181.75300367000003</v>
      </c>
      <c r="CW9" s="2740">
        <v>175.71409212000009</v>
      </c>
      <c r="CX9" s="2740">
        <v>168.98558159000001</v>
      </c>
      <c r="CY9" s="2740">
        <v>212.47395988999989</v>
      </c>
      <c r="CZ9" s="2740">
        <v>231.37985306999997</v>
      </c>
      <c r="DA9" s="2740">
        <v>235.61096356999994</v>
      </c>
      <c r="DB9" s="2740">
        <v>250.1513601499999</v>
      </c>
      <c r="DC9" s="2740">
        <v>269.5532668300001</v>
      </c>
      <c r="DD9" s="2740">
        <v>247.34199363000005</v>
      </c>
      <c r="DE9" s="2740">
        <v>262.98124150999996</v>
      </c>
      <c r="DF9" s="2740">
        <v>226.13817932999993</v>
      </c>
      <c r="DG9" s="2740">
        <v>251.24888951999998</v>
      </c>
      <c r="DH9" s="2740">
        <v>223.85927175999993</v>
      </c>
      <c r="DI9" s="2740">
        <v>224.16625164999994</v>
      </c>
      <c r="DJ9" s="2740">
        <v>199.51149889000004</v>
      </c>
      <c r="DK9" s="2740">
        <v>191.40802091999996</v>
      </c>
    </row>
    <row r="10" spans="1:115" ht="17.25" thickBot="1" x14ac:dyDescent="0.35">
      <c r="A10" s="2741" t="s">
        <v>1424</v>
      </c>
      <c r="B10" s="2742">
        <v>20810.840289659995</v>
      </c>
      <c r="C10" s="2743">
        <v>21240.828172644302</v>
      </c>
      <c r="D10" s="2743">
        <v>21134.4181921255</v>
      </c>
      <c r="E10" s="2743">
        <v>17394.462021685504</v>
      </c>
      <c r="F10" s="2743">
        <v>17366.4920923955</v>
      </c>
      <c r="G10" s="2743">
        <v>17446.651082804387</v>
      </c>
      <c r="H10" s="2743">
        <v>17324.316566665497</v>
      </c>
      <c r="I10" s="2743">
        <v>17561.3652738155</v>
      </c>
      <c r="J10" s="2743">
        <v>17497.875058375503</v>
      </c>
      <c r="K10" s="2743">
        <v>17648.11194028478</v>
      </c>
      <c r="L10" s="2743">
        <v>18345.727614499276</v>
      </c>
      <c r="M10" s="2743">
        <v>18373.183942039999</v>
      </c>
      <c r="N10" s="2743">
        <v>18522.105969430468</v>
      </c>
      <c r="O10" s="2743">
        <v>18762.759433096595</v>
      </c>
      <c r="P10" s="2743">
        <v>18396.196319646595</v>
      </c>
      <c r="Q10" s="2743">
        <v>18428.871883016596</v>
      </c>
      <c r="R10" s="2743">
        <v>18795.631747752101</v>
      </c>
      <c r="S10" s="2743">
        <v>18476.829958382099</v>
      </c>
      <c r="T10" s="2743">
        <v>19026.214960730096</v>
      </c>
      <c r="U10" s="2743">
        <v>19145.6666083821</v>
      </c>
      <c r="V10" s="2743">
        <v>19030.873553566511</v>
      </c>
      <c r="W10" s="2743">
        <v>19185.643853890706</v>
      </c>
      <c r="X10" s="2743">
        <v>19507.527171306516</v>
      </c>
      <c r="Y10" s="2743">
        <v>19422.834867473503</v>
      </c>
      <c r="Z10" s="2743">
        <v>19438.694286936516</v>
      </c>
      <c r="AA10" s="2743">
        <v>19567.006826966506</v>
      </c>
      <c r="AB10" s="2743">
        <v>19665.859033894252</v>
      </c>
      <c r="AC10" s="2743">
        <v>19744.054711474877</v>
      </c>
      <c r="AD10" s="2743">
        <v>19904.802818546483</v>
      </c>
      <c r="AE10" s="2743">
        <v>20016.654174529769</v>
      </c>
      <c r="AF10" s="2743">
        <v>20178.551166808451</v>
      </c>
      <c r="AG10" s="2743">
        <v>20478.809360984771</v>
      </c>
      <c r="AH10" s="2743">
        <v>20647.468659254326</v>
      </c>
      <c r="AI10" s="2743">
        <v>20994.721180149991</v>
      </c>
      <c r="AJ10" s="2743">
        <v>21369.827938169998</v>
      </c>
      <c r="AK10" s="2743">
        <v>21353.003086984969</v>
      </c>
      <c r="AL10" s="2743">
        <v>21284.93809550496</v>
      </c>
      <c r="AM10" s="2743">
        <v>21419.985234672407</v>
      </c>
      <c r="AN10" s="2743">
        <v>21376.166083094144</v>
      </c>
      <c r="AO10" s="2743">
        <v>21371.69997418984</v>
      </c>
      <c r="AP10" s="2743">
        <v>21497.052568237454</v>
      </c>
      <c r="AQ10" s="2743">
        <v>20930.54382289479</v>
      </c>
      <c r="AR10" s="2743">
        <v>21097.959811308388</v>
      </c>
      <c r="AS10" s="2743">
        <v>21542.662939909751</v>
      </c>
      <c r="AT10" s="2743">
        <v>21520.768232921379</v>
      </c>
      <c r="AU10" s="2743">
        <v>21871.10230079664</v>
      </c>
      <c r="AV10" s="2743">
        <v>22519.802818897897</v>
      </c>
      <c r="AW10" s="2743">
        <v>22687.758682801847</v>
      </c>
      <c r="AX10" s="2744">
        <v>22748.845616479997</v>
      </c>
      <c r="AY10" s="2744">
        <v>22699.188742619597</v>
      </c>
      <c r="AZ10" s="2744">
        <v>22898.382890481473</v>
      </c>
      <c r="BA10" s="2744">
        <v>22962.542976543278</v>
      </c>
      <c r="BB10" s="2744">
        <v>23176.111834857958</v>
      </c>
      <c r="BC10" s="2744">
        <v>23473.452870282686</v>
      </c>
      <c r="BD10" s="2744">
        <v>23140.530494430001</v>
      </c>
      <c r="BE10" s="2744">
        <v>23404.44176672</v>
      </c>
      <c r="BF10" s="2744">
        <v>23738.594208662929</v>
      </c>
      <c r="BG10" s="2744">
        <v>24787.174748990008</v>
      </c>
      <c r="BH10" s="2744">
        <v>24799.170187925076</v>
      </c>
      <c r="BI10" s="2744">
        <v>24617.913196102585</v>
      </c>
      <c r="BJ10" s="2744">
        <v>24623.669634006179</v>
      </c>
      <c r="BK10" s="2744">
        <v>24876.451870782974</v>
      </c>
      <c r="BL10" s="2744">
        <v>25048.698180121763</v>
      </c>
      <c r="BM10" s="2744">
        <v>25069.888355277049</v>
      </c>
      <c r="BN10" s="2744">
        <v>24872.34093405</v>
      </c>
      <c r="BO10" s="2744">
        <v>24986.528104467703</v>
      </c>
      <c r="BP10" s="2744">
        <v>25107.613699273188</v>
      </c>
      <c r="BQ10" s="2744">
        <v>25111.912057511021</v>
      </c>
      <c r="BR10" s="2744">
        <v>25104.829418286768</v>
      </c>
      <c r="BS10" s="2744">
        <v>26007.98768357154</v>
      </c>
      <c r="BT10" s="2744">
        <v>25925.226964252081</v>
      </c>
      <c r="BU10" s="2744">
        <v>25777.464761778854</v>
      </c>
      <c r="BV10" s="2744">
        <v>25637.889893134598</v>
      </c>
      <c r="BW10" s="2744">
        <v>25512.852112874705</v>
      </c>
      <c r="BX10" s="2744">
        <v>25496.935591268088</v>
      </c>
      <c r="BY10" s="2745">
        <v>25677.208696067042</v>
      </c>
      <c r="BZ10" s="2746">
        <v>25658.574981491311</v>
      </c>
      <c r="CA10" s="2746">
        <v>25430.885570453371</v>
      </c>
      <c r="CB10" s="2746">
        <v>25502.072810608362</v>
      </c>
      <c r="CC10" s="2746">
        <v>25528.836695199996</v>
      </c>
      <c r="CD10" s="2746">
        <v>25837.253028409999</v>
      </c>
      <c r="CE10" s="2746">
        <v>26785.602093149999</v>
      </c>
      <c r="CF10" s="2746">
        <v>26948.679005750007</v>
      </c>
      <c r="CG10" s="2746">
        <v>26811.444269520001</v>
      </c>
      <c r="CH10" s="2746">
        <v>26922.219078519996</v>
      </c>
      <c r="CI10" s="2746">
        <v>28811.470626949998</v>
      </c>
      <c r="CJ10" s="2746">
        <v>27147.657899550002</v>
      </c>
      <c r="CK10" s="2746">
        <v>27426.912815790005</v>
      </c>
      <c r="CL10" s="2746">
        <v>27572.598521199998</v>
      </c>
      <c r="CM10" s="2746">
        <v>27483.687376360002</v>
      </c>
      <c r="CN10" s="2746">
        <v>27806.416933559998</v>
      </c>
      <c r="CO10" s="2747">
        <v>27777.334711830001</v>
      </c>
      <c r="CP10" s="2747">
        <v>28307.983220779999</v>
      </c>
      <c r="CQ10" s="2747">
        <v>29177.247601080002</v>
      </c>
      <c r="CR10" s="2747">
        <v>28598.871027959991</v>
      </c>
      <c r="CS10" s="2747">
        <v>12909.53746109</v>
      </c>
      <c r="CT10" s="2747">
        <v>13041.727457309998</v>
      </c>
      <c r="CU10" s="2747">
        <v>12805.847973810003</v>
      </c>
      <c r="CV10" s="2747">
        <v>12788.455753080003</v>
      </c>
      <c r="CW10" s="2747">
        <v>12770.826137030002</v>
      </c>
      <c r="CX10" s="2747">
        <v>12672.152197430003</v>
      </c>
      <c r="CY10" s="2747">
        <v>12633.056978840004</v>
      </c>
      <c r="CZ10" s="2747">
        <v>12576.326778820003</v>
      </c>
      <c r="DA10" s="2747">
        <v>12532.04883842</v>
      </c>
      <c r="DB10" s="2747">
        <v>12672.631229970002</v>
      </c>
      <c r="DC10" s="2747">
        <v>12147.346069020001</v>
      </c>
      <c r="DD10" s="2747">
        <v>12206.290522670002</v>
      </c>
      <c r="DE10" s="2747">
        <v>12282.82563619</v>
      </c>
      <c r="DF10" s="2747">
        <v>12125.327249580003</v>
      </c>
      <c r="DG10" s="2747">
        <v>12274.60690612</v>
      </c>
      <c r="DH10" s="2747">
        <v>12139.974481289999</v>
      </c>
      <c r="DI10" s="2747">
        <v>12131.275342140001</v>
      </c>
      <c r="DJ10" s="2747">
        <v>12157.456119140001</v>
      </c>
      <c r="DK10" s="2747">
        <v>12251.75265439</v>
      </c>
    </row>
    <row r="11" spans="1:115" ht="16.5" thickTop="1" x14ac:dyDescent="0.3">
      <c r="A11" s="2748"/>
      <c r="B11" s="2749"/>
      <c r="C11" s="2749"/>
      <c r="D11" s="2749"/>
      <c r="E11" s="2749"/>
      <c r="F11" s="2749"/>
      <c r="G11" s="2749"/>
      <c r="H11" s="2749"/>
      <c r="I11" s="2749"/>
      <c r="J11" s="2749"/>
      <c r="K11" s="2749"/>
      <c r="L11" s="2749"/>
      <c r="M11" s="2749"/>
      <c r="N11" s="2749"/>
      <c r="O11" s="2749"/>
      <c r="P11" s="2749"/>
      <c r="Q11" s="2749"/>
      <c r="R11" s="2749"/>
      <c r="S11" s="2749"/>
      <c r="T11" s="2749"/>
      <c r="U11" s="2749"/>
      <c r="V11" s="2749"/>
      <c r="W11" s="2749"/>
      <c r="X11" s="2749"/>
      <c r="Y11" s="2749"/>
      <c r="Z11" s="2749"/>
      <c r="AA11" s="2749"/>
      <c r="AB11" s="2749"/>
      <c r="AC11" s="2749"/>
      <c r="AD11" s="2749"/>
      <c r="AE11" s="2749"/>
      <c r="AF11" s="2749"/>
      <c r="AG11" s="2749"/>
      <c r="AH11" s="2749"/>
      <c r="AI11" s="2749"/>
      <c r="AJ11" s="2749"/>
      <c r="AK11" s="2749"/>
      <c r="AL11" s="2749"/>
      <c r="AM11" s="2749"/>
      <c r="AN11" s="2749"/>
      <c r="AO11" s="2749"/>
      <c r="AP11" s="2749"/>
      <c r="AQ11" s="2749"/>
      <c r="AR11" s="2749"/>
      <c r="AS11" s="2749"/>
      <c r="AT11" s="2749"/>
      <c r="AU11" s="2749"/>
      <c r="AV11" s="2749"/>
      <c r="AW11" s="2749"/>
      <c r="AX11" s="2749"/>
      <c r="AY11" s="2749"/>
      <c r="AZ11" s="2749"/>
      <c r="BA11" s="2749"/>
      <c r="BB11" s="2749"/>
      <c r="BC11" s="2749"/>
      <c r="BD11" s="2750"/>
      <c r="BE11" s="2750"/>
      <c r="BF11" s="2750"/>
      <c r="BG11" s="2750"/>
      <c r="BH11" s="2750"/>
      <c r="BI11" s="2749"/>
      <c r="BJ11" s="2749"/>
      <c r="BK11" s="2749"/>
      <c r="BL11" s="2749"/>
      <c r="BM11" s="2749"/>
      <c r="BN11" s="2749"/>
      <c r="BO11" s="2749"/>
      <c r="BP11" s="2749"/>
      <c r="BQ11" s="2749"/>
      <c r="BR11" s="2749"/>
      <c r="BS11" s="2749"/>
      <c r="BT11" s="2717"/>
      <c r="BU11" s="2717"/>
      <c r="BV11" s="2717"/>
      <c r="BW11" s="2717"/>
      <c r="BX11" s="2717"/>
    </row>
    <row r="12" spans="1:115" ht="16.5" thickBot="1" x14ac:dyDescent="0.35">
      <c r="A12" s="2751"/>
      <c r="B12" s="2752"/>
      <c r="C12" s="2752"/>
      <c r="D12" s="2752"/>
      <c r="E12" s="2752"/>
      <c r="F12" s="2752"/>
      <c r="G12" s="2752"/>
      <c r="H12" s="2752"/>
      <c r="I12" s="2752"/>
      <c r="J12" s="2752"/>
      <c r="K12" s="2752"/>
      <c r="L12" s="2752"/>
      <c r="M12" s="2752"/>
      <c r="N12" s="2752"/>
      <c r="O12" s="2752"/>
      <c r="P12" s="2752"/>
      <c r="Q12" s="2752"/>
      <c r="R12" s="2752"/>
      <c r="S12" s="2752"/>
      <c r="T12" s="2752"/>
      <c r="U12" s="2752"/>
      <c r="V12" s="2752"/>
      <c r="W12" s="2752"/>
      <c r="X12" s="2752"/>
      <c r="Y12" s="2752"/>
      <c r="Z12" s="2752"/>
      <c r="AA12" s="2752"/>
      <c r="AB12" s="2752"/>
      <c r="AC12" s="2752"/>
      <c r="AD12" s="2752"/>
      <c r="AE12" s="2752"/>
      <c r="AF12" s="2752"/>
      <c r="AG12" s="2752"/>
      <c r="AH12" s="2752"/>
      <c r="AI12" s="2752"/>
      <c r="AJ12" s="2752"/>
      <c r="AK12" s="2752"/>
      <c r="AL12" s="2752"/>
      <c r="AM12" s="2752"/>
      <c r="AN12" s="2752"/>
      <c r="AO12" s="2752"/>
      <c r="AP12" s="2752"/>
      <c r="AQ12" s="2752"/>
      <c r="AR12" s="2752"/>
      <c r="AS12" s="2752"/>
      <c r="AT12" s="2750"/>
      <c r="AU12" s="2750"/>
      <c r="AV12" s="2752"/>
      <c r="AW12" s="2752"/>
      <c r="AX12" s="2752"/>
      <c r="AY12" s="2752"/>
      <c r="AZ12" s="2752"/>
      <c r="BA12" s="2752"/>
      <c r="BB12" s="2752"/>
      <c r="BC12" s="2750"/>
      <c r="BD12" s="2752"/>
      <c r="BE12" s="2752"/>
      <c r="BF12" s="2752"/>
      <c r="BG12" s="2752"/>
      <c r="BH12" s="2752"/>
      <c r="BI12" s="2752"/>
      <c r="BJ12" s="2752"/>
      <c r="BK12" s="2752"/>
      <c r="BL12" s="2752"/>
      <c r="BM12" s="2752"/>
      <c r="BN12" s="2752"/>
      <c r="BO12" s="2752"/>
      <c r="BP12" s="2752"/>
      <c r="BQ12" s="2752"/>
      <c r="BR12" s="2752"/>
      <c r="BS12" s="2752"/>
      <c r="BT12" s="2752"/>
      <c r="BU12" s="2752"/>
      <c r="BV12" s="2752"/>
      <c r="BX12" s="2752"/>
      <c r="CL12" s="2723"/>
      <c r="CM12" s="2723"/>
      <c r="CN12" s="2723"/>
      <c r="CO12" s="2723"/>
      <c r="CP12" s="2723"/>
      <c r="CQ12" s="2723"/>
      <c r="CR12" s="2723"/>
      <c r="CS12" s="2723"/>
      <c r="CT12" s="2723"/>
      <c r="CU12" s="2723"/>
      <c r="CV12" s="2723"/>
      <c r="CW12" s="2723"/>
      <c r="CX12" s="2723"/>
      <c r="CY12" s="2723"/>
      <c r="CZ12" s="2723"/>
      <c r="DA12" s="2723"/>
      <c r="DB12" s="2723"/>
      <c r="DC12" s="2723"/>
      <c r="DD12" s="2723"/>
      <c r="DE12" s="2723"/>
      <c r="DF12" s="2723"/>
      <c r="DG12" s="2723"/>
      <c r="DH12" s="2723"/>
      <c r="DI12" s="2723"/>
      <c r="DJ12" s="2723"/>
      <c r="DK12" s="2723" t="s">
        <v>681</v>
      </c>
    </row>
    <row r="13" spans="1:115" ht="17.25" thickTop="1" x14ac:dyDescent="0.3">
      <c r="A13" s="2724" t="s">
        <v>1425</v>
      </c>
      <c r="B13" s="2725">
        <v>40940</v>
      </c>
      <c r="C13" s="2726">
        <v>40969</v>
      </c>
      <c r="D13" s="2726">
        <v>41000</v>
      </c>
      <c r="E13" s="2726">
        <v>41030</v>
      </c>
      <c r="F13" s="2726">
        <v>41061</v>
      </c>
      <c r="G13" s="2726">
        <v>41091</v>
      </c>
      <c r="H13" s="2726">
        <v>41122</v>
      </c>
      <c r="I13" s="2726">
        <v>41153</v>
      </c>
      <c r="J13" s="2726">
        <v>41183</v>
      </c>
      <c r="K13" s="2726">
        <v>41214</v>
      </c>
      <c r="L13" s="2726">
        <v>41244</v>
      </c>
      <c r="M13" s="2726">
        <v>41275</v>
      </c>
      <c r="N13" s="2726">
        <v>41306</v>
      </c>
      <c r="O13" s="2726">
        <v>41334</v>
      </c>
      <c r="P13" s="2726">
        <v>41365</v>
      </c>
      <c r="Q13" s="2726">
        <v>41395</v>
      </c>
      <c r="R13" s="2726">
        <v>41426</v>
      </c>
      <c r="S13" s="2726">
        <v>41456</v>
      </c>
      <c r="T13" s="2726">
        <v>41487</v>
      </c>
      <c r="U13" s="2726">
        <v>41518</v>
      </c>
      <c r="V13" s="2726">
        <v>41548</v>
      </c>
      <c r="W13" s="2726">
        <v>41579</v>
      </c>
      <c r="X13" s="2726">
        <v>41609</v>
      </c>
      <c r="Y13" s="2726">
        <v>41640</v>
      </c>
      <c r="Z13" s="2726">
        <v>41671</v>
      </c>
      <c r="AA13" s="2726">
        <v>41699</v>
      </c>
      <c r="AB13" s="2726">
        <v>41730</v>
      </c>
      <c r="AC13" s="2726">
        <v>41760</v>
      </c>
      <c r="AD13" s="2726">
        <v>41791</v>
      </c>
      <c r="AE13" s="2726">
        <v>41821</v>
      </c>
      <c r="AF13" s="2726">
        <v>41852</v>
      </c>
      <c r="AG13" s="2726">
        <v>41883</v>
      </c>
      <c r="AH13" s="2726">
        <v>41913</v>
      </c>
      <c r="AI13" s="2726">
        <v>41944</v>
      </c>
      <c r="AJ13" s="2726">
        <v>41974</v>
      </c>
      <c r="AK13" s="2726">
        <v>42005</v>
      </c>
      <c r="AL13" s="2726">
        <v>42036</v>
      </c>
      <c r="AM13" s="2726">
        <v>42064</v>
      </c>
      <c r="AN13" s="2726">
        <v>42095</v>
      </c>
      <c r="AO13" s="2726">
        <v>42125</v>
      </c>
      <c r="AP13" s="2726">
        <v>42156</v>
      </c>
      <c r="AQ13" s="2726">
        <v>42186</v>
      </c>
      <c r="AR13" s="2726">
        <v>42217</v>
      </c>
      <c r="AS13" s="2726">
        <v>42248</v>
      </c>
      <c r="AT13" s="2726">
        <v>42278</v>
      </c>
      <c r="AU13" s="2726">
        <v>42309</v>
      </c>
      <c r="AV13" s="2726">
        <v>42339</v>
      </c>
      <c r="AW13" s="2726">
        <v>42370</v>
      </c>
      <c r="AX13" s="2727">
        <v>42401</v>
      </c>
      <c r="AY13" s="2727">
        <v>42430</v>
      </c>
      <c r="AZ13" s="2727">
        <v>42461</v>
      </c>
      <c r="BA13" s="2727">
        <v>42491</v>
      </c>
      <c r="BB13" s="2727">
        <v>42522</v>
      </c>
      <c r="BC13" s="2727">
        <v>42552</v>
      </c>
      <c r="BD13" s="2727">
        <v>42583</v>
      </c>
      <c r="BE13" s="2727">
        <v>42644</v>
      </c>
      <c r="BF13" s="2727">
        <v>42675</v>
      </c>
      <c r="BG13" s="2727">
        <v>42705</v>
      </c>
      <c r="BH13" s="2727">
        <v>42736</v>
      </c>
      <c r="BI13" s="2727">
        <v>42767</v>
      </c>
      <c r="BJ13" s="2727">
        <v>42795</v>
      </c>
      <c r="BK13" s="2727">
        <v>42826</v>
      </c>
      <c r="BL13" s="2727">
        <v>42856</v>
      </c>
      <c r="BM13" s="2727">
        <v>42887</v>
      </c>
      <c r="BN13" s="2727">
        <v>42917</v>
      </c>
      <c r="BO13" s="2727">
        <v>42948</v>
      </c>
      <c r="BP13" s="2727">
        <v>42979</v>
      </c>
      <c r="BQ13" s="2727">
        <v>43009</v>
      </c>
      <c r="BR13" s="2727">
        <v>43040</v>
      </c>
      <c r="BS13" s="2727">
        <v>43070</v>
      </c>
      <c r="BT13" s="2727">
        <v>43101</v>
      </c>
      <c r="BU13" s="2727">
        <v>43132</v>
      </c>
      <c r="BV13" s="2727">
        <v>43160</v>
      </c>
      <c r="BW13" s="2727">
        <v>43191</v>
      </c>
      <c r="BX13" s="2727">
        <v>43221</v>
      </c>
      <c r="BY13" s="2728">
        <v>43252</v>
      </c>
      <c r="BZ13" s="2729">
        <v>43282</v>
      </c>
      <c r="CA13" s="2729">
        <v>43313</v>
      </c>
      <c r="CB13" s="2729">
        <v>43344</v>
      </c>
      <c r="CC13" s="2729">
        <v>43374</v>
      </c>
      <c r="CD13" s="2729">
        <v>43405</v>
      </c>
      <c r="CE13" s="2729">
        <v>43435</v>
      </c>
      <c r="CF13" s="2729">
        <v>43466</v>
      </c>
      <c r="CG13" s="2729">
        <v>43497</v>
      </c>
      <c r="CH13" s="2729">
        <v>43525</v>
      </c>
      <c r="CI13" s="2729">
        <v>43556</v>
      </c>
      <c r="CJ13" s="2729">
        <v>43586</v>
      </c>
      <c r="CK13" s="2729">
        <v>43617</v>
      </c>
      <c r="CL13" s="2729">
        <v>43647</v>
      </c>
      <c r="CM13" s="2729">
        <v>43678</v>
      </c>
      <c r="CN13" s="2729">
        <v>43709</v>
      </c>
      <c r="CO13" s="2729">
        <v>43739</v>
      </c>
      <c r="CP13" s="2729">
        <v>43770</v>
      </c>
      <c r="CQ13" s="2729">
        <v>43800</v>
      </c>
      <c r="CR13" s="2729">
        <v>43831</v>
      </c>
      <c r="CS13" s="2729">
        <v>43862</v>
      </c>
      <c r="CT13" s="2729">
        <v>43891</v>
      </c>
      <c r="CU13" s="2729">
        <v>43922</v>
      </c>
      <c r="CV13" s="2729">
        <v>43952</v>
      </c>
      <c r="CW13" s="2729">
        <v>43983</v>
      </c>
      <c r="CX13" s="2729">
        <v>44013</v>
      </c>
      <c r="CY13" s="2729">
        <v>44044</v>
      </c>
      <c r="CZ13" s="2729">
        <v>44075</v>
      </c>
      <c r="DA13" s="2729">
        <v>44105</v>
      </c>
      <c r="DB13" s="2729">
        <v>44136</v>
      </c>
      <c r="DC13" s="2729">
        <v>44166</v>
      </c>
      <c r="DD13" s="2729">
        <v>44197</v>
      </c>
      <c r="DE13" s="2729">
        <v>44228</v>
      </c>
      <c r="DF13" s="2729">
        <v>44256</v>
      </c>
      <c r="DG13" s="2729">
        <v>44287</v>
      </c>
      <c r="DH13" s="2729">
        <v>44317</v>
      </c>
      <c r="DI13" s="2729">
        <v>44348</v>
      </c>
      <c r="DJ13" s="2729">
        <v>44378</v>
      </c>
      <c r="DK13" s="2729">
        <v>44409</v>
      </c>
    </row>
    <row r="14" spans="1:115" ht="16.5" x14ac:dyDescent="0.3">
      <c r="A14" s="2730" t="s">
        <v>4503</v>
      </c>
      <c r="B14" s="2753">
        <v>1746.58243204</v>
      </c>
      <c r="C14" s="2754">
        <v>1746.58243204</v>
      </c>
      <c r="D14" s="2754">
        <v>1746.5824324499997</v>
      </c>
      <c r="E14" s="2754">
        <v>1325.00000004</v>
      </c>
      <c r="F14" s="2754">
        <v>1325.00000004</v>
      </c>
      <c r="G14" s="2754">
        <v>1325.00000004</v>
      </c>
      <c r="H14" s="2754">
        <v>1325.00000004</v>
      </c>
      <c r="I14" s="2754">
        <v>1325.00000004</v>
      </c>
      <c r="J14" s="2754">
        <v>1325.00000004</v>
      </c>
      <c r="K14" s="2754">
        <v>1325.00000004</v>
      </c>
      <c r="L14" s="2754">
        <v>1325.00000004</v>
      </c>
      <c r="M14" s="2754">
        <v>1325.00000004</v>
      </c>
      <c r="N14" s="2754">
        <v>1325.00000004</v>
      </c>
      <c r="O14" s="2754">
        <v>1325.00000004</v>
      </c>
      <c r="P14" s="2754">
        <v>1325.00000004</v>
      </c>
      <c r="Q14" s="2754">
        <v>1325.00000004</v>
      </c>
      <c r="R14" s="2754">
        <v>1325.00000004</v>
      </c>
      <c r="S14" s="2754">
        <v>1325.00000004</v>
      </c>
      <c r="T14" s="2754">
        <v>1325.00000004</v>
      </c>
      <c r="U14" s="2754">
        <v>1325.00000004</v>
      </c>
      <c r="V14" s="2754">
        <v>1325.00000004</v>
      </c>
      <c r="W14" s="2754">
        <v>1325.00000004</v>
      </c>
      <c r="X14" s="2754">
        <v>1325.00000004</v>
      </c>
      <c r="Y14" s="2754">
        <v>1325.00000004</v>
      </c>
      <c r="Z14" s="2754">
        <v>1325.00000004</v>
      </c>
      <c r="AA14" s="2754">
        <v>1325.00000004</v>
      </c>
      <c r="AB14" s="2754">
        <v>1325.00000004</v>
      </c>
      <c r="AC14" s="2754">
        <v>1325.00000004</v>
      </c>
      <c r="AD14" s="2754">
        <v>1325.00000004</v>
      </c>
      <c r="AE14" s="2754">
        <v>1325.00000004</v>
      </c>
      <c r="AF14" s="2754">
        <v>1325.00000004</v>
      </c>
      <c r="AG14" s="2754">
        <v>1325.00000004</v>
      </c>
      <c r="AH14" s="2754">
        <v>1325.00000004</v>
      </c>
      <c r="AI14" s="2754">
        <v>1325.00000004</v>
      </c>
      <c r="AJ14" s="2754">
        <v>1325.00000004</v>
      </c>
      <c r="AK14" s="2754">
        <v>1325.00000004</v>
      </c>
      <c r="AL14" s="2754">
        <v>1475.00000004</v>
      </c>
      <c r="AM14" s="2754">
        <v>1475.00000004</v>
      </c>
      <c r="AN14" s="2754">
        <v>1475.00000004</v>
      </c>
      <c r="AO14" s="2754">
        <v>1475.00000004</v>
      </c>
      <c r="AP14" s="2754">
        <v>1475.00000004</v>
      </c>
      <c r="AQ14" s="2754">
        <v>1475.00000004</v>
      </c>
      <c r="AR14" s="2754">
        <v>1475.00000004</v>
      </c>
      <c r="AS14" s="2754">
        <v>1475.00000004</v>
      </c>
      <c r="AT14" s="2754">
        <v>1475.00000004</v>
      </c>
      <c r="AU14" s="2754">
        <v>1775.00000004</v>
      </c>
      <c r="AV14" s="2754">
        <v>1775.00000004</v>
      </c>
      <c r="AW14" s="2754">
        <v>1775.00000004</v>
      </c>
      <c r="AX14" s="2733">
        <v>1775.00000004</v>
      </c>
      <c r="AY14" s="2733">
        <v>1775.00000004</v>
      </c>
      <c r="AZ14" s="2733">
        <v>1775.00000004</v>
      </c>
      <c r="BA14" s="2733">
        <v>1775</v>
      </c>
      <c r="BB14" s="2733">
        <v>1825</v>
      </c>
      <c r="BC14" s="2733">
        <v>1825.00000004</v>
      </c>
      <c r="BD14" s="2733">
        <v>1825.00000004</v>
      </c>
      <c r="BE14" s="2733">
        <v>1825.00000004</v>
      </c>
      <c r="BF14" s="2734">
        <v>1825.00000004</v>
      </c>
      <c r="BG14" s="2734">
        <v>1975.00000004</v>
      </c>
      <c r="BH14" s="2734">
        <v>1975.00000004</v>
      </c>
      <c r="BI14" s="2734">
        <v>1975.00000004</v>
      </c>
      <c r="BJ14" s="2734">
        <v>1975.00000004</v>
      </c>
      <c r="BK14" s="2734">
        <v>1975.00000004</v>
      </c>
      <c r="BL14" s="2734">
        <v>1975.00000004</v>
      </c>
      <c r="BM14" s="2734">
        <v>1975.00000004</v>
      </c>
      <c r="BN14" s="2734">
        <v>1975.00000004</v>
      </c>
      <c r="BO14" s="2734">
        <v>1975.00000004</v>
      </c>
      <c r="BP14" s="2734">
        <v>2150.00000004</v>
      </c>
      <c r="BQ14" s="2734">
        <v>2150.00000004</v>
      </c>
      <c r="BR14" s="2734">
        <v>2150.00000004</v>
      </c>
      <c r="BS14" s="2734">
        <v>2150.00000004</v>
      </c>
      <c r="BT14" s="2734">
        <v>2150.00000004</v>
      </c>
      <c r="BU14" s="2734">
        <v>2150.00000004</v>
      </c>
      <c r="BV14" s="2734">
        <v>2150.00000004</v>
      </c>
      <c r="BW14" s="2734">
        <v>2150.00000004</v>
      </c>
      <c r="BX14" s="2734">
        <v>2150.00000004</v>
      </c>
      <c r="BY14" s="2735">
        <v>2350.00000004</v>
      </c>
      <c r="BZ14" s="2736">
        <v>2350.00000004</v>
      </c>
      <c r="CA14" s="2736">
        <v>2350.00000004</v>
      </c>
      <c r="CB14" s="2736">
        <v>2350.00000004</v>
      </c>
      <c r="CC14" s="2736">
        <v>2349.9867880000002</v>
      </c>
      <c r="CD14" s="2736">
        <v>2350.00000004</v>
      </c>
      <c r="CE14" s="2736">
        <v>2550.00000004</v>
      </c>
      <c r="CF14" s="2736">
        <v>2550.00000004</v>
      </c>
      <c r="CG14" s="2736">
        <v>2550.00000004</v>
      </c>
      <c r="CH14" s="2736">
        <v>2550.00000004</v>
      </c>
      <c r="CI14" s="2736">
        <v>2550.00000004</v>
      </c>
      <c r="CJ14" s="2736">
        <v>2550.00000004</v>
      </c>
      <c r="CK14" s="2736">
        <v>2550.00000004</v>
      </c>
      <c r="CL14" s="2736">
        <v>2550.00000004</v>
      </c>
      <c r="CM14" s="2736">
        <v>2350.00000004</v>
      </c>
      <c r="CN14" s="2736">
        <v>2350.00000004</v>
      </c>
      <c r="CO14" s="2737">
        <v>2350.00000004</v>
      </c>
      <c r="CP14" s="2737">
        <v>2550.00000004</v>
      </c>
      <c r="CQ14" s="2737">
        <v>2550.00000004</v>
      </c>
      <c r="CR14" s="2737">
        <v>1860.00000004</v>
      </c>
      <c r="CS14" s="2737">
        <v>1000</v>
      </c>
      <c r="CT14" s="2737">
        <v>800</v>
      </c>
      <c r="CU14" s="2737">
        <v>1000</v>
      </c>
      <c r="CV14" s="2737">
        <v>1000</v>
      </c>
      <c r="CW14" s="2737">
        <v>1000</v>
      </c>
      <c r="CX14" s="2737">
        <v>1000</v>
      </c>
      <c r="CY14" s="2737">
        <v>1000</v>
      </c>
      <c r="CZ14" s="2737">
        <v>1000</v>
      </c>
      <c r="DA14" s="2737">
        <v>1000</v>
      </c>
      <c r="DB14" s="2737">
        <v>1000</v>
      </c>
      <c r="DC14" s="2737">
        <v>1000</v>
      </c>
      <c r="DD14" s="2737">
        <v>1000</v>
      </c>
      <c r="DE14" s="2737">
        <v>1000</v>
      </c>
      <c r="DF14" s="2737">
        <v>1000</v>
      </c>
      <c r="DG14" s="2737">
        <v>1000</v>
      </c>
      <c r="DH14" s="2737">
        <v>1000</v>
      </c>
      <c r="DI14" s="2737">
        <v>1000</v>
      </c>
      <c r="DJ14" s="2737">
        <v>1000</v>
      </c>
      <c r="DK14" s="2737">
        <v>1000</v>
      </c>
    </row>
    <row r="15" spans="1:115" ht="16.5" x14ac:dyDescent="0.3">
      <c r="A15" s="2730" t="s">
        <v>4504</v>
      </c>
      <c r="B15" s="2753">
        <v>599.53232722149994</v>
      </c>
      <c r="C15" s="2754">
        <v>597.48768222150011</v>
      </c>
      <c r="D15" s="2754">
        <v>585.08768969800064</v>
      </c>
      <c r="E15" s="2754">
        <v>550.85495347150015</v>
      </c>
      <c r="F15" s="2754">
        <v>550.85495377149937</v>
      </c>
      <c r="G15" s="2754">
        <v>645.15164702100037</v>
      </c>
      <c r="H15" s="2754">
        <v>646.24856795400092</v>
      </c>
      <c r="I15" s="2754">
        <v>672.13719595400096</v>
      </c>
      <c r="J15" s="2754">
        <v>719.21607130400037</v>
      </c>
      <c r="K15" s="2754">
        <v>719.21607129400115</v>
      </c>
      <c r="L15" s="2754">
        <v>694.21606729400105</v>
      </c>
      <c r="M15" s="2754">
        <v>670.71247913400077</v>
      </c>
      <c r="N15" s="2754">
        <v>670.71248195892997</v>
      </c>
      <c r="O15" s="2754">
        <v>670.71248957391742</v>
      </c>
      <c r="P15" s="2754">
        <v>670.71248505391691</v>
      </c>
      <c r="Q15" s="2754">
        <v>660.71248457391744</v>
      </c>
      <c r="R15" s="2754">
        <v>610.71248834191704</v>
      </c>
      <c r="S15" s="2754">
        <v>734.33972089841654</v>
      </c>
      <c r="T15" s="2754">
        <v>733.24190232691672</v>
      </c>
      <c r="U15" s="2754">
        <v>733.7838401344161</v>
      </c>
      <c r="V15" s="2754">
        <v>782.94232321041534</v>
      </c>
      <c r="W15" s="2754">
        <v>782.85444522441719</v>
      </c>
      <c r="X15" s="2754">
        <v>752.85457930648761</v>
      </c>
      <c r="Y15" s="2754">
        <v>763.24215569149976</v>
      </c>
      <c r="Z15" s="2754">
        <v>763.24215869149975</v>
      </c>
      <c r="AA15" s="2754">
        <v>763.24215869149975</v>
      </c>
      <c r="AB15" s="2754">
        <v>748.24215869149975</v>
      </c>
      <c r="AC15" s="2754">
        <v>748.32769254350285</v>
      </c>
      <c r="AD15" s="2754">
        <v>747.54909254350275</v>
      </c>
      <c r="AE15" s="2754">
        <v>773.27414996748257</v>
      </c>
      <c r="AF15" s="2754">
        <v>795.52384592534258</v>
      </c>
      <c r="AG15" s="2754">
        <v>793.82143868338437</v>
      </c>
      <c r="AH15" s="2754">
        <v>860.00679545936248</v>
      </c>
      <c r="AI15" s="2754">
        <v>866.69740693486267</v>
      </c>
      <c r="AJ15" s="2754">
        <v>832.47084905478573</v>
      </c>
      <c r="AK15" s="2754">
        <v>833.7203840475006</v>
      </c>
      <c r="AL15" s="2754">
        <v>832.06366670750049</v>
      </c>
      <c r="AM15" s="2754">
        <v>832.4695897075004</v>
      </c>
      <c r="AN15" s="2754">
        <v>832.06366825008206</v>
      </c>
      <c r="AO15" s="2754">
        <v>832.06366843008232</v>
      </c>
      <c r="AP15" s="2754">
        <v>833.32054886750029</v>
      </c>
      <c r="AQ15" s="2754">
        <v>771.86210399964807</v>
      </c>
      <c r="AR15" s="2754">
        <v>785.97295392969988</v>
      </c>
      <c r="AS15" s="2754">
        <v>770.83561280299853</v>
      </c>
      <c r="AT15" s="2754">
        <v>814.82260084253028</v>
      </c>
      <c r="AU15" s="2754">
        <v>809.20022965300086</v>
      </c>
      <c r="AV15" s="2754">
        <v>808.7943096896505</v>
      </c>
      <c r="AW15" s="2754">
        <v>831.23117294492624</v>
      </c>
      <c r="AX15" s="2733">
        <v>831.23116803964899</v>
      </c>
      <c r="AY15" s="2733">
        <v>831.23116803965002</v>
      </c>
      <c r="AZ15" s="2733">
        <v>831.23116816365052</v>
      </c>
      <c r="BA15" s="2733">
        <v>819.23116751314922</v>
      </c>
      <c r="BB15" s="2733">
        <v>819.23116751314922</v>
      </c>
      <c r="BC15" s="2733">
        <v>847.19829774964808</v>
      </c>
      <c r="BD15" s="2733">
        <v>634.12934612630363</v>
      </c>
      <c r="BE15" s="2733">
        <v>659.80150435696885</v>
      </c>
      <c r="BF15" s="2734">
        <v>659.80147525396637</v>
      </c>
      <c r="BG15" s="2734">
        <v>659.80147510061363</v>
      </c>
      <c r="BH15" s="2734">
        <v>671.07288027696802</v>
      </c>
      <c r="BI15" s="2734">
        <v>668.57317798975748</v>
      </c>
      <c r="BJ15" s="2734">
        <v>668.57317774810792</v>
      </c>
      <c r="BK15" s="2734">
        <v>668.57317774810792</v>
      </c>
      <c r="BL15" s="2734">
        <v>668.57519103810785</v>
      </c>
      <c r="BM15" s="2734">
        <v>667.74699060810849</v>
      </c>
      <c r="BN15" s="2734">
        <v>627.73927389179801</v>
      </c>
      <c r="BO15" s="2734">
        <v>623.63595936744684</v>
      </c>
      <c r="BP15" s="2734">
        <v>646.160986537447</v>
      </c>
      <c r="BQ15" s="2734">
        <v>645.51458674544904</v>
      </c>
      <c r="BR15" s="2734">
        <v>645.97069004545017</v>
      </c>
      <c r="BS15" s="2734">
        <v>736.02729373544889</v>
      </c>
      <c r="BT15" s="2734">
        <v>741.86641447545242</v>
      </c>
      <c r="BU15" s="2734">
        <v>742.28299121699524</v>
      </c>
      <c r="BV15" s="2734">
        <v>742.3659997070198</v>
      </c>
      <c r="BW15" s="2734">
        <v>742.37109340658947</v>
      </c>
      <c r="BX15" s="2734">
        <v>743.00982729658892</v>
      </c>
      <c r="BY15" s="2735">
        <v>743.00982592658806</v>
      </c>
      <c r="BZ15" s="2736">
        <v>725.28222232658766</v>
      </c>
      <c r="CA15" s="2736">
        <v>729.46949401523023</v>
      </c>
      <c r="CB15" s="2736">
        <v>745.4181760313644</v>
      </c>
      <c r="CC15" s="2736">
        <v>684.04040308999822</v>
      </c>
      <c r="CD15" s="2736">
        <v>934.8544641299992</v>
      </c>
      <c r="CE15" s="2736">
        <v>889.03632279999738</v>
      </c>
      <c r="CF15" s="2736">
        <v>906.98005563999561</v>
      </c>
      <c r="CG15" s="2736">
        <v>894.10478247999959</v>
      </c>
      <c r="CH15" s="2736">
        <v>885.43462012000089</v>
      </c>
      <c r="CI15" s="2736">
        <v>894.10478268000031</v>
      </c>
      <c r="CJ15" s="2736">
        <v>894.10478268000031</v>
      </c>
      <c r="CK15" s="2736">
        <v>886.61161057999993</v>
      </c>
      <c r="CL15" s="2736">
        <v>1014.2556434899998</v>
      </c>
      <c r="CM15" s="2736">
        <v>1168.5206182900008</v>
      </c>
      <c r="CN15" s="2736">
        <v>1280.2511898500022</v>
      </c>
      <c r="CO15" s="2737">
        <v>1298.7462345800018</v>
      </c>
      <c r="CP15" s="2737">
        <v>1168.8941123500003</v>
      </c>
      <c r="CQ15" s="2737">
        <v>1127.5642732800006</v>
      </c>
      <c r="CR15" s="2737">
        <v>1571.9663310799999</v>
      </c>
      <c r="CS15" s="2737">
        <v>656.57499901999859</v>
      </c>
      <c r="CT15" s="2737">
        <v>856.57499901999859</v>
      </c>
      <c r="CU15" s="2737">
        <v>656.57499901999859</v>
      </c>
      <c r="CV15" s="2737">
        <v>656.57499901999859</v>
      </c>
      <c r="CW15" s="2737">
        <v>654.03009902000042</v>
      </c>
      <c r="CX15" s="2737">
        <v>697.10580215000152</v>
      </c>
      <c r="CY15" s="2737">
        <v>701.41517633000183</v>
      </c>
      <c r="CZ15" s="2737">
        <v>760.99380193000002</v>
      </c>
      <c r="DA15" s="2737">
        <v>746.30348192999872</v>
      </c>
      <c r="DB15" s="2737">
        <v>760.93980192999993</v>
      </c>
      <c r="DC15" s="2737">
        <v>761.00880193000194</v>
      </c>
      <c r="DD15" s="2737">
        <v>777.22971474999952</v>
      </c>
      <c r="DE15" s="2737">
        <v>777.21471474999908</v>
      </c>
      <c r="DF15" s="2737">
        <v>775.51572893000082</v>
      </c>
      <c r="DG15" s="2737">
        <v>786.57281357000045</v>
      </c>
      <c r="DH15" s="2737">
        <v>786.57281356999965</v>
      </c>
      <c r="DI15" s="2737">
        <v>764.57281357000068</v>
      </c>
      <c r="DJ15" s="2737">
        <v>837.15649626999982</v>
      </c>
      <c r="DK15" s="2737">
        <v>892.59514620999846</v>
      </c>
    </row>
    <row r="16" spans="1:115" ht="16.5" x14ac:dyDescent="0.3">
      <c r="A16" s="2730" t="s">
        <v>4505</v>
      </c>
      <c r="B16" s="2753">
        <v>0</v>
      </c>
      <c r="C16" s="2754">
        <v>0</v>
      </c>
      <c r="D16" s="2754">
        <v>0</v>
      </c>
      <c r="E16" s="2754">
        <v>0</v>
      </c>
      <c r="F16" s="2754">
        <v>0</v>
      </c>
      <c r="G16" s="2754">
        <v>0</v>
      </c>
      <c r="H16" s="2754">
        <v>0</v>
      </c>
      <c r="I16" s="2754">
        <v>0</v>
      </c>
      <c r="J16" s="2754">
        <v>0</v>
      </c>
      <c r="K16" s="2754">
        <v>0</v>
      </c>
      <c r="L16" s="2754">
        <v>0</v>
      </c>
      <c r="M16" s="2754">
        <v>0</v>
      </c>
      <c r="N16" s="2754">
        <v>0</v>
      </c>
      <c r="O16" s="2754">
        <v>0</v>
      </c>
      <c r="P16" s="2754">
        <v>0</v>
      </c>
      <c r="Q16" s="2754">
        <v>0</v>
      </c>
      <c r="R16" s="2754">
        <v>0</v>
      </c>
      <c r="S16" s="2754">
        <v>0</v>
      </c>
      <c r="T16" s="2754">
        <v>0</v>
      </c>
      <c r="U16" s="2754">
        <v>0</v>
      </c>
      <c r="V16" s="2754">
        <v>0</v>
      </c>
      <c r="W16" s="2754">
        <v>0</v>
      </c>
      <c r="X16" s="2754">
        <v>0</v>
      </c>
      <c r="Y16" s="2754">
        <v>0</v>
      </c>
      <c r="Z16" s="2754">
        <v>0</v>
      </c>
      <c r="AA16" s="2754">
        <v>0</v>
      </c>
      <c r="AB16" s="2754">
        <v>0</v>
      </c>
      <c r="AC16" s="2754">
        <v>0</v>
      </c>
      <c r="AD16" s="2754">
        <v>0</v>
      </c>
      <c r="AE16" s="2754">
        <v>0</v>
      </c>
      <c r="AF16" s="2754">
        <v>0</v>
      </c>
      <c r="AG16" s="2754">
        <v>0</v>
      </c>
      <c r="AH16" s="2754">
        <v>0</v>
      </c>
      <c r="AI16" s="2754">
        <v>0</v>
      </c>
      <c r="AJ16" s="2754">
        <v>0</v>
      </c>
      <c r="AK16" s="2754">
        <v>0</v>
      </c>
      <c r="AL16" s="2754">
        <v>0</v>
      </c>
      <c r="AM16" s="2754">
        <v>0</v>
      </c>
      <c r="AN16" s="2754">
        <v>0</v>
      </c>
      <c r="AO16" s="2754">
        <v>0</v>
      </c>
      <c r="AP16" s="2754">
        <v>0</v>
      </c>
      <c r="AQ16" s="2754">
        <v>0</v>
      </c>
      <c r="AR16" s="2754">
        <v>0</v>
      </c>
      <c r="AS16" s="2754">
        <v>0</v>
      </c>
      <c r="AT16" s="2754">
        <v>0</v>
      </c>
      <c r="AU16" s="2754">
        <v>0</v>
      </c>
      <c r="AV16" s="2754">
        <v>0</v>
      </c>
      <c r="AW16" s="2754">
        <v>0</v>
      </c>
      <c r="AX16" s="2733">
        <v>0</v>
      </c>
      <c r="AY16" s="2733">
        <v>0</v>
      </c>
      <c r="AZ16" s="2733">
        <v>0</v>
      </c>
      <c r="BA16" s="2733">
        <v>0</v>
      </c>
      <c r="BB16" s="2733">
        <v>0</v>
      </c>
      <c r="BC16" s="2733">
        <v>0</v>
      </c>
      <c r="BD16" s="2733">
        <v>0</v>
      </c>
      <c r="BE16" s="2733">
        <v>0</v>
      </c>
      <c r="BF16" s="2734">
        <v>0</v>
      </c>
      <c r="BG16" s="2734">
        <v>0</v>
      </c>
      <c r="BH16" s="2734">
        <v>0</v>
      </c>
      <c r="BI16" s="2734">
        <v>0</v>
      </c>
      <c r="BJ16" s="2734">
        <v>0</v>
      </c>
      <c r="BK16" s="2734">
        <v>0</v>
      </c>
      <c r="BL16" s="2734">
        <v>0</v>
      </c>
      <c r="BM16" s="2734">
        <v>0</v>
      </c>
      <c r="BN16" s="2734">
        <v>0</v>
      </c>
      <c r="BO16" s="2734">
        <v>0</v>
      </c>
      <c r="BP16" s="2734">
        <v>0</v>
      </c>
      <c r="BQ16" s="2734">
        <v>0</v>
      </c>
      <c r="BR16" s="2734">
        <v>0</v>
      </c>
      <c r="BS16" s="2734">
        <v>0</v>
      </c>
      <c r="BT16" s="2734">
        <v>0</v>
      </c>
      <c r="BU16" s="2734">
        <v>0</v>
      </c>
      <c r="BV16" s="2734">
        <v>0</v>
      </c>
      <c r="BW16" s="2734">
        <v>0</v>
      </c>
      <c r="BX16" s="2734">
        <v>0</v>
      </c>
      <c r="BY16" s="2735">
        <v>0</v>
      </c>
      <c r="BZ16" s="2736">
        <v>0</v>
      </c>
      <c r="CA16" s="2736">
        <v>0</v>
      </c>
      <c r="CB16" s="2736">
        <v>0</v>
      </c>
      <c r="CC16" s="2755">
        <v>1219.0999999999999</v>
      </c>
      <c r="CD16" s="2755">
        <v>1397</v>
      </c>
      <c r="CE16" s="2755">
        <v>1396</v>
      </c>
      <c r="CF16" s="2755">
        <v>2264</v>
      </c>
      <c r="CG16" s="2755">
        <v>2234</v>
      </c>
      <c r="CH16" s="2755">
        <v>1785</v>
      </c>
      <c r="CI16" s="2755">
        <v>1734</v>
      </c>
      <c r="CJ16" s="2756">
        <v>2123</v>
      </c>
      <c r="CK16" s="2756">
        <v>1897</v>
      </c>
      <c r="CL16" s="2756">
        <v>1438</v>
      </c>
      <c r="CM16" s="2756">
        <v>1918</v>
      </c>
      <c r="CN16" s="2756">
        <v>2139</v>
      </c>
      <c r="CO16" s="2737">
        <v>2397</v>
      </c>
      <c r="CP16" s="2737">
        <v>3097</v>
      </c>
      <c r="CQ16" s="2737">
        <v>3877.1078760999999</v>
      </c>
      <c r="CR16" s="2737">
        <v>4178.0000705000002</v>
      </c>
      <c r="CS16" s="2737">
        <v>0</v>
      </c>
      <c r="CT16" s="2737">
        <v>0</v>
      </c>
      <c r="CU16" s="2737">
        <v>0</v>
      </c>
      <c r="CV16" s="2737">
        <v>0</v>
      </c>
      <c r="CW16" s="2737">
        <v>0</v>
      </c>
      <c r="CX16" s="2737">
        <v>14.322710599999999</v>
      </c>
      <c r="CY16" s="2737">
        <v>40.7857561</v>
      </c>
      <c r="CZ16" s="2737">
        <v>40.094357799999997</v>
      </c>
      <c r="DA16" s="2737">
        <v>49.347673999999998</v>
      </c>
      <c r="DB16" s="2737">
        <v>0</v>
      </c>
      <c r="DC16" s="2737">
        <v>55.146943189999995</v>
      </c>
      <c r="DD16" s="2737">
        <v>79.958551260000007</v>
      </c>
      <c r="DE16" s="2737">
        <v>85.309603719999998</v>
      </c>
      <c r="DF16" s="2737">
        <v>82.563379999999995</v>
      </c>
      <c r="DG16" s="2737">
        <v>0</v>
      </c>
      <c r="DH16" s="2737">
        <v>0</v>
      </c>
      <c r="DI16" s="2737">
        <v>0</v>
      </c>
      <c r="DJ16" s="2737">
        <v>0</v>
      </c>
      <c r="DK16" s="2737">
        <v>0</v>
      </c>
    </row>
    <row r="17" spans="1:115" ht="16.5" x14ac:dyDescent="0.3">
      <c r="A17" s="2730" t="s">
        <v>4506</v>
      </c>
      <c r="B17" s="2753">
        <v>174.68465315537588</v>
      </c>
      <c r="C17" s="2754">
        <v>138.83161136000064</v>
      </c>
      <c r="D17" s="2754">
        <v>166.05437092823649</v>
      </c>
      <c r="E17" s="2754">
        <v>184.09390129199969</v>
      </c>
      <c r="F17" s="2754">
        <v>214.51573574299965</v>
      </c>
      <c r="G17" s="2754">
        <v>152.83371287038995</v>
      </c>
      <c r="H17" s="2754">
        <v>183.68492711000061</v>
      </c>
      <c r="I17" s="2754">
        <v>97.722879887501534</v>
      </c>
      <c r="J17" s="2754">
        <v>78.951812543999964</v>
      </c>
      <c r="K17" s="2754">
        <v>106.59191788399994</v>
      </c>
      <c r="L17" s="2754">
        <v>129.06181087241649</v>
      </c>
      <c r="M17" s="2754">
        <v>138.63510564942897</v>
      </c>
      <c r="N17" s="2754">
        <v>174.03551509249951</v>
      </c>
      <c r="O17" s="2754">
        <v>138.81410591500051</v>
      </c>
      <c r="P17" s="2754">
        <v>166.94650340549961</v>
      </c>
      <c r="Q17" s="2754">
        <v>202.46809445749884</v>
      </c>
      <c r="R17" s="2754">
        <v>238.49052996700198</v>
      </c>
      <c r="S17" s="2754">
        <v>168.69020238549959</v>
      </c>
      <c r="T17" s="2754">
        <v>195.02616721850077</v>
      </c>
      <c r="U17" s="2754">
        <v>92.981908756502534</v>
      </c>
      <c r="V17" s="2754">
        <v>80.497340199501778</v>
      </c>
      <c r="W17" s="2754">
        <v>110.35300234900004</v>
      </c>
      <c r="X17" s="2754">
        <v>132.31135786501284</v>
      </c>
      <c r="Y17" s="2754">
        <v>154.90767153200554</v>
      </c>
      <c r="Z17" s="2754">
        <v>191.2673920019993</v>
      </c>
      <c r="AA17" s="2754">
        <v>134.18046513999943</v>
      </c>
      <c r="AB17" s="2754">
        <v>169.56187140749978</v>
      </c>
      <c r="AC17" s="2754">
        <v>204.00408966017156</v>
      </c>
      <c r="AD17" s="2754">
        <v>162.03582013999878</v>
      </c>
      <c r="AE17" s="2754">
        <v>181.02625737277651</v>
      </c>
      <c r="AF17" s="2754">
        <v>169.9038893095867</v>
      </c>
      <c r="AG17" s="2754">
        <v>186.86123331597574</v>
      </c>
      <c r="AH17" s="2754">
        <v>90.006159540000084</v>
      </c>
      <c r="AI17" s="2754">
        <v>102.00333708000016</v>
      </c>
      <c r="AJ17" s="2754">
        <v>150.19311207821463</v>
      </c>
      <c r="AK17" s="2754">
        <v>-216.06557044155002</v>
      </c>
      <c r="AL17" s="2754">
        <v>209.65880384789824</v>
      </c>
      <c r="AM17" s="2754">
        <v>150.29535886365224</v>
      </c>
      <c r="AN17" s="2754">
        <v>158.84471261826491</v>
      </c>
      <c r="AO17" s="2754">
        <v>194.65759772665669</v>
      </c>
      <c r="AP17" s="2754">
        <v>239.42893458454776</v>
      </c>
      <c r="AQ17" s="2754">
        <v>172.04503190000008</v>
      </c>
      <c r="AR17" s="2754">
        <v>169.00169310994983</v>
      </c>
      <c r="AS17" s="2754">
        <v>85.847129245998914</v>
      </c>
      <c r="AT17" s="2754">
        <v>70.68240364646995</v>
      </c>
      <c r="AU17" s="2754">
        <v>107.70849731405603</v>
      </c>
      <c r="AV17" s="2754">
        <v>134.06343513600004</v>
      </c>
      <c r="AW17" s="2754">
        <v>139.82272541743328</v>
      </c>
      <c r="AX17" s="2733">
        <v>165.65544617525006</v>
      </c>
      <c r="AY17" s="2733">
        <v>106.80229341558814</v>
      </c>
      <c r="AZ17" s="2733">
        <v>138.557794619622</v>
      </c>
      <c r="BA17" s="2733">
        <v>170.65712077381801</v>
      </c>
      <c r="BB17" s="2733">
        <v>202.02155803649973</v>
      </c>
      <c r="BC17" s="2733">
        <v>185.60365223580055</v>
      </c>
      <c r="BD17" s="2733">
        <v>213.32282774911232</v>
      </c>
      <c r="BE17" s="2733">
        <v>76.283308970000022</v>
      </c>
      <c r="BF17" s="2734">
        <v>110.54931157376718</v>
      </c>
      <c r="BG17" s="2734">
        <v>167.09030305206204</v>
      </c>
      <c r="BH17" s="2734">
        <v>164.47564709906888</v>
      </c>
      <c r="BI17" s="2734">
        <v>194.79945758999634</v>
      </c>
      <c r="BJ17" s="2734">
        <v>209.29435350919366</v>
      </c>
      <c r="BK17" s="2734">
        <v>248.62936686845492</v>
      </c>
      <c r="BL17" s="2734">
        <v>280.82475814068653</v>
      </c>
      <c r="BM17" s="2734">
        <v>291.21956197858856</v>
      </c>
      <c r="BN17" s="2734">
        <v>252.50854629277066</v>
      </c>
      <c r="BO17" s="2734">
        <v>283.36200757933454</v>
      </c>
      <c r="BP17" s="2734">
        <v>128.7036083100102</v>
      </c>
      <c r="BQ17" s="2734">
        <v>150.70864823000281</v>
      </c>
      <c r="BR17" s="2734">
        <v>180.80212667599844</v>
      </c>
      <c r="BS17" s="2734">
        <v>116.48133193643523</v>
      </c>
      <c r="BT17" s="2734">
        <v>137.1555063735546</v>
      </c>
      <c r="BU17" s="2734">
        <v>171.93324952029562</v>
      </c>
      <c r="BV17" s="2734">
        <v>208.82559758646107</v>
      </c>
      <c r="BW17" s="2734">
        <v>241.33477175041176</v>
      </c>
      <c r="BX17" s="2734">
        <v>268.03565540246035</v>
      </c>
      <c r="BY17" s="2735">
        <v>302.25995946770337</v>
      </c>
      <c r="BZ17" s="2736">
        <v>279.87000616121685</v>
      </c>
      <c r="CA17" s="2736">
        <v>312.43621396634239</v>
      </c>
      <c r="CB17" s="2736">
        <v>290.55729616229615</v>
      </c>
      <c r="CC17" s="2736">
        <v>328.83564994999995</v>
      </c>
      <c r="CD17" s="2736">
        <v>112.24536213999998</v>
      </c>
      <c r="CE17" s="2736">
        <v>-47.166363429999947</v>
      </c>
      <c r="CF17" s="2736">
        <v>-27.400076799999951</v>
      </c>
      <c r="CG17" s="2736">
        <v>14.091280479999901</v>
      </c>
      <c r="CH17" s="2736">
        <v>56.337394970000027</v>
      </c>
      <c r="CI17" s="2736">
        <v>95.774723420000072</v>
      </c>
      <c r="CJ17" s="2736">
        <v>127.6425096400001</v>
      </c>
      <c r="CK17" s="2736">
        <v>187.27607280000018</v>
      </c>
      <c r="CL17" s="2736">
        <v>111.43825767999982</v>
      </c>
      <c r="CM17" s="2736">
        <v>-154.39618263999986</v>
      </c>
      <c r="CN17" s="2736">
        <v>188.46717269000004</v>
      </c>
      <c r="CO17" s="2737">
        <v>197.17778993999988</v>
      </c>
      <c r="CP17" s="2737">
        <v>142.02343580000007</v>
      </c>
      <c r="CQ17" s="2737">
        <v>181.30471326000011</v>
      </c>
      <c r="CR17" s="2737">
        <v>244.12778694999992</v>
      </c>
      <c r="CS17" s="2737">
        <v>100.17190537</v>
      </c>
      <c r="CT17" s="2737">
        <v>109.33319537999988</v>
      </c>
      <c r="CU17" s="2737">
        <v>106.17590707999993</v>
      </c>
      <c r="CV17" s="2737">
        <v>105.82817207999993</v>
      </c>
      <c r="CW17" s="2737">
        <v>106.61301096000004</v>
      </c>
      <c r="CX17" s="2737">
        <v>79.683708969999998</v>
      </c>
      <c r="CY17" s="2737">
        <v>107.73703015000001</v>
      </c>
      <c r="CZ17" s="2737">
        <v>37.959577990000007</v>
      </c>
      <c r="DA17" s="2737">
        <v>67.458603179999955</v>
      </c>
      <c r="DB17" s="2737">
        <v>71.227789820000055</v>
      </c>
      <c r="DC17" s="2737">
        <v>78.154069740000011</v>
      </c>
      <c r="DD17" s="2737">
        <v>99.880736480000024</v>
      </c>
      <c r="DE17" s="2737">
        <v>115.45730788000012</v>
      </c>
      <c r="DF17" s="2737">
        <v>108.49021367999983</v>
      </c>
      <c r="DG17" s="2737">
        <v>125.38755776999975</v>
      </c>
      <c r="DH17" s="2737">
        <v>139.48289299999999</v>
      </c>
      <c r="DI17" s="2737">
        <v>156.57536396000003</v>
      </c>
      <c r="DJ17" s="2737">
        <v>99.070005140000021</v>
      </c>
      <c r="DK17" s="2737">
        <v>59.691348139999988</v>
      </c>
    </row>
    <row r="18" spans="1:115" ht="16.5" x14ac:dyDescent="0.3">
      <c r="A18" s="2730" t="s">
        <v>4507</v>
      </c>
      <c r="B18" s="2753">
        <v>14673.987694020007</v>
      </c>
      <c r="C18" s="2754">
        <v>15022.280191680002</v>
      </c>
      <c r="D18" s="2754">
        <v>14950.51709168</v>
      </c>
      <c r="E18" s="2754">
        <v>12226.293971069999</v>
      </c>
      <c r="F18" s="2754">
        <v>11892.032891719997</v>
      </c>
      <c r="G18" s="2754">
        <v>12056.502985439998</v>
      </c>
      <c r="H18" s="2754">
        <v>12136.8419505</v>
      </c>
      <c r="I18" s="2754">
        <v>12195.952606729999</v>
      </c>
      <c r="J18" s="2754">
        <v>12297.28802287</v>
      </c>
      <c r="K18" s="2754">
        <v>12244.178058209996</v>
      </c>
      <c r="L18" s="2754">
        <v>12481.682409219993</v>
      </c>
      <c r="M18" s="2754">
        <v>12805.170594069996</v>
      </c>
      <c r="N18" s="2754">
        <v>12881.226528809995</v>
      </c>
      <c r="O18" s="2754">
        <v>13034.154719470002</v>
      </c>
      <c r="P18" s="2754">
        <v>12777.125437519997</v>
      </c>
      <c r="Q18" s="2754">
        <v>12855.538266410002</v>
      </c>
      <c r="R18" s="2754">
        <v>12936.980305380001</v>
      </c>
      <c r="S18" s="2754">
        <v>12753.110069369999</v>
      </c>
      <c r="T18" s="2754">
        <v>12769.440596630004</v>
      </c>
      <c r="U18" s="2754">
        <v>12859.20819573</v>
      </c>
      <c r="V18" s="2754">
        <v>12841.551802059997</v>
      </c>
      <c r="W18" s="2754">
        <v>12847.820847959993</v>
      </c>
      <c r="X18" s="2754">
        <v>12681.677415169997</v>
      </c>
      <c r="Y18" s="2754">
        <v>12598.589176169999</v>
      </c>
      <c r="Z18" s="2754">
        <v>12606.652558670003</v>
      </c>
      <c r="AA18" s="2754">
        <v>12516.867773700002</v>
      </c>
      <c r="AB18" s="2754">
        <v>12728.165184020003</v>
      </c>
      <c r="AC18" s="2754">
        <v>12619.011896249995</v>
      </c>
      <c r="AD18" s="2754">
        <v>12670.801787809994</v>
      </c>
      <c r="AE18" s="2754">
        <v>12746.752611029999</v>
      </c>
      <c r="AF18" s="2754">
        <v>12640.080890633646</v>
      </c>
      <c r="AG18" s="2754">
        <v>12886.816174719101</v>
      </c>
      <c r="AH18" s="2754">
        <v>12980.330780480786</v>
      </c>
      <c r="AI18" s="2754">
        <v>12986.737583169997</v>
      </c>
      <c r="AJ18" s="2754">
        <v>13046.342853210004</v>
      </c>
      <c r="AK18" s="2754">
        <v>12912.732273344805</v>
      </c>
      <c r="AL18" s="2754">
        <v>12792.471171226414</v>
      </c>
      <c r="AM18" s="2754">
        <v>12875.36210425326</v>
      </c>
      <c r="AN18" s="2754">
        <v>13219.451940166635</v>
      </c>
      <c r="AO18" s="2754">
        <v>13105.709520297352</v>
      </c>
      <c r="AP18" s="2754">
        <v>13265.866946603664</v>
      </c>
      <c r="AQ18" s="2754">
        <v>13048.951064894271</v>
      </c>
      <c r="AR18" s="2754">
        <v>12982.570250911642</v>
      </c>
      <c r="AS18" s="2754">
        <v>13009.324764056431</v>
      </c>
      <c r="AT18" s="2754">
        <v>13221.405926468185</v>
      </c>
      <c r="AU18" s="2754">
        <v>13242.494205370045</v>
      </c>
      <c r="AV18" s="2754">
        <v>13263.809498084305</v>
      </c>
      <c r="AW18" s="2754">
        <v>13256.534100927116</v>
      </c>
      <c r="AX18" s="2733">
        <v>13256.360152814792</v>
      </c>
      <c r="AY18" s="2733">
        <v>13288.908411514871</v>
      </c>
      <c r="AZ18" s="2733">
        <v>16875.40673020258</v>
      </c>
      <c r="BA18" s="2733">
        <v>16765.248431349995</v>
      </c>
      <c r="BB18" s="2733">
        <v>17137.679123249982</v>
      </c>
      <c r="BC18" s="2733">
        <v>17376.099993186908</v>
      </c>
      <c r="BD18" s="2733">
        <v>17428.407302862764</v>
      </c>
      <c r="BE18" s="2733">
        <v>17738.381566440814</v>
      </c>
      <c r="BF18" s="2734">
        <v>17946.484293900001</v>
      </c>
      <c r="BG18" s="2734">
        <v>18285.0117527652</v>
      </c>
      <c r="BH18" s="2734">
        <v>18783.867083362984</v>
      </c>
      <c r="BI18" s="2734">
        <v>18611.171095912996</v>
      </c>
      <c r="BJ18" s="2734">
        <v>18739.13105871269</v>
      </c>
      <c r="BK18" s="2734">
        <v>18979.902545366847</v>
      </c>
      <c r="BL18" s="2734">
        <v>19422.48212747624</v>
      </c>
      <c r="BM18" s="2734">
        <v>19255.956116455152</v>
      </c>
      <c r="BN18" s="2734">
        <v>19478.635069266849</v>
      </c>
      <c r="BO18" s="2734">
        <v>19654.114805928912</v>
      </c>
      <c r="BP18" s="2734">
        <v>19720.579716469994</v>
      </c>
      <c r="BQ18" s="2734">
        <v>19595.554687976426</v>
      </c>
      <c r="BR18" s="2734">
        <v>19595.345502093642</v>
      </c>
      <c r="BS18" s="2734">
        <v>19698.614263014544</v>
      </c>
      <c r="BT18" s="2734">
        <v>20097.099789499138</v>
      </c>
      <c r="BU18" s="2734">
        <v>20015.516292392971</v>
      </c>
      <c r="BV18" s="2734">
        <v>20067.93109543555</v>
      </c>
      <c r="BW18" s="2734">
        <v>19791.407510068606</v>
      </c>
      <c r="BX18" s="2734">
        <v>19737.624061193732</v>
      </c>
      <c r="BY18" s="2735">
        <v>19616.509121218231</v>
      </c>
      <c r="BZ18" s="2736">
        <v>19714.675410455322</v>
      </c>
      <c r="CA18" s="2736">
        <v>19501.64549568266</v>
      </c>
      <c r="CB18" s="2736">
        <v>18986.31109443316</v>
      </c>
      <c r="CC18" s="2736">
        <v>18134.248618940008</v>
      </c>
      <c r="CD18" s="2736">
        <v>18069.70585432</v>
      </c>
      <c r="CE18" s="2736">
        <v>18233.509130710005</v>
      </c>
      <c r="CF18" s="2736">
        <v>18005.402947099996</v>
      </c>
      <c r="CG18" s="2736">
        <v>17996.918063909998</v>
      </c>
      <c r="CH18" s="2736">
        <v>18539.59464512</v>
      </c>
      <c r="CI18" s="2736">
        <v>19934.907353239996</v>
      </c>
      <c r="CJ18" s="2736">
        <v>17377.186205500006</v>
      </c>
      <c r="CK18" s="2736">
        <v>18068.048031860002</v>
      </c>
      <c r="CL18" s="2736">
        <v>18628.192461040002</v>
      </c>
      <c r="CM18" s="2736">
        <v>18191.71929325</v>
      </c>
      <c r="CN18" s="2736">
        <v>18196.297847480004</v>
      </c>
      <c r="CO18" s="2737">
        <v>17754.194019840004</v>
      </c>
      <c r="CP18" s="2737">
        <v>17442.81957163</v>
      </c>
      <c r="CQ18" s="2737">
        <v>17112.736399590001</v>
      </c>
      <c r="CR18" s="2737">
        <v>17392.291893730002</v>
      </c>
      <c r="CS18" s="2737">
        <v>10472.794021310001</v>
      </c>
      <c r="CT18" s="2737">
        <v>10571.531087239993</v>
      </c>
      <c r="CU18" s="2737">
        <v>10402.904414350001</v>
      </c>
      <c r="CV18" s="2737">
        <v>10320.10921373</v>
      </c>
      <c r="CW18" s="2737">
        <v>10310.399606170002</v>
      </c>
      <c r="CX18" s="2737">
        <v>10114.099764160008</v>
      </c>
      <c r="CY18" s="2737">
        <v>10028.465335939994</v>
      </c>
      <c r="CZ18" s="2737">
        <v>10052.468762219998</v>
      </c>
      <c r="DA18" s="2737">
        <v>9988.6774175499995</v>
      </c>
      <c r="DB18" s="2737">
        <v>10108.67275184</v>
      </c>
      <c r="DC18" s="2737">
        <v>9505.9741238099941</v>
      </c>
      <c r="DD18" s="2737">
        <v>9507.5303157099952</v>
      </c>
      <c r="DE18" s="2737">
        <v>9538.6086657800097</v>
      </c>
      <c r="DF18" s="2737">
        <v>9399.0016920499984</v>
      </c>
      <c r="DG18" s="2737">
        <v>9590.4538876200022</v>
      </c>
      <c r="DH18" s="2737">
        <v>9578.1975383799982</v>
      </c>
      <c r="DI18" s="2737">
        <v>9458.932866060004</v>
      </c>
      <c r="DJ18" s="2737">
        <v>9582.1285942500017</v>
      </c>
      <c r="DK18" s="2737">
        <v>9634.20901108</v>
      </c>
    </row>
    <row r="19" spans="1:115" ht="16.5" x14ac:dyDescent="0.3">
      <c r="A19" s="2757" t="s">
        <v>4508</v>
      </c>
      <c r="B19" s="2758">
        <v>14551.555964250007</v>
      </c>
      <c r="C19" s="2759">
        <v>14902.643488680002</v>
      </c>
      <c r="D19" s="2759">
        <v>14831.144394680001</v>
      </c>
      <c r="E19" s="2759">
        <v>12109.832539069999</v>
      </c>
      <c r="F19" s="2759">
        <v>11778.019082239998</v>
      </c>
      <c r="G19" s="2759">
        <v>11949.233858439999</v>
      </c>
      <c r="H19" s="2759">
        <v>12026.675456499999</v>
      </c>
      <c r="I19" s="2759">
        <v>12076.429211659999</v>
      </c>
      <c r="J19" s="2759">
        <v>12177.216458729999</v>
      </c>
      <c r="K19" s="2759">
        <v>12127.075089559998</v>
      </c>
      <c r="L19" s="2759">
        <v>12370.895662509995</v>
      </c>
      <c r="M19" s="2759">
        <v>12696.615796389995</v>
      </c>
      <c r="N19" s="2759">
        <v>12774.912824429997</v>
      </c>
      <c r="O19" s="2759">
        <v>12930.049730080002</v>
      </c>
      <c r="P19" s="2759">
        <v>12675.321549519997</v>
      </c>
      <c r="Q19" s="2759">
        <v>12755.96350263</v>
      </c>
      <c r="R19" s="2759">
        <v>12794.52027936</v>
      </c>
      <c r="S19" s="2759">
        <v>12588.450738419999</v>
      </c>
      <c r="T19" s="2759">
        <v>12593.328752050003</v>
      </c>
      <c r="U19" s="2759">
        <v>12687.318257049999</v>
      </c>
      <c r="V19" s="2759">
        <v>12673.612646059997</v>
      </c>
      <c r="W19" s="2759">
        <v>12678.074341059993</v>
      </c>
      <c r="X19" s="2759">
        <v>12495.064819719997</v>
      </c>
      <c r="Y19" s="2759">
        <v>12416.832218329999</v>
      </c>
      <c r="Z19" s="2759">
        <v>12416.327303240001</v>
      </c>
      <c r="AA19" s="2759">
        <v>12398.51194604</v>
      </c>
      <c r="AB19" s="2759">
        <v>12612.756203890003</v>
      </c>
      <c r="AC19" s="2759">
        <v>12506.284809149995</v>
      </c>
      <c r="AD19" s="2759">
        <v>12560.846690849994</v>
      </c>
      <c r="AE19" s="2759">
        <v>12619.01920137</v>
      </c>
      <c r="AF19" s="2759">
        <v>12515.133505893646</v>
      </c>
      <c r="AG19" s="2759">
        <v>12762.893653859101</v>
      </c>
      <c r="AH19" s="2759">
        <v>12856.408259620786</v>
      </c>
      <c r="AI19" s="2759">
        <v>12846.057671599998</v>
      </c>
      <c r="AJ19" s="2759">
        <v>12898.127239020005</v>
      </c>
      <c r="AK19" s="2759">
        <v>12775.631758314805</v>
      </c>
      <c r="AL19" s="2759">
        <v>12655.370656226414</v>
      </c>
      <c r="AM19" s="2759">
        <v>12738.261589223259</v>
      </c>
      <c r="AN19" s="2759">
        <v>13043.080241426636</v>
      </c>
      <c r="AO19" s="2759">
        <v>12932.628574297352</v>
      </c>
      <c r="AP19" s="2759">
        <v>13100.456734923664</v>
      </c>
      <c r="AQ19" s="2754">
        <v>12861.953987354271</v>
      </c>
      <c r="AR19" s="2754">
        <v>12802.991847871643</v>
      </c>
      <c r="AS19" s="2754">
        <v>12833.000492556432</v>
      </c>
      <c r="AT19" s="2754">
        <v>13047.897504268185</v>
      </c>
      <c r="AU19" s="2754">
        <v>13076.869333600045</v>
      </c>
      <c r="AV19" s="2759">
        <v>13101.419448314304</v>
      </c>
      <c r="AW19" s="2759">
        <v>13095.686274477115</v>
      </c>
      <c r="AX19" s="2760">
        <v>13103.118408104794</v>
      </c>
      <c r="AY19" s="2760">
        <v>13138.767070704873</v>
      </c>
      <c r="AZ19" s="2760">
        <v>13196.305067102581</v>
      </c>
      <c r="BA19" s="2760">
        <v>13080.319003549996</v>
      </c>
      <c r="BB19" s="2760">
        <v>13466.830935869984</v>
      </c>
      <c r="BC19" s="2760">
        <v>13642.682349716908</v>
      </c>
      <c r="BD19" s="2760">
        <v>13753.828811512767</v>
      </c>
      <c r="BE19" s="2760">
        <v>13796.306534330814</v>
      </c>
      <c r="BF19" s="2761">
        <v>13970.039204050003</v>
      </c>
      <c r="BG19" s="2761">
        <v>14043.5684854552</v>
      </c>
      <c r="BH19" s="2761">
        <v>14093.767107802982</v>
      </c>
      <c r="BI19" s="2761">
        <v>14063.318879082992</v>
      </c>
      <c r="BJ19" s="2761">
        <v>14080.719229781658</v>
      </c>
      <c r="BK19" s="2761">
        <v>14267.990155636848</v>
      </c>
      <c r="BL19" s="2761">
        <v>14401.093353559501</v>
      </c>
      <c r="BM19" s="2761">
        <v>14153.43733946051</v>
      </c>
      <c r="BN19" s="2761">
        <v>14361.434246488636</v>
      </c>
      <c r="BO19" s="2761">
        <v>14493.219530117947</v>
      </c>
      <c r="BP19" s="2761">
        <v>14508.222435969994</v>
      </c>
      <c r="BQ19" s="2761">
        <v>14492.574901636444</v>
      </c>
      <c r="BR19" s="2761">
        <v>14480.520392113644</v>
      </c>
      <c r="BS19" s="2761">
        <v>14603.007379394547</v>
      </c>
      <c r="BT19" s="2761">
        <v>14622.110016742759</v>
      </c>
      <c r="BU19" s="2761">
        <v>14647.56082974289</v>
      </c>
      <c r="BV19" s="2761">
        <v>14524.018021467758</v>
      </c>
      <c r="BW19" s="2761">
        <v>14293.914609431813</v>
      </c>
      <c r="BX19" s="2761">
        <v>14104.649268106255</v>
      </c>
      <c r="BY19" s="2762">
        <v>13914.33140980873</v>
      </c>
      <c r="BZ19" s="2763">
        <v>13655.45052684982</v>
      </c>
      <c r="CA19" s="2763">
        <v>13570.384336272658</v>
      </c>
      <c r="CB19" s="2763">
        <v>13315.642535143157</v>
      </c>
      <c r="CC19" s="2763">
        <v>13540.276955940006</v>
      </c>
      <c r="CD19" s="2763">
        <v>13497.6459593</v>
      </c>
      <c r="CE19" s="2763">
        <v>13439.656781300004</v>
      </c>
      <c r="CF19" s="2763">
        <v>13496.106846619996</v>
      </c>
      <c r="CG19" s="2763">
        <v>13232.221416189996</v>
      </c>
      <c r="CH19" s="2763">
        <v>13087.630669079997</v>
      </c>
      <c r="CI19" s="2763">
        <v>12884.829017889999</v>
      </c>
      <c r="CJ19" s="2763">
        <v>10057.531552380005</v>
      </c>
      <c r="CK19" s="2763">
        <v>10049.96511714</v>
      </c>
      <c r="CL19" s="2763">
        <v>10230.350620600002</v>
      </c>
      <c r="CM19" s="2763">
        <v>10236.641656669999</v>
      </c>
      <c r="CN19" s="2763">
        <v>10208.519348650001</v>
      </c>
      <c r="CO19" s="2764">
        <v>10233.664571470004</v>
      </c>
      <c r="CP19" s="2764">
        <v>10312.852694499999</v>
      </c>
      <c r="CQ19" s="2764">
        <v>10311.262601639999</v>
      </c>
      <c r="CR19" s="2764">
        <v>10402.329297860004</v>
      </c>
      <c r="CS19" s="2764">
        <v>10472.794021310001</v>
      </c>
      <c r="CT19" s="2764">
        <v>10571.531087239993</v>
      </c>
      <c r="CU19" s="2764">
        <v>10402.904414350001</v>
      </c>
      <c r="CV19" s="2764">
        <v>10319.49421373</v>
      </c>
      <c r="CW19" s="2764">
        <v>10309.784606170002</v>
      </c>
      <c r="CX19" s="2764">
        <v>10114.099764160008</v>
      </c>
      <c r="CY19" s="2764">
        <v>10028.465335939994</v>
      </c>
      <c r="CZ19" s="2764">
        <v>10052.468762219998</v>
      </c>
      <c r="DA19" s="2764">
        <v>9988.6774175499995</v>
      </c>
      <c r="DB19" s="2764">
        <v>10057.25084864</v>
      </c>
      <c r="DC19" s="2764">
        <v>9505.9741238099941</v>
      </c>
      <c r="DD19" s="2764">
        <v>9507.5303157099952</v>
      </c>
      <c r="DE19" s="2764">
        <v>9538.6086657800097</v>
      </c>
      <c r="DF19" s="2764">
        <v>9399.0016920499984</v>
      </c>
      <c r="DG19" s="2764">
        <v>9505.0825623900037</v>
      </c>
      <c r="DH19" s="2764">
        <v>9489.4891785899963</v>
      </c>
      <c r="DI19" s="2764">
        <v>9360.5100836600031</v>
      </c>
      <c r="DJ19" s="2764">
        <v>9485.5549379900021</v>
      </c>
      <c r="DK19" s="2764">
        <v>9514.4868477500004</v>
      </c>
    </row>
    <row r="20" spans="1:115" ht="16.5" x14ac:dyDescent="0.3">
      <c r="A20" s="2730" t="s">
        <v>4509</v>
      </c>
      <c r="B20" s="2753">
        <v>1816.2484834300003</v>
      </c>
      <c r="C20" s="2754">
        <v>1871.3934472400003</v>
      </c>
      <c r="D20" s="2754">
        <v>1823.9683416599994</v>
      </c>
      <c r="E20" s="2754">
        <v>1415.7926568399998</v>
      </c>
      <c r="F20" s="2754">
        <v>1740.0558439700003</v>
      </c>
      <c r="G20" s="2754">
        <v>1573.7345048299999</v>
      </c>
      <c r="H20" s="2754">
        <v>1401.1215261600003</v>
      </c>
      <c r="I20" s="2754">
        <v>1583.2044379400002</v>
      </c>
      <c r="J20" s="2754">
        <v>1385.15929467</v>
      </c>
      <c r="K20" s="2754">
        <v>1459.4611832399996</v>
      </c>
      <c r="L20" s="2754">
        <v>1770.0614025900002</v>
      </c>
      <c r="M20" s="2754">
        <v>1850.4168175099996</v>
      </c>
      <c r="N20" s="2754">
        <v>1810.5282499099999</v>
      </c>
      <c r="O20" s="2754">
        <v>1949.0623081799997</v>
      </c>
      <c r="P20" s="2754">
        <v>1804.3358888600001</v>
      </c>
      <c r="Q20" s="2754">
        <v>1640.3018918900004</v>
      </c>
      <c r="R20" s="2754">
        <v>1865.9683750199999</v>
      </c>
      <c r="S20" s="2754">
        <v>1545.2656388999997</v>
      </c>
      <c r="T20" s="2754">
        <v>1910.7907514600001</v>
      </c>
      <c r="U20" s="2754">
        <v>2070.54935471</v>
      </c>
      <c r="V20" s="2754">
        <v>2120.6724401199999</v>
      </c>
      <c r="W20" s="2754">
        <v>2192.7014391800003</v>
      </c>
      <c r="X20" s="2754">
        <v>2396.9668014700001</v>
      </c>
      <c r="Y20" s="2754">
        <v>2595.5052623199995</v>
      </c>
      <c r="Z20" s="2754">
        <v>2580.2813334799998</v>
      </c>
      <c r="AA20" s="2754">
        <v>2899.7717887999997</v>
      </c>
      <c r="AB20" s="2754">
        <v>2793.1222935299993</v>
      </c>
      <c r="AC20" s="2754">
        <v>2960.8303499099993</v>
      </c>
      <c r="AD20" s="2754">
        <v>3078.3956087700003</v>
      </c>
      <c r="AE20" s="2754">
        <v>3025.6830691499995</v>
      </c>
      <c r="AF20" s="2754">
        <v>3254.0411064189998</v>
      </c>
      <c r="AG20" s="2754">
        <v>3301.8126503000003</v>
      </c>
      <c r="AH20" s="2754">
        <v>3477.2955768400002</v>
      </c>
      <c r="AI20" s="2754">
        <v>3575.1337587800008</v>
      </c>
      <c r="AJ20" s="2754">
        <v>3625.4098094999999</v>
      </c>
      <c r="AK20" s="2754">
        <v>3451.3163360500002</v>
      </c>
      <c r="AL20" s="2754">
        <v>4002.4317127300001</v>
      </c>
      <c r="AM20" s="2754">
        <v>4099.3227502899999</v>
      </c>
      <c r="AN20" s="2754">
        <v>3668.6098897894985</v>
      </c>
      <c r="AO20" s="2754">
        <v>3559.3600213699997</v>
      </c>
      <c r="AP20" s="2754">
        <v>3687.7407699099999</v>
      </c>
      <c r="AQ20" s="2754">
        <v>3517.0215815446663</v>
      </c>
      <c r="AR20" s="2754">
        <v>3661.6867347200005</v>
      </c>
      <c r="AS20" s="2754">
        <v>4000.0865004936004</v>
      </c>
      <c r="AT20" s="2754">
        <v>3541.0446523508986</v>
      </c>
      <c r="AU20" s="2754">
        <v>3606.1145415144665</v>
      </c>
      <c r="AV20" s="2754">
        <v>3835.5236469627248</v>
      </c>
      <c r="AW20" s="2754">
        <v>4389.8431062571372</v>
      </c>
      <c r="AX20" s="2733">
        <v>4365.9022720600005</v>
      </c>
      <c r="AY20" s="2733">
        <v>4434.2311773900001</v>
      </c>
      <c r="AZ20" s="2733">
        <v>1023.4398458400002</v>
      </c>
      <c r="BA20" s="2733">
        <v>974.06662237</v>
      </c>
      <c r="BB20" s="2733">
        <v>933.80490799000006</v>
      </c>
      <c r="BC20" s="2733">
        <v>946.5549568199998</v>
      </c>
      <c r="BD20" s="2733">
        <v>942.84598686999993</v>
      </c>
      <c r="BE20" s="2733">
        <v>803.54577884999992</v>
      </c>
      <c r="BF20" s="2734">
        <v>847.59292643000026</v>
      </c>
      <c r="BG20" s="2734">
        <v>843.35158961000013</v>
      </c>
      <c r="BH20" s="2734">
        <v>869.21577429999991</v>
      </c>
      <c r="BI20" s="2734">
        <v>928.78164730000015</v>
      </c>
      <c r="BJ20" s="2734">
        <v>805.91581670999994</v>
      </c>
      <c r="BK20" s="2734">
        <v>772.23062445999994</v>
      </c>
      <c r="BL20" s="2734">
        <v>232.99213406999993</v>
      </c>
      <c r="BM20" s="2734">
        <v>351.58679354000009</v>
      </c>
      <c r="BN20" s="2734">
        <v>124.15683064000005</v>
      </c>
      <c r="BO20" s="2734">
        <v>114.48455827000009</v>
      </c>
      <c r="BP20" s="2734">
        <v>174.86522035000007</v>
      </c>
      <c r="BQ20" s="2734">
        <v>247.86141871999985</v>
      </c>
      <c r="BR20" s="2734">
        <v>85.678532419999954</v>
      </c>
      <c r="BS20" s="2734">
        <v>225.11379834999997</v>
      </c>
      <c r="BT20" s="2734">
        <v>183.21921305000001</v>
      </c>
      <c r="BU20" s="2734">
        <v>160.13195795999991</v>
      </c>
      <c r="BV20" s="2734">
        <v>60.235424429999945</v>
      </c>
      <c r="BW20" s="2734">
        <v>214.33766721000001</v>
      </c>
      <c r="BX20" s="2734">
        <v>55.77295925</v>
      </c>
      <c r="BY20" s="2735">
        <v>181.95448250999999</v>
      </c>
      <c r="BZ20" s="2736">
        <v>52.407413439999999</v>
      </c>
      <c r="CA20" s="2736">
        <v>0</v>
      </c>
      <c r="CB20" s="2736">
        <v>465.06986664000004</v>
      </c>
      <c r="CC20" s="2736">
        <v>295.25656327000047</v>
      </c>
      <c r="CD20" s="2736">
        <v>323.15296814999959</v>
      </c>
      <c r="CE20" s="2736">
        <v>416.67540065999987</v>
      </c>
      <c r="CF20" s="2736">
        <v>400.23098097000025</v>
      </c>
      <c r="CG20" s="2736">
        <v>307.44968061999987</v>
      </c>
      <c r="CH20" s="2736">
        <v>303.98506186999987</v>
      </c>
      <c r="CI20" s="2736">
        <v>800.43821095999817</v>
      </c>
      <c r="CJ20" s="2736">
        <v>912.24071331000039</v>
      </c>
      <c r="CK20" s="2736">
        <v>937.28445207000061</v>
      </c>
      <c r="CL20" s="2736">
        <v>897.94564272999855</v>
      </c>
      <c r="CM20" s="2736">
        <v>910.73430867000195</v>
      </c>
      <c r="CN20" s="2736">
        <v>901.81463099999996</v>
      </c>
      <c r="CO20" s="2737">
        <v>893.1705803699989</v>
      </c>
      <c r="CP20" s="2737">
        <v>853.27631388000009</v>
      </c>
      <c r="CQ20" s="2737">
        <v>694.74676272999955</v>
      </c>
      <c r="CR20" s="2737">
        <v>27.976828530000688</v>
      </c>
      <c r="CS20" s="2737">
        <v>78.435644409999966</v>
      </c>
      <c r="CT20" s="2737">
        <v>77.000799870000009</v>
      </c>
      <c r="CU20" s="2737">
        <v>76.893432389999987</v>
      </c>
      <c r="CV20" s="2737">
        <v>48.992732360000012</v>
      </c>
      <c r="CW20" s="2737">
        <v>45.820342389999986</v>
      </c>
      <c r="CX20" s="2737">
        <v>44.174074910000087</v>
      </c>
      <c r="CY20" s="2737">
        <v>41.597661110000011</v>
      </c>
      <c r="CZ20" s="2737">
        <v>38.388861030000093</v>
      </c>
      <c r="DA20" s="2737">
        <v>41.387002429999946</v>
      </c>
      <c r="DB20" s="2737">
        <v>35.899933120000007</v>
      </c>
      <c r="DC20" s="2737">
        <v>166.37858211000002</v>
      </c>
      <c r="DD20" s="2737">
        <v>155.11149161999995</v>
      </c>
      <c r="DE20" s="2737">
        <v>139.53297325000005</v>
      </c>
      <c r="DF20" s="2737">
        <v>167.46980770999997</v>
      </c>
      <c r="DG20" s="2737">
        <v>162.15675029000002</v>
      </c>
      <c r="DH20" s="2737">
        <v>31.170513950000046</v>
      </c>
      <c r="DI20" s="2737">
        <v>129.56919865000003</v>
      </c>
      <c r="DJ20" s="2737">
        <v>71.592963070000053</v>
      </c>
      <c r="DK20" s="2737">
        <v>73.210562809999999</v>
      </c>
    </row>
    <row r="21" spans="1:115" ht="16.5" x14ac:dyDescent="0.3">
      <c r="A21" s="2730" t="s">
        <v>4510</v>
      </c>
      <c r="B21" s="2753">
        <v>1799.8046994554986</v>
      </c>
      <c r="C21" s="2754">
        <v>1864.2528078224993</v>
      </c>
      <c r="D21" s="2754">
        <v>1862.2082661299992</v>
      </c>
      <c r="E21" s="2754">
        <v>1692.4265391454996</v>
      </c>
      <c r="F21" s="2754">
        <v>1644.0326673576606</v>
      </c>
      <c r="G21" s="2754">
        <v>1693.4282335971793</v>
      </c>
      <c r="H21" s="2754">
        <v>1631.4195957471791</v>
      </c>
      <c r="I21" s="2754">
        <v>1687.3481527838196</v>
      </c>
      <c r="J21" s="2754">
        <v>1692.2598568708188</v>
      </c>
      <c r="K21" s="2754">
        <v>1793.6647095710955</v>
      </c>
      <c r="L21" s="2754">
        <v>1945.7059241178026</v>
      </c>
      <c r="M21" s="2754">
        <v>1583.2489452885827</v>
      </c>
      <c r="N21" s="2754">
        <v>1660.603190898051</v>
      </c>
      <c r="O21" s="2754">
        <v>1645.0158121701809</v>
      </c>
      <c r="P21" s="2754">
        <v>1652.0760039620964</v>
      </c>
      <c r="Q21" s="2754">
        <v>1744.851146639181</v>
      </c>
      <c r="R21" s="2754">
        <v>1818.4800479889018</v>
      </c>
      <c r="S21" s="2754">
        <v>1950.424325898819</v>
      </c>
      <c r="T21" s="2754">
        <v>2092.7155430588191</v>
      </c>
      <c r="U21" s="2754">
        <v>2064.1435028648857</v>
      </c>
      <c r="V21" s="2754">
        <v>1880.2096480220112</v>
      </c>
      <c r="W21" s="2754">
        <v>1926.9139964014933</v>
      </c>
      <c r="X21" s="2754">
        <v>2218.7168944220116</v>
      </c>
      <c r="Y21" s="2754">
        <v>1985.5904765195039</v>
      </c>
      <c r="Z21" s="2754">
        <v>1972.2507203140117</v>
      </c>
      <c r="AA21" s="2754">
        <v>1927.9445168920113</v>
      </c>
      <c r="AB21" s="2754">
        <v>1901.7674149797515</v>
      </c>
      <c r="AC21" s="2754">
        <v>1886.8805592166605</v>
      </c>
      <c r="AD21" s="2754">
        <v>1921.0224354300935</v>
      </c>
      <c r="AE21" s="2754">
        <v>1964.920014049894</v>
      </c>
      <c r="AF21" s="2754">
        <v>1994.0033608783267</v>
      </c>
      <c r="AG21" s="2754">
        <v>1984.4977902220121</v>
      </c>
      <c r="AH21" s="2754">
        <v>1914.8292231520109</v>
      </c>
      <c r="AI21" s="2754">
        <v>2139.14897036</v>
      </c>
      <c r="AJ21" s="2754">
        <v>2390.4111904900005</v>
      </c>
      <c r="AK21" s="2754">
        <v>3046.2996005074833</v>
      </c>
      <c r="AL21" s="2754">
        <v>1973.312739295822</v>
      </c>
      <c r="AM21" s="2754">
        <v>1987.5354303920108</v>
      </c>
      <c r="AN21" s="2754">
        <v>2022.1958714371826</v>
      </c>
      <c r="AO21" s="2754">
        <v>2204.9091645160111</v>
      </c>
      <c r="AP21" s="2754">
        <v>1995.6953669103707</v>
      </c>
      <c r="AQ21" s="2754">
        <v>1945.6640394770111</v>
      </c>
      <c r="AR21" s="2754">
        <v>2023.7281758620102</v>
      </c>
      <c r="AS21" s="2754">
        <v>2201.5689331232115</v>
      </c>
      <c r="AT21" s="2754">
        <v>2397.8126471387277</v>
      </c>
      <c r="AU21" s="2754">
        <v>2330.5848261245992</v>
      </c>
      <c r="AV21" s="2754">
        <v>2702.6119290699999</v>
      </c>
      <c r="AW21" s="2754">
        <v>2295.3275763679453</v>
      </c>
      <c r="AX21" s="2733">
        <v>2354.6965760959711</v>
      </c>
      <c r="AY21" s="2733">
        <v>2263.0156921693228</v>
      </c>
      <c r="AZ21" s="2733">
        <v>2254.747353292119</v>
      </c>
      <c r="BA21" s="2733">
        <v>2458.3396344982448</v>
      </c>
      <c r="BB21" s="2733">
        <v>2258.3750768500004</v>
      </c>
      <c r="BC21" s="2733">
        <v>2292.995968752999</v>
      </c>
      <c r="BD21" s="2733">
        <v>2096.8250312299992</v>
      </c>
      <c r="BE21" s="2733">
        <v>2301.4296075299999</v>
      </c>
      <c r="BF21" s="2734">
        <v>2349.1662012700003</v>
      </c>
      <c r="BG21" s="2734">
        <v>2856.9196301800002</v>
      </c>
      <c r="BH21" s="2734">
        <v>2335.5388014096661</v>
      </c>
      <c r="BI21" s="2734">
        <v>2239.5878153600679</v>
      </c>
      <c r="BJ21" s="2734">
        <v>2225.755809337013</v>
      </c>
      <c r="BK21" s="2734">
        <v>2232.1164126844119</v>
      </c>
      <c r="BL21" s="2734">
        <v>2468.823968792758</v>
      </c>
      <c r="BM21" s="2734">
        <v>2528.3813496002363</v>
      </c>
      <c r="BN21" s="2734">
        <v>2414.3012149571473</v>
      </c>
      <c r="BO21" s="2734">
        <v>2335.9307743360346</v>
      </c>
      <c r="BP21" s="2734">
        <v>2287.3041683760366</v>
      </c>
      <c r="BQ21" s="2734">
        <v>2322.2727170301641</v>
      </c>
      <c r="BR21" s="2734">
        <v>2447.0325683601636</v>
      </c>
      <c r="BS21" s="2734">
        <v>3081.7509952360351</v>
      </c>
      <c r="BT21" s="2734">
        <v>2615.8860403160361</v>
      </c>
      <c r="BU21" s="2734">
        <v>2537.6002708696424</v>
      </c>
      <c r="BV21" s="2734">
        <v>2408.5317776354759</v>
      </c>
      <c r="BW21" s="2734">
        <v>2373.4010716632329</v>
      </c>
      <c r="BX21" s="2734">
        <v>2542.4930889532357</v>
      </c>
      <c r="BY21" s="2735">
        <v>2483.4753081454041</v>
      </c>
      <c r="BZ21" s="2736">
        <v>2536.3399269157626</v>
      </c>
      <c r="CA21" s="2736">
        <v>2537.3343583177648</v>
      </c>
      <c r="CB21" s="2736">
        <v>2664.7170697805786</v>
      </c>
      <c r="CC21" s="2736">
        <v>2517.3925789500004</v>
      </c>
      <c r="CD21" s="2736">
        <v>2650.2943796300005</v>
      </c>
      <c r="CE21" s="2736">
        <v>3347.5476023699998</v>
      </c>
      <c r="CF21" s="2736">
        <v>2849.4650987999985</v>
      </c>
      <c r="CG21" s="2736">
        <v>2814.8804619899984</v>
      </c>
      <c r="CH21" s="2736">
        <v>2801.8673563999996</v>
      </c>
      <c r="CI21" s="2736">
        <v>2802.2455566100007</v>
      </c>
      <c r="CJ21" s="2736">
        <v>3163.4836883800003</v>
      </c>
      <c r="CK21" s="2736">
        <v>2900.6926484400001</v>
      </c>
      <c r="CL21" s="2736">
        <v>2932.7665162200001</v>
      </c>
      <c r="CM21" s="2736">
        <v>3099.1093387500005</v>
      </c>
      <c r="CN21" s="2736">
        <v>2750.5860924999993</v>
      </c>
      <c r="CO21" s="2737">
        <v>2887.04608706</v>
      </c>
      <c r="CP21" s="2737">
        <v>3053.9697870799996</v>
      </c>
      <c r="CQ21" s="2737">
        <v>3633.7875760800002</v>
      </c>
      <c r="CR21" s="2737">
        <v>3324.5081167200001</v>
      </c>
      <c r="CS21" s="2737">
        <v>601.56089097999939</v>
      </c>
      <c r="CT21" s="2737">
        <v>627.2873757999995</v>
      </c>
      <c r="CU21" s="2737">
        <v>563.29922097000031</v>
      </c>
      <c r="CV21" s="2737">
        <v>656.95063589000085</v>
      </c>
      <c r="CW21" s="2737">
        <v>653.96307848999982</v>
      </c>
      <c r="CX21" s="2737">
        <v>722.76613664000013</v>
      </c>
      <c r="CY21" s="2737">
        <v>713.05601921000016</v>
      </c>
      <c r="CZ21" s="2737">
        <v>646.42141785000035</v>
      </c>
      <c r="DA21" s="2737">
        <v>638.87465932999987</v>
      </c>
      <c r="DB21" s="2737">
        <v>695.89095325999972</v>
      </c>
      <c r="DC21" s="2737">
        <v>580.68354824000028</v>
      </c>
      <c r="DD21" s="2737">
        <v>586.5797128499994</v>
      </c>
      <c r="DE21" s="2737">
        <v>626.70237080999948</v>
      </c>
      <c r="DF21" s="2737">
        <v>592.2864272099996</v>
      </c>
      <c r="DG21" s="2737">
        <v>610.03589686999987</v>
      </c>
      <c r="DH21" s="2737">
        <v>604.55072238999992</v>
      </c>
      <c r="DI21" s="2737">
        <v>621.62509990000012</v>
      </c>
      <c r="DJ21" s="2737">
        <v>567.50806041000078</v>
      </c>
      <c r="DK21" s="2737">
        <v>592.0465861499996</v>
      </c>
    </row>
    <row r="22" spans="1:115" ht="17.25" thickBot="1" x14ac:dyDescent="0.35">
      <c r="A22" s="2765" t="s">
        <v>1434</v>
      </c>
      <c r="B22" s="2766">
        <v>20810.840289322379</v>
      </c>
      <c r="C22" s="2767">
        <v>21240.828172364003</v>
      </c>
      <c r="D22" s="2767">
        <v>21134.418192546233</v>
      </c>
      <c r="E22" s="2767">
        <v>17394.462021858999</v>
      </c>
      <c r="F22" s="2767">
        <v>17366.492092602155</v>
      </c>
      <c r="G22" s="2767">
        <v>17446.651083798566</v>
      </c>
      <c r="H22" s="2767">
        <v>17324.316567511185</v>
      </c>
      <c r="I22" s="2767">
        <v>17561.365273335323</v>
      </c>
      <c r="J22" s="2767">
        <v>17497.875058298818</v>
      </c>
      <c r="K22" s="2767">
        <v>17648.11194023909</v>
      </c>
      <c r="L22" s="2767">
        <v>18345.727614134215</v>
      </c>
      <c r="M22" s="2767">
        <v>18373.183941692008</v>
      </c>
      <c r="N22" s="2767">
        <v>18522.105966709474</v>
      </c>
      <c r="O22" s="2767">
        <v>18762.7594353491</v>
      </c>
      <c r="P22" s="2767">
        <v>18396.19631884151</v>
      </c>
      <c r="Q22" s="2767">
        <v>18428.871884010601</v>
      </c>
      <c r="R22" s="2767">
        <v>18795.631746737821</v>
      </c>
      <c r="S22" s="2767">
        <v>18476.829957492737</v>
      </c>
      <c r="T22" s="2767">
        <v>19026.214960734244</v>
      </c>
      <c r="U22" s="2767">
        <v>19145.666802235803</v>
      </c>
      <c r="V22" s="2767">
        <v>19030.873553651923</v>
      </c>
      <c r="W22" s="2767">
        <v>19185.643731154905</v>
      </c>
      <c r="X22" s="2767">
        <v>19507.527048273507</v>
      </c>
      <c r="Y22" s="2767">
        <v>19422.834742273008</v>
      </c>
      <c r="Z22" s="2767">
        <v>19438.694163197513</v>
      </c>
      <c r="AA22" s="2767">
        <v>19567.006703263512</v>
      </c>
      <c r="AB22" s="2767">
        <v>19665.858922668755</v>
      </c>
      <c r="AC22" s="2767">
        <v>19744.054587620329</v>
      </c>
      <c r="AD22" s="2767">
        <v>19904.804744733592</v>
      </c>
      <c r="AE22" s="2767">
        <v>20016.656101610151</v>
      </c>
      <c r="AF22" s="2767">
        <v>20178.553093205905</v>
      </c>
      <c r="AG22" s="2767">
        <v>20478.809287280474</v>
      </c>
      <c r="AH22" s="2767">
        <v>20647.468535512158</v>
      </c>
      <c r="AI22" s="2767">
        <v>20994.721056364862</v>
      </c>
      <c r="AJ22" s="2767">
        <v>21369.827814373006</v>
      </c>
      <c r="AK22" s="2767">
        <v>21353.003023548241</v>
      </c>
      <c r="AL22" s="2767">
        <v>21284.938093847635</v>
      </c>
      <c r="AM22" s="2767">
        <v>21419.985233546424</v>
      </c>
      <c r="AN22" s="2767">
        <v>21376.166082301665</v>
      </c>
      <c r="AO22" s="2767">
        <v>21371.699972380102</v>
      </c>
      <c r="AP22" s="2767">
        <v>21497.052566916085</v>
      </c>
      <c r="AQ22" s="2767">
        <v>20930.543821855597</v>
      </c>
      <c r="AR22" s="2767">
        <v>21097.959808573301</v>
      </c>
      <c r="AS22" s="2767">
        <v>21542.662939762246</v>
      </c>
      <c r="AT22" s="2767">
        <v>21520.768230486814</v>
      </c>
      <c r="AU22" s="2767">
        <v>21871.102300016169</v>
      </c>
      <c r="AV22" s="2767">
        <v>22519.80281898268</v>
      </c>
      <c r="AW22" s="2767">
        <v>22687.758681954558</v>
      </c>
      <c r="AX22" s="2744">
        <v>22748.845615225662</v>
      </c>
      <c r="AY22" s="2744">
        <v>22699.188742569433</v>
      </c>
      <c r="AZ22" s="2744">
        <v>22898.38289215797</v>
      </c>
      <c r="BA22" s="2744">
        <v>22962.542976505203</v>
      </c>
      <c r="BB22" s="2744">
        <v>23176.111833639632</v>
      </c>
      <c r="BC22" s="2744">
        <v>23473.452868785356</v>
      </c>
      <c r="BD22" s="2744">
        <v>23140.530494878181</v>
      </c>
      <c r="BE22" s="2744">
        <v>23404.441766187781</v>
      </c>
      <c r="BF22" s="2768">
        <v>23738.594208467734</v>
      </c>
      <c r="BG22" s="2768">
        <v>24787.174750747876</v>
      </c>
      <c r="BH22" s="2768">
        <v>24799.170186488685</v>
      </c>
      <c r="BI22" s="2768">
        <v>24617.913194192817</v>
      </c>
      <c r="BJ22" s="2768">
        <v>24623.670216057006</v>
      </c>
      <c r="BK22" s="2768">
        <v>24876.452127167824</v>
      </c>
      <c r="BL22" s="2768">
        <v>25048.698179557789</v>
      </c>
      <c r="BM22" s="2768">
        <v>25069.890812222086</v>
      </c>
      <c r="BN22" s="2768">
        <v>24872.340935088567</v>
      </c>
      <c r="BO22" s="2768">
        <v>24986.528105521727</v>
      </c>
      <c r="BP22" s="2768">
        <v>25107.613700083486</v>
      </c>
      <c r="BQ22" s="2768">
        <v>25111.91205874204</v>
      </c>
      <c r="BR22" s="2768">
        <v>25104.829419635251</v>
      </c>
      <c r="BS22" s="2768">
        <v>26007.987682312465</v>
      </c>
      <c r="BT22" s="2768">
        <v>25925.226963754183</v>
      </c>
      <c r="BU22" s="2768">
        <v>25777.464761999905</v>
      </c>
      <c r="BV22" s="2768">
        <v>25637.889894834505</v>
      </c>
      <c r="BW22" s="2768">
        <v>25512.852114138837</v>
      </c>
      <c r="BX22" s="2768">
        <v>25496.935592136018</v>
      </c>
      <c r="BY22" s="2769">
        <v>25677.208697307924</v>
      </c>
      <c r="BZ22" s="2770">
        <v>25658.57497933889</v>
      </c>
      <c r="CA22" s="2770">
        <v>25430.885562021998</v>
      </c>
      <c r="CB22" s="2770">
        <v>25502.073503087398</v>
      </c>
      <c r="CC22" s="2770">
        <v>25528.836695200007</v>
      </c>
      <c r="CD22" s="2770">
        <v>25837.253028410003</v>
      </c>
      <c r="CE22" s="2770">
        <v>26785.602093150006</v>
      </c>
      <c r="CF22" s="2770">
        <v>26948.679005749997</v>
      </c>
      <c r="CG22" s="2770">
        <v>26811.44426951999</v>
      </c>
      <c r="CH22" s="2770">
        <v>26922.21907852</v>
      </c>
      <c r="CI22" s="2770">
        <v>28811.470626949995</v>
      </c>
      <c r="CJ22" s="2770">
        <v>27147.657899550006</v>
      </c>
      <c r="CK22" s="2770">
        <v>27426.912815790001</v>
      </c>
      <c r="CL22" s="2770">
        <v>27572.598521199994</v>
      </c>
      <c r="CM22" s="2770">
        <v>27483.687376360002</v>
      </c>
      <c r="CN22" s="2770">
        <v>27806.416933560009</v>
      </c>
      <c r="CO22" s="2771">
        <v>27777.334711830008</v>
      </c>
      <c r="CP22" s="2771">
        <v>28307.983220779999</v>
      </c>
      <c r="CQ22" s="2771">
        <v>29177.247601080006</v>
      </c>
      <c r="CR22" s="2771">
        <v>28598.871027550002</v>
      </c>
      <c r="CS22" s="2771">
        <v>12909.53746109</v>
      </c>
      <c r="CT22" s="2771">
        <v>13041.727457309989</v>
      </c>
      <c r="CU22" s="2771">
        <v>12805.847973809998</v>
      </c>
      <c r="CV22" s="2771">
        <v>12788.455753079999</v>
      </c>
      <c r="CW22" s="2771">
        <v>12770.826137030004</v>
      </c>
      <c r="CX22" s="2771">
        <v>12672.152197430009</v>
      </c>
      <c r="CY22" s="2771">
        <v>12633.056978839997</v>
      </c>
      <c r="CZ22" s="2771">
        <v>12576.326778820001</v>
      </c>
      <c r="DA22" s="2771">
        <v>12532.048838419996</v>
      </c>
      <c r="DB22" s="2771">
        <v>12672.63122997</v>
      </c>
      <c r="DC22" s="2771">
        <v>12147.346069019995</v>
      </c>
      <c r="DD22" s="2771">
        <v>12206.290522669991</v>
      </c>
      <c r="DE22" s="2771">
        <v>12282.825636190008</v>
      </c>
      <c r="DF22" s="2771">
        <v>12125.327249579997</v>
      </c>
      <c r="DG22" s="2771">
        <v>12274.606906120001</v>
      </c>
      <c r="DH22" s="2771">
        <v>12139.974481289999</v>
      </c>
      <c r="DI22" s="2771">
        <v>12131.275342140005</v>
      </c>
      <c r="DJ22" s="2771">
        <v>12157.456119140004</v>
      </c>
      <c r="DK22" s="2771">
        <v>12251.752654389997</v>
      </c>
    </row>
    <row r="23" spans="1:115" s="2776" customFormat="1" ht="15" thickTop="1" x14ac:dyDescent="0.25">
      <c r="A23" s="2772" t="s">
        <v>598</v>
      </c>
      <c r="B23" s="2773"/>
      <c r="C23" s="2773"/>
      <c r="D23" s="2773"/>
      <c r="E23" s="2773"/>
      <c r="F23" s="2773"/>
      <c r="G23" s="2773"/>
      <c r="H23" s="2773"/>
      <c r="I23" s="2773"/>
      <c r="J23" s="2773"/>
      <c r="K23" s="2773"/>
      <c r="L23" s="2773"/>
      <c r="M23" s="2773"/>
      <c r="N23" s="2773"/>
      <c r="O23" s="2773"/>
      <c r="P23" s="2773"/>
      <c r="Q23" s="2773"/>
      <c r="R23" s="2773"/>
      <c r="S23" s="2773"/>
      <c r="T23" s="2773"/>
      <c r="U23" s="2773"/>
      <c r="V23" s="2773"/>
      <c r="W23" s="2773"/>
      <c r="X23" s="2773"/>
      <c r="Y23" s="2773"/>
      <c r="Z23" s="2773"/>
      <c r="AA23" s="2773"/>
      <c r="AB23" s="2773"/>
      <c r="AC23" s="2773"/>
      <c r="AD23" s="2773"/>
      <c r="AE23" s="2773"/>
      <c r="AF23" s="2773"/>
      <c r="AG23" s="2773"/>
      <c r="AH23" s="2773"/>
      <c r="AI23" s="2773"/>
      <c r="AJ23" s="2773"/>
      <c r="AK23" s="2773"/>
      <c r="AL23" s="2773"/>
      <c r="AM23" s="2773"/>
      <c r="AN23" s="2773"/>
      <c r="AO23" s="2773"/>
      <c r="AP23" s="2773"/>
      <c r="AQ23" s="2773"/>
      <c r="AR23" s="2773"/>
      <c r="AS23" s="2773"/>
      <c r="AT23" s="2773"/>
      <c r="AU23" s="2773"/>
      <c r="AV23" s="2773"/>
      <c r="AW23" s="2773"/>
      <c r="AX23" s="2773"/>
      <c r="AY23" s="2773"/>
      <c r="AZ23" s="2773"/>
      <c r="BA23" s="2773"/>
      <c r="BB23" s="2773"/>
      <c r="BC23" s="2773"/>
      <c r="BD23" s="2774"/>
      <c r="BE23" s="2774"/>
      <c r="BF23" s="2774"/>
      <c r="BG23" s="2774"/>
      <c r="BH23" s="2774"/>
      <c r="BI23" s="2774"/>
      <c r="BJ23" s="2774"/>
      <c r="BK23" s="2774"/>
      <c r="BL23" s="2774"/>
      <c r="BM23" s="2774"/>
      <c r="BN23" s="2775"/>
      <c r="BO23" s="2775"/>
      <c r="BP23" s="2775"/>
      <c r="BQ23" s="2775"/>
      <c r="BR23" s="2775"/>
      <c r="BS23" s="2775"/>
      <c r="BT23" s="2775"/>
      <c r="BU23" s="2775"/>
      <c r="BV23" s="2775"/>
      <c r="BW23" s="2775"/>
      <c r="BX23" s="2775"/>
    </row>
    <row r="24" spans="1:115" s="2776" customFormat="1" ht="15.75" x14ac:dyDescent="0.25">
      <c r="A24" s="2772" t="s">
        <v>4511</v>
      </c>
      <c r="B24" s="2773"/>
      <c r="C24" s="2773"/>
      <c r="D24" s="2773"/>
      <c r="E24" s="2773"/>
      <c r="F24" s="2773"/>
      <c r="G24" s="2773"/>
      <c r="H24" s="2773"/>
      <c r="I24" s="2773"/>
      <c r="J24" s="2773"/>
      <c r="K24" s="2773"/>
      <c r="L24" s="2773"/>
      <c r="M24" s="2773"/>
      <c r="N24" s="2773"/>
      <c r="O24" s="2773"/>
      <c r="P24" s="2773"/>
      <c r="Q24" s="2773"/>
      <c r="R24" s="2773"/>
      <c r="S24" s="2773"/>
      <c r="T24" s="2773"/>
      <c r="U24" s="2773"/>
      <c r="V24" s="2773"/>
      <c r="W24" s="2773"/>
      <c r="X24" s="2773"/>
      <c r="Y24" s="2773"/>
      <c r="Z24" s="2773"/>
      <c r="AA24" s="2773"/>
      <c r="AB24" s="2773"/>
      <c r="AC24" s="2773"/>
      <c r="AD24" s="2773">
        <v>0.75129096898639425</v>
      </c>
      <c r="AE24" s="2773"/>
      <c r="AF24" s="2773"/>
      <c r="AG24" s="2773"/>
      <c r="AH24" s="2773"/>
      <c r="AI24" s="2773"/>
      <c r="AJ24" s="2773"/>
      <c r="AK24" s="2773"/>
      <c r="AL24" s="2773"/>
      <c r="AM24" s="2773"/>
      <c r="AN24" s="2773"/>
      <c r="AO24" s="2773"/>
      <c r="AP24" s="2773"/>
      <c r="AQ24" s="2773"/>
      <c r="AR24" s="2773"/>
      <c r="AS24" s="2773"/>
      <c r="AT24" s="2773"/>
      <c r="AU24" s="2773"/>
      <c r="AV24" s="2773"/>
      <c r="AW24" s="2773"/>
      <c r="AX24" s="2773"/>
      <c r="AY24" s="2773"/>
      <c r="AZ24" s="2773"/>
      <c r="BA24" s="2773"/>
      <c r="BB24" s="2773"/>
      <c r="BC24" s="2773"/>
      <c r="BD24" s="2774"/>
      <c r="BE24" s="2774"/>
      <c r="BF24" s="2774"/>
      <c r="BG24" s="2774"/>
      <c r="BH24" s="2774"/>
      <c r="BI24" s="2774"/>
      <c r="BJ24" s="2774"/>
      <c r="BK24" s="2774"/>
      <c r="BL24" s="2774"/>
      <c r="BM24" s="2774"/>
      <c r="BN24" s="2777"/>
      <c r="BO24" s="2777"/>
      <c r="BP24" s="2777"/>
      <c r="BQ24" s="2777"/>
      <c r="BR24" s="2777"/>
      <c r="BS24" s="2777"/>
      <c r="BT24" s="2775"/>
      <c r="BU24" s="2775"/>
      <c r="BV24" s="2775"/>
      <c r="BW24" s="2775"/>
      <c r="BX24" s="2775"/>
    </row>
    <row r="25" spans="1:115" s="2776" customFormat="1" ht="14.25" x14ac:dyDescent="0.25">
      <c r="A25" s="2772" t="s">
        <v>4497</v>
      </c>
      <c r="B25" s="2773"/>
      <c r="C25" s="2773"/>
      <c r="D25" s="2773"/>
      <c r="E25" s="2773"/>
      <c r="F25" s="2773"/>
      <c r="G25" s="2773"/>
      <c r="H25" s="2773"/>
      <c r="I25" s="2773"/>
      <c r="J25" s="2773"/>
      <c r="K25" s="2773"/>
      <c r="L25" s="2773"/>
      <c r="M25" s="2773"/>
      <c r="N25" s="2773"/>
      <c r="O25" s="2773"/>
      <c r="P25" s="2773"/>
      <c r="Q25" s="2773"/>
      <c r="R25" s="2773"/>
      <c r="S25" s="2773"/>
      <c r="T25" s="2773"/>
      <c r="U25" s="2773"/>
      <c r="V25" s="2773"/>
      <c r="W25" s="2773"/>
      <c r="X25" s="2773"/>
      <c r="Y25" s="2773"/>
      <c r="Z25" s="2773"/>
      <c r="AA25" s="2773"/>
      <c r="AB25" s="2773"/>
      <c r="AC25" s="2773"/>
      <c r="AD25" s="2773"/>
      <c r="AE25" s="2773"/>
      <c r="AF25" s="2773"/>
      <c r="AG25" s="2773"/>
      <c r="AH25" s="2773"/>
      <c r="AI25" s="2773"/>
      <c r="AJ25" s="2773"/>
      <c r="AK25" s="2773"/>
      <c r="AL25" s="2773"/>
      <c r="AM25" s="2773"/>
      <c r="AN25" s="2773"/>
      <c r="AO25" s="2773"/>
      <c r="AP25" s="2773"/>
      <c r="AQ25" s="2773"/>
      <c r="AR25" s="2773"/>
      <c r="AS25" s="2773"/>
      <c r="AT25" s="2773"/>
      <c r="AU25" s="2773"/>
      <c r="AV25" s="2773"/>
      <c r="AW25" s="2773"/>
      <c r="AX25" s="2773"/>
      <c r="AY25" s="2773"/>
      <c r="AZ25" s="2773"/>
      <c r="BA25" s="2773"/>
      <c r="BB25" s="2773"/>
      <c r="BC25" s="2773"/>
      <c r="BD25" s="2774"/>
      <c r="BE25" s="2774"/>
      <c r="BF25" s="2774"/>
      <c r="BG25" s="2774"/>
      <c r="BH25" s="2774"/>
      <c r="BI25" s="2774"/>
      <c r="BJ25" s="2774"/>
      <c r="BK25" s="2774"/>
      <c r="BL25" s="2774"/>
      <c r="BM25" s="2774"/>
      <c r="BN25" s="2777"/>
      <c r="BO25" s="2777"/>
      <c r="BP25" s="2777"/>
      <c r="BQ25" s="2777"/>
      <c r="BR25" s="2777"/>
      <c r="BS25" s="2777"/>
      <c r="BT25" s="2775"/>
      <c r="BU25" s="2775"/>
      <c r="BV25" s="2775"/>
      <c r="BW25" s="2775"/>
      <c r="BX25" s="2775"/>
    </row>
  </sheetData>
  <pageMargins left="0.7" right="0.7" top="0.75" bottom="0.75" header="0.3" footer="0.3"/>
  <pageSetup paperSize="9" scale="61"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34"/>
  <sheetViews>
    <sheetView zoomScale="55" zoomScaleNormal="55" workbookViewId="0">
      <pane ySplit="1" topLeftCell="A2" activePane="bottomLeft" state="frozen"/>
      <selection activeCell="R21" sqref="R21"/>
      <selection pane="bottomLeft"/>
    </sheetView>
  </sheetViews>
  <sheetFormatPr defaultColWidth="9.140625" defaultRowHeight="16.5" x14ac:dyDescent="0.3"/>
  <cols>
    <col min="1" max="1" width="52.5703125" style="1566" customWidth="1"/>
    <col min="2" max="2" width="10.5703125" style="1566" hidden="1" customWidth="1"/>
    <col min="3" max="3" width="11.85546875" style="1566" hidden="1" customWidth="1"/>
    <col min="4" max="4" width="9.85546875" style="1566" hidden="1" customWidth="1"/>
    <col min="5" max="5" width="10.42578125" style="1566" hidden="1" customWidth="1"/>
    <col min="6" max="8" width="10.85546875" style="1566" hidden="1" customWidth="1"/>
    <col min="9" max="10" width="10.7109375" style="1566" hidden="1" customWidth="1"/>
    <col min="11" max="11" width="7.7109375" style="1566" hidden="1" customWidth="1"/>
    <col min="12" max="12" width="8" style="1566" hidden="1" customWidth="1"/>
    <col min="13" max="13" width="7.28515625" style="1566" hidden="1" customWidth="1"/>
    <col min="14" max="15" width="7.7109375" style="1566" hidden="1" customWidth="1"/>
    <col min="16" max="16" width="8" style="1566" hidden="1" customWidth="1"/>
    <col min="17" max="17" width="7.28515625" style="1566" hidden="1" customWidth="1"/>
    <col min="18" max="18" width="7.7109375" style="1566" hidden="1" customWidth="1"/>
    <col min="19" max="45" width="10.5703125" style="1566" customWidth="1"/>
    <col min="46" max="46" width="9.140625" style="1566"/>
    <col min="47" max="47" width="9.140625" style="1566" customWidth="1"/>
    <col min="48" max="16384" width="9.140625" style="1566"/>
  </cols>
  <sheetData>
    <row r="1" spans="1:45" s="465" customFormat="1" ht="18.75" x14ac:dyDescent="0.3">
      <c r="A1" s="464" t="s">
        <v>4512</v>
      </c>
      <c r="B1" s="464"/>
      <c r="C1" s="464"/>
      <c r="D1" s="464"/>
      <c r="E1" s="464"/>
      <c r="F1" s="464"/>
      <c r="G1" s="464"/>
      <c r="H1" s="464"/>
      <c r="I1" s="464"/>
      <c r="J1" s="464"/>
      <c r="K1" s="464"/>
      <c r="L1" s="464"/>
      <c r="M1" s="464"/>
      <c r="N1" s="464"/>
      <c r="O1" s="464"/>
      <c r="P1" s="464"/>
      <c r="Q1" s="464"/>
      <c r="R1" s="464"/>
      <c r="S1" s="464"/>
      <c r="T1" s="464"/>
      <c r="U1" s="464"/>
    </row>
    <row r="2" spans="1:45" ht="17.25" thickBot="1" x14ac:dyDescent="0.35">
      <c r="E2" s="1567"/>
      <c r="F2" s="1567"/>
      <c r="G2" s="1567"/>
      <c r="H2" s="1567"/>
      <c r="Y2" s="1601"/>
      <c r="Z2" s="1601"/>
      <c r="AA2" s="1601"/>
      <c r="AB2" s="1601"/>
      <c r="AC2" s="1601"/>
      <c r="AD2" s="1601"/>
      <c r="AE2" s="1601"/>
      <c r="AF2" s="1601"/>
      <c r="AG2" s="1601"/>
      <c r="AH2" s="1601"/>
      <c r="AI2" s="1601"/>
      <c r="AJ2" s="1601"/>
      <c r="AK2" s="1601"/>
      <c r="AL2" s="1601"/>
      <c r="AM2" s="1601"/>
      <c r="AN2" s="1601"/>
      <c r="AO2" s="1601"/>
      <c r="AP2" s="1601"/>
      <c r="AQ2" s="1601"/>
      <c r="AR2" s="1601"/>
      <c r="AS2" s="1601" t="s">
        <v>681</v>
      </c>
    </row>
    <row r="3" spans="1:45" s="2782" customFormat="1" ht="18" thickTop="1" thickBot="1" x14ac:dyDescent="0.35">
      <c r="A3" s="2778"/>
      <c r="B3" s="2779">
        <v>40451</v>
      </c>
      <c r="C3" s="2780">
        <v>40543</v>
      </c>
      <c r="D3" s="2780">
        <v>40633</v>
      </c>
      <c r="E3" s="2780">
        <v>40724</v>
      </c>
      <c r="F3" s="2780">
        <v>40816</v>
      </c>
      <c r="G3" s="2780">
        <v>40907</v>
      </c>
      <c r="H3" s="2780">
        <v>40969</v>
      </c>
      <c r="I3" s="2780">
        <v>41061</v>
      </c>
      <c r="J3" s="2780">
        <v>41153</v>
      </c>
      <c r="K3" s="2780">
        <v>41244</v>
      </c>
      <c r="L3" s="2780">
        <v>41334</v>
      </c>
      <c r="M3" s="2780">
        <v>41426</v>
      </c>
      <c r="N3" s="2780">
        <v>41518</v>
      </c>
      <c r="O3" s="2780">
        <v>41609</v>
      </c>
      <c r="P3" s="2780">
        <v>41699</v>
      </c>
      <c r="Q3" s="2780">
        <v>41791</v>
      </c>
      <c r="R3" s="2780">
        <v>41883</v>
      </c>
      <c r="S3" s="2780">
        <v>41974</v>
      </c>
      <c r="T3" s="2780">
        <v>42064</v>
      </c>
      <c r="U3" s="2780">
        <v>42156</v>
      </c>
      <c r="V3" s="2780">
        <v>42248</v>
      </c>
      <c r="W3" s="2781">
        <v>42339</v>
      </c>
      <c r="X3" s="2781">
        <v>42430</v>
      </c>
      <c r="Y3" s="2781">
        <v>42522</v>
      </c>
      <c r="Z3" s="2781">
        <v>42614</v>
      </c>
      <c r="AA3" s="2781">
        <v>42705</v>
      </c>
      <c r="AB3" s="2781">
        <v>42795</v>
      </c>
      <c r="AC3" s="2781">
        <v>42887</v>
      </c>
      <c r="AD3" s="2781">
        <v>42979</v>
      </c>
      <c r="AE3" s="2781">
        <v>43070</v>
      </c>
      <c r="AF3" s="2781">
        <v>43160</v>
      </c>
      <c r="AG3" s="2781">
        <v>43252</v>
      </c>
      <c r="AH3" s="2781">
        <v>43344</v>
      </c>
      <c r="AI3" s="2781">
        <v>43435</v>
      </c>
      <c r="AJ3" s="2781">
        <v>43525</v>
      </c>
      <c r="AK3" s="2781">
        <v>43617</v>
      </c>
      <c r="AL3" s="2781">
        <v>43709</v>
      </c>
      <c r="AM3" s="2781">
        <v>43800</v>
      </c>
      <c r="AN3" s="2781">
        <v>43891</v>
      </c>
      <c r="AO3" s="2781">
        <v>43983</v>
      </c>
      <c r="AP3" s="2781">
        <v>44075</v>
      </c>
      <c r="AQ3" s="2781">
        <v>44166</v>
      </c>
      <c r="AR3" s="2781">
        <v>44256</v>
      </c>
      <c r="AS3" s="2781">
        <v>44348</v>
      </c>
    </row>
    <row r="4" spans="1:45" s="2782" customFormat="1" ht="17.25" customHeight="1" thickTop="1" x14ac:dyDescent="0.3">
      <c r="A4" s="2783" t="s">
        <v>4513</v>
      </c>
      <c r="B4" s="2784">
        <v>472.36257554000002</v>
      </c>
      <c r="C4" s="2785">
        <v>510</v>
      </c>
      <c r="D4" s="2785">
        <v>491</v>
      </c>
      <c r="E4" s="2785">
        <v>498</v>
      </c>
      <c r="F4" s="2785">
        <v>497</v>
      </c>
      <c r="G4" s="2785">
        <v>476</v>
      </c>
      <c r="H4" s="2785">
        <v>491</v>
      </c>
      <c r="I4" s="2785">
        <v>422</v>
      </c>
      <c r="J4" s="2785">
        <v>408.45183361999989</v>
      </c>
      <c r="K4" s="2785">
        <v>408</v>
      </c>
      <c r="L4" s="2785">
        <v>415</v>
      </c>
      <c r="M4" s="2785">
        <v>400</v>
      </c>
      <c r="N4" s="2785">
        <v>408</v>
      </c>
      <c r="O4" s="2785">
        <v>399</v>
      </c>
      <c r="P4" s="2785">
        <v>405</v>
      </c>
      <c r="Q4" s="2785">
        <v>412</v>
      </c>
      <c r="R4" s="2785">
        <v>400</v>
      </c>
      <c r="S4" s="2785">
        <v>398</v>
      </c>
      <c r="T4" s="2785">
        <v>414</v>
      </c>
      <c r="U4" s="2785">
        <v>406</v>
      </c>
      <c r="V4" s="2785">
        <v>401.86626766947501</v>
      </c>
      <c r="W4" s="2785">
        <v>395.52858592927186</v>
      </c>
      <c r="X4" s="2785">
        <v>418</v>
      </c>
      <c r="Y4" s="2785">
        <v>433</v>
      </c>
      <c r="Z4" s="2785">
        <v>434</v>
      </c>
      <c r="AA4" s="2785">
        <v>444</v>
      </c>
      <c r="AB4" s="2785">
        <v>462</v>
      </c>
      <c r="AC4" s="2785">
        <v>480</v>
      </c>
      <c r="AD4" s="2785">
        <v>529</v>
      </c>
      <c r="AE4" s="2785">
        <v>480</v>
      </c>
      <c r="AF4" s="2785">
        <v>483</v>
      </c>
      <c r="AG4" s="2785">
        <v>505</v>
      </c>
      <c r="AH4" s="2785">
        <v>509.74441149</v>
      </c>
      <c r="AI4" s="2785">
        <v>596.64842377999992</v>
      </c>
      <c r="AJ4" s="2785">
        <v>697.02543480999998</v>
      </c>
      <c r="AK4" s="2785">
        <v>965.54258916999993</v>
      </c>
      <c r="AL4" s="2785">
        <v>587.64968397000007</v>
      </c>
      <c r="AM4" s="2785">
        <v>676.22714891999999</v>
      </c>
      <c r="AN4" s="2785">
        <v>315.88571564000006</v>
      </c>
      <c r="AO4" s="2785">
        <v>366.47707080000004</v>
      </c>
      <c r="AP4" s="2785">
        <v>165.87705930999999</v>
      </c>
      <c r="AQ4" s="2785">
        <v>226.10274924999999</v>
      </c>
      <c r="AR4" s="2785">
        <v>289.08222619999998</v>
      </c>
      <c r="AS4" s="2785">
        <v>349.66432273000004</v>
      </c>
    </row>
    <row r="5" spans="1:45" s="2782" customFormat="1" x14ac:dyDescent="0.3">
      <c r="A5" s="2783" t="s">
        <v>4514</v>
      </c>
      <c r="B5" s="2784">
        <v>335.91336057999996</v>
      </c>
      <c r="C5" s="2785">
        <v>357</v>
      </c>
      <c r="D5" s="2785">
        <v>319</v>
      </c>
      <c r="E5" s="2785">
        <v>321</v>
      </c>
      <c r="F5" s="2785">
        <v>324</v>
      </c>
      <c r="G5" s="2785">
        <v>304</v>
      </c>
      <c r="H5" s="2785">
        <v>304</v>
      </c>
      <c r="I5" s="2785">
        <v>241</v>
      </c>
      <c r="J5" s="2785">
        <v>235.49498532999999</v>
      </c>
      <c r="K5" s="2785">
        <v>234</v>
      </c>
      <c r="L5" s="2785">
        <v>228</v>
      </c>
      <c r="M5" s="2785">
        <v>235</v>
      </c>
      <c r="N5" s="2785">
        <v>231</v>
      </c>
      <c r="O5" s="2785">
        <v>229</v>
      </c>
      <c r="P5" s="2785">
        <v>223</v>
      </c>
      <c r="Q5" s="2785">
        <v>224</v>
      </c>
      <c r="R5" s="2785">
        <v>224</v>
      </c>
      <c r="S5" s="2785">
        <v>219</v>
      </c>
      <c r="T5" s="2785">
        <v>241</v>
      </c>
      <c r="U5" s="2785">
        <v>231</v>
      </c>
      <c r="V5" s="2785">
        <v>224.83341470972292</v>
      </c>
      <c r="W5" s="2785">
        <v>229.86400646224232</v>
      </c>
      <c r="X5" s="2785">
        <v>229</v>
      </c>
      <c r="Y5" s="2785">
        <v>229</v>
      </c>
      <c r="Z5" s="2785">
        <v>235</v>
      </c>
      <c r="AA5" s="2785">
        <v>235</v>
      </c>
      <c r="AB5" s="2785">
        <v>233</v>
      </c>
      <c r="AC5" s="2785">
        <v>232</v>
      </c>
      <c r="AD5" s="2785">
        <v>235</v>
      </c>
      <c r="AE5" s="2785">
        <v>233</v>
      </c>
      <c r="AF5" s="2785">
        <v>225</v>
      </c>
      <c r="AG5" s="2785">
        <v>222</v>
      </c>
      <c r="AH5" s="2785">
        <v>216.54254553999999</v>
      </c>
      <c r="AI5" s="2785">
        <v>260.03473246000004</v>
      </c>
      <c r="AJ5" s="2785">
        <v>308.30074027999996</v>
      </c>
      <c r="AK5" s="2785">
        <v>360.08495305000002</v>
      </c>
      <c r="AL5" s="2785">
        <v>226.18893376</v>
      </c>
      <c r="AM5" s="2785">
        <v>277.37223548000003</v>
      </c>
      <c r="AN5" s="2785">
        <v>205.51292738000001</v>
      </c>
      <c r="AO5" s="2785">
        <v>242.80348332</v>
      </c>
      <c r="AP5" s="2785">
        <v>100.19423251000001</v>
      </c>
      <c r="AQ5" s="2785">
        <v>133.92486477</v>
      </c>
      <c r="AR5" s="2785">
        <v>159.99429061000001</v>
      </c>
      <c r="AS5" s="2785">
        <v>193.63288853999998</v>
      </c>
    </row>
    <row r="6" spans="1:45" s="2782" customFormat="1" x14ac:dyDescent="0.3">
      <c r="A6" s="2786" t="s">
        <v>4515</v>
      </c>
      <c r="B6" s="2787">
        <v>136.44921496000006</v>
      </c>
      <c r="C6" s="2788">
        <v>153</v>
      </c>
      <c r="D6" s="2788">
        <f>D4-D5</f>
        <v>172</v>
      </c>
      <c r="E6" s="2788">
        <f>E4-E5</f>
        <v>177</v>
      </c>
      <c r="F6" s="2788">
        <f>F4-F5</f>
        <v>173</v>
      </c>
      <c r="G6" s="2788">
        <v>172</v>
      </c>
      <c r="H6" s="2788">
        <f>H4-H5</f>
        <v>187</v>
      </c>
      <c r="I6" s="2788">
        <f>I4-I5</f>
        <v>181</v>
      </c>
      <c r="J6" s="2788">
        <f>J4-J5</f>
        <v>172.9568482899999</v>
      </c>
      <c r="K6" s="2788">
        <v>174</v>
      </c>
      <c r="L6" s="2788">
        <f>L4-L5</f>
        <v>187</v>
      </c>
      <c r="M6" s="2788">
        <f>M4-M5</f>
        <v>165</v>
      </c>
      <c r="N6" s="2788">
        <f>N4-N5</f>
        <v>177</v>
      </c>
      <c r="O6" s="2788">
        <f>O4-O5</f>
        <v>170</v>
      </c>
      <c r="P6" s="2788">
        <v>182</v>
      </c>
      <c r="Q6" s="2788">
        <v>188</v>
      </c>
      <c r="R6" s="2788">
        <f>R4-R5</f>
        <v>176</v>
      </c>
      <c r="S6" s="2788">
        <f>S4-S5</f>
        <v>179</v>
      </c>
      <c r="T6" s="2788">
        <v>173</v>
      </c>
      <c r="U6" s="2788">
        <f>U4-U5</f>
        <v>175</v>
      </c>
      <c r="V6" s="2788">
        <v>177.03285295975209</v>
      </c>
      <c r="W6" s="2788">
        <v>165.66457946702954</v>
      </c>
      <c r="X6" s="2788">
        <v>189</v>
      </c>
      <c r="Y6" s="2788">
        <v>204</v>
      </c>
      <c r="Z6" s="2788">
        <v>199</v>
      </c>
      <c r="AA6" s="2788">
        <v>209</v>
      </c>
      <c r="AB6" s="2788">
        <v>229</v>
      </c>
      <c r="AC6" s="2788">
        <v>248</v>
      </c>
      <c r="AD6" s="2788">
        <v>294</v>
      </c>
      <c r="AE6" s="2788">
        <v>247</v>
      </c>
      <c r="AF6" s="2788">
        <v>258</v>
      </c>
      <c r="AG6" s="2788">
        <v>283</v>
      </c>
      <c r="AH6" s="2788">
        <v>293.20186595000001</v>
      </c>
      <c r="AI6" s="2788">
        <v>336.61369131999999</v>
      </c>
      <c r="AJ6" s="2788">
        <v>388.72469452999997</v>
      </c>
      <c r="AK6" s="2788">
        <v>605.45763611999996</v>
      </c>
      <c r="AL6" s="2788">
        <v>361.46075021000007</v>
      </c>
      <c r="AM6" s="2788">
        <v>398.85491343999996</v>
      </c>
      <c r="AN6" s="2788">
        <v>110.37278826000002</v>
      </c>
      <c r="AO6" s="2788">
        <v>123.67358748000004</v>
      </c>
      <c r="AP6" s="2788">
        <v>65.682826799999987</v>
      </c>
      <c r="AQ6" s="2788">
        <v>92.177884479999989</v>
      </c>
      <c r="AR6" s="2788">
        <v>129.08793558999997</v>
      </c>
      <c r="AS6" s="2788">
        <v>156.03143419000006</v>
      </c>
    </row>
    <row r="7" spans="1:45" s="2782" customFormat="1" x14ac:dyDescent="0.3">
      <c r="A7" s="2783"/>
      <c r="B7" s="2784"/>
      <c r="C7" s="2785"/>
      <c r="D7" s="2785"/>
      <c r="E7" s="2785"/>
      <c r="F7" s="2785"/>
      <c r="G7" s="2785"/>
      <c r="H7" s="2785"/>
      <c r="I7" s="2785"/>
      <c r="J7" s="2785"/>
      <c r="K7" s="2785"/>
      <c r="L7" s="2785"/>
      <c r="M7" s="2785"/>
      <c r="N7" s="2785"/>
      <c r="O7" s="2785"/>
      <c r="P7" s="2785"/>
      <c r="Q7" s="2785"/>
      <c r="R7" s="2785"/>
      <c r="S7" s="2785"/>
      <c r="T7" s="2785"/>
      <c r="U7" s="2785"/>
      <c r="V7" s="2785"/>
      <c r="W7" s="2785"/>
      <c r="X7" s="2785"/>
      <c r="Y7" s="2785"/>
      <c r="Z7" s="2785"/>
      <c r="AA7" s="2785"/>
      <c r="AB7" s="2785"/>
      <c r="AC7" s="2785"/>
      <c r="AD7" s="2785"/>
      <c r="AE7" s="2785"/>
      <c r="AF7" s="2785"/>
      <c r="AG7" s="2785"/>
      <c r="AH7" s="2785"/>
      <c r="AI7" s="2785"/>
      <c r="AJ7" s="2785"/>
      <c r="AK7" s="2785"/>
      <c r="AL7" s="2785"/>
      <c r="AM7" s="2785"/>
      <c r="AN7" s="2785">
        <v>0</v>
      </c>
      <c r="AO7" s="2785"/>
      <c r="AP7" s="2785"/>
      <c r="AQ7" s="2785"/>
      <c r="AR7" s="2785"/>
      <c r="AS7" s="2785"/>
    </row>
    <row r="8" spans="1:45" s="2782" customFormat="1" x14ac:dyDescent="0.3">
      <c r="A8" s="2786" t="s">
        <v>4516</v>
      </c>
      <c r="B8" s="2787">
        <v>184.51846550000002</v>
      </c>
      <c r="C8" s="2788">
        <v>202</v>
      </c>
      <c r="D8" s="2788">
        <f>D9+D10</f>
        <v>168.01905119000003</v>
      </c>
      <c r="E8" s="2788">
        <f>E9+E10</f>
        <v>175</v>
      </c>
      <c r="F8" s="2788">
        <f>F9+F10</f>
        <v>185</v>
      </c>
      <c r="G8" s="2788">
        <v>184</v>
      </c>
      <c r="H8" s="2788">
        <f>H9+H10</f>
        <v>189</v>
      </c>
      <c r="I8" s="2788">
        <f>I9+I10</f>
        <v>167</v>
      </c>
      <c r="J8" s="2788">
        <v>177.96196124999997</v>
      </c>
      <c r="K8" s="2788">
        <v>185</v>
      </c>
      <c r="L8" s="2788">
        <f>L9+L10</f>
        <v>182</v>
      </c>
      <c r="M8" s="2788">
        <f>M9+M10</f>
        <v>198</v>
      </c>
      <c r="N8" s="2788">
        <f>N9+N10</f>
        <v>193</v>
      </c>
      <c r="O8" s="2788">
        <f>O9+O10</f>
        <v>202</v>
      </c>
      <c r="P8" s="2788">
        <v>191</v>
      </c>
      <c r="Q8" s="2788">
        <v>194</v>
      </c>
      <c r="R8" s="2788">
        <f>R9+R10</f>
        <v>197</v>
      </c>
      <c r="S8" s="2788">
        <f>S9+S10</f>
        <v>214</v>
      </c>
      <c r="T8" s="2788">
        <v>197</v>
      </c>
      <c r="U8" s="2788">
        <f>U9+U10</f>
        <v>210</v>
      </c>
      <c r="V8" s="2788">
        <v>222.59457931750001</v>
      </c>
      <c r="W8" s="2788">
        <v>229.45092545999995</v>
      </c>
      <c r="X8" s="2788">
        <v>234</v>
      </c>
      <c r="Y8" s="2788">
        <v>247</v>
      </c>
      <c r="Z8" s="2788">
        <v>237</v>
      </c>
      <c r="AA8" s="2788">
        <v>262</v>
      </c>
      <c r="AB8" s="2788">
        <v>242</v>
      </c>
      <c r="AC8" s="2788">
        <v>263</v>
      </c>
      <c r="AD8" s="2788">
        <v>194</v>
      </c>
      <c r="AE8" s="2788">
        <v>238</v>
      </c>
      <c r="AF8" s="2788">
        <v>258</v>
      </c>
      <c r="AG8" s="2788">
        <v>219</v>
      </c>
      <c r="AH8" s="2788">
        <f>AH9+AH10</f>
        <v>210.96831672000002</v>
      </c>
      <c r="AI8" s="2788">
        <f>AI9+AI10</f>
        <v>271.08882468000002</v>
      </c>
      <c r="AJ8" s="2788">
        <f>AJ9+AJ10</f>
        <v>322.99070518000002</v>
      </c>
      <c r="AK8" s="2788">
        <f>AK9+AK10</f>
        <v>188.48268381999998</v>
      </c>
      <c r="AL8" s="2788">
        <v>227.95095777</v>
      </c>
      <c r="AM8" s="2788">
        <v>289.31414397999998</v>
      </c>
      <c r="AN8" s="2788">
        <v>232.92367705000001</v>
      </c>
      <c r="AO8" s="2788">
        <v>291.93065766000001</v>
      </c>
      <c r="AP8" s="2788">
        <v>123.65602158</v>
      </c>
      <c r="AQ8" s="2788">
        <v>174.04292397999998</v>
      </c>
      <c r="AR8" s="2788">
        <v>230.20917188999999</v>
      </c>
      <c r="AS8" s="2788">
        <v>282.17174626000002</v>
      </c>
    </row>
    <row r="9" spans="1:45" s="2782" customFormat="1" x14ac:dyDescent="0.3">
      <c r="A9" s="2783" t="s">
        <v>4517</v>
      </c>
      <c r="B9" s="2784">
        <v>55.894596980000038</v>
      </c>
      <c r="C9" s="2785">
        <v>65</v>
      </c>
      <c r="D9" s="2785">
        <v>58.019051190000013</v>
      </c>
      <c r="E9" s="2785">
        <v>65</v>
      </c>
      <c r="F9" s="2785">
        <v>67</v>
      </c>
      <c r="G9" s="2785">
        <v>67</v>
      </c>
      <c r="H9" s="2785">
        <v>66</v>
      </c>
      <c r="I9" s="2785">
        <v>67</v>
      </c>
      <c r="J9" s="2785">
        <v>70.554284209999977</v>
      </c>
      <c r="K9" s="2785">
        <v>72</v>
      </c>
      <c r="L9" s="2785">
        <v>70</v>
      </c>
      <c r="M9" s="2785">
        <v>78</v>
      </c>
      <c r="N9" s="2785">
        <v>79</v>
      </c>
      <c r="O9" s="2785">
        <v>79</v>
      </c>
      <c r="P9" s="2785">
        <v>73</v>
      </c>
      <c r="Q9" s="2785">
        <v>81</v>
      </c>
      <c r="R9" s="2785">
        <v>81</v>
      </c>
      <c r="S9" s="2785">
        <v>97</v>
      </c>
      <c r="T9" s="2785">
        <v>83</v>
      </c>
      <c r="U9" s="2785">
        <v>91</v>
      </c>
      <c r="V9" s="2785">
        <v>89.594579317500006</v>
      </c>
      <c r="W9" s="2785">
        <v>110.45092545999997</v>
      </c>
      <c r="X9" s="2785">
        <v>115</v>
      </c>
      <c r="Y9" s="2785">
        <v>118</v>
      </c>
      <c r="Z9" s="2785">
        <v>106</v>
      </c>
      <c r="AA9" s="2785">
        <v>112</v>
      </c>
      <c r="AB9" s="2785">
        <v>112</v>
      </c>
      <c r="AC9" s="2785">
        <v>109</v>
      </c>
      <c r="AD9" s="2785">
        <v>97</v>
      </c>
      <c r="AE9" s="2785">
        <v>104</v>
      </c>
      <c r="AF9" s="2785">
        <v>98</v>
      </c>
      <c r="AG9" s="2785">
        <v>99</v>
      </c>
      <c r="AH9" s="2785">
        <v>92.566607439999999</v>
      </c>
      <c r="AI9" s="2785">
        <v>102.39047675</v>
      </c>
      <c r="AJ9" s="2785">
        <v>99.877142500000005</v>
      </c>
      <c r="AK9" s="2785">
        <v>101.8499003</v>
      </c>
      <c r="AL9" s="2785">
        <v>153.47649256</v>
      </c>
      <c r="AM9" s="2785">
        <v>211.66970603999999</v>
      </c>
      <c r="AN9" s="2785">
        <v>160.71016800000001</v>
      </c>
      <c r="AO9" s="2785">
        <v>214.57063902000002</v>
      </c>
      <c r="AP9" s="2785">
        <v>62.378458299999998</v>
      </c>
      <c r="AQ9" s="2785">
        <v>109.51042548999999</v>
      </c>
      <c r="AR9" s="2785">
        <v>161.05729466</v>
      </c>
      <c r="AS9" s="2785">
        <v>201.76117211000002</v>
      </c>
    </row>
    <row r="10" spans="1:45" s="2782" customFormat="1" x14ac:dyDescent="0.3">
      <c r="A10" s="2783" t="s">
        <v>4518</v>
      </c>
      <c r="B10" s="2784">
        <v>128.62386851999997</v>
      </c>
      <c r="C10" s="2785">
        <v>137</v>
      </c>
      <c r="D10" s="2785">
        <v>110</v>
      </c>
      <c r="E10" s="2785">
        <v>110</v>
      </c>
      <c r="F10" s="2785">
        <v>118</v>
      </c>
      <c r="G10" s="2785">
        <v>117</v>
      </c>
      <c r="H10" s="2785">
        <v>123</v>
      </c>
      <c r="I10" s="2785">
        <v>100</v>
      </c>
      <c r="J10" s="2785">
        <v>107.40767704</v>
      </c>
      <c r="K10" s="2785">
        <v>113</v>
      </c>
      <c r="L10" s="2785">
        <v>112</v>
      </c>
      <c r="M10" s="2785">
        <v>120</v>
      </c>
      <c r="N10" s="2785">
        <v>114</v>
      </c>
      <c r="O10" s="2785">
        <v>123</v>
      </c>
      <c r="P10" s="2785">
        <v>118</v>
      </c>
      <c r="Q10" s="2785">
        <v>113</v>
      </c>
      <c r="R10" s="2785">
        <v>116</v>
      </c>
      <c r="S10" s="2785">
        <v>117</v>
      </c>
      <c r="T10" s="2785">
        <v>114</v>
      </c>
      <c r="U10" s="2785">
        <v>119</v>
      </c>
      <c r="V10" s="2785">
        <v>133</v>
      </c>
      <c r="W10" s="2785">
        <v>119</v>
      </c>
      <c r="X10" s="2785">
        <v>119</v>
      </c>
      <c r="Y10" s="2785">
        <v>129</v>
      </c>
      <c r="Z10" s="2785">
        <v>131</v>
      </c>
      <c r="AA10" s="2785">
        <v>150</v>
      </c>
      <c r="AB10" s="2785">
        <v>130</v>
      </c>
      <c r="AC10" s="2785">
        <v>154</v>
      </c>
      <c r="AD10" s="2785">
        <v>97</v>
      </c>
      <c r="AE10" s="2785">
        <v>134</v>
      </c>
      <c r="AF10" s="2785">
        <v>160</v>
      </c>
      <c r="AG10" s="2785">
        <v>120</v>
      </c>
      <c r="AH10" s="2785">
        <v>118.40170928000001</v>
      </c>
      <c r="AI10" s="2785">
        <v>168.69834793000001</v>
      </c>
      <c r="AJ10" s="2785">
        <v>223.11356268</v>
      </c>
      <c r="AK10" s="2785">
        <v>86.63278351999999</v>
      </c>
      <c r="AL10" s="2785">
        <v>74.474465209999991</v>
      </c>
      <c r="AM10" s="2785">
        <v>77.644437940000003</v>
      </c>
      <c r="AN10" s="2785">
        <v>72.213509049999985</v>
      </c>
      <c r="AO10" s="2785">
        <v>77.360018639999993</v>
      </c>
      <c r="AP10" s="2785">
        <v>61.277563280000003</v>
      </c>
      <c r="AQ10" s="2785">
        <v>64.532498489999995</v>
      </c>
      <c r="AR10" s="2785">
        <v>69.151877229999997</v>
      </c>
      <c r="AS10" s="2785">
        <v>80.410574150000002</v>
      </c>
    </row>
    <row r="11" spans="1:45" s="2782" customFormat="1" x14ac:dyDescent="0.3">
      <c r="A11" s="2783"/>
      <c r="B11" s="2784"/>
      <c r="C11" s="2785"/>
      <c r="D11" s="2785"/>
      <c r="E11" s="2785"/>
      <c r="F11" s="2785"/>
      <c r="G11" s="2785"/>
      <c r="H11" s="2785"/>
      <c r="I11" s="2785"/>
      <c r="J11" s="2785"/>
      <c r="K11" s="2785"/>
      <c r="L11" s="2785"/>
      <c r="M11" s="2785"/>
      <c r="N11" s="2785"/>
      <c r="O11" s="2785"/>
      <c r="P11" s="2785"/>
      <c r="Q11" s="2785"/>
      <c r="R11" s="2785"/>
      <c r="S11" s="2785"/>
      <c r="T11" s="2785"/>
      <c r="U11" s="2785"/>
      <c r="V11" s="2785"/>
      <c r="W11" s="2785"/>
      <c r="X11" s="2785"/>
      <c r="Y11" s="2785"/>
      <c r="Z11" s="2785"/>
      <c r="AA11" s="2785"/>
      <c r="AB11" s="2785"/>
      <c r="AC11" s="2785"/>
      <c r="AD11" s="2785"/>
      <c r="AE11" s="2785"/>
      <c r="AF11" s="2785"/>
      <c r="AG11" s="2785"/>
      <c r="AH11" s="2785"/>
      <c r="AI11" s="2785"/>
      <c r="AJ11" s="2785"/>
      <c r="AK11" s="2785"/>
      <c r="AL11" s="2785"/>
      <c r="AM11" s="2785"/>
      <c r="AN11" s="2785">
        <v>0</v>
      </c>
      <c r="AO11" s="2785"/>
      <c r="AP11" s="2785"/>
      <c r="AQ11" s="2785"/>
      <c r="AR11" s="2785"/>
      <c r="AS11" s="2785"/>
    </row>
    <row r="12" spans="1:45" s="2782" customFormat="1" x14ac:dyDescent="0.3">
      <c r="A12" s="2786" t="s">
        <v>4519</v>
      </c>
      <c r="B12" s="2787">
        <v>320.96768046000011</v>
      </c>
      <c r="C12" s="2788">
        <v>355</v>
      </c>
      <c r="D12" s="2788">
        <f>D6+D8</f>
        <v>340.01905119000003</v>
      </c>
      <c r="E12" s="2788">
        <f>E6+E8</f>
        <v>352</v>
      </c>
      <c r="F12" s="2788">
        <f>F6+F8</f>
        <v>358</v>
      </c>
      <c r="G12" s="2788">
        <v>356</v>
      </c>
      <c r="H12" s="2788">
        <f>H6+H8</f>
        <v>376</v>
      </c>
      <c r="I12" s="2788">
        <f>I6+I8</f>
        <v>348</v>
      </c>
      <c r="J12" s="2788">
        <v>350.91880953999987</v>
      </c>
      <c r="K12" s="2788">
        <v>359</v>
      </c>
      <c r="L12" s="2788">
        <f>L6+L8</f>
        <v>369</v>
      </c>
      <c r="M12" s="2788">
        <f>M6+M8</f>
        <v>363</v>
      </c>
      <c r="N12" s="2788">
        <f>N6+N8</f>
        <v>370</v>
      </c>
      <c r="O12" s="2788">
        <f>O6+O8</f>
        <v>372</v>
      </c>
      <c r="P12" s="2788">
        <v>373</v>
      </c>
      <c r="Q12" s="2788">
        <v>382</v>
      </c>
      <c r="R12" s="2788">
        <f>R6+R8</f>
        <v>373</v>
      </c>
      <c r="S12" s="2788">
        <f>S6+S8</f>
        <v>393</v>
      </c>
      <c r="T12" s="2788">
        <v>370</v>
      </c>
      <c r="U12" s="2788">
        <f>U6+U8</f>
        <v>385</v>
      </c>
      <c r="V12" s="2788">
        <v>399.62743227725207</v>
      </c>
      <c r="W12" s="2788">
        <v>395.11550492702952</v>
      </c>
      <c r="X12" s="2788">
        <v>423</v>
      </c>
      <c r="Y12" s="2788">
        <v>451</v>
      </c>
      <c r="Z12" s="2788">
        <v>436</v>
      </c>
      <c r="AA12" s="2788">
        <v>471</v>
      </c>
      <c r="AB12" s="2788">
        <v>471</v>
      </c>
      <c r="AC12" s="2788">
        <v>511</v>
      </c>
      <c r="AD12" s="2788">
        <v>488</v>
      </c>
      <c r="AE12" s="2788">
        <v>485</v>
      </c>
      <c r="AF12" s="2788">
        <v>516</v>
      </c>
      <c r="AG12" s="2788">
        <v>502</v>
      </c>
      <c r="AH12" s="2788">
        <f>AH6+AH8</f>
        <v>504.17018267000003</v>
      </c>
      <c r="AI12" s="2788">
        <f>AI6+AI8</f>
        <v>607.70251600000006</v>
      </c>
      <c r="AJ12" s="2788">
        <f>AJ6+AJ8</f>
        <v>711.71539970999993</v>
      </c>
      <c r="AK12" s="2788">
        <f>AK6+AK8</f>
        <v>793.94031993999988</v>
      </c>
      <c r="AL12" s="2788">
        <v>589.41170798000007</v>
      </c>
      <c r="AM12" s="2788">
        <v>688.16905741999994</v>
      </c>
      <c r="AN12" s="2788">
        <v>343.29646531000003</v>
      </c>
      <c r="AO12" s="2788">
        <v>415.60424514000005</v>
      </c>
      <c r="AP12" s="2788">
        <v>189.33884838</v>
      </c>
      <c r="AQ12" s="2788">
        <v>266.22080845999994</v>
      </c>
      <c r="AR12" s="2788">
        <v>359.29710747999997</v>
      </c>
      <c r="AS12" s="2788">
        <v>438.2031804500001</v>
      </c>
    </row>
    <row r="13" spans="1:45" s="2782" customFormat="1" x14ac:dyDescent="0.3">
      <c r="A13" s="2786"/>
      <c r="B13" s="2784"/>
      <c r="C13" s="2785"/>
      <c r="D13" s="2785"/>
      <c r="E13" s="2785"/>
      <c r="F13" s="2785"/>
      <c r="G13" s="2785"/>
      <c r="H13" s="2785"/>
      <c r="I13" s="2785"/>
      <c r="J13" s="2785"/>
      <c r="K13" s="2785"/>
      <c r="L13" s="2785"/>
      <c r="M13" s="2785"/>
      <c r="N13" s="2785"/>
      <c r="O13" s="2785"/>
      <c r="P13" s="2785"/>
      <c r="Q13" s="2785"/>
      <c r="R13" s="2785"/>
      <c r="S13" s="2785"/>
      <c r="T13" s="2785"/>
      <c r="U13" s="2785"/>
      <c r="V13" s="2785"/>
      <c r="W13" s="2785"/>
      <c r="X13" s="2785"/>
      <c r="Y13" s="2785"/>
      <c r="Z13" s="2785"/>
      <c r="AA13" s="2785"/>
      <c r="AB13" s="2785"/>
      <c r="AC13" s="2785"/>
      <c r="AD13" s="2785"/>
      <c r="AE13" s="2785"/>
      <c r="AF13" s="2785"/>
      <c r="AG13" s="2785"/>
      <c r="AH13" s="2785"/>
      <c r="AI13" s="2785"/>
      <c r="AJ13" s="2785"/>
      <c r="AK13" s="2785"/>
      <c r="AL13" s="2785"/>
      <c r="AM13" s="2785"/>
      <c r="AN13" s="2785">
        <v>0</v>
      </c>
      <c r="AO13" s="2785"/>
      <c r="AP13" s="2785"/>
      <c r="AQ13" s="2785"/>
      <c r="AR13" s="2785"/>
      <c r="AS13" s="2785"/>
    </row>
    <row r="14" spans="1:45" s="2782" customFormat="1" x14ac:dyDescent="0.3">
      <c r="A14" s="2786" t="s">
        <v>4520</v>
      </c>
      <c r="B14" s="2787">
        <v>209.14297093000002</v>
      </c>
      <c r="C14" s="2788">
        <v>244</v>
      </c>
      <c r="D14" s="2788">
        <f>D15+D16</f>
        <v>231</v>
      </c>
      <c r="E14" s="2788">
        <f>E15+E16</f>
        <v>241</v>
      </c>
      <c r="F14" s="2788">
        <f>F15+F16</f>
        <v>251</v>
      </c>
      <c r="G14" s="2788">
        <v>240</v>
      </c>
      <c r="H14" s="2788">
        <f>H15+H16</f>
        <v>246</v>
      </c>
      <c r="I14" s="2788">
        <f>I15+I16</f>
        <v>225</v>
      </c>
      <c r="J14" s="2788">
        <v>223.43907991</v>
      </c>
      <c r="K14" s="2788">
        <v>240</v>
      </c>
      <c r="L14" s="2788">
        <f>L15+L16</f>
        <v>243</v>
      </c>
      <c r="M14" s="2788">
        <f>M15+M16</f>
        <v>220</v>
      </c>
      <c r="N14" s="2788">
        <f>N15+N16</f>
        <v>246</v>
      </c>
      <c r="O14" s="2788">
        <f>O15+O16</f>
        <v>239</v>
      </c>
      <c r="P14" s="2788">
        <v>246</v>
      </c>
      <c r="Q14" s="2788">
        <v>248</v>
      </c>
      <c r="R14" s="2788">
        <f>R15+R16</f>
        <v>247</v>
      </c>
      <c r="S14" s="2788">
        <f>S15+S16</f>
        <v>265</v>
      </c>
      <c r="T14" s="2788">
        <v>273</v>
      </c>
      <c r="U14" s="2788">
        <f>U15+U16</f>
        <v>277</v>
      </c>
      <c r="V14" s="2788">
        <v>310.5876818328307</v>
      </c>
      <c r="W14" s="2788">
        <v>263</v>
      </c>
      <c r="X14" s="2788">
        <v>289</v>
      </c>
      <c r="Y14" s="2788">
        <v>291</v>
      </c>
      <c r="Z14" s="2788">
        <v>304</v>
      </c>
      <c r="AA14" s="2788">
        <v>305</v>
      </c>
      <c r="AB14" s="2788">
        <v>341</v>
      </c>
      <c r="AC14" s="2788">
        <v>315</v>
      </c>
      <c r="AD14" s="2788">
        <v>327</v>
      </c>
      <c r="AE14" s="2788">
        <v>322</v>
      </c>
      <c r="AF14" s="2788">
        <v>331</v>
      </c>
      <c r="AG14" s="2788">
        <v>328</v>
      </c>
      <c r="AH14" s="2788">
        <f>AH15+AH16</f>
        <v>344</v>
      </c>
      <c r="AI14" s="2788">
        <f>AI15+AI16</f>
        <v>405.90323859</v>
      </c>
      <c r="AJ14" s="2788">
        <f>AJ15+AJ16</f>
        <v>470.28197757999999</v>
      </c>
      <c r="AK14" s="2788">
        <f>AK15+AK16</f>
        <v>532.04234343999997</v>
      </c>
      <c r="AL14" s="2788">
        <v>398.55719883</v>
      </c>
      <c r="AM14" s="2788">
        <v>463.82865828000001</v>
      </c>
      <c r="AN14" s="2788">
        <v>262.707158746</v>
      </c>
      <c r="AO14" s="2788">
        <v>320.64548165999997</v>
      </c>
      <c r="AP14" s="2788">
        <v>137.57623566000001</v>
      </c>
      <c r="AQ14" s="2788">
        <v>187.92603947000001</v>
      </c>
      <c r="AR14" s="2788">
        <v>263.02101099999999</v>
      </c>
      <c r="AS14" s="2788">
        <v>295.69985015000003</v>
      </c>
    </row>
    <row r="15" spans="1:45" s="2782" customFormat="1" x14ac:dyDescent="0.3">
      <c r="A15" s="2783" t="s">
        <v>4521</v>
      </c>
      <c r="B15" s="2784">
        <v>61.287354260000001</v>
      </c>
      <c r="C15" s="2785">
        <v>66</v>
      </c>
      <c r="D15" s="2785">
        <v>64</v>
      </c>
      <c r="E15" s="2785">
        <v>67</v>
      </c>
      <c r="F15" s="2785">
        <v>73</v>
      </c>
      <c r="G15" s="2785">
        <v>68</v>
      </c>
      <c r="H15" s="2785">
        <v>71</v>
      </c>
      <c r="I15" s="2785">
        <v>59</v>
      </c>
      <c r="J15" s="2785">
        <v>56.377752529999903</v>
      </c>
      <c r="K15" s="2785">
        <v>64</v>
      </c>
      <c r="L15" s="2785">
        <v>65</v>
      </c>
      <c r="M15" s="2785">
        <v>64</v>
      </c>
      <c r="N15" s="2785">
        <v>61</v>
      </c>
      <c r="O15" s="2785">
        <v>65</v>
      </c>
      <c r="P15" s="2785">
        <v>68</v>
      </c>
      <c r="Q15" s="2785">
        <v>66</v>
      </c>
      <c r="R15" s="2785">
        <v>70</v>
      </c>
      <c r="S15" s="2785">
        <v>71</v>
      </c>
      <c r="T15" s="2785">
        <v>91</v>
      </c>
      <c r="U15" s="2785">
        <v>88</v>
      </c>
      <c r="V15" s="2785">
        <v>74.79489670000001</v>
      </c>
      <c r="W15" s="2785">
        <v>66</v>
      </c>
      <c r="X15" s="2785">
        <v>82</v>
      </c>
      <c r="Y15" s="2785">
        <v>85</v>
      </c>
      <c r="Z15" s="2785">
        <v>90</v>
      </c>
      <c r="AA15" s="2785">
        <v>91</v>
      </c>
      <c r="AB15" s="2785">
        <v>101</v>
      </c>
      <c r="AC15" s="2785">
        <v>97</v>
      </c>
      <c r="AD15" s="2785">
        <v>99</v>
      </c>
      <c r="AE15" s="2785">
        <v>102</v>
      </c>
      <c r="AF15" s="2785">
        <v>110</v>
      </c>
      <c r="AG15" s="2785">
        <v>123</v>
      </c>
      <c r="AH15" s="2785">
        <v>131</v>
      </c>
      <c r="AI15" s="2785">
        <v>138.60010142000002</v>
      </c>
      <c r="AJ15" s="2785">
        <v>153.41401752000002</v>
      </c>
      <c r="AK15" s="2785">
        <v>160.19509493000001</v>
      </c>
      <c r="AL15" s="2785">
        <v>131.90624733999999</v>
      </c>
      <c r="AM15" s="2785">
        <v>160.64252921000002</v>
      </c>
      <c r="AN15" s="2785">
        <v>54.364287779999998</v>
      </c>
      <c r="AO15" s="2785">
        <v>63.185571780000004</v>
      </c>
      <c r="AP15" s="2785">
        <v>32.005464539999998</v>
      </c>
      <c r="AQ15" s="2785">
        <v>44.184956179999993</v>
      </c>
      <c r="AR15" s="2785">
        <v>54.898523329999996</v>
      </c>
      <c r="AS15" s="2785">
        <v>61.768729630000003</v>
      </c>
    </row>
    <row r="16" spans="1:45" s="2782" customFormat="1" x14ac:dyDescent="0.3">
      <c r="A16" s="2783" t="s">
        <v>4522</v>
      </c>
      <c r="B16" s="2784">
        <v>147.85561667000002</v>
      </c>
      <c r="C16" s="2785">
        <v>178</v>
      </c>
      <c r="D16" s="2785">
        <v>167</v>
      </c>
      <c r="E16" s="2785">
        <v>174</v>
      </c>
      <c r="F16" s="2785">
        <v>178</v>
      </c>
      <c r="G16" s="2785">
        <v>172</v>
      </c>
      <c r="H16" s="2785">
        <v>175</v>
      </c>
      <c r="I16" s="2785">
        <v>166</v>
      </c>
      <c r="J16" s="2785">
        <v>167.06132738000011</v>
      </c>
      <c r="K16" s="2785">
        <v>176</v>
      </c>
      <c r="L16" s="2785">
        <v>178</v>
      </c>
      <c r="M16" s="2785">
        <v>156</v>
      </c>
      <c r="N16" s="2785">
        <v>185</v>
      </c>
      <c r="O16" s="2785">
        <v>174</v>
      </c>
      <c r="P16" s="2785">
        <v>178</v>
      </c>
      <c r="Q16" s="2785">
        <v>182</v>
      </c>
      <c r="R16" s="2785">
        <v>177</v>
      </c>
      <c r="S16" s="2785">
        <v>194</v>
      </c>
      <c r="T16" s="2785">
        <v>182</v>
      </c>
      <c r="U16" s="2785">
        <v>189</v>
      </c>
      <c r="V16" s="2785">
        <v>235.79278513283069</v>
      </c>
      <c r="W16" s="2785">
        <v>196.98818191637574</v>
      </c>
      <c r="X16" s="2785">
        <v>207</v>
      </c>
      <c r="Y16" s="2785">
        <v>206</v>
      </c>
      <c r="Z16" s="2785">
        <v>214</v>
      </c>
      <c r="AA16" s="2785">
        <v>214</v>
      </c>
      <c r="AB16" s="2785">
        <v>240</v>
      </c>
      <c r="AC16" s="2785">
        <v>218</v>
      </c>
      <c r="AD16" s="2785">
        <v>228</v>
      </c>
      <c r="AE16" s="2785">
        <v>220</v>
      </c>
      <c r="AF16" s="2785">
        <v>221</v>
      </c>
      <c r="AG16" s="2785">
        <v>205</v>
      </c>
      <c r="AH16" s="2785">
        <v>213</v>
      </c>
      <c r="AI16" s="2785">
        <v>267.30313717000001</v>
      </c>
      <c r="AJ16" s="2785">
        <v>316.86796005999997</v>
      </c>
      <c r="AK16" s="2785">
        <v>371.84724850999999</v>
      </c>
      <c r="AL16" s="2785">
        <v>266.65095149000001</v>
      </c>
      <c r="AM16" s="2785">
        <v>303.18612906999999</v>
      </c>
      <c r="AN16" s="2785">
        <v>208.34287096600002</v>
      </c>
      <c r="AO16" s="2785">
        <v>257.45990988</v>
      </c>
      <c r="AP16" s="2785">
        <v>105.57077112</v>
      </c>
      <c r="AQ16" s="2785">
        <v>143.74108329000001</v>
      </c>
      <c r="AR16" s="2785">
        <v>208.12248767</v>
      </c>
      <c r="AS16" s="2785">
        <v>233.93112052000001</v>
      </c>
    </row>
    <row r="17" spans="1:45" s="2782" customFormat="1" x14ac:dyDescent="0.3">
      <c r="A17" s="2783"/>
      <c r="B17" s="2784"/>
      <c r="C17" s="2785"/>
      <c r="D17" s="2785"/>
      <c r="E17" s="2785"/>
      <c r="F17" s="2785"/>
      <c r="G17" s="2785"/>
      <c r="H17" s="2785"/>
      <c r="I17" s="2785"/>
      <c r="J17" s="2785"/>
      <c r="K17" s="2785"/>
      <c r="L17" s="2785"/>
      <c r="M17" s="2785"/>
      <c r="N17" s="2785"/>
      <c r="O17" s="2785"/>
      <c r="P17" s="2785"/>
      <c r="Q17" s="2785"/>
      <c r="R17" s="2785"/>
      <c r="S17" s="2785"/>
      <c r="T17" s="2785"/>
      <c r="U17" s="2785"/>
      <c r="V17" s="2785"/>
      <c r="W17" s="2785"/>
      <c r="X17" s="2785"/>
      <c r="Y17" s="2785"/>
      <c r="Z17" s="2785"/>
      <c r="AA17" s="2785"/>
      <c r="AB17" s="2785"/>
      <c r="AC17" s="2785"/>
      <c r="AD17" s="2785"/>
      <c r="AE17" s="2785"/>
      <c r="AF17" s="2785"/>
      <c r="AG17" s="2785"/>
      <c r="AH17" s="2785"/>
      <c r="AI17" s="2785"/>
      <c r="AJ17" s="2785"/>
      <c r="AK17" s="2785"/>
      <c r="AL17" s="2785"/>
      <c r="AM17" s="2785"/>
      <c r="AN17" s="2785">
        <v>0</v>
      </c>
      <c r="AO17" s="2785"/>
      <c r="AP17" s="2785"/>
      <c r="AQ17" s="2785"/>
      <c r="AR17" s="2785"/>
      <c r="AS17" s="2785"/>
    </row>
    <row r="18" spans="1:45" s="2782" customFormat="1" x14ac:dyDescent="0.3">
      <c r="A18" s="2786" t="s">
        <v>4523</v>
      </c>
      <c r="B18" s="2787">
        <v>111.82470953000009</v>
      </c>
      <c r="C18" s="2788">
        <v>111</v>
      </c>
      <c r="D18" s="2788">
        <f>D12-D14</f>
        <v>109.01905119000003</v>
      </c>
      <c r="E18" s="2788">
        <f>E12-E14</f>
        <v>111</v>
      </c>
      <c r="F18" s="2788">
        <f>F12-F14</f>
        <v>107</v>
      </c>
      <c r="G18" s="2788">
        <v>116</v>
      </c>
      <c r="H18" s="2788">
        <f>H12-H14</f>
        <v>130</v>
      </c>
      <c r="I18" s="2788">
        <f>I12-I14</f>
        <v>123</v>
      </c>
      <c r="J18" s="2788">
        <v>128</v>
      </c>
      <c r="K18" s="2788">
        <v>119</v>
      </c>
      <c r="L18" s="2788">
        <f>L12-L14</f>
        <v>126</v>
      </c>
      <c r="M18" s="2788">
        <f>M12-M14</f>
        <v>143</v>
      </c>
      <c r="N18" s="2788">
        <f>N12-N14</f>
        <v>124</v>
      </c>
      <c r="O18" s="2788">
        <f>O12-O14</f>
        <v>133</v>
      </c>
      <c r="P18" s="2788">
        <v>127</v>
      </c>
      <c r="Q18" s="2788">
        <v>134</v>
      </c>
      <c r="R18" s="2788">
        <f>R12-R14</f>
        <v>126</v>
      </c>
      <c r="S18" s="2788">
        <f>S12-S14</f>
        <v>128</v>
      </c>
      <c r="T18" s="2788">
        <v>97</v>
      </c>
      <c r="U18" s="2788">
        <f>U12-U14</f>
        <v>108</v>
      </c>
      <c r="V18" s="2788">
        <v>89.039750444421372</v>
      </c>
      <c r="W18" s="2788">
        <v>131.50715414465378</v>
      </c>
      <c r="X18" s="2788">
        <v>134</v>
      </c>
      <c r="Y18" s="2788">
        <v>160</v>
      </c>
      <c r="Z18" s="2788">
        <v>132</v>
      </c>
      <c r="AA18" s="2788">
        <v>166</v>
      </c>
      <c r="AB18" s="2788">
        <v>130</v>
      </c>
      <c r="AC18" s="2788">
        <v>196</v>
      </c>
      <c r="AD18" s="2788">
        <v>161</v>
      </c>
      <c r="AE18" s="2788">
        <v>163</v>
      </c>
      <c r="AF18" s="2788">
        <v>185</v>
      </c>
      <c r="AG18" s="2788">
        <v>174</v>
      </c>
      <c r="AH18" s="2788">
        <f>AH12-AH14</f>
        <v>160.17018267000003</v>
      </c>
      <c r="AI18" s="2788">
        <f>AI12-AI14</f>
        <v>201.79927741000006</v>
      </c>
      <c r="AJ18" s="2788">
        <f>AJ12-AJ14</f>
        <v>241.43342212999994</v>
      </c>
      <c r="AK18" s="2788">
        <f>AK12-AK14</f>
        <v>261.89797649999991</v>
      </c>
      <c r="AL18" s="2788">
        <v>190.85450915000007</v>
      </c>
      <c r="AM18" s="2788">
        <v>224.34039913999993</v>
      </c>
      <c r="AN18" s="2788">
        <v>80.589306563999969</v>
      </c>
      <c r="AO18" s="2788">
        <v>94.958763480000073</v>
      </c>
      <c r="AP18" s="2788">
        <v>51.762612719999993</v>
      </c>
      <c r="AQ18" s="2788">
        <v>78.294768989999938</v>
      </c>
      <c r="AR18" s="2788">
        <v>96.276096479999978</v>
      </c>
      <c r="AS18" s="2788">
        <v>142.50333030000007</v>
      </c>
    </row>
    <row r="19" spans="1:45" s="2782" customFormat="1" x14ac:dyDescent="0.3">
      <c r="A19" s="2783"/>
      <c r="B19" s="2784"/>
      <c r="C19" s="2785"/>
      <c r="D19" s="2785"/>
      <c r="E19" s="2785"/>
      <c r="F19" s="2785"/>
      <c r="G19" s="2785"/>
      <c r="H19" s="2785"/>
      <c r="I19" s="2785"/>
      <c r="J19" s="2785"/>
      <c r="K19" s="2785"/>
      <c r="L19" s="2785"/>
      <c r="M19" s="2785"/>
      <c r="N19" s="2785"/>
      <c r="O19" s="2785"/>
      <c r="P19" s="2785"/>
      <c r="Q19" s="2785"/>
      <c r="R19" s="2785"/>
      <c r="S19" s="2785"/>
      <c r="T19" s="2785"/>
      <c r="U19" s="2785"/>
      <c r="V19" s="2785"/>
      <c r="W19" s="2785"/>
      <c r="X19" s="2785"/>
      <c r="Y19" s="2785"/>
      <c r="Z19" s="2785"/>
      <c r="AA19" s="2785"/>
      <c r="AB19" s="2785"/>
      <c r="AC19" s="2785"/>
      <c r="AD19" s="2785"/>
      <c r="AE19" s="2785"/>
      <c r="AF19" s="2785"/>
      <c r="AG19" s="2785"/>
      <c r="AH19" s="2785"/>
      <c r="AI19" s="2785"/>
      <c r="AJ19" s="2785"/>
      <c r="AK19" s="2785"/>
      <c r="AL19" s="2785"/>
      <c r="AM19" s="2785"/>
      <c r="AN19" s="2785">
        <v>0</v>
      </c>
      <c r="AO19" s="2785"/>
      <c r="AP19" s="2785"/>
      <c r="AQ19" s="2785"/>
      <c r="AR19" s="2785"/>
      <c r="AS19" s="2785"/>
    </row>
    <row r="20" spans="1:45" s="2782" customFormat="1" x14ac:dyDescent="0.3">
      <c r="A20" s="2783" t="s">
        <v>4524</v>
      </c>
      <c r="B20" s="2784">
        <v>26.476855660000002</v>
      </c>
      <c r="C20" s="2785">
        <v>34</v>
      </c>
      <c r="D20" s="2785">
        <v>14</v>
      </c>
      <c r="E20" s="2785">
        <v>50</v>
      </c>
      <c r="F20" s="2785">
        <v>22</v>
      </c>
      <c r="G20" s="2785">
        <v>13</v>
      </c>
      <c r="H20" s="2785">
        <v>17</v>
      </c>
      <c r="I20" s="2785">
        <v>17</v>
      </c>
      <c r="J20" s="2785">
        <v>13.67015</v>
      </c>
      <c r="K20" s="2785">
        <v>22</v>
      </c>
      <c r="L20" s="2785">
        <v>17</v>
      </c>
      <c r="M20" s="2785">
        <v>17</v>
      </c>
      <c r="N20" s="2785">
        <v>12</v>
      </c>
      <c r="O20" s="2785">
        <v>31</v>
      </c>
      <c r="P20" s="2785">
        <v>17</v>
      </c>
      <c r="Q20" s="2785">
        <v>7</v>
      </c>
      <c r="R20" s="2789">
        <v>0.4</v>
      </c>
      <c r="S20" s="2785">
        <v>10</v>
      </c>
      <c r="T20" s="2785">
        <v>30</v>
      </c>
      <c r="U20" s="2785">
        <v>5</v>
      </c>
      <c r="V20" s="2785">
        <v>-21.500401710000002</v>
      </c>
      <c r="W20" s="2785">
        <v>62.864840700000002</v>
      </c>
      <c r="X20" s="2785">
        <v>115</v>
      </c>
      <c r="Y20" s="2785">
        <v>73</v>
      </c>
      <c r="Z20" s="2785">
        <v>59</v>
      </c>
      <c r="AA20" s="2785">
        <v>56</v>
      </c>
      <c r="AB20" s="2785">
        <v>56</v>
      </c>
      <c r="AC20" s="2785">
        <v>74</v>
      </c>
      <c r="AD20" s="2785">
        <v>72</v>
      </c>
      <c r="AE20" s="2785">
        <v>81</v>
      </c>
      <c r="AF20" s="2785">
        <v>84</v>
      </c>
      <c r="AG20" s="2785">
        <v>53</v>
      </c>
      <c r="AH20" s="2785">
        <v>47</v>
      </c>
      <c r="AI20" s="2785">
        <v>61.826489909999999</v>
      </c>
      <c r="AJ20" s="2785">
        <v>52.6</v>
      </c>
      <c r="AK20" s="2785">
        <v>55.893227600000003</v>
      </c>
      <c r="AL20" s="2785">
        <v>38.033402680000002</v>
      </c>
      <c r="AM20" s="2785">
        <v>57.155543999999999</v>
      </c>
      <c r="AN20" s="2785">
        <v>8.9351128499999994</v>
      </c>
      <c r="AO20" s="2785">
        <v>20.333593710000002</v>
      </c>
      <c r="AP20" s="2785">
        <v>21.44578881</v>
      </c>
      <c r="AQ20" s="2785">
        <v>5.6639371000000001</v>
      </c>
      <c r="AR20" s="2785">
        <v>24.300773660000001</v>
      </c>
      <c r="AS20" s="2785">
        <v>24.023468999999999</v>
      </c>
    </row>
    <row r="21" spans="1:45" s="2782" customFormat="1" x14ac:dyDescent="0.3">
      <c r="A21" s="2783"/>
      <c r="B21" s="2784"/>
      <c r="C21" s="2785"/>
      <c r="D21" s="2785"/>
      <c r="E21" s="2785"/>
      <c r="F21" s="2785"/>
      <c r="G21" s="2785"/>
      <c r="H21" s="2785"/>
      <c r="I21" s="2785"/>
      <c r="J21" s="2785"/>
      <c r="K21" s="2785"/>
      <c r="L21" s="2785"/>
      <c r="M21" s="2785"/>
      <c r="N21" s="2785"/>
      <c r="O21" s="2785"/>
      <c r="P21" s="2785"/>
      <c r="Q21" s="2785"/>
      <c r="R21" s="2785"/>
      <c r="S21" s="2785"/>
      <c r="T21" s="2785"/>
      <c r="U21" s="2785"/>
      <c r="V21" s="2785"/>
      <c r="W21" s="2785"/>
      <c r="X21" s="2785"/>
      <c r="Y21" s="2785"/>
      <c r="Z21" s="2785"/>
      <c r="AA21" s="2785"/>
      <c r="AB21" s="2785"/>
      <c r="AC21" s="2785"/>
      <c r="AD21" s="2785"/>
      <c r="AE21" s="2785"/>
      <c r="AF21" s="2785"/>
      <c r="AG21" s="2785"/>
      <c r="AH21" s="2785"/>
      <c r="AI21" s="2785"/>
      <c r="AJ21" s="2785"/>
      <c r="AK21" s="2785"/>
      <c r="AL21" s="2785"/>
      <c r="AM21" s="2785"/>
      <c r="AN21" s="2785">
        <v>0</v>
      </c>
      <c r="AO21" s="2785"/>
      <c r="AP21" s="2785"/>
      <c r="AQ21" s="2785"/>
      <c r="AR21" s="2785"/>
      <c r="AS21" s="2785"/>
    </row>
    <row r="22" spans="1:45" s="2782" customFormat="1" x14ac:dyDescent="0.3">
      <c r="A22" s="2786" t="s">
        <v>4525</v>
      </c>
      <c r="B22" s="2787">
        <v>86</v>
      </c>
      <c r="C22" s="2788">
        <v>77</v>
      </c>
      <c r="D22" s="2788">
        <f>D18-D20</f>
        <v>95.019051190000027</v>
      </c>
      <c r="E22" s="2788">
        <f>E18-E20</f>
        <v>61</v>
      </c>
      <c r="F22" s="2788">
        <f>F18-F20</f>
        <v>85</v>
      </c>
      <c r="G22" s="2788">
        <v>103</v>
      </c>
      <c r="H22" s="2788">
        <f>H18-H20</f>
        <v>113</v>
      </c>
      <c r="I22" s="2788">
        <f>I18-I20</f>
        <v>106</v>
      </c>
      <c r="J22" s="2788">
        <v>114.32984999999999</v>
      </c>
      <c r="K22" s="2788">
        <v>97</v>
      </c>
      <c r="L22" s="2788">
        <f>L18-L20</f>
        <v>109</v>
      </c>
      <c r="M22" s="2788">
        <f>M18-M20</f>
        <v>126</v>
      </c>
      <c r="N22" s="2788">
        <f>N18-N20</f>
        <v>112</v>
      </c>
      <c r="O22" s="2788">
        <f>O18-O20</f>
        <v>102</v>
      </c>
      <c r="P22" s="2788">
        <v>110</v>
      </c>
      <c r="Q22" s="2788">
        <v>127</v>
      </c>
      <c r="R22" s="2788">
        <f>R18-R20</f>
        <v>125.6</v>
      </c>
      <c r="S22" s="2788">
        <f>S18-S20</f>
        <v>118</v>
      </c>
      <c r="T22" s="2788">
        <v>67</v>
      </c>
      <c r="U22" s="2788">
        <f>U18-U20</f>
        <v>103</v>
      </c>
      <c r="V22" s="2788">
        <v>110.54015215442138</v>
      </c>
      <c r="W22" s="2788">
        <v>68.64231344465378</v>
      </c>
      <c r="X22" s="2788">
        <v>20</v>
      </c>
      <c r="Y22" s="2788">
        <v>87</v>
      </c>
      <c r="Z22" s="2788">
        <v>73</v>
      </c>
      <c r="AA22" s="2788">
        <v>110</v>
      </c>
      <c r="AB22" s="2788">
        <v>74</v>
      </c>
      <c r="AC22" s="2788">
        <v>122</v>
      </c>
      <c r="AD22" s="2788">
        <v>89</v>
      </c>
      <c r="AE22" s="2788">
        <v>82</v>
      </c>
      <c r="AF22" s="2788">
        <v>101</v>
      </c>
      <c r="AG22" s="2788">
        <v>121</v>
      </c>
      <c r="AH22" s="2788">
        <f>AH18-AH20</f>
        <v>113.17018267000003</v>
      </c>
      <c r="AI22" s="2788">
        <f>AI18-AI20</f>
        <v>139.97278750000007</v>
      </c>
      <c r="AJ22" s="2788">
        <f>AJ18-AJ20</f>
        <v>188.83342212999995</v>
      </c>
      <c r="AK22" s="2788">
        <f>AK18-AK20</f>
        <v>206.00474889999992</v>
      </c>
      <c r="AL22" s="2788">
        <v>152.82110647000007</v>
      </c>
      <c r="AM22" s="2788">
        <v>167.18485513999994</v>
      </c>
      <c r="AN22" s="2788">
        <v>71.654193713999973</v>
      </c>
      <c r="AO22" s="2788">
        <v>74.62516977000007</v>
      </c>
      <c r="AP22" s="2788">
        <v>30.316823909999993</v>
      </c>
      <c r="AQ22" s="2788">
        <v>72.630831889999939</v>
      </c>
      <c r="AR22" s="2788">
        <v>71.975322819999974</v>
      </c>
      <c r="AS22" s="2788">
        <v>118.47986130000007</v>
      </c>
    </row>
    <row r="23" spans="1:45" s="2782" customFormat="1" x14ac:dyDescent="0.3">
      <c r="A23" s="2783"/>
      <c r="B23" s="2784"/>
      <c r="C23" s="2785"/>
      <c r="D23" s="2785"/>
      <c r="E23" s="2785"/>
      <c r="F23" s="2785"/>
      <c r="G23" s="2785"/>
      <c r="H23" s="2785"/>
      <c r="I23" s="2785"/>
      <c r="J23" s="2785"/>
      <c r="K23" s="2785"/>
      <c r="L23" s="2785"/>
      <c r="M23" s="2785"/>
      <c r="N23" s="2785"/>
      <c r="O23" s="2785"/>
      <c r="P23" s="2785"/>
      <c r="Q23" s="2785"/>
      <c r="R23" s="2785"/>
      <c r="S23" s="2785"/>
      <c r="T23" s="2785"/>
      <c r="U23" s="2785"/>
      <c r="V23" s="2785"/>
      <c r="W23" s="2785"/>
      <c r="X23" s="2785"/>
      <c r="Y23" s="2785"/>
      <c r="Z23" s="2785"/>
      <c r="AA23" s="2785"/>
      <c r="AB23" s="2785"/>
      <c r="AC23" s="2785"/>
      <c r="AD23" s="2785"/>
      <c r="AE23" s="2785"/>
      <c r="AF23" s="2785"/>
      <c r="AG23" s="2785"/>
      <c r="AH23" s="2785"/>
      <c r="AI23" s="2785"/>
      <c r="AJ23" s="2785"/>
      <c r="AK23" s="2785"/>
      <c r="AL23" s="2785"/>
      <c r="AM23" s="2785"/>
      <c r="AN23" s="2785">
        <v>0</v>
      </c>
      <c r="AO23" s="2785"/>
      <c r="AP23" s="2785"/>
      <c r="AQ23" s="2785"/>
      <c r="AR23" s="2785"/>
      <c r="AS23" s="2785"/>
    </row>
    <row r="24" spans="1:45" s="2782" customFormat="1" x14ac:dyDescent="0.3">
      <c r="A24" s="2783" t="s">
        <v>4526</v>
      </c>
      <c r="B24" s="2784">
        <v>13.971818000000001</v>
      </c>
      <c r="C24" s="2785">
        <v>12</v>
      </c>
      <c r="D24" s="2785">
        <v>13</v>
      </c>
      <c r="E24" s="2785">
        <v>17</v>
      </c>
      <c r="F24" s="2785">
        <v>14</v>
      </c>
      <c r="G24" s="2785">
        <v>17</v>
      </c>
      <c r="H24" s="2785">
        <v>17</v>
      </c>
      <c r="I24" s="2785">
        <v>18</v>
      </c>
      <c r="J24" s="2785">
        <v>18.839625000000002</v>
      </c>
      <c r="K24" s="2785">
        <v>18</v>
      </c>
      <c r="L24" s="2785">
        <v>18</v>
      </c>
      <c r="M24" s="2785">
        <v>22</v>
      </c>
      <c r="N24" s="2785">
        <v>18</v>
      </c>
      <c r="O24" s="2785">
        <v>18</v>
      </c>
      <c r="P24" s="2785">
        <v>20</v>
      </c>
      <c r="Q24" s="2785">
        <v>12</v>
      </c>
      <c r="R24" s="2785">
        <v>18</v>
      </c>
      <c r="S24" s="2785">
        <v>19</v>
      </c>
      <c r="T24" s="2785">
        <v>21</v>
      </c>
      <c r="U24" s="2785">
        <v>20</v>
      </c>
      <c r="V24" s="2785">
        <v>14.644615752414341</v>
      </c>
      <c r="W24" s="2785">
        <v>18.636109964079402</v>
      </c>
      <c r="X24" s="2785">
        <v>22</v>
      </c>
      <c r="Y24" s="2785">
        <v>21</v>
      </c>
      <c r="Z24" s="2785">
        <v>12</v>
      </c>
      <c r="AA24" s="2785">
        <v>25</v>
      </c>
      <c r="AB24" s="2785">
        <v>21</v>
      </c>
      <c r="AC24" s="2785">
        <v>32</v>
      </c>
      <c r="AD24" s="2785">
        <v>-1</v>
      </c>
      <c r="AE24" s="2785">
        <v>13</v>
      </c>
      <c r="AF24" s="2785">
        <v>19</v>
      </c>
      <c r="AG24" s="2785">
        <v>15</v>
      </c>
      <c r="AH24" s="2785">
        <v>18</v>
      </c>
      <c r="AI24" s="2785">
        <v>19.671657530000001</v>
      </c>
      <c r="AJ24" s="2785">
        <v>32.6</v>
      </c>
      <c r="AK24" s="2785">
        <v>34.609895479999999</v>
      </c>
      <c r="AL24" s="2785">
        <v>0.230213</v>
      </c>
      <c r="AM24" s="2785">
        <v>16.956762000000001</v>
      </c>
      <c r="AN24" s="2785">
        <v>-8.910640999999922E-2</v>
      </c>
      <c r="AO24" s="2785">
        <v>13.9007425</v>
      </c>
      <c r="AP24" s="2785">
        <v>2.7808959999999998</v>
      </c>
      <c r="AQ24" s="2785">
        <v>7.7626816700000001</v>
      </c>
      <c r="AR24" s="2785">
        <v>5.9641339999999996</v>
      </c>
      <c r="AS24" s="2785">
        <v>16.9598622</v>
      </c>
    </row>
    <row r="25" spans="1:45" s="2782" customFormat="1" x14ac:dyDescent="0.3">
      <c r="A25" s="2783"/>
      <c r="B25" s="2784"/>
      <c r="C25" s="2785"/>
      <c r="D25" s="2785"/>
      <c r="E25" s="2785"/>
      <c r="F25" s="2785"/>
      <c r="G25" s="2785"/>
      <c r="H25" s="2785"/>
      <c r="I25" s="2785"/>
      <c r="J25" s="2785"/>
      <c r="K25" s="2785"/>
      <c r="L25" s="2785"/>
      <c r="M25" s="2785"/>
      <c r="N25" s="2785"/>
      <c r="O25" s="2785"/>
      <c r="P25" s="2785"/>
      <c r="Q25" s="2785"/>
      <c r="R25" s="2785"/>
      <c r="S25" s="2785"/>
      <c r="T25" s="2785"/>
      <c r="U25" s="2785"/>
      <c r="V25" s="2785"/>
      <c r="W25" s="2785"/>
      <c r="X25" s="2785"/>
      <c r="Y25" s="2785"/>
      <c r="Z25" s="2785"/>
      <c r="AA25" s="2785"/>
      <c r="AB25" s="2785"/>
      <c r="AC25" s="2785"/>
      <c r="AD25" s="2785"/>
      <c r="AE25" s="2785"/>
      <c r="AF25" s="2785"/>
      <c r="AG25" s="2785"/>
      <c r="AH25" s="2785"/>
      <c r="AI25" s="2785"/>
      <c r="AJ25" s="2785"/>
      <c r="AK25" s="2785"/>
      <c r="AL25" s="2785"/>
      <c r="AM25" s="2785"/>
      <c r="AN25" s="2785">
        <v>0</v>
      </c>
      <c r="AO25" s="2785"/>
      <c r="AP25" s="2785"/>
      <c r="AQ25" s="2785"/>
      <c r="AR25" s="2785"/>
      <c r="AS25" s="2785"/>
    </row>
    <row r="26" spans="1:45" s="2782" customFormat="1" ht="17.25" thickBot="1" x14ac:dyDescent="0.35">
      <c r="A26" s="2790" t="s">
        <v>4527</v>
      </c>
      <c r="B26" s="2791">
        <v>72.028182000000001</v>
      </c>
      <c r="C26" s="2792">
        <v>65</v>
      </c>
      <c r="D26" s="2792">
        <f>D22-D24</f>
        <v>82.019051190000027</v>
      </c>
      <c r="E26" s="2792">
        <f>E22-E24</f>
        <v>44</v>
      </c>
      <c r="F26" s="2792">
        <f>F22-F24</f>
        <v>71</v>
      </c>
      <c r="G26" s="2792">
        <v>86</v>
      </c>
      <c r="H26" s="2792">
        <f>H22-H24</f>
        <v>96</v>
      </c>
      <c r="I26" s="2792">
        <f>I22-I24</f>
        <v>88</v>
      </c>
      <c r="J26" s="2792">
        <v>95.490224999999995</v>
      </c>
      <c r="K26" s="2792">
        <v>79</v>
      </c>
      <c r="L26" s="2792">
        <f>L22-L24</f>
        <v>91</v>
      </c>
      <c r="M26" s="2792">
        <f>M22-M24</f>
        <v>104</v>
      </c>
      <c r="N26" s="2792">
        <f>N22-N24</f>
        <v>94</v>
      </c>
      <c r="O26" s="2792">
        <f>O22-O24</f>
        <v>84</v>
      </c>
      <c r="P26" s="2792">
        <v>90</v>
      </c>
      <c r="Q26" s="2792">
        <v>115</v>
      </c>
      <c r="R26" s="2792">
        <f>R22-R24</f>
        <v>107.6</v>
      </c>
      <c r="S26" s="2792">
        <f>S22-S24</f>
        <v>99</v>
      </c>
      <c r="T26" s="2792">
        <v>46</v>
      </c>
      <c r="U26" s="2792">
        <f>U22-U24</f>
        <v>83</v>
      </c>
      <c r="V26" s="2792">
        <v>95.895536402007039</v>
      </c>
      <c r="W26" s="2792">
        <v>50.006203480574378</v>
      </c>
      <c r="X26" s="2792">
        <v>-2</v>
      </c>
      <c r="Y26" s="2792">
        <v>66</v>
      </c>
      <c r="Z26" s="2792">
        <v>61</v>
      </c>
      <c r="AA26" s="2792">
        <v>85</v>
      </c>
      <c r="AB26" s="2792">
        <v>53</v>
      </c>
      <c r="AC26" s="2792">
        <v>90</v>
      </c>
      <c r="AD26" s="2792">
        <v>90</v>
      </c>
      <c r="AE26" s="2792">
        <v>69</v>
      </c>
      <c r="AF26" s="2792">
        <v>82</v>
      </c>
      <c r="AG26" s="2792">
        <v>106</v>
      </c>
      <c r="AH26" s="2792">
        <f>AH22-AH24</f>
        <v>95.170182670000031</v>
      </c>
      <c r="AI26" s="2792">
        <f>AI22-AI24</f>
        <v>120.30112997000006</v>
      </c>
      <c r="AJ26" s="2792">
        <f>AJ22-AJ24</f>
        <v>156.23342212999995</v>
      </c>
      <c r="AK26" s="2792">
        <f>AK22-AK24</f>
        <v>171.39485341999992</v>
      </c>
      <c r="AL26" s="2792">
        <v>152.59089347000008</v>
      </c>
      <c r="AM26" s="2792">
        <v>150.22809313999994</v>
      </c>
      <c r="AN26" s="2792">
        <v>71.743300123999973</v>
      </c>
      <c r="AO26" s="2792">
        <v>60.724427270000071</v>
      </c>
      <c r="AP26" s="2792">
        <v>27.535927909999995</v>
      </c>
      <c r="AQ26" s="2792">
        <v>64.868150219999933</v>
      </c>
      <c r="AR26" s="2792">
        <v>66.011188819999973</v>
      </c>
      <c r="AS26" s="2792">
        <v>101.51999910000006</v>
      </c>
    </row>
    <row r="27" spans="1:45" s="1565" customFormat="1" ht="17.25" thickTop="1" x14ac:dyDescent="0.3">
      <c r="A27" s="2793" t="s">
        <v>4528</v>
      </c>
      <c r="B27" s="2793"/>
      <c r="C27" s="2793"/>
      <c r="D27" s="2793"/>
      <c r="E27" s="2793"/>
      <c r="F27" s="2793"/>
      <c r="G27" s="2793"/>
      <c r="H27" s="2793"/>
      <c r="I27" s="2793"/>
      <c r="J27" s="2793"/>
      <c r="K27" s="2793"/>
      <c r="L27" s="2793"/>
      <c r="M27" s="2793"/>
      <c r="N27" s="2793"/>
      <c r="O27" s="2793"/>
      <c r="P27" s="2793"/>
      <c r="Q27" s="2793"/>
      <c r="R27" s="2794"/>
      <c r="S27" s="2794"/>
      <c r="T27" s="2794"/>
      <c r="U27" s="2794"/>
      <c r="V27" s="2794"/>
      <c r="W27" s="2794"/>
      <c r="X27" s="2794"/>
      <c r="Y27" s="2794"/>
      <c r="Z27" s="2794"/>
      <c r="AA27" s="2794"/>
      <c r="AB27" s="2794"/>
      <c r="AC27" s="2794"/>
      <c r="AD27" s="2794"/>
      <c r="AE27" s="2794"/>
      <c r="AF27" s="2794"/>
      <c r="AG27" s="2794"/>
      <c r="AH27" s="2794"/>
      <c r="AI27" s="2794"/>
      <c r="AJ27" s="2794"/>
      <c r="AK27" s="2794" t="s">
        <v>1084</v>
      </c>
    </row>
    <row r="28" spans="1:45" s="1565" customFormat="1" x14ac:dyDescent="0.3">
      <c r="A28" s="2795" t="s">
        <v>4529</v>
      </c>
      <c r="B28" s="2795"/>
      <c r="C28" s="2795"/>
      <c r="D28" s="2795"/>
      <c r="E28" s="2795"/>
      <c r="F28" s="2795"/>
      <c r="G28" s="2795"/>
      <c r="H28" s="2795"/>
      <c r="I28" s="2795"/>
      <c r="J28" s="2795"/>
      <c r="K28" s="2795"/>
      <c r="L28" s="2795"/>
      <c r="M28" s="2795"/>
      <c r="N28" s="2795"/>
      <c r="O28" s="2795"/>
      <c r="P28" s="2795"/>
      <c r="Q28" s="2795"/>
      <c r="R28" s="2794"/>
      <c r="S28" s="2794"/>
      <c r="T28" s="2794"/>
      <c r="U28" s="2794"/>
      <c r="V28" s="2794"/>
      <c r="W28" s="2794"/>
      <c r="X28" s="2794"/>
      <c r="Y28" s="2794"/>
      <c r="Z28" s="2794"/>
      <c r="AA28" s="2794"/>
      <c r="AB28" s="2794"/>
      <c r="AC28" s="2794"/>
      <c r="AD28" s="2794"/>
      <c r="AE28" s="2794"/>
      <c r="AF28" s="2794"/>
      <c r="AG28" s="2794"/>
      <c r="AH28" s="2794"/>
      <c r="AI28" s="2794"/>
      <c r="AJ28" s="2794"/>
      <c r="AK28" s="2794"/>
    </row>
    <row r="29" spans="1:45" s="1565" customFormat="1" x14ac:dyDescent="0.3">
      <c r="A29" s="2796" t="s">
        <v>4530</v>
      </c>
      <c r="B29" s="1601"/>
      <c r="C29" s="1601"/>
      <c r="D29" s="1601"/>
      <c r="E29" s="1601"/>
      <c r="F29" s="1601"/>
      <c r="G29" s="1601"/>
      <c r="H29" s="1601"/>
      <c r="I29" s="1601"/>
      <c r="J29" s="1601"/>
      <c r="K29" s="1601"/>
      <c r="L29" s="1601"/>
      <c r="M29" s="1601"/>
      <c r="N29" s="1601"/>
      <c r="O29" s="1601"/>
    </row>
    <row r="34" ht="16.5" customHeight="1" x14ac:dyDescent="0.3"/>
    <row r="119" ht="16.5" customHeight="1" x14ac:dyDescent="0.3"/>
    <row r="129" ht="16.5" customHeight="1" x14ac:dyDescent="0.3"/>
    <row r="134" ht="16.5" customHeight="1" x14ac:dyDescent="0.3"/>
  </sheetData>
  <pageMargins left="0.7" right="0.7" top="0.75" bottom="0.75" header="0.3" footer="0.3"/>
  <pageSetup paperSize="9" scale="3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2"/>
  <sheetViews>
    <sheetView zoomScale="70" zoomScaleNormal="70" workbookViewId="0">
      <pane ySplit="1" topLeftCell="A2" activePane="bottomLeft" state="frozen"/>
      <selection activeCell="R21" sqref="R21"/>
      <selection pane="bottomLeft"/>
    </sheetView>
  </sheetViews>
  <sheetFormatPr defaultRowHeight="14.25" x14ac:dyDescent="0.25"/>
  <cols>
    <col min="1" max="1" width="73.85546875" style="378" customWidth="1"/>
    <col min="2" max="3" width="13.7109375" style="378" customWidth="1"/>
    <col min="4" max="4" width="15.7109375" style="378" customWidth="1"/>
    <col min="5" max="6" width="13.7109375" style="378" customWidth="1"/>
    <col min="7" max="7" width="15.42578125" style="378" customWidth="1"/>
    <col min="8" max="10" width="13.7109375" style="378" customWidth="1"/>
    <col min="11" max="11" width="8.85546875" style="378"/>
    <col min="12" max="12" width="9.140625" style="378" customWidth="1"/>
    <col min="13" max="255" width="8.85546875" style="378"/>
    <col min="256" max="256" width="38.140625" style="378" customWidth="1"/>
    <col min="257" max="257" width="10.140625" style="378" customWidth="1"/>
    <col min="258" max="258" width="12.85546875" style="378" customWidth="1"/>
    <col min="259" max="259" width="11.7109375" style="378" customWidth="1"/>
    <col min="260" max="260" width="11.42578125" style="378" customWidth="1"/>
    <col min="261" max="261" width="11.28515625" style="378" customWidth="1"/>
    <col min="262" max="262" width="13.5703125" style="378" customWidth="1"/>
    <col min="263" max="263" width="10.5703125" style="378" customWidth="1"/>
    <col min="264" max="264" width="11.7109375" style="378" customWidth="1"/>
    <col min="265" max="265" width="13.7109375" style="378" customWidth="1"/>
    <col min="266" max="511" width="8.85546875" style="378"/>
    <col min="512" max="512" width="38.140625" style="378" customWidth="1"/>
    <col min="513" max="513" width="10.140625" style="378" customWidth="1"/>
    <col min="514" max="514" width="12.85546875" style="378" customWidth="1"/>
    <col min="515" max="515" width="11.7109375" style="378" customWidth="1"/>
    <col min="516" max="516" width="11.42578125" style="378" customWidth="1"/>
    <col min="517" max="517" width="11.28515625" style="378" customWidth="1"/>
    <col min="518" max="518" width="13.5703125" style="378" customWidth="1"/>
    <col min="519" max="519" width="10.5703125" style="378" customWidth="1"/>
    <col min="520" max="520" width="11.7109375" style="378" customWidth="1"/>
    <col min="521" max="521" width="13.7109375" style="378" customWidth="1"/>
    <col min="522" max="767" width="8.85546875" style="378"/>
    <col min="768" max="768" width="38.140625" style="378" customWidth="1"/>
    <col min="769" max="769" width="10.140625" style="378" customWidth="1"/>
    <col min="770" max="770" width="12.85546875" style="378" customWidth="1"/>
    <col min="771" max="771" width="11.7109375" style="378" customWidth="1"/>
    <col min="772" max="772" width="11.42578125" style="378" customWidth="1"/>
    <col min="773" max="773" width="11.28515625" style="378" customWidth="1"/>
    <col min="774" max="774" width="13.5703125" style="378" customWidth="1"/>
    <col min="775" max="775" width="10.5703125" style="378" customWidth="1"/>
    <col min="776" max="776" width="11.7109375" style="378" customWidth="1"/>
    <col min="777" max="777" width="13.7109375" style="378" customWidth="1"/>
    <col min="778" max="1023" width="8.85546875" style="378"/>
    <col min="1024" max="1024" width="38.140625" style="378" customWidth="1"/>
    <col min="1025" max="1025" width="10.140625" style="378" customWidth="1"/>
    <col min="1026" max="1026" width="12.85546875" style="378" customWidth="1"/>
    <col min="1027" max="1027" width="11.7109375" style="378" customWidth="1"/>
    <col min="1028" max="1028" width="11.42578125" style="378" customWidth="1"/>
    <col min="1029" max="1029" width="11.28515625" style="378" customWidth="1"/>
    <col min="1030" max="1030" width="13.5703125" style="378" customWidth="1"/>
    <col min="1031" max="1031" width="10.5703125" style="378" customWidth="1"/>
    <col min="1032" max="1032" width="11.7109375" style="378" customWidth="1"/>
    <col min="1033" max="1033" width="13.7109375" style="378" customWidth="1"/>
    <col min="1034" max="1279" width="8.85546875" style="378"/>
    <col min="1280" max="1280" width="38.140625" style="378" customWidth="1"/>
    <col min="1281" max="1281" width="10.140625" style="378" customWidth="1"/>
    <col min="1282" max="1282" width="12.85546875" style="378" customWidth="1"/>
    <col min="1283" max="1283" width="11.7109375" style="378" customWidth="1"/>
    <col min="1284" max="1284" width="11.42578125" style="378" customWidth="1"/>
    <col min="1285" max="1285" width="11.28515625" style="378" customWidth="1"/>
    <col min="1286" max="1286" width="13.5703125" style="378" customWidth="1"/>
    <col min="1287" max="1287" width="10.5703125" style="378" customWidth="1"/>
    <col min="1288" max="1288" width="11.7109375" style="378" customWidth="1"/>
    <col min="1289" max="1289" width="13.7109375" style="378" customWidth="1"/>
    <col min="1290" max="1535" width="8.85546875" style="378"/>
    <col min="1536" max="1536" width="38.140625" style="378" customWidth="1"/>
    <col min="1537" max="1537" width="10.140625" style="378" customWidth="1"/>
    <col min="1538" max="1538" width="12.85546875" style="378" customWidth="1"/>
    <col min="1539" max="1539" width="11.7109375" style="378" customWidth="1"/>
    <col min="1540" max="1540" width="11.42578125" style="378" customWidth="1"/>
    <col min="1541" max="1541" width="11.28515625" style="378" customWidth="1"/>
    <col min="1542" max="1542" width="13.5703125" style="378" customWidth="1"/>
    <col min="1543" max="1543" width="10.5703125" style="378" customWidth="1"/>
    <col min="1544" max="1544" width="11.7109375" style="378" customWidth="1"/>
    <col min="1545" max="1545" width="13.7109375" style="378" customWidth="1"/>
    <col min="1546" max="1791" width="8.85546875" style="378"/>
    <col min="1792" max="1792" width="38.140625" style="378" customWidth="1"/>
    <col min="1793" max="1793" width="10.140625" style="378" customWidth="1"/>
    <col min="1794" max="1794" width="12.85546875" style="378" customWidth="1"/>
    <col min="1795" max="1795" width="11.7109375" style="378" customWidth="1"/>
    <col min="1796" max="1796" width="11.42578125" style="378" customWidth="1"/>
    <col min="1797" max="1797" width="11.28515625" style="378" customWidth="1"/>
    <col min="1798" max="1798" width="13.5703125" style="378" customWidth="1"/>
    <col min="1799" max="1799" width="10.5703125" style="378" customWidth="1"/>
    <col min="1800" max="1800" width="11.7109375" style="378" customWidth="1"/>
    <col min="1801" max="1801" width="13.7109375" style="378" customWidth="1"/>
    <col min="1802" max="2047" width="8.85546875" style="378"/>
    <col min="2048" max="2048" width="38.140625" style="378" customWidth="1"/>
    <col min="2049" max="2049" width="10.140625" style="378" customWidth="1"/>
    <col min="2050" max="2050" width="12.85546875" style="378" customWidth="1"/>
    <col min="2051" max="2051" width="11.7109375" style="378" customWidth="1"/>
    <col min="2052" max="2052" width="11.42578125" style="378" customWidth="1"/>
    <col min="2053" max="2053" width="11.28515625" style="378" customWidth="1"/>
    <col min="2054" max="2054" width="13.5703125" style="378" customWidth="1"/>
    <col min="2055" max="2055" width="10.5703125" style="378" customWidth="1"/>
    <col min="2056" max="2056" width="11.7109375" style="378" customWidth="1"/>
    <col min="2057" max="2057" width="13.7109375" style="378" customWidth="1"/>
    <col min="2058" max="2303" width="8.85546875" style="378"/>
    <col min="2304" max="2304" width="38.140625" style="378" customWidth="1"/>
    <col min="2305" max="2305" width="10.140625" style="378" customWidth="1"/>
    <col min="2306" max="2306" width="12.85546875" style="378" customWidth="1"/>
    <col min="2307" max="2307" width="11.7109375" style="378" customWidth="1"/>
    <col min="2308" max="2308" width="11.42578125" style="378" customWidth="1"/>
    <col min="2309" max="2309" width="11.28515625" style="378" customWidth="1"/>
    <col min="2310" max="2310" width="13.5703125" style="378" customWidth="1"/>
    <col min="2311" max="2311" width="10.5703125" style="378" customWidth="1"/>
    <col min="2312" max="2312" width="11.7109375" style="378" customWidth="1"/>
    <col min="2313" max="2313" width="13.7109375" style="378" customWidth="1"/>
    <col min="2314" max="2559" width="8.85546875" style="378"/>
    <col min="2560" max="2560" width="38.140625" style="378" customWidth="1"/>
    <col min="2561" max="2561" width="10.140625" style="378" customWidth="1"/>
    <col min="2562" max="2562" width="12.85546875" style="378" customWidth="1"/>
    <col min="2563" max="2563" width="11.7109375" style="378" customWidth="1"/>
    <col min="2564" max="2564" width="11.42578125" style="378" customWidth="1"/>
    <col min="2565" max="2565" width="11.28515625" style="378" customWidth="1"/>
    <col min="2566" max="2566" width="13.5703125" style="378" customWidth="1"/>
    <col min="2567" max="2567" width="10.5703125" style="378" customWidth="1"/>
    <col min="2568" max="2568" width="11.7109375" style="378" customWidth="1"/>
    <col min="2569" max="2569" width="13.7109375" style="378" customWidth="1"/>
    <col min="2570" max="2815" width="8.85546875" style="378"/>
    <col min="2816" max="2816" width="38.140625" style="378" customWidth="1"/>
    <col min="2817" max="2817" width="10.140625" style="378" customWidth="1"/>
    <col min="2818" max="2818" width="12.85546875" style="378" customWidth="1"/>
    <col min="2819" max="2819" width="11.7109375" style="378" customWidth="1"/>
    <col min="2820" max="2820" width="11.42578125" style="378" customWidth="1"/>
    <col min="2821" max="2821" width="11.28515625" style="378" customWidth="1"/>
    <col min="2822" max="2822" width="13.5703125" style="378" customWidth="1"/>
    <col min="2823" max="2823" width="10.5703125" style="378" customWidth="1"/>
    <col min="2824" max="2824" width="11.7109375" style="378" customWidth="1"/>
    <col min="2825" max="2825" width="13.7109375" style="378" customWidth="1"/>
    <col min="2826" max="3071" width="8.85546875" style="378"/>
    <col min="3072" max="3072" width="38.140625" style="378" customWidth="1"/>
    <col min="3073" max="3073" width="10.140625" style="378" customWidth="1"/>
    <col min="3074" max="3074" width="12.85546875" style="378" customWidth="1"/>
    <col min="3075" max="3075" width="11.7109375" style="378" customWidth="1"/>
    <col min="3076" max="3076" width="11.42578125" style="378" customWidth="1"/>
    <col min="3077" max="3077" width="11.28515625" style="378" customWidth="1"/>
    <col min="3078" max="3078" width="13.5703125" style="378" customWidth="1"/>
    <col min="3079" max="3079" width="10.5703125" style="378" customWidth="1"/>
    <col min="3080" max="3080" width="11.7109375" style="378" customWidth="1"/>
    <col min="3081" max="3081" width="13.7109375" style="378" customWidth="1"/>
    <col min="3082" max="3327" width="8.85546875" style="378"/>
    <col min="3328" max="3328" width="38.140625" style="378" customWidth="1"/>
    <col min="3329" max="3329" width="10.140625" style="378" customWidth="1"/>
    <col min="3330" max="3330" width="12.85546875" style="378" customWidth="1"/>
    <col min="3331" max="3331" width="11.7109375" style="378" customWidth="1"/>
    <col min="3332" max="3332" width="11.42578125" style="378" customWidth="1"/>
    <col min="3333" max="3333" width="11.28515625" style="378" customWidth="1"/>
    <col min="3334" max="3334" width="13.5703125" style="378" customWidth="1"/>
    <col min="3335" max="3335" width="10.5703125" style="378" customWidth="1"/>
    <col min="3336" max="3336" width="11.7109375" style="378" customWidth="1"/>
    <col min="3337" max="3337" width="13.7109375" style="378" customWidth="1"/>
    <col min="3338" max="3583" width="8.85546875" style="378"/>
    <col min="3584" max="3584" width="38.140625" style="378" customWidth="1"/>
    <col min="3585" max="3585" width="10.140625" style="378" customWidth="1"/>
    <col min="3586" max="3586" width="12.85546875" style="378" customWidth="1"/>
    <col min="3587" max="3587" width="11.7109375" style="378" customWidth="1"/>
    <col min="3588" max="3588" width="11.42578125" style="378" customWidth="1"/>
    <col min="3589" max="3589" width="11.28515625" style="378" customWidth="1"/>
    <col min="3590" max="3590" width="13.5703125" style="378" customWidth="1"/>
    <col min="3591" max="3591" width="10.5703125" style="378" customWidth="1"/>
    <col min="3592" max="3592" width="11.7109375" style="378" customWidth="1"/>
    <col min="3593" max="3593" width="13.7109375" style="378" customWidth="1"/>
    <col min="3594" max="3839" width="8.85546875" style="378"/>
    <col min="3840" max="3840" width="38.140625" style="378" customWidth="1"/>
    <col min="3841" max="3841" width="10.140625" style="378" customWidth="1"/>
    <col min="3842" max="3842" width="12.85546875" style="378" customWidth="1"/>
    <col min="3843" max="3843" width="11.7109375" style="378" customWidth="1"/>
    <col min="3844" max="3844" width="11.42578125" style="378" customWidth="1"/>
    <col min="3845" max="3845" width="11.28515625" style="378" customWidth="1"/>
    <col min="3846" max="3846" width="13.5703125" style="378" customWidth="1"/>
    <col min="3847" max="3847" width="10.5703125" style="378" customWidth="1"/>
    <col min="3848" max="3848" width="11.7109375" style="378" customWidth="1"/>
    <col min="3849" max="3849" width="13.7109375" style="378" customWidth="1"/>
    <col min="3850" max="4095" width="8.85546875" style="378"/>
    <col min="4096" max="4096" width="38.140625" style="378" customWidth="1"/>
    <col min="4097" max="4097" width="10.140625" style="378" customWidth="1"/>
    <col min="4098" max="4098" width="12.85546875" style="378" customWidth="1"/>
    <col min="4099" max="4099" width="11.7109375" style="378" customWidth="1"/>
    <col min="4100" max="4100" width="11.42578125" style="378" customWidth="1"/>
    <col min="4101" max="4101" width="11.28515625" style="378" customWidth="1"/>
    <col min="4102" max="4102" width="13.5703125" style="378" customWidth="1"/>
    <col min="4103" max="4103" width="10.5703125" style="378" customWidth="1"/>
    <col min="4104" max="4104" width="11.7109375" style="378" customWidth="1"/>
    <col min="4105" max="4105" width="13.7109375" style="378" customWidth="1"/>
    <col min="4106" max="4351" width="8.85546875" style="378"/>
    <col min="4352" max="4352" width="38.140625" style="378" customWidth="1"/>
    <col min="4353" max="4353" width="10.140625" style="378" customWidth="1"/>
    <col min="4354" max="4354" width="12.85546875" style="378" customWidth="1"/>
    <col min="4355" max="4355" width="11.7109375" style="378" customWidth="1"/>
    <col min="4356" max="4356" width="11.42578125" style="378" customWidth="1"/>
    <col min="4357" max="4357" width="11.28515625" style="378" customWidth="1"/>
    <col min="4358" max="4358" width="13.5703125" style="378" customWidth="1"/>
    <col min="4359" max="4359" width="10.5703125" style="378" customWidth="1"/>
    <col min="4360" max="4360" width="11.7109375" style="378" customWidth="1"/>
    <col min="4361" max="4361" width="13.7109375" style="378" customWidth="1"/>
    <col min="4362" max="4607" width="8.85546875" style="378"/>
    <col min="4608" max="4608" width="38.140625" style="378" customWidth="1"/>
    <col min="4609" max="4609" width="10.140625" style="378" customWidth="1"/>
    <col min="4610" max="4610" width="12.85546875" style="378" customWidth="1"/>
    <col min="4611" max="4611" width="11.7109375" style="378" customWidth="1"/>
    <col min="4612" max="4612" width="11.42578125" style="378" customWidth="1"/>
    <col min="4613" max="4613" width="11.28515625" style="378" customWidth="1"/>
    <col min="4614" max="4614" width="13.5703125" style="378" customWidth="1"/>
    <col min="4615" max="4615" width="10.5703125" style="378" customWidth="1"/>
    <col min="4616" max="4616" width="11.7109375" style="378" customWidth="1"/>
    <col min="4617" max="4617" width="13.7109375" style="378" customWidth="1"/>
    <col min="4618" max="4863" width="8.85546875" style="378"/>
    <col min="4864" max="4864" width="38.140625" style="378" customWidth="1"/>
    <col min="4865" max="4865" width="10.140625" style="378" customWidth="1"/>
    <col min="4866" max="4866" width="12.85546875" style="378" customWidth="1"/>
    <col min="4867" max="4867" width="11.7109375" style="378" customWidth="1"/>
    <col min="4868" max="4868" width="11.42578125" style="378" customWidth="1"/>
    <col min="4869" max="4869" width="11.28515625" style="378" customWidth="1"/>
    <col min="4870" max="4870" width="13.5703125" style="378" customWidth="1"/>
    <col min="4871" max="4871" width="10.5703125" style="378" customWidth="1"/>
    <col min="4872" max="4872" width="11.7109375" style="378" customWidth="1"/>
    <col min="4873" max="4873" width="13.7109375" style="378" customWidth="1"/>
    <col min="4874" max="5119" width="8.85546875" style="378"/>
    <col min="5120" max="5120" width="38.140625" style="378" customWidth="1"/>
    <col min="5121" max="5121" width="10.140625" style="378" customWidth="1"/>
    <col min="5122" max="5122" width="12.85546875" style="378" customWidth="1"/>
    <col min="5123" max="5123" width="11.7109375" style="378" customWidth="1"/>
    <col min="5124" max="5124" width="11.42578125" style="378" customWidth="1"/>
    <col min="5125" max="5125" width="11.28515625" style="378" customWidth="1"/>
    <col min="5126" max="5126" width="13.5703125" style="378" customWidth="1"/>
    <col min="5127" max="5127" width="10.5703125" style="378" customWidth="1"/>
    <col min="5128" max="5128" width="11.7109375" style="378" customWidth="1"/>
    <col min="5129" max="5129" width="13.7109375" style="378" customWidth="1"/>
    <col min="5130" max="5375" width="8.85546875" style="378"/>
    <col min="5376" max="5376" width="38.140625" style="378" customWidth="1"/>
    <col min="5377" max="5377" width="10.140625" style="378" customWidth="1"/>
    <col min="5378" max="5378" width="12.85546875" style="378" customWidth="1"/>
    <col min="5379" max="5379" width="11.7109375" style="378" customWidth="1"/>
    <col min="5380" max="5380" width="11.42578125" style="378" customWidth="1"/>
    <col min="5381" max="5381" width="11.28515625" style="378" customWidth="1"/>
    <col min="5382" max="5382" width="13.5703125" style="378" customWidth="1"/>
    <col min="5383" max="5383" width="10.5703125" style="378" customWidth="1"/>
    <col min="5384" max="5384" width="11.7109375" style="378" customWidth="1"/>
    <col min="5385" max="5385" width="13.7109375" style="378" customWidth="1"/>
    <col min="5386" max="5631" width="8.85546875" style="378"/>
    <col min="5632" max="5632" width="38.140625" style="378" customWidth="1"/>
    <col min="5633" max="5633" width="10.140625" style="378" customWidth="1"/>
    <col min="5634" max="5634" width="12.85546875" style="378" customWidth="1"/>
    <col min="5635" max="5635" width="11.7109375" style="378" customWidth="1"/>
    <col min="5636" max="5636" width="11.42578125" style="378" customWidth="1"/>
    <col min="5637" max="5637" width="11.28515625" style="378" customWidth="1"/>
    <col min="5638" max="5638" width="13.5703125" style="378" customWidth="1"/>
    <col min="5639" max="5639" width="10.5703125" style="378" customWidth="1"/>
    <col min="5640" max="5640" width="11.7109375" style="378" customWidth="1"/>
    <col min="5641" max="5641" width="13.7109375" style="378" customWidth="1"/>
    <col min="5642" max="5887" width="8.85546875" style="378"/>
    <col min="5888" max="5888" width="38.140625" style="378" customWidth="1"/>
    <col min="5889" max="5889" width="10.140625" style="378" customWidth="1"/>
    <col min="5890" max="5890" width="12.85546875" style="378" customWidth="1"/>
    <col min="5891" max="5891" width="11.7109375" style="378" customWidth="1"/>
    <col min="5892" max="5892" width="11.42578125" style="378" customWidth="1"/>
    <col min="5893" max="5893" width="11.28515625" style="378" customWidth="1"/>
    <col min="5894" max="5894" width="13.5703125" style="378" customWidth="1"/>
    <col min="5895" max="5895" width="10.5703125" style="378" customWidth="1"/>
    <col min="5896" max="5896" width="11.7109375" style="378" customWidth="1"/>
    <col min="5897" max="5897" width="13.7109375" style="378" customWidth="1"/>
    <col min="5898" max="6143" width="8.85546875" style="378"/>
    <col min="6144" max="6144" width="38.140625" style="378" customWidth="1"/>
    <col min="6145" max="6145" width="10.140625" style="378" customWidth="1"/>
    <col min="6146" max="6146" width="12.85546875" style="378" customWidth="1"/>
    <col min="6147" max="6147" width="11.7109375" style="378" customWidth="1"/>
    <col min="6148" max="6148" width="11.42578125" style="378" customWidth="1"/>
    <col min="6149" max="6149" width="11.28515625" style="378" customWidth="1"/>
    <col min="6150" max="6150" width="13.5703125" style="378" customWidth="1"/>
    <col min="6151" max="6151" width="10.5703125" style="378" customWidth="1"/>
    <col min="6152" max="6152" width="11.7109375" style="378" customWidth="1"/>
    <col min="6153" max="6153" width="13.7109375" style="378" customWidth="1"/>
    <col min="6154" max="6399" width="8.85546875" style="378"/>
    <col min="6400" max="6400" width="38.140625" style="378" customWidth="1"/>
    <col min="6401" max="6401" width="10.140625" style="378" customWidth="1"/>
    <col min="6402" max="6402" width="12.85546875" style="378" customWidth="1"/>
    <col min="6403" max="6403" width="11.7109375" style="378" customWidth="1"/>
    <col min="6404" max="6404" width="11.42578125" style="378" customWidth="1"/>
    <col min="6405" max="6405" width="11.28515625" style="378" customWidth="1"/>
    <col min="6406" max="6406" width="13.5703125" style="378" customWidth="1"/>
    <col min="6407" max="6407" width="10.5703125" style="378" customWidth="1"/>
    <col min="6408" max="6408" width="11.7109375" style="378" customWidth="1"/>
    <col min="6409" max="6409" width="13.7109375" style="378" customWidth="1"/>
    <col min="6410" max="6655" width="8.85546875" style="378"/>
    <col min="6656" max="6656" width="38.140625" style="378" customWidth="1"/>
    <col min="6657" max="6657" width="10.140625" style="378" customWidth="1"/>
    <col min="6658" max="6658" width="12.85546875" style="378" customWidth="1"/>
    <col min="6659" max="6659" width="11.7109375" style="378" customWidth="1"/>
    <col min="6660" max="6660" width="11.42578125" style="378" customWidth="1"/>
    <col min="6661" max="6661" width="11.28515625" style="378" customWidth="1"/>
    <col min="6662" max="6662" width="13.5703125" style="378" customWidth="1"/>
    <col min="6663" max="6663" width="10.5703125" style="378" customWidth="1"/>
    <col min="6664" max="6664" width="11.7109375" style="378" customWidth="1"/>
    <col min="6665" max="6665" width="13.7109375" style="378" customWidth="1"/>
    <col min="6666" max="6911" width="8.85546875" style="378"/>
    <col min="6912" max="6912" width="38.140625" style="378" customWidth="1"/>
    <col min="6913" max="6913" width="10.140625" style="378" customWidth="1"/>
    <col min="6914" max="6914" width="12.85546875" style="378" customWidth="1"/>
    <col min="6915" max="6915" width="11.7109375" style="378" customWidth="1"/>
    <col min="6916" max="6916" width="11.42578125" style="378" customWidth="1"/>
    <col min="6917" max="6917" width="11.28515625" style="378" customWidth="1"/>
    <col min="6918" max="6918" width="13.5703125" style="378" customWidth="1"/>
    <col min="6919" max="6919" width="10.5703125" style="378" customWidth="1"/>
    <col min="6920" max="6920" width="11.7109375" style="378" customWidth="1"/>
    <col min="6921" max="6921" width="13.7109375" style="378" customWidth="1"/>
    <col min="6922" max="7167" width="8.85546875" style="378"/>
    <col min="7168" max="7168" width="38.140625" style="378" customWidth="1"/>
    <col min="7169" max="7169" width="10.140625" style="378" customWidth="1"/>
    <col min="7170" max="7170" width="12.85546875" style="378" customWidth="1"/>
    <col min="7171" max="7171" width="11.7109375" style="378" customWidth="1"/>
    <col min="7172" max="7172" width="11.42578125" style="378" customWidth="1"/>
    <col min="7173" max="7173" width="11.28515625" style="378" customWidth="1"/>
    <col min="7174" max="7174" width="13.5703125" style="378" customWidth="1"/>
    <col min="7175" max="7175" width="10.5703125" style="378" customWidth="1"/>
    <col min="7176" max="7176" width="11.7109375" style="378" customWidth="1"/>
    <col min="7177" max="7177" width="13.7109375" style="378" customWidth="1"/>
    <col min="7178" max="7423" width="8.85546875" style="378"/>
    <col min="7424" max="7424" width="38.140625" style="378" customWidth="1"/>
    <col min="7425" max="7425" width="10.140625" style="378" customWidth="1"/>
    <col min="7426" max="7426" width="12.85546875" style="378" customWidth="1"/>
    <col min="7427" max="7427" width="11.7109375" style="378" customWidth="1"/>
    <col min="7428" max="7428" width="11.42578125" style="378" customWidth="1"/>
    <col min="7429" max="7429" width="11.28515625" style="378" customWidth="1"/>
    <col min="7430" max="7430" width="13.5703125" style="378" customWidth="1"/>
    <col min="7431" max="7431" width="10.5703125" style="378" customWidth="1"/>
    <col min="7432" max="7432" width="11.7109375" style="378" customWidth="1"/>
    <col min="7433" max="7433" width="13.7109375" style="378" customWidth="1"/>
    <col min="7434" max="7679" width="8.85546875" style="378"/>
    <col min="7680" max="7680" width="38.140625" style="378" customWidth="1"/>
    <col min="7681" max="7681" width="10.140625" style="378" customWidth="1"/>
    <col min="7682" max="7682" width="12.85546875" style="378" customWidth="1"/>
    <col min="7683" max="7683" width="11.7109375" style="378" customWidth="1"/>
    <col min="7684" max="7684" width="11.42578125" style="378" customWidth="1"/>
    <col min="7685" max="7685" width="11.28515625" style="378" customWidth="1"/>
    <col min="7686" max="7686" width="13.5703125" style="378" customWidth="1"/>
    <col min="7687" max="7687" width="10.5703125" style="378" customWidth="1"/>
    <col min="7688" max="7688" width="11.7109375" style="378" customWidth="1"/>
    <col min="7689" max="7689" width="13.7109375" style="378" customWidth="1"/>
    <col min="7690" max="7935" width="8.85546875" style="378"/>
    <col min="7936" max="7936" width="38.140625" style="378" customWidth="1"/>
    <col min="7937" max="7937" width="10.140625" style="378" customWidth="1"/>
    <col min="7938" max="7938" width="12.85546875" style="378" customWidth="1"/>
    <col min="7939" max="7939" width="11.7109375" style="378" customWidth="1"/>
    <col min="7940" max="7940" width="11.42578125" style="378" customWidth="1"/>
    <col min="7941" max="7941" width="11.28515625" style="378" customWidth="1"/>
    <col min="7942" max="7942" width="13.5703125" style="378" customWidth="1"/>
    <col min="7943" max="7943" width="10.5703125" style="378" customWidth="1"/>
    <col min="7944" max="7944" width="11.7109375" style="378" customWidth="1"/>
    <col min="7945" max="7945" width="13.7109375" style="378" customWidth="1"/>
    <col min="7946" max="8191" width="8.85546875" style="378"/>
    <col min="8192" max="8192" width="38.140625" style="378" customWidth="1"/>
    <col min="8193" max="8193" width="10.140625" style="378" customWidth="1"/>
    <col min="8194" max="8194" width="12.85546875" style="378" customWidth="1"/>
    <col min="8195" max="8195" width="11.7109375" style="378" customWidth="1"/>
    <col min="8196" max="8196" width="11.42578125" style="378" customWidth="1"/>
    <col min="8197" max="8197" width="11.28515625" style="378" customWidth="1"/>
    <col min="8198" max="8198" width="13.5703125" style="378" customWidth="1"/>
    <col min="8199" max="8199" width="10.5703125" style="378" customWidth="1"/>
    <col min="8200" max="8200" width="11.7109375" style="378" customWidth="1"/>
    <col min="8201" max="8201" width="13.7109375" style="378" customWidth="1"/>
    <col min="8202" max="8447" width="8.85546875" style="378"/>
    <col min="8448" max="8448" width="38.140625" style="378" customWidth="1"/>
    <col min="8449" max="8449" width="10.140625" style="378" customWidth="1"/>
    <col min="8450" max="8450" width="12.85546875" style="378" customWidth="1"/>
    <col min="8451" max="8451" width="11.7109375" style="378" customWidth="1"/>
    <col min="8452" max="8452" width="11.42578125" style="378" customWidth="1"/>
    <col min="8453" max="8453" width="11.28515625" style="378" customWidth="1"/>
    <col min="8454" max="8454" width="13.5703125" style="378" customWidth="1"/>
    <col min="8455" max="8455" width="10.5703125" style="378" customWidth="1"/>
    <col min="8456" max="8456" width="11.7109375" style="378" customWidth="1"/>
    <col min="8457" max="8457" width="13.7109375" style="378" customWidth="1"/>
    <col min="8458" max="8703" width="8.85546875" style="378"/>
    <col min="8704" max="8704" width="38.140625" style="378" customWidth="1"/>
    <col min="8705" max="8705" width="10.140625" style="378" customWidth="1"/>
    <col min="8706" max="8706" width="12.85546875" style="378" customWidth="1"/>
    <col min="8707" max="8707" width="11.7109375" style="378" customWidth="1"/>
    <col min="8708" max="8708" width="11.42578125" style="378" customWidth="1"/>
    <col min="8709" max="8709" width="11.28515625" style="378" customWidth="1"/>
    <col min="8710" max="8710" width="13.5703125" style="378" customWidth="1"/>
    <col min="8711" max="8711" width="10.5703125" style="378" customWidth="1"/>
    <col min="8712" max="8712" width="11.7109375" style="378" customWidth="1"/>
    <col min="8713" max="8713" width="13.7109375" style="378" customWidth="1"/>
    <col min="8714" max="8959" width="8.85546875" style="378"/>
    <col min="8960" max="8960" width="38.140625" style="378" customWidth="1"/>
    <col min="8961" max="8961" width="10.140625" style="378" customWidth="1"/>
    <col min="8962" max="8962" width="12.85546875" style="378" customWidth="1"/>
    <col min="8963" max="8963" width="11.7109375" style="378" customWidth="1"/>
    <col min="8964" max="8964" width="11.42578125" style="378" customWidth="1"/>
    <col min="8965" max="8965" width="11.28515625" style="378" customWidth="1"/>
    <col min="8966" max="8966" width="13.5703125" style="378" customWidth="1"/>
    <col min="8967" max="8967" width="10.5703125" style="378" customWidth="1"/>
    <col min="8968" max="8968" width="11.7109375" style="378" customWidth="1"/>
    <col min="8969" max="8969" width="13.7109375" style="378" customWidth="1"/>
    <col min="8970" max="9215" width="8.85546875" style="378"/>
    <col min="9216" max="9216" width="38.140625" style="378" customWidth="1"/>
    <col min="9217" max="9217" width="10.140625" style="378" customWidth="1"/>
    <col min="9218" max="9218" width="12.85546875" style="378" customWidth="1"/>
    <col min="9219" max="9219" width="11.7109375" style="378" customWidth="1"/>
    <col min="9220" max="9220" width="11.42578125" style="378" customWidth="1"/>
    <col min="9221" max="9221" width="11.28515625" style="378" customWidth="1"/>
    <col min="9222" max="9222" width="13.5703125" style="378" customWidth="1"/>
    <col min="9223" max="9223" width="10.5703125" style="378" customWidth="1"/>
    <col min="9224" max="9224" width="11.7109375" style="378" customWidth="1"/>
    <col min="9225" max="9225" width="13.7109375" style="378" customWidth="1"/>
    <col min="9226" max="9471" width="8.85546875" style="378"/>
    <col min="9472" max="9472" width="38.140625" style="378" customWidth="1"/>
    <col min="9473" max="9473" width="10.140625" style="378" customWidth="1"/>
    <col min="9474" max="9474" width="12.85546875" style="378" customWidth="1"/>
    <col min="9475" max="9475" width="11.7109375" style="378" customWidth="1"/>
    <col min="9476" max="9476" width="11.42578125" style="378" customWidth="1"/>
    <col min="9477" max="9477" width="11.28515625" style="378" customWidth="1"/>
    <col min="9478" max="9478" width="13.5703125" style="378" customWidth="1"/>
    <col min="9479" max="9479" width="10.5703125" style="378" customWidth="1"/>
    <col min="9480" max="9480" width="11.7109375" style="378" customWidth="1"/>
    <col min="9481" max="9481" width="13.7109375" style="378" customWidth="1"/>
    <col min="9482" max="9727" width="8.85546875" style="378"/>
    <col min="9728" max="9728" width="38.140625" style="378" customWidth="1"/>
    <col min="9729" max="9729" width="10.140625" style="378" customWidth="1"/>
    <col min="9730" max="9730" width="12.85546875" style="378" customWidth="1"/>
    <col min="9731" max="9731" width="11.7109375" style="378" customWidth="1"/>
    <col min="9732" max="9732" width="11.42578125" style="378" customWidth="1"/>
    <col min="9733" max="9733" width="11.28515625" style="378" customWidth="1"/>
    <col min="9734" max="9734" width="13.5703125" style="378" customWidth="1"/>
    <col min="9735" max="9735" width="10.5703125" style="378" customWidth="1"/>
    <col min="9736" max="9736" width="11.7109375" style="378" customWidth="1"/>
    <col min="9737" max="9737" width="13.7109375" style="378" customWidth="1"/>
    <col min="9738" max="9983" width="8.85546875" style="378"/>
    <col min="9984" max="9984" width="38.140625" style="378" customWidth="1"/>
    <col min="9985" max="9985" width="10.140625" style="378" customWidth="1"/>
    <col min="9986" max="9986" width="12.85546875" style="378" customWidth="1"/>
    <col min="9987" max="9987" width="11.7109375" style="378" customWidth="1"/>
    <col min="9988" max="9988" width="11.42578125" style="378" customWidth="1"/>
    <col min="9989" max="9989" width="11.28515625" style="378" customWidth="1"/>
    <col min="9990" max="9990" width="13.5703125" style="378" customWidth="1"/>
    <col min="9991" max="9991" width="10.5703125" style="378" customWidth="1"/>
    <col min="9992" max="9992" width="11.7109375" style="378" customWidth="1"/>
    <col min="9993" max="9993" width="13.7109375" style="378" customWidth="1"/>
    <col min="9994" max="10239" width="8.85546875" style="378"/>
    <col min="10240" max="10240" width="38.140625" style="378" customWidth="1"/>
    <col min="10241" max="10241" width="10.140625" style="378" customWidth="1"/>
    <col min="10242" max="10242" width="12.85546875" style="378" customWidth="1"/>
    <col min="10243" max="10243" width="11.7109375" style="378" customWidth="1"/>
    <col min="10244" max="10244" width="11.42578125" style="378" customWidth="1"/>
    <col min="10245" max="10245" width="11.28515625" style="378" customWidth="1"/>
    <col min="10246" max="10246" width="13.5703125" style="378" customWidth="1"/>
    <col min="10247" max="10247" width="10.5703125" style="378" customWidth="1"/>
    <col min="10248" max="10248" width="11.7109375" style="378" customWidth="1"/>
    <col min="10249" max="10249" width="13.7109375" style="378" customWidth="1"/>
    <col min="10250" max="10495" width="8.85546875" style="378"/>
    <col min="10496" max="10496" width="38.140625" style="378" customWidth="1"/>
    <col min="10497" max="10497" width="10.140625" style="378" customWidth="1"/>
    <col min="10498" max="10498" width="12.85546875" style="378" customWidth="1"/>
    <col min="10499" max="10499" width="11.7109375" style="378" customWidth="1"/>
    <col min="10500" max="10500" width="11.42578125" style="378" customWidth="1"/>
    <col min="10501" max="10501" width="11.28515625" style="378" customWidth="1"/>
    <col min="10502" max="10502" width="13.5703125" style="378" customWidth="1"/>
    <col min="10503" max="10503" width="10.5703125" style="378" customWidth="1"/>
    <col min="10504" max="10504" width="11.7109375" style="378" customWidth="1"/>
    <col min="10505" max="10505" width="13.7109375" style="378" customWidth="1"/>
    <col min="10506" max="10751" width="8.85546875" style="378"/>
    <col min="10752" max="10752" width="38.140625" style="378" customWidth="1"/>
    <col min="10753" max="10753" width="10.140625" style="378" customWidth="1"/>
    <col min="10754" max="10754" width="12.85546875" style="378" customWidth="1"/>
    <col min="10755" max="10755" width="11.7109375" style="378" customWidth="1"/>
    <col min="10756" max="10756" width="11.42578125" style="378" customWidth="1"/>
    <col min="10757" max="10757" width="11.28515625" style="378" customWidth="1"/>
    <col min="10758" max="10758" width="13.5703125" style="378" customWidth="1"/>
    <col min="10759" max="10759" width="10.5703125" style="378" customWidth="1"/>
    <col min="10760" max="10760" width="11.7109375" style="378" customWidth="1"/>
    <col min="10761" max="10761" width="13.7109375" style="378" customWidth="1"/>
    <col min="10762" max="11007" width="8.85546875" style="378"/>
    <col min="11008" max="11008" width="38.140625" style="378" customWidth="1"/>
    <col min="11009" max="11009" width="10.140625" style="378" customWidth="1"/>
    <col min="11010" max="11010" width="12.85546875" style="378" customWidth="1"/>
    <col min="11011" max="11011" width="11.7109375" style="378" customWidth="1"/>
    <col min="11012" max="11012" width="11.42578125" style="378" customWidth="1"/>
    <col min="11013" max="11013" width="11.28515625" style="378" customWidth="1"/>
    <col min="11014" max="11014" width="13.5703125" style="378" customWidth="1"/>
    <col min="11015" max="11015" width="10.5703125" style="378" customWidth="1"/>
    <col min="11016" max="11016" width="11.7109375" style="378" customWidth="1"/>
    <col min="11017" max="11017" width="13.7109375" style="378" customWidth="1"/>
    <col min="11018" max="11263" width="8.85546875" style="378"/>
    <col min="11264" max="11264" width="38.140625" style="378" customWidth="1"/>
    <col min="11265" max="11265" width="10.140625" style="378" customWidth="1"/>
    <col min="11266" max="11266" width="12.85546875" style="378" customWidth="1"/>
    <col min="11267" max="11267" width="11.7109375" style="378" customWidth="1"/>
    <col min="11268" max="11268" width="11.42578125" style="378" customWidth="1"/>
    <col min="11269" max="11269" width="11.28515625" style="378" customWidth="1"/>
    <col min="11270" max="11270" width="13.5703125" style="378" customWidth="1"/>
    <col min="11271" max="11271" width="10.5703125" style="378" customWidth="1"/>
    <col min="11272" max="11272" width="11.7109375" style="378" customWidth="1"/>
    <col min="11273" max="11273" width="13.7109375" style="378" customWidth="1"/>
    <col min="11274" max="11519" width="8.85546875" style="378"/>
    <col min="11520" max="11520" width="38.140625" style="378" customWidth="1"/>
    <col min="11521" max="11521" width="10.140625" style="378" customWidth="1"/>
    <col min="11522" max="11522" width="12.85546875" style="378" customWidth="1"/>
    <col min="11523" max="11523" width="11.7109375" style="378" customWidth="1"/>
    <col min="11524" max="11524" width="11.42578125" style="378" customWidth="1"/>
    <col min="11525" max="11525" width="11.28515625" style="378" customWidth="1"/>
    <col min="11526" max="11526" width="13.5703125" style="378" customWidth="1"/>
    <col min="11527" max="11527" width="10.5703125" style="378" customWidth="1"/>
    <col min="11528" max="11528" width="11.7109375" style="378" customWidth="1"/>
    <col min="11529" max="11529" width="13.7109375" style="378" customWidth="1"/>
    <col min="11530" max="11775" width="8.85546875" style="378"/>
    <col min="11776" max="11776" width="38.140625" style="378" customWidth="1"/>
    <col min="11777" max="11777" width="10.140625" style="378" customWidth="1"/>
    <col min="11778" max="11778" width="12.85546875" style="378" customWidth="1"/>
    <col min="11779" max="11779" width="11.7109375" style="378" customWidth="1"/>
    <col min="11780" max="11780" width="11.42578125" style="378" customWidth="1"/>
    <col min="11781" max="11781" width="11.28515625" style="378" customWidth="1"/>
    <col min="11782" max="11782" width="13.5703125" style="378" customWidth="1"/>
    <col min="11783" max="11783" width="10.5703125" style="378" customWidth="1"/>
    <col min="11784" max="11784" width="11.7109375" style="378" customWidth="1"/>
    <col min="11785" max="11785" width="13.7109375" style="378" customWidth="1"/>
    <col min="11786" max="12031" width="8.85546875" style="378"/>
    <col min="12032" max="12032" width="38.140625" style="378" customWidth="1"/>
    <col min="12033" max="12033" width="10.140625" style="378" customWidth="1"/>
    <col min="12034" max="12034" width="12.85546875" style="378" customWidth="1"/>
    <col min="12035" max="12035" width="11.7109375" style="378" customWidth="1"/>
    <col min="12036" max="12036" width="11.42578125" style="378" customWidth="1"/>
    <col min="12037" max="12037" width="11.28515625" style="378" customWidth="1"/>
    <col min="12038" max="12038" width="13.5703125" style="378" customWidth="1"/>
    <col min="12039" max="12039" width="10.5703125" style="378" customWidth="1"/>
    <col min="12040" max="12040" width="11.7109375" style="378" customWidth="1"/>
    <col min="12041" max="12041" width="13.7109375" style="378" customWidth="1"/>
    <col min="12042" max="12287" width="8.85546875" style="378"/>
    <col min="12288" max="12288" width="38.140625" style="378" customWidth="1"/>
    <col min="12289" max="12289" width="10.140625" style="378" customWidth="1"/>
    <col min="12290" max="12290" width="12.85546875" style="378" customWidth="1"/>
    <col min="12291" max="12291" width="11.7109375" style="378" customWidth="1"/>
    <col min="12292" max="12292" width="11.42578125" style="378" customWidth="1"/>
    <col min="12293" max="12293" width="11.28515625" style="378" customWidth="1"/>
    <col min="12294" max="12294" width="13.5703125" style="378" customWidth="1"/>
    <col min="12295" max="12295" width="10.5703125" style="378" customWidth="1"/>
    <col min="12296" max="12296" width="11.7109375" style="378" customWidth="1"/>
    <col min="12297" max="12297" width="13.7109375" style="378" customWidth="1"/>
    <col min="12298" max="12543" width="8.85546875" style="378"/>
    <col min="12544" max="12544" width="38.140625" style="378" customWidth="1"/>
    <col min="12545" max="12545" width="10.140625" style="378" customWidth="1"/>
    <col min="12546" max="12546" width="12.85546875" style="378" customWidth="1"/>
    <col min="12547" max="12547" width="11.7109375" style="378" customWidth="1"/>
    <col min="12548" max="12548" width="11.42578125" style="378" customWidth="1"/>
    <col min="12549" max="12549" width="11.28515625" style="378" customWidth="1"/>
    <col min="12550" max="12550" width="13.5703125" style="378" customWidth="1"/>
    <col min="12551" max="12551" width="10.5703125" style="378" customWidth="1"/>
    <col min="12552" max="12552" width="11.7109375" style="378" customWidth="1"/>
    <col min="12553" max="12553" width="13.7109375" style="378" customWidth="1"/>
    <col min="12554" max="12799" width="8.85546875" style="378"/>
    <col min="12800" max="12800" width="38.140625" style="378" customWidth="1"/>
    <col min="12801" max="12801" width="10.140625" style="378" customWidth="1"/>
    <col min="12802" max="12802" width="12.85546875" style="378" customWidth="1"/>
    <col min="12803" max="12803" width="11.7109375" style="378" customWidth="1"/>
    <col min="12804" max="12804" width="11.42578125" style="378" customWidth="1"/>
    <col min="12805" max="12805" width="11.28515625" style="378" customWidth="1"/>
    <col min="12806" max="12806" width="13.5703125" style="378" customWidth="1"/>
    <col min="12807" max="12807" width="10.5703125" style="378" customWidth="1"/>
    <col min="12808" max="12808" width="11.7109375" style="378" customWidth="1"/>
    <col min="12809" max="12809" width="13.7109375" style="378" customWidth="1"/>
    <col min="12810" max="13055" width="8.85546875" style="378"/>
    <col min="13056" max="13056" width="38.140625" style="378" customWidth="1"/>
    <col min="13057" max="13057" width="10.140625" style="378" customWidth="1"/>
    <col min="13058" max="13058" width="12.85546875" style="378" customWidth="1"/>
    <col min="13059" max="13059" width="11.7109375" style="378" customWidth="1"/>
    <col min="13060" max="13060" width="11.42578125" style="378" customWidth="1"/>
    <col min="13061" max="13061" width="11.28515625" style="378" customWidth="1"/>
    <col min="13062" max="13062" width="13.5703125" style="378" customWidth="1"/>
    <col min="13063" max="13063" width="10.5703125" style="378" customWidth="1"/>
    <col min="13064" max="13064" width="11.7109375" style="378" customWidth="1"/>
    <col min="13065" max="13065" width="13.7109375" style="378" customWidth="1"/>
    <col min="13066" max="13311" width="8.85546875" style="378"/>
    <col min="13312" max="13312" width="38.140625" style="378" customWidth="1"/>
    <col min="13313" max="13313" width="10.140625" style="378" customWidth="1"/>
    <col min="13314" max="13314" width="12.85546875" style="378" customWidth="1"/>
    <col min="13315" max="13315" width="11.7109375" style="378" customWidth="1"/>
    <col min="13316" max="13316" width="11.42578125" style="378" customWidth="1"/>
    <col min="13317" max="13317" width="11.28515625" style="378" customWidth="1"/>
    <col min="13318" max="13318" width="13.5703125" style="378" customWidth="1"/>
    <col min="13319" max="13319" width="10.5703125" style="378" customWidth="1"/>
    <col min="13320" max="13320" width="11.7109375" style="378" customWidth="1"/>
    <col min="13321" max="13321" width="13.7109375" style="378" customWidth="1"/>
    <col min="13322" max="13567" width="8.85546875" style="378"/>
    <col min="13568" max="13568" width="38.140625" style="378" customWidth="1"/>
    <col min="13569" max="13569" width="10.140625" style="378" customWidth="1"/>
    <col min="13570" max="13570" width="12.85546875" style="378" customWidth="1"/>
    <col min="13571" max="13571" width="11.7109375" style="378" customWidth="1"/>
    <col min="13572" max="13572" width="11.42578125" style="378" customWidth="1"/>
    <col min="13573" max="13573" width="11.28515625" style="378" customWidth="1"/>
    <col min="13574" max="13574" width="13.5703125" style="378" customWidth="1"/>
    <col min="13575" max="13575" width="10.5703125" style="378" customWidth="1"/>
    <col min="13576" max="13576" width="11.7109375" style="378" customWidth="1"/>
    <col min="13577" max="13577" width="13.7109375" style="378" customWidth="1"/>
    <col min="13578" max="13823" width="8.85546875" style="378"/>
    <col min="13824" max="13824" width="38.140625" style="378" customWidth="1"/>
    <col min="13825" max="13825" width="10.140625" style="378" customWidth="1"/>
    <col min="13826" max="13826" width="12.85546875" style="378" customWidth="1"/>
    <col min="13827" max="13827" width="11.7109375" style="378" customWidth="1"/>
    <col min="13828" max="13828" width="11.42578125" style="378" customWidth="1"/>
    <col min="13829" max="13829" width="11.28515625" style="378" customWidth="1"/>
    <col min="13830" max="13830" width="13.5703125" style="378" customWidth="1"/>
    <col min="13831" max="13831" width="10.5703125" style="378" customWidth="1"/>
    <col min="13832" max="13832" width="11.7109375" style="378" customWidth="1"/>
    <col min="13833" max="13833" width="13.7109375" style="378" customWidth="1"/>
    <col min="13834" max="14079" width="8.85546875" style="378"/>
    <col min="14080" max="14080" width="38.140625" style="378" customWidth="1"/>
    <col min="14081" max="14081" width="10.140625" style="378" customWidth="1"/>
    <col min="14082" max="14082" width="12.85546875" style="378" customWidth="1"/>
    <col min="14083" max="14083" width="11.7109375" style="378" customWidth="1"/>
    <col min="14084" max="14084" width="11.42578125" style="378" customWidth="1"/>
    <col min="14085" max="14085" width="11.28515625" style="378" customWidth="1"/>
    <col min="14086" max="14086" width="13.5703125" style="378" customWidth="1"/>
    <col min="14087" max="14087" width="10.5703125" style="378" customWidth="1"/>
    <col min="14088" max="14088" width="11.7109375" style="378" customWidth="1"/>
    <col min="14089" max="14089" width="13.7109375" style="378" customWidth="1"/>
    <col min="14090" max="14335" width="8.85546875" style="378"/>
    <col min="14336" max="14336" width="38.140625" style="378" customWidth="1"/>
    <col min="14337" max="14337" width="10.140625" style="378" customWidth="1"/>
    <col min="14338" max="14338" width="12.85546875" style="378" customWidth="1"/>
    <col min="14339" max="14339" width="11.7109375" style="378" customWidth="1"/>
    <col min="14340" max="14340" width="11.42578125" style="378" customWidth="1"/>
    <col min="14341" max="14341" width="11.28515625" style="378" customWidth="1"/>
    <col min="14342" max="14342" width="13.5703125" style="378" customWidth="1"/>
    <col min="14343" max="14343" width="10.5703125" style="378" customWidth="1"/>
    <col min="14344" max="14344" width="11.7109375" style="378" customWidth="1"/>
    <col min="14345" max="14345" width="13.7109375" style="378" customWidth="1"/>
    <col min="14346" max="14591" width="8.85546875" style="378"/>
    <col min="14592" max="14592" width="38.140625" style="378" customWidth="1"/>
    <col min="14593" max="14593" width="10.140625" style="378" customWidth="1"/>
    <col min="14594" max="14594" width="12.85546875" style="378" customWidth="1"/>
    <col min="14595" max="14595" width="11.7109375" style="378" customWidth="1"/>
    <col min="14596" max="14596" width="11.42578125" style="378" customWidth="1"/>
    <col min="14597" max="14597" width="11.28515625" style="378" customWidth="1"/>
    <col min="14598" max="14598" width="13.5703125" style="378" customWidth="1"/>
    <col min="14599" max="14599" width="10.5703125" style="378" customWidth="1"/>
    <col min="14600" max="14600" width="11.7109375" style="378" customWidth="1"/>
    <col min="14601" max="14601" width="13.7109375" style="378" customWidth="1"/>
    <col min="14602" max="14847" width="8.85546875" style="378"/>
    <col min="14848" max="14848" width="38.140625" style="378" customWidth="1"/>
    <col min="14849" max="14849" width="10.140625" style="378" customWidth="1"/>
    <col min="14850" max="14850" width="12.85546875" style="378" customWidth="1"/>
    <col min="14851" max="14851" width="11.7109375" style="378" customWidth="1"/>
    <col min="14852" max="14852" width="11.42578125" style="378" customWidth="1"/>
    <col min="14853" max="14853" width="11.28515625" style="378" customWidth="1"/>
    <col min="14854" max="14854" width="13.5703125" style="378" customWidth="1"/>
    <col min="14855" max="14855" width="10.5703125" style="378" customWidth="1"/>
    <col min="14856" max="14856" width="11.7109375" style="378" customWidth="1"/>
    <col min="14857" max="14857" width="13.7109375" style="378" customWidth="1"/>
    <col min="14858" max="15103" width="8.85546875" style="378"/>
    <col min="15104" max="15104" width="38.140625" style="378" customWidth="1"/>
    <col min="15105" max="15105" width="10.140625" style="378" customWidth="1"/>
    <col min="15106" max="15106" width="12.85546875" style="378" customWidth="1"/>
    <col min="15107" max="15107" width="11.7109375" style="378" customWidth="1"/>
    <col min="15108" max="15108" width="11.42578125" style="378" customWidth="1"/>
    <col min="15109" max="15109" width="11.28515625" style="378" customWidth="1"/>
    <col min="15110" max="15110" width="13.5703125" style="378" customWidth="1"/>
    <col min="15111" max="15111" width="10.5703125" style="378" customWidth="1"/>
    <col min="15112" max="15112" width="11.7109375" style="378" customWidth="1"/>
    <col min="15113" max="15113" width="13.7109375" style="378" customWidth="1"/>
    <col min="15114" max="15359" width="8.85546875" style="378"/>
    <col min="15360" max="15360" width="38.140625" style="378" customWidth="1"/>
    <col min="15361" max="15361" width="10.140625" style="378" customWidth="1"/>
    <col min="15362" max="15362" width="12.85546875" style="378" customWidth="1"/>
    <col min="15363" max="15363" width="11.7109375" style="378" customWidth="1"/>
    <col min="15364" max="15364" width="11.42578125" style="378" customWidth="1"/>
    <col min="15365" max="15365" width="11.28515625" style="378" customWidth="1"/>
    <col min="15366" max="15366" width="13.5703125" style="378" customWidth="1"/>
    <col min="15367" max="15367" width="10.5703125" style="378" customWidth="1"/>
    <col min="15368" max="15368" width="11.7109375" style="378" customWidth="1"/>
    <col min="15369" max="15369" width="13.7109375" style="378" customWidth="1"/>
    <col min="15370" max="15615" width="8.85546875" style="378"/>
    <col min="15616" max="15616" width="38.140625" style="378" customWidth="1"/>
    <col min="15617" max="15617" width="10.140625" style="378" customWidth="1"/>
    <col min="15618" max="15618" width="12.85546875" style="378" customWidth="1"/>
    <col min="15619" max="15619" width="11.7109375" style="378" customWidth="1"/>
    <col min="15620" max="15620" width="11.42578125" style="378" customWidth="1"/>
    <col min="15621" max="15621" width="11.28515625" style="378" customWidth="1"/>
    <col min="15622" max="15622" width="13.5703125" style="378" customWidth="1"/>
    <col min="15623" max="15623" width="10.5703125" style="378" customWidth="1"/>
    <col min="15624" max="15624" width="11.7109375" style="378" customWidth="1"/>
    <col min="15625" max="15625" width="13.7109375" style="378" customWidth="1"/>
    <col min="15626" max="15871" width="8.85546875" style="378"/>
    <col min="15872" max="15872" width="38.140625" style="378" customWidth="1"/>
    <col min="15873" max="15873" width="10.140625" style="378" customWidth="1"/>
    <col min="15874" max="15874" width="12.85546875" style="378" customWidth="1"/>
    <col min="15875" max="15875" width="11.7109375" style="378" customWidth="1"/>
    <col min="15876" max="15876" width="11.42578125" style="378" customWidth="1"/>
    <col min="15877" max="15877" width="11.28515625" style="378" customWidth="1"/>
    <col min="15878" max="15878" width="13.5703125" style="378" customWidth="1"/>
    <col min="15879" max="15879" width="10.5703125" style="378" customWidth="1"/>
    <col min="15880" max="15880" width="11.7109375" style="378" customWidth="1"/>
    <col min="15881" max="15881" width="13.7109375" style="378" customWidth="1"/>
    <col min="15882" max="16127" width="8.85546875" style="378"/>
    <col min="16128" max="16128" width="38.140625" style="378" customWidth="1"/>
    <col min="16129" max="16129" width="10.140625" style="378" customWidth="1"/>
    <col min="16130" max="16130" width="12.85546875" style="378" customWidth="1"/>
    <col min="16131" max="16131" width="11.7109375" style="378" customWidth="1"/>
    <col min="16132" max="16132" width="11.42578125" style="378" customWidth="1"/>
    <col min="16133" max="16133" width="11.28515625" style="378" customWidth="1"/>
    <col min="16134" max="16134" width="13.5703125" style="378" customWidth="1"/>
    <col min="16135" max="16135" width="10.5703125" style="378" customWidth="1"/>
    <col min="16136" max="16136" width="11.7109375" style="378" customWidth="1"/>
    <col min="16137" max="16137" width="13.7109375" style="378" customWidth="1"/>
    <col min="16138" max="16384" width="8.85546875" style="378"/>
  </cols>
  <sheetData>
    <row r="1" spans="1:12" s="373" customFormat="1" ht="17.25" x14ac:dyDescent="0.3">
      <c r="A1" s="2797" t="s">
        <v>4531</v>
      </c>
      <c r="B1" s="2797"/>
      <c r="C1" s="2797"/>
      <c r="D1" s="2797"/>
      <c r="E1" s="2797"/>
    </row>
    <row r="2" spans="1:12" ht="15" thickBot="1" x14ac:dyDescent="0.3">
      <c r="F2" s="2798"/>
      <c r="G2" s="2798"/>
      <c r="H2" s="2798"/>
      <c r="I2" s="2798"/>
      <c r="J2" s="351" t="s">
        <v>681</v>
      </c>
    </row>
    <row r="3" spans="1:12" s="2799" customFormat="1" ht="18.75" customHeight="1" thickTop="1" thickBot="1" x14ac:dyDescent="0.3">
      <c r="A3" s="3383" t="s">
        <v>4532</v>
      </c>
      <c r="B3" s="3386" t="s">
        <v>4533</v>
      </c>
      <c r="C3" s="3386" t="s">
        <v>1460</v>
      </c>
      <c r="D3" s="3386" t="s">
        <v>4534</v>
      </c>
      <c r="E3" s="3386" t="s">
        <v>4535</v>
      </c>
      <c r="F3" s="3389" t="s">
        <v>4536</v>
      </c>
      <c r="G3" s="3390"/>
      <c r="H3" s="3390"/>
      <c r="I3" s="3391"/>
      <c r="J3" s="3392" t="s">
        <v>680</v>
      </c>
      <c r="L3" s="2800"/>
    </row>
    <row r="4" spans="1:12" s="2799" customFormat="1" ht="17.25" customHeight="1" x14ac:dyDescent="0.25">
      <c r="A4" s="3384"/>
      <c r="B4" s="3387"/>
      <c r="C4" s="3387"/>
      <c r="D4" s="3387"/>
      <c r="E4" s="3387"/>
      <c r="F4" s="3395" t="s">
        <v>4537</v>
      </c>
      <c r="G4" s="3395" t="s">
        <v>4538</v>
      </c>
      <c r="H4" s="3395" t="s">
        <v>4539</v>
      </c>
      <c r="I4" s="3395" t="s">
        <v>4540</v>
      </c>
      <c r="J4" s="3393"/>
    </row>
    <row r="5" spans="1:12" s="2799" customFormat="1" ht="15.75" customHeight="1" thickBot="1" x14ac:dyDescent="0.3">
      <c r="A5" s="3385"/>
      <c r="B5" s="3388"/>
      <c r="C5" s="3388"/>
      <c r="D5" s="3388"/>
      <c r="E5" s="3388"/>
      <c r="F5" s="3396"/>
      <c r="G5" s="3396"/>
      <c r="H5" s="3396"/>
      <c r="I5" s="3396"/>
      <c r="J5" s="3394"/>
    </row>
    <row r="6" spans="1:12" ht="16.5" x14ac:dyDescent="0.3">
      <c r="A6" s="2801" t="s">
        <v>603</v>
      </c>
      <c r="B6" s="2802">
        <v>49.462769729999998</v>
      </c>
      <c r="C6" s="2802">
        <v>2910.7706850058898</v>
      </c>
      <c r="D6" s="2802">
        <v>39.349159829999998</v>
      </c>
      <c r="E6" s="2802">
        <v>0</v>
      </c>
      <c r="F6" s="2802">
        <v>0</v>
      </c>
      <c r="G6" s="2802">
        <v>0</v>
      </c>
      <c r="H6" s="2802">
        <v>0</v>
      </c>
      <c r="I6" s="2802">
        <v>0</v>
      </c>
      <c r="J6" s="2803">
        <v>2999.5826145658903</v>
      </c>
      <c r="L6" s="2804"/>
    </row>
    <row r="7" spans="1:12" ht="16.5" x14ac:dyDescent="0.3">
      <c r="A7" s="2801" t="s">
        <v>605</v>
      </c>
      <c r="B7" s="2802">
        <v>0.16066629999999998</v>
      </c>
      <c r="C7" s="2802">
        <v>18254.599983869302</v>
      </c>
      <c r="D7" s="2802">
        <v>0</v>
      </c>
      <c r="E7" s="2802">
        <v>0</v>
      </c>
      <c r="F7" s="2802">
        <v>0.16556150977599998</v>
      </c>
      <c r="G7" s="2802">
        <v>0</v>
      </c>
      <c r="H7" s="2802">
        <v>0</v>
      </c>
      <c r="I7" s="2802">
        <v>0</v>
      </c>
      <c r="J7" s="2803">
        <v>18254.926211679078</v>
      </c>
      <c r="L7" s="2804"/>
    </row>
    <row r="8" spans="1:12" ht="16.5" x14ac:dyDescent="0.3">
      <c r="A8" s="2801" t="s">
        <v>607</v>
      </c>
      <c r="B8" s="2802">
        <v>134.16846002</v>
      </c>
      <c r="C8" s="2802">
        <v>48700.913419939701</v>
      </c>
      <c r="D8" s="2802">
        <v>2.6516167999999998</v>
      </c>
      <c r="E8" s="2802">
        <v>2698.9759803244201</v>
      </c>
      <c r="F8" s="2802">
        <v>20.8047204175144</v>
      </c>
      <c r="G8" s="2802">
        <v>0</v>
      </c>
      <c r="H8" s="2802">
        <v>1148.7887471848801</v>
      </c>
      <c r="I8" s="2802">
        <v>0</v>
      </c>
      <c r="J8" s="2803">
        <v>52706.302944686526</v>
      </c>
      <c r="L8" s="2804"/>
    </row>
    <row r="9" spans="1:12" ht="16.5" x14ac:dyDescent="0.3">
      <c r="A9" s="2801" t="s">
        <v>609</v>
      </c>
      <c r="B9" s="2802">
        <v>0</v>
      </c>
      <c r="C9" s="2802">
        <v>13105.048270273501</v>
      </c>
      <c r="D9" s="2802">
        <v>0</v>
      </c>
      <c r="E9" s="2802">
        <v>0</v>
      </c>
      <c r="F9" s="2802">
        <v>0</v>
      </c>
      <c r="G9" s="2802">
        <v>0</v>
      </c>
      <c r="H9" s="2802">
        <v>0</v>
      </c>
      <c r="I9" s="2802">
        <v>0</v>
      </c>
      <c r="J9" s="2803">
        <v>13105.048270273501</v>
      </c>
      <c r="L9" s="2804"/>
    </row>
    <row r="10" spans="1:12" ht="20.25" customHeight="1" x14ac:dyDescent="0.3">
      <c r="A10" s="2805" t="s">
        <v>611</v>
      </c>
      <c r="B10" s="2802">
        <v>0</v>
      </c>
      <c r="C10" s="2802">
        <v>0</v>
      </c>
      <c r="D10" s="2802">
        <v>0</v>
      </c>
      <c r="E10" s="2802">
        <v>0</v>
      </c>
      <c r="F10" s="2802">
        <v>0</v>
      </c>
      <c r="G10" s="2802">
        <v>0</v>
      </c>
      <c r="H10" s="2802">
        <v>0</v>
      </c>
      <c r="I10" s="2802">
        <v>0</v>
      </c>
      <c r="J10" s="2803">
        <v>0</v>
      </c>
      <c r="L10" s="2804"/>
    </row>
    <row r="11" spans="1:12" ht="16.5" x14ac:dyDescent="0.3">
      <c r="A11" s="2801" t="s">
        <v>613</v>
      </c>
      <c r="B11" s="2802">
        <v>0.69393327999999999</v>
      </c>
      <c r="C11" s="2802">
        <v>8104.34414298098</v>
      </c>
      <c r="D11" s="2802">
        <v>0</v>
      </c>
      <c r="E11" s="2802">
        <v>0</v>
      </c>
      <c r="F11" s="2802">
        <v>0</v>
      </c>
      <c r="G11" s="2802">
        <v>0</v>
      </c>
      <c r="H11" s="2802">
        <v>0</v>
      </c>
      <c r="I11" s="2802">
        <v>0</v>
      </c>
      <c r="J11" s="2803">
        <v>8105.0380762609802</v>
      </c>
      <c r="L11" s="2804"/>
    </row>
    <row r="12" spans="1:12" ht="20.25" customHeight="1" x14ac:dyDescent="0.3">
      <c r="A12" s="2805" t="s">
        <v>4541</v>
      </c>
      <c r="B12" s="2802">
        <v>3524.8885404555203</v>
      </c>
      <c r="C12" s="2802">
        <v>21483.141087414479</v>
      </c>
      <c r="D12" s="2802">
        <v>5430.9310977299992</v>
      </c>
      <c r="E12" s="2802">
        <v>23360.519280339999</v>
      </c>
      <c r="F12" s="2802">
        <v>0</v>
      </c>
      <c r="G12" s="2802">
        <v>0</v>
      </c>
      <c r="H12" s="2802">
        <v>0</v>
      </c>
      <c r="I12" s="2802">
        <v>642.96600000000001</v>
      </c>
      <c r="J12" s="2803">
        <v>54442.446005939993</v>
      </c>
      <c r="L12" s="2804"/>
    </row>
    <row r="13" spans="1:12" ht="16.5" x14ac:dyDescent="0.3">
      <c r="A13" s="2801" t="s">
        <v>617</v>
      </c>
      <c r="B13" s="2802">
        <v>5.2578048200000005</v>
      </c>
      <c r="C13" s="2802">
        <v>12214.047627525501</v>
      </c>
      <c r="D13" s="2802">
        <v>0</v>
      </c>
      <c r="E13" s="2802">
        <v>0</v>
      </c>
      <c r="F13" s="2802">
        <v>7.0969999999999993E-5</v>
      </c>
      <c r="G13" s="2802">
        <v>0</v>
      </c>
      <c r="H13" s="2802">
        <v>0.11294885</v>
      </c>
      <c r="I13" s="2802">
        <v>0</v>
      </c>
      <c r="J13" s="2803">
        <v>12219.418452165499</v>
      </c>
      <c r="L13" s="2804"/>
    </row>
    <row r="14" spans="1:12" ht="16.5" x14ac:dyDescent="0.3">
      <c r="A14" s="2801" t="s">
        <v>619</v>
      </c>
      <c r="B14" s="2802">
        <v>812.75964137999995</v>
      </c>
      <c r="C14" s="2802">
        <v>12289.318395522101</v>
      </c>
      <c r="D14" s="2802">
        <v>0</v>
      </c>
      <c r="E14" s="2802">
        <v>0</v>
      </c>
      <c r="F14" s="2802">
        <v>0</v>
      </c>
      <c r="G14" s="2802">
        <v>0</v>
      </c>
      <c r="H14" s="2802">
        <v>0</v>
      </c>
      <c r="I14" s="2802">
        <v>0</v>
      </c>
      <c r="J14" s="2803">
        <v>13102.078036902101</v>
      </c>
      <c r="L14" s="2804"/>
    </row>
    <row r="15" spans="1:12" ht="16.5" x14ac:dyDescent="0.3">
      <c r="A15" s="2801" t="s">
        <v>621</v>
      </c>
      <c r="B15" s="2802">
        <v>615.56152459999998</v>
      </c>
      <c r="C15" s="2802">
        <v>13620.335914267398</v>
      </c>
      <c r="D15" s="2802">
        <v>1273.9182525636302</v>
      </c>
      <c r="E15" s="2802">
        <v>0</v>
      </c>
      <c r="F15" s="2802">
        <v>0</v>
      </c>
      <c r="G15" s="2802">
        <v>0</v>
      </c>
      <c r="H15" s="2802">
        <v>0</v>
      </c>
      <c r="I15" s="2802">
        <v>0</v>
      </c>
      <c r="J15" s="2803">
        <v>15509.815691431028</v>
      </c>
      <c r="L15" s="2804"/>
    </row>
    <row r="16" spans="1:12" ht="16.5" x14ac:dyDescent="0.3">
      <c r="A16" s="2801" t="s">
        <v>625</v>
      </c>
      <c r="B16" s="2802">
        <v>119.45386267000001</v>
      </c>
      <c r="C16" s="2802">
        <v>13563.9000950186</v>
      </c>
      <c r="D16" s="2802">
        <v>0</v>
      </c>
      <c r="E16" s="2802">
        <v>0</v>
      </c>
      <c r="F16" s="2802">
        <v>0</v>
      </c>
      <c r="G16" s="2802">
        <v>0</v>
      </c>
      <c r="H16" s="2802">
        <v>3641.6447344798598</v>
      </c>
      <c r="I16" s="2802">
        <v>0</v>
      </c>
      <c r="J16" s="2803">
        <v>17324.998692168461</v>
      </c>
      <c r="L16" s="2804"/>
    </row>
    <row r="17" spans="1:12" ht="16.5" x14ac:dyDescent="0.3">
      <c r="A17" s="2801" t="s">
        <v>627</v>
      </c>
      <c r="B17" s="2802">
        <v>6.2240946272651199</v>
      </c>
      <c r="C17" s="2802">
        <v>2341.5231729049951</v>
      </c>
      <c r="D17" s="2802">
        <v>0</v>
      </c>
      <c r="E17" s="2802">
        <v>0</v>
      </c>
      <c r="F17" s="2802">
        <v>0</v>
      </c>
      <c r="G17" s="2802">
        <v>0</v>
      </c>
      <c r="H17" s="2802">
        <v>0</v>
      </c>
      <c r="I17" s="2802">
        <v>0</v>
      </c>
      <c r="J17" s="2803">
        <v>2347.7472675322601</v>
      </c>
      <c r="L17" s="2804"/>
    </row>
    <row r="18" spans="1:12" ht="16.5" x14ac:dyDescent="0.3">
      <c r="A18" s="2801" t="s">
        <v>629</v>
      </c>
      <c r="B18" s="2802">
        <v>3.8654936900000001</v>
      </c>
      <c r="C18" s="2802">
        <v>1107.35938393111</v>
      </c>
      <c r="D18" s="2802">
        <v>0</v>
      </c>
      <c r="E18" s="2802">
        <v>0</v>
      </c>
      <c r="F18" s="2802">
        <v>0</v>
      </c>
      <c r="G18" s="2802">
        <v>0</v>
      </c>
      <c r="H18" s="2802">
        <v>167.64477049000001</v>
      </c>
      <c r="I18" s="2802">
        <v>0</v>
      </c>
      <c r="J18" s="2803">
        <v>1278.8696481111099</v>
      </c>
      <c r="L18" s="2804"/>
    </row>
    <row r="19" spans="1:12" ht="16.5" x14ac:dyDescent="0.3">
      <c r="A19" s="2801" t="s">
        <v>633</v>
      </c>
      <c r="B19" s="2802">
        <v>0</v>
      </c>
      <c r="C19" s="2802">
        <v>213.30414741165399</v>
      </c>
      <c r="D19" s="2802">
        <v>0</v>
      </c>
      <c r="E19" s="2802">
        <v>0</v>
      </c>
      <c r="F19" s="2802">
        <v>0</v>
      </c>
      <c r="G19" s="2802">
        <v>0</v>
      </c>
      <c r="H19" s="2802">
        <v>0</v>
      </c>
      <c r="I19" s="2802">
        <v>0</v>
      </c>
      <c r="J19" s="2803">
        <v>213.30414741165399</v>
      </c>
      <c r="L19" s="2804"/>
    </row>
    <row r="20" spans="1:12" ht="16.5" x14ac:dyDescent="0.3">
      <c r="A20" s="2801" t="s">
        <v>635</v>
      </c>
      <c r="B20" s="2802">
        <v>0.47836719999999999</v>
      </c>
      <c r="C20" s="2802">
        <v>2099.0978593806499</v>
      </c>
      <c r="D20" s="2802">
        <v>0</v>
      </c>
      <c r="E20" s="2802">
        <v>0</v>
      </c>
      <c r="F20" s="2802">
        <v>0</v>
      </c>
      <c r="G20" s="2802">
        <v>0</v>
      </c>
      <c r="H20" s="2802">
        <v>0</v>
      </c>
      <c r="I20" s="2802">
        <v>0</v>
      </c>
      <c r="J20" s="2803">
        <v>2099.5762265806497</v>
      </c>
      <c r="L20" s="2804"/>
    </row>
    <row r="21" spans="1:12" ht="16.5" x14ac:dyDescent="0.3">
      <c r="A21" s="2801" t="s">
        <v>637</v>
      </c>
      <c r="B21" s="2802">
        <v>0</v>
      </c>
      <c r="C21" s="2802">
        <v>0</v>
      </c>
      <c r="D21" s="2802">
        <v>0</v>
      </c>
      <c r="E21" s="2802">
        <v>0</v>
      </c>
      <c r="F21" s="2802">
        <v>0</v>
      </c>
      <c r="G21" s="2802">
        <v>0</v>
      </c>
      <c r="H21" s="2802">
        <v>0</v>
      </c>
      <c r="I21" s="2802">
        <v>0</v>
      </c>
      <c r="J21" s="2803">
        <v>0</v>
      </c>
      <c r="L21" s="2804"/>
    </row>
    <row r="22" spans="1:12" ht="16.5" x14ac:dyDescent="0.3">
      <c r="A22" s="2801" t="s">
        <v>639</v>
      </c>
      <c r="B22" s="2802">
        <v>5.9973430000000001E-2</v>
      </c>
      <c r="C22" s="2802">
        <v>4.0591999999999825E-4</v>
      </c>
      <c r="D22" s="2802">
        <v>0</v>
      </c>
      <c r="E22" s="2802">
        <v>0</v>
      </c>
      <c r="F22" s="2802">
        <v>0</v>
      </c>
      <c r="G22" s="2802">
        <v>0</v>
      </c>
      <c r="H22" s="2802">
        <v>0</v>
      </c>
      <c r="I22" s="2802">
        <v>0</v>
      </c>
      <c r="J22" s="2803">
        <v>6.0379349999999998E-2</v>
      </c>
      <c r="L22" s="2804"/>
    </row>
    <row r="23" spans="1:12" ht="16.5" x14ac:dyDescent="0.3">
      <c r="A23" s="2801" t="s">
        <v>4542</v>
      </c>
      <c r="B23" s="2802">
        <v>1264.006278912477</v>
      </c>
      <c r="C23" s="2802">
        <v>6930.7380786465237</v>
      </c>
      <c r="D23" s="2802">
        <v>0</v>
      </c>
      <c r="E23" s="2802">
        <v>0</v>
      </c>
      <c r="F23" s="2802">
        <v>0</v>
      </c>
      <c r="G23" s="2802">
        <v>0</v>
      </c>
      <c r="H23" s="2802">
        <v>0</v>
      </c>
      <c r="I23" s="2802">
        <v>0</v>
      </c>
      <c r="J23" s="2803">
        <v>8194.7443575590005</v>
      </c>
      <c r="L23" s="2804"/>
    </row>
    <row r="24" spans="1:12" ht="17.25" thickBot="1" x14ac:dyDescent="0.35">
      <c r="A24" s="2801" t="s">
        <v>4543</v>
      </c>
      <c r="B24" s="2802">
        <v>1100.071491487937</v>
      </c>
      <c r="C24" s="2802">
        <v>88870.734903837554</v>
      </c>
      <c r="D24" s="2802">
        <v>38996.665295378902</v>
      </c>
      <c r="E24" s="2802">
        <v>885.91688954999995</v>
      </c>
      <c r="F24" s="2802">
        <v>9355.0384672072596</v>
      </c>
      <c r="G24" s="2802">
        <v>0</v>
      </c>
      <c r="H24" s="2802">
        <v>17009.751019806408</v>
      </c>
      <c r="I24" s="2802">
        <v>162056.72100517704</v>
      </c>
      <c r="J24" s="2803">
        <v>318274.89907244511</v>
      </c>
      <c r="L24" s="2804"/>
    </row>
    <row r="25" spans="1:12" ht="17.25" thickBot="1" x14ac:dyDescent="0.35">
      <c r="A25" s="2806" t="s">
        <v>680</v>
      </c>
      <c r="B25" s="2807">
        <v>7637.1129026031995</v>
      </c>
      <c r="C25" s="2807">
        <v>265809.17757384997</v>
      </c>
      <c r="D25" s="2807">
        <v>45743.515422302531</v>
      </c>
      <c r="E25" s="2807">
        <v>26945.412150214419</v>
      </c>
      <c r="F25" s="2807">
        <v>9376.0088201045492</v>
      </c>
      <c r="G25" s="2807">
        <v>0</v>
      </c>
      <c r="H25" s="2807">
        <v>21967.94222081115</v>
      </c>
      <c r="I25" s="2807">
        <v>162699.68700517702</v>
      </c>
      <c r="J25" s="2808">
        <v>540178.8560950628</v>
      </c>
      <c r="L25" s="2804"/>
    </row>
    <row r="26" spans="1:12" ht="18" hidden="1" customHeight="1" x14ac:dyDescent="0.25">
      <c r="A26" s="2809"/>
      <c r="B26" s="2809"/>
      <c r="C26" s="2809"/>
      <c r="D26" s="2809"/>
      <c r="E26" s="2809"/>
      <c r="F26" s="238"/>
      <c r="G26" s="238"/>
      <c r="H26" s="238"/>
      <c r="I26" s="238"/>
      <c r="J26" s="238"/>
    </row>
    <row r="27" spans="1:12" s="376" customFormat="1" ht="32.25" customHeight="1" thickTop="1" x14ac:dyDescent="0.3">
      <c r="A27" s="3382" t="s">
        <v>4544</v>
      </c>
      <c r="B27" s="3382"/>
      <c r="C27" s="3382"/>
      <c r="D27" s="3382"/>
      <c r="E27" s="3382"/>
      <c r="F27" s="3382"/>
      <c r="G27" s="3382"/>
      <c r="H27" s="3382"/>
      <c r="I27" s="3382"/>
      <c r="J27" s="3382"/>
    </row>
    <row r="28" spans="1:12" s="376" customFormat="1" ht="16.5" x14ac:dyDescent="0.3">
      <c r="A28" s="2810" t="s">
        <v>598</v>
      </c>
      <c r="B28" s="2810"/>
      <c r="C28" s="2810"/>
      <c r="D28" s="2810"/>
      <c r="E28" s="2810"/>
      <c r="F28" s="459"/>
      <c r="G28" s="459"/>
      <c r="H28" s="459"/>
      <c r="I28" s="459"/>
      <c r="J28" s="459"/>
    </row>
    <row r="29" spans="1:12" s="376" customFormat="1" ht="16.5" x14ac:dyDescent="0.3">
      <c r="A29" s="459" t="s">
        <v>4497</v>
      </c>
      <c r="B29" s="2811"/>
      <c r="C29" s="2811"/>
      <c r="D29" s="2811"/>
      <c r="E29" s="2811"/>
      <c r="F29" s="2812"/>
      <c r="G29" s="2812"/>
      <c r="H29" s="2812"/>
      <c r="I29" s="2812"/>
      <c r="J29" s="2812"/>
    </row>
    <row r="30" spans="1:12" x14ac:dyDescent="0.25">
      <c r="A30" s="570"/>
      <c r="B30" s="570"/>
      <c r="C30" s="570"/>
      <c r="D30" s="570"/>
      <c r="E30" s="570"/>
      <c r="F30" s="2813"/>
      <c r="G30" s="2813"/>
      <c r="H30" s="570"/>
      <c r="I30" s="570"/>
    </row>
    <row r="31" spans="1:12" ht="17.25" x14ac:dyDescent="0.3">
      <c r="A31" s="373"/>
      <c r="B31" s="373"/>
      <c r="C31" s="373"/>
      <c r="D31" s="373"/>
      <c r="E31" s="373"/>
      <c r="F31" s="2813"/>
      <c r="G31" s="2813"/>
      <c r="H31" s="570"/>
      <c r="I31" s="570"/>
    </row>
    <row r="32" spans="1:12" ht="17.25" x14ac:dyDescent="0.3">
      <c r="A32" s="373"/>
      <c r="B32" s="373"/>
      <c r="C32" s="373"/>
      <c r="D32" s="373"/>
      <c r="E32" s="373"/>
      <c r="F32" s="2813"/>
      <c r="G32" s="2813"/>
      <c r="H32" s="570"/>
      <c r="I32" s="570"/>
    </row>
    <row r="33" spans="1:9" ht="17.25" x14ac:dyDescent="0.3">
      <c r="A33" s="2814"/>
      <c r="B33" s="373"/>
      <c r="C33" s="373"/>
      <c r="D33" s="373"/>
      <c r="E33" s="373"/>
      <c r="F33" s="2813"/>
      <c r="G33" s="2813"/>
      <c r="H33" s="570"/>
      <c r="I33" s="570"/>
    </row>
    <row r="34" spans="1:9" ht="17.25" x14ac:dyDescent="0.3">
      <c r="A34" s="373"/>
      <c r="B34" s="373"/>
      <c r="C34" s="373"/>
      <c r="D34" s="373"/>
      <c r="E34" s="373"/>
      <c r="F34" s="2813"/>
      <c r="G34" s="2813"/>
      <c r="H34" s="570"/>
      <c r="I34" s="570"/>
    </row>
    <row r="35" spans="1:9" ht="17.25" x14ac:dyDescent="0.3">
      <c r="A35" s="373"/>
      <c r="B35" s="373"/>
      <c r="C35" s="373"/>
      <c r="D35" s="373"/>
      <c r="E35" s="373"/>
      <c r="F35" s="2813"/>
      <c r="G35" s="2813"/>
      <c r="H35" s="570"/>
      <c r="I35" s="570"/>
    </row>
    <row r="36" spans="1:9" ht="17.25" x14ac:dyDescent="0.3">
      <c r="A36" s="373"/>
      <c r="B36" s="373"/>
      <c r="C36" s="373"/>
      <c r="D36" s="373"/>
      <c r="E36" s="373"/>
      <c r="F36" s="2813"/>
      <c r="G36" s="2813"/>
      <c r="H36" s="570"/>
      <c r="I36" s="570"/>
    </row>
    <row r="37" spans="1:9" ht="17.25" x14ac:dyDescent="0.3">
      <c r="A37" s="373"/>
      <c r="B37" s="373"/>
      <c r="C37" s="373"/>
      <c r="D37" s="373"/>
      <c r="E37" s="373"/>
      <c r="F37" s="2813"/>
      <c r="G37" s="2813"/>
      <c r="H37" s="570"/>
      <c r="I37" s="570"/>
    </row>
    <row r="38" spans="1:9" ht="17.25" x14ac:dyDescent="0.3">
      <c r="A38" s="373"/>
      <c r="B38" s="373"/>
      <c r="C38" s="373"/>
      <c r="D38" s="373"/>
      <c r="E38" s="373"/>
      <c r="F38" s="2813"/>
      <c r="G38" s="2813"/>
      <c r="H38" s="570"/>
      <c r="I38" s="570"/>
    </row>
    <row r="39" spans="1:9" ht="17.25" x14ac:dyDescent="0.3">
      <c r="A39" s="373"/>
      <c r="B39" s="373"/>
      <c r="C39" s="373"/>
      <c r="D39" s="373"/>
      <c r="E39" s="373"/>
      <c r="F39" s="2813"/>
      <c r="G39" s="2813"/>
      <c r="H39" s="570"/>
      <c r="I39" s="570"/>
    </row>
    <row r="40" spans="1:9" ht="17.25" x14ac:dyDescent="0.3">
      <c r="A40" s="373"/>
      <c r="B40" s="373"/>
      <c r="C40" s="373"/>
      <c r="D40" s="373"/>
      <c r="E40" s="373"/>
    </row>
    <row r="41" spans="1:9" ht="17.25" x14ac:dyDescent="0.3">
      <c r="A41" s="373"/>
      <c r="B41" s="373"/>
      <c r="C41" s="373"/>
      <c r="D41" s="373"/>
      <c r="E41" s="373"/>
    </row>
    <row r="42" spans="1:9" ht="17.25" x14ac:dyDescent="0.3">
      <c r="A42" s="373"/>
      <c r="B42" s="373"/>
      <c r="C42" s="373"/>
      <c r="D42" s="373"/>
      <c r="E42" s="373"/>
    </row>
    <row r="43" spans="1:9" ht="17.25" x14ac:dyDescent="0.3">
      <c r="A43" s="373"/>
      <c r="B43" s="373"/>
      <c r="C43" s="373"/>
      <c r="D43" s="373"/>
      <c r="E43" s="373"/>
    </row>
    <row r="44" spans="1:9" ht="17.25" x14ac:dyDescent="0.3">
      <c r="A44" s="373"/>
      <c r="B44" s="373"/>
      <c r="C44" s="373"/>
      <c r="D44" s="373"/>
      <c r="E44" s="373"/>
    </row>
    <row r="45" spans="1:9" ht="17.25" x14ac:dyDescent="0.3">
      <c r="A45" s="373"/>
      <c r="B45" s="373"/>
      <c r="C45" s="373"/>
      <c r="D45" s="373"/>
      <c r="E45" s="373"/>
    </row>
    <row r="46" spans="1:9" ht="17.25" x14ac:dyDescent="0.3">
      <c r="A46" s="373"/>
      <c r="B46" s="373"/>
      <c r="C46" s="373"/>
      <c r="D46" s="373"/>
      <c r="E46" s="373"/>
    </row>
    <row r="47" spans="1:9" ht="17.25" x14ac:dyDescent="0.3">
      <c r="A47" s="373"/>
      <c r="B47" s="373"/>
      <c r="C47" s="373"/>
      <c r="D47" s="373"/>
      <c r="E47" s="373"/>
    </row>
    <row r="48" spans="1:9" ht="17.25" x14ac:dyDescent="0.3">
      <c r="A48" s="373"/>
      <c r="B48" s="373"/>
      <c r="C48" s="373"/>
      <c r="D48" s="373"/>
      <c r="E48" s="373"/>
    </row>
    <row r="49" spans="1:5" ht="17.25" x14ac:dyDescent="0.3">
      <c r="A49" s="373"/>
      <c r="B49" s="373"/>
      <c r="C49" s="373"/>
      <c r="D49" s="373"/>
      <c r="E49" s="373"/>
    </row>
    <row r="50" spans="1:5" ht="17.25" x14ac:dyDescent="0.3">
      <c r="A50" s="373"/>
      <c r="B50" s="373"/>
      <c r="C50" s="373"/>
      <c r="D50" s="373"/>
      <c r="E50" s="373"/>
    </row>
    <row r="51" spans="1:5" ht="17.25" x14ac:dyDescent="0.3">
      <c r="A51" s="373"/>
      <c r="B51" s="373"/>
      <c r="C51" s="373"/>
      <c r="D51" s="373"/>
      <c r="E51" s="373"/>
    </row>
    <row r="52" spans="1:5" ht="17.25" x14ac:dyDescent="0.3">
      <c r="A52" s="373"/>
      <c r="B52" s="373"/>
      <c r="C52" s="373"/>
      <c r="D52" s="373"/>
      <c r="E52" s="373"/>
    </row>
    <row r="53" spans="1:5" ht="17.25" x14ac:dyDescent="0.3">
      <c r="A53" s="373"/>
      <c r="B53" s="373"/>
      <c r="C53" s="373"/>
      <c r="D53" s="373"/>
      <c r="E53" s="373"/>
    </row>
    <row r="54" spans="1:5" ht="17.25" x14ac:dyDescent="0.3">
      <c r="A54" s="373"/>
      <c r="B54" s="373"/>
      <c r="C54" s="373"/>
      <c r="D54" s="373"/>
      <c r="E54" s="373"/>
    </row>
    <row r="55" spans="1:5" ht="17.25" x14ac:dyDescent="0.3">
      <c r="A55" s="373"/>
      <c r="B55" s="373"/>
      <c r="C55" s="373"/>
      <c r="D55" s="373"/>
      <c r="E55" s="373"/>
    </row>
    <row r="56" spans="1:5" ht="17.25" x14ac:dyDescent="0.3">
      <c r="A56" s="373"/>
      <c r="B56" s="373"/>
      <c r="C56" s="373"/>
      <c r="D56" s="373"/>
      <c r="E56" s="373"/>
    </row>
    <row r="57" spans="1:5" ht="17.25" x14ac:dyDescent="0.3">
      <c r="A57" s="373"/>
      <c r="B57" s="373"/>
      <c r="C57" s="373"/>
      <c r="D57" s="373"/>
      <c r="E57" s="373"/>
    </row>
    <row r="58" spans="1:5" ht="17.25" x14ac:dyDescent="0.3">
      <c r="A58" s="373"/>
      <c r="B58" s="373"/>
      <c r="C58" s="373"/>
      <c r="D58" s="373"/>
      <c r="E58" s="373"/>
    </row>
    <row r="59" spans="1:5" ht="17.25" x14ac:dyDescent="0.3">
      <c r="A59" s="373"/>
      <c r="B59" s="373"/>
      <c r="C59" s="373"/>
      <c r="D59" s="373"/>
      <c r="E59" s="373"/>
    </row>
    <row r="60" spans="1:5" ht="17.25" x14ac:dyDescent="0.3">
      <c r="A60" s="373"/>
      <c r="B60" s="373"/>
      <c r="C60" s="373"/>
      <c r="D60" s="373"/>
      <c r="E60" s="373"/>
    </row>
    <row r="61" spans="1:5" ht="17.25" x14ac:dyDescent="0.3">
      <c r="A61" s="373"/>
      <c r="B61" s="373"/>
      <c r="C61" s="373"/>
      <c r="D61" s="373"/>
      <c r="E61" s="373"/>
    </row>
    <row r="62" spans="1:5" ht="17.25" x14ac:dyDescent="0.3">
      <c r="A62" s="373"/>
      <c r="B62" s="373"/>
      <c r="C62" s="373"/>
      <c r="D62" s="373"/>
      <c r="E62" s="373"/>
    </row>
    <row r="63" spans="1:5" ht="17.25" x14ac:dyDescent="0.3">
      <c r="A63" s="373"/>
      <c r="B63" s="373"/>
      <c r="C63" s="373"/>
      <c r="D63" s="373"/>
      <c r="E63" s="373"/>
    </row>
    <row r="64" spans="1:5" ht="17.25" x14ac:dyDescent="0.3">
      <c r="A64" s="373"/>
      <c r="B64" s="373"/>
      <c r="C64" s="373"/>
      <c r="D64" s="373"/>
      <c r="E64" s="373"/>
    </row>
    <row r="65" spans="1:5" ht="17.25" x14ac:dyDescent="0.3">
      <c r="A65" s="373"/>
      <c r="B65" s="373"/>
      <c r="C65" s="373"/>
      <c r="D65" s="373"/>
      <c r="E65" s="373"/>
    </row>
    <row r="66" spans="1:5" ht="17.25" x14ac:dyDescent="0.3">
      <c r="A66" s="373"/>
      <c r="B66" s="373"/>
      <c r="C66" s="373"/>
      <c r="D66" s="373"/>
      <c r="E66" s="373"/>
    </row>
    <row r="67" spans="1:5" ht="17.25" x14ac:dyDescent="0.3">
      <c r="A67" s="373"/>
      <c r="B67" s="373"/>
      <c r="C67" s="373"/>
      <c r="D67" s="373"/>
      <c r="E67" s="373"/>
    </row>
    <row r="68" spans="1:5" ht="17.25" x14ac:dyDescent="0.3">
      <c r="A68" s="373"/>
      <c r="B68" s="373"/>
      <c r="C68" s="373"/>
      <c r="D68" s="373"/>
      <c r="E68" s="373"/>
    </row>
    <row r="69" spans="1:5" ht="17.25" x14ac:dyDescent="0.3">
      <c r="A69" s="373"/>
      <c r="B69" s="373"/>
      <c r="C69" s="373"/>
      <c r="D69" s="373"/>
      <c r="E69" s="373"/>
    </row>
    <row r="70" spans="1:5" ht="17.25" x14ac:dyDescent="0.3">
      <c r="A70" s="373"/>
      <c r="B70" s="373"/>
      <c r="C70" s="373"/>
      <c r="D70" s="373"/>
      <c r="E70" s="373"/>
    </row>
    <row r="71" spans="1:5" ht="17.25" x14ac:dyDescent="0.3">
      <c r="A71" s="373"/>
      <c r="B71" s="373"/>
      <c r="C71" s="373"/>
      <c r="D71" s="373"/>
      <c r="E71" s="373"/>
    </row>
    <row r="72" spans="1:5" ht="17.25" x14ac:dyDescent="0.3">
      <c r="A72" s="373"/>
      <c r="B72" s="373"/>
      <c r="C72" s="373"/>
      <c r="D72" s="373"/>
      <c r="E72" s="373"/>
    </row>
    <row r="73" spans="1:5" ht="17.25" x14ac:dyDescent="0.3">
      <c r="A73" s="373"/>
      <c r="B73" s="373"/>
      <c r="C73" s="373"/>
      <c r="D73" s="373"/>
      <c r="E73" s="373"/>
    </row>
    <row r="74" spans="1:5" ht="17.25" x14ac:dyDescent="0.3">
      <c r="A74" s="373"/>
      <c r="B74" s="373"/>
      <c r="C74" s="373"/>
      <c r="D74" s="373"/>
      <c r="E74" s="373"/>
    </row>
    <row r="75" spans="1:5" ht="17.25" x14ac:dyDescent="0.3">
      <c r="A75" s="373"/>
      <c r="B75" s="373"/>
      <c r="C75" s="373"/>
      <c r="D75" s="373"/>
      <c r="E75" s="373"/>
    </row>
    <row r="76" spans="1:5" ht="17.25" x14ac:dyDescent="0.3">
      <c r="A76" s="373"/>
      <c r="B76" s="373"/>
      <c r="C76" s="373"/>
      <c r="D76" s="373"/>
      <c r="E76" s="373"/>
    </row>
    <row r="77" spans="1:5" ht="17.25" x14ac:dyDescent="0.3">
      <c r="A77" s="373"/>
      <c r="B77" s="373"/>
      <c r="C77" s="373"/>
      <c r="D77" s="373"/>
      <c r="E77" s="373"/>
    </row>
    <row r="78" spans="1:5" ht="17.25" x14ac:dyDescent="0.3">
      <c r="A78" s="373"/>
      <c r="B78" s="373"/>
      <c r="C78" s="373"/>
      <c r="D78" s="373"/>
      <c r="E78" s="373"/>
    </row>
    <row r="79" spans="1:5" ht="17.25" x14ac:dyDescent="0.3">
      <c r="A79" s="373"/>
      <c r="B79" s="373"/>
      <c r="C79" s="373"/>
      <c r="D79" s="373"/>
      <c r="E79" s="373"/>
    </row>
    <row r="80" spans="1:5" ht="17.25" x14ac:dyDescent="0.3">
      <c r="A80" s="373"/>
      <c r="B80" s="373"/>
      <c r="C80" s="373"/>
      <c r="D80" s="373"/>
      <c r="E80" s="373"/>
    </row>
    <row r="81" spans="1:5" ht="17.25" x14ac:dyDescent="0.3">
      <c r="A81" s="373"/>
      <c r="B81" s="373"/>
      <c r="C81" s="373"/>
      <c r="D81" s="373"/>
      <c r="E81" s="373"/>
    </row>
    <row r="82" spans="1:5" ht="17.25" x14ac:dyDescent="0.3">
      <c r="A82" s="373"/>
      <c r="B82" s="373"/>
      <c r="C82" s="373"/>
      <c r="D82" s="373"/>
      <c r="E82" s="373"/>
    </row>
  </sheetData>
  <mergeCells count="12">
    <mergeCell ref="A27:J27"/>
    <mergeCell ref="A3:A5"/>
    <mergeCell ref="B3:B5"/>
    <mergeCell ref="C3:C5"/>
    <mergeCell ref="D3:D5"/>
    <mergeCell ref="E3:E5"/>
    <mergeCell ref="F3:I3"/>
    <mergeCell ref="J3:J5"/>
    <mergeCell ref="F4:F5"/>
    <mergeCell ref="G4:G5"/>
    <mergeCell ref="H4:H5"/>
    <mergeCell ref="I4:I5"/>
  </mergeCells>
  <pageMargins left="0.7" right="0.7" top="0.75" bottom="0.75" header="0.3" footer="0.3"/>
  <pageSetup paperSize="9" scale="6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3"/>
  <sheetViews>
    <sheetView topLeftCell="A32" zoomScale="70" zoomScaleNormal="70" zoomScaleSheetLayoutView="70" workbookViewId="0"/>
  </sheetViews>
  <sheetFormatPr defaultColWidth="8.85546875" defaultRowHeight="20.100000000000001" customHeight="1" x14ac:dyDescent="0.25"/>
  <cols>
    <col min="1" max="1" width="4.85546875" style="2818" customWidth="1"/>
    <col min="2" max="2" width="31.85546875" style="2818" bestFit="1" customWidth="1"/>
    <col min="3" max="3" width="14" style="2818" bestFit="1" customWidth="1"/>
    <col min="4" max="5" width="14.42578125" style="2818" bestFit="1" customWidth="1"/>
    <col min="6" max="6" width="14" style="2818" bestFit="1" customWidth="1"/>
    <col min="7" max="7" width="14.42578125" style="2818" bestFit="1" customWidth="1"/>
    <col min="8" max="8" width="14.5703125" style="2818" bestFit="1" customWidth="1"/>
    <col min="9" max="9" width="13.140625" style="2818" customWidth="1"/>
    <col min="10" max="10" width="13.5703125" style="2818" bestFit="1" customWidth="1"/>
    <col min="11" max="11" width="13.7109375" style="2818" customWidth="1"/>
    <col min="12" max="12" width="13.140625" style="2818" bestFit="1" customWidth="1"/>
    <col min="13" max="13" width="13.28515625" style="2818" customWidth="1"/>
    <col min="14" max="14" width="13.5703125" style="2818" customWidth="1"/>
    <col min="15" max="15" width="13.42578125" style="2818" customWidth="1"/>
    <col min="16" max="16" width="12.5703125" style="2818" customWidth="1"/>
    <col min="17" max="18" width="8.85546875" style="2818"/>
    <col min="19" max="19" width="13.5703125" style="2818" bestFit="1" customWidth="1"/>
    <col min="20" max="20" width="8.85546875" style="2818"/>
    <col min="21" max="21" width="11.140625" style="2818" bestFit="1" customWidth="1"/>
    <col min="22" max="16384" width="8.85546875" style="2818"/>
  </cols>
  <sheetData>
    <row r="1" spans="1:16" ht="17.25" x14ac:dyDescent="0.25">
      <c r="A1" s="2815" t="s">
        <v>4545</v>
      </c>
      <c r="B1" s="2816"/>
      <c r="C1" s="2816"/>
      <c r="D1" s="2816"/>
      <c r="E1" s="2816"/>
      <c r="F1" s="2816"/>
      <c r="G1" s="2816"/>
      <c r="H1" s="2816"/>
      <c r="I1" s="2816"/>
      <c r="J1" s="2816"/>
      <c r="K1" s="2816"/>
      <c r="L1" s="2817"/>
      <c r="M1" s="2817"/>
      <c r="N1" s="2817"/>
      <c r="O1" s="2817"/>
    </row>
    <row r="2" spans="1:16" ht="18" thickBot="1" x14ac:dyDescent="0.3">
      <c r="A2" s="2819"/>
      <c r="B2" s="2819"/>
      <c r="C2" s="2820"/>
      <c r="D2" s="2821"/>
      <c r="E2" s="2820"/>
      <c r="F2" s="2822"/>
      <c r="I2" s="2823" t="s">
        <v>4546</v>
      </c>
      <c r="K2" s="2822"/>
      <c r="L2" s="2823"/>
      <c r="M2" s="2822"/>
      <c r="N2" s="2824"/>
      <c r="O2" s="2817"/>
    </row>
    <row r="3" spans="1:16" s="2637" customFormat="1" ht="17.25" thickBot="1" x14ac:dyDescent="0.3">
      <c r="A3" s="3397"/>
      <c r="B3" s="3398"/>
      <c r="C3" s="3399" t="s">
        <v>4547</v>
      </c>
      <c r="D3" s="3400"/>
      <c r="E3" s="3400"/>
      <c r="F3" s="3400"/>
      <c r="G3" s="3401"/>
      <c r="H3" s="2825" t="s">
        <v>595</v>
      </c>
      <c r="I3" s="2825" t="s">
        <v>595</v>
      </c>
    </row>
    <row r="4" spans="1:16" s="2637" customFormat="1" ht="17.25" thickBot="1" x14ac:dyDescent="0.3">
      <c r="A4" s="2826"/>
      <c r="B4" s="2827"/>
      <c r="C4" s="2828">
        <v>44442</v>
      </c>
      <c r="D4" s="2828">
        <v>44449</v>
      </c>
      <c r="E4" s="2829">
        <v>44452</v>
      </c>
      <c r="F4" s="2828">
        <v>44456</v>
      </c>
      <c r="G4" s="2828">
        <v>44463</v>
      </c>
      <c r="H4" s="2830">
        <v>44409</v>
      </c>
      <c r="I4" s="2830">
        <v>44440</v>
      </c>
    </row>
    <row r="5" spans="1:16" ht="17.25" x14ac:dyDescent="0.25">
      <c r="A5" s="2831"/>
      <c r="B5" s="2832"/>
      <c r="C5" s="2833" t="s">
        <v>1084</v>
      </c>
      <c r="D5" s="2833"/>
      <c r="E5" s="2833"/>
      <c r="F5" s="2833"/>
      <c r="G5" s="2833"/>
      <c r="H5" s="2834"/>
      <c r="I5" s="2835"/>
    </row>
    <row r="6" spans="1:16" ht="18" customHeight="1" x14ac:dyDescent="0.25">
      <c r="A6" s="2836">
        <v>1</v>
      </c>
      <c r="B6" s="2837" t="s">
        <v>4548</v>
      </c>
      <c r="C6" s="2838">
        <v>500</v>
      </c>
      <c r="D6" s="2838">
        <v>500</v>
      </c>
      <c r="E6" s="2838">
        <v>0</v>
      </c>
      <c r="F6" s="2838">
        <v>500</v>
      </c>
      <c r="G6" s="2838">
        <v>500</v>
      </c>
      <c r="H6" s="2839">
        <v>2000</v>
      </c>
      <c r="I6" s="2838">
        <f>SUM(C6:G6)</f>
        <v>2000</v>
      </c>
    </row>
    <row r="7" spans="1:16" ht="18" customHeight="1" x14ac:dyDescent="0.25">
      <c r="A7" s="2836">
        <v>2</v>
      </c>
      <c r="B7" s="2837" t="s">
        <v>4549</v>
      </c>
      <c r="C7" s="2838">
        <v>1350</v>
      </c>
      <c r="D7" s="2838">
        <v>1200</v>
      </c>
      <c r="E7" s="2838">
        <v>0</v>
      </c>
      <c r="F7" s="2838">
        <v>1650</v>
      </c>
      <c r="G7" s="2838">
        <v>1300</v>
      </c>
      <c r="H7" s="2839">
        <v>4300</v>
      </c>
      <c r="I7" s="2838">
        <f t="shared" ref="I7:I10" si="0">SUM(C7:G7)</f>
        <v>5500</v>
      </c>
    </row>
    <row r="8" spans="1:16" ht="18" customHeight="1" x14ac:dyDescent="0.25">
      <c r="A8" s="2836">
        <v>3</v>
      </c>
      <c r="B8" s="2840" t="s">
        <v>4550</v>
      </c>
      <c r="C8" s="2838">
        <v>500</v>
      </c>
      <c r="D8" s="2838">
        <v>500</v>
      </c>
      <c r="E8" s="2838">
        <v>0</v>
      </c>
      <c r="F8" s="2838">
        <v>500</v>
      </c>
      <c r="G8" s="2838">
        <v>450</v>
      </c>
      <c r="H8" s="2839">
        <v>1500</v>
      </c>
      <c r="I8" s="2838">
        <f t="shared" si="0"/>
        <v>1950</v>
      </c>
    </row>
    <row r="9" spans="1:16" ht="18" customHeight="1" x14ac:dyDescent="0.25">
      <c r="A9" s="2836">
        <v>4</v>
      </c>
      <c r="B9" s="2837" t="s">
        <v>4551</v>
      </c>
      <c r="C9" s="2838">
        <v>350</v>
      </c>
      <c r="D9" s="2838">
        <v>959.3</v>
      </c>
      <c r="E9" s="2838">
        <v>600</v>
      </c>
      <c r="F9" s="2838">
        <v>400</v>
      </c>
      <c r="G9" s="2838">
        <v>896.9</v>
      </c>
      <c r="H9" s="2839">
        <v>1700</v>
      </c>
      <c r="I9" s="2838">
        <f t="shared" si="0"/>
        <v>3206.2000000000003</v>
      </c>
    </row>
    <row r="10" spans="1:16" ht="18" customHeight="1" x14ac:dyDescent="0.25">
      <c r="A10" s="2836">
        <v>5</v>
      </c>
      <c r="B10" s="2837" t="s">
        <v>4552</v>
      </c>
      <c r="C10" s="2838">
        <f>C8-C9</f>
        <v>150</v>
      </c>
      <c r="D10" s="2838">
        <f t="shared" ref="D10:G10" si="1">D8-D9</f>
        <v>-459.29999999999995</v>
      </c>
      <c r="E10" s="2838">
        <f t="shared" si="1"/>
        <v>-600</v>
      </c>
      <c r="F10" s="2838">
        <f t="shared" si="1"/>
        <v>100</v>
      </c>
      <c r="G10" s="2838">
        <f t="shared" si="1"/>
        <v>-446.9</v>
      </c>
      <c r="H10" s="2841">
        <v>-200</v>
      </c>
      <c r="I10" s="2838">
        <f t="shared" si="0"/>
        <v>-1256.1999999999998</v>
      </c>
    </row>
    <row r="11" spans="1:16" ht="18" thickBot="1" x14ac:dyDescent="0.3">
      <c r="A11" s="2842"/>
      <c r="B11" s="2843"/>
      <c r="C11" s="2844"/>
      <c r="D11" s="2844"/>
      <c r="E11" s="2844"/>
      <c r="F11" s="2844"/>
      <c r="G11" s="2844"/>
      <c r="H11" s="2845"/>
      <c r="I11" s="2844"/>
    </row>
    <row r="12" spans="1:16" s="2848" customFormat="1" ht="20.100000000000001" customHeight="1" x14ac:dyDescent="0.25">
      <c r="A12" s="2846" t="s">
        <v>598</v>
      </c>
      <c r="B12" s="2847"/>
      <c r="C12" s="2847"/>
      <c r="D12" s="2847"/>
      <c r="E12" s="2847"/>
      <c r="F12" s="2847"/>
      <c r="G12" s="2847"/>
      <c r="H12" s="2847"/>
      <c r="I12" s="2847"/>
      <c r="J12" s="2847"/>
      <c r="K12" s="2847"/>
      <c r="L12" s="2847"/>
      <c r="M12" s="2847"/>
      <c r="N12" s="2847"/>
      <c r="O12" s="2847"/>
    </row>
    <row r="13" spans="1:16" s="2848" customFormat="1" ht="20.100000000000001" customHeight="1" x14ac:dyDescent="0.25">
      <c r="A13" s="2849" t="s">
        <v>50</v>
      </c>
      <c r="B13" s="2850"/>
      <c r="C13" s="2850"/>
      <c r="D13" s="2850"/>
      <c r="E13" s="2850"/>
      <c r="F13" s="2850"/>
      <c r="G13" s="2850"/>
      <c r="H13" s="2850"/>
      <c r="I13" s="2850"/>
      <c r="J13" s="2850"/>
      <c r="K13" s="2850"/>
      <c r="L13" s="2850"/>
      <c r="M13" s="2850"/>
      <c r="N13" s="2850"/>
      <c r="O13" s="2850"/>
    </row>
    <row r="14" spans="1:16" ht="20.100000000000001" customHeight="1" x14ac:dyDescent="0.25">
      <c r="A14" s="2817"/>
      <c r="B14" s="2816"/>
      <c r="C14" s="2816"/>
      <c r="D14" s="2816"/>
      <c r="E14" s="2816"/>
      <c r="F14" s="2816"/>
      <c r="G14" s="2816"/>
      <c r="H14" s="2816"/>
      <c r="I14" s="2816"/>
      <c r="J14" s="2816"/>
      <c r="K14" s="2816"/>
      <c r="L14" s="2817"/>
      <c r="M14" s="2817"/>
      <c r="N14" s="2822"/>
      <c r="O14" s="2817"/>
    </row>
    <row r="15" spans="1:16" ht="20.100000000000001" customHeight="1" x14ac:dyDescent="0.25">
      <c r="A15" s="2815" t="s">
        <v>4553</v>
      </c>
      <c r="B15" s="2817"/>
      <c r="C15" s="2817"/>
      <c r="D15" s="2817"/>
      <c r="E15" s="2817"/>
      <c r="F15" s="2817"/>
      <c r="G15" s="2821"/>
    </row>
    <row r="16" spans="1:16" ht="20.100000000000001" customHeight="1" thickBot="1" x14ac:dyDescent="0.3">
      <c r="A16" s="2816"/>
      <c r="B16" s="2817"/>
      <c r="C16" s="2817"/>
      <c r="D16" s="2817"/>
      <c r="E16" s="2817"/>
      <c r="F16" s="2817"/>
      <c r="G16" s="2851"/>
      <c r="H16" s="2851"/>
      <c r="I16" s="2851"/>
      <c r="J16" s="2851"/>
      <c r="K16" s="2851"/>
      <c r="L16" s="2851"/>
      <c r="M16" s="2851"/>
      <c r="N16" s="2851"/>
      <c r="O16" s="2852" t="s">
        <v>681</v>
      </c>
      <c r="P16" s="2821"/>
    </row>
    <row r="17" spans="1:15" s="2637" customFormat="1" ht="20.100000000000001" customHeight="1" thickBot="1" x14ac:dyDescent="0.3">
      <c r="A17" s="3402"/>
      <c r="B17" s="3403"/>
      <c r="C17" s="2830">
        <v>44075</v>
      </c>
      <c r="D17" s="2830">
        <v>44105</v>
      </c>
      <c r="E17" s="2830">
        <v>44136</v>
      </c>
      <c r="F17" s="2830">
        <v>44166</v>
      </c>
      <c r="G17" s="2830">
        <v>44197</v>
      </c>
      <c r="H17" s="2830">
        <v>44228</v>
      </c>
      <c r="I17" s="2830">
        <v>44256</v>
      </c>
      <c r="J17" s="2830">
        <v>44287</v>
      </c>
      <c r="K17" s="2830">
        <v>44317</v>
      </c>
      <c r="L17" s="2830">
        <v>44348</v>
      </c>
      <c r="M17" s="2830">
        <v>44378</v>
      </c>
      <c r="N17" s="2830">
        <v>44409</v>
      </c>
      <c r="O17" s="2830">
        <v>44440</v>
      </c>
    </row>
    <row r="18" spans="1:15" ht="20.100000000000001" customHeight="1" x14ac:dyDescent="0.25">
      <c r="A18" s="2853"/>
      <c r="B18" s="2854"/>
      <c r="C18" s="2855"/>
      <c r="D18" s="2856"/>
      <c r="E18" s="2856"/>
      <c r="F18" s="2856"/>
      <c r="G18" s="2856"/>
      <c r="H18" s="2856"/>
      <c r="I18" s="2856"/>
      <c r="J18" s="2856"/>
      <c r="K18" s="2856"/>
      <c r="L18" s="2856"/>
      <c r="M18" s="2856"/>
      <c r="N18" s="2856"/>
      <c r="O18" s="2856"/>
    </row>
    <row r="19" spans="1:15" ht="20.100000000000001" customHeight="1" x14ac:dyDescent="0.25">
      <c r="A19" s="2857">
        <v>1</v>
      </c>
      <c r="B19" s="2858" t="s">
        <v>4554</v>
      </c>
      <c r="C19" s="2859" t="s">
        <v>16</v>
      </c>
      <c r="D19" s="2860" t="s">
        <v>16</v>
      </c>
      <c r="E19" s="2860">
        <v>3200</v>
      </c>
      <c r="F19" s="2860">
        <v>3200</v>
      </c>
      <c r="G19" s="2860">
        <v>4000</v>
      </c>
      <c r="H19" s="2860">
        <v>3000</v>
      </c>
      <c r="I19" s="2860">
        <v>2400</v>
      </c>
      <c r="J19" s="2860">
        <v>3600</v>
      </c>
      <c r="K19" s="2860">
        <v>4000</v>
      </c>
      <c r="L19" s="2860">
        <v>6000</v>
      </c>
      <c r="M19" s="2860">
        <v>3500</v>
      </c>
      <c r="N19" s="2860">
        <v>2000</v>
      </c>
      <c r="O19" s="2860">
        <v>2000</v>
      </c>
    </row>
    <row r="20" spans="1:15" ht="20.100000000000001" customHeight="1" x14ac:dyDescent="0.25">
      <c r="A20" s="2861"/>
      <c r="B20" s="2858"/>
      <c r="C20" s="2841" t="s">
        <v>16</v>
      </c>
      <c r="D20" s="2862" t="s">
        <v>16</v>
      </c>
      <c r="E20" s="2862"/>
      <c r="F20" s="2862"/>
      <c r="G20" s="2862"/>
      <c r="H20" s="2862"/>
      <c r="I20" s="2862"/>
      <c r="J20" s="2862"/>
      <c r="K20" s="2862"/>
      <c r="L20" s="2862"/>
      <c r="M20" s="2862"/>
      <c r="N20" s="2862"/>
      <c r="O20" s="2862"/>
    </row>
    <row r="21" spans="1:15" ht="20.100000000000001" customHeight="1" x14ac:dyDescent="0.25">
      <c r="A21" s="2857">
        <v>2</v>
      </c>
      <c r="B21" s="2858" t="s">
        <v>4555</v>
      </c>
      <c r="C21" s="2859" t="s">
        <v>16</v>
      </c>
      <c r="D21" s="2860" t="s">
        <v>16</v>
      </c>
      <c r="E21" s="2860">
        <v>11800</v>
      </c>
      <c r="F21" s="2860">
        <v>10200</v>
      </c>
      <c r="G21" s="2860">
        <v>12500</v>
      </c>
      <c r="H21" s="2860">
        <v>10400</v>
      </c>
      <c r="I21" s="2860">
        <v>7200</v>
      </c>
      <c r="J21" s="2860">
        <v>10000</v>
      </c>
      <c r="K21" s="2860">
        <v>8700</v>
      </c>
      <c r="L21" s="2860">
        <v>22100</v>
      </c>
      <c r="M21" s="2860">
        <v>10900</v>
      </c>
      <c r="N21" s="2860">
        <v>4300</v>
      </c>
      <c r="O21" s="2860">
        <f>SUM(O22:O24)</f>
        <v>5500</v>
      </c>
    </row>
    <row r="22" spans="1:15" ht="20.100000000000001" customHeight="1" x14ac:dyDescent="0.25">
      <c r="A22" s="2861"/>
      <c r="B22" s="2863" t="s">
        <v>4556</v>
      </c>
      <c r="C22" s="2841" t="s">
        <v>16</v>
      </c>
      <c r="D22" s="2862" t="s">
        <v>16</v>
      </c>
      <c r="E22" s="2862">
        <v>3000</v>
      </c>
      <c r="F22" s="2862">
        <v>5200</v>
      </c>
      <c r="G22" s="2862">
        <v>3400</v>
      </c>
      <c r="H22" s="2862">
        <v>5500</v>
      </c>
      <c r="I22" s="2862">
        <v>0</v>
      </c>
      <c r="J22" s="2862">
        <v>2400</v>
      </c>
      <c r="K22" s="2862">
        <v>2300</v>
      </c>
      <c r="L22" s="2862">
        <v>4750</v>
      </c>
      <c r="M22" s="2862">
        <v>3400</v>
      </c>
      <c r="N22" s="2862">
        <v>0</v>
      </c>
      <c r="O22" s="2862">
        <v>0</v>
      </c>
    </row>
    <row r="23" spans="1:15" ht="20.100000000000001" customHeight="1" x14ac:dyDescent="0.25">
      <c r="A23" s="2861"/>
      <c r="B23" s="2858" t="s">
        <v>4557</v>
      </c>
      <c r="C23" s="2841" t="s">
        <v>16</v>
      </c>
      <c r="D23" s="2862" t="s">
        <v>16</v>
      </c>
      <c r="E23" s="2862">
        <v>3200</v>
      </c>
      <c r="F23" s="2862">
        <v>0</v>
      </c>
      <c r="G23" s="2862">
        <v>6100</v>
      </c>
      <c r="H23" s="2862">
        <v>2300</v>
      </c>
      <c r="I23" s="2862">
        <v>3600</v>
      </c>
      <c r="J23" s="2862">
        <v>1600</v>
      </c>
      <c r="K23" s="2862">
        <v>4500</v>
      </c>
      <c r="L23" s="2862">
        <v>7750</v>
      </c>
      <c r="M23" s="2862">
        <v>2900</v>
      </c>
      <c r="N23" s="2862">
        <v>2050</v>
      </c>
      <c r="O23" s="2862">
        <v>2500</v>
      </c>
    </row>
    <row r="24" spans="1:15" ht="20.100000000000001" customHeight="1" x14ac:dyDescent="0.25">
      <c r="A24" s="2861"/>
      <c r="B24" s="2858" t="s">
        <v>4558</v>
      </c>
      <c r="C24" s="2841" t="s">
        <v>16</v>
      </c>
      <c r="D24" s="2841" t="s">
        <v>16</v>
      </c>
      <c r="E24" s="2841">
        <v>5600</v>
      </c>
      <c r="F24" s="2841">
        <v>5000</v>
      </c>
      <c r="G24" s="2841">
        <v>3000</v>
      </c>
      <c r="H24" s="2862">
        <v>2600</v>
      </c>
      <c r="I24" s="2841">
        <v>3600</v>
      </c>
      <c r="J24" s="2841">
        <v>6000</v>
      </c>
      <c r="K24" s="2841">
        <v>1900</v>
      </c>
      <c r="L24" s="2841">
        <v>9600</v>
      </c>
      <c r="M24" s="2841">
        <v>4600</v>
      </c>
      <c r="N24" s="2841">
        <v>2250</v>
      </c>
      <c r="O24" s="2841">
        <v>3000</v>
      </c>
    </row>
    <row r="25" spans="1:15" ht="20.100000000000001" customHeight="1" x14ac:dyDescent="0.25">
      <c r="A25" s="2857">
        <v>3</v>
      </c>
      <c r="B25" s="2863" t="s">
        <v>4559</v>
      </c>
      <c r="C25" s="2859" t="s">
        <v>16</v>
      </c>
      <c r="D25" s="2859" t="s">
        <v>16</v>
      </c>
      <c r="E25" s="2859">
        <v>2700</v>
      </c>
      <c r="F25" s="2859">
        <v>3200</v>
      </c>
      <c r="G25" s="2859">
        <v>4000</v>
      </c>
      <c r="H25" s="2859">
        <v>3000</v>
      </c>
      <c r="I25" s="2859">
        <v>2400</v>
      </c>
      <c r="J25" s="2859">
        <v>3300</v>
      </c>
      <c r="K25" s="2859">
        <v>4350</v>
      </c>
      <c r="L25" s="2859">
        <v>9100</v>
      </c>
      <c r="M25" s="2859">
        <v>3500</v>
      </c>
      <c r="N25" s="2859">
        <v>1500</v>
      </c>
      <c r="O25" s="2859">
        <f>SUM(O26:O28)</f>
        <v>1950</v>
      </c>
    </row>
    <row r="26" spans="1:15" ht="20.100000000000001" customHeight="1" x14ac:dyDescent="0.25">
      <c r="A26" s="2857"/>
      <c r="B26" s="2863" t="s">
        <v>4556</v>
      </c>
      <c r="C26" s="2841" t="s">
        <v>16</v>
      </c>
      <c r="D26" s="2862" t="s">
        <v>16</v>
      </c>
      <c r="E26" s="2862">
        <v>800</v>
      </c>
      <c r="F26" s="2841">
        <v>1600</v>
      </c>
      <c r="G26" s="2841">
        <v>1000</v>
      </c>
      <c r="H26" s="2841">
        <v>1500</v>
      </c>
      <c r="I26" s="2841">
        <v>0</v>
      </c>
      <c r="J26" s="2862">
        <v>900</v>
      </c>
      <c r="K26" s="2862">
        <v>1000</v>
      </c>
      <c r="L26" s="2862">
        <v>2006.2</v>
      </c>
      <c r="M26" s="2841">
        <v>1000</v>
      </c>
      <c r="N26" s="2841">
        <v>0</v>
      </c>
      <c r="O26" s="2841">
        <v>0</v>
      </c>
    </row>
    <row r="27" spans="1:15" ht="20.100000000000001" customHeight="1" x14ac:dyDescent="0.25">
      <c r="A27" s="2861"/>
      <c r="B27" s="2858" t="s">
        <v>4557</v>
      </c>
      <c r="C27" s="2841" t="s">
        <v>16</v>
      </c>
      <c r="D27" s="2841" t="s">
        <v>16</v>
      </c>
      <c r="E27" s="2841">
        <v>800</v>
      </c>
      <c r="F27" s="2841">
        <v>0</v>
      </c>
      <c r="G27" s="2841">
        <v>2000</v>
      </c>
      <c r="H27" s="2841">
        <v>700</v>
      </c>
      <c r="I27" s="2841">
        <v>1200</v>
      </c>
      <c r="J27" s="2841">
        <v>200</v>
      </c>
      <c r="K27" s="2841">
        <v>2350</v>
      </c>
      <c r="L27" s="2841">
        <v>3020.6</v>
      </c>
      <c r="M27" s="2841">
        <v>1000</v>
      </c>
      <c r="N27" s="2841">
        <v>1000</v>
      </c>
      <c r="O27" s="2841">
        <v>950</v>
      </c>
    </row>
    <row r="28" spans="1:15" ht="20.100000000000001" customHeight="1" x14ac:dyDescent="0.25">
      <c r="A28" s="2861"/>
      <c r="B28" s="2858" t="s">
        <v>4558</v>
      </c>
      <c r="C28" s="2841" t="s">
        <v>16</v>
      </c>
      <c r="D28" s="2841" t="s">
        <v>16</v>
      </c>
      <c r="E28" s="2841">
        <v>1100</v>
      </c>
      <c r="F28" s="2841">
        <v>1600</v>
      </c>
      <c r="G28" s="2841">
        <v>1000</v>
      </c>
      <c r="H28" s="2841">
        <v>800</v>
      </c>
      <c r="I28" s="2841">
        <v>1200</v>
      </c>
      <c r="J28" s="2841">
        <v>2200</v>
      </c>
      <c r="K28" s="2841">
        <v>1000</v>
      </c>
      <c r="L28" s="2841">
        <v>4073.2</v>
      </c>
      <c r="M28" s="2841">
        <v>1500</v>
      </c>
      <c r="N28" s="2841">
        <v>500</v>
      </c>
      <c r="O28" s="2841">
        <v>1000</v>
      </c>
    </row>
    <row r="29" spans="1:15" ht="20.100000000000001" customHeight="1" thickBot="1" x14ac:dyDescent="0.3">
      <c r="A29" s="2826"/>
      <c r="B29" s="2827"/>
      <c r="C29" s="2864"/>
      <c r="D29" s="2865"/>
      <c r="E29" s="2864"/>
      <c r="F29" s="2864"/>
      <c r="G29" s="2864"/>
      <c r="H29" s="2864"/>
      <c r="I29" s="2864"/>
      <c r="J29" s="2864"/>
      <c r="K29" s="2864"/>
      <c r="L29" s="2864"/>
      <c r="M29" s="2864"/>
      <c r="N29" s="2864"/>
      <c r="O29" s="2864"/>
    </row>
    <row r="30" spans="1:15" s="2848" customFormat="1" ht="20.100000000000001" customHeight="1" x14ac:dyDescent="0.25">
      <c r="A30" s="2849" t="s">
        <v>598</v>
      </c>
      <c r="B30" s="2847"/>
      <c r="C30" s="2847"/>
      <c r="D30" s="2847"/>
      <c r="E30" s="2847"/>
      <c r="F30" s="2847"/>
      <c r="G30" s="2847"/>
      <c r="H30" s="2847"/>
      <c r="I30" s="2847"/>
      <c r="J30" s="2847"/>
      <c r="K30" s="2847"/>
      <c r="L30" s="2847"/>
      <c r="M30" s="2847"/>
      <c r="N30" s="2847"/>
      <c r="O30" s="2847"/>
    </row>
    <row r="31" spans="1:15" s="2848" customFormat="1" ht="20.100000000000001" customHeight="1" x14ac:dyDescent="0.25">
      <c r="A31" s="2849" t="s">
        <v>50</v>
      </c>
      <c r="B31" s="2847"/>
      <c r="C31" s="2847"/>
      <c r="D31" s="2847"/>
      <c r="E31" s="2847"/>
      <c r="F31" s="2847"/>
      <c r="G31" s="2847"/>
      <c r="H31" s="2847"/>
      <c r="I31" s="2847"/>
      <c r="J31" s="2847"/>
      <c r="K31" s="2847"/>
      <c r="L31" s="2847"/>
      <c r="M31" s="2847"/>
      <c r="N31" s="2847"/>
      <c r="O31" s="2847"/>
    </row>
    <row r="32" spans="1:15" ht="20.100000000000001" customHeight="1" x14ac:dyDescent="0.25">
      <c r="A32" s="2822"/>
      <c r="B32" s="2816"/>
      <c r="C32" s="2816"/>
      <c r="D32" s="2816"/>
      <c r="E32" s="2816"/>
      <c r="F32" s="2816"/>
      <c r="G32" s="2816"/>
      <c r="H32" s="2816"/>
      <c r="I32" s="2816"/>
      <c r="J32" s="2816"/>
      <c r="K32" s="2816"/>
      <c r="L32" s="2817"/>
      <c r="M32" s="2817"/>
      <c r="N32" s="2817"/>
      <c r="O32" s="2817"/>
    </row>
    <row r="33" spans="1:18" ht="20.100000000000001" customHeight="1" x14ac:dyDescent="0.25">
      <c r="A33" s="2815" t="s">
        <v>4560</v>
      </c>
      <c r="B33" s="2817"/>
      <c r="C33" s="2817"/>
      <c r="D33" s="2817"/>
      <c r="E33" s="2817"/>
      <c r="F33" s="2821"/>
    </row>
    <row r="34" spans="1:18" ht="20.100000000000001" customHeight="1" thickBot="1" x14ac:dyDescent="0.3">
      <c r="A34" s="2815"/>
      <c r="B34" s="2817"/>
      <c r="C34" s="2817"/>
      <c r="D34" s="2817"/>
      <c r="E34" s="2817"/>
      <c r="F34" s="2851"/>
      <c r="G34" s="2851"/>
      <c r="H34" s="2851"/>
      <c r="I34" s="2851"/>
      <c r="J34" s="2851"/>
      <c r="K34" s="2851"/>
      <c r="L34" s="2851"/>
      <c r="M34" s="2851"/>
      <c r="N34" s="2820"/>
      <c r="O34" s="2852" t="s">
        <v>1796</v>
      </c>
      <c r="P34" s="2821"/>
    </row>
    <row r="35" spans="1:18" s="2637" customFormat="1" ht="20.100000000000001" customHeight="1" thickBot="1" x14ac:dyDescent="0.3">
      <c r="A35" s="2866"/>
      <c r="B35" s="2867"/>
      <c r="C35" s="2830">
        <v>44075</v>
      </c>
      <c r="D35" s="2830">
        <v>44105</v>
      </c>
      <c r="E35" s="2830">
        <v>44136</v>
      </c>
      <c r="F35" s="2830">
        <v>44166</v>
      </c>
      <c r="G35" s="2830">
        <v>44197</v>
      </c>
      <c r="H35" s="2830">
        <v>44228</v>
      </c>
      <c r="I35" s="2830">
        <v>44256</v>
      </c>
      <c r="J35" s="2830">
        <v>44287</v>
      </c>
      <c r="K35" s="2830">
        <v>44317</v>
      </c>
      <c r="L35" s="2830">
        <v>44348</v>
      </c>
      <c r="M35" s="2830">
        <v>44378</v>
      </c>
      <c r="N35" s="2830">
        <v>44409</v>
      </c>
      <c r="O35" s="2830">
        <v>44440</v>
      </c>
    </row>
    <row r="36" spans="1:18" ht="20.100000000000001" customHeight="1" x14ac:dyDescent="0.25">
      <c r="A36" s="2857">
        <v>4</v>
      </c>
      <c r="B36" s="2868" t="s">
        <v>4561</v>
      </c>
      <c r="C36" s="2869"/>
      <c r="D36" s="2869"/>
      <c r="E36" s="2869"/>
      <c r="F36" s="2869"/>
      <c r="G36" s="2869"/>
      <c r="H36" s="2869"/>
      <c r="I36" s="2869"/>
      <c r="J36" s="2869"/>
      <c r="K36" s="2869"/>
      <c r="L36" s="2869"/>
      <c r="M36" s="2869"/>
      <c r="N36" s="2869"/>
      <c r="O36" s="2869"/>
    </row>
    <row r="37" spans="1:18" ht="20.100000000000001" customHeight="1" x14ac:dyDescent="0.25">
      <c r="A37" s="2861"/>
      <c r="B37" s="2870" t="s">
        <v>4556</v>
      </c>
      <c r="C37" s="2871" t="s">
        <v>16</v>
      </c>
      <c r="D37" s="2871" t="s">
        <v>16</v>
      </c>
      <c r="E37" s="2871">
        <v>0.38</v>
      </c>
      <c r="F37" s="2871">
        <v>0.25</v>
      </c>
      <c r="G37" s="2871">
        <v>0.22</v>
      </c>
      <c r="H37" s="2871">
        <v>0.14000000000000001</v>
      </c>
      <c r="I37" s="2871">
        <v>0.17</v>
      </c>
      <c r="J37" s="2871">
        <v>0.4</v>
      </c>
      <c r="K37" s="2871">
        <v>0.62</v>
      </c>
      <c r="L37" s="2871">
        <v>1.01</v>
      </c>
      <c r="M37" s="2871">
        <v>0.64</v>
      </c>
      <c r="N37" s="2871">
        <v>0.69</v>
      </c>
      <c r="O37" s="2871">
        <v>0.61</v>
      </c>
    </row>
    <row r="38" spans="1:18" ht="20.100000000000001" customHeight="1" x14ac:dyDescent="0.25">
      <c r="A38" s="2861"/>
      <c r="B38" s="2868" t="s">
        <v>4557</v>
      </c>
      <c r="C38" s="2871" t="s">
        <v>16</v>
      </c>
      <c r="D38" s="2871" t="s">
        <v>16</v>
      </c>
      <c r="E38" s="2871">
        <v>0.77</v>
      </c>
      <c r="F38" s="2871">
        <v>0.31</v>
      </c>
      <c r="G38" s="2871">
        <v>0.28000000000000003</v>
      </c>
      <c r="H38" s="2871">
        <v>0.24</v>
      </c>
      <c r="I38" s="2871">
        <v>0.27</v>
      </c>
      <c r="J38" s="2871">
        <v>0.47</v>
      </c>
      <c r="K38" s="2871">
        <v>0.82</v>
      </c>
      <c r="L38" s="2871">
        <v>1.22</v>
      </c>
      <c r="M38" s="2871">
        <v>0.78</v>
      </c>
      <c r="N38" s="2871">
        <v>0.83</v>
      </c>
      <c r="O38" s="2871">
        <v>0.88</v>
      </c>
    </row>
    <row r="39" spans="1:18" ht="20.100000000000001" customHeight="1" x14ac:dyDescent="0.25">
      <c r="A39" s="2861"/>
      <c r="B39" s="2868" t="s">
        <v>4558</v>
      </c>
      <c r="C39" s="2871">
        <v>1.38</v>
      </c>
      <c r="D39" s="2871" t="s">
        <v>16</v>
      </c>
      <c r="E39" s="2871">
        <v>0.73</v>
      </c>
      <c r="F39" s="2871">
        <v>0.4</v>
      </c>
      <c r="G39" s="2871">
        <v>0.39</v>
      </c>
      <c r="H39" s="2871">
        <v>0.34</v>
      </c>
      <c r="I39" s="2871">
        <v>0.4</v>
      </c>
      <c r="J39" s="2871">
        <v>0.67</v>
      </c>
      <c r="K39" s="2871">
        <v>0.97</v>
      </c>
      <c r="L39" s="2871">
        <v>1.48</v>
      </c>
      <c r="M39" s="2871">
        <v>0.92</v>
      </c>
      <c r="N39" s="2871">
        <v>0.98</v>
      </c>
      <c r="O39" s="2871">
        <v>0.97</v>
      </c>
    </row>
    <row r="40" spans="1:18" ht="20.100000000000001" customHeight="1" x14ac:dyDescent="0.25">
      <c r="A40" s="2857">
        <v>5</v>
      </c>
      <c r="B40" s="2868" t="s">
        <v>4562</v>
      </c>
      <c r="C40" s="2871">
        <v>1.38</v>
      </c>
      <c r="D40" s="2871" t="s">
        <v>16</v>
      </c>
      <c r="E40" s="2871">
        <v>0.64</v>
      </c>
      <c r="F40" s="2871">
        <v>0.31</v>
      </c>
      <c r="G40" s="2871">
        <v>0.28999999999999998</v>
      </c>
      <c r="H40" s="2871">
        <v>0.24</v>
      </c>
      <c r="I40" s="2871">
        <v>0.28000000000000003</v>
      </c>
      <c r="J40" s="2871">
        <v>0.49</v>
      </c>
      <c r="K40" s="2871">
        <v>0.8</v>
      </c>
      <c r="L40" s="2871">
        <v>1.29</v>
      </c>
      <c r="M40" s="2871">
        <v>0.75</v>
      </c>
      <c r="N40" s="2871">
        <v>0.83</v>
      </c>
      <c r="O40" s="2871">
        <v>0.78</v>
      </c>
      <c r="R40" s="2872"/>
    </row>
    <row r="41" spans="1:18" ht="20.100000000000001" customHeight="1" thickBot="1" x14ac:dyDescent="0.3">
      <c r="A41" s="2826"/>
      <c r="B41" s="2873"/>
      <c r="C41" s="2865"/>
      <c r="D41" s="2865"/>
      <c r="E41" s="2865"/>
      <c r="F41" s="2865"/>
      <c r="G41" s="2865"/>
      <c r="H41" s="2865"/>
      <c r="I41" s="2865"/>
      <c r="J41" s="2865"/>
      <c r="K41" s="2865"/>
      <c r="L41" s="2865"/>
      <c r="M41" s="2865"/>
      <c r="N41" s="2865"/>
      <c r="O41" s="2865"/>
    </row>
    <row r="42" spans="1:18" s="2848" customFormat="1" ht="20.100000000000001" customHeight="1" x14ac:dyDescent="0.25">
      <c r="A42" s="2849" t="s">
        <v>598</v>
      </c>
      <c r="B42" s="2847"/>
      <c r="C42" s="2847"/>
      <c r="D42" s="2847"/>
      <c r="E42" s="2847"/>
      <c r="F42" s="2847"/>
      <c r="G42" s="2847"/>
      <c r="H42" s="2847"/>
      <c r="I42" s="2847"/>
      <c r="J42" s="2847"/>
      <c r="K42" s="2847"/>
      <c r="L42" s="2847"/>
      <c r="M42" s="2847"/>
      <c r="N42" s="2847"/>
      <c r="O42" s="2847"/>
    </row>
    <row r="43" spans="1:18" s="2848" customFormat="1" ht="20.100000000000001" customHeight="1" x14ac:dyDescent="0.25">
      <c r="A43" s="2849" t="s">
        <v>50</v>
      </c>
    </row>
  </sheetData>
  <mergeCells count="3">
    <mergeCell ref="A3:B3"/>
    <mergeCell ref="C3:G3"/>
    <mergeCell ref="A17:B17"/>
  </mergeCells>
  <pageMargins left="0.75" right="0.75" top="0.75" bottom="0.75" header="0.31496062992126" footer="0"/>
  <pageSetup paperSize="9" scale="54" fitToHeight="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3"/>
  <sheetViews>
    <sheetView topLeftCell="A9" zoomScale="70" zoomScaleNormal="70" zoomScaleSheetLayoutView="70" workbookViewId="0"/>
  </sheetViews>
  <sheetFormatPr defaultColWidth="9.140625" defaultRowHeight="20.100000000000001" customHeight="1" x14ac:dyDescent="0.25"/>
  <cols>
    <col min="1" max="1" width="5.140625" style="2874" customWidth="1"/>
    <col min="2" max="2" width="33.140625" style="2874" customWidth="1"/>
    <col min="3" max="3" width="14" style="2874" bestFit="1" customWidth="1"/>
    <col min="4" max="5" width="13" style="2874" customWidth="1"/>
    <col min="6" max="6" width="14" style="2874" bestFit="1" customWidth="1"/>
    <col min="7" max="7" width="12.42578125" style="2874" bestFit="1" customWidth="1"/>
    <col min="8" max="15" width="11.7109375" style="2874" customWidth="1"/>
    <col min="16" max="16384" width="9.140625" style="2874"/>
  </cols>
  <sheetData>
    <row r="1" spans="1:23" ht="20.100000000000001" customHeight="1" x14ac:dyDescent="0.25">
      <c r="A1" s="2815" t="s">
        <v>4563</v>
      </c>
      <c r="B1" s="2816"/>
      <c r="C1" s="2816"/>
      <c r="D1" s="2816"/>
      <c r="E1" s="2816"/>
      <c r="F1" s="2816"/>
      <c r="G1" s="2816"/>
      <c r="H1" s="2816"/>
      <c r="I1" s="2816"/>
      <c r="J1" s="2817"/>
    </row>
    <row r="2" spans="1:23" ht="20.100000000000001" customHeight="1" thickBot="1" x14ac:dyDescent="0.3">
      <c r="A2" s="2816"/>
      <c r="B2" s="2816"/>
      <c r="D2" s="2821"/>
      <c r="E2" s="2821"/>
      <c r="F2" s="2821"/>
      <c r="H2" s="2821"/>
      <c r="I2" s="2875" t="s">
        <v>4564</v>
      </c>
      <c r="J2" s="2821"/>
      <c r="K2" s="2821"/>
    </row>
    <row r="3" spans="1:23" ht="20.100000000000001" customHeight="1" thickBot="1" x14ac:dyDescent="0.3">
      <c r="A3" s="3404"/>
      <c r="B3" s="3405"/>
      <c r="C3" s="3406" t="s">
        <v>4547</v>
      </c>
      <c r="D3" s="3407"/>
      <c r="E3" s="3407"/>
      <c r="F3" s="3407"/>
      <c r="G3" s="3408"/>
      <c r="H3" s="3399" t="s">
        <v>595</v>
      </c>
      <c r="I3" s="3401"/>
    </row>
    <row r="4" spans="1:23" ht="20.100000000000001" customHeight="1" thickBot="1" x14ac:dyDescent="0.3">
      <c r="A4" s="2876"/>
      <c r="B4" s="2877"/>
      <c r="C4" s="2828">
        <v>44442</v>
      </c>
      <c r="D4" s="2828">
        <v>44449</v>
      </c>
      <c r="E4" s="2828">
        <v>44456</v>
      </c>
      <c r="F4" s="2828">
        <v>44463</v>
      </c>
      <c r="G4" s="2828">
        <v>44468</v>
      </c>
      <c r="H4" s="2878">
        <v>44409</v>
      </c>
      <c r="I4" s="2878">
        <v>44440</v>
      </c>
      <c r="J4" s="2817"/>
      <c r="K4" s="2817"/>
      <c r="L4" s="2879"/>
      <c r="N4" s="2817"/>
      <c r="O4" s="2817"/>
      <c r="P4" s="2817"/>
      <c r="Q4" s="2817"/>
      <c r="R4" s="2817"/>
    </row>
    <row r="5" spans="1:23" ht="20.100000000000001" customHeight="1" x14ac:dyDescent="0.25">
      <c r="A5" s="2880"/>
      <c r="B5" s="2881"/>
      <c r="C5" s="2882"/>
      <c r="D5" s="2882"/>
      <c r="E5" s="2882"/>
      <c r="F5" s="2882"/>
      <c r="G5" s="2882"/>
      <c r="H5" s="2882"/>
      <c r="I5" s="2882"/>
      <c r="J5" s="2817"/>
      <c r="K5" s="2817"/>
      <c r="L5" s="2883"/>
      <c r="N5" s="2817"/>
      <c r="O5" s="2817"/>
      <c r="P5" s="2817"/>
      <c r="Q5" s="2817"/>
      <c r="R5" s="2817"/>
      <c r="S5" s="2817"/>
      <c r="T5" s="2817"/>
      <c r="U5" s="2817"/>
      <c r="V5" s="2817"/>
      <c r="W5" s="2817"/>
    </row>
    <row r="6" spans="1:23" ht="20.100000000000001" customHeight="1" x14ac:dyDescent="0.25">
      <c r="A6" s="2857">
        <v>1</v>
      </c>
      <c r="B6" s="2884" t="s">
        <v>4548</v>
      </c>
      <c r="C6" s="2839">
        <v>3000</v>
      </c>
      <c r="D6" s="2839">
        <v>1500</v>
      </c>
      <c r="E6" s="2839">
        <v>1500</v>
      </c>
      <c r="F6" s="2839">
        <v>1500</v>
      </c>
      <c r="G6" s="2839">
        <v>0</v>
      </c>
      <c r="H6" s="2839">
        <v>7000</v>
      </c>
      <c r="I6" s="2839">
        <f>SUM(C6:G6)</f>
        <v>7500</v>
      </c>
      <c r="L6" s="2885"/>
    </row>
    <row r="7" spans="1:23" ht="20.100000000000001" customHeight="1" x14ac:dyDescent="0.25">
      <c r="A7" s="2857">
        <v>2</v>
      </c>
      <c r="B7" s="2884" t="s">
        <v>4549</v>
      </c>
      <c r="C7" s="2839">
        <v>6500</v>
      </c>
      <c r="D7" s="2839">
        <v>3950</v>
      </c>
      <c r="E7" s="2839">
        <v>4500</v>
      </c>
      <c r="F7" s="2839">
        <v>3200</v>
      </c>
      <c r="G7" s="2839">
        <v>0</v>
      </c>
      <c r="H7" s="2839">
        <v>14650</v>
      </c>
      <c r="I7" s="2839">
        <f t="shared" ref="I7:I10" si="0">SUM(C7:G7)</f>
        <v>18150</v>
      </c>
      <c r="L7" s="2885"/>
    </row>
    <row r="8" spans="1:23" ht="20.100000000000001" customHeight="1" x14ac:dyDescent="0.25">
      <c r="A8" s="2857">
        <v>3</v>
      </c>
      <c r="B8" s="2886" t="s">
        <v>4550</v>
      </c>
      <c r="C8" s="2839">
        <v>3000</v>
      </c>
      <c r="D8" s="2839">
        <v>2500</v>
      </c>
      <c r="E8" s="2839">
        <v>3000</v>
      </c>
      <c r="F8" s="2839">
        <v>300</v>
      </c>
      <c r="G8" s="2839">
        <v>0</v>
      </c>
      <c r="H8" s="2839">
        <v>4600</v>
      </c>
      <c r="I8" s="2839">
        <f t="shared" si="0"/>
        <v>8800</v>
      </c>
      <c r="L8" s="2885"/>
    </row>
    <row r="9" spans="1:23" ht="20.100000000000001" customHeight="1" x14ac:dyDescent="0.25">
      <c r="A9" s="2857">
        <v>4</v>
      </c>
      <c r="B9" s="2884" t="s">
        <v>4551</v>
      </c>
      <c r="C9" s="2839">
        <v>11850</v>
      </c>
      <c r="D9" s="2839">
        <v>3650</v>
      </c>
      <c r="E9" s="2839">
        <v>956.2</v>
      </c>
      <c r="F9" s="2839">
        <v>0</v>
      </c>
      <c r="G9" s="2839">
        <v>3952.5</v>
      </c>
      <c r="H9" s="2839">
        <v>8862.7000000000007</v>
      </c>
      <c r="I9" s="2839">
        <f t="shared" si="0"/>
        <v>20408.7</v>
      </c>
      <c r="L9" s="2885"/>
    </row>
    <row r="10" spans="1:23" ht="20.100000000000001" customHeight="1" x14ac:dyDescent="0.25">
      <c r="A10" s="2857">
        <v>5</v>
      </c>
      <c r="B10" s="2884" t="s">
        <v>4552</v>
      </c>
      <c r="C10" s="2839">
        <f>C8-C9</f>
        <v>-8850</v>
      </c>
      <c r="D10" s="2839">
        <f t="shared" ref="D10:G10" si="1">D8-D9</f>
        <v>-1150</v>
      </c>
      <c r="E10" s="2839">
        <f t="shared" si="1"/>
        <v>2043.8</v>
      </c>
      <c r="F10" s="2839">
        <f t="shared" si="1"/>
        <v>300</v>
      </c>
      <c r="G10" s="2839">
        <f t="shared" si="1"/>
        <v>-3952.5</v>
      </c>
      <c r="H10" s="2839">
        <v>-4262.7000000000007</v>
      </c>
      <c r="I10" s="2839">
        <f t="shared" si="0"/>
        <v>-11608.7</v>
      </c>
      <c r="L10" s="2885"/>
    </row>
    <row r="11" spans="1:23" ht="20.100000000000001" customHeight="1" thickBot="1" x14ac:dyDescent="0.3">
      <c r="A11" s="2887"/>
      <c r="B11" s="2888"/>
      <c r="C11" s="2845"/>
      <c r="D11" s="2845"/>
      <c r="E11" s="2845"/>
      <c r="F11" s="2845"/>
      <c r="G11" s="2845"/>
      <c r="H11" s="2845"/>
      <c r="I11" s="2845"/>
      <c r="L11" s="2883"/>
    </row>
    <row r="12" spans="1:23" ht="20.100000000000001" customHeight="1" x14ac:dyDescent="0.25">
      <c r="A12" s="2849" t="s">
        <v>598</v>
      </c>
    </row>
    <row r="13" spans="1:23" ht="20.100000000000001" customHeight="1" x14ac:dyDescent="0.25">
      <c r="A13" s="2849" t="s">
        <v>50</v>
      </c>
    </row>
    <row r="15" spans="1:23" ht="20.100000000000001" customHeight="1" x14ac:dyDescent="0.25">
      <c r="A15" s="2815" t="s">
        <v>4565</v>
      </c>
      <c r="B15" s="2816"/>
    </row>
    <row r="16" spans="1:23" ht="20.100000000000001" customHeight="1" thickBot="1" x14ac:dyDescent="0.3">
      <c r="A16" s="2816"/>
      <c r="B16" s="2816"/>
      <c r="C16" s="2820"/>
      <c r="K16" s="2820"/>
      <c r="O16" s="2820" t="s">
        <v>681</v>
      </c>
      <c r="P16" s="2821"/>
    </row>
    <row r="17" spans="1:15" ht="20.100000000000001" customHeight="1" thickBot="1" x14ac:dyDescent="0.3">
      <c r="A17" s="3409"/>
      <c r="B17" s="3410"/>
      <c r="C17" s="2830">
        <v>44075</v>
      </c>
      <c r="D17" s="2830">
        <v>44105</v>
      </c>
      <c r="E17" s="2830">
        <v>44136</v>
      </c>
      <c r="F17" s="2830">
        <v>44166</v>
      </c>
      <c r="G17" s="2830">
        <v>44197</v>
      </c>
      <c r="H17" s="2830">
        <v>44228</v>
      </c>
      <c r="I17" s="2830">
        <v>44256</v>
      </c>
      <c r="J17" s="2830">
        <v>44287</v>
      </c>
      <c r="K17" s="2830">
        <v>44317</v>
      </c>
      <c r="L17" s="2830">
        <v>44348</v>
      </c>
      <c r="M17" s="2830">
        <v>44378</v>
      </c>
      <c r="N17" s="2830">
        <v>44409</v>
      </c>
      <c r="O17" s="2830">
        <v>44440</v>
      </c>
    </row>
    <row r="18" spans="1:15" ht="20.100000000000001" customHeight="1" x14ac:dyDescent="0.25">
      <c r="A18" s="2861"/>
      <c r="B18" s="2889"/>
      <c r="C18" s="2890"/>
      <c r="D18" s="2890"/>
      <c r="E18" s="2891"/>
      <c r="F18" s="2892"/>
      <c r="G18" s="2892"/>
      <c r="H18" s="2892"/>
      <c r="I18" s="2893"/>
      <c r="J18" s="2893"/>
      <c r="K18" s="2893"/>
      <c r="L18" s="2893"/>
      <c r="M18" s="2893"/>
      <c r="N18" s="2893"/>
      <c r="O18" s="2893"/>
    </row>
    <row r="19" spans="1:15" ht="20.100000000000001" customHeight="1" x14ac:dyDescent="0.25">
      <c r="A19" s="2857">
        <v>1</v>
      </c>
      <c r="B19" s="2894" t="s">
        <v>4554</v>
      </c>
      <c r="C19" s="2895">
        <v>13500</v>
      </c>
      <c r="D19" s="2896" t="s">
        <v>16</v>
      </c>
      <c r="E19" s="2897" t="s">
        <v>16</v>
      </c>
      <c r="F19" s="2897">
        <v>5000</v>
      </c>
      <c r="G19" s="2897">
        <v>6000</v>
      </c>
      <c r="H19" s="2897">
        <v>1000</v>
      </c>
      <c r="I19" s="2897">
        <v>7000</v>
      </c>
      <c r="J19" s="2897">
        <v>12000</v>
      </c>
      <c r="K19" s="2897">
        <v>2000</v>
      </c>
      <c r="L19" s="2897" t="s">
        <v>16</v>
      </c>
      <c r="M19" s="2897">
        <v>10500</v>
      </c>
      <c r="N19" s="2897">
        <v>7000</v>
      </c>
      <c r="O19" s="2897">
        <v>7500</v>
      </c>
    </row>
    <row r="20" spans="1:15" ht="20.100000000000001" customHeight="1" x14ac:dyDescent="0.25">
      <c r="A20" s="2861"/>
      <c r="B20" s="2868"/>
      <c r="C20" s="2898"/>
      <c r="D20" s="2891"/>
      <c r="E20" s="2891"/>
      <c r="F20" s="2893"/>
      <c r="G20" s="2893"/>
      <c r="H20" s="2893"/>
      <c r="I20" s="2893"/>
      <c r="J20" s="2893"/>
      <c r="K20" s="2893"/>
      <c r="L20" s="2893"/>
      <c r="M20" s="2893"/>
      <c r="N20" s="2893"/>
      <c r="O20" s="2893"/>
    </row>
    <row r="21" spans="1:15" ht="20.100000000000001" customHeight="1" x14ac:dyDescent="0.25">
      <c r="A21" s="2857">
        <v>2</v>
      </c>
      <c r="B21" s="2858" t="s">
        <v>4555</v>
      </c>
      <c r="C21" s="2899">
        <v>36400</v>
      </c>
      <c r="D21" s="2899" t="s">
        <v>16</v>
      </c>
      <c r="E21" s="2897" t="s">
        <v>16</v>
      </c>
      <c r="F21" s="2897">
        <v>19300</v>
      </c>
      <c r="G21" s="2897">
        <v>19700</v>
      </c>
      <c r="H21" s="2897">
        <v>3300</v>
      </c>
      <c r="I21" s="2897">
        <v>19400</v>
      </c>
      <c r="J21" s="2897">
        <v>29000</v>
      </c>
      <c r="K21" s="2897">
        <v>3600</v>
      </c>
      <c r="L21" s="2897" t="s">
        <v>16</v>
      </c>
      <c r="M21" s="2897">
        <v>25900</v>
      </c>
      <c r="N21" s="2897">
        <v>14650</v>
      </c>
      <c r="O21" s="2897">
        <f>SUM(O22:O24)</f>
        <v>18150</v>
      </c>
    </row>
    <row r="22" spans="1:15" ht="20.100000000000001" customHeight="1" x14ac:dyDescent="0.25">
      <c r="A22" s="2861"/>
      <c r="B22" s="2863" t="s">
        <v>4556</v>
      </c>
      <c r="C22" s="2893" t="s">
        <v>16</v>
      </c>
      <c r="D22" s="2893" t="s">
        <v>16</v>
      </c>
      <c r="E22" s="2893" t="s">
        <v>16</v>
      </c>
      <c r="F22" s="2893">
        <v>8000</v>
      </c>
      <c r="G22" s="2893">
        <v>8000</v>
      </c>
      <c r="H22" s="2893" t="s">
        <v>16</v>
      </c>
      <c r="I22" s="2893">
        <v>8200</v>
      </c>
      <c r="J22" s="2893">
        <v>12100</v>
      </c>
      <c r="K22" s="2893">
        <v>1800</v>
      </c>
      <c r="L22" s="2893" t="s">
        <v>16</v>
      </c>
      <c r="M22" s="2897">
        <v>12550</v>
      </c>
      <c r="N22" s="2893">
        <v>7350</v>
      </c>
      <c r="O22" s="2893">
        <v>10350</v>
      </c>
    </row>
    <row r="23" spans="1:15" ht="20.100000000000001" customHeight="1" x14ac:dyDescent="0.25">
      <c r="A23" s="2861"/>
      <c r="B23" s="2868" t="s">
        <v>4557</v>
      </c>
      <c r="C23" s="2900" t="s">
        <v>16</v>
      </c>
      <c r="D23" s="2893" t="s">
        <v>16</v>
      </c>
      <c r="E23" s="2893" t="s">
        <v>16</v>
      </c>
      <c r="F23" s="2893">
        <v>7800</v>
      </c>
      <c r="G23" s="2893">
        <v>5450</v>
      </c>
      <c r="H23" s="2893">
        <v>1700</v>
      </c>
      <c r="I23" s="2893">
        <v>6850</v>
      </c>
      <c r="J23" s="2893">
        <v>11200</v>
      </c>
      <c r="K23" s="2893" t="s">
        <v>16</v>
      </c>
      <c r="L23" s="2893" t="s">
        <v>16</v>
      </c>
      <c r="M23" s="2893">
        <v>5550</v>
      </c>
      <c r="N23" s="2893">
        <v>3150</v>
      </c>
      <c r="O23" s="2893">
        <v>4650</v>
      </c>
    </row>
    <row r="24" spans="1:15" ht="20.100000000000001" customHeight="1" x14ac:dyDescent="0.25">
      <c r="A24" s="2861"/>
      <c r="B24" s="2858" t="s">
        <v>4558</v>
      </c>
      <c r="C24" s="2893">
        <v>36400</v>
      </c>
      <c r="D24" s="2893" t="s">
        <v>16</v>
      </c>
      <c r="E24" s="2893" t="s">
        <v>16</v>
      </c>
      <c r="F24" s="2893">
        <v>3500</v>
      </c>
      <c r="G24" s="2893">
        <v>6250</v>
      </c>
      <c r="H24" s="2893">
        <v>1600</v>
      </c>
      <c r="I24" s="2893">
        <v>4350</v>
      </c>
      <c r="J24" s="2893">
        <v>5700</v>
      </c>
      <c r="K24" s="2893">
        <v>1800</v>
      </c>
      <c r="L24" s="2893" t="s">
        <v>16</v>
      </c>
      <c r="M24" s="2893">
        <v>7800</v>
      </c>
      <c r="N24" s="2893">
        <v>4150</v>
      </c>
      <c r="O24" s="2893">
        <v>3150</v>
      </c>
    </row>
    <row r="25" spans="1:15" ht="20.100000000000001" customHeight="1" x14ac:dyDescent="0.25">
      <c r="A25" s="2857">
        <v>3</v>
      </c>
      <c r="B25" s="2870" t="s">
        <v>4559</v>
      </c>
      <c r="C25" s="2901">
        <v>17552.5</v>
      </c>
      <c r="D25" s="2899" t="s">
        <v>16</v>
      </c>
      <c r="E25" s="2897" t="s">
        <v>16</v>
      </c>
      <c r="F25" s="2897">
        <v>12200</v>
      </c>
      <c r="G25" s="2897">
        <v>6800</v>
      </c>
      <c r="H25" s="2897">
        <v>1000</v>
      </c>
      <c r="I25" s="2897">
        <v>7000</v>
      </c>
      <c r="J25" s="2897">
        <v>15400.000000000002</v>
      </c>
      <c r="K25" s="2897">
        <v>2000</v>
      </c>
      <c r="L25" s="2897" t="s">
        <v>16</v>
      </c>
      <c r="M25" s="2897">
        <v>12654.199999999999</v>
      </c>
      <c r="N25" s="2897">
        <v>4600</v>
      </c>
      <c r="O25" s="2897">
        <f>SUM(O26:O28)</f>
        <v>8800</v>
      </c>
    </row>
    <row r="26" spans="1:15" ht="20.100000000000001" customHeight="1" x14ac:dyDescent="0.25">
      <c r="A26" s="2861"/>
      <c r="B26" s="2870" t="s">
        <v>4556</v>
      </c>
      <c r="C26" s="2900" t="s">
        <v>16</v>
      </c>
      <c r="D26" s="2893" t="s">
        <v>16</v>
      </c>
      <c r="E26" s="2893" t="s">
        <v>16</v>
      </c>
      <c r="F26" s="2893">
        <v>5100</v>
      </c>
      <c r="G26" s="2893">
        <v>2944.4</v>
      </c>
      <c r="H26" s="2893" t="s">
        <v>16</v>
      </c>
      <c r="I26" s="2893">
        <v>2613.5</v>
      </c>
      <c r="J26" s="2893">
        <v>7311.3</v>
      </c>
      <c r="K26" s="2893">
        <v>1000</v>
      </c>
      <c r="L26" s="2893" t="s">
        <v>16</v>
      </c>
      <c r="M26" s="2897">
        <v>7197.6</v>
      </c>
      <c r="N26" s="2893">
        <v>2200</v>
      </c>
      <c r="O26" s="2893">
        <v>4850</v>
      </c>
    </row>
    <row r="27" spans="1:15" ht="20.100000000000001" customHeight="1" x14ac:dyDescent="0.25">
      <c r="A27" s="2861"/>
      <c r="B27" s="2868" t="s">
        <v>4557</v>
      </c>
      <c r="C27" s="2900" t="s">
        <v>16</v>
      </c>
      <c r="D27" s="2893" t="s">
        <v>16</v>
      </c>
      <c r="E27" s="2893" t="s">
        <v>16</v>
      </c>
      <c r="F27" s="2893">
        <v>4600</v>
      </c>
      <c r="G27" s="2893">
        <v>1532.5</v>
      </c>
      <c r="H27" s="2893">
        <v>515.20000000000005</v>
      </c>
      <c r="I27" s="2893">
        <v>2856.2</v>
      </c>
      <c r="J27" s="2893">
        <v>5782.6</v>
      </c>
      <c r="K27" s="2893" t="s">
        <v>16</v>
      </c>
      <c r="L27" s="2893" t="s">
        <v>16</v>
      </c>
      <c r="M27" s="2893">
        <v>2235.6999999999998</v>
      </c>
      <c r="N27" s="2893">
        <v>900</v>
      </c>
      <c r="O27" s="2893">
        <v>2900</v>
      </c>
    </row>
    <row r="28" spans="1:15" ht="20.100000000000001" customHeight="1" x14ac:dyDescent="0.25">
      <c r="A28" s="2861"/>
      <c r="B28" s="2868" t="s">
        <v>4558</v>
      </c>
      <c r="C28" s="2900">
        <v>17552.5</v>
      </c>
      <c r="D28" s="2893" t="s">
        <v>16</v>
      </c>
      <c r="E28" s="2893" t="s">
        <v>16</v>
      </c>
      <c r="F28" s="2893">
        <v>2500</v>
      </c>
      <c r="G28" s="2893">
        <v>2323.1</v>
      </c>
      <c r="H28" s="2893">
        <v>484.8</v>
      </c>
      <c r="I28" s="2893">
        <v>1530.3</v>
      </c>
      <c r="J28" s="2893">
        <v>2306.1</v>
      </c>
      <c r="K28" s="2893">
        <v>1000</v>
      </c>
      <c r="L28" s="2893" t="s">
        <v>16</v>
      </c>
      <c r="M28" s="2893">
        <v>3220.9</v>
      </c>
      <c r="N28" s="2893">
        <v>1500</v>
      </c>
      <c r="O28" s="2893">
        <v>1050</v>
      </c>
    </row>
    <row r="29" spans="1:15" ht="20.100000000000001" customHeight="1" thickBot="1" x14ac:dyDescent="0.3">
      <c r="A29" s="2826"/>
      <c r="B29" s="2902"/>
      <c r="C29" s="2865"/>
      <c r="D29" s="2865"/>
      <c r="E29" s="2864"/>
      <c r="F29" s="2865"/>
      <c r="G29" s="2865"/>
      <c r="H29" s="2865"/>
      <c r="I29" s="2864"/>
      <c r="J29" s="2864"/>
      <c r="K29" s="2864"/>
      <c r="L29" s="2864"/>
      <c r="M29" s="2864"/>
      <c r="N29" s="2864"/>
      <c r="O29" s="2864"/>
    </row>
    <row r="30" spans="1:15" s="2903" customFormat="1" ht="20.100000000000001" customHeight="1" x14ac:dyDescent="0.25">
      <c r="A30" s="2849" t="s">
        <v>598</v>
      </c>
      <c r="B30" s="2822"/>
    </row>
    <row r="31" spans="1:15" s="2903" customFormat="1" ht="20.100000000000001" customHeight="1" x14ac:dyDescent="0.25">
      <c r="A31" s="2849" t="s">
        <v>4566</v>
      </c>
      <c r="B31" s="2822"/>
    </row>
    <row r="32" spans="1:15" s="2903" customFormat="1" ht="20.100000000000001" customHeight="1" x14ac:dyDescent="0.25">
      <c r="A32" s="2849" t="s">
        <v>50</v>
      </c>
      <c r="B32" s="2822"/>
    </row>
    <row r="33" spans="9:9" ht="20.100000000000001" customHeight="1" x14ac:dyDescent="0.25">
      <c r="I33" s="2874" t="s">
        <v>4567</v>
      </c>
    </row>
  </sheetData>
  <mergeCells count="4">
    <mergeCell ref="A3:B3"/>
    <mergeCell ref="C3:G3"/>
    <mergeCell ref="H3:I3"/>
    <mergeCell ref="A17:B17"/>
  </mergeCells>
  <pageMargins left="0.75" right="0.75" top="0.75" bottom="0.75" header="0.31496062992125984" footer="0"/>
  <pageSetup paperSize="9"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CM147"/>
  <sheetViews>
    <sheetView showGridLines="0" zoomScale="80" zoomScaleNormal="80" zoomScaleSheetLayoutView="85" workbookViewId="0">
      <pane xSplit="1" ySplit="4" topLeftCell="B5" activePane="bottomRight" state="frozen"/>
      <selection activeCell="R21" sqref="R21"/>
      <selection pane="topRight" activeCell="R21" sqref="R21"/>
      <selection pane="bottomLeft" activeCell="R21" sqref="R21"/>
      <selection pane="bottomRight" activeCell="R21" sqref="R21"/>
    </sheetView>
  </sheetViews>
  <sheetFormatPr defaultColWidth="10.42578125" defaultRowHeight="15" customHeight="1" x14ac:dyDescent="0.25"/>
  <cols>
    <col min="1" max="1" width="76" style="1499" customWidth="1"/>
    <col min="2" max="2" width="17.85546875" style="1502" hidden="1" customWidth="1"/>
    <col min="3" max="5" width="14.42578125" style="1502" hidden="1" customWidth="1"/>
    <col min="6" max="16" width="14.42578125" style="1499" hidden="1" customWidth="1"/>
    <col min="17" max="17" width="14.7109375" style="1499" hidden="1" customWidth="1"/>
    <col min="18" max="23" width="14.7109375" style="1499" customWidth="1"/>
    <col min="24" max="24" width="6.42578125" style="1499" customWidth="1"/>
    <col min="25" max="25" width="7.5703125" style="1499" customWidth="1"/>
    <col min="26" max="184" width="6.42578125" style="1499" customWidth="1"/>
    <col min="185" max="185" width="56.140625" style="1499" customWidth="1"/>
    <col min="186" max="188" width="10.42578125" style="1499" hidden="1" customWidth="1"/>
    <col min="189" max="189" width="56.140625" style="1499" customWidth="1"/>
    <col min="190" max="193" width="13.7109375" style="1499" customWidth="1"/>
    <col min="194" max="194" width="5.140625" style="1499" customWidth="1"/>
    <col min="195" max="195" width="3.42578125" style="1499" customWidth="1"/>
    <col min="196" max="200" width="12.42578125" style="1499" bestFit="1" customWidth="1"/>
    <col min="201" max="201" width="16" style="1499" bestFit="1" customWidth="1"/>
    <col min="202" max="225" width="10.42578125" style="1499" hidden="1" customWidth="1"/>
    <col min="226" max="226" width="6.42578125" style="1499" customWidth="1"/>
    <col min="227" max="227" width="7" style="1499" bestFit="1" customWidth="1"/>
    <col min="228" max="440" width="6.42578125" style="1499" customWidth="1"/>
    <col min="441" max="441" width="56.140625" style="1499" customWidth="1"/>
    <col min="442" max="444" width="10.42578125" style="1499" hidden="1" customWidth="1"/>
    <col min="445" max="445" width="56.140625" style="1499" customWidth="1"/>
    <col min="446" max="449" width="13.7109375" style="1499" customWidth="1"/>
    <col min="450" max="450" width="5.140625" style="1499" customWidth="1"/>
    <col min="451" max="451" width="3.42578125" style="1499" customWidth="1"/>
    <col min="452" max="456" width="12.42578125" style="1499" bestFit="1" customWidth="1"/>
    <col min="457" max="457" width="16" style="1499" bestFit="1" customWidth="1"/>
    <col min="458" max="481" width="10.42578125" style="1499" hidden="1" customWidth="1"/>
    <col min="482" max="482" width="6.42578125" style="1499" customWidth="1"/>
    <col min="483" max="483" width="7" style="1499" bestFit="1" customWidth="1"/>
    <col min="484" max="696" width="6.42578125" style="1499" customWidth="1"/>
    <col min="697" max="697" width="56.140625" style="1499" customWidth="1"/>
    <col min="698" max="700" width="10.42578125" style="1499" hidden="1" customWidth="1"/>
    <col min="701" max="701" width="56.140625" style="1499" customWidth="1"/>
    <col min="702" max="705" width="13.7109375" style="1499" customWidth="1"/>
    <col min="706" max="706" width="5.140625" style="1499" customWidth="1"/>
    <col min="707" max="707" width="3.42578125" style="1499" customWidth="1"/>
    <col min="708" max="712" width="12.42578125" style="1499" bestFit="1" customWidth="1"/>
    <col min="713" max="713" width="16" style="1499" bestFit="1" customWidth="1"/>
    <col min="714" max="737" width="10.42578125" style="1499" hidden="1" customWidth="1"/>
    <col min="738" max="738" width="6.42578125" style="1499" customWidth="1"/>
    <col min="739" max="739" width="7" style="1499" bestFit="1" customWidth="1"/>
    <col min="740" max="952" width="6.42578125" style="1499" customWidth="1"/>
    <col min="953" max="953" width="56.140625" style="1499" customWidth="1"/>
    <col min="954" max="956" width="10.42578125" style="1499" hidden="1" customWidth="1"/>
    <col min="957" max="957" width="56.140625" style="1499" customWidth="1"/>
    <col min="958" max="961" width="13.7109375" style="1499" customWidth="1"/>
    <col min="962" max="962" width="5.140625" style="1499" customWidth="1"/>
    <col min="963" max="963" width="3.42578125" style="1499" customWidth="1"/>
    <col min="964" max="968" width="12.42578125" style="1499" bestFit="1" customWidth="1"/>
    <col min="969" max="969" width="16" style="1499" bestFit="1" customWidth="1"/>
    <col min="970" max="993" width="10.42578125" style="1499" hidden="1" customWidth="1"/>
    <col min="994" max="994" width="6.42578125" style="1499" customWidth="1"/>
    <col min="995" max="995" width="7" style="1499" bestFit="1" customWidth="1"/>
    <col min="996" max="1208" width="6.42578125" style="1499" customWidth="1"/>
    <col min="1209" max="1209" width="56.140625" style="1499" customWidth="1"/>
    <col min="1210" max="1212" width="10.42578125" style="1499" hidden="1" customWidth="1"/>
    <col min="1213" max="1213" width="56.140625" style="1499" customWidth="1"/>
    <col min="1214" max="1217" width="13.7109375" style="1499" customWidth="1"/>
    <col min="1218" max="1218" width="5.140625" style="1499" customWidth="1"/>
    <col min="1219" max="1219" width="3.42578125" style="1499" customWidth="1"/>
    <col min="1220" max="1224" width="12.42578125" style="1499" bestFit="1" customWidth="1"/>
    <col min="1225" max="1225" width="16" style="1499" bestFit="1" customWidth="1"/>
    <col min="1226" max="1249" width="10.42578125" style="1499" hidden="1" customWidth="1"/>
    <col min="1250" max="1250" width="6.42578125" style="1499" customWidth="1"/>
    <col min="1251" max="1251" width="7" style="1499" bestFit="1" customWidth="1"/>
    <col min="1252" max="1464" width="6.42578125" style="1499" customWidth="1"/>
    <col min="1465" max="1465" width="56.140625" style="1499" customWidth="1"/>
    <col min="1466" max="1468" width="10.42578125" style="1499" hidden="1" customWidth="1"/>
    <col min="1469" max="1469" width="56.140625" style="1499" customWidth="1"/>
    <col min="1470" max="1473" width="13.7109375" style="1499" customWidth="1"/>
    <col min="1474" max="1474" width="5.140625" style="1499" customWidth="1"/>
    <col min="1475" max="1475" width="3.42578125" style="1499" customWidth="1"/>
    <col min="1476" max="1480" width="12.42578125" style="1499" bestFit="1" customWidth="1"/>
    <col min="1481" max="1481" width="16" style="1499" bestFit="1" customWidth="1"/>
    <col min="1482" max="1505" width="10.42578125" style="1499" hidden="1" customWidth="1"/>
    <col min="1506" max="1506" width="6.42578125" style="1499" customWidth="1"/>
    <col min="1507" max="1507" width="7" style="1499" bestFit="1" customWidth="1"/>
    <col min="1508" max="1720" width="6.42578125" style="1499" customWidth="1"/>
    <col min="1721" max="1721" width="56.140625" style="1499" customWidth="1"/>
    <col min="1722" max="1724" width="10.42578125" style="1499" hidden="1" customWidth="1"/>
    <col min="1725" max="1725" width="56.140625" style="1499" customWidth="1"/>
    <col min="1726" max="1729" width="13.7109375" style="1499" customWidth="1"/>
    <col min="1730" max="1730" width="5.140625" style="1499" customWidth="1"/>
    <col min="1731" max="1731" width="3.42578125" style="1499" customWidth="1"/>
    <col min="1732" max="1736" width="12.42578125" style="1499" bestFit="1" customWidth="1"/>
    <col min="1737" max="1737" width="16" style="1499" bestFit="1" customWidth="1"/>
    <col min="1738" max="1761" width="10.42578125" style="1499" hidden="1" customWidth="1"/>
    <col min="1762" max="1762" width="6.42578125" style="1499" customWidth="1"/>
    <col min="1763" max="1763" width="7" style="1499" bestFit="1" customWidth="1"/>
    <col min="1764" max="1976" width="6.42578125" style="1499" customWidth="1"/>
    <col min="1977" max="1977" width="56.140625" style="1499" customWidth="1"/>
    <col min="1978" max="1980" width="10.42578125" style="1499" hidden="1" customWidth="1"/>
    <col min="1981" max="1981" width="56.140625" style="1499" customWidth="1"/>
    <col min="1982" max="1985" width="13.7109375" style="1499" customWidth="1"/>
    <col min="1986" max="1986" width="5.140625" style="1499" customWidth="1"/>
    <col min="1987" max="1987" width="3.42578125" style="1499" customWidth="1"/>
    <col min="1988" max="1992" width="12.42578125" style="1499" bestFit="1" customWidth="1"/>
    <col min="1993" max="1993" width="16" style="1499" bestFit="1" customWidth="1"/>
    <col min="1994" max="2017" width="10.42578125" style="1499" hidden="1" customWidth="1"/>
    <col min="2018" max="2018" width="6.42578125" style="1499" customWidth="1"/>
    <col min="2019" max="2019" width="7" style="1499" bestFit="1" customWidth="1"/>
    <col min="2020" max="2232" width="6.42578125" style="1499" customWidth="1"/>
    <col min="2233" max="2233" width="56.140625" style="1499" customWidth="1"/>
    <col min="2234" max="2236" width="10.42578125" style="1499" hidden="1" customWidth="1"/>
    <col min="2237" max="2237" width="56.140625" style="1499" customWidth="1"/>
    <col min="2238" max="2241" width="13.7109375" style="1499" customWidth="1"/>
    <col min="2242" max="2242" width="5.140625" style="1499" customWidth="1"/>
    <col min="2243" max="2243" width="3.42578125" style="1499" customWidth="1"/>
    <col min="2244" max="2248" width="12.42578125" style="1499" bestFit="1" customWidth="1"/>
    <col min="2249" max="2249" width="16" style="1499" bestFit="1" customWidth="1"/>
    <col min="2250" max="2273" width="10.42578125" style="1499" hidden="1" customWidth="1"/>
    <col min="2274" max="2274" width="6.42578125" style="1499" customWidth="1"/>
    <col min="2275" max="2275" width="7" style="1499" bestFit="1" customWidth="1"/>
    <col min="2276" max="2488" width="6.42578125" style="1499" customWidth="1"/>
    <col min="2489" max="2489" width="56.140625" style="1499" customWidth="1"/>
    <col min="2490" max="2492" width="10.42578125" style="1499" hidden="1" customWidth="1"/>
    <col min="2493" max="2493" width="56.140625" style="1499" customWidth="1"/>
    <col min="2494" max="2497" width="13.7109375" style="1499" customWidth="1"/>
    <col min="2498" max="2498" width="5.140625" style="1499" customWidth="1"/>
    <col min="2499" max="2499" width="3.42578125" style="1499" customWidth="1"/>
    <col min="2500" max="2504" width="12.42578125" style="1499" bestFit="1" customWidth="1"/>
    <col min="2505" max="2505" width="16" style="1499" bestFit="1" customWidth="1"/>
    <col min="2506" max="2529" width="10.42578125" style="1499" hidden="1" customWidth="1"/>
    <col min="2530" max="2530" width="6.42578125" style="1499" customWidth="1"/>
    <col min="2531" max="2531" width="7" style="1499" bestFit="1" customWidth="1"/>
    <col min="2532" max="2744" width="6.42578125" style="1499" customWidth="1"/>
    <col min="2745" max="2745" width="56.140625" style="1499" customWidth="1"/>
    <col min="2746" max="2748" width="10.42578125" style="1499" hidden="1" customWidth="1"/>
    <col min="2749" max="2749" width="56.140625" style="1499" customWidth="1"/>
    <col min="2750" max="2753" width="13.7109375" style="1499" customWidth="1"/>
    <col min="2754" max="2754" width="5.140625" style="1499" customWidth="1"/>
    <col min="2755" max="2755" width="3.42578125" style="1499" customWidth="1"/>
    <col min="2756" max="2760" width="12.42578125" style="1499" bestFit="1" customWidth="1"/>
    <col min="2761" max="2761" width="16" style="1499" bestFit="1" customWidth="1"/>
    <col min="2762" max="2785" width="10.42578125" style="1499" hidden="1" customWidth="1"/>
    <col min="2786" max="2786" width="6.42578125" style="1499" customWidth="1"/>
    <col min="2787" max="2787" width="7" style="1499" bestFit="1" customWidth="1"/>
    <col min="2788" max="3000" width="6.42578125" style="1499" customWidth="1"/>
    <col min="3001" max="3001" width="56.140625" style="1499" customWidth="1"/>
    <col min="3002" max="3004" width="10.42578125" style="1499" hidden="1" customWidth="1"/>
    <col min="3005" max="3005" width="56.140625" style="1499" customWidth="1"/>
    <col min="3006" max="3009" width="13.7109375" style="1499" customWidth="1"/>
    <col min="3010" max="3010" width="5.140625" style="1499" customWidth="1"/>
    <col min="3011" max="3011" width="3.42578125" style="1499" customWidth="1"/>
    <col min="3012" max="3016" width="12.42578125" style="1499" bestFit="1" customWidth="1"/>
    <col min="3017" max="3017" width="16" style="1499" bestFit="1" customWidth="1"/>
    <col min="3018" max="3041" width="10.42578125" style="1499" hidden="1" customWidth="1"/>
    <col min="3042" max="3042" width="6.42578125" style="1499" customWidth="1"/>
    <col min="3043" max="3043" width="7" style="1499" bestFit="1" customWidth="1"/>
    <col min="3044" max="3256" width="6.42578125" style="1499" customWidth="1"/>
    <col min="3257" max="3257" width="56.140625" style="1499" customWidth="1"/>
    <col min="3258" max="3260" width="10.42578125" style="1499" hidden="1" customWidth="1"/>
    <col min="3261" max="3261" width="56.140625" style="1499" customWidth="1"/>
    <col min="3262" max="3265" width="13.7109375" style="1499" customWidth="1"/>
    <col min="3266" max="3266" width="5.140625" style="1499" customWidth="1"/>
    <col min="3267" max="3267" width="3.42578125" style="1499" customWidth="1"/>
    <col min="3268" max="3272" width="12.42578125" style="1499" bestFit="1" customWidth="1"/>
    <col min="3273" max="3273" width="16" style="1499" bestFit="1" customWidth="1"/>
    <col min="3274" max="3297" width="10.42578125" style="1499" hidden="1" customWidth="1"/>
    <col min="3298" max="3298" width="6.42578125" style="1499" customWidth="1"/>
    <col min="3299" max="3299" width="7" style="1499" bestFit="1" customWidth="1"/>
    <col min="3300" max="3512" width="6.42578125" style="1499" customWidth="1"/>
    <col min="3513" max="3513" width="56.140625" style="1499" customWidth="1"/>
    <col min="3514" max="3516" width="10.42578125" style="1499" hidden="1" customWidth="1"/>
    <col min="3517" max="3517" width="56.140625" style="1499" customWidth="1"/>
    <col min="3518" max="3521" width="13.7109375" style="1499" customWidth="1"/>
    <col min="3522" max="3522" width="5.140625" style="1499" customWidth="1"/>
    <col min="3523" max="3523" width="3.42578125" style="1499" customWidth="1"/>
    <col min="3524" max="3528" width="12.42578125" style="1499" bestFit="1" customWidth="1"/>
    <col min="3529" max="3529" width="16" style="1499" bestFit="1" customWidth="1"/>
    <col min="3530" max="3553" width="10.42578125" style="1499" hidden="1" customWidth="1"/>
    <col min="3554" max="3554" width="6.42578125" style="1499" customWidth="1"/>
    <col min="3555" max="3555" width="7" style="1499" bestFit="1" customWidth="1"/>
    <col min="3556" max="3768" width="6.42578125" style="1499" customWidth="1"/>
    <col min="3769" max="3769" width="56.140625" style="1499" customWidth="1"/>
    <col min="3770" max="3772" width="10.42578125" style="1499" hidden="1" customWidth="1"/>
    <col min="3773" max="3773" width="56.140625" style="1499" customWidth="1"/>
    <col min="3774" max="3777" width="13.7109375" style="1499" customWidth="1"/>
    <col min="3778" max="3778" width="5.140625" style="1499" customWidth="1"/>
    <col min="3779" max="3779" width="3.42578125" style="1499" customWidth="1"/>
    <col min="3780" max="3784" width="12.42578125" style="1499" bestFit="1" customWidth="1"/>
    <col min="3785" max="3785" width="16" style="1499" bestFit="1" customWidth="1"/>
    <col min="3786" max="3809" width="10.42578125" style="1499" hidden="1" customWidth="1"/>
    <col min="3810" max="3810" width="6.42578125" style="1499" customWidth="1"/>
    <col min="3811" max="3811" width="7" style="1499" bestFit="1" customWidth="1"/>
    <col min="3812" max="4024" width="6.42578125" style="1499" customWidth="1"/>
    <col min="4025" max="4025" width="56.140625" style="1499" customWidth="1"/>
    <col min="4026" max="4028" width="10.42578125" style="1499" hidden="1" customWidth="1"/>
    <col min="4029" max="4029" width="56.140625" style="1499" customWidth="1"/>
    <col min="4030" max="4033" width="13.7109375" style="1499" customWidth="1"/>
    <col min="4034" max="4034" width="5.140625" style="1499" customWidth="1"/>
    <col min="4035" max="4035" width="3.42578125" style="1499" customWidth="1"/>
    <col min="4036" max="4040" width="12.42578125" style="1499" bestFit="1" customWidth="1"/>
    <col min="4041" max="4041" width="16" style="1499" bestFit="1" customWidth="1"/>
    <col min="4042" max="4065" width="10.42578125" style="1499" hidden="1" customWidth="1"/>
    <col min="4066" max="4066" width="6.42578125" style="1499" customWidth="1"/>
    <col min="4067" max="4067" width="7" style="1499" bestFit="1" customWidth="1"/>
    <col min="4068" max="4280" width="6.42578125" style="1499" customWidth="1"/>
    <col min="4281" max="4281" width="56.140625" style="1499" customWidth="1"/>
    <col min="4282" max="4284" width="10.42578125" style="1499" hidden="1" customWidth="1"/>
    <col min="4285" max="4285" width="56.140625" style="1499" customWidth="1"/>
    <col min="4286" max="4289" width="13.7109375" style="1499" customWidth="1"/>
    <col min="4290" max="4290" width="5.140625" style="1499" customWidth="1"/>
    <col min="4291" max="4291" width="3.42578125" style="1499" customWidth="1"/>
    <col min="4292" max="4296" width="12.42578125" style="1499" bestFit="1" customWidth="1"/>
    <col min="4297" max="4297" width="16" style="1499" bestFit="1" customWidth="1"/>
    <col min="4298" max="4321" width="10.42578125" style="1499" hidden="1" customWidth="1"/>
    <col min="4322" max="4322" width="6.42578125" style="1499" customWidth="1"/>
    <col min="4323" max="4323" width="7" style="1499" bestFit="1" customWidth="1"/>
    <col min="4324" max="4536" width="6.42578125" style="1499" customWidth="1"/>
    <col min="4537" max="4537" width="56.140625" style="1499" customWidth="1"/>
    <col min="4538" max="4540" width="10.42578125" style="1499" hidden="1" customWidth="1"/>
    <col min="4541" max="4541" width="56.140625" style="1499" customWidth="1"/>
    <col min="4542" max="4545" width="13.7109375" style="1499" customWidth="1"/>
    <col min="4546" max="4546" width="5.140625" style="1499" customWidth="1"/>
    <col min="4547" max="4547" width="3.42578125" style="1499" customWidth="1"/>
    <col min="4548" max="4552" width="12.42578125" style="1499" bestFit="1" customWidth="1"/>
    <col min="4553" max="4553" width="16" style="1499" bestFit="1" customWidth="1"/>
    <col min="4554" max="4577" width="10.42578125" style="1499" hidden="1" customWidth="1"/>
    <col min="4578" max="4578" width="6.42578125" style="1499" customWidth="1"/>
    <col min="4579" max="4579" width="7" style="1499" bestFit="1" customWidth="1"/>
    <col min="4580" max="4792" width="6.42578125" style="1499" customWidth="1"/>
    <col min="4793" max="4793" width="56.140625" style="1499" customWidth="1"/>
    <col min="4794" max="4796" width="10.42578125" style="1499" hidden="1" customWidth="1"/>
    <col min="4797" max="4797" width="56.140625" style="1499" customWidth="1"/>
    <col min="4798" max="4801" width="13.7109375" style="1499" customWidth="1"/>
    <col min="4802" max="4802" width="5.140625" style="1499" customWidth="1"/>
    <col min="4803" max="4803" width="3.42578125" style="1499" customWidth="1"/>
    <col min="4804" max="4808" width="12.42578125" style="1499" bestFit="1" customWidth="1"/>
    <col min="4809" max="4809" width="16" style="1499" bestFit="1" customWidth="1"/>
    <col min="4810" max="4833" width="10.42578125" style="1499" hidden="1" customWidth="1"/>
    <col min="4834" max="4834" width="6.42578125" style="1499" customWidth="1"/>
    <col min="4835" max="4835" width="7" style="1499" bestFit="1" customWidth="1"/>
    <col min="4836" max="5048" width="6.42578125" style="1499" customWidth="1"/>
    <col min="5049" max="5049" width="56.140625" style="1499" customWidth="1"/>
    <col min="5050" max="5052" width="10.42578125" style="1499" hidden="1" customWidth="1"/>
    <col min="5053" max="5053" width="56.140625" style="1499" customWidth="1"/>
    <col min="5054" max="5057" width="13.7109375" style="1499" customWidth="1"/>
    <col min="5058" max="5058" width="5.140625" style="1499" customWidth="1"/>
    <col min="5059" max="5059" width="3.42578125" style="1499" customWidth="1"/>
    <col min="5060" max="5064" width="12.42578125" style="1499" bestFit="1" customWidth="1"/>
    <col min="5065" max="5065" width="16" style="1499" bestFit="1" customWidth="1"/>
    <col min="5066" max="5089" width="10.42578125" style="1499" hidden="1" customWidth="1"/>
    <col min="5090" max="5090" width="6.42578125" style="1499" customWidth="1"/>
    <col min="5091" max="5091" width="7" style="1499" bestFit="1" customWidth="1"/>
    <col min="5092" max="5304" width="6.42578125" style="1499" customWidth="1"/>
    <col min="5305" max="5305" width="56.140625" style="1499" customWidth="1"/>
    <col min="5306" max="5308" width="10.42578125" style="1499" hidden="1" customWidth="1"/>
    <col min="5309" max="5309" width="56.140625" style="1499" customWidth="1"/>
    <col min="5310" max="5313" width="13.7109375" style="1499" customWidth="1"/>
    <col min="5314" max="5314" width="5.140625" style="1499" customWidth="1"/>
    <col min="5315" max="5315" width="3.42578125" style="1499" customWidth="1"/>
    <col min="5316" max="5320" width="12.42578125" style="1499" bestFit="1" customWidth="1"/>
    <col min="5321" max="5321" width="16" style="1499" bestFit="1" customWidth="1"/>
    <col min="5322" max="5345" width="10.42578125" style="1499" hidden="1" customWidth="1"/>
    <col min="5346" max="5346" width="6.42578125" style="1499" customWidth="1"/>
    <col min="5347" max="5347" width="7" style="1499" bestFit="1" customWidth="1"/>
    <col min="5348" max="5560" width="6.42578125" style="1499" customWidth="1"/>
    <col min="5561" max="5561" width="56.140625" style="1499" customWidth="1"/>
    <col min="5562" max="5564" width="10.42578125" style="1499" hidden="1" customWidth="1"/>
    <col min="5565" max="5565" width="56.140625" style="1499" customWidth="1"/>
    <col min="5566" max="5569" width="13.7109375" style="1499" customWidth="1"/>
    <col min="5570" max="5570" width="5.140625" style="1499" customWidth="1"/>
    <col min="5571" max="5571" width="3.42578125" style="1499" customWidth="1"/>
    <col min="5572" max="5576" width="12.42578125" style="1499" bestFit="1" customWidth="1"/>
    <col min="5577" max="5577" width="16" style="1499" bestFit="1" customWidth="1"/>
    <col min="5578" max="5601" width="10.42578125" style="1499" hidden="1" customWidth="1"/>
    <col min="5602" max="5602" width="6.42578125" style="1499" customWidth="1"/>
    <col min="5603" max="5603" width="7" style="1499" bestFit="1" customWidth="1"/>
    <col min="5604" max="5816" width="6.42578125" style="1499" customWidth="1"/>
    <col min="5817" max="5817" width="56.140625" style="1499" customWidth="1"/>
    <col min="5818" max="5820" width="10.42578125" style="1499" hidden="1" customWidth="1"/>
    <col min="5821" max="5821" width="56.140625" style="1499" customWidth="1"/>
    <col min="5822" max="5825" width="13.7109375" style="1499" customWidth="1"/>
    <col min="5826" max="5826" width="5.140625" style="1499" customWidth="1"/>
    <col min="5827" max="5827" width="3.42578125" style="1499" customWidth="1"/>
    <col min="5828" max="5832" width="12.42578125" style="1499" bestFit="1" customWidth="1"/>
    <col min="5833" max="5833" width="16" style="1499" bestFit="1" customWidth="1"/>
    <col min="5834" max="5857" width="10.42578125" style="1499" hidden="1" customWidth="1"/>
    <col min="5858" max="5858" width="6.42578125" style="1499" customWidth="1"/>
    <col min="5859" max="5859" width="7" style="1499" bestFit="1" customWidth="1"/>
    <col min="5860" max="6072" width="6.42578125" style="1499" customWidth="1"/>
    <col min="6073" max="6073" width="56.140625" style="1499" customWidth="1"/>
    <col min="6074" max="6076" width="10.42578125" style="1499" hidden="1" customWidth="1"/>
    <col min="6077" max="6077" width="56.140625" style="1499" customWidth="1"/>
    <col min="6078" max="6081" width="13.7109375" style="1499" customWidth="1"/>
    <col min="6082" max="6082" width="5.140625" style="1499" customWidth="1"/>
    <col min="6083" max="6083" width="3.42578125" style="1499" customWidth="1"/>
    <col min="6084" max="6088" width="12.42578125" style="1499" bestFit="1" customWidth="1"/>
    <col min="6089" max="6089" width="16" style="1499" bestFit="1" customWidth="1"/>
    <col min="6090" max="6113" width="10.42578125" style="1499" hidden="1" customWidth="1"/>
    <col min="6114" max="6114" width="6.42578125" style="1499" customWidth="1"/>
    <col min="6115" max="6115" width="7" style="1499" bestFit="1" customWidth="1"/>
    <col min="6116" max="6328" width="6.42578125" style="1499" customWidth="1"/>
    <col min="6329" max="6329" width="56.140625" style="1499" customWidth="1"/>
    <col min="6330" max="6332" width="10.42578125" style="1499" hidden="1" customWidth="1"/>
    <col min="6333" max="6333" width="56.140625" style="1499" customWidth="1"/>
    <col min="6334" max="6337" width="13.7109375" style="1499" customWidth="1"/>
    <col min="6338" max="6338" width="5.140625" style="1499" customWidth="1"/>
    <col min="6339" max="6339" width="3.42578125" style="1499" customWidth="1"/>
    <col min="6340" max="6344" width="12.42578125" style="1499" bestFit="1" customWidth="1"/>
    <col min="6345" max="6345" width="16" style="1499" bestFit="1" customWidth="1"/>
    <col min="6346" max="6369" width="10.42578125" style="1499" hidden="1" customWidth="1"/>
    <col min="6370" max="6370" width="6.42578125" style="1499" customWidth="1"/>
    <col min="6371" max="6371" width="7" style="1499" bestFit="1" customWidth="1"/>
    <col min="6372" max="6584" width="6.42578125" style="1499" customWidth="1"/>
    <col min="6585" max="6585" width="56.140625" style="1499" customWidth="1"/>
    <col min="6586" max="6588" width="10.42578125" style="1499" hidden="1" customWidth="1"/>
    <col min="6589" max="6589" width="56.140625" style="1499" customWidth="1"/>
    <col min="6590" max="6593" width="13.7109375" style="1499" customWidth="1"/>
    <col min="6594" max="6594" width="5.140625" style="1499" customWidth="1"/>
    <col min="6595" max="6595" width="3.42578125" style="1499" customWidth="1"/>
    <col min="6596" max="6600" width="12.42578125" style="1499" bestFit="1" customWidth="1"/>
    <col min="6601" max="6601" width="16" style="1499" bestFit="1" customWidth="1"/>
    <col min="6602" max="6625" width="10.42578125" style="1499" hidden="1" customWidth="1"/>
    <col min="6626" max="6626" width="6.42578125" style="1499" customWidth="1"/>
    <col min="6627" max="6627" width="7" style="1499" bestFit="1" customWidth="1"/>
    <col min="6628" max="6840" width="6.42578125" style="1499" customWidth="1"/>
    <col min="6841" max="6841" width="56.140625" style="1499" customWidth="1"/>
    <col min="6842" max="6844" width="10.42578125" style="1499" hidden="1" customWidth="1"/>
    <col min="6845" max="6845" width="56.140625" style="1499" customWidth="1"/>
    <col min="6846" max="6849" width="13.7109375" style="1499" customWidth="1"/>
    <col min="6850" max="6850" width="5.140625" style="1499" customWidth="1"/>
    <col min="6851" max="6851" width="3.42578125" style="1499" customWidth="1"/>
    <col min="6852" max="6856" width="12.42578125" style="1499" bestFit="1" customWidth="1"/>
    <col min="6857" max="6857" width="16" style="1499" bestFit="1" customWidth="1"/>
    <col min="6858" max="6881" width="10.42578125" style="1499" hidden="1" customWidth="1"/>
    <col min="6882" max="6882" width="6.42578125" style="1499" customWidth="1"/>
    <col min="6883" max="6883" width="7" style="1499" bestFit="1" customWidth="1"/>
    <col min="6884" max="7096" width="6.42578125" style="1499" customWidth="1"/>
    <col min="7097" max="7097" width="56.140625" style="1499" customWidth="1"/>
    <col min="7098" max="7100" width="10.42578125" style="1499" hidden="1" customWidth="1"/>
    <col min="7101" max="7101" width="56.140625" style="1499" customWidth="1"/>
    <col min="7102" max="7105" width="13.7109375" style="1499" customWidth="1"/>
    <col min="7106" max="7106" width="5.140625" style="1499" customWidth="1"/>
    <col min="7107" max="7107" width="3.42578125" style="1499" customWidth="1"/>
    <col min="7108" max="7112" width="12.42578125" style="1499" bestFit="1" customWidth="1"/>
    <col min="7113" max="7113" width="16" style="1499" bestFit="1" customWidth="1"/>
    <col min="7114" max="7137" width="10.42578125" style="1499" hidden="1" customWidth="1"/>
    <col min="7138" max="7138" width="6.42578125" style="1499" customWidth="1"/>
    <col min="7139" max="7139" width="7" style="1499" bestFit="1" customWidth="1"/>
    <col min="7140" max="7352" width="6.42578125" style="1499" customWidth="1"/>
    <col min="7353" max="7353" width="56.140625" style="1499" customWidth="1"/>
    <col min="7354" max="7356" width="10.42578125" style="1499" hidden="1" customWidth="1"/>
    <col min="7357" max="7357" width="56.140625" style="1499" customWidth="1"/>
    <col min="7358" max="7361" width="13.7109375" style="1499" customWidth="1"/>
    <col min="7362" max="7362" width="5.140625" style="1499" customWidth="1"/>
    <col min="7363" max="7363" width="3.42578125" style="1499" customWidth="1"/>
    <col min="7364" max="7368" width="12.42578125" style="1499" bestFit="1" customWidth="1"/>
    <col min="7369" max="7369" width="16" style="1499" bestFit="1" customWidth="1"/>
    <col min="7370" max="7393" width="10.42578125" style="1499" hidden="1" customWidth="1"/>
    <col min="7394" max="7394" width="6.42578125" style="1499" customWidth="1"/>
    <col min="7395" max="7395" width="7" style="1499" bestFit="1" customWidth="1"/>
    <col min="7396" max="7608" width="6.42578125" style="1499" customWidth="1"/>
    <col min="7609" max="7609" width="56.140625" style="1499" customWidth="1"/>
    <col min="7610" max="7612" width="10.42578125" style="1499" hidden="1" customWidth="1"/>
    <col min="7613" max="7613" width="56.140625" style="1499" customWidth="1"/>
    <col min="7614" max="7617" width="13.7109375" style="1499" customWidth="1"/>
    <col min="7618" max="7618" width="5.140625" style="1499" customWidth="1"/>
    <col min="7619" max="7619" width="3.42578125" style="1499" customWidth="1"/>
    <col min="7620" max="7624" width="12.42578125" style="1499" bestFit="1" customWidth="1"/>
    <col min="7625" max="7625" width="16" style="1499" bestFit="1" customWidth="1"/>
    <col min="7626" max="7649" width="10.42578125" style="1499" hidden="1" customWidth="1"/>
    <col min="7650" max="7650" width="6.42578125" style="1499" customWidth="1"/>
    <col min="7651" max="7651" width="7" style="1499" bestFit="1" customWidth="1"/>
    <col min="7652" max="7864" width="6.42578125" style="1499" customWidth="1"/>
    <col min="7865" max="7865" width="56.140625" style="1499" customWidth="1"/>
    <col min="7866" max="7868" width="10.42578125" style="1499" hidden="1" customWidth="1"/>
    <col min="7869" max="7869" width="56.140625" style="1499" customWidth="1"/>
    <col min="7870" max="7873" width="13.7109375" style="1499" customWidth="1"/>
    <col min="7874" max="7874" width="5.140625" style="1499" customWidth="1"/>
    <col min="7875" max="7875" width="3.42578125" style="1499" customWidth="1"/>
    <col min="7876" max="7880" width="12.42578125" style="1499" bestFit="1" customWidth="1"/>
    <col min="7881" max="7881" width="16" style="1499" bestFit="1" customWidth="1"/>
    <col min="7882" max="7905" width="10.42578125" style="1499" hidden="1" customWidth="1"/>
    <col min="7906" max="7906" width="6.42578125" style="1499" customWidth="1"/>
    <col min="7907" max="7907" width="7" style="1499" bestFit="1" customWidth="1"/>
    <col min="7908" max="8120" width="6.42578125" style="1499" customWidth="1"/>
    <col min="8121" max="8121" width="56.140625" style="1499" customWidth="1"/>
    <col min="8122" max="8124" width="10.42578125" style="1499" hidden="1" customWidth="1"/>
    <col min="8125" max="8125" width="56.140625" style="1499" customWidth="1"/>
    <col min="8126" max="8129" width="13.7109375" style="1499" customWidth="1"/>
    <col min="8130" max="8130" width="5.140625" style="1499" customWidth="1"/>
    <col min="8131" max="8131" width="3.42578125" style="1499" customWidth="1"/>
    <col min="8132" max="8136" width="12.42578125" style="1499" bestFit="1" customWidth="1"/>
    <col min="8137" max="8137" width="16" style="1499" bestFit="1" customWidth="1"/>
    <col min="8138" max="8161" width="10.42578125" style="1499" hidden="1" customWidth="1"/>
    <col min="8162" max="8162" width="6.42578125" style="1499" customWidth="1"/>
    <col min="8163" max="8163" width="7" style="1499" bestFit="1" customWidth="1"/>
    <col min="8164" max="8376" width="6.42578125" style="1499" customWidth="1"/>
    <col min="8377" max="8377" width="56.140625" style="1499" customWidth="1"/>
    <col min="8378" max="8380" width="10.42578125" style="1499" hidden="1" customWidth="1"/>
    <col min="8381" max="8381" width="56.140625" style="1499" customWidth="1"/>
    <col min="8382" max="8385" width="13.7109375" style="1499" customWidth="1"/>
    <col min="8386" max="8386" width="5.140625" style="1499" customWidth="1"/>
    <col min="8387" max="8387" width="3.42578125" style="1499" customWidth="1"/>
    <col min="8388" max="8392" width="12.42578125" style="1499" bestFit="1" customWidth="1"/>
    <col min="8393" max="8393" width="16" style="1499" bestFit="1" customWidth="1"/>
    <col min="8394" max="8417" width="10.42578125" style="1499" hidden="1" customWidth="1"/>
    <col min="8418" max="8418" width="6.42578125" style="1499" customWidth="1"/>
    <col min="8419" max="8419" width="7" style="1499" bestFit="1" customWidth="1"/>
    <col min="8420" max="8632" width="6.42578125" style="1499" customWidth="1"/>
    <col min="8633" max="8633" width="56.140625" style="1499" customWidth="1"/>
    <col min="8634" max="8636" width="10.42578125" style="1499" hidden="1" customWidth="1"/>
    <col min="8637" max="8637" width="56.140625" style="1499" customWidth="1"/>
    <col min="8638" max="8641" width="13.7109375" style="1499" customWidth="1"/>
    <col min="8642" max="8642" width="5.140625" style="1499" customWidth="1"/>
    <col min="8643" max="8643" width="3.42578125" style="1499" customWidth="1"/>
    <col min="8644" max="8648" width="12.42578125" style="1499" bestFit="1" customWidth="1"/>
    <col min="8649" max="8649" width="16" style="1499" bestFit="1" customWidth="1"/>
    <col min="8650" max="8673" width="10.42578125" style="1499" hidden="1" customWidth="1"/>
    <col min="8674" max="8674" width="6.42578125" style="1499" customWidth="1"/>
    <col min="8675" max="8675" width="7" style="1499" bestFit="1" customWidth="1"/>
    <col min="8676" max="8888" width="6.42578125" style="1499" customWidth="1"/>
    <col min="8889" max="8889" width="56.140625" style="1499" customWidth="1"/>
    <col min="8890" max="8892" width="10.42578125" style="1499" hidden="1" customWidth="1"/>
    <col min="8893" max="8893" width="56.140625" style="1499" customWidth="1"/>
    <col min="8894" max="8897" width="13.7109375" style="1499" customWidth="1"/>
    <col min="8898" max="8898" width="5.140625" style="1499" customWidth="1"/>
    <col min="8899" max="8899" width="3.42578125" style="1499" customWidth="1"/>
    <col min="8900" max="8904" width="12.42578125" style="1499" bestFit="1" customWidth="1"/>
    <col min="8905" max="8905" width="16" style="1499" bestFit="1" customWidth="1"/>
    <col min="8906" max="8929" width="10.42578125" style="1499" hidden="1" customWidth="1"/>
    <col min="8930" max="8930" width="6.42578125" style="1499" customWidth="1"/>
    <col min="8931" max="8931" width="7" style="1499" bestFit="1" customWidth="1"/>
    <col min="8932" max="9144" width="6.42578125" style="1499" customWidth="1"/>
    <col min="9145" max="9145" width="56.140625" style="1499" customWidth="1"/>
    <col min="9146" max="9148" width="10.42578125" style="1499" hidden="1" customWidth="1"/>
    <col min="9149" max="9149" width="56.140625" style="1499" customWidth="1"/>
    <col min="9150" max="9153" width="13.7109375" style="1499" customWidth="1"/>
    <col min="9154" max="9154" width="5.140625" style="1499" customWidth="1"/>
    <col min="9155" max="9155" width="3.42578125" style="1499" customWidth="1"/>
    <col min="9156" max="9160" width="12.42578125" style="1499" bestFit="1" customWidth="1"/>
    <col min="9161" max="9161" width="16" style="1499" bestFit="1" customWidth="1"/>
    <col min="9162" max="9185" width="10.42578125" style="1499" hidden="1" customWidth="1"/>
    <col min="9186" max="9186" width="6.42578125" style="1499" customWidth="1"/>
    <col min="9187" max="9187" width="7" style="1499" bestFit="1" customWidth="1"/>
    <col min="9188" max="9400" width="6.42578125" style="1499" customWidth="1"/>
    <col min="9401" max="9401" width="56.140625" style="1499" customWidth="1"/>
    <col min="9402" max="9404" width="10.42578125" style="1499" hidden="1" customWidth="1"/>
    <col min="9405" max="9405" width="56.140625" style="1499" customWidth="1"/>
    <col min="9406" max="9409" width="13.7109375" style="1499" customWidth="1"/>
    <col min="9410" max="9410" width="5.140625" style="1499" customWidth="1"/>
    <col min="9411" max="9411" width="3.42578125" style="1499" customWidth="1"/>
    <col min="9412" max="9416" width="12.42578125" style="1499" bestFit="1" customWidth="1"/>
    <col min="9417" max="9417" width="16" style="1499" bestFit="1" customWidth="1"/>
    <col min="9418" max="9441" width="10.42578125" style="1499" hidden="1" customWidth="1"/>
    <col min="9442" max="9442" width="6.42578125" style="1499" customWidth="1"/>
    <col min="9443" max="9443" width="7" style="1499" bestFit="1" customWidth="1"/>
    <col min="9444" max="9656" width="6.42578125" style="1499" customWidth="1"/>
    <col min="9657" max="9657" width="56.140625" style="1499" customWidth="1"/>
    <col min="9658" max="9660" width="10.42578125" style="1499" hidden="1" customWidth="1"/>
    <col min="9661" max="9661" width="56.140625" style="1499" customWidth="1"/>
    <col min="9662" max="9665" width="13.7109375" style="1499" customWidth="1"/>
    <col min="9666" max="9666" width="5.140625" style="1499" customWidth="1"/>
    <col min="9667" max="9667" width="3.42578125" style="1499" customWidth="1"/>
    <col min="9668" max="9672" width="12.42578125" style="1499" bestFit="1" customWidth="1"/>
    <col min="9673" max="9673" width="16" style="1499" bestFit="1" customWidth="1"/>
    <col min="9674" max="9697" width="10.42578125" style="1499" hidden="1" customWidth="1"/>
    <col min="9698" max="9698" width="6.42578125" style="1499" customWidth="1"/>
    <col min="9699" max="9699" width="7" style="1499" bestFit="1" customWidth="1"/>
    <col min="9700" max="9912" width="6.42578125" style="1499" customWidth="1"/>
    <col min="9913" max="9913" width="56.140625" style="1499" customWidth="1"/>
    <col min="9914" max="9916" width="10.42578125" style="1499" hidden="1" customWidth="1"/>
    <col min="9917" max="9917" width="56.140625" style="1499" customWidth="1"/>
    <col min="9918" max="9921" width="13.7109375" style="1499" customWidth="1"/>
    <col min="9922" max="9922" width="5.140625" style="1499" customWidth="1"/>
    <col min="9923" max="9923" width="3.42578125" style="1499" customWidth="1"/>
    <col min="9924" max="9928" width="12.42578125" style="1499" bestFit="1" customWidth="1"/>
    <col min="9929" max="9929" width="16" style="1499" bestFit="1" customWidth="1"/>
    <col min="9930" max="9953" width="10.42578125" style="1499" hidden="1" customWidth="1"/>
    <col min="9954" max="9954" width="6.42578125" style="1499" customWidth="1"/>
    <col min="9955" max="9955" width="7" style="1499" bestFit="1" customWidth="1"/>
    <col min="9956" max="10168" width="6.42578125" style="1499" customWidth="1"/>
    <col min="10169" max="10169" width="56.140625" style="1499" customWidth="1"/>
    <col min="10170" max="10172" width="10.42578125" style="1499" hidden="1" customWidth="1"/>
    <col min="10173" max="10173" width="56.140625" style="1499" customWidth="1"/>
    <col min="10174" max="10177" width="13.7109375" style="1499" customWidth="1"/>
    <col min="10178" max="10178" width="5.140625" style="1499" customWidth="1"/>
    <col min="10179" max="10179" width="3.42578125" style="1499" customWidth="1"/>
    <col min="10180" max="10184" width="12.42578125" style="1499" bestFit="1" customWidth="1"/>
    <col min="10185" max="10185" width="16" style="1499" bestFit="1" customWidth="1"/>
    <col min="10186" max="10209" width="10.42578125" style="1499" hidden="1" customWidth="1"/>
    <col min="10210" max="10210" width="6.42578125" style="1499" customWidth="1"/>
    <col min="10211" max="10211" width="7" style="1499" bestFit="1" customWidth="1"/>
    <col min="10212" max="10424" width="6.42578125" style="1499" customWidth="1"/>
    <col min="10425" max="10425" width="56.140625" style="1499" customWidth="1"/>
    <col min="10426" max="10428" width="10.42578125" style="1499" hidden="1" customWidth="1"/>
    <col min="10429" max="10429" width="56.140625" style="1499" customWidth="1"/>
    <col min="10430" max="10433" width="13.7109375" style="1499" customWidth="1"/>
    <col min="10434" max="10434" width="5.140625" style="1499" customWidth="1"/>
    <col min="10435" max="10435" width="3.42578125" style="1499" customWidth="1"/>
    <col min="10436" max="10440" width="12.42578125" style="1499" bestFit="1" customWidth="1"/>
    <col min="10441" max="10441" width="16" style="1499" bestFit="1" customWidth="1"/>
    <col min="10442" max="10465" width="10.42578125" style="1499" hidden="1" customWidth="1"/>
    <col min="10466" max="10466" width="6.42578125" style="1499" customWidth="1"/>
    <col min="10467" max="10467" width="7" style="1499" bestFit="1" customWidth="1"/>
    <col min="10468" max="10680" width="6.42578125" style="1499" customWidth="1"/>
    <col min="10681" max="10681" width="56.140625" style="1499" customWidth="1"/>
    <col min="10682" max="10684" width="10.42578125" style="1499" hidden="1" customWidth="1"/>
    <col min="10685" max="10685" width="56.140625" style="1499" customWidth="1"/>
    <col min="10686" max="10689" width="13.7109375" style="1499" customWidth="1"/>
    <col min="10690" max="10690" width="5.140625" style="1499" customWidth="1"/>
    <col min="10691" max="10691" width="3.42578125" style="1499" customWidth="1"/>
    <col min="10692" max="10696" width="12.42578125" style="1499" bestFit="1" customWidth="1"/>
    <col min="10697" max="10697" width="16" style="1499" bestFit="1" customWidth="1"/>
    <col min="10698" max="10721" width="10.42578125" style="1499" hidden="1" customWidth="1"/>
    <col min="10722" max="10722" width="6.42578125" style="1499" customWidth="1"/>
    <col min="10723" max="10723" width="7" style="1499" bestFit="1" customWidth="1"/>
    <col min="10724" max="10936" width="6.42578125" style="1499" customWidth="1"/>
    <col min="10937" max="10937" width="56.140625" style="1499" customWidth="1"/>
    <col min="10938" max="10940" width="10.42578125" style="1499" hidden="1" customWidth="1"/>
    <col min="10941" max="10941" width="56.140625" style="1499" customWidth="1"/>
    <col min="10942" max="10945" width="13.7109375" style="1499" customWidth="1"/>
    <col min="10946" max="10946" width="5.140625" style="1499" customWidth="1"/>
    <col min="10947" max="10947" width="3.42578125" style="1499" customWidth="1"/>
    <col min="10948" max="10952" width="12.42578125" style="1499" bestFit="1" customWidth="1"/>
    <col min="10953" max="10953" width="16" style="1499" bestFit="1" customWidth="1"/>
    <col min="10954" max="10977" width="10.42578125" style="1499" hidden="1" customWidth="1"/>
    <col min="10978" max="10978" width="6.42578125" style="1499" customWidth="1"/>
    <col min="10979" max="10979" width="7" style="1499" bestFit="1" customWidth="1"/>
    <col min="10980" max="11192" width="6.42578125" style="1499" customWidth="1"/>
    <col min="11193" max="11193" width="56.140625" style="1499" customWidth="1"/>
    <col min="11194" max="11196" width="10.42578125" style="1499" hidden="1" customWidth="1"/>
    <col min="11197" max="11197" width="56.140625" style="1499" customWidth="1"/>
    <col min="11198" max="11201" width="13.7109375" style="1499" customWidth="1"/>
    <col min="11202" max="11202" width="5.140625" style="1499" customWidth="1"/>
    <col min="11203" max="11203" width="3.42578125" style="1499" customWidth="1"/>
    <col min="11204" max="11208" width="12.42578125" style="1499" bestFit="1" customWidth="1"/>
    <col min="11209" max="11209" width="16" style="1499" bestFit="1" customWidth="1"/>
    <col min="11210" max="11233" width="10.42578125" style="1499" hidden="1" customWidth="1"/>
    <col min="11234" max="11234" width="6.42578125" style="1499" customWidth="1"/>
    <col min="11235" max="11235" width="7" style="1499" bestFit="1" customWidth="1"/>
    <col min="11236" max="11448" width="6.42578125" style="1499" customWidth="1"/>
    <col min="11449" max="11449" width="56.140625" style="1499" customWidth="1"/>
    <col min="11450" max="11452" width="10.42578125" style="1499" hidden="1" customWidth="1"/>
    <col min="11453" max="11453" width="56.140625" style="1499" customWidth="1"/>
    <col min="11454" max="11457" width="13.7109375" style="1499" customWidth="1"/>
    <col min="11458" max="11458" width="5.140625" style="1499" customWidth="1"/>
    <col min="11459" max="11459" width="3.42578125" style="1499" customWidth="1"/>
    <col min="11460" max="11464" width="12.42578125" style="1499" bestFit="1" customWidth="1"/>
    <col min="11465" max="11465" width="16" style="1499" bestFit="1" customWidth="1"/>
    <col min="11466" max="11489" width="10.42578125" style="1499" hidden="1" customWidth="1"/>
    <col min="11490" max="11490" width="6.42578125" style="1499" customWidth="1"/>
    <col min="11491" max="11491" width="7" style="1499" bestFit="1" customWidth="1"/>
    <col min="11492" max="11704" width="6.42578125" style="1499" customWidth="1"/>
    <col min="11705" max="11705" width="56.140625" style="1499" customWidth="1"/>
    <col min="11706" max="11708" width="10.42578125" style="1499" hidden="1" customWidth="1"/>
    <col min="11709" max="11709" width="56.140625" style="1499" customWidth="1"/>
    <col min="11710" max="11713" width="13.7109375" style="1499" customWidth="1"/>
    <col min="11714" max="11714" width="5.140625" style="1499" customWidth="1"/>
    <col min="11715" max="11715" width="3.42578125" style="1499" customWidth="1"/>
    <col min="11716" max="11720" width="12.42578125" style="1499" bestFit="1" customWidth="1"/>
    <col min="11721" max="11721" width="16" style="1499" bestFit="1" customWidth="1"/>
    <col min="11722" max="11745" width="10.42578125" style="1499" hidden="1" customWidth="1"/>
    <col min="11746" max="11746" width="6.42578125" style="1499" customWidth="1"/>
    <col min="11747" max="11747" width="7" style="1499" bestFit="1" customWidth="1"/>
    <col min="11748" max="11960" width="6.42578125" style="1499" customWidth="1"/>
    <col min="11961" max="11961" width="56.140625" style="1499" customWidth="1"/>
    <col min="11962" max="11964" width="10.42578125" style="1499" hidden="1" customWidth="1"/>
    <col min="11965" max="11965" width="56.140625" style="1499" customWidth="1"/>
    <col min="11966" max="11969" width="13.7109375" style="1499" customWidth="1"/>
    <col min="11970" max="11970" width="5.140625" style="1499" customWidth="1"/>
    <col min="11971" max="11971" width="3.42578125" style="1499" customWidth="1"/>
    <col min="11972" max="11976" width="12.42578125" style="1499" bestFit="1" customWidth="1"/>
    <col min="11977" max="11977" width="16" style="1499" bestFit="1" customWidth="1"/>
    <col min="11978" max="12001" width="10.42578125" style="1499" hidden="1" customWidth="1"/>
    <col min="12002" max="12002" width="6.42578125" style="1499" customWidth="1"/>
    <col min="12003" max="12003" width="7" style="1499" bestFit="1" customWidth="1"/>
    <col min="12004" max="12216" width="6.42578125" style="1499" customWidth="1"/>
    <col min="12217" max="12217" width="56.140625" style="1499" customWidth="1"/>
    <col min="12218" max="12220" width="10.42578125" style="1499" hidden="1" customWidth="1"/>
    <col min="12221" max="12221" width="56.140625" style="1499" customWidth="1"/>
    <col min="12222" max="12225" width="13.7109375" style="1499" customWidth="1"/>
    <col min="12226" max="12226" width="5.140625" style="1499" customWidth="1"/>
    <col min="12227" max="12227" width="3.42578125" style="1499" customWidth="1"/>
    <col min="12228" max="12232" width="12.42578125" style="1499" bestFit="1" customWidth="1"/>
    <col min="12233" max="12233" width="16" style="1499" bestFit="1" customWidth="1"/>
    <col min="12234" max="12257" width="10.42578125" style="1499" hidden="1" customWidth="1"/>
    <col min="12258" max="12258" width="6.42578125" style="1499" customWidth="1"/>
    <col min="12259" max="12259" width="7" style="1499" bestFit="1" customWidth="1"/>
    <col min="12260" max="12472" width="6.42578125" style="1499" customWidth="1"/>
    <col min="12473" max="12473" width="56.140625" style="1499" customWidth="1"/>
    <col min="12474" max="12476" width="10.42578125" style="1499" hidden="1" customWidth="1"/>
    <col min="12477" max="12477" width="56.140625" style="1499" customWidth="1"/>
    <col min="12478" max="12481" width="13.7109375" style="1499" customWidth="1"/>
    <col min="12482" max="12482" width="5.140625" style="1499" customWidth="1"/>
    <col min="12483" max="12483" width="3.42578125" style="1499" customWidth="1"/>
    <col min="12484" max="12488" width="12.42578125" style="1499" bestFit="1" customWidth="1"/>
    <col min="12489" max="12489" width="16" style="1499" bestFit="1" customWidth="1"/>
    <col min="12490" max="12513" width="10.42578125" style="1499" hidden="1" customWidth="1"/>
    <col min="12514" max="12514" width="6.42578125" style="1499" customWidth="1"/>
    <col min="12515" max="12515" width="7" style="1499" bestFit="1" customWidth="1"/>
    <col min="12516" max="12728" width="6.42578125" style="1499" customWidth="1"/>
    <col min="12729" max="12729" width="56.140625" style="1499" customWidth="1"/>
    <col min="12730" max="12732" width="10.42578125" style="1499" hidden="1" customWidth="1"/>
    <col min="12733" max="12733" width="56.140625" style="1499" customWidth="1"/>
    <col min="12734" max="12737" width="13.7109375" style="1499" customWidth="1"/>
    <col min="12738" max="12738" width="5.140625" style="1499" customWidth="1"/>
    <col min="12739" max="12739" width="3.42578125" style="1499" customWidth="1"/>
    <col min="12740" max="12744" width="12.42578125" style="1499" bestFit="1" customWidth="1"/>
    <col min="12745" max="12745" width="16" style="1499" bestFit="1" customWidth="1"/>
    <col min="12746" max="12769" width="10.42578125" style="1499" hidden="1" customWidth="1"/>
    <col min="12770" max="12770" width="6.42578125" style="1499" customWidth="1"/>
    <col min="12771" max="12771" width="7" style="1499" bestFit="1" customWidth="1"/>
    <col min="12772" max="12984" width="6.42578125" style="1499" customWidth="1"/>
    <col min="12985" max="12985" width="56.140625" style="1499" customWidth="1"/>
    <col min="12986" max="12988" width="10.42578125" style="1499" hidden="1" customWidth="1"/>
    <col min="12989" max="12989" width="56.140625" style="1499" customWidth="1"/>
    <col min="12990" max="12993" width="13.7109375" style="1499" customWidth="1"/>
    <col min="12994" max="12994" width="5.140625" style="1499" customWidth="1"/>
    <col min="12995" max="12995" width="3.42578125" style="1499" customWidth="1"/>
    <col min="12996" max="13000" width="12.42578125" style="1499" bestFit="1" customWidth="1"/>
    <col min="13001" max="13001" width="16" style="1499" bestFit="1" customWidth="1"/>
    <col min="13002" max="13025" width="10.42578125" style="1499" hidden="1" customWidth="1"/>
    <col min="13026" max="13026" width="6.42578125" style="1499" customWidth="1"/>
    <col min="13027" max="13027" width="7" style="1499" bestFit="1" customWidth="1"/>
    <col min="13028" max="13240" width="6.42578125" style="1499" customWidth="1"/>
    <col min="13241" max="13241" width="56.140625" style="1499" customWidth="1"/>
    <col min="13242" max="13244" width="10.42578125" style="1499" hidden="1" customWidth="1"/>
    <col min="13245" max="13245" width="56.140625" style="1499" customWidth="1"/>
    <col min="13246" max="13249" width="13.7109375" style="1499" customWidth="1"/>
    <col min="13250" max="13250" width="5.140625" style="1499" customWidth="1"/>
    <col min="13251" max="13251" width="3.42578125" style="1499" customWidth="1"/>
    <col min="13252" max="13256" width="12.42578125" style="1499" bestFit="1" customWidth="1"/>
    <col min="13257" max="13257" width="16" style="1499" bestFit="1" customWidth="1"/>
    <col min="13258" max="13281" width="10.42578125" style="1499" hidden="1" customWidth="1"/>
    <col min="13282" max="13282" width="6.42578125" style="1499" customWidth="1"/>
    <col min="13283" max="13283" width="7" style="1499" bestFit="1" customWidth="1"/>
    <col min="13284" max="13496" width="6.42578125" style="1499" customWidth="1"/>
    <col min="13497" max="13497" width="56.140625" style="1499" customWidth="1"/>
    <col min="13498" max="13500" width="10.42578125" style="1499" hidden="1" customWidth="1"/>
    <col min="13501" max="13501" width="56.140625" style="1499" customWidth="1"/>
    <col min="13502" max="13505" width="13.7109375" style="1499" customWidth="1"/>
    <col min="13506" max="13506" width="5.140625" style="1499" customWidth="1"/>
    <col min="13507" max="13507" width="3.42578125" style="1499" customWidth="1"/>
    <col min="13508" max="13512" width="12.42578125" style="1499" bestFit="1" customWidth="1"/>
    <col min="13513" max="13513" width="16" style="1499" bestFit="1" customWidth="1"/>
    <col min="13514" max="13537" width="10.42578125" style="1499" hidden="1" customWidth="1"/>
    <col min="13538" max="13538" width="6.42578125" style="1499" customWidth="1"/>
    <col min="13539" max="13539" width="7" style="1499" bestFit="1" customWidth="1"/>
    <col min="13540" max="13752" width="6.42578125" style="1499" customWidth="1"/>
    <col min="13753" max="13753" width="56.140625" style="1499" customWidth="1"/>
    <col min="13754" max="13756" width="10.42578125" style="1499" hidden="1" customWidth="1"/>
    <col min="13757" max="13757" width="56.140625" style="1499" customWidth="1"/>
    <col min="13758" max="13761" width="13.7109375" style="1499" customWidth="1"/>
    <col min="13762" max="13762" width="5.140625" style="1499" customWidth="1"/>
    <col min="13763" max="13763" width="3.42578125" style="1499" customWidth="1"/>
    <col min="13764" max="13768" width="12.42578125" style="1499" bestFit="1" customWidth="1"/>
    <col min="13769" max="13769" width="16" style="1499" bestFit="1" customWidth="1"/>
    <col min="13770" max="13793" width="10.42578125" style="1499" hidden="1" customWidth="1"/>
    <col min="13794" max="13794" width="6.42578125" style="1499" customWidth="1"/>
    <col min="13795" max="13795" width="7" style="1499" bestFit="1" customWidth="1"/>
    <col min="13796" max="14008" width="6.42578125" style="1499" customWidth="1"/>
    <col min="14009" max="14009" width="56.140625" style="1499" customWidth="1"/>
    <col min="14010" max="14012" width="10.42578125" style="1499" hidden="1" customWidth="1"/>
    <col min="14013" max="14013" width="56.140625" style="1499" customWidth="1"/>
    <col min="14014" max="14017" width="13.7109375" style="1499" customWidth="1"/>
    <col min="14018" max="14018" width="5.140625" style="1499" customWidth="1"/>
    <col min="14019" max="14019" width="3.42578125" style="1499" customWidth="1"/>
    <col min="14020" max="14024" width="12.42578125" style="1499" bestFit="1" customWidth="1"/>
    <col min="14025" max="14025" width="16" style="1499" bestFit="1" customWidth="1"/>
    <col min="14026" max="14049" width="10.42578125" style="1499" hidden="1" customWidth="1"/>
    <col min="14050" max="14050" width="6.42578125" style="1499" customWidth="1"/>
    <col min="14051" max="14051" width="7" style="1499" bestFit="1" customWidth="1"/>
    <col min="14052" max="14264" width="6.42578125" style="1499" customWidth="1"/>
    <col min="14265" max="14265" width="56.140625" style="1499" customWidth="1"/>
    <col min="14266" max="14268" width="10.42578125" style="1499" hidden="1" customWidth="1"/>
    <col min="14269" max="14269" width="56.140625" style="1499" customWidth="1"/>
    <col min="14270" max="14273" width="13.7109375" style="1499" customWidth="1"/>
    <col min="14274" max="14274" width="5.140625" style="1499" customWidth="1"/>
    <col min="14275" max="14275" width="3.42578125" style="1499" customWidth="1"/>
    <col min="14276" max="14280" width="12.42578125" style="1499" bestFit="1" customWidth="1"/>
    <col min="14281" max="14281" width="16" style="1499" bestFit="1" customWidth="1"/>
    <col min="14282" max="14305" width="10.42578125" style="1499" hidden="1" customWidth="1"/>
    <col min="14306" max="14306" width="6.42578125" style="1499" customWidth="1"/>
    <col min="14307" max="14307" width="7" style="1499" bestFit="1" customWidth="1"/>
    <col min="14308" max="14520" width="6.42578125" style="1499" customWidth="1"/>
    <col min="14521" max="14521" width="56.140625" style="1499" customWidth="1"/>
    <col min="14522" max="14524" width="10.42578125" style="1499" hidden="1" customWidth="1"/>
    <col min="14525" max="14525" width="56.140625" style="1499" customWidth="1"/>
    <col min="14526" max="14529" width="13.7109375" style="1499" customWidth="1"/>
    <col min="14530" max="14530" width="5.140625" style="1499" customWidth="1"/>
    <col min="14531" max="14531" width="3.42578125" style="1499" customWidth="1"/>
    <col min="14532" max="14536" width="12.42578125" style="1499" bestFit="1" customWidth="1"/>
    <col min="14537" max="14537" width="16" style="1499" bestFit="1" customWidth="1"/>
    <col min="14538" max="14561" width="10.42578125" style="1499" hidden="1" customWidth="1"/>
    <col min="14562" max="14562" width="6.42578125" style="1499" customWidth="1"/>
    <col min="14563" max="14563" width="7" style="1499" bestFit="1" customWidth="1"/>
    <col min="14564" max="14776" width="6.42578125" style="1499" customWidth="1"/>
    <col min="14777" max="14777" width="56.140625" style="1499" customWidth="1"/>
    <col min="14778" max="14780" width="10.42578125" style="1499" hidden="1" customWidth="1"/>
    <col min="14781" max="14781" width="56.140625" style="1499" customWidth="1"/>
    <col min="14782" max="14785" width="13.7109375" style="1499" customWidth="1"/>
    <col min="14786" max="14786" width="5.140625" style="1499" customWidth="1"/>
    <col min="14787" max="14787" width="3.42578125" style="1499" customWidth="1"/>
    <col min="14788" max="14792" width="12.42578125" style="1499" bestFit="1" customWidth="1"/>
    <col min="14793" max="14793" width="16" style="1499" bestFit="1" customWidth="1"/>
    <col min="14794" max="14817" width="10.42578125" style="1499" hidden="1" customWidth="1"/>
    <col min="14818" max="14818" width="6.42578125" style="1499" customWidth="1"/>
    <col min="14819" max="14819" width="7" style="1499" bestFit="1" customWidth="1"/>
    <col min="14820" max="15032" width="6.42578125" style="1499" customWidth="1"/>
    <col min="15033" max="15033" width="56.140625" style="1499" customWidth="1"/>
    <col min="15034" max="15036" width="10.42578125" style="1499" hidden="1" customWidth="1"/>
    <col min="15037" max="15037" width="56.140625" style="1499" customWidth="1"/>
    <col min="15038" max="15041" width="13.7109375" style="1499" customWidth="1"/>
    <col min="15042" max="15042" width="5.140625" style="1499" customWidth="1"/>
    <col min="15043" max="15043" width="3.42578125" style="1499" customWidth="1"/>
    <col min="15044" max="15048" width="12.42578125" style="1499" bestFit="1" customWidth="1"/>
    <col min="15049" max="15049" width="16" style="1499" bestFit="1" customWidth="1"/>
    <col min="15050" max="15073" width="10.42578125" style="1499" hidden="1" customWidth="1"/>
    <col min="15074" max="15074" width="6.42578125" style="1499" customWidth="1"/>
    <col min="15075" max="15075" width="7" style="1499" bestFit="1" customWidth="1"/>
    <col min="15076" max="15288" width="6.42578125" style="1499" customWidth="1"/>
    <col min="15289" max="15289" width="56.140625" style="1499" customWidth="1"/>
    <col min="15290" max="15292" width="10.42578125" style="1499" hidden="1" customWidth="1"/>
    <col min="15293" max="15293" width="56.140625" style="1499" customWidth="1"/>
    <col min="15294" max="15297" width="13.7109375" style="1499" customWidth="1"/>
    <col min="15298" max="15298" width="5.140625" style="1499" customWidth="1"/>
    <col min="15299" max="15299" width="3.42578125" style="1499" customWidth="1"/>
    <col min="15300" max="15304" width="12.42578125" style="1499" bestFit="1" customWidth="1"/>
    <col min="15305" max="15305" width="16" style="1499" bestFit="1" customWidth="1"/>
    <col min="15306" max="15329" width="10.42578125" style="1499" hidden="1" customWidth="1"/>
    <col min="15330" max="15330" width="6.42578125" style="1499" customWidth="1"/>
    <col min="15331" max="15331" width="7" style="1499" bestFit="1" customWidth="1"/>
    <col min="15332" max="15544" width="6.42578125" style="1499" customWidth="1"/>
    <col min="15545" max="15545" width="56.140625" style="1499" customWidth="1"/>
    <col min="15546" max="15548" width="10.42578125" style="1499" hidden="1" customWidth="1"/>
    <col min="15549" max="15549" width="56.140625" style="1499" customWidth="1"/>
    <col min="15550" max="15553" width="13.7109375" style="1499" customWidth="1"/>
    <col min="15554" max="15554" width="5.140625" style="1499" customWidth="1"/>
    <col min="15555" max="15555" width="3.42578125" style="1499" customWidth="1"/>
    <col min="15556" max="15560" width="12.42578125" style="1499" bestFit="1" customWidth="1"/>
    <col min="15561" max="15561" width="16" style="1499" bestFit="1" customWidth="1"/>
    <col min="15562" max="15585" width="10.42578125" style="1499" hidden="1" customWidth="1"/>
    <col min="15586" max="15586" width="6.42578125" style="1499" customWidth="1"/>
    <col min="15587" max="15587" width="7" style="1499" bestFit="1" customWidth="1"/>
    <col min="15588" max="15800" width="6.42578125" style="1499" customWidth="1"/>
    <col min="15801" max="15801" width="56.140625" style="1499" customWidth="1"/>
    <col min="15802" max="15804" width="10.42578125" style="1499" hidden="1" customWidth="1"/>
    <col min="15805" max="15805" width="56.140625" style="1499" customWidth="1"/>
    <col min="15806" max="15809" width="13.7109375" style="1499" customWidth="1"/>
    <col min="15810" max="15810" width="5.140625" style="1499" customWidth="1"/>
    <col min="15811" max="15811" width="3.42578125" style="1499" customWidth="1"/>
    <col min="15812" max="15816" width="12.42578125" style="1499" bestFit="1" customWidth="1"/>
    <col min="15817" max="15817" width="16" style="1499" bestFit="1" customWidth="1"/>
    <col min="15818" max="15841" width="10.42578125" style="1499" hidden="1" customWidth="1"/>
    <col min="15842" max="15842" width="6.42578125" style="1499" customWidth="1"/>
    <col min="15843" max="15843" width="7" style="1499" bestFit="1" customWidth="1"/>
    <col min="15844" max="16056" width="6.42578125" style="1499" customWidth="1"/>
    <col min="16057" max="16057" width="56.140625" style="1499" customWidth="1"/>
    <col min="16058" max="16060" width="10.42578125" style="1499" hidden="1" customWidth="1"/>
    <col min="16061" max="16061" width="56.140625" style="1499" customWidth="1"/>
    <col min="16062" max="16065" width="13.7109375" style="1499" customWidth="1"/>
    <col min="16066" max="16066" width="5.140625" style="1499" customWidth="1"/>
    <col min="16067" max="16067" width="3.42578125" style="1499" customWidth="1"/>
    <col min="16068" max="16072" width="12.42578125" style="1499" bestFit="1" customWidth="1"/>
    <col min="16073" max="16073" width="16" style="1499" bestFit="1" customWidth="1"/>
    <col min="16074" max="16097" width="10.42578125" style="1499" hidden="1" customWidth="1"/>
    <col min="16098" max="16098" width="6.42578125" style="1499" customWidth="1"/>
    <col min="16099" max="16099" width="7" style="1499" bestFit="1" customWidth="1"/>
    <col min="16100" max="16312" width="6.42578125" style="1499" customWidth="1"/>
    <col min="16313" max="16313" width="56.140625" style="1499" customWidth="1"/>
    <col min="16314" max="16315" width="0" style="1499" hidden="1" customWidth="1"/>
    <col min="16316" max="16384" width="10.42578125" style="1499" hidden="1" customWidth="1"/>
  </cols>
  <sheetData>
    <row r="1" spans="1:23" s="1453" customFormat="1" ht="24.95" customHeight="1" x14ac:dyDescent="0.3">
      <c r="A1" s="1452" t="s">
        <v>1345</v>
      </c>
      <c r="B1" s="1452"/>
      <c r="C1" s="1452"/>
      <c r="D1" s="1452"/>
      <c r="E1" s="1452"/>
      <c r="F1" s="1452"/>
      <c r="G1" s="1452"/>
      <c r="H1" s="1452"/>
      <c r="I1" s="1452"/>
      <c r="J1" s="1452"/>
      <c r="K1" s="1452"/>
      <c r="L1" s="1452"/>
      <c r="M1" s="1452"/>
      <c r="N1" s="1452"/>
      <c r="O1" s="1452"/>
      <c r="P1" s="1452"/>
      <c r="Q1" s="1452"/>
      <c r="R1" s="1452"/>
      <c r="S1" s="1452"/>
      <c r="T1" s="1452"/>
      <c r="U1" s="1452"/>
      <c r="V1" s="1452"/>
      <c r="W1" s="1452"/>
    </row>
    <row r="2" spans="1:23" s="1455" customFormat="1" ht="13.5" customHeight="1" thickBot="1" x14ac:dyDescent="0.3">
      <c r="A2" s="1454"/>
      <c r="B2" s="1454"/>
      <c r="C2" s="1454"/>
      <c r="D2" s="1454"/>
      <c r="E2" s="1454"/>
      <c r="F2" s="1454"/>
      <c r="G2" s="1454"/>
      <c r="W2" s="1456" t="s">
        <v>681</v>
      </c>
    </row>
    <row r="3" spans="1:23" s="1458" customFormat="1" ht="16.5" customHeight="1" x14ac:dyDescent="0.3">
      <c r="A3" s="1457"/>
      <c r="B3" s="3301">
        <v>42430</v>
      </c>
      <c r="C3" s="3303">
        <v>42522</v>
      </c>
      <c r="D3" s="3305">
        <v>42614</v>
      </c>
      <c r="E3" s="3307">
        <v>42705</v>
      </c>
      <c r="F3" s="3307">
        <v>42795</v>
      </c>
      <c r="G3" s="3307">
        <v>42887</v>
      </c>
      <c r="H3" s="3307">
        <v>42979</v>
      </c>
      <c r="I3" s="3307">
        <v>43070</v>
      </c>
      <c r="J3" s="3307">
        <v>43160</v>
      </c>
      <c r="K3" s="3299">
        <v>43252</v>
      </c>
      <c r="L3" s="3299">
        <v>43344</v>
      </c>
      <c r="M3" s="3299">
        <v>43435</v>
      </c>
      <c r="N3" s="3299">
        <v>43525</v>
      </c>
      <c r="O3" s="3299">
        <v>43617</v>
      </c>
      <c r="P3" s="3299">
        <v>43709</v>
      </c>
      <c r="Q3" s="3299">
        <v>43800</v>
      </c>
      <c r="R3" s="3299">
        <v>43891</v>
      </c>
      <c r="S3" s="3299">
        <v>43983</v>
      </c>
      <c r="T3" s="3299">
        <v>44075</v>
      </c>
      <c r="U3" s="3309">
        <v>44166</v>
      </c>
      <c r="V3" s="3299">
        <v>44256</v>
      </c>
      <c r="W3" s="3299">
        <v>44348</v>
      </c>
    </row>
    <row r="4" spans="1:23" s="1458" customFormat="1" ht="6.75" customHeight="1" thickBot="1" x14ac:dyDescent="0.35">
      <c r="A4" s="1459"/>
      <c r="B4" s="3302"/>
      <c r="C4" s="3304"/>
      <c r="D4" s="3306"/>
      <c r="E4" s="3308"/>
      <c r="F4" s="3308"/>
      <c r="G4" s="3308"/>
      <c r="H4" s="3308"/>
      <c r="I4" s="3308"/>
      <c r="J4" s="3308"/>
      <c r="K4" s="3300"/>
      <c r="L4" s="3300"/>
      <c r="M4" s="3300"/>
      <c r="N4" s="3300"/>
      <c r="O4" s="3300"/>
      <c r="P4" s="3300"/>
      <c r="Q4" s="3300"/>
      <c r="R4" s="3300"/>
      <c r="S4" s="3300"/>
      <c r="T4" s="3300"/>
      <c r="U4" s="3310"/>
      <c r="V4" s="3300"/>
      <c r="W4" s="3300"/>
    </row>
    <row r="5" spans="1:23" s="1458" customFormat="1" ht="18" thickTop="1" x14ac:dyDescent="0.3">
      <c r="A5" s="1460" t="s">
        <v>1346</v>
      </c>
      <c r="B5" s="1461">
        <v>23781</v>
      </c>
      <c r="C5" s="1462">
        <v>22982</v>
      </c>
      <c r="D5" s="1463">
        <v>22488</v>
      </c>
      <c r="E5" s="1463">
        <v>23907</v>
      </c>
      <c r="F5" s="1463">
        <v>24932</v>
      </c>
      <c r="G5" s="1463">
        <v>25792</v>
      </c>
      <c r="H5" s="1463">
        <v>25793</v>
      </c>
      <c r="I5" s="1463">
        <v>25273</v>
      </c>
      <c r="J5" s="1463">
        <v>25060</v>
      </c>
      <c r="K5" s="1463">
        <v>25856</v>
      </c>
      <c r="L5" s="1463">
        <v>27938</v>
      </c>
      <c r="M5" s="1463">
        <v>26283</v>
      </c>
      <c r="N5" s="1463">
        <v>29088</v>
      </c>
      <c r="O5" s="1463">
        <v>31590</v>
      </c>
      <c r="P5" s="1463">
        <v>28161</v>
      </c>
      <c r="Q5" s="1463">
        <v>27271</v>
      </c>
      <c r="R5" s="1463">
        <v>30168</v>
      </c>
      <c r="S5" s="1463">
        <v>46363</v>
      </c>
      <c r="T5" s="1463">
        <v>34145</v>
      </c>
      <c r="U5" s="1464">
        <v>24792</v>
      </c>
      <c r="V5" s="1463">
        <v>28932</v>
      </c>
      <c r="W5" s="1463">
        <v>38163</v>
      </c>
    </row>
    <row r="6" spans="1:23" s="1458" customFormat="1" ht="17.25" x14ac:dyDescent="0.3">
      <c r="A6" s="1460" t="s">
        <v>1347</v>
      </c>
      <c r="B6" s="1461">
        <v>49704</v>
      </c>
      <c r="C6" s="1462">
        <v>49124</v>
      </c>
      <c r="D6" s="1463">
        <v>48879</v>
      </c>
      <c r="E6" s="1463">
        <v>52769</v>
      </c>
      <c r="F6" s="1463">
        <v>51549</v>
      </c>
      <c r="G6" s="1463">
        <v>51920</v>
      </c>
      <c r="H6" s="1463">
        <v>50600</v>
      </c>
      <c r="I6" s="1463">
        <v>49899</v>
      </c>
      <c r="J6" s="1463">
        <v>54899</v>
      </c>
      <c r="K6" s="1463">
        <v>54393</v>
      </c>
      <c r="L6" s="1463">
        <v>55362</v>
      </c>
      <c r="M6" s="1463">
        <v>56791</v>
      </c>
      <c r="N6" s="1463">
        <v>57691</v>
      </c>
      <c r="O6" s="1463">
        <v>56106</v>
      </c>
      <c r="P6" s="1463">
        <v>59106</v>
      </c>
      <c r="Q6" s="1463">
        <v>59801</v>
      </c>
      <c r="R6" s="1463">
        <v>55978</v>
      </c>
      <c r="S6" s="1463">
        <v>63178</v>
      </c>
      <c r="T6" s="1463">
        <v>52559</v>
      </c>
      <c r="U6" s="1464">
        <v>51355</v>
      </c>
      <c r="V6" s="1463">
        <v>50652</v>
      </c>
      <c r="W6" s="1463">
        <v>57159</v>
      </c>
    </row>
    <row r="7" spans="1:23" s="1458" customFormat="1" ht="17.25" x14ac:dyDescent="0.3">
      <c r="A7" s="1460" t="s">
        <v>1348</v>
      </c>
      <c r="B7" s="1461">
        <v>105998</v>
      </c>
      <c r="C7" s="1462">
        <v>112886</v>
      </c>
      <c r="D7" s="1463">
        <v>115535</v>
      </c>
      <c r="E7" s="1463">
        <v>119432</v>
      </c>
      <c r="F7" s="1463">
        <v>125601</v>
      </c>
      <c r="G7" s="1463">
        <v>127054</v>
      </c>
      <c r="H7" s="1463">
        <v>134390</v>
      </c>
      <c r="I7" s="1463">
        <v>137746</v>
      </c>
      <c r="J7" s="1463">
        <v>138318</v>
      </c>
      <c r="K7" s="1463">
        <v>144640</v>
      </c>
      <c r="L7" s="1463">
        <v>150525</v>
      </c>
      <c r="M7" s="1463">
        <v>153194</v>
      </c>
      <c r="N7" s="1463">
        <v>158688</v>
      </c>
      <c r="O7" s="1463">
        <v>160688</v>
      </c>
      <c r="P7" s="1463">
        <v>169114</v>
      </c>
      <c r="Q7" s="1463">
        <v>171058</v>
      </c>
      <c r="R7" s="1463">
        <v>177370</v>
      </c>
      <c r="S7" s="1463">
        <v>195196</v>
      </c>
      <c r="T7" s="1463">
        <v>187960</v>
      </c>
      <c r="U7" s="1464">
        <v>189638</v>
      </c>
      <c r="V7" s="1463">
        <v>196549</v>
      </c>
      <c r="W7" s="1463">
        <v>212106</v>
      </c>
    </row>
    <row r="8" spans="1:23" s="1458" customFormat="1" ht="16.5" x14ac:dyDescent="0.3">
      <c r="A8" s="1460" t="s">
        <v>1349</v>
      </c>
      <c r="B8" s="1461">
        <v>10408</v>
      </c>
      <c r="C8" s="1462">
        <v>12806</v>
      </c>
      <c r="D8" s="1463">
        <v>14797</v>
      </c>
      <c r="E8" s="1463">
        <v>10172</v>
      </c>
      <c r="F8" s="1463">
        <v>15947</v>
      </c>
      <c r="G8" s="1463">
        <v>14436</v>
      </c>
      <c r="H8" s="1463">
        <v>6366</v>
      </c>
      <c r="I8" s="1463">
        <v>3727</v>
      </c>
      <c r="J8" s="1463">
        <v>1021</v>
      </c>
      <c r="K8" s="1463">
        <v>894</v>
      </c>
      <c r="L8" s="1463">
        <v>894</v>
      </c>
      <c r="M8" s="1463">
        <v>894</v>
      </c>
      <c r="N8" s="1463">
        <v>893</v>
      </c>
      <c r="O8" s="1463">
        <v>893</v>
      </c>
      <c r="P8" s="1463">
        <v>269</v>
      </c>
      <c r="Q8" s="1463">
        <v>114</v>
      </c>
      <c r="R8" s="1465" t="s">
        <v>16</v>
      </c>
      <c r="S8" s="1465" t="s">
        <v>16</v>
      </c>
      <c r="T8" s="1465" t="s">
        <v>16</v>
      </c>
      <c r="U8" s="1466" t="s">
        <v>16</v>
      </c>
      <c r="V8" s="1465" t="s">
        <v>16</v>
      </c>
      <c r="W8" s="1465" t="s">
        <v>16</v>
      </c>
    </row>
    <row r="9" spans="1:23" s="1458" customFormat="1" ht="33" x14ac:dyDescent="0.3">
      <c r="A9" s="1467" t="s">
        <v>1350</v>
      </c>
      <c r="B9" s="1461">
        <v>-946.1</v>
      </c>
      <c r="C9" s="1462">
        <v>-978.7</v>
      </c>
      <c r="D9" s="1463">
        <v>-1079.4000000000001</v>
      </c>
      <c r="E9" s="1463">
        <v>-1082.8</v>
      </c>
      <c r="F9" s="1463">
        <v>-1028.7</v>
      </c>
      <c r="G9" s="1463">
        <v>-2072.85</v>
      </c>
      <c r="H9" s="1463">
        <v>-1574.6</v>
      </c>
      <c r="I9" s="1463">
        <v>-1309</v>
      </c>
      <c r="J9" s="1463">
        <v>-1711.35</v>
      </c>
      <c r="K9" s="1463">
        <v>-2063.85</v>
      </c>
      <c r="L9" s="1463">
        <v>-2232.6</v>
      </c>
      <c r="M9" s="1463">
        <v>-2904.4</v>
      </c>
      <c r="N9" s="1463">
        <v>-4540.25</v>
      </c>
      <c r="O9" s="1463">
        <v>-4544</v>
      </c>
      <c r="P9" s="1463">
        <v>-6405</v>
      </c>
      <c r="Q9" s="1463">
        <v>-5382</v>
      </c>
      <c r="R9" s="1463">
        <v>-4995</v>
      </c>
      <c r="S9" s="1463">
        <v>-5382</v>
      </c>
      <c r="T9" s="1463">
        <v>-6742</v>
      </c>
      <c r="U9" s="1464">
        <v>-6978</v>
      </c>
      <c r="V9" s="1463">
        <v>-7960.45</v>
      </c>
      <c r="W9" s="1463">
        <v>-12818</v>
      </c>
    </row>
    <row r="10" spans="1:23" s="1458" customFormat="1" ht="16.5" x14ac:dyDescent="0.3">
      <c r="A10" s="1460" t="s">
        <v>1351</v>
      </c>
      <c r="B10" s="1461">
        <v>188944.9</v>
      </c>
      <c r="C10" s="1462">
        <v>196819.3</v>
      </c>
      <c r="D10" s="1463">
        <v>200619.6</v>
      </c>
      <c r="E10" s="1463">
        <v>205197.2</v>
      </c>
      <c r="F10" s="1463">
        <v>217000.3</v>
      </c>
      <c r="G10" s="1463">
        <v>217129.15</v>
      </c>
      <c r="H10" s="1463">
        <v>215574.39999999999</v>
      </c>
      <c r="I10" s="1463">
        <v>215336</v>
      </c>
      <c r="J10" s="1463">
        <v>217586.65</v>
      </c>
      <c r="K10" s="1463">
        <v>223719.15</v>
      </c>
      <c r="L10" s="1463">
        <v>232486.39999999999</v>
      </c>
      <c r="M10" s="1463">
        <v>234257.6</v>
      </c>
      <c r="N10" s="1463">
        <v>241819.75</v>
      </c>
      <c r="O10" s="1463">
        <v>244733</v>
      </c>
      <c r="P10" s="1463">
        <v>250245</v>
      </c>
      <c r="Q10" s="1463">
        <v>252862</v>
      </c>
      <c r="R10" s="1463">
        <v>258521</v>
      </c>
      <c r="S10" s="1463">
        <v>299355</v>
      </c>
      <c r="T10" s="1463">
        <v>267922</v>
      </c>
      <c r="U10" s="1464">
        <v>258807</v>
      </c>
      <c r="V10" s="1463">
        <v>268172.55</v>
      </c>
      <c r="W10" s="1463">
        <v>294610</v>
      </c>
    </row>
    <row r="11" spans="1:23" s="1458" customFormat="1" ht="15.75" x14ac:dyDescent="0.3">
      <c r="A11" s="1468" t="s">
        <v>1352</v>
      </c>
      <c r="B11" s="1469">
        <f t="shared" ref="B11:I11" si="0">-(B10/B33)*100</f>
        <v>-45.429494022716561</v>
      </c>
      <c r="C11" s="1470">
        <f t="shared" si="0"/>
        <v>-46.630473153384521</v>
      </c>
      <c r="D11" s="1471">
        <f t="shared" si="0"/>
        <v>-46.880091227315852</v>
      </c>
      <c r="E11" s="1471">
        <f t="shared" si="0"/>
        <v>-47.197267489333321</v>
      </c>
      <c r="F11" s="1471">
        <f t="shared" si="0"/>
        <v>-49.332040547698561</v>
      </c>
      <c r="G11" s="1471">
        <f t="shared" si="0"/>
        <v>-48.63993360229928</v>
      </c>
      <c r="H11" s="1471">
        <f t="shared" si="0"/>
        <v>-47.784474408109254</v>
      </c>
      <c r="I11" s="1471">
        <f t="shared" si="0"/>
        <v>-47.098759626510002</v>
      </c>
      <c r="J11" s="1471">
        <v>-47.3</v>
      </c>
      <c r="K11" s="1471">
        <v>-47.9</v>
      </c>
      <c r="L11" s="1471">
        <v>-49</v>
      </c>
      <c r="M11" s="1471">
        <f t="shared" ref="M11:S11" si="1">-(M10/M33)*100</f>
        <v>-48.579895522914249</v>
      </c>
      <c r="N11" s="1471">
        <f t="shared" si="1"/>
        <v>-49.684259512279311</v>
      </c>
      <c r="O11" s="1472">
        <f t="shared" si="1"/>
        <v>-49.836175736903733</v>
      </c>
      <c r="P11" s="1472">
        <f t="shared" si="1"/>
        <v>-50.467781652149533</v>
      </c>
      <c r="Q11" s="1472">
        <f t="shared" si="1"/>
        <v>-50.740146925736482</v>
      </c>
      <c r="R11" s="1472">
        <f t="shared" si="1"/>
        <v>-51.922794966810272</v>
      </c>
      <c r="S11" s="1472">
        <f t="shared" si="1"/>
        <v>-65.417201147704702</v>
      </c>
      <c r="T11" s="1472">
        <f>-(T10/T33)*100</f>
        <v>-60.608706667993808</v>
      </c>
      <c r="U11" s="1472">
        <f>-(U10/U33)*100</f>
        <v>-60.230816491812746</v>
      </c>
      <c r="V11" s="1472">
        <f>-(V10/V33)*100</f>
        <v>-63.949119238445881</v>
      </c>
      <c r="W11" s="1472">
        <f>-(W10/W33)*100</f>
        <v>-66.789843572885971</v>
      </c>
    </row>
    <row r="12" spans="1:23" s="1458" customFormat="1" ht="16.5" x14ac:dyDescent="0.3">
      <c r="A12" s="1460" t="s">
        <v>1353</v>
      </c>
      <c r="B12" s="1461">
        <v>54023.883423671003</v>
      </c>
      <c r="C12" s="1462">
        <v>53463.646230258397</v>
      </c>
      <c r="D12" s="1463">
        <v>53104</v>
      </c>
      <c r="E12" s="1463">
        <v>51637</v>
      </c>
      <c r="F12" s="1463">
        <v>46103</v>
      </c>
      <c r="G12" s="1463">
        <v>46231</v>
      </c>
      <c r="H12" s="1463">
        <v>45015.199999999997</v>
      </c>
      <c r="I12" s="1463">
        <v>45128</v>
      </c>
      <c r="J12" s="1463">
        <v>44543.700000000004</v>
      </c>
      <c r="K12" s="1463">
        <v>44538</v>
      </c>
      <c r="L12" s="1463">
        <v>42078.000000000007</v>
      </c>
      <c r="M12" s="1463">
        <v>41413.950000000004</v>
      </c>
      <c r="N12" s="1463">
        <v>40255.600000000006</v>
      </c>
      <c r="O12" s="1463">
        <v>40257.500000000007</v>
      </c>
      <c r="P12" s="1463">
        <v>39196</v>
      </c>
      <c r="Q12" s="1463">
        <v>39592.250000000007</v>
      </c>
      <c r="R12" s="1463">
        <v>33621.800000000003</v>
      </c>
      <c r="S12" s="1463">
        <v>43688.2</v>
      </c>
      <c r="T12" s="1463">
        <v>67905.649999999994</v>
      </c>
      <c r="U12" s="1464">
        <v>68736</v>
      </c>
      <c r="V12" s="1463">
        <v>83458.850000000006</v>
      </c>
      <c r="W12" s="1463">
        <v>85319.549999999988</v>
      </c>
    </row>
    <row r="13" spans="1:23" s="1458" customFormat="1" ht="15.75" x14ac:dyDescent="0.3">
      <c r="A13" s="1468" t="s">
        <v>1352</v>
      </c>
      <c r="B13" s="1469">
        <f t="shared" ref="B13:I13" si="2">-(B12/B33)*100</f>
        <v>-12.989383090412062</v>
      </c>
      <c r="C13" s="1470">
        <f t="shared" si="2"/>
        <v>-12.666619179227403</v>
      </c>
      <c r="D13" s="1471">
        <f t="shared" si="2"/>
        <v>-12.409158250417113</v>
      </c>
      <c r="E13" s="1471">
        <f t="shared" si="2"/>
        <v>-11.876991018136234</v>
      </c>
      <c r="F13" s="1471">
        <f t="shared" si="2"/>
        <v>-10.480884429056305</v>
      </c>
      <c r="G13" s="1471">
        <f t="shared" si="2"/>
        <v>-10.35638361025177</v>
      </c>
      <c r="H13" s="1471">
        <f t="shared" si="2"/>
        <v>-9.9781220422087209</v>
      </c>
      <c r="I13" s="1471">
        <f t="shared" si="2"/>
        <v>-9.8704945964685109</v>
      </c>
      <c r="J13" s="1471">
        <v>-9.6</v>
      </c>
      <c r="K13" s="1471">
        <v>-9.5</v>
      </c>
      <c r="L13" s="1471">
        <v>-8.8000000000000007</v>
      </c>
      <c r="M13" s="1471">
        <v>-8.6</v>
      </c>
      <c r="N13" s="1471">
        <f t="shared" ref="N13:W13" si="3">-(N12/N33)*100</f>
        <v>-8.2709111940712514</v>
      </c>
      <c r="O13" s="1472">
        <f t="shared" si="3"/>
        <v>-8.1978312884997209</v>
      </c>
      <c r="P13" s="1472">
        <f t="shared" si="3"/>
        <v>-7.9047939804497718</v>
      </c>
      <c r="Q13" s="1472">
        <f t="shared" si="3"/>
        <v>-7.944715228545574</v>
      </c>
      <c r="R13" s="1472">
        <f t="shared" si="3"/>
        <v>-6.7527892427118177</v>
      </c>
      <c r="S13" s="1472">
        <f t="shared" si="3"/>
        <v>-9.5470587335476349</v>
      </c>
      <c r="T13" s="1472">
        <f t="shared" si="3"/>
        <v>-15.361461999945705</v>
      </c>
      <c r="U13" s="1473">
        <f t="shared" si="3"/>
        <v>-15.996574290421977</v>
      </c>
      <c r="V13" s="1473">
        <f t="shared" si="3"/>
        <v>-19.901813031026368</v>
      </c>
      <c r="W13" s="1473">
        <f t="shared" si="3"/>
        <v>-19.342450691453184</v>
      </c>
    </row>
    <row r="14" spans="1:23" s="1458" customFormat="1" ht="16.5" x14ac:dyDescent="0.3">
      <c r="A14" s="1460" t="s">
        <v>1354</v>
      </c>
      <c r="B14" s="1461">
        <v>24</v>
      </c>
      <c r="C14" s="1462">
        <v>24</v>
      </c>
      <c r="D14" s="1463">
        <v>24</v>
      </c>
      <c r="E14" s="1463">
        <v>24</v>
      </c>
      <c r="F14" s="1463">
        <v>24</v>
      </c>
      <c r="G14" s="1463">
        <v>24</v>
      </c>
      <c r="H14" s="1463">
        <v>24</v>
      </c>
      <c r="I14" s="1463">
        <v>24</v>
      </c>
      <c r="J14" s="1463">
        <v>24</v>
      </c>
      <c r="K14" s="1463">
        <v>24</v>
      </c>
      <c r="L14" s="1463">
        <v>24</v>
      </c>
      <c r="M14" s="1463">
        <v>24</v>
      </c>
      <c r="N14" s="1463">
        <v>24</v>
      </c>
      <c r="O14" s="1463">
        <v>24</v>
      </c>
      <c r="P14" s="1463">
        <v>24</v>
      </c>
      <c r="Q14" s="1463">
        <v>24</v>
      </c>
      <c r="R14" s="1463">
        <v>24</v>
      </c>
      <c r="S14" s="1463">
        <v>191</v>
      </c>
      <c r="T14" s="1463">
        <v>140</v>
      </c>
      <c r="U14" s="1474">
        <v>139</v>
      </c>
      <c r="V14" s="1475">
        <v>137</v>
      </c>
      <c r="W14" s="1475">
        <v>136</v>
      </c>
    </row>
    <row r="15" spans="1:23" s="1458" customFormat="1" ht="16.5" x14ac:dyDescent="0.3">
      <c r="A15" s="1460" t="s">
        <v>1355</v>
      </c>
      <c r="B15" s="1461">
        <v>126</v>
      </c>
      <c r="C15" s="1462">
        <v>115</v>
      </c>
      <c r="D15" s="1463">
        <v>115</v>
      </c>
      <c r="E15" s="1463">
        <v>102</v>
      </c>
      <c r="F15" s="1463">
        <v>101</v>
      </c>
      <c r="G15" s="1463">
        <v>90</v>
      </c>
      <c r="H15" s="1463">
        <v>90</v>
      </c>
      <c r="I15" s="1463">
        <v>78</v>
      </c>
      <c r="J15" s="1463">
        <v>79</v>
      </c>
      <c r="K15" s="1463">
        <v>68</v>
      </c>
      <c r="L15" s="1463">
        <v>67</v>
      </c>
      <c r="M15" s="1463">
        <v>67</v>
      </c>
      <c r="N15" s="1463">
        <v>56</v>
      </c>
      <c r="O15" s="1463">
        <v>46</v>
      </c>
      <c r="P15" s="1463">
        <v>46</v>
      </c>
      <c r="Q15" s="1463">
        <v>47</v>
      </c>
      <c r="R15" s="1463">
        <v>37</v>
      </c>
      <c r="S15" s="1463">
        <v>26</v>
      </c>
      <c r="T15" s="1463">
        <v>26</v>
      </c>
      <c r="U15" s="1474">
        <v>26</v>
      </c>
      <c r="V15" s="1475">
        <v>13</v>
      </c>
      <c r="W15" s="1476" t="s">
        <v>16</v>
      </c>
    </row>
    <row r="16" spans="1:23" s="1458" customFormat="1" ht="16.5" x14ac:dyDescent="0.3">
      <c r="A16" s="1460" t="s">
        <v>1356</v>
      </c>
      <c r="B16" s="1461">
        <v>0</v>
      </c>
      <c r="C16" s="1462">
        <v>0</v>
      </c>
      <c r="D16" s="1463">
        <v>0</v>
      </c>
      <c r="E16" s="1463">
        <v>0</v>
      </c>
      <c r="F16" s="1463">
        <v>0</v>
      </c>
      <c r="G16" s="1463">
        <v>0</v>
      </c>
      <c r="H16" s="1463">
        <v>0</v>
      </c>
      <c r="I16" s="1463">
        <v>0</v>
      </c>
      <c r="J16" s="1463">
        <v>0</v>
      </c>
      <c r="K16" s="1463">
        <v>0</v>
      </c>
      <c r="L16" s="1463">
        <v>0</v>
      </c>
      <c r="M16" s="1463">
        <v>0</v>
      </c>
      <c r="N16" s="1463">
        <v>0</v>
      </c>
      <c r="O16" s="1463">
        <v>0</v>
      </c>
      <c r="P16" s="1463">
        <v>0</v>
      </c>
      <c r="Q16" s="1463">
        <v>0</v>
      </c>
      <c r="R16" s="1463">
        <v>0</v>
      </c>
      <c r="S16" s="1463">
        <v>0</v>
      </c>
      <c r="T16" s="1463">
        <v>0</v>
      </c>
      <c r="U16" s="1474">
        <v>0</v>
      </c>
      <c r="V16" s="1475">
        <v>0</v>
      </c>
      <c r="W16" s="1475">
        <v>0</v>
      </c>
    </row>
    <row r="17" spans="1:23" s="1458" customFormat="1" ht="16.5" x14ac:dyDescent="0.3">
      <c r="A17" s="1460" t="s">
        <v>1357</v>
      </c>
      <c r="B17" s="1461">
        <v>10732</v>
      </c>
      <c r="C17" s="1462">
        <v>10679</v>
      </c>
      <c r="D17" s="1463">
        <v>10294</v>
      </c>
      <c r="E17" s="1463">
        <v>9595</v>
      </c>
      <c r="F17" s="1463">
        <v>12598</v>
      </c>
      <c r="G17" s="1463">
        <v>11935</v>
      </c>
      <c r="H17" s="1463">
        <v>18227</v>
      </c>
      <c r="I17" s="1463">
        <v>17394</v>
      </c>
      <c r="J17" s="1463">
        <v>17764</v>
      </c>
      <c r="K17" s="1463">
        <v>17015</v>
      </c>
      <c r="L17" s="1463">
        <v>17512</v>
      </c>
      <c r="M17" s="1463">
        <v>24347</v>
      </c>
      <c r="N17" s="1463">
        <v>23488</v>
      </c>
      <c r="O17" s="1463">
        <v>22916</v>
      </c>
      <c r="P17" s="1463">
        <v>23010</v>
      </c>
      <c r="Q17" s="1463">
        <v>17440</v>
      </c>
      <c r="R17" s="1463">
        <v>17741</v>
      </c>
      <c r="S17" s="1463">
        <v>17498</v>
      </c>
      <c r="T17" s="1463">
        <v>11007</v>
      </c>
      <c r="U17" s="1477">
        <v>11728</v>
      </c>
      <c r="V17" s="1478">
        <v>13143</v>
      </c>
      <c r="W17" s="1478">
        <v>13654</v>
      </c>
    </row>
    <row r="18" spans="1:23" s="1458" customFormat="1" ht="16.5" x14ac:dyDescent="0.3">
      <c r="A18" s="1460" t="s">
        <v>1358</v>
      </c>
      <c r="B18" s="1461">
        <v>12261</v>
      </c>
      <c r="C18" s="1462">
        <v>12317</v>
      </c>
      <c r="D18" s="1463">
        <v>12454</v>
      </c>
      <c r="E18" s="1463">
        <v>12385</v>
      </c>
      <c r="F18" s="1463">
        <v>11870</v>
      </c>
      <c r="G18" s="1463">
        <v>12621</v>
      </c>
      <c r="H18" s="1463">
        <v>11996</v>
      </c>
      <c r="I18" s="1463">
        <v>12180</v>
      </c>
      <c r="J18" s="1463">
        <v>11694</v>
      </c>
      <c r="K18" s="1463">
        <v>12736</v>
      </c>
      <c r="L18" s="1463">
        <v>12875</v>
      </c>
      <c r="M18" s="1463">
        <v>12846</v>
      </c>
      <c r="N18" s="1463">
        <v>12405</v>
      </c>
      <c r="O18" s="1463">
        <v>12678</v>
      </c>
      <c r="P18" s="1463">
        <v>12377.6</v>
      </c>
      <c r="Q18" s="1463">
        <v>16487</v>
      </c>
      <c r="R18" s="1463">
        <v>19559</v>
      </c>
      <c r="S18" s="1463">
        <v>21038</v>
      </c>
      <c r="T18" s="1463">
        <v>21604</v>
      </c>
      <c r="U18" s="1477">
        <v>22491</v>
      </c>
      <c r="V18" s="1478">
        <v>23456</v>
      </c>
      <c r="W18" s="1478">
        <v>25540</v>
      </c>
    </row>
    <row r="19" spans="1:23" s="1458" customFormat="1" ht="16.5" x14ac:dyDescent="0.3">
      <c r="A19" s="1460" t="s">
        <v>1359</v>
      </c>
      <c r="B19" s="1461">
        <v>199700.9</v>
      </c>
      <c r="C19" s="1462">
        <v>207522.3</v>
      </c>
      <c r="D19" s="1463">
        <v>210937.60000000001</v>
      </c>
      <c r="E19" s="1463">
        <v>214816.2</v>
      </c>
      <c r="F19" s="1463">
        <v>229622.3</v>
      </c>
      <c r="G19" s="1463">
        <v>229088.15</v>
      </c>
      <c r="H19" s="1463">
        <v>233825.4</v>
      </c>
      <c r="I19" s="1463">
        <v>232754</v>
      </c>
      <c r="J19" s="1463">
        <v>235374.65</v>
      </c>
      <c r="K19" s="1463">
        <v>240758.15</v>
      </c>
      <c r="L19" s="1463">
        <v>250022.39999999999</v>
      </c>
      <c r="M19" s="1463">
        <v>258628.6</v>
      </c>
      <c r="N19" s="1463">
        <v>265331.75</v>
      </c>
      <c r="O19" s="1463">
        <v>267673</v>
      </c>
      <c r="P19" s="1463">
        <v>273279</v>
      </c>
      <c r="Q19" s="1463">
        <v>270326</v>
      </c>
      <c r="R19" s="1463">
        <v>276286</v>
      </c>
      <c r="S19" s="1463">
        <v>317044</v>
      </c>
      <c r="T19" s="1463">
        <v>279069</v>
      </c>
      <c r="U19" s="1477">
        <v>270674</v>
      </c>
      <c r="V19" s="1478">
        <v>281452.55</v>
      </c>
      <c r="W19" s="1478">
        <v>308400</v>
      </c>
    </row>
    <row r="20" spans="1:23" s="1458" customFormat="1" ht="15.75" x14ac:dyDescent="0.3">
      <c r="A20" s="1468" t="s">
        <v>1352</v>
      </c>
      <c r="B20" s="1479">
        <f t="shared" ref="B20:I20" si="4">-(B19/B33)*100</f>
        <v>-48.015642882560563</v>
      </c>
      <c r="C20" s="1480">
        <f t="shared" si="4"/>
        <v>-49.166230338582693</v>
      </c>
      <c r="D20" s="1481">
        <f t="shared" si="4"/>
        <v>-49.291165625248283</v>
      </c>
      <c r="E20" s="1481">
        <f t="shared" si="4"/>
        <v>-49.409727093947311</v>
      </c>
      <c r="F20" s="1481">
        <f t="shared" si="4"/>
        <v>-52.201479049825295</v>
      </c>
      <c r="G20" s="1481">
        <f t="shared" si="4"/>
        <v>-51.318915056193873</v>
      </c>
      <c r="H20" s="1481">
        <f t="shared" si="4"/>
        <v>-51.830012479524044</v>
      </c>
      <c r="I20" s="1481">
        <f t="shared" si="4"/>
        <v>-50.908462579915614</v>
      </c>
      <c r="J20" s="1481">
        <v>-50.8</v>
      </c>
      <c r="K20" s="1481">
        <v>-51.2</v>
      </c>
      <c r="L20" s="1481">
        <v>-52.5</v>
      </c>
      <c r="M20" s="1481">
        <f t="shared" ref="M20:W20" si="5">-(M19/M33)*100</f>
        <v>-53.633907148530412</v>
      </c>
      <c r="N20" s="1481">
        <f t="shared" si="5"/>
        <v>-54.5150324729358</v>
      </c>
      <c r="O20" s="1472">
        <f t="shared" si="5"/>
        <v>-54.507559945018578</v>
      </c>
      <c r="P20" s="1472">
        <f t="shared" si="5"/>
        <v>-55.113128742303644</v>
      </c>
      <c r="Q20" s="1472">
        <f t="shared" si="5"/>
        <v>-54.244532424194389</v>
      </c>
      <c r="R20" s="1472">
        <f t="shared" si="5"/>
        <v>-55.49081633677784</v>
      </c>
      <c r="S20" s="1472">
        <f t="shared" si="5"/>
        <v>-69.282728268019198</v>
      </c>
      <c r="T20" s="1472">
        <f t="shared" si="5"/>
        <v>-63.130355704758713</v>
      </c>
      <c r="U20" s="1473">
        <f t="shared" si="5"/>
        <v>-62.99256211425859</v>
      </c>
      <c r="V20" s="1473">
        <f t="shared" si="5"/>
        <v>-67.115902354341088</v>
      </c>
      <c r="W20" s="1473">
        <f t="shared" si="5"/>
        <v>-69.916118793924269</v>
      </c>
    </row>
    <row r="21" spans="1:23" s="1458" customFormat="1" ht="16.5" x14ac:dyDescent="0.3">
      <c r="A21" s="1460" t="s">
        <v>1360</v>
      </c>
      <c r="B21" s="1461">
        <v>66410.88342367101</v>
      </c>
      <c r="C21" s="1462">
        <v>65895.646230258397</v>
      </c>
      <c r="D21" s="1463">
        <v>65673</v>
      </c>
      <c r="E21" s="1463">
        <v>64124</v>
      </c>
      <c r="F21" s="1463">
        <v>58074</v>
      </c>
      <c r="G21" s="1463">
        <v>58942</v>
      </c>
      <c r="H21" s="1463">
        <v>57101.2</v>
      </c>
      <c r="I21" s="1463">
        <v>57386</v>
      </c>
      <c r="J21" s="1463">
        <v>56316.700000000004</v>
      </c>
      <c r="K21" s="1463">
        <v>57342</v>
      </c>
      <c r="L21" s="1463">
        <v>55020.000000000007</v>
      </c>
      <c r="M21" s="1463">
        <v>54326.950000000004</v>
      </c>
      <c r="N21" s="1463">
        <v>52716.600000000006</v>
      </c>
      <c r="O21" s="1463">
        <v>52981.500000000007</v>
      </c>
      <c r="P21" s="1463">
        <v>51619.6</v>
      </c>
      <c r="Q21" s="1463">
        <v>56126.250000000007</v>
      </c>
      <c r="R21" s="1463">
        <v>53217.8</v>
      </c>
      <c r="S21" s="1463">
        <v>64752.2</v>
      </c>
      <c r="T21" s="1463">
        <v>89535.65</v>
      </c>
      <c r="U21" s="1477">
        <v>91253</v>
      </c>
      <c r="V21" s="1478">
        <v>106927.85</v>
      </c>
      <c r="W21" s="1478">
        <v>110860</v>
      </c>
    </row>
    <row r="22" spans="1:23" s="1458" customFormat="1" ht="15.75" x14ac:dyDescent="0.3">
      <c r="A22" s="1468" t="s">
        <v>1352</v>
      </c>
      <c r="B22" s="1469">
        <f t="shared" ref="B22:I22" si="6">-(B21/B33)*100</f>
        <v>-15.967685984321294</v>
      </c>
      <c r="C22" s="1470">
        <f t="shared" si="6"/>
        <v>-15.612011436200557</v>
      </c>
      <c r="D22" s="1471">
        <f t="shared" si="6"/>
        <v>-15.346238508956823</v>
      </c>
      <c r="E22" s="1471">
        <f t="shared" si="6"/>
        <v>-14.749117339252241</v>
      </c>
      <c r="F22" s="1471">
        <f t="shared" si="6"/>
        <v>-13.20232701414259</v>
      </c>
      <c r="G22" s="1471">
        <f t="shared" si="6"/>
        <v>-13.203823468137394</v>
      </c>
      <c r="H22" s="1471">
        <f t="shared" si="6"/>
        <v>-12.657118981067919</v>
      </c>
      <c r="I22" s="1471">
        <f t="shared" si="6"/>
        <v>-12.551591094507666</v>
      </c>
      <c r="J22" s="1471">
        <v>-12.2</v>
      </c>
      <c r="K22" s="1471">
        <v>-12.2</v>
      </c>
      <c r="L22" s="1471">
        <v>-11.6</v>
      </c>
      <c r="M22" s="1471">
        <f t="shared" ref="M22:W22" si="7">-(M21/M33)*100</f>
        <v>-11.266219559487444</v>
      </c>
      <c r="N22" s="1471">
        <f t="shared" si="7"/>
        <v>-10.831146897658375</v>
      </c>
      <c r="O22" s="1472">
        <f t="shared" si="7"/>
        <v>-10.788881535407016</v>
      </c>
      <c r="P22" s="1472">
        <f t="shared" si="7"/>
        <v>-10.410304708470891</v>
      </c>
      <c r="Q22" s="1472">
        <f t="shared" si="7"/>
        <v>-11.262483771348078</v>
      </c>
      <c r="R22" s="1472">
        <f t="shared" si="7"/>
        <v>-10.688558832685608</v>
      </c>
      <c r="S22" s="1472">
        <f t="shared" si="7"/>
        <v>-14.150115054555307</v>
      </c>
      <c r="T22" s="1472">
        <f t="shared" si="7"/>
        <v>-20.254551500728422</v>
      </c>
      <c r="U22" s="1473">
        <f t="shared" si="7"/>
        <v>-21.236839410554538</v>
      </c>
      <c r="V22" s="1472">
        <f t="shared" si="7"/>
        <v>-25.498291415585438</v>
      </c>
      <c r="W22" s="1472">
        <f t="shared" si="7"/>
        <v>-25.132622987984583</v>
      </c>
    </row>
    <row r="23" spans="1:23" s="1458" customFormat="1" ht="16.5" x14ac:dyDescent="0.3">
      <c r="A23" s="1460" t="s">
        <v>1361</v>
      </c>
      <c r="B23" s="1461">
        <v>266111.78342367103</v>
      </c>
      <c r="C23" s="1462">
        <v>273417.94623025839</v>
      </c>
      <c r="D23" s="1463">
        <v>276610.59999999998</v>
      </c>
      <c r="E23" s="1463">
        <v>278940.2</v>
      </c>
      <c r="F23" s="1463">
        <v>287696.3</v>
      </c>
      <c r="G23" s="1463">
        <v>288030.15000000002</v>
      </c>
      <c r="H23" s="1463">
        <v>290926.59999999998</v>
      </c>
      <c r="I23" s="1463">
        <v>290140</v>
      </c>
      <c r="J23" s="1463">
        <v>29161.35</v>
      </c>
      <c r="K23" s="1463">
        <v>298100.15000000002</v>
      </c>
      <c r="L23" s="1463">
        <v>305042.40000000002</v>
      </c>
      <c r="M23" s="1463">
        <v>312955.55</v>
      </c>
      <c r="N23" s="1463">
        <v>318048.34999999998</v>
      </c>
      <c r="O23" s="1463">
        <v>320654.5</v>
      </c>
      <c r="P23" s="1463">
        <v>324898.59999999998</v>
      </c>
      <c r="Q23" s="1463">
        <v>326452.25</v>
      </c>
      <c r="R23" s="1463">
        <v>329503.8</v>
      </c>
      <c r="S23" s="1463">
        <v>381796.2</v>
      </c>
      <c r="T23" s="1463">
        <v>368604.65</v>
      </c>
      <c r="U23" s="1464">
        <v>361927</v>
      </c>
      <c r="V23" s="1463">
        <v>388380.4</v>
      </c>
      <c r="W23" s="1463">
        <v>419259</v>
      </c>
    </row>
    <row r="24" spans="1:23" s="1458" customFormat="1" ht="15.75" x14ac:dyDescent="0.3">
      <c r="A24" s="1468" t="s">
        <v>1352</v>
      </c>
      <c r="B24" s="1469">
        <f t="shared" ref="B24:I24" si="8">-(B23/B33)*100</f>
        <v>-63.983328866881862</v>
      </c>
      <c r="C24" s="1470">
        <f t="shared" si="8"/>
        <v>-64.778241774783254</v>
      </c>
      <c r="D24" s="1471">
        <f t="shared" si="8"/>
        <v>-64.637404134205099</v>
      </c>
      <c r="E24" s="1471">
        <f t="shared" si="8"/>
        <v>-64.158844433199548</v>
      </c>
      <c r="F24" s="1471">
        <f t="shared" si="8"/>
        <v>-65.403806063967878</v>
      </c>
      <c r="G24" s="1471">
        <f t="shared" si="8"/>
        <v>-64.522738524331274</v>
      </c>
      <c r="H24" s="1471">
        <f t="shared" si="8"/>
        <v>-64.487131460591968</v>
      </c>
      <c r="I24" s="1471">
        <f t="shared" si="8"/>
        <v>-63.460053674423293</v>
      </c>
      <c r="J24" s="1471">
        <v>-63</v>
      </c>
      <c r="K24" s="1471">
        <v>-63.4</v>
      </c>
      <c r="L24" s="1471">
        <v>-64.099999999999994</v>
      </c>
      <c r="M24" s="1471">
        <f t="shared" ref="M24:W24" si="9">-(M23/M33)*100</f>
        <v>-64.900126708017865</v>
      </c>
      <c r="N24" s="1471">
        <f t="shared" si="9"/>
        <v>-65.346179370594157</v>
      </c>
      <c r="O24" s="1472">
        <f t="shared" si="9"/>
        <v>-65.296441480425599</v>
      </c>
      <c r="P24" s="1472">
        <f t="shared" si="9"/>
        <v>-65.523433450774533</v>
      </c>
      <c r="Q24" s="1472">
        <f t="shared" si="9"/>
        <v>-65.507016195542462</v>
      </c>
      <c r="R24" s="1472">
        <f t="shared" si="9"/>
        <v>-66.179375169463441</v>
      </c>
      <c r="S24" s="1472">
        <f t="shared" si="9"/>
        <v>-83.432843322574513</v>
      </c>
      <c r="T24" s="1472">
        <f t="shared" si="9"/>
        <v>-83.384907205487153</v>
      </c>
      <c r="U24" s="1473">
        <f t="shared" si="9"/>
        <v>-84.229401524813113</v>
      </c>
      <c r="V24" s="1472">
        <f t="shared" si="9"/>
        <v>-92.61419376992653</v>
      </c>
      <c r="W24" s="1472">
        <f t="shared" si="9"/>
        <v>-95.048515075946497</v>
      </c>
    </row>
    <row r="25" spans="1:23" s="1458" customFormat="1" ht="17.25" x14ac:dyDescent="0.3">
      <c r="A25" s="1460" t="s">
        <v>1362</v>
      </c>
      <c r="B25" s="1469"/>
      <c r="C25" s="1470"/>
      <c r="D25" s="1471"/>
      <c r="E25" s="1471"/>
      <c r="F25" s="1471"/>
      <c r="G25" s="1471"/>
      <c r="H25" s="1471"/>
      <c r="I25" s="1471"/>
      <c r="J25" s="1471"/>
      <c r="K25" s="1471"/>
      <c r="L25" s="1471"/>
      <c r="M25" s="1471"/>
      <c r="N25" s="1471"/>
      <c r="O25" s="1471"/>
      <c r="P25" s="1471"/>
      <c r="Q25" s="1471"/>
      <c r="R25" s="1463">
        <v>297429.8</v>
      </c>
      <c r="S25" s="1463">
        <v>322180.2</v>
      </c>
      <c r="T25" s="1463">
        <v>280317.65000000002</v>
      </c>
      <c r="U25" s="1464">
        <v>297790</v>
      </c>
      <c r="V25" s="1463">
        <v>315301.40000000002</v>
      </c>
      <c r="W25" s="1463">
        <v>344864.08999999997</v>
      </c>
    </row>
    <row r="26" spans="1:23" s="1458" customFormat="1" ht="16.5" customHeight="1" thickBot="1" x14ac:dyDescent="0.35">
      <c r="A26" s="1482" t="s">
        <v>1352</v>
      </c>
      <c r="B26" s="1483"/>
      <c r="C26" s="1484"/>
      <c r="D26" s="1485"/>
      <c r="E26" s="1485"/>
      <c r="F26" s="1485"/>
      <c r="G26" s="1485"/>
      <c r="H26" s="1485"/>
      <c r="I26" s="1485"/>
      <c r="J26" s="1485"/>
      <c r="K26" s="1485"/>
      <c r="L26" s="1485"/>
      <c r="M26" s="1485"/>
      <c r="N26" s="1485"/>
      <c r="O26" s="1485"/>
      <c r="P26" s="1485"/>
      <c r="Q26" s="1485"/>
      <c r="R26" s="1486">
        <f t="shared" ref="R26:W26" si="10">-(R25/R33)*100</f>
        <v>-59.737454684220573</v>
      </c>
      <c r="S26" s="1486">
        <f t="shared" si="10"/>
        <v>-70.405127521530403</v>
      </c>
      <c r="T26" s="1486">
        <f t="shared" si="10"/>
        <v>-63.412822473374177</v>
      </c>
      <c r="U26" s="1487">
        <f t="shared" si="10"/>
        <v>-69.303128752687968</v>
      </c>
      <c r="V26" s="1486">
        <f t="shared" si="10"/>
        <v>-75.187586591725832</v>
      </c>
      <c r="W26" s="1486">
        <f t="shared" si="10"/>
        <v>-78.182745409204259</v>
      </c>
    </row>
    <row r="27" spans="1:23" s="1490" customFormat="1" ht="24" customHeight="1" x14ac:dyDescent="0.25">
      <c r="A27" s="1488" t="s">
        <v>1363</v>
      </c>
      <c r="B27" s="1489"/>
      <c r="C27" s="1489"/>
      <c r="D27" s="1489"/>
      <c r="E27" s="1489"/>
    </row>
    <row r="28" spans="1:23" s="1490" customFormat="1" ht="15.75" x14ac:dyDescent="0.25">
      <c r="A28" s="1488" t="s">
        <v>1364</v>
      </c>
      <c r="B28" s="1489"/>
      <c r="C28" s="1489"/>
      <c r="D28" s="1489"/>
      <c r="E28" s="1489"/>
    </row>
    <row r="29" spans="1:23" s="1490" customFormat="1" ht="14.25" x14ac:dyDescent="0.25">
      <c r="A29" s="1491" t="s">
        <v>1365</v>
      </c>
      <c r="B29" s="1492"/>
      <c r="C29" s="1492"/>
      <c r="D29" s="1492"/>
      <c r="E29" s="1492"/>
      <c r="G29" s="1493"/>
      <c r="H29" s="1493"/>
      <c r="I29" s="1493"/>
      <c r="J29" s="1493"/>
      <c r="K29" s="1493"/>
      <c r="L29" s="1493"/>
      <c r="M29" s="1493"/>
      <c r="N29" s="1493"/>
      <c r="O29" s="1493"/>
      <c r="P29" s="1493"/>
      <c r="Q29" s="1493"/>
      <c r="R29" s="1493"/>
      <c r="S29" s="1493"/>
      <c r="T29" s="1493"/>
    </row>
    <row r="30" spans="1:23" s="1490" customFormat="1" ht="14.25" x14ac:dyDescent="0.25">
      <c r="A30" s="1494" t="s">
        <v>1366</v>
      </c>
      <c r="B30" s="1489"/>
      <c r="C30" s="1489"/>
      <c r="D30" s="1489"/>
      <c r="E30" s="1489"/>
    </row>
    <row r="31" spans="1:23" s="1490" customFormat="1" ht="14.25" customHeight="1" x14ac:dyDescent="0.25">
      <c r="A31" s="1494" t="s">
        <v>1367</v>
      </c>
      <c r="B31" s="1495"/>
      <c r="C31" s="1495"/>
      <c r="D31" s="1496"/>
      <c r="E31" s="1496"/>
    </row>
    <row r="32" spans="1:23" ht="15" customHeight="1" x14ac:dyDescent="0.25">
      <c r="A32" s="1497"/>
      <c r="B32" s="1498"/>
      <c r="C32" s="1498"/>
      <c r="D32" s="1498"/>
      <c r="E32" s="1498"/>
    </row>
    <row r="33" spans="1:23" ht="17.25" hidden="1" customHeight="1" x14ac:dyDescent="0.25">
      <c r="A33" s="1499" t="s">
        <v>1368</v>
      </c>
      <c r="B33" s="1500">
        <v>415908</v>
      </c>
      <c r="C33" s="1500">
        <v>422083</v>
      </c>
      <c r="D33" s="1500">
        <v>427942</v>
      </c>
      <c r="E33" s="1500">
        <v>434765</v>
      </c>
      <c r="F33" s="1499">
        <v>439877</v>
      </c>
      <c r="G33" s="1499">
        <v>446401</v>
      </c>
      <c r="H33" s="1499">
        <v>451139</v>
      </c>
      <c r="I33" s="1499">
        <v>457201</v>
      </c>
      <c r="J33" s="1499">
        <v>462893</v>
      </c>
      <c r="K33" s="1499">
        <v>470235</v>
      </c>
      <c r="L33" s="1499">
        <v>475908</v>
      </c>
      <c r="M33" s="1499">
        <v>482211</v>
      </c>
      <c r="N33" s="1499">
        <v>486713</v>
      </c>
      <c r="O33" s="1499">
        <v>491075</v>
      </c>
      <c r="P33" s="1499">
        <v>495851</v>
      </c>
      <c r="Q33" s="1499">
        <v>498347</v>
      </c>
      <c r="R33" s="1499">
        <v>497895</v>
      </c>
      <c r="S33" s="1499">
        <v>457609</v>
      </c>
      <c r="T33" s="1499">
        <v>442052</v>
      </c>
      <c r="U33" s="1499">
        <v>429692</v>
      </c>
      <c r="V33" s="1499">
        <v>419353</v>
      </c>
      <c r="W33" s="1499">
        <v>441100</v>
      </c>
    </row>
    <row r="34" spans="1:23" ht="17.25" customHeight="1" x14ac:dyDescent="0.25">
      <c r="B34" s="1500"/>
      <c r="C34" s="1500"/>
      <c r="D34" s="1500"/>
      <c r="E34" s="1500"/>
    </row>
    <row r="35" spans="1:23" ht="15" customHeight="1" x14ac:dyDescent="0.25">
      <c r="B35" s="1501"/>
      <c r="C35" s="1501"/>
      <c r="D35" s="1501"/>
      <c r="E35" s="1501"/>
    </row>
    <row r="36" spans="1:23" ht="15" customHeight="1" x14ac:dyDescent="0.25">
      <c r="B36" s="1501"/>
      <c r="C36" s="1501"/>
      <c r="D36" s="1501"/>
      <c r="E36" s="1501"/>
    </row>
    <row r="37" spans="1:23" ht="15" customHeight="1" x14ac:dyDescent="0.25">
      <c r="B37" s="1501"/>
      <c r="C37" s="1501"/>
      <c r="D37" s="1501"/>
      <c r="E37" s="1501"/>
    </row>
    <row r="38" spans="1:23" ht="15" customHeight="1" x14ac:dyDescent="0.25">
      <c r="B38" s="1501"/>
      <c r="C38" s="1501"/>
      <c r="D38" s="1501"/>
      <c r="E38" s="1501"/>
    </row>
    <row r="39" spans="1:23" ht="15" customHeight="1" x14ac:dyDescent="0.25">
      <c r="B39" s="1501"/>
      <c r="C39" s="1501"/>
      <c r="D39" s="1501"/>
      <c r="E39" s="1501"/>
    </row>
    <row r="40" spans="1:23" ht="15" customHeight="1" x14ac:dyDescent="0.25">
      <c r="B40" s="1501"/>
      <c r="C40" s="1501"/>
      <c r="D40" s="1501"/>
      <c r="E40" s="1501"/>
    </row>
    <row r="41" spans="1:23" ht="15" customHeight="1" x14ac:dyDescent="0.25">
      <c r="B41" s="1501"/>
      <c r="C41" s="1501"/>
      <c r="D41" s="1501"/>
      <c r="E41" s="1501"/>
    </row>
    <row r="42" spans="1:23" ht="15" customHeight="1" x14ac:dyDescent="0.25">
      <c r="B42" s="1501"/>
      <c r="C42" s="1501"/>
      <c r="D42" s="1501"/>
      <c r="E42" s="1501"/>
    </row>
    <row r="43" spans="1:23" ht="15" customHeight="1" x14ac:dyDescent="0.25">
      <c r="B43" s="1501"/>
      <c r="C43" s="1501"/>
      <c r="D43" s="1501"/>
      <c r="E43" s="1501"/>
    </row>
    <row r="44" spans="1:23" ht="15" customHeight="1" x14ac:dyDescent="0.25">
      <c r="B44" s="1501"/>
      <c r="C44" s="1501"/>
      <c r="D44" s="1501"/>
      <c r="E44" s="1501"/>
    </row>
    <row r="45" spans="1:23" ht="15" customHeight="1" x14ac:dyDescent="0.25">
      <c r="B45" s="1501"/>
      <c r="C45" s="1501"/>
      <c r="D45" s="1501"/>
      <c r="E45" s="1501"/>
    </row>
    <row r="46" spans="1:23" ht="15" customHeight="1" x14ac:dyDescent="0.25">
      <c r="B46" s="1501"/>
      <c r="C46" s="1501"/>
      <c r="D46" s="1501"/>
      <c r="E46" s="1501"/>
    </row>
    <row r="47" spans="1:23" ht="15" customHeight="1" x14ac:dyDescent="0.25">
      <c r="B47" s="1501"/>
      <c r="C47" s="1501"/>
      <c r="D47" s="1501"/>
      <c r="E47" s="1501"/>
    </row>
    <row r="48" spans="1:23" ht="15" customHeight="1" x14ac:dyDescent="0.25">
      <c r="B48" s="1501"/>
      <c r="C48" s="1501"/>
      <c r="D48" s="1501"/>
      <c r="E48" s="1501"/>
    </row>
    <row r="49" spans="2:5" ht="15" customHeight="1" x14ac:dyDescent="0.25">
      <c r="B49" s="1501"/>
      <c r="C49" s="1501"/>
      <c r="D49" s="1501"/>
      <c r="E49" s="1501"/>
    </row>
    <row r="50" spans="2:5" ht="15" customHeight="1" x14ac:dyDescent="0.25">
      <c r="B50" s="1501"/>
      <c r="C50" s="1501"/>
      <c r="D50" s="1501"/>
      <c r="E50" s="1501"/>
    </row>
    <row r="51" spans="2:5" ht="15" customHeight="1" x14ac:dyDescent="0.25">
      <c r="B51" s="1501"/>
      <c r="C51" s="1501"/>
      <c r="D51" s="1501"/>
      <c r="E51" s="1501"/>
    </row>
    <row r="52" spans="2:5" ht="15" customHeight="1" x14ac:dyDescent="0.25">
      <c r="B52" s="1501"/>
      <c r="C52" s="1501"/>
      <c r="D52" s="1501"/>
      <c r="E52" s="1501"/>
    </row>
    <row r="53" spans="2:5" ht="15" customHeight="1" x14ac:dyDescent="0.25">
      <c r="B53" s="1501"/>
      <c r="C53" s="1501"/>
      <c r="D53" s="1501"/>
      <c r="E53" s="1501"/>
    </row>
    <row r="54" spans="2:5" ht="15" customHeight="1" x14ac:dyDescent="0.25">
      <c r="B54" s="1501"/>
      <c r="C54" s="1501"/>
      <c r="D54" s="1501"/>
      <c r="E54" s="1501"/>
    </row>
    <row r="55" spans="2:5" ht="15" customHeight="1" x14ac:dyDescent="0.25">
      <c r="B55" s="1501"/>
      <c r="C55" s="1501"/>
      <c r="D55" s="1501"/>
      <c r="E55" s="1501"/>
    </row>
    <row r="56" spans="2:5" ht="15" customHeight="1" x14ac:dyDescent="0.25">
      <c r="B56" s="1501"/>
      <c r="C56" s="1501"/>
      <c r="D56" s="1501"/>
      <c r="E56" s="1501"/>
    </row>
    <row r="57" spans="2:5" ht="15" customHeight="1" x14ac:dyDescent="0.25">
      <c r="B57" s="1501"/>
      <c r="C57" s="1501"/>
      <c r="D57" s="1501"/>
      <c r="E57" s="1501"/>
    </row>
    <row r="58" spans="2:5" ht="15" customHeight="1" x14ac:dyDescent="0.25">
      <c r="B58" s="1501"/>
      <c r="C58" s="1501"/>
      <c r="D58" s="1501"/>
      <c r="E58" s="1501"/>
    </row>
    <row r="59" spans="2:5" ht="15" customHeight="1" x14ac:dyDescent="0.25">
      <c r="B59" s="1501"/>
      <c r="C59" s="1501"/>
      <c r="D59" s="1501"/>
      <c r="E59" s="1501"/>
    </row>
    <row r="60" spans="2:5" ht="15" customHeight="1" x14ac:dyDescent="0.25">
      <c r="B60" s="1501"/>
      <c r="C60" s="1501"/>
      <c r="D60" s="1501"/>
      <c r="E60" s="1501"/>
    </row>
    <row r="61" spans="2:5" ht="15" customHeight="1" x14ac:dyDescent="0.25">
      <c r="B61" s="1501"/>
      <c r="C61" s="1501"/>
      <c r="D61" s="1501"/>
      <c r="E61" s="1501"/>
    </row>
    <row r="62" spans="2:5" ht="15" customHeight="1" x14ac:dyDescent="0.25">
      <c r="B62" s="1501"/>
      <c r="C62" s="1501"/>
      <c r="D62" s="1501"/>
      <c r="E62" s="1501"/>
    </row>
    <row r="63" spans="2:5" ht="15" customHeight="1" x14ac:dyDescent="0.25">
      <c r="B63" s="1501"/>
      <c r="C63" s="1501"/>
      <c r="D63" s="1501"/>
      <c r="E63" s="1501"/>
    </row>
    <row r="64" spans="2:5" ht="15" customHeight="1" x14ac:dyDescent="0.25">
      <c r="B64" s="1501"/>
      <c r="C64" s="1501"/>
      <c r="D64" s="1501"/>
      <c r="E64" s="1501"/>
    </row>
    <row r="65" spans="2:5" ht="15" customHeight="1" x14ac:dyDescent="0.25">
      <c r="B65" s="1501"/>
      <c r="C65" s="1501"/>
      <c r="D65" s="1501"/>
      <c r="E65" s="1501"/>
    </row>
    <row r="66" spans="2:5" ht="15" customHeight="1" x14ac:dyDescent="0.25">
      <c r="B66" s="1501"/>
      <c r="C66" s="1501"/>
      <c r="D66" s="1501"/>
      <c r="E66" s="1501"/>
    </row>
    <row r="67" spans="2:5" ht="15" customHeight="1" x14ac:dyDescent="0.25">
      <c r="B67" s="1501"/>
      <c r="C67" s="1501"/>
      <c r="D67" s="1501"/>
      <c r="E67" s="1501"/>
    </row>
    <row r="68" spans="2:5" ht="15" customHeight="1" x14ac:dyDescent="0.25">
      <c r="B68" s="1501"/>
      <c r="C68" s="1501"/>
      <c r="D68" s="1501"/>
      <c r="E68" s="1501"/>
    </row>
    <row r="69" spans="2:5" ht="15" customHeight="1" x14ac:dyDescent="0.25">
      <c r="B69" s="1501"/>
      <c r="C69" s="1501"/>
      <c r="D69" s="1501"/>
      <c r="E69" s="1501"/>
    </row>
    <row r="70" spans="2:5" ht="15" customHeight="1" x14ac:dyDescent="0.25">
      <c r="B70" s="1501"/>
      <c r="C70" s="1501"/>
      <c r="D70" s="1501"/>
      <c r="E70" s="1501"/>
    </row>
    <row r="71" spans="2:5" ht="15" customHeight="1" x14ac:dyDescent="0.25">
      <c r="B71" s="1501"/>
      <c r="C71" s="1501"/>
      <c r="D71" s="1501"/>
      <c r="E71" s="1501"/>
    </row>
    <row r="72" spans="2:5" ht="15" customHeight="1" x14ac:dyDescent="0.25">
      <c r="B72" s="1501"/>
      <c r="C72" s="1501"/>
      <c r="D72" s="1501"/>
      <c r="E72" s="1501"/>
    </row>
    <row r="73" spans="2:5" ht="15" customHeight="1" x14ac:dyDescent="0.25">
      <c r="B73" s="1501"/>
      <c r="C73" s="1501"/>
      <c r="D73" s="1501"/>
      <c r="E73" s="1501"/>
    </row>
    <row r="74" spans="2:5" ht="15" customHeight="1" x14ac:dyDescent="0.25">
      <c r="B74" s="1501"/>
      <c r="C74" s="1501"/>
      <c r="D74" s="1501"/>
      <c r="E74" s="1501"/>
    </row>
    <row r="75" spans="2:5" ht="15" customHeight="1" x14ac:dyDescent="0.25">
      <c r="B75" s="1501"/>
      <c r="C75" s="1501"/>
      <c r="D75" s="1501"/>
      <c r="E75" s="1501"/>
    </row>
    <row r="76" spans="2:5" ht="15" customHeight="1" x14ac:dyDescent="0.25">
      <c r="B76" s="1501"/>
      <c r="C76" s="1501"/>
      <c r="D76" s="1501"/>
      <c r="E76" s="1501"/>
    </row>
    <row r="77" spans="2:5" ht="15" customHeight="1" x14ac:dyDescent="0.25">
      <c r="B77" s="1501"/>
      <c r="C77" s="1501"/>
      <c r="D77" s="1501"/>
      <c r="E77" s="1501"/>
    </row>
    <row r="78" spans="2:5" ht="15" customHeight="1" x14ac:dyDescent="0.25">
      <c r="B78" s="1501"/>
      <c r="C78" s="1501"/>
      <c r="D78" s="1501"/>
      <c r="E78" s="1501"/>
    </row>
    <row r="79" spans="2:5" ht="15" customHeight="1" x14ac:dyDescent="0.25">
      <c r="B79" s="1501"/>
      <c r="C79" s="1501"/>
      <c r="D79" s="1501"/>
      <c r="E79" s="1501"/>
    </row>
    <row r="80" spans="2:5" ht="15" customHeight="1" x14ac:dyDescent="0.25">
      <c r="B80" s="1501"/>
      <c r="C80" s="1501"/>
      <c r="D80" s="1501"/>
      <c r="E80" s="1501"/>
    </row>
    <row r="81" spans="2:5" ht="15" customHeight="1" x14ac:dyDescent="0.25">
      <c r="B81" s="1501"/>
      <c r="C81" s="1501"/>
      <c r="D81" s="1501"/>
      <c r="E81" s="1501"/>
    </row>
    <row r="82" spans="2:5" ht="15" customHeight="1" x14ac:dyDescent="0.25">
      <c r="B82" s="1501"/>
      <c r="C82" s="1501"/>
      <c r="D82" s="1501"/>
      <c r="E82" s="1501"/>
    </row>
    <row r="83" spans="2:5" ht="15" customHeight="1" x14ac:dyDescent="0.25">
      <c r="B83" s="1501"/>
      <c r="C83" s="1501"/>
      <c r="D83" s="1501"/>
      <c r="E83" s="1501"/>
    </row>
    <row r="84" spans="2:5" ht="15" customHeight="1" x14ac:dyDescent="0.25">
      <c r="B84" s="1501"/>
      <c r="C84" s="1501"/>
      <c r="D84" s="1501"/>
      <c r="E84" s="1501"/>
    </row>
    <row r="85" spans="2:5" ht="15" customHeight="1" x14ac:dyDescent="0.25">
      <c r="B85" s="1501"/>
      <c r="C85" s="1501"/>
      <c r="D85" s="1501"/>
      <c r="E85" s="1501"/>
    </row>
    <row r="86" spans="2:5" ht="15" customHeight="1" x14ac:dyDescent="0.25">
      <c r="B86" s="1501"/>
      <c r="C86" s="1501"/>
      <c r="D86" s="1501"/>
      <c r="E86" s="1501"/>
    </row>
    <row r="87" spans="2:5" ht="15" customHeight="1" x14ac:dyDescent="0.25">
      <c r="B87" s="1501"/>
      <c r="C87" s="1501"/>
      <c r="D87" s="1501"/>
      <c r="E87" s="1501"/>
    </row>
    <row r="88" spans="2:5" ht="15" customHeight="1" x14ac:dyDescent="0.25">
      <c r="B88" s="1501"/>
      <c r="C88" s="1501"/>
      <c r="D88" s="1501"/>
      <c r="E88" s="1501"/>
    </row>
    <row r="89" spans="2:5" ht="15" customHeight="1" x14ac:dyDescent="0.25">
      <c r="B89" s="1501"/>
      <c r="C89" s="1501"/>
      <c r="D89" s="1501"/>
      <c r="E89" s="1501"/>
    </row>
    <row r="90" spans="2:5" ht="15" customHeight="1" x14ac:dyDescent="0.25">
      <c r="B90" s="1501"/>
      <c r="C90" s="1501"/>
      <c r="D90" s="1501"/>
      <c r="E90" s="1501"/>
    </row>
    <row r="91" spans="2:5" ht="15" customHeight="1" x14ac:dyDescent="0.25">
      <c r="B91" s="1501"/>
      <c r="C91" s="1501"/>
      <c r="D91" s="1501"/>
      <c r="E91" s="1501"/>
    </row>
    <row r="92" spans="2:5" ht="15" customHeight="1" x14ac:dyDescent="0.25">
      <c r="B92" s="1501"/>
      <c r="C92" s="1501"/>
      <c r="D92" s="1501"/>
      <c r="E92" s="1501"/>
    </row>
    <row r="93" spans="2:5" ht="15" customHeight="1" x14ac:dyDescent="0.25">
      <c r="B93" s="1501"/>
      <c r="C93" s="1501"/>
      <c r="D93" s="1501"/>
      <c r="E93" s="1501"/>
    </row>
    <row r="94" spans="2:5" ht="15" customHeight="1" x14ac:dyDescent="0.25">
      <c r="B94" s="1501"/>
      <c r="C94" s="1501"/>
      <c r="D94" s="1501"/>
      <c r="E94" s="1501"/>
    </row>
    <row r="95" spans="2:5" ht="15" customHeight="1" x14ac:dyDescent="0.25">
      <c r="B95" s="1501"/>
      <c r="C95" s="1501"/>
      <c r="D95" s="1501"/>
      <c r="E95" s="1501"/>
    </row>
    <row r="96" spans="2:5" ht="15" customHeight="1" x14ac:dyDescent="0.25">
      <c r="B96" s="1501"/>
      <c r="C96" s="1501"/>
      <c r="D96" s="1501"/>
      <c r="E96" s="1501"/>
    </row>
    <row r="97" spans="2:5" ht="15" customHeight="1" x14ac:dyDescent="0.25">
      <c r="B97" s="1501"/>
      <c r="C97" s="1501"/>
      <c r="D97" s="1501"/>
      <c r="E97" s="1501"/>
    </row>
    <row r="98" spans="2:5" ht="15" customHeight="1" x14ac:dyDescent="0.25">
      <c r="B98" s="1501"/>
      <c r="C98" s="1501"/>
      <c r="D98" s="1501"/>
      <c r="E98" s="1501"/>
    </row>
    <row r="99" spans="2:5" ht="15" customHeight="1" x14ac:dyDescent="0.25">
      <c r="B99" s="1501"/>
      <c r="C99" s="1501"/>
      <c r="D99" s="1501"/>
      <c r="E99" s="1501"/>
    </row>
    <row r="100" spans="2:5" ht="15" customHeight="1" x14ac:dyDescent="0.25">
      <c r="B100" s="1501"/>
      <c r="C100" s="1501"/>
      <c r="D100" s="1501"/>
      <c r="E100" s="1501"/>
    </row>
    <row r="101" spans="2:5" ht="15" customHeight="1" x14ac:dyDescent="0.25">
      <c r="B101" s="1501"/>
      <c r="C101" s="1501"/>
      <c r="D101" s="1501"/>
      <c r="E101" s="1501"/>
    </row>
    <row r="102" spans="2:5" ht="15" customHeight="1" x14ac:dyDescent="0.25">
      <c r="B102" s="1501"/>
      <c r="C102" s="1501"/>
      <c r="D102" s="1501"/>
      <c r="E102" s="1501"/>
    </row>
    <row r="103" spans="2:5" ht="15" customHeight="1" x14ac:dyDescent="0.25">
      <c r="B103" s="1501"/>
      <c r="C103" s="1501"/>
      <c r="D103" s="1501"/>
      <c r="E103" s="1501"/>
    </row>
    <row r="104" spans="2:5" ht="15" customHeight="1" x14ac:dyDescent="0.25">
      <c r="B104" s="1501"/>
      <c r="C104" s="1501"/>
      <c r="D104" s="1501"/>
      <c r="E104" s="1501"/>
    </row>
    <row r="105" spans="2:5" ht="15" customHeight="1" x14ac:dyDescent="0.25">
      <c r="B105" s="1501"/>
      <c r="C105" s="1501"/>
      <c r="D105" s="1501"/>
      <c r="E105" s="1501"/>
    </row>
    <row r="106" spans="2:5" ht="15" customHeight="1" x14ac:dyDescent="0.25">
      <c r="B106" s="1501"/>
      <c r="C106" s="1501"/>
      <c r="D106" s="1501"/>
      <c r="E106" s="1501"/>
    </row>
    <row r="107" spans="2:5" ht="15" customHeight="1" x14ac:dyDescent="0.25">
      <c r="B107" s="1501"/>
      <c r="C107" s="1501"/>
      <c r="D107" s="1501"/>
      <c r="E107" s="1501"/>
    </row>
    <row r="108" spans="2:5" ht="15" customHeight="1" x14ac:dyDescent="0.25">
      <c r="B108" s="1501"/>
      <c r="C108" s="1501"/>
      <c r="D108" s="1501"/>
      <c r="E108" s="1501"/>
    </row>
    <row r="109" spans="2:5" ht="15" customHeight="1" x14ac:dyDescent="0.25">
      <c r="B109" s="1501"/>
      <c r="C109" s="1501"/>
      <c r="D109" s="1501"/>
      <c r="E109" s="1501"/>
    </row>
    <row r="110" spans="2:5" ht="15" customHeight="1" x14ac:dyDescent="0.25">
      <c r="B110" s="1501"/>
      <c r="C110" s="1501"/>
      <c r="D110" s="1501"/>
      <c r="E110" s="1501"/>
    </row>
    <row r="111" spans="2:5" ht="15" customHeight="1" x14ac:dyDescent="0.25">
      <c r="B111" s="1501"/>
      <c r="C111" s="1501"/>
      <c r="D111" s="1501"/>
      <c r="E111" s="1501"/>
    </row>
    <row r="112" spans="2:5" ht="15" customHeight="1" x14ac:dyDescent="0.25">
      <c r="B112" s="1501"/>
      <c r="C112" s="1501"/>
      <c r="D112" s="1501"/>
      <c r="E112" s="1501"/>
    </row>
    <row r="113" spans="2:5" ht="15" customHeight="1" x14ac:dyDescent="0.25">
      <c r="B113" s="1501"/>
      <c r="C113" s="1501"/>
      <c r="D113" s="1501"/>
      <c r="E113" s="1501"/>
    </row>
    <row r="114" spans="2:5" ht="15" customHeight="1" x14ac:dyDescent="0.25">
      <c r="B114" s="1501"/>
      <c r="C114" s="1501"/>
      <c r="D114" s="1501"/>
      <c r="E114" s="1501"/>
    </row>
    <row r="115" spans="2:5" ht="15" customHeight="1" x14ac:dyDescent="0.25">
      <c r="B115" s="1501"/>
      <c r="C115" s="1501"/>
      <c r="D115" s="1501"/>
      <c r="E115" s="1501"/>
    </row>
    <row r="116" spans="2:5" ht="15" customHeight="1" x14ac:dyDescent="0.25">
      <c r="B116" s="1501"/>
      <c r="C116" s="1501"/>
      <c r="D116" s="1501"/>
      <c r="E116" s="1501"/>
    </row>
    <row r="117" spans="2:5" ht="15" customHeight="1" x14ac:dyDescent="0.25">
      <c r="B117" s="1501"/>
      <c r="C117" s="1501"/>
      <c r="D117" s="1501"/>
      <c r="E117" s="1501"/>
    </row>
    <row r="118" spans="2:5" ht="15" customHeight="1" x14ac:dyDescent="0.25">
      <c r="B118" s="1501"/>
      <c r="C118" s="1501"/>
      <c r="D118" s="1501"/>
      <c r="E118" s="1501"/>
    </row>
    <row r="119" spans="2:5" ht="15" customHeight="1" x14ac:dyDescent="0.25">
      <c r="B119" s="1501"/>
      <c r="C119" s="1501"/>
      <c r="D119" s="1501"/>
      <c r="E119" s="1501"/>
    </row>
    <row r="120" spans="2:5" ht="15" customHeight="1" x14ac:dyDescent="0.25">
      <c r="B120" s="1501"/>
      <c r="C120" s="1501"/>
      <c r="D120" s="1501"/>
      <c r="E120" s="1501"/>
    </row>
    <row r="121" spans="2:5" ht="15" customHeight="1" x14ac:dyDescent="0.25">
      <c r="B121" s="1501"/>
      <c r="C121" s="1501"/>
      <c r="D121" s="1501"/>
      <c r="E121" s="1501"/>
    </row>
    <row r="122" spans="2:5" ht="15" customHeight="1" x14ac:dyDescent="0.25">
      <c r="B122" s="1501"/>
      <c r="C122" s="1501"/>
      <c r="D122" s="1501"/>
      <c r="E122" s="1501"/>
    </row>
    <row r="123" spans="2:5" ht="15" customHeight="1" x14ac:dyDescent="0.25">
      <c r="B123" s="1501"/>
      <c r="C123" s="1501"/>
      <c r="D123" s="1501"/>
      <c r="E123" s="1501"/>
    </row>
    <row r="124" spans="2:5" ht="15" customHeight="1" x14ac:dyDescent="0.25">
      <c r="B124" s="1501"/>
      <c r="C124" s="1501"/>
      <c r="D124" s="1501"/>
      <c r="E124" s="1501"/>
    </row>
    <row r="125" spans="2:5" ht="15" customHeight="1" x14ac:dyDescent="0.25">
      <c r="B125" s="1501"/>
      <c r="C125" s="1501"/>
      <c r="D125" s="1501"/>
      <c r="E125" s="1501"/>
    </row>
    <row r="126" spans="2:5" ht="15" customHeight="1" x14ac:dyDescent="0.25">
      <c r="B126" s="1501"/>
      <c r="C126" s="1501"/>
      <c r="D126" s="1501"/>
      <c r="E126" s="1501"/>
    </row>
    <row r="127" spans="2:5" ht="15" customHeight="1" x14ac:dyDescent="0.25">
      <c r="B127" s="1501"/>
      <c r="C127" s="1501"/>
      <c r="D127" s="1501"/>
      <c r="E127" s="1501"/>
    </row>
    <row r="128" spans="2:5" ht="15" customHeight="1" x14ac:dyDescent="0.25">
      <c r="B128" s="1501"/>
      <c r="C128" s="1501"/>
      <c r="D128" s="1501"/>
      <c r="E128" s="1501"/>
    </row>
    <row r="129" spans="2:5" ht="15" customHeight="1" x14ac:dyDescent="0.25">
      <c r="B129" s="1501"/>
      <c r="C129" s="1501"/>
      <c r="D129" s="1501"/>
      <c r="E129" s="1501"/>
    </row>
    <row r="130" spans="2:5" ht="15" customHeight="1" x14ac:dyDescent="0.25">
      <c r="B130" s="1501"/>
      <c r="C130" s="1501"/>
      <c r="D130" s="1501"/>
      <c r="E130" s="1501"/>
    </row>
    <row r="131" spans="2:5" ht="15" customHeight="1" x14ac:dyDescent="0.25">
      <c r="B131" s="1501"/>
      <c r="C131" s="1501"/>
      <c r="D131" s="1501"/>
      <c r="E131" s="1501"/>
    </row>
    <row r="132" spans="2:5" ht="15" customHeight="1" x14ac:dyDescent="0.25">
      <c r="B132" s="1501"/>
      <c r="C132" s="1501"/>
      <c r="D132" s="1501"/>
      <c r="E132" s="1501"/>
    </row>
    <row r="133" spans="2:5" ht="15" customHeight="1" x14ac:dyDescent="0.25">
      <c r="B133" s="1501"/>
      <c r="C133" s="1501"/>
      <c r="D133" s="1501"/>
      <c r="E133" s="1501"/>
    </row>
    <row r="134" spans="2:5" ht="15" customHeight="1" x14ac:dyDescent="0.25">
      <c r="B134" s="1501"/>
      <c r="C134" s="1501"/>
      <c r="D134" s="1501"/>
      <c r="E134" s="1501"/>
    </row>
    <row r="135" spans="2:5" ht="15" customHeight="1" x14ac:dyDescent="0.25">
      <c r="B135" s="1501"/>
      <c r="C135" s="1501"/>
      <c r="D135" s="1501"/>
      <c r="E135" s="1501"/>
    </row>
    <row r="136" spans="2:5" ht="15" customHeight="1" x14ac:dyDescent="0.25">
      <c r="B136" s="1501"/>
      <c r="C136" s="1501"/>
      <c r="D136" s="1501"/>
      <c r="E136" s="1501"/>
    </row>
    <row r="137" spans="2:5" ht="15" customHeight="1" x14ac:dyDescent="0.25">
      <c r="B137" s="1501"/>
      <c r="C137" s="1501"/>
      <c r="D137" s="1501"/>
      <c r="E137" s="1501"/>
    </row>
    <row r="138" spans="2:5" ht="15" customHeight="1" x14ac:dyDescent="0.25">
      <c r="B138" s="1501"/>
      <c r="C138" s="1501"/>
      <c r="D138" s="1501"/>
      <c r="E138" s="1501"/>
    </row>
    <row r="139" spans="2:5" ht="15" customHeight="1" x14ac:dyDescent="0.25">
      <c r="B139" s="1501"/>
      <c r="C139" s="1501"/>
      <c r="D139" s="1501"/>
      <c r="E139" s="1501"/>
    </row>
    <row r="140" spans="2:5" ht="15" customHeight="1" x14ac:dyDescent="0.25">
      <c r="B140" s="1501"/>
      <c r="C140" s="1501"/>
      <c r="D140" s="1501"/>
      <c r="E140" s="1501"/>
    </row>
    <row r="141" spans="2:5" ht="15" customHeight="1" x14ac:dyDescent="0.25">
      <c r="B141" s="1501"/>
      <c r="C141" s="1501"/>
      <c r="D141" s="1501"/>
      <c r="E141" s="1501"/>
    </row>
    <row r="142" spans="2:5" ht="15" customHeight="1" x14ac:dyDescent="0.25">
      <c r="B142" s="1501"/>
      <c r="C142" s="1501"/>
      <c r="D142" s="1501"/>
      <c r="E142" s="1501"/>
    </row>
    <row r="143" spans="2:5" ht="15" customHeight="1" x14ac:dyDescent="0.25">
      <c r="B143" s="1501"/>
      <c r="C143" s="1501"/>
      <c r="D143" s="1501"/>
      <c r="E143" s="1501"/>
    </row>
    <row r="144" spans="2:5" ht="15" customHeight="1" x14ac:dyDescent="0.25">
      <c r="B144" s="1501"/>
      <c r="C144" s="1501"/>
      <c r="D144" s="1501"/>
      <c r="E144" s="1501"/>
    </row>
    <row r="145" spans="2:5" ht="15" customHeight="1" x14ac:dyDescent="0.25">
      <c r="B145" s="1501"/>
      <c r="C145" s="1501"/>
      <c r="D145" s="1501"/>
      <c r="E145" s="1501"/>
    </row>
    <row r="146" spans="2:5" ht="15" customHeight="1" x14ac:dyDescent="0.25">
      <c r="B146" s="1501"/>
      <c r="C146" s="1501"/>
      <c r="D146" s="1501"/>
      <c r="E146" s="1501"/>
    </row>
    <row r="147" spans="2:5" ht="15" customHeight="1" x14ac:dyDescent="0.25">
      <c r="B147" s="1501"/>
      <c r="C147" s="1501"/>
      <c r="D147" s="1501"/>
      <c r="E147" s="1501"/>
    </row>
  </sheetData>
  <mergeCells count="22">
    <mergeCell ref="T3:T4"/>
    <mergeCell ref="U3:U4"/>
    <mergeCell ref="V3:V4"/>
    <mergeCell ref="W3:W4"/>
    <mergeCell ref="N3:N4"/>
    <mergeCell ref="O3:O4"/>
    <mergeCell ref="P3:P4"/>
    <mergeCell ref="Q3:Q4"/>
    <mergeCell ref="R3:R4"/>
    <mergeCell ref="S3:S4"/>
    <mergeCell ref="M3:M4"/>
    <mergeCell ref="B3:B4"/>
    <mergeCell ref="C3:C4"/>
    <mergeCell ref="D3:D4"/>
    <mergeCell ref="E3:E4"/>
    <mergeCell ref="F3:F4"/>
    <mergeCell ref="G3:G4"/>
    <mergeCell ref="H3:H4"/>
    <mergeCell ref="I3:I4"/>
    <mergeCell ref="J3:J4"/>
    <mergeCell ref="K3:K4"/>
    <mergeCell ref="L3:L4"/>
  </mergeCells>
  <pageMargins left="0.75" right="0.75" top="0.75" bottom="0.75" header="0.3" footer="0"/>
  <pageSetup paperSize="9" scale="70"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
  <sheetViews>
    <sheetView showGridLines="0" zoomScale="85" zoomScaleNormal="85" zoomScaleSheetLayoutView="90" workbookViewId="0">
      <pane xSplit="2" ySplit="4" topLeftCell="C5" activePane="bottomRight" state="frozen"/>
      <selection activeCell="R21" sqref="R21"/>
      <selection pane="topRight" activeCell="R21" sqref="R21"/>
      <selection pane="bottomLeft" activeCell="R21" sqref="R21"/>
      <selection pane="bottomRight"/>
    </sheetView>
  </sheetViews>
  <sheetFormatPr defaultRowHeight="20.100000000000001" customHeight="1" x14ac:dyDescent="0.25"/>
  <cols>
    <col min="1" max="1" width="4" style="2905" customWidth="1"/>
    <col min="2" max="2" width="34.85546875" style="2905" customWidth="1"/>
    <col min="3" max="6" width="14.7109375" style="2905" customWidth="1"/>
    <col min="7" max="7" width="15.140625" style="2905" customWidth="1"/>
    <col min="8" max="8" width="9.28515625" style="2905" customWidth="1"/>
    <col min="9" max="9" width="2" style="2905" customWidth="1"/>
    <col min="10" max="10" width="9.28515625" style="2905" bestFit="1" customWidth="1"/>
    <col min="11" max="246" width="8.85546875" style="2905"/>
    <col min="247" max="247" width="3.140625" style="2905" customWidth="1"/>
    <col min="248" max="248" width="47.7109375" style="2905" customWidth="1"/>
    <col min="249" max="249" width="12.28515625" style="2905" customWidth="1"/>
    <col min="250" max="250" width="13.140625" style="2905" customWidth="1"/>
    <col min="251" max="251" width="11.7109375" style="2905" customWidth="1"/>
    <col min="252" max="252" width="12.85546875" style="2905" customWidth="1"/>
    <col min="253" max="253" width="11.5703125" style="2905" customWidth="1"/>
    <col min="254" max="254" width="10.5703125" style="2905" customWidth="1"/>
    <col min="255" max="255" width="11.28515625" style="2905" customWidth="1"/>
    <col min="256" max="257" width="9.85546875" style="2905" customWidth="1"/>
    <col min="258" max="258" width="9.85546875" style="2905" bestFit="1" customWidth="1"/>
    <col min="259" max="259" width="8.85546875" style="2905"/>
    <col min="260" max="260" width="9.42578125" style="2905" bestFit="1" customWidth="1"/>
    <col min="261" max="262" width="9.28515625" style="2905" bestFit="1" customWidth="1"/>
    <col min="263" max="265" width="9.28515625" style="2905" customWidth="1"/>
    <col min="266" max="266" width="9.28515625" style="2905" bestFit="1" customWidth="1"/>
    <col min="267" max="502" width="8.85546875" style="2905"/>
    <col min="503" max="503" width="3.140625" style="2905" customWidth="1"/>
    <col min="504" max="504" width="47.7109375" style="2905" customWidth="1"/>
    <col min="505" max="505" width="12.28515625" style="2905" customWidth="1"/>
    <col min="506" max="506" width="13.140625" style="2905" customWidth="1"/>
    <col min="507" max="507" width="11.7109375" style="2905" customWidth="1"/>
    <col min="508" max="508" width="12.85546875" style="2905" customWidth="1"/>
    <col min="509" max="509" width="11.5703125" style="2905" customWidth="1"/>
    <col min="510" max="510" width="10.5703125" style="2905" customWidth="1"/>
    <col min="511" max="511" width="11.28515625" style="2905" customWidth="1"/>
    <col min="512" max="513" width="9.85546875" style="2905" customWidth="1"/>
    <col min="514" max="514" width="9.85546875" style="2905" bestFit="1" customWidth="1"/>
    <col min="515" max="515" width="8.85546875" style="2905"/>
    <col min="516" max="516" width="9.42578125" style="2905" bestFit="1" customWidth="1"/>
    <col min="517" max="518" width="9.28515625" style="2905" bestFit="1" customWidth="1"/>
    <col min="519" max="521" width="9.28515625" style="2905" customWidth="1"/>
    <col min="522" max="522" width="9.28515625" style="2905" bestFit="1" customWidth="1"/>
    <col min="523" max="758" width="8.85546875" style="2905"/>
    <col min="759" max="759" width="3.140625" style="2905" customWidth="1"/>
    <col min="760" max="760" width="47.7109375" style="2905" customWidth="1"/>
    <col min="761" max="761" width="12.28515625" style="2905" customWidth="1"/>
    <col min="762" max="762" width="13.140625" style="2905" customWidth="1"/>
    <col min="763" max="763" width="11.7109375" style="2905" customWidth="1"/>
    <col min="764" max="764" width="12.85546875" style="2905" customWidth="1"/>
    <col min="765" max="765" width="11.5703125" style="2905" customWidth="1"/>
    <col min="766" max="766" width="10.5703125" style="2905" customWidth="1"/>
    <col min="767" max="767" width="11.28515625" style="2905" customWidth="1"/>
    <col min="768" max="769" width="9.85546875" style="2905" customWidth="1"/>
    <col min="770" max="770" width="9.85546875" style="2905" bestFit="1" customWidth="1"/>
    <col min="771" max="771" width="8.85546875" style="2905"/>
    <col min="772" max="772" width="9.42578125" style="2905" bestFit="1" customWidth="1"/>
    <col min="773" max="774" width="9.28515625" style="2905" bestFit="1" customWidth="1"/>
    <col min="775" max="777" width="9.28515625" style="2905" customWidth="1"/>
    <col min="778" max="778" width="9.28515625" style="2905" bestFit="1" customWidth="1"/>
    <col min="779" max="1014" width="8.85546875" style="2905"/>
    <col min="1015" max="1015" width="3.140625" style="2905" customWidth="1"/>
    <col min="1016" max="1016" width="47.7109375" style="2905" customWidth="1"/>
    <col min="1017" max="1017" width="12.28515625" style="2905" customWidth="1"/>
    <col min="1018" max="1018" width="13.140625" style="2905" customWidth="1"/>
    <col min="1019" max="1019" width="11.7109375" style="2905" customWidth="1"/>
    <col min="1020" max="1020" width="12.85546875" style="2905" customWidth="1"/>
    <col min="1021" max="1021" width="11.5703125" style="2905" customWidth="1"/>
    <col min="1022" max="1022" width="10.5703125" style="2905" customWidth="1"/>
    <col min="1023" max="1023" width="11.28515625" style="2905" customWidth="1"/>
    <col min="1024" max="1025" width="9.85546875" style="2905" customWidth="1"/>
    <col min="1026" max="1026" width="9.85546875" style="2905" bestFit="1" customWidth="1"/>
    <col min="1027" max="1027" width="8.85546875" style="2905"/>
    <col min="1028" max="1028" width="9.42578125" style="2905" bestFit="1" customWidth="1"/>
    <col min="1029" max="1030" width="9.28515625" style="2905" bestFit="1" customWidth="1"/>
    <col min="1031" max="1033" width="9.28515625" style="2905" customWidth="1"/>
    <col min="1034" max="1034" width="9.28515625" style="2905" bestFit="1" customWidth="1"/>
    <col min="1035" max="1270" width="8.85546875" style="2905"/>
    <col min="1271" max="1271" width="3.140625" style="2905" customWidth="1"/>
    <col min="1272" max="1272" width="47.7109375" style="2905" customWidth="1"/>
    <col min="1273" max="1273" width="12.28515625" style="2905" customWidth="1"/>
    <col min="1274" max="1274" width="13.140625" style="2905" customWidth="1"/>
    <col min="1275" max="1275" width="11.7109375" style="2905" customWidth="1"/>
    <col min="1276" max="1276" width="12.85546875" style="2905" customWidth="1"/>
    <col min="1277" max="1277" width="11.5703125" style="2905" customWidth="1"/>
    <col min="1278" max="1278" width="10.5703125" style="2905" customWidth="1"/>
    <col min="1279" max="1279" width="11.28515625" style="2905" customWidth="1"/>
    <col min="1280" max="1281" width="9.85546875" style="2905" customWidth="1"/>
    <col min="1282" max="1282" width="9.85546875" style="2905" bestFit="1" customWidth="1"/>
    <col min="1283" max="1283" width="8.85546875" style="2905"/>
    <col min="1284" max="1284" width="9.42578125" style="2905" bestFit="1" customWidth="1"/>
    <col min="1285" max="1286" width="9.28515625" style="2905" bestFit="1" customWidth="1"/>
    <col min="1287" max="1289" width="9.28515625" style="2905" customWidth="1"/>
    <col min="1290" max="1290" width="9.28515625" style="2905" bestFit="1" customWidth="1"/>
    <col min="1291" max="1526" width="8.85546875" style="2905"/>
    <col min="1527" max="1527" width="3.140625" style="2905" customWidth="1"/>
    <col min="1528" max="1528" width="47.7109375" style="2905" customWidth="1"/>
    <col min="1529" max="1529" width="12.28515625" style="2905" customWidth="1"/>
    <col min="1530" max="1530" width="13.140625" style="2905" customWidth="1"/>
    <col min="1531" max="1531" width="11.7109375" style="2905" customWidth="1"/>
    <col min="1532" max="1532" width="12.85546875" style="2905" customWidth="1"/>
    <col min="1533" max="1533" width="11.5703125" style="2905" customWidth="1"/>
    <col min="1534" max="1534" width="10.5703125" style="2905" customWidth="1"/>
    <col min="1535" max="1535" width="11.28515625" style="2905" customWidth="1"/>
    <col min="1536" max="1537" width="9.85546875" style="2905" customWidth="1"/>
    <col min="1538" max="1538" width="9.85546875" style="2905" bestFit="1" customWidth="1"/>
    <col min="1539" max="1539" width="8.85546875" style="2905"/>
    <col min="1540" max="1540" width="9.42578125" style="2905" bestFit="1" customWidth="1"/>
    <col min="1541" max="1542" width="9.28515625" style="2905" bestFit="1" customWidth="1"/>
    <col min="1543" max="1545" width="9.28515625" style="2905" customWidth="1"/>
    <col min="1546" max="1546" width="9.28515625" style="2905" bestFit="1" customWidth="1"/>
    <col min="1547" max="1782" width="8.85546875" style="2905"/>
    <col min="1783" max="1783" width="3.140625" style="2905" customWidth="1"/>
    <col min="1784" max="1784" width="47.7109375" style="2905" customWidth="1"/>
    <col min="1785" max="1785" width="12.28515625" style="2905" customWidth="1"/>
    <col min="1786" max="1786" width="13.140625" style="2905" customWidth="1"/>
    <col min="1787" max="1787" width="11.7109375" style="2905" customWidth="1"/>
    <col min="1788" max="1788" width="12.85546875" style="2905" customWidth="1"/>
    <col min="1789" max="1789" width="11.5703125" style="2905" customWidth="1"/>
    <col min="1790" max="1790" width="10.5703125" style="2905" customWidth="1"/>
    <col min="1791" max="1791" width="11.28515625" style="2905" customWidth="1"/>
    <col min="1792" max="1793" width="9.85546875" style="2905" customWidth="1"/>
    <col min="1794" max="1794" width="9.85546875" style="2905" bestFit="1" customWidth="1"/>
    <col min="1795" max="1795" width="8.85546875" style="2905"/>
    <col min="1796" max="1796" width="9.42578125" style="2905" bestFit="1" customWidth="1"/>
    <col min="1797" max="1798" width="9.28515625" style="2905" bestFit="1" customWidth="1"/>
    <col min="1799" max="1801" width="9.28515625" style="2905" customWidth="1"/>
    <col min="1802" max="1802" width="9.28515625" style="2905" bestFit="1" customWidth="1"/>
    <col min="1803" max="2038" width="8.85546875" style="2905"/>
    <col min="2039" max="2039" width="3.140625" style="2905" customWidth="1"/>
    <col min="2040" max="2040" width="47.7109375" style="2905" customWidth="1"/>
    <col min="2041" max="2041" width="12.28515625" style="2905" customWidth="1"/>
    <col min="2042" max="2042" width="13.140625" style="2905" customWidth="1"/>
    <col min="2043" max="2043" width="11.7109375" style="2905" customWidth="1"/>
    <col min="2044" max="2044" width="12.85546875" style="2905" customWidth="1"/>
    <col min="2045" max="2045" width="11.5703125" style="2905" customWidth="1"/>
    <col min="2046" max="2046" width="10.5703125" style="2905" customWidth="1"/>
    <col min="2047" max="2047" width="11.28515625" style="2905" customWidth="1"/>
    <col min="2048" max="2049" width="9.85546875" style="2905" customWidth="1"/>
    <col min="2050" max="2050" width="9.85546875" style="2905" bestFit="1" customWidth="1"/>
    <col min="2051" max="2051" width="8.85546875" style="2905"/>
    <col min="2052" max="2052" width="9.42578125" style="2905" bestFit="1" customWidth="1"/>
    <col min="2053" max="2054" width="9.28515625" style="2905" bestFit="1" customWidth="1"/>
    <col min="2055" max="2057" width="9.28515625" style="2905" customWidth="1"/>
    <col min="2058" max="2058" width="9.28515625" style="2905" bestFit="1" customWidth="1"/>
    <col min="2059" max="2294" width="8.85546875" style="2905"/>
    <col min="2295" max="2295" width="3.140625" style="2905" customWidth="1"/>
    <col min="2296" max="2296" width="47.7109375" style="2905" customWidth="1"/>
    <col min="2297" max="2297" width="12.28515625" style="2905" customWidth="1"/>
    <col min="2298" max="2298" width="13.140625" style="2905" customWidth="1"/>
    <col min="2299" max="2299" width="11.7109375" style="2905" customWidth="1"/>
    <col min="2300" max="2300" width="12.85546875" style="2905" customWidth="1"/>
    <col min="2301" max="2301" width="11.5703125" style="2905" customWidth="1"/>
    <col min="2302" max="2302" width="10.5703125" style="2905" customWidth="1"/>
    <col min="2303" max="2303" width="11.28515625" style="2905" customWidth="1"/>
    <col min="2304" max="2305" width="9.85546875" style="2905" customWidth="1"/>
    <col min="2306" max="2306" width="9.85546875" style="2905" bestFit="1" customWidth="1"/>
    <col min="2307" max="2307" width="8.85546875" style="2905"/>
    <col min="2308" max="2308" width="9.42578125" style="2905" bestFit="1" customWidth="1"/>
    <col min="2309" max="2310" width="9.28515625" style="2905" bestFit="1" customWidth="1"/>
    <col min="2311" max="2313" width="9.28515625" style="2905" customWidth="1"/>
    <col min="2314" max="2314" width="9.28515625" style="2905" bestFit="1" customWidth="1"/>
    <col min="2315" max="2550" width="8.85546875" style="2905"/>
    <col min="2551" max="2551" width="3.140625" style="2905" customWidth="1"/>
    <col min="2552" max="2552" width="47.7109375" style="2905" customWidth="1"/>
    <col min="2553" max="2553" width="12.28515625" style="2905" customWidth="1"/>
    <col min="2554" max="2554" width="13.140625" style="2905" customWidth="1"/>
    <col min="2555" max="2555" width="11.7109375" style="2905" customWidth="1"/>
    <col min="2556" max="2556" width="12.85546875" style="2905" customWidth="1"/>
    <col min="2557" max="2557" width="11.5703125" style="2905" customWidth="1"/>
    <col min="2558" max="2558" width="10.5703125" style="2905" customWidth="1"/>
    <col min="2559" max="2559" width="11.28515625" style="2905" customWidth="1"/>
    <col min="2560" max="2561" width="9.85546875" style="2905" customWidth="1"/>
    <col min="2562" max="2562" width="9.85546875" style="2905" bestFit="1" customWidth="1"/>
    <col min="2563" max="2563" width="8.85546875" style="2905"/>
    <col min="2564" max="2564" width="9.42578125" style="2905" bestFit="1" customWidth="1"/>
    <col min="2565" max="2566" width="9.28515625" style="2905" bestFit="1" customWidth="1"/>
    <col min="2567" max="2569" width="9.28515625" style="2905" customWidth="1"/>
    <col min="2570" max="2570" width="9.28515625" style="2905" bestFit="1" customWidth="1"/>
    <col min="2571" max="2806" width="8.85546875" style="2905"/>
    <col min="2807" max="2807" width="3.140625" style="2905" customWidth="1"/>
    <col min="2808" max="2808" width="47.7109375" style="2905" customWidth="1"/>
    <col min="2809" max="2809" width="12.28515625" style="2905" customWidth="1"/>
    <col min="2810" max="2810" width="13.140625" style="2905" customWidth="1"/>
    <col min="2811" max="2811" width="11.7109375" style="2905" customWidth="1"/>
    <col min="2812" max="2812" width="12.85546875" style="2905" customWidth="1"/>
    <col min="2813" max="2813" width="11.5703125" style="2905" customWidth="1"/>
    <col min="2814" max="2814" width="10.5703125" style="2905" customWidth="1"/>
    <col min="2815" max="2815" width="11.28515625" style="2905" customWidth="1"/>
    <col min="2816" max="2817" width="9.85546875" style="2905" customWidth="1"/>
    <col min="2818" max="2818" width="9.85546875" style="2905" bestFit="1" customWidth="1"/>
    <col min="2819" max="2819" width="8.85546875" style="2905"/>
    <col min="2820" max="2820" width="9.42578125" style="2905" bestFit="1" customWidth="1"/>
    <col min="2821" max="2822" width="9.28515625" style="2905" bestFit="1" customWidth="1"/>
    <col min="2823" max="2825" width="9.28515625" style="2905" customWidth="1"/>
    <col min="2826" max="2826" width="9.28515625" style="2905" bestFit="1" customWidth="1"/>
    <col min="2827" max="3062" width="8.85546875" style="2905"/>
    <col min="3063" max="3063" width="3.140625" style="2905" customWidth="1"/>
    <col min="3064" max="3064" width="47.7109375" style="2905" customWidth="1"/>
    <col min="3065" max="3065" width="12.28515625" style="2905" customWidth="1"/>
    <col min="3066" max="3066" width="13.140625" style="2905" customWidth="1"/>
    <col min="3067" max="3067" width="11.7109375" style="2905" customWidth="1"/>
    <col min="3068" max="3068" width="12.85546875" style="2905" customWidth="1"/>
    <col min="3069" max="3069" width="11.5703125" style="2905" customWidth="1"/>
    <col min="3070" max="3070" width="10.5703125" style="2905" customWidth="1"/>
    <col min="3071" max="3071" width="11.28515625" style="2905" customWidth="1"/>
    <col min="3072" max="3073" width="9.85546875" style="2905" customWidth="1"/>
    <col min="3074" max="3074" width="9.85546875" style="2905" bestFit="1" customWidth="1"/>
    <col min="3075" max="3075" width="8.85546875" style="2905"/>
    <col min="3076" max="3076" width="9.42578125" style="2905" bestFit="1" customWidth="1"/>
    <col min="3077" max="3078" width="9.28515625" style="2905" bestFit="1" customWidth="1"/>
    <col min="3079" max="3081" width="9.28515625" style="2905" customWidth="1"/>
    <col min="3082" max="3082" width="9.28515625" style="2905" bestFit="1" customWidth="1"/>
    <col min="3083" max="3318" width="8.85546875" style="2905"/>
    <col min="3319" max="3319" width="3.140625" style="2905" customWidth="1"/>
    <col min="3320" max="3320" width="47.7109375" style="2905" customWidth="1"/>
    <col min="3321" max="3321" width="12.28515625" style="2905" customWidth="1"/>
    <col min="3322" max="3322" width="13.140625" style="2905" customWidth="1"/>
    <col min="3323" max="3323" width="11.7109375" style="2905" customWidth="1"/>
    <col min="3324" max="3324" width="12.85546875" style="2905" customWidth="1"/>
    <col min="3325" max="3325" width="11.5703125" style="2905" customWidth="1"/>
    <col min="3326" max="3326" width="10.5703125" style="2905" customWidth="1"/>
    <col min="3327" max="3327" width="11.28515625" style="2905" customWidth="1"/>
    <col min="3328" max="3329" width="9.85546875" style="2905" customWidth="1"/>
    <col min="3330" max="3330" width="9.85546875" style="2905" bestFit="1" customWidth="1"/>
    <col min="3331" max="3331" width="8.85546875" style="2905"/>
    <col min="3332" max="3332" width="9.42578125" style="2905" bestFit="1" customWidth="1"/>
    <col min="3333" max="3334" width="9.28515625" style="2905" bestFit="1" customWidth="1"/>
    <col min="3335" max="3337" width="9.28515625" style="2905" customWidth="1"/>
    <col min="3338" max="3338" width="9.28515625" style="2905" bestFit="1" customWidth="1"/>
    <col min="3339" max="3574" width="8.85546875" style="2905"/>
    <col min="3575" max="3575" width="3.140625" style="2905" customWidth="1"/>
    <col min="3576" max="3576" width="47.7109375" style="2905" customWidth="1"/>
    <col min="3577" max="3577" width="12.28515625" style="2905" customWidth="1"/>
    <col min="3578" max="3578" width="13.140625" style="2905" customWidth="1"/>
    <col min="3579" max="3579" width="11.7109375" style="2905" customWidth="1"/>
    <col min="3580" max="3580" width="12.85546875" style="2905" customWidth="1"/>
    <col min="3581" max="3581" width="11.5703125" style="2905" customWidth="1"/>
    <col min="3582" max="3582" width="10.5703125" style="2905" customWidth="1"/>
    <col min="3583" max="3583" width="11.28515625" style="2905" customWidth="1"/>
    <col min="3584" max="3585" width="9.85546875" style="2905" customWidth="1"/>
    <col min="3586" max="3586" width="9.85546875" style="2905" bestFit="1" customWidth="1"/>
    <col min="3587" max="3587" width="8.85546875" style="2905"/>
    <col min="3588" max="3588" width="9.42578125" style="2905" bestFit="1" customWidth="1"/>
    <col min="3589" max="3590" width="9.28515625" style="2905" bestFit="1" customWidth="1"/>
    <col min="3591" max="3593" width="9.28515625" style="2905" customWidth="1"/>
    <col min="3594" max="3594" width="9.28515625" style="2905" bestFit="1" customWidth="1"/>
    <col min="3595" max="3830" width="8.85546875" style="2905"/>
    <col min="3831" max="3831" width="3.140625" style="2905" customWidth="1"/>
    <col min="3832" max="3832" width="47.7109375" style="2905" customWidth="1"/>
    <col min="3833" max="3833" width="12.28515625" style="2905" customWidth="1"/>
    <col min="3834" max="3834" width="13.140625" style="2905" customWidth="1"/>
    <col min="3835" max="3835" width="11.7109375" style="2905" customWidth="1"/>
    <col min="3836" max="3836" width="12.85546875" style="2905" customWidth="1"/>
    <col min="3837" max="3837" width="11.5703125" style="2905" customWidth="1"/>
    <col min="3838" max="3838" width="10.5703125" style="2905" customWidth="1"/>
    <col min="3839" max="3839" width="11.28515625" style="2905" customWidth="1"/>
    <col min="3840" max="3841" width="9.85546875" style="2905" customWidth="1"/>
    <col min="3842" max="3842" width="9.85546875" style="2905" bestFit="1" customWidth="1"/>
    <col min="3843" max="3843" width="8.85546875" style="2905"/>
    <col min="3844" max="3844" width="9.42578125" style="2905" bestFit="1" customWidth="1"/>
    <col min="3845" max="3846" width="9.28515625" style="2905" bestFit="1" customWidth="1"/>
    <col min="3847" max="3849" width="9.28515625" style="2905" customWidth="1"/>
    <col min="3850" max="3850" width="9.28515625" style="2905" bestFit="1" customWidth="1"/>
    <col min="3851" max="4086" width="8.85546875" style="2905"/>
    <col min="4087" max="4087" width="3.140625" style="2905" customWidth="1"/>
    <col min="4088" max="4088" width="47.7109375" style="2905" customWidth="1"/>
    <col min="4089" max="4089" width="12.28515625" style="2905" customWidth="1"/>
    <col min="4090" max="4090" width="13.140625" style="2905" customWidth="1"/>
    <col min="4091" max="4091" width="11.7109375" style="2905" customWidth="1"/>
    <col min="4092" max="4092" width="12.85546875" style="2905" customWidth="1"/>
    <col min="4093" max="4093" width="11.5703125" style="2905" customWidth="1"/>
    <col min="4094" max="4094" width="10.5703125" style="2905" customWidth="1"/>
    <col min="4095" max="4095" width="11.28515625" style="2905" customWidth="1"/>
    <col min="4096" max="4097" width="9.85546875" style="2905" customWidth="1"/>
    <col min="4098" max="4098" width="9.85546875" style="2905" bestFit="1" customWidth="1"/>
    <col min="4099" max="4099" width="8.85546875" style="2905"/>
    <col min="4100" max="4100" width="9.42578125" style="2905" bestFit="1" customWidth="1"/>
    <col min="4101" max="4102" width="9.28515625" style="2905" bestFit="1" customWidth="1"/>
    <col min="4103" max="4105" width="9.28515625" style="2905" customWidth="1"/>
    <col min="4106" max="4106" width="9.28515625" style="2905" bestFit="1" customWidth="1"/>
    <col min="4107" max="4342" width="8.85546875" style="2905"/>
    <col min="4343" max="4343" width="3.140625" style="2905" customWidth="1"/>
    <col min="4344" max="4344" width="47.7109375" style="2905" customWidth="1"/>
    <col min="4345" max="4345" width="12.28515625" style="2905" customWidth="1"/>
    <col min="4346" max="4346" width="13.140625" style="2905" customWidth="1"/>
    <col min="4347" max="4347" width="11.7109375" style="2905" customWidth="1"/>
    <col min="4348" max="4348" width="12.85546875" style="2905" customWidth="1"/>
    <col min="4349" max="4349" width="11.5703125" style="2905" customWidth="1"/>
    <col min="4350" max="4350" width="10.5703125" style="2905" customWidth="1"/>
    <col min="4351" max="4351" width="11.28515625" style="2905" customWidth="1"/>
    <col min="4352" max="4353" width="9.85546875" style="2905" customWidth="1"/>
    <col min="4354" max="4354" width="9.85546875" style="2905" bestFit="1" customWidth="1"/>
    <col min="4355" max="4355" width="8.85546875" style="2905"/>
    <col min="4356" max="4356" width="9.42578125" style="2905" bestFit="1" customWidth="1"/>
    <col min="4357" max="4358" width="9.28515625" style="2905" bestFit="1" customWidth="1"/>
    <col min="4359" max="4361" width="9.28515625" style="2905" customWidth="1"/>
    <col min="4362" max="4362" width="9.28515625" style="2905" bestFit="1" customWidth="1"/>
    <col min="4363" max="4598" width="8.85546875" style="2905"/>
    <col min="4599" max="4599" width="3.140625" style="2905" customWidth="1"/>
    <col min="4600" max="4600" width="47.7109375" style="2905" customWidth="1"/>
    <col min="4601" max="4601" width="12.28515625" style="2905" customWidth="1"/>
    <col min="4602" max="4602" width="13.140625" style="2905" customWidth="1"/>
    <col min="4603" max="4603" width="11.7109375" style="2905" customWidth="1"/>
    <col min="4604" max="4604" width="12.85546875" style="2905" customWidth="1"/>
    <col min="4605" max="4605" width="11.5703125" style="2905" customWidth="1"/>
    <col min="4606" max="4606" width="10.5703125" style="2905" customWidth="1"/>
    <col min="4607" max="4607" width="11.28515625" style="2905" customWidth="1"/>
    <col min="4608" max="4609" width="9.85546875" style="2905" customWidth="1"/>
    <col min="4610" max="4610" width="9.85546875" style="2905" bestFit="1" customWidth="1"/>
    <col min="4611" max="4611" width="8.85546875" style="2905"/>
    <col min="4612" max="4612" width="9.42578125" style="2905" bestFit="1" customWidth="1"/>
    <col min="4613" max="4614" width="9.28515625" style="2905" bestFit="1" customWidth="1"/>
    <col min="4615" max="4617" width="9.28515625" style="2905" customWidth="1"/>
    <col min="4618" max="4618" width="9.28515625" style="2905" bestFit="1" customWidth="1"/>
    <col min="4619" max="4854" width="8.85546875" style="2905"/>
    <col min="4855" max="4855" width="3.140625" style="2905" customWidth="1"/>
    <col min="4856" max="4856" width="47.7109375" style="2905" customWidth="1"/>
    <col min="4857" max="4857" width="12.28515625" style="2905" customWidth="1"/>
    <col min="4858" max="4858" width="13.140625" style="2905" customWidth="1"/>
    <col min="4859" max="4859" width="11.7109375" style="2905" customWidth="1"/>
    <col min="4860" max="4860" width="12.85546875" style="2905" customWidth="1"/>
    <col min="4861" max="4861" width="11.5703125" style="2905" customWidth="1"/>
    <col min="4862" max="4862" width="10.5703125" style="2905" customWidth="1"/>
    <col min="4863" max="4863" width="11.28515625" style="2905" customWidth="1"/>
    <col min="4864" max="4865" width="9.85546875" style="2905" customWidth="1"/>
    <col min="4866" max="4866" width="9.85546875" style="2905" bestFit="1" customWidth="1"/>
    <col min="4867" max="4867" width="8.85546875" style="2905"/>
    <col min="4868" max="4868" width="9.42578125" style="2905" bestFit="1" customWidth="1"/>
    <col min="4869" max="4870" width="9.28515625" style="2905" bestFit="1" customWidth="1"/>
    <col min="4871" max="4873" width="9.28515625" style="2905" customWidth="1"/>
    <col min="4874" max="4874" width="9.28515625" style="2905" bestFit="1" customWidth="1"/>
    <col min="4875" max="5110" width="8.85546875" style="2905"/>
    <col min="5111" max="5111" width="3.140625" style="2905" customWidth="1"/>
    <col min="5112" max="5112" width="47.7109375" style="2905" customWidth="1"/>
    <col min="5113" max="5113" width="12.28515625" style="2905" customWidth="1"/>
    <col min="5114" max="5114" width="13.140625" style="2905" customWidth="1"/>
    <col min="5115" max="5115" width="11.7109375" style="2905" customWidth="1"/>
    <col min="5116" max="5116" width="12.85546875" style="2905" customWidth="1"/>
    <col min="5117" max="5117" width="11.5703125" style="2905" customWidth="1"/>
    <col min="5118" max="5118" width="10.5703125" style="2905" customWidth="1"/>
    <col min="5119" max="5119" width="11.28515625" style="2905" customWidth="1"/>
    <col min="5120" max="5121" width="9.85546875" style="2905" customWidth="1"/>
    <col min="5122" max="5122" width="9.85546875" style="2905" bestFit="1" customWidth="1"/>
    <col min="5123" max="5123" width="8.85546875" style="2905"/>
    <col min="5124" max="5124" width="9.42578125" style="2905" bestFit="1" customWidth="1"/>
    <col min="5125" max="5126" width="9.28515625" style="2905" bestFit="1" customWidth="1"/>
    <col min="5127" max="5129" width="9.28515625" style="2905" customWidth="1"/>
    <col min="5130" max="5130" width="9.28515625" style="2905" bestFit="1" customWidth="1"/>
    <col min="5131" max="5366" width="8.85546875" style="2905"/>
    <col min="5367" max="5367" width="3.140625" style="2905" customWidth="1"/>
    <col min="5368" max="5368" width="47.7109375" style="2905" customWidth="1"/>
    <col min="5369" max="5369" width="12.28515625" style="2905" customWidth="1"/>
    <col min="5370" max="5370" width="13.140625" style="2905" customWidth="1"/>
    <col min="5371" max="5371" width="11.7109375" style="2905" customWidth="1"/>
    <col min="5372" max="5372" width="12.85546875" style="2905" customWidth="1"/>
    <col min="5373" max="5373" width="11.5703125" style="2905" customWidth="1"/>
    <col min="5374" max="5374" width="10.5703125" style="2905" customWidth="1"/>
    <col min="5375" max="5375" width="11.28515625" style="2905" customWidth="1"/>
    <col min="5376" max="5377" width="9.85546875" style="2905" customWidth="1"/>
    <col min="5378" max="5378" width="9.85546875" style="2905" bestFit="1" customWidth="1"/>
    <col min="5379" max="5379" width="8.85546875" style="2905"/>
    <col min="5380" max="5380" width="9.42578125" style="2905" bestFit="1" customWidth="1"/>
    <col min="5381" max="5382" width="9.28515625" style="2905" bestFit="1" customWidth="1"/>
    <col min="5383" max="5385" width="9.28515625" style="2905" customWidth="1"/>
    <col min="5386" max="5386" width="9.28515625" style="2905" bestFit="1" customWidth="1"/>
    <col min="5387" max="5622" width="8.85546875" style="2905"/>
    <col min="5623" max="5623" width="3.140625" style="2905" customWidth="1"/>
    <col min="5624" max="5624" width="47.7109375" style="2905" customWidth="1"/>
    <col min="5625" max="5625" width="12.28515625" style="2905" customWidth="1"/>
    <col min="5626" max="5626" width="13.140625" style="2905" customWidth="1"/>
    <col min="5627" max="5627" width="11.7109375" style="2905" customWidth="1"/>
    <col min="5628" max="5628" width="12.85546875" style="2905" customWidth="1"/>
    <col min="5629" max="5629" width="11.5703125" style="2905" customWidth="1"/>
    <col min="5630" max="5630" width="10.5703125" style="2905" customWidth="1"/>
    <col min="5631" max="5631" width="11.28515625" style="2905" customWidth="1"/>
    <col min="5632" max="5633" width="9.85546875" style="2905" customWidth="1"/>
    <col min="5634" max="5634" width="9.85546875" style="2905" bestFit="1" customWidth="1"/>
    <col min="5635" max="5635" width="8.85546875" style="2905"/>
    <col min="5636" max="5636" width="9.42578125" style="2905" bestFit="1" customWidth="1"/>
    <col min="5637" max="5638" width="9.28515625" style="2905" bestFit="1" customWidth="1"/>
    <col min="5639" max="5641" width="9.28515625" style="2905" customWidth="1"/>
    <col min="5642" max="5642" width="9.28515625" style="2905" bestFit="1" customWidth="1"/>
    <col min="5643" max="5878" width="8.85546875" style="2905"/>
    <col min="5879" max="5879" width="3.140625" style="2905" customWidth="1"/>
    <col min="5880" max="5880" width="47.7109375" style="2905" customWidth="1"/>
    <col min="5881" max="5881" width="12.28515625" style="2905" customWidth="1"/>
    <col min="5882" max="5882" width="13.140625" style="2905" customWidth="1"/>
    <col min="5883" max="5883" width="11.7109375" style="2905" customWidth="1"/>
    <col min="5884" max="5884" width="12.85546875" style="2905" customWidth="1"/>
    <col min="5885" max="5885" width="11.5703125" style="2905" customWidth="1"/>
    <col min="5886" max="5886" width="10.5703125" style="2905" customWidth="1"/>
    <col min="5887" max="5887" width="11.28515625" style="2905" customWidth="1"/>
    <col min="5888" max="5889" width="9.85546875" style="2905" customWidth="1"/>
    <col min="5890" max="5890" width="9.85546875" style="2905" bestFit="1" customWidth="1"/>
    <col min="5891" max="5891" width="8.85546875" style="2905"/>
    <col min="5892" max="5892" width="9.42578125" style="2905" bestFit="1" customWidth="1"/>
    <col min="5893" max="5894" width="9.28515625" style="2905" bestFit="1" customWidth="1"/>
    <col min="5895" max="5897" width="9.28515625" style="2905" customWidth="1"/>
    <col min="5898" max="5898" width="9.28515625" style="2905" bestFit="1" customWidth="1"/>
    <col min="5899" max="6134" width="8.85546875" style="2905"/>
    <col min="6135" max="6135" width="3.140625" style="2905" customWidth="1"/>
    <col min="6136" max="6136" width="47.7109375" style="2905" customWidth="1"/>
    <col min="6137" max="6137" width="12.28515625" style="2905" customWidth="1"/>
    <col min="6138" max="6138" width="13.140625" style="2905" customWidth="1"/>
    <col min="6139" max="6139" width="11.7109375" style="2905" customWidth="1"/>
    <col min="6140" max="6140" width="12.85546875" style="2905" customWidth="1"/>
    <col min="6141" max="6141" width="11.5703125" style="2905" customWidth="1"/>
    <col min="6142" max="6142" width="10.5703125" style="2905" customWidth="1"/>
    <col min="6143" max="6143" width="11.28515625" style="2905" customWidth="1"/>
    <col min="6144" max="6145" width="9.85546875" style="2905" customWidth="1"/>
    <col min="6146" max="6146" width="9.85546875" style="2905" bestFit="1" customWidth="1"/>
    <col min="6147" max="6147" width="8.85546875" style="2905"/>
    <col min="6148" max="6148" width="9.42578125" style="2905" bestFit="1" customWidth="1"/>
    <col min="6149" max="6150" width="9.28515625" style="2905" bestFit="1" customWidth="1"/>
    <col min="6151" max="6153" width="9.28515625" style="2905" customWidth="1"/>
    <col min="6154" max="6154" width="9.28515625" style="2905" bestFit="1" customWidth="1"/>
    <col min="6155" max="6390" width="8.85546875" style="2905"/>
    <col min="6391" max="6391" width="3.140625" style="2905" customWidth="1"/>
    <col min="6392" max="6392" width="47.7109375" style="2905" customWidth="1"/>
    <col min="6393" max="6393" width="12.28515625" style="2905" customWidth="1"/>
    <col min="6394" max="6394" width="13.140625" style="2905" customWidth="1"/>
    <col min="6395" max="6395" width="11.7109375" style="2905" customWidth="1"/>
    <col min="6396" max="6396" width="12.85546875" style="2905" customWidth="1"/>
    <col min="6397" max="6397" width="11.5703125" style="2905" customWidth="1"/>
    <col min="6398" max="6398" width="10.5703125" style="2905" customWidth="1"/>
    <col min="6399" max="6399" width="11.28515625" style="2905" customWidth="1"/>
    <col min="6400" max="6401" width="9.85546875" style="2905" customWidth="1"/>
    <col min="6402" max="6402" width="9.85546875" style="2905" bestFit="1" customWidth="1"/>
    <col min="6403" max="6403" width="8.85546875" style="2905"/>
    <col min="6404" max="6404" width="9.42578125" style="2905" bestFit="1" customWidth="1"/>
    <col min="6405" max="6406" width="9.28515625" style="2905" bestFit="1" customWidth="1"/>
    <col min="6407" max="6409" width="9.28515625" style="2905" customWidth="1"/>
    <col min="6410" max="6410" width="9.28515625" style="2905" bestFit="1" customWidth="1"/>
    <col min="6411" max="6646" width="8.85546875" style="2905"/>
    <col min="6647" max="6647" width="3.140625" style="2905" customWidth="1"/>
    <col min="6648" max="6648" width="47.7109375" style="2905" customWidth="1"/>
    <col min="6649" max="6649" width="12.28515625" style="2905" customWidth="1"/>
    <col min="6650" max="6650" width="13.140625" style="2905" customWidth="1"/>
    <col min="6651" max="6651" width="11.7109375" style="2905" customWidth="1"/>
    <col min="6652" max="6652" width="12.85546875" style="2905" customWidth="1"/>
    <col min="6653" max="6653" width="11.5703125" style="2905" customWidth="1"/>
    <col min="6654" max="6654" width="10.5703125" style="2905" customWidth="1"/>
    <col min="6655" max="6655" width="11.28515625" style="2905" customWidth="1"/>
    <col min="6656" max="6657" width="9.85546875" style="2905" customWidth="1"/>
    <col min="6658" max="6658" width="9.85546875" style="2905" bestFit="1" customWidth="1"/>
    <col min="6659" max="6659" width="8.85546875" style="2905"/>
    <col min="6660" max="6660" width="9.42578125" style="2905" bestFit="1" customWidth="1"/>
    <col min="6661" max="6662" width="9.28515625" style="2905" bestFit="1" customWidth="1"/>
    <col min="6663" max="6665" width="9.28515625" style="2905" customWidth="1"/>
    <col min="6666" max="6666" width="9.28515625" style="2905" bestFit="1" customWidth="1"/>
    <col min="6667" max="6902" width="8.85546875" style="2905"/>
    <col min="6903" max="6903" width="3.140625" style="2905" customWidth="1"/>
    <col min="6904" max="6904" width="47.7109375" style="2905" customWidth="1"/>
    <col min="6905" max="6905" width="12.28515625" style="2905" customWidth="1"/>
    <col min="6906" max="6906" width="13.140625" style="2905" customWidth="1"/>
    <col min="6907" max="6907" width="11.7109375" style="2905" customWidth="1"/>
    <col min="6908" max="6908" width="12.85546875" style="2905" customWidth="1"/>
    <col min="6909" max="6909" width="11.5703125" style="2905" customWidth="1"/>
    <col min="6910" max="6910" width="10.5703125" style="2905" customWidth="1"/>
    <col min="6911" max="6911" width="11.28515625" style="2905" customWidth="1"/>
    <col min="6912" max="6913" width="9.85546875" style="2905" customWidth="1"/>
    <col min="6914" max="6914" width="9.85546875" style="2905" bestFit="1" customWidth="1"/>
    <col min="6915" max="6915" width="8.85546875" style="2905"/>
    <col min="6916" max="6916" width="9.42578125" style="2905" bestFit="1" customWidth="1"/>
    <col min="6917" max="6918" width="9.28515625" style="2905" bestFit="1" customWidth="1"/>
    <col min="6919" max="6921" width="9.28515625" style="2905" customWidth="1"/>
    <col min="6922" max="6922" width="9.28515625" style="2905" bestFit="1" customWidth="1"/>
    <col min="6923" max="7158" width="8.85546875" style="2905"/>
    <col min="7159" max="7159" width="3.140625" style="2905" customWidth="1"/>
    <col min="7160" max="7160" width="47.7109375" style="2905" customWidth="1"/>
    <col min="7161" max="7161" width="12.28515625" style="2905" customWidth="1"/>
    <col min="7162" max="7162" width="13.140625" style="2905" customWidth="1"/>
    <col min="7163" max="7163" width="11.7109375" style="2905" customWidth="1"/>
    <col min="7164" max="7164" width="12.85546875" style="2905" customWidth="1"/>
    <col min="7165" max="7165" width="11.5703125" style="2905" customWidth="1"/>
    <col min="7166" max="7166" width="10.5703125" style="2905" customWidth="1"/>
    <col min="7167" max="7167" width="11.28515625" style="2905" customWidth="1"/>
    <col min="7168" max="7169" width="9.85546875" style="2905" customWidth="1"/>
    <col min="7170" max="7170" width="9.85546875" style="2905" bestFit="1" customWidth="1"/>
    <col min="7171" max="7171" width="8.85546875" style="2905"/>
    <col min="7172" max="7172" width="9.42578125" style="2905" bestFit="1" customWidth="1"/>
    <col min="7173" max="7174" width="9.28515625" style="2905" bestFit="1" customWidth="1"/>
    <col min="7175" max="7177" width="9.28515625" style="2905" customWidth="1"/>
    <col min="7178" max="7178" width="9.28515625" style="2905" bestFit="1" customWidth="1"/>
    <col min="7179" max="7414" width="8.85546875" style="2905"/>
    <col min="7415" max="7415" width="3.140625" style="2905" customWidth="1"/>
    <col min="7416" max="7416" width="47.7109375" style="2905" customWidth="1"/>
    <col min="7417" max="7417" width="12.28515625" style="2905" customWidth="1"/>
    <col min="7418" max="7418" width="13.140625" style="2905" customWidth="1"/>
    <col min="7419" max="7419" width="11.7109375" style="2905" customWidth="1"/>
    <col min="7420" max="7420" width="12.85546875" style="2905" customWidth="1"/>
    <col min="7421" max="7421" width="11.5703125" style="2905" customWidth="1"/>
    <col min="7422" max="7422" width="10.5703125" style="2905" customWidth="1"/>
    <col min="7423" max="7423" width="11.28515625" style="2905" customWidth="1"/>
    <col min="7424" max="7425" width="9.85546875" style="2905" customWidth="1"/>
    <col min="7426" max="7426" width="9.85546875" style="2905" bestFit="1" customWidth="1"/>
    <col min="7427" max="7427" width="8.85546875" style="2905"/>
    <col min="7428" max="7428" width="9.42578125" style="2905" bestFit="1" customWidth="1"/>
    <col min="7429" max="7430" width="9.28515625" style="2905" bestFit="1" customWidth="1"/>
    <col min="7431" max="7433" width="9.28515625" style="2905" customWidth="1"/>
    <col min="7434" max="7434" width="9.28515625" style="2905" bestFit="1" customWidth="1"/>
    <col min="7435" max="7670" width="8.85546875" style="2905"/>
    <col min="7671" max="7671" width="3.140625" style="2905" customWidth="1"/>
    <col min="7672" max="7672" width="47.7109375" style="2905" customWidth="1"/>
    <col min="7673" max="7673" width="12.28515625" style="2905" customWidth="1"/>
    <col min="7674" max="7674" width="13.140625" style="2905" customWidth="1"/>
    <col min="7675" max="7675" width="11.7109375" style="2905" customWidth="1"/>
    <col min="7676" max="7676" width="12.85546875" style="2905" customWidth="1"/>
    <col min="7677" max="7677" width="11.5703125" style="2905" customWidth="1"/>
    <col min="7678" max="7678" width="10.5703125" style="2905" customWidth="1"/>
    <col min="7679" max="7679" width="11.28515625" style="2905" customWidth="1"/>
    <col min="7680" max="7681" width="9.85546875" style="2905" customWidth="1"/>
    <col min="7682" max="7682" width="9.85546875" style="2905" bestFit="1" customWidth="1"/>
    <col min="7683" max="7683" width="8.85546875" style="2905"/>
    <col min="7684" max="7684" width="9.42578125" style="2905" bestFit="1" customWidth="1"/>
    <col min="7685" max="7686" width="9.28515625" style="2905" bestFit="1" customWidth="1"/>
    <col min="7687" max="7689" width="9.28515625" style="2905" customWidth="1"/>
    <col min="7690" max="7690" width="9.28515625" style="2905" bestFit="1" customWidth="1"/>
    <col min="7691" max="7926" width="8.85546875" style="2905"/>
    <col min="7927" max="7927" width="3.140625" style="2905" customWidth="1"/>
    <col min="7928" max="7928" width="47.7109375" style="2905" customWidth="1"/>
    <col min="7929" max="7929" width="12.28515625" style="2905" customWidth="1"/>
    <col min="7930" max="7930" width="13.140625" style="2905" customWidth="1"/>
    <col min="7931" max="7931" width="11.7109375" style="2905" customWidth="1"/>
    <col min="7932" max="7932" width="12.85546875" style="2905" customWidth="1"/>
    <col min="7933" max="7933" width="11.5703125" style="2905" customWidth="1"/>
    <col min="7934" max="7934" width="10.5703125" style="2905" customWidth="1"/>
    <col min="7935" max="7935" width="11.28515625" style="2905" customWidth="1"/>
    <col min="7936" max="7937" width="9.85546875" style="2905" customWidth="1"/>
    <col min="7938" max="7938" width="9.85546875" style="2905" bestFit="1" customWidth="1"/>
    <col min="7939" max="7939" width="8.85546875" style="2905"/>
    <col min="7940" max="7940" width="9.42578125" style="2905" bestFit="1" customWidth="1"/>
    <col min="7941" max="7942" width="9.28515625" style="2905" bestFit="1" customWidth="1"/>
    <col min="7943" max="7945" width="9.28515625" style="2905" customWidth="1"/>
    <col min="7946" max="7946" width="9.28515625" style="2905" bestFit="1" customWidth="1"/>
    <col min="7947" max="8182" width="8.85546875" style="2905"/>
    <col min="8183" max="8183" width="3.140625" style="2905" customWidth="1"/>
    <col min="8184" max="8184" width="47.7109375" style="2905" customWidth="1"/>
    <col min="8185" max="8185" width="12.28515625" style="2905" customWidth="1"/>
    <col min="8186" max="8186" width="13.140625" style="2905" customWidth="1"/>
    <col min="8187" max="8187" width="11.7109375" style="2905" customWidth="1"/>
    <col min="8188" max="8188" width="12.85546875" style="2905" customWidth="1"/>
    <col min="8189" max="8189" width="11.5703125" style="2905" customWidth="1"/>
    <col min="8190" max="8190" width="10.5703125" style="2905" customWidth="1"/>
    <col min="8191" max="8191" width="11.28515625" style="2905" customWidth="1"/>
    <col min="8192" max="8193" width="9.85546875" style="2905" customWidth="1"/>
    <col min="8194" max="8194" width="9.85546875" style="2905" bestFit="1" customWidth="1"/>
    <col min="8195" max="8195" width="8.85546875" style="2905"/>
    <col min="8196" max="8196" width="9.42578125" style="2905" bestFit="1" customWidth="1"/>
    <col min="8197" max="8198" width="9.28515625" style="2905" bestFit="1" customWidth="1"/>
    <col min="8199" max="8201" width="9.28515625" style="2905" customWidth="1"/>
    <col min="8202" max="8202" width="9.28515625" style="2905" bestFit="1" customWidth="1"/>
    <col min="8203" max="8438" width="8.85546875" style="2905"/>
    <col min="8439" max="8439" width="3.140625" style="2905" customWidth="1"/>
    <col min="8440" max="8440" width="47.7109375" style="2905" customWidth="1"/>
    <col min="8441" max="8441" width="12.28515625" style="2905" customWidth="1"/>
    <col min="8442" max="8442" width="13.140625" style="2905" customWidth="1"/>
    <col min="8443" max="8443" width="11.7109375" style="2905" customWidth="1"/>
    <col min="8444" max="8444" width="12.85546875" style="2905" customWidth="1"/>
    <col min="8445" max="8445" width="11.5703125" style="2905" customWidth="1"/>
    <col min="8446" max="8446" width="10.5703125" style="2905" customWidth="1"/>
    <col min="8447" max="8447" width="11.28515625" style="2905" customWidth="1"/>
    <col min="8448" max="8449" width="9.85546875" style="2905" customWidth="1"/>
    <col min="8450" max="8450" width="9.85546875" style="2905" bestFit="1" customWidth="1"/>
    <col min="8451" max="8451" width="8.85546875" style="2905"/>
    <col min="8452" max="8452" width="9.42578125" style="2905" bestFit="1" customWidth="1"/>
    <col min="8453" max="8454" width="9.28515625" style="2905" bestFit="1" customWidth="1"/>
    <col min="8455" max="8457" width="9.28515625" style="2905" customWidth="1"/>
    <col min="8458" max="8458" width="9.28515625" style="2905" bestFit="1" customWidth="1"/>
    <col min="8459" max="8694" width="8.85546875" style="2905"/>
    <col min="8695" max="8695" width="3.140625" style="2905" customWidth="1"/>
    <col min="8696" max="8696" width="47.7109375" style="2905" customWidth="1"/>
    <col min="8697" max="8697" width="12.28515625" style="2905" customWidth="1"/>
    <col min="8698" max="8698" width="13.140625" style="2905" customWidth="1"/>
    <col min="8699" max="8699" width="11.7109375" style="2905" customWidth="1"/>
    <col min="8700" max="8700" width="12.85546875" style="2905" customWidth="1"/>
    <col min="8701" max="8701" width="11.5703125" style="2905" customWidth="1"/>
    <col min="8702" max="8702" width="10.5703125" style="2905" customWidth="1"/>
    <col min="8703" max="8703" width="11.28515625" style="2905" customWidth="1"/>
    <col min="8704" max="8705" width="9.85546875" style="2905" customWidth="1"/>
    <col min="8706" max="8706" width="9.85546875" style="2905" bestFit="1" customWidth="1"/>
    <col min="8707" max="8707" width="8.85546875" style="2905"/>
    <col min="8708" max="8708" width="9.42578125" style="2905" bestFit="1" customWidth="1"/>
    <col min="8709" max="8710" width="9.28515625" style="2905" bestFit="1" customWidth="1"/>
    <col min="8711" max="8713" width="9.28515625" style="2905" customWidth="1"/>
    <col min="8714" max="8714" width="9.28515625" style="2905" bestFit="1" customWidth="1"/>
    <col min="8715" max="8950" width="8.85546875" style="2905"/>
    <col min="8951" max="8951" width="3.140625" style="2905" customWidth="1"/>
    <col min="8952" max="8952" width="47.7109375" style="2905" customWidth="1"/>
    <col min="8953" max="8953" width="12.28515625" style="2905" customWidth="1"/>
    <col min="8954" max="8954" width="13.140625" style="2905" customWidth="1"/>
    <col min="8955" max="8955" width="11.7109375" style="2905" customWidth="1"/>
    <col min="8956" max="8956" width="12.85546875" style="2905" customWidth="1"/>
    <col min="8957" max="8957" width="11.5703125" style="2905" customWidth="1"/>
    <col min="8958" max="8958" width="10.5703125" style="2905" customWidth="1"/>
    <col min="8959" max="8959" width="11.28515625" style="2905" customWidth="1"/>
    <col min="8960" max="8961" width="9.85546875" style="2905" customWidth="1"/>
    <col min="8962" max="8962" width="9.85546875" style="2905" bestFit="1" customWidth="1"/>
    <col min="8963" max="8963" width="8.85546875" style="2905"/>
    <col min="8964" max="8964" width="9.42578125" style="2905" bestFit="1" customWidth="1"/>
    <col min="8965" max="8966" width="9.28515625" style="2905" bestFit="1" customWidth="1"/>
    <col min="8967" max="8969" width="9.28515625" style="2905" customWidth="1"/>
    <col min="8970" max="8970" width="9.28515625" style="2905" bestFit="1" customWidth="1"/>
    <col min="8971" max="9206" width="8.85546875" style="2905"/>
    <col min="9207" max="9207" width="3.140625" style="2905" customWidth="1"/>
    <col min="9208" max="9208" width="47.7109375" style="2905" customWidth="1"/>
    <col min="9209" max="9209" width="12.28515625" style="2905" customWidth="1"/>
    <col min="9210" max="9210" width="13.140625" style="2905" customWidth="1"/>
    <col min="9211" max="9211" width="11.7109375" style="2905" customWidth="1"/>
    <col min="9212" max="9212" width="12.85546875" style="2905" customWidth="1"/>
    <col min="9213" max="9213" width="11.5703125" style="2905" customWidth="1"/>
    <col min="9214" max="9214" width="10.5703125" style="2905" customWidth="1"/>
    <col min="9215" max="9215" width="11.28515625" style="2905" customWidth="1"/>
    <col min="9216" max="9217" width="9.85546875" style="2905" customWidth="1"/>
    <col min="9218" max="9218" width="9.85546875" style="2905" bestFit="1" customWidth="1"/>
    <col min="9219" max="9219" width="8.85546875" style="2905"/>
    <col min="9220" max="9220" width="9.42578125" style="2905" bestFit="1" customWidth="1"/>
    <col min="9221" max="9222" width="9.28515625" style="2905" bestFit="1" customWidth="1"/>
    <col min="9223" max="9225" width="9.28515625" style="2905" customWidth="1"/>
    <col min="9226" max="9226" width="9.28515625" style="2905" bestFit="1" customWidth="1"/>
    <col min="9227" max="9462" width="8.85546875" style="2905"/>
    <col min="9463" max="9463" width="3.140625" style="2905" customWidth="1"/>
    <col min="9464" max="9464" width="47.7109375" style="2905" customWidth="1"/>
    <col min="9465" max="9465" width="12.28515625" style="2905" customWidth="1"/>
    <col min="9466" max="9466" width="13.140625" style="2905" customWidth="1"/>
    <col min="9467" max="9467" width="11.7109375" style="2905" customWidth="1"/>
    <col min="9468" max="9468" width="12.85546875" style="2905" customWidth="1"/>
    <col min="9469" max="9469" width="11.5703125" style="2905" customWidth="1"/>
    <col min="9470" max="9470" width="10.5703125" style="2905" customWidth="1"/>
    <col min="9471" max="9471" width="11.28515625" style="2905" customWidth="1"/>
    <col min="9472" max="9473" width="9.85546875" style="2905" customWidth="1"/>
    <col min="9474" max="9474" width="9.85546875" style="2905" bestFit="1" customWidth="1"/>
    <col min="9475" max="9475" width="8.85546875" style="2905"/>
    <col min="9476" max="9476" width="9.42578125" style="2905" bestFit="1" customWidth="1"/>
    <col min="9477" max="9478" width="9.28515625" style="2905" bestFit="1" customWidth="1"/>
    <col min="9479" max="9481" width="9.28515625" style="2905" customWidth="1"/>
    <col min="9482" max="9482" width="9.28515625" style="2905" bestFit="1" customWidth="1"/>
    <col min="9483" max="9718" width="8.85546875" style="2905"/>
    <col min="9719" max="9719" width="3.140625" style="2905" customWidth="1"/>
    <col min="9720" max="9720" width="47.7109375" style="2905" customWidth="1"/>
    <col min="9721" max="9721" width="12.28515625" style="2905" customWidth="1"/>
    <col min="9722" max="9722" width="13.140625" style="2905" customWidth="1"/>
    <col min="9723" max="9723" width="11.7109375" style="2905" customWidth="1"/>
    <col min="9724" max="9724" width="12.85546875" style="2905" customWidth="1"/>
    <col min="9725" max="9725" width="11.5703125" style="2905" customWidth="1"/>
    <col min="9726" max="9726" width="10.5703125" style="2905" customWidth="1"/>
    <col min="9727" max="9727" width="11.28515625" style="2905" customWidth="1"/>
    <col min="9728" max="9729" width="9.85546875" style="2905" customWidth="1"/>
    <col min="9730" max="9730" width="9.85546875" style="2905" bestFit="1" customWidth="1"/>
    <col min="9731" max="9731" width="8.85546875" style="2905"/>
    <col min="9732" max="9732" width="9.42578125" style="2905" bestFit="1" customWidth="1"/>
    <col min="9733" max="9734" width="9.28515625" style="2905" bestFit="1" customWidth="1"/>
    <col min="9735" max="9737" width="9.28515625" style="2905" customWidth="1"/>
    <col min="9738" max="9738" width="9.28515625" style="2905" bestFit="1" customWidth="1"/>
    <col min="9739" max="9974" width="8.85546875" style="2905"/>
    <col min="9975" max="9975" width="3.140625" style="2905" customWidth="1"/>
    <col min="9976" max="9976" width="47.7109375" style="2905" customWidth="1"/>
    <col min="9977" max="9977" width="12.28515625" style="2905" customWidth="1"/>
    <col min="9978" max="9978" width="13.140625" style="2905" customWidth="1"/>
    <col min="9979" max="9979" width="11.7109375" style="2905" customWidth="1"/>
    <col min="9980" max="9980" width="12.85546875" style="2905" customWidth="1"/>
    <col min="9981" max="9981" width="11.5703125" style="2905" customWidth="1"/>
    <col min="9982" max="9982" width="10.5703125" style="2905" customWidth="1"/>
    <col min="9983" max="9983" width="11.28515625" style="2905" customWidth="1"/>
    <col min="9984" max="9985" width="9.85546875" style="2905" customWidth="1"/>
    <col min="9986" max="9986" width="9.85546875" style="2905" bestFit="1" customWidth="1"/>
    <col min="9987" max="9987" width="8.85546875" style="2905"/>
    <col min="9988" max="9988" width="9.42578125" style="2905" bestFit="1" customWidth="1"/>
    <col min="9989" max="9990" width="9.28515625" style="2905" bestFit="1" customWidth="1"/>
    <col min="9991" max="9993" width="9.28515625" style="2905" customWidth="1"/>
    <col min="9994" max="9994" width="9.28515625" style="2905" bestFit="1" customWidth="1"/>
    <col min="9995" max="10230" width="8.85546875" style="2905"/>
    <col min="10231" max="10231" width="3.140625" style="2905" customWidth="1"/>
    <col min="10232" max="10232" width="47.7109375" style="2905" customWidth="1"/>
    <col min="10233" max="10233" width="12.28515625" style="2905" customWidth="1"/>
    <col min="10234" max="10234" width="13.140625" style="2905" customWidth="1"/>
    <col min="10235" max="10235" width="11.7109375" style="2905" customWidth="1"/>
    <col min="10236" max="10236" width="12.85546875" style="2905" customWidth="1"/>
    <col min="10237" max="10237" width="11.5703125" style="2905" customWidth="1"/>
    <col min="10238" max="10238" width="10.5703125" style="2905" customWidth="1"/>
    <col min="10239" max="10239" width="11.28515625" style="2905" customWidth="1"/>
    <col min="10240" max="10241" width="9.85546875" style="2905" customWidth="1"/>
    <col min="10242" max="10242" width="9.85546875" style="2905" bestFit="1" customWidth="1"/>
    <col min="10243" max="10243" width="8.85546875" style="2905"/>
    <col min="10244" max="10244" width="9.42578125" style="2905" bestFit="1" customWidth="1"/>
    <col min="10245" max="10246" width="9.28515625" style="2905" bestFit="1" customWidth="1"/>
    <col min="10247" max="10249" width="9.28515625" style="2905" customWidth="1"/>
    <col min="10250" max="10250" width="9.28515625" style="2905" bestFit="1" customWidth="1"/>
    <col min="10251" max="10486" width="8.85546875" style="2905"/>
    <col min="10487" max="10487" width="3.140625" style="2905" customWidth="1"/>
    <col min="10488" max="10488" width="47.7109375" style="2905" customWidth="1"/>
    <col min="10489" max="10489" width="12.28515625" style="2905" customWidth="1"/>
    <col min="10490" max="10490" width="13.140625" style="2905" customWidth="1"/>
    <col min="10491" max="10491" width="11.7109375" style="2905" customWidth="1"/>
    <col min="10492" max="10492" width="12.85546875" style="2905" customWidth="1"/>
    <col min="10493" max="10493" width="11.5703125" style="2905" customWidth="1"/>
    <col min="10494" max="10494" width="10.5703125" style="2905" customWidth="1"/>
    <col min="10495" max="10495" width="11.28515625" style="2905" customWidth="1"/>
    <col min="10496" max="10497" width="9.85546875" style="2905" customWidth="1"/>
    <col min="10498" max="10498" width="9.85546875" style="2905" bestFit="1" customWidth="1"/>
    <col min="10499" max="10499" width="8.85546875" style="2905"/>
    <col min="10500" max="10500" width="9.42578125" style="2905" bestFit="1" customWidth="1"/>
    <col min="10501" max="10502" width="9.28515625" style="2905" bestFit="1" customWidth="1"/>
    <col min="10503" max="10505" width="9.28515625" style="2905" customWidth="1"/>
    <col min="10506" max="10506" width="9.28515625" style="2905" bestFit="1" customWidth="1"/>
    <col min="10507" max="10742" width="8.85546875" style="2905"/>
    <col min="10743" max="10743" width="3.140625" style="2905" customWidth="1"/>
    <col min="10744" max="10744" width="47.7109375" style="2905" customWidth="1"/>
    <col min="10745" max="10745" width="12.28515625" style="2905" customWidth="1"/>
    <col min="10746" max="10746" width="13.140625" style="2905" customWidth="1"/>
    <col min="10747" max="10747" width="11.7109375" style="2905" customWidth="1"/>
    <col min="10748" max="10748" width="12.85546875" style="2905" customWidth="1"/>
    <col min="10749" max="10749" width="11.5703125" style="2905" customWidth="1"/>
    <col min="10750" max="10750" width="10.5703125" style="2905" customWidth="1"/>
    <col min="10751" max="10751" width="11.28515625" style="2905" customWidth="1"/>
    <col min="10752" max="10753" width="9.85546875" style="2905" customWidth="1"/>
    <col min="10754" max="10754" width="9.85546875" style="2905" bestFit="1" customWidth="1"/>
    <col min="10755" max="10755" width="8.85546875" style="2905"/>
    <col min="10756" max="10756" width="9.42578125" style="2905" bestFit="1" customWidth="1"/>
    <col min="10757" max="10758" width="9.28515625" style="2905" bestFit="1" customWidth="1"/>
    <col min="10759" max="10761" width="9.28515625" style="2905" customWidth="1"/>
    <col min="10762" max="10762" width="9.28515625" style="2905" bestFit="1" customWidth="1"/>
    <col min="10763" max="10998" width="8.85546875" style="2905"/>
    <col min="10999" max="10999" width="3.140625" style="2905" customWidth="1"/>
    <col min="11000" max="11000" width="47.7109375" style="2905" customWidth="1"/>
    <col min="11001" max="11001" width="12.28515625" style="2905" customWidth="1"/>
    <col min="11002" max="11002" width="13.140625" style="2905" customWidth="1"/>
    <col min="11003" max="11003" width="11.7109375" style="2905" customWidth="1"/>
    <col min="11004" max="11004" width="12.85546875" style="2905" customWidth="1"/>
    <col min="11005" max="11005" width="11.5703125" style="2905" customWidth="1"/>
    <col min="11006" max="11006" width="10.5703125" style="2905" customWidth="1"/>
    <col min="11007" max="11007" width="11.28515625" style="2905" customWidth="1"/>
    <col min="11008" max="11009" width="9.85546875" style="2905" customWidth="1"/>
    <col min="11010" max="11010" width="9.85546875" style="2905" bestFit="1" customWidth="1"/>
    <col min="11011" max="11011" width="8.85546875" style="2905"/>
    <col min="11012" max="11012" width="9.42578125" style="2905" bestFit="1" customWidth="1"/>
    <col min="11013" max="11014" width="9.28515625" style="2905" bestFit="1" customWidth="1"/>
    <col min="11015" max="11017" width="9.28515625" style="2905" customWidth="1"/>
    <col min="11018" max="11018" width="9.28515625" style="2905" bestFit="1" customWidth="1"/>
    <col min="11019" max="11254" width="8.85546875" style="2905"/>
    <col min="11255" max="11255" width="3.140625" style="2905" customWidth="1"/>
    <col min="11256" max="11256" width="47.7109375" style="2905" customWidth="1"/>
    <col min="11257" max="11257" width="12.28515625" style="2905" customWidth="1"/>
    <col min="11258" max="11258" width="13.140625" style="2905" customWidth="1"/>
    <col min="11259" max="11259" width="11.7109375" style="2905" customWidth="1"/>
    <col min="11260" max="11260" width="12.85546875" style="2905" customWidth="1"/>
    <col min="11261" max="11261" width="11.5703125" style="2905" customWidth="1"/>
    <col min="11262" max="11262" width="10.5703125" style="2905" customWidth="1"/>
    <col min="11263" max="11263" width="11.28515625" style="2905" customWidth="1"/>
    <col min="11264" max="11265" width="9.85546875" style="2905" customWidth="1"/>
    <col min="11266" max="11266" width="9.85546875" style="2905" bestFit="1" customWidth="1"/>
    <col min="11267" max="11267" width="8.85546875" style="2905"/>
    <col min="11268" max="11268" width="9.42578125" style="2905" bestFit="1" customWidth="1"/>
    <col min="11269" max="11270" width="9.28515625" style="2905" bestFit="1" customWidth="1"/>
    <col min="11271" max="11273" width="9.28515625" style="2905" customWidth="1"/>
    <col min="11274" max="11274" width="9.28515625" style="2905" bestFit="1" customWidth="1"/>
    <col min="11275" max="11510" width="8.85546875" style="2905"/>
    <col min="11511" max="11511" width="3.140625" style="2905" customWidth="1"/>
    <col min="11512" max="11512" width="47.7109375" style="2905" customWidth="1"/>
    <col min="11513" max="11513" width="12.28515625" style="2905" customWidth="1"/>
    <col min="11514" max="11514" width="13.140625" style="2905" customWidth="1"/>
    <col min="11515" max="11515" width="11.7109375" style="2905" customWidth="1"/>
    <col min="11516" max="11516" width="12.85546875" style="2905" customWidth="1"/>
    <col min="11517" max="11517" width="11.5703125" style="2905" customWidth="1"/>
    <col min="11518" max="11518" width="10.5703125" style="2905" customWidth="1"/>
    <col min="11519" max="11519" width="11.28515625" style="2905" customWidth="1"/>
    <col min="11520" max="11521" width="9.85546875" style="2905" customWidth="1"/>
    <col min="11522" max="11522" width="9.85546875" style="2905" bestFit="1" customWidth="1"/>
    <col min="11523" max="11523" width="8.85546875" style="2905"/>
    <col min="11524" max="11524" width="9.42578125" style="2905" bestFit="1" customWidth="1"/>
    <col min="11525" max="11526" width="9.28515625" style="2905" bestFit="1" customWidth="1"/>
    <col min="11527" max="11529" width="9.28515625" style="2905" customWidth="1"/>
    <col min="11530" max="11530" width="9.28515625" style="2905" bestFit="1" customWidth="1"/>
    <col min="11531" max="11766" width="8.85546875" style="2905"/>
    <col min="11767" max="11767" width="3.140625" style="2905" customWidth="1"/>
    <col min="11768" max="11768" width="47.7109375" style="2905" customWidth="1"/>
    <col min="11769" max="11769" width="12.28515625" style="2905" customWidth="1"/>
    <col min="11770" max="11770" width="13.140625" style="2905" customWidth="1"/>
    <col min="11771" max="11771" width="11.7109375" style="2905" customWidth="1"/>
    <col min="11772" max="11772" width="12.85546875" style="2905" customWidth="1"/>
    <col min="11773" max="11773" width="11.5703125" style="2905" customWidth="1"/>
    <col min="11774" max="11774" width="10.5703125" style="2905" customWidth="1"/>
    <col min="11775" max="11775" width="11.28515625" style="2905" customWidth="1"/>
    <col min="11776" max="11777" width="9.85546875" style="2905" customWidth="1"/>
    <col min="11778" max="11778" width="9.85546875" style="2905" bestFit="1" customWidth="1"/>
    <col min="11779" max="11779" width="8.85546875" style="2905"/>
    <col min="11780" max="11780" width="9.42578125" style="2905" bestFit="1" customWidth="1"/>
    <col min="11781" max="11782" width="9.28515625" style="2905" bestFit="1" customWidth="1"/>
    <col min="11783" max="11785" width="9.28515625" style="2905" customWidth="1"/>
    <col min="11786" max="11786" width="9.28515625" style="2905" bestFit="1" customWidth="1"/>
    <col min="11787" max="12022" width="8.85546875" style="2905"/>
    <col min="12023" max="12023" width="3.140625" style="2905" customWidth="1"/>
    <col min="12024" max="12024" width="47.7109375" style="2905" customWidth="1"/>
    <col min="12025" max="12025" width="12.28515625" style="2905" customWidth="1"/>
    <col min="12026" max="12026" width="13.140625" style="2905" customWidth="1"/>
    <col min="12027" max="12027" width="11.7109375" style="2905" customWidth="1"/>
    <col min="12028" max="12028" width="12.85546875" style="2905" customWidth="1"/>
    <col min="12029" max="12029" width="11.5703125" style="2905" customWidth="1"/>
    <col min="12030" max="12030" width="10.5703125" style="2905" customWidth="1"/>
    <col min="12031" max="12031" width="11.28515625" style="2905" customWidth="1"/>
    <col min="12032" max="12033" width="9.85546875" style="2905" customWidth="1"/>
    <col min="12034" max="12034" width="9.85546875" style="2905" bestFit="1" customWidth="1"/>
    <col min="12035" max="12035" width="8.85546875" style="2905"/>
    <col min="12036" max="12036" width="9.42578125" style="2905" bestFit="1" customWidth="1"/>
    <col min="12037" max="12038" width="9.28515625" style="2905" bestFit="1" customWidth="1"/>
    <col min="12039" max="12041" width="9.28515625" style="2905" customWidth="1"/>
    <col min="12042" max="12042" width="9.28515625" style="2905" bestFit="1" customWidth="1"/>
    <col min="12043" max="12278" width="8.85546875" style="2905"/>
    <col min="12279" max="12279" width="3.140625" style="2905" customWidth="1"/>
    <col min="12280" max="12280" width="47.7109375" style="2905" customWidth="1"/>
    <col min="12281" max="12281" width="12.28515625" style="2905" customWidth="1"/>
    <col min="12282" max="12282" width="13.140625" style="2905" customWidth="1"/>
    <col min="12283" max="12283" width="11.7109375" style="2905" customWidth="1"/>
    <col min="12284" max="12284" width="12.85546875" style="2905" customWidth="1"/>
    <col min="12285" max="12285" width="11.5703125" style="2905" customWidth="1"/>
    <col min="12286" max="12286" width="10.5703125" style="2905" customWidth="1"/>
    <col min="12287" max="12287" width="11.28515625" style="2905" customWidth="1"/>
    <col min="12288" max="12289" width="9.85546875" style="2905" customWidth="1"/>
    <col min="12290" max="12290" width="9.85546875" style="2905" bestFit="1" customWidth="1"/>
    <col min="12291" max="12291" width="8.85546875" style="2905"/>
    <col min="12292" max="12292" width="9.42578125" style="2905" bestFit="1" customWidth="1"/>
    <col min="12293" max="12294" width="9.28515625" style="2905" bestFit="1" customWidth="1"/>
    <col min="12295" max="12297" width="9.28515625" style="2905" customWidth="1"/>
    <col min="12298" max="12298" width="9.28515625" style="2905" bestFit="1" customWidth="1"/>
    <col min="12299" max="12534" width="8.85546875" style="2905"/>
    <col min="12535" max="12535" width="3.140625" style="2905" customWidth="1"/>
    <col min="12536" max="12536" width="47.7109375" style="2905" customWidth="1"/>
    <col min="12537" max="12537" width="12.28515625" style="2905" customWidth="1"/>
    <col min="12538" max="12538" width="13.140625" style="2905" customWidth="1"/>
    <col min="12539" max="12539" width="11.7109375" style="2905" customWidth="1"/>
    <col min="12540" max="12540" width="12.85546875" style="2905" customWidth="1"/>
    <col min="12541" max="12541" width="11.5703125" style="2905" customWidth="1"/>
    <col min="12542" max="12542" width="10.5703125" style="2905" customWidth="1"/>
    <col min="12543" max="12543" width="11.28515625" style="2905" customWidth="1"/>
    <col min="12544" max="12545" width="9.85546875" style="2905" customWidth="1"/>
    <col min="12546" max="12546" width="9.85546875" style="2905" bestFit="1" customWidth="1"/>
    <col min="12547" max="12547" width="8.85546875" style="2905"/>
    <col min="12548" max="12548" width="9.42578125" style="2905" bestFit="1" customWidth="1"/>
    <col min="12549" max="12550" width="9.28515625" style="2905" bestFit="1" customWidth="1"/>
    <col min="12551" max="12553" width="9.28515625" style="2905" customWidth="1"/>
    <col min="12554" max="12554" width="9.28515625" style="2905" bestFit="1" customWidth="1"/>
    <col min="12555" max="12790" width="8.85546875" style="2905"/>
    <col min="12791" max="12791" width="3.140625" style="2905" customWidth="1"/>
    <col min="12792" max="12792" width="47.7109375" style="2905" customWidth="1"/>
    <col min="12793" max="12793" width="12.28515625" style="2905" customWidth="1"/>
    <col min="12794" max="12794" width="13.140625" style="2905" customWidth="1"/>
    <col min="12795" max="12795" width="11.7109375" style="2905" customWidth="1"/>
    <col min="12796" max="12796" width="12.85546875" style="2905" customWidth="1"/>
    <col min="12797" max="12797" width="11.5703125" style="2905" customWidth="1"/>
    <col min="12798" max="12798" width="10.5703125" style="2905" customWidth="1"/>
    <col min="12799" max="12799" width="11.28515625" style="2905" customWidth="1"/>
    <col min="12800" max="12801" width="9.85546875" style="2905" customWidth="1"/>
    <col min="12802" max="12802" width="9.85546875" style="2905" bestFit="1" customWidth="1"/>
    <col min="12803" max="12803" width="8.85546875" style="2905"/>
    <col min="12804" max="12804" width="9.42578125" style="2905" bestFit="1" customWidth="1"/>
    <col min="12805" max="12806" width="9.28515625" style="2905" bestFit="1" customWidth="1"/>
    <col min="12807" max="12809" width="9.28515625" style="2905" customWidth="1"/>
    <col min="12810" max="12810" width="9.28515625" style="2905" bestFit="1" customWidth="1"/>
    <col min="12811" max="13046" width="8.85546875" style="2905"/>
    <col min="13047" max="13047" width="3.140625" style="2905" customWidth="1"/>
    <col min="13048" max="13048" width="47.7109375" style="2905" customWidth="1"/>
    <col min="13049" max="13049" width="12.28515625" style="2905" customWidth="1"/>
    <col min="13050" max="13050" width="13.140625" style="2905" customWidth="1"/>
    <col min="13051" max="13051" width="11.7109375" style="2905" customWidth="1"/>
    <col min="13052" max="13052" width="12.85546875" style="2905" customWidth="1"/>
    <col min="13053" max="13053" width="11.5703125" style="2905" customWidth="1"/>
    <col min="13054" max="13054" width="10.5703125" style="2905" customWidth="1"/>
    <col min="13055" max="13055" width="11.28515625" style="2905" customWidth="1"/>
    <col min="13056" max="13057" width="9.85546875" style="2905" customWidth="1"/>
    <col min="13058" max="13058" width="9.85546875" style="2905" bestFit="1" customWidth="1"/>
    <col min="13059" max="13059" width="8.85546875" style="2905"/>
    <col min="13060" max="13060" width="9.42578125" style="2905" bestFit="1" customWidth="1"/>
    <col min="13061" max="13062" width="9.28515625" style="2905" bestFit="1" customWidth="1"/>
    <col min="13063" max="13065" width="9.28515625" style="2905" customWidth="1"/>
    <col min="13066" max="13066" width="9.28515625" style="2905" bestFit="1" customWidth="1"/>
    <col min="13067" max="13302" width="8.85546875" style="2905"/>
    <col min="13303" max="13303" width="3.140625" style="2905" customWidth="1"/>
    <col min="13304" max="13304" width="47.7109375" style="2905" customWidth="1"/>
    <col min="13305" max="13305" width="12.28515625" style="2905" customWidth="1"/>
    <col min="13306" max="13306" width="13.140625" style="2905" customWidth="1"/>
    <col min="13307" max="13307" width="11.7109375" style="2905" customWidth="1"/>
    <col min="13308" max="13308" width="12.85546875" style="2905" customWidth="1"/>
    <col min="13309" max="13309" width="11.5703125" style="2905" customWidth="1"/>
    <col min="13310" max="13310" width="10.5703125" style="2905" customWidth="1"/>
    <col min="13311" max="13311" width="11.28515625" style="2905" customWidth="1"/>
    <col min="13312" max="13313" width="9.85546875" style="2905" customWidth="1"/>
    <col min="13314" max="13314" width="9.85546875" style="2905" bestFit="1" customWidth="1"/>
    <col min="13315" max="13315" width="8.85546875" style="2905"/>
    <col min="13316" max="13316" width="9.42578125" style="2905" bestFit="1" customWidth="1"/>
    <col min="13317" max="13318" width="9.28515625" style="2905" bestFit="1" customWidth="1"/>
    <col min="13319" max="13321" width="9.28515625" style="2905" customWidth="1"/>
    <col min="13322" max="13322" width="9.28515625" style="2905" bestFit="1" customWidth="1"/>
    <col min="13323" max="13558" width="8.85546875" style="2905"/>
    <col min="13559" max="13559" width="3.140625" style="2905" customWidth="1"/>
    <col min="13560" max="13560" width="47.7109375" style="2905" customWidth="1"/>
    <col min="13561" max="13561" width="12.28515625" style="2905" customWidth="1"/>
    <col min="13562" max="13562" width="13.140625" style="2905" customWidth="1"/>
    <col min="13563" max="13563" width="11.7109375" style="2905" customWidth="1"/>
    <col min="13564" max="13564" width="12.85546875" style="2905" customWidth="1"/>
    <col min="13565" max="13565" width="11.5703125" style="2905" customWidth="1"/>
    <col min="13566" max="13566" width="10.5703125" style="2905" customWidth="1"/>
    <col min="13567" max="13567" width="11.28515625" style="2905" customWidth="1"/>
    <col min="13568" max="13569" width="9.85546875" style="2905" customWidth="1"/>
    <col min="13570" max="13570" width="9.85546875" style="2905" bestFit="1" customWidth="1"/>
    <col min="13571" max="13571" width="8.85546875" style="2905"/>
    <col min="13572" max="13572" width="9.42578125" style="2905" bestFit="1" customWidth="1"/>
    <col min="13573" max="13574" width="9.28515625" style="2905" bestFit="1" customWidth="1"/>
    <col min="13575" max="13577" width="9.28515625" style="2905" customWidth="1"/>
    <col min="13578" max="13578" width="9.28515625" style="2905" bestFit="1" customWidth="1"/>
    <col min="13579" max="13814" width="8.85546875" style="2905"/>
    <col min="13815" max="13815" width="3.140625" style="2905" customWidth="1"/>
    <col min="13816" max="13816" width="47.7109375" style="2905" customWidth="1"/>
    <col min="13817" max="13817" width="12.28515625" style="2905" customWidth="1"/>
    <col min="13818" max="13818" width="13.140625" style="2905" customWidth="1"/>
    <col min="13819" max="13819" width="11.7109375" style="2905" customWidth="1"/>
    <col min="13820" max="13820" width="12.85546875" style="2905" customWidth="1"/>
    <col min="13821" max="13821" width="11.5703125" style="2905" customWidth="1"/>
    <col min="13822" max="13822" width="10.5703125" style="2905" customWidth="1"/>
    <col min="13823" max="13823" width="11.28515625" style="2905" customWidth="1"/>
    <col min="13824" max="13825" width="9.85546875" style="2905" customWidth="1"/>
    <col min="13826" max="13826" width="9.85546875" style="2905" bestFit="1" customWidth="1"/>
    <col min="13827" max="13827" width="8.85546875" style="2905"/>
    <col min="13828" max="13828" width="9.42578125" style="2905" bestFit="1" customWidth="1"/>
    <col min="13829" max="13830" width="9.28515625" style="2905" bestFit="1" customWidth="1"/>
    <col min="13831" max="13833" width="9.28515625" style="2905" customWidth="1"/>
    <col min="13834" max="13834" width="9.28515625" style="2905" bestFit="1" customWidth="1"/>
    <col min="13835" max="14070" width="8.85546875" style="2905"/>
    <col min="14071" max="14071" width="3.140625" style="2905" customWidth="1"/>
    <col min="14072" max="14072" width="47.7109375" style="2905" customWidth="1"/>
    <col min="14073" max="14073" width="12.28515625" style="2905" customWidth="1"/>
    <col min="14074" max="14074" width="13.140625" style="2905" customWidth="1"/>
    <col min="14075" max="14075" width="11.7109375" style="2905" customWidth="1"/>
    <col min="14076" max="14076" width="12.85546875" style="2905" customWidth="1"/>
    <col min="14077" max="14077" width="11.5703125" style="2905" customWidth="1"/>
    <col min="14078" max="14078" width="10.5703125" style="2905" customWidth="1"/>
    <col min="14079" max="14079" width="11.28515625" style="2905" customWidth="1"/>
    <col min="14080" max="14081" width="9.85546875" style="2905" customWidth="1"/>
    <col min="14082" max="14082" width="9.85546875" style="2905" bestFit="1" customWidth="1"/>
    <col min="14083" max="14083" width="8.85546875" style="2905"/>
    <col min="14084" max="14084" width="9.42578125" style="2905" bestFit="1" customWidth="1"/>
    <col min="14085" max="14086" width="9.28515625" style="2905" bestFit="1" customWidth="1"/>
    <col min="14087" max="14089" width="9.28515625" style="2905" customWidth="1"/>
    <col min="14090" max="14090" width="9.28515625" style="2905" bestFit="1" customWidth="1"/>
    <col min="14091" max="14326" width="8.85546875" style="2905"/>
    <col min="14327" max="14327" width="3.140625" style="2905" customWidth="1"/>
    <col min="14328" max="14328" width="47.7109375" style="2905" customWidth="1"/>
    <col min="14329" max="14329" width="12.28515625" style="2905" customWidth="1"/>
    <col min="14330" max="14330" width="13.140625" style="2905" customWidth="1"/>
    <col min="14331" max="14331" width="11.7109375" style="2905" customWidth="1"/>
    <col min="14332" max="14332" width="12.85546875" style="2905" customWidth="1"/>
    <col min="14333" max="14333" width="11.5703125" style="2905" customWidth="1"/>
    <col min="14334" max="14334" width="10.5703125" style="2905" customWidth="1"/>
    <col min="14335" max="14335" width="11.28515625" style="2905" customWidth="1"/>
    <col min="14336" max="14337" width="9.85546875" style="2905" customWidth="1"/>
    <col min="14338" max="14338" width="9.85546875" style="2905" bestFit="1" customWidth="1"/>
    <col min="14339" max="14339" width="8.85546875" style="2905"/>
    <col min="14340" max="14340" width="9.42578125" style="2905" bestFit="1" customWidth="1"/>
    <col min="14341" max="14342" width="9.28515625" style="2905" bestFit="1" customWidth="1"/>
    <col min="14343" max="14345" width="9.28515625" style="2905" customWidth="1"/>
    <col min="14346" max="14346" width="9.28515625" style="2905" bestFit="1" customWidth="1"/>
    <col min="14347" max="14582" width="8.85546875" style="2905"/>
    <col min="14583" max="14583" width="3.140625" style="2905" customWidth="1"/>
    <col min="14584" max="14584" width="47.7109375" style="2905" customWidth="1"/>
    <col min="14585" max="14585" width="12.28515625" style="2905" customWidth="1"/>
    <col min="14586" max="14586" width="13.140625" style="2905" customWidth="1"/>
    <col min="14587" max="14587" width="11.7109375" style="2905" customWidth="1"/>
    <col min="14588" max="14588" width="12.85546875" style="2905" customWidth="1"/>
    <col min="14589" max="14589" width="11.5703125" style="2905" customWidth="1"/>
    <col min="14590" max="14590" width="10.5703125" style="2905" customWidth="1"/>
    <col min="14591" max="14591" width="11.28515625" style="2905" customWidth="1"/>
    <col min="14592" max="14593" width="9.85546875" style="2905" customWidth="1"/>
    <col min="14594" max="14594" width="9.85546875" style="2905" bestFit="1" customWidth="1"/>
    <col min="14595" max="14595" width="8.85546875" style="2905"/>
    <col min="14596" max="14596" width="9.42578125" style="2905" bestFit="1" customWidth="1"/>
    <col min="14597" max="14598" width="9.28515625" style="2905" bestFit="1" customWidth="1"/>
    <col min="14599" max="14601" width="9.28515625" style="2905" customWidth="1"/>
    <col min="14602" max="14602" width="9.28515625" style="2905" bestFit="1" customWidth="1"/>
    <col min="14603" max="14838" width="8.85546875" style="2905"/>
    <col min="14839" max="14839" width="3.140625" style="2905" customWidth="1"/>
    <col min="14840" max="14840" width="47.7109375" style="2905" customWidth="1"/>
    <col min="14841" max="14841" width="12.28515625" style="2905" customWidth="1"/>
    <col min="14842" max="14842" width="13.140625" style="2905" customWidth="1"/>
    <col min="14843" max="14843" width="11.7109375" style="2905" customWidth="1"/>
    <col min="14844" max="14844" width="12.85546875" style="2905" customWidth="1"/>
    <col min="14845" max="14845" width="11.5703125" style="2905" customWidth="1"/>
    <col min="14846" max="14846" width="10.5703125" style="2905" customWidth="1"/>
    <col min="14847" max="14847" width="11.28515625" style="2905" customWidth="1"/>
    <col min="14848" max="14849" width="9.85546875" style="2905" customWidth="1"/>
    <col min="14850" max="14850" width="9.85546875" style="2905" bestFit="1" customWidth="1"/>
    <col min="14851" max="14851" width="8.85546875" style="2905"/>
    <col min="14852" max="14852" width="9.42578125" style="2905" bestFit="1" customWidth="1"/>
    <col min="14853" max="14854" width="9.28515625" style="2905" bestFit="1" customWidth="1"/>
    <col min="14855" max="14857" width="9.28515625" style="2905" customWidth="1"/>
    <col min="14858" max="14858" width="9.28515625" style="2905" bestFit="1" customWidth="1"/>
    <col min="14859" max="15094" width="8.85546875" style="2905"/>
    <col min="15095" max="15095" width="3.140625" style="2905" customWidth="1"/>
    <col min="15096" max="15096" width="47.7109375" style="2905" customWidth="1"/>
    <col min="15097" max="15097" width="12.28515625" style="2905" customWidth="1"/>
    <col min="15098" max="15098" width="13.140625" style="2905" customWidth="1"/>
    <col min="15099" max="15099" width="11.7109375" style="2905" customWidth="1"/>
    <col min="15100" max="15100" width="12.85546875" style="2905" customWidth="1"/>
    <col min="15101" max="15101" width="11.5703125" style="2905" customWidth="1"/>
    <col min="15102" max="15102" width="10.5703125" style="2905" customWidth="1"/>
    <col min="15103" max="15103" width="11.28515625" style="2905" customWidth="1"/>
    <col min="15104" max="15105" width="9.85546875" style="2905" customWidth="1"/>
    <col min="15106" max="15106" width="9.85546875" style="2905" bestFit="1" customWidth="1"/>
    <col min="15107" max="15107" width="8.85546875" style="2905"/>
    <col min="15108" max="15108" width="9.42578125" style="2905" bestFit="1" customWidth="1"/>
    <col min="15109" max="15110" width="9.28515625" style="2905" bestFit="1" customWidth="1"/>
    <col min="15111" max="15113" width="9.28515625" style="2905" customWidth="1"/>
    <col min="15114" max="15114" width="9.28515625" style="2905" bestFit="1" customWidth="1"/>
    <col min="15115" max="15350" width="8.85546875" style="2905"/>
    <col min="15351" max="15351" width="3.140625" style="2905" customWidth="1"/>
    <col min="15352" max="15352" width="47.7109375" style="2905" customWidth="1"/>
    <col min="15353" max="15353" width="12.28515625" style="2905" customWidth="1"/>
    <col min="15354" max="15354" width="13.140625" style="2905" customWidth="1"/>
    <col min="15355" max="15355" width="11.7109375" style="2905" customWidth="1"/>
    <col min="15356" max="15356" width="12.85546875" style="2905" customWidth="1"/>
    <col min="15357" max="15357" width="11.5703125" style="2905" customWidth="1"/>
    <col min="15358" max="15358" width="10.5703125" style="2905" customWidth="1"/>
    <col min="15359" max="15359" width="11.28515625" style="2905" customWidth="1"/>
    <col min="15360" max="15361" width="9.85546875" style="2905" customWidth="1"/>
    <col min="15362" max="15362" width="9.85546875" style="2905" bestFit="1" customWidth="1"/>
    <col min="15363" max="15363" width="8.85546875" style="2905"/>
    <col min="15364" max="15364" width="9.42578125" style="2905" bestFit="1" customWidth="1"/>
    <col min="15365" max="15366" width="9.28515625" style="2905" bestFit="1" customWidth="1"/>
    <col min="15367" max="15369" width="9.28515625" style="2905" customWidth="1"/>
    <col min="15370" max="15370" width="9.28515625" style="2905" bestFit="1" customWidth="1"/>
    <col min="15371" max="15606" width="8.85546875" style="2905"/>
    <col min="15607" max="15607" width="3.140625" style="2905" customWidth="1"/>
    <col min="15608" max="15608" width="47.7109375" style="2905" customWidth="1"/>
    <col min="15609" max="15609" width="12.28515625" style="2905" customWidth="1"/>
    <col min="15610" max="15610" width="13.140625" style="2905" customWidth="1"/>
    <col min="15611" max="15611" width="11.7109375" style="2905" customWidth="1"/>
    <col min="15612" max="15612" width="12.85546875" style="2905" customWidth="1"/>
    <col min="15613" max="15613" width="11.5703125" style="2905" customWidth="1"/>
    <col min="15614" max="15614" width="10.5703125" style="2905" customWidth="1"/>
    <col min="15615" max="15615" width="11.28515625" style="2905" customWidth="1"/>
    <col min="15616" max="15617" width="9.85546875" style="2905" customWidth="1"/>
    <col min="15618" max="15618" width="9.85546875" style="2905" bestFit="1" customWidth="1"/>
    <col min="15619" max="15619" width="8.85546875" style="2905"/>
    <col min="15620" max="15620" width="9.42578125" style="2905" bestFit="1" customWidth="1"/>
    <col min="15621" max="15622" width="9.28515625" style="2905" bestFit="1" customWidth="1"/>
    <col min="15623" max="15625" width="9.28515625" style="2905" customWidth="1"/>
    <col min="15626" max="15626" width="9.28515625" style="2905" bestFit="1" customWidth="1"/>
    <col min="15627" max="15862" width="8.85546875" style="2905"/>
    <col min="15863" max="15863" width="3.140625" style="2905" customWidth="1"/>
    <col min="15864" max="15864" width="47.7109375" style="2905" customWidth="1"/>
    <col min="15865" max="15865" width="12.28515625" style="2905" customWidth="1"/>
    <col min="15866" max="15866" width="13.140625" style="2905" customWidth="1"/>
    <col min="15867" max="15867" width="11.7109375" style="2905" customWidth="1"/>
    <col min="15868" max="15868" width="12.85546875" style="2905" customWidth="1"/>
    <col min="15869" max="15869" width="11.5703125" style="2905" customWidth="1"/>
    <col min="15870" max="15870" width="10.5703125" style="2905" customWidth="1"/>
    <col min="15871" max="15871" width="11.28515625" style="2905" customWidth="1"/>
    <col min="15872" max="15873" width="9.85546875" style="2905" customWidth="1"/>
    <col min="15874" max="15874" width="9.85546875" style="2905" bestFit="1" customWidth="1"/>
    <col min="15875" max="15875" width="8.85546875" style="2905"/>
    <col min="15876" max="15876" width="9.42578125" style="2905" bestFit="1" customWidth="1"/>
    <col min="15877" max="15878" width="9.28515625" style="2905" bestFit="1" customWidth="1"/>
    <col min="15879" max="15881" width="9.28515625" style="2905" customWidth="1"/>
    <col min="15882" max="15882" width="9.28515625" style="2905" bestFit="1" customWidth="1"/>
    <col min="15883" max="16118" width="8.85546875" style="2905"/>
    <col min="16119" max="16119" width="3.140625" style="2905" customWidth="1"/>
    <col min="16120" max="16120" width="47.7109375" style="2905" customWidth="1"/>
    <col min="16121" max="16121" width="12.28515625" style="2905" customWidth="1"/>
    <col min="16122" max="16122" width="13.140625" style="2905" customWidth="1"/>
    <col min="16123" max="16123" width="11.7109375" style="2905" customWidth="1"/>
    <col min="16124" max="16124" width="12.85546875" style="2905" customWidth="1"/>
    <col min="16125" max="16125" width="11.5703125" style="2905" customWidth="1"/>
    <col min="16126" max="16126" width="10.5703125" style="2905" customWidth="1"/>
    <col min="16127" max="16127" width="11.28515625" style="2905" customWidth="1"/>
    <col min="16128" max="16129" width="9.85546875" style="2905" customWidth="1"/>
    <col min="16130" max="16130" width="9.85546875" style="2905" bestFit="1" customWidth="1"/>
    <col min="16131" max="16131" width="8.85546875" style="2905"/>
    <col min="16132" max="16132" width="9.42578125" style="2905" bestFit="1" customWidth="1"/>
    <col min="16133" max="16134" width="9.28515625" style="2905" bestFit="1" customWidth="1"/>
    <col min="16135" max="16137" width="9.28515625" style="2905" customWidth="1"/>
    <col min="16138" max="16138" width="9.28515625" style="2905" bestFit="1" customWidth="1"/>
    <col min="16139" max="16384" width="8.85546875" style="2905"/>
  </cols>
  <sheetData>
    <row r="1" spans="1:7" ht="20.100000000000001" customHeight="1" x14ac:dyDescent="0.25">
      <c r="A1" s="31" t="s">
        <v>4568</v>
      </c>
      <c r="B1" s="2904"/>
      <c r="C1" s="2904"/>
      <c r="D1" s="2904"/>
    </row>
    <row r="2" spans="1:7" ht="20.100000000000001" customHeight="1" thickBot="1" x14ac:dyDescent="0.3">
      <c r="A2" s="2906"/>
      <c r="B2" s="2907"/>
      <c r="C2" s="2908"/>
      <c r="D2" s="2908"/>
      <c r="F2" s="2817"/>
    </row>
    <row r="3" spans="1:7" ht="20.100000000000001" customHeight="1" thickBot="1" x14ac:dyDescent="0.3">
      <c r="A3" s="2909"/>
      <c r="B3" s="2910"/>
      <c r="C3" s="3411" t="s">
        <v>4547</v>
      </c>
      <c r="D3" s="3412"/>
      <c r="E3" s="3412"/>
      <c r="F3" s="3412"/>
      <c r="G3" s="2911"/>
    </row>
    <row r="4" spans="1:7" ht="20.100000000000001" customHeight="1" thickBot="1" x14ac:dyDescent="0.3">
      <c r="A4" s="2912"/>
      <c r="B4" s="2913"/>
      <c r="C4" s="2914">
        <v>44442</v>
      </c>
      <c r="D4" s="2914">
        <v>44449</v>
      </c>
      <c r="E4" s="2915">
        <v>44456</v>
      </c>
      <c r="F4" s="2915">
        <v>44463</v>
      </c>
    </row>
    <row r="5" spans="1:7" ht="20.100000000000001" customHeight="1" x14ac:dyDescent="0.25">
      <c r="A5" s="2916"/>
      <c r="B5" s="2917" t="s">
        <v>4569</v>
      </c>
      <c r="C5" s="2918"/>
      <c r="D5" s="2919"/>
      <c r="E5" s="2919"/>
      <c r="F5" s="2919"/>
    </row>
    <row r="6" spans="1:7" ht="20.100000000000001" customHeight="1" x14ac:dyDescent="0.25">
      <c r="A6" s="2920">
        <v>1</v>
      </c>
      <c r="B6" s="2921" t="s">
        <v>4570</v>
      </c>
      <c r="C6" s="15">
        <v>0.65</v>
      </c>
      <c r="D6" s="2922">
        <v>0.61</v>
      </c>
      <c r="E6" s="2922">
        <v>0.6</v>
      </c>
      <c r="F6" s="2922">
        <v>0.62</v>
      </c>
    </row>
    <row r="7" spans="1:7" ht="20.100000000000001" customHeight="1" x14ac:dyDescent="0.25">
      <c r="A7" s="2920">
        <v>2</v>
      </c>
      <c r="B7" s="2923" t="s">
        <v>4571</v>
      </c>
      <c r="C7" s="15">
        <v>0.92</v>
      </c>
      <c r="D7" s="15">
        <v>0.83</v>
      </c>
      <c r="E7" s="15">
        <v>0.82</v>
      </c>
      <c r="F7" s="2922">
        <v>0.89</v>
      </c>
    </row>
    <row r="8" spans="1:7" ht="20.100000000000001" customHeight="1" x14ac:dyDescent="0.25">
      <c r="A8" s="2920">
        <v>3</v>
      </c>
      <c r="B8" s="2923" t="s">
        <v>4572</v>
      </c>
      <c r="C8" s="15">
        <v>1</v>
      </c>
      <c r="D8" s="2922">
        <v>0.97</v>
      </c>
      <c r="E8" s="2922">
        <v>0.93</v>
      </c>
      <c r="F8" s="2922">
        <v>0.96</v>
      </c>
    </row>
    <row r="9" spans="1:7" ht="20.100000000000001" customHeight="1" thickBot="1" x14ac:dyDescent="0.3">
      <c r="A9" s="2912"/>
      <c r="B9" s="2924"/>
      <c r="C9" s="2925"/>
      <c r="D9" s="2926"/>
      <c r="E9" s="2926"/>
      <c r="F9" s="2926"/>
    </row>
    <row r="10" spans="1:7" ht="20.100000000000001" customHeight="1" x14ac:dyDescent="0.25">
      <c r="A10" s="2849" t="s">
        <v>4566</v>
      </c>
      <c r="B10" s="2817"/>
      <c r="C10" s="2817"/>
      <c r="D10" s="2817"/>
    </row>
    <row r="11" spans="1:7" ht="20.100000000000001" customHeight="1" x14ac:dyDescent="0.25">
      <c r="A11" s="2927" t="s">
        <v>50</v>
      </c>
      <c r="B11" s="2908"/>
      <c r="C11" s="2908"/>
      <c r="D11" s="2908"/>
    </row>
  </sheetData>
  <mergeCells count="1">
    <mergeCell ref="C3:F3"/>
  </mergeCells>
  <pageMargins left="0.75" right="0.75" top="0.75" bottom="0.75" header="0.31496062992125984" footer="0"/>
  <pageSetup paperSize="9" scale="97"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4"/>
  <sheetViews>
    <sheetView showGridLines="0" zoomScale="55" zoomScaleNormal="55" zoomScaleSheetLayoutView="87" workbookViewId="0">
      <pane xSplit="2" ySplit="4" topLeftCell="C5" activePane="bottomRight" state="frozen"/>
      <selection activeCell="R21" sqref="R21"/>
      <selection pane="topRight" activeCell="R21" sqref="R21"/>
      <selection pane="bottomLeft" activeCell="R21" sqref="R21"/>
      <selection pane="bottomRight"/>
    </sheetView>
  </sheetViews>
  <sheetFormatPr defaultColWidth="9.140625" defaultRowHeight="20.100000000000001" customHeight="1" x14ac:dyDescent="0.25"/>
  <cols>
    <col min="1" max="1" width="4.7109375" style="2934" customWidth="1"/>
    <col min="2" max="2" width="47.140625" style="2934" bestFit="1" customWidth="1"/>
    <col min="3" max="15" width="15.7109375" style="2954" customWidth="1"/>
    <col min="16" max="16" width="15.7109375" style="2934" customWidth="1"/>
    <col min="17" max="17" width="14.28515625" style="2934" customWidth="1"/>
    <col min="18" max="16384" width="9.140625" style="2934"/>
  </cols>
  <sheetData>
    <row r="1" spans="1:16" s="2931" customFormat="1" ht="20.100000000000001" customHeight="1" x14ac:dyDescent="0.25">
      <c r="A1" s="2928" t="s">
        <v>4573</v>
      </c>
      <c r="B1" s="2929"/>
      <c r="C1" s="2930"/>
      <c r="D1" s="2930"/>
      <c r="E1" s="2930"/>
      <c r="F1" s="2930"/>
      <c r="G1" s="2930"/>
      <c r="H1" s="2930"/>
      <c r="I1" s="2930"/>
      <c r="J1" s="2930"/>
      <c r="K1" s="2930"/>
      <c r="L1" s="2930"/>
      <c r="M1" s="2930"/>
      <c r="N1" s="2930"/>
      <c r="O1" s="2930"/>
    </row>
    <row r="2" spans="1:16" ht="20.100000000000001" customHeight="1" thickBot="1" x14ac:dyDescent="0.3">
      <c r="A2" s="2904"/>
      <c r="B2" s="2904"/>
      <c r="C2" s="2932"/>
      <c r="D2" s="2933"/>
      <c r="E2" s="2933"/>
      <c r="F2" s="2933"/>
      <c r="G2" s="2933"/>
      <c r="H2" s="2932"/>
      <c r="I2" s="2932"/>
      <c r="J2" s="2933"/>
      <c r="K2" s="2932"/>
      <c r="L2" s="2933"/>
      <c r="M2" s="2932"/>
      <c r="N2" s="2932"/>
      <c r="O2" s="2933"/>
    </row>
    <row r="3" spans="1:16" ht="35.1" customHeight="1" thickBot="1" x14ac:dyDescent="0.3">
      <c r="A3" s="2935"/>
      <c r="B3" s="2936"/>
      <c r="C3" s="3413" t="s">
        <v>4574</v>
      </c>
      <c r="D3" s="3415"/>
      <c r="E3" s="3413" t="s">
        <v>4575</v>
      </c>
      <c r="F3" s="3414"/>
      <c r="G3" s="3413" t="s">
        <v>4576</v>
      </c>
      <c r="H3" s="3414"/>
      <c r="I3" s="3413" t="s">
        <v>4577</v>
      </c>
      <c r="J3" s="3415"/>
      <c r="K3" s="3413" t="s">
        <v>4578</v>
      </c>
      <c r="L3" s="3414"/>
      <c r="M3" s="3415"/>
      <c r="N3" s="3413" t="s">
        <v>4579</v>
      </c>
      <c r="O3" s="3414"/>
      <c r="P3" s="3415"/>
    </row>
    <row r="4" spans="1:16" ht="20.100000000000001" customHeight="1" thickBot="1" x14ac:dyDescent="0.3">
      <c r="A4" s="2912"/>
      <c r="B4" s="2913"/>
      <c r="C4" s="2937" t="s">
        <v>4580</v>
      </c>
      <c r="D4" s="2937" t="s">
        <v>4581</v>
      </c>
      <c r="E4" s="2937" t="s">
        <v>4582</v>
      </c>
      <c r="F4" s="2937" t="s">
        <v>4583</v>
      </c>
      <c r="G4" s="2937" t="s">
        <v>4584</v>
      </c>
      <c r="H4" s="2937" t="s">
        <v>4585</v>
      </c>
      <c r="I4" s="2938">
        <v>44260</v>
      </c>
      <c r="J4" s="2938">
        <v>44372</v>
      </c>
      <c r="K4" s="2938">
        <v>44365</v>
      </c>
      <c r="L4" s="2939" t="s">
        <v>4586</v>
      </c>
      <c r="M4" s="2939">
        <v>44428</v>
      </c>
      <c r="N4" s="2940">
        <v>44344</v>
      </c>
      <c r="O4" s="2941" t="s">
        <v>4587</v>
      </c>
      <c r="P4" s="2940">
        <v>44455</v>
      </c>
    </row>
    <row r="5" spans="1:16" ht="20.100000000000001" customHeight="1" x14ac:dyDescent="0.25">
      <c r="A5" s="2920">
        <v>1</v>
      </c>
      <c r="B5" s="2942" t="s">
        <v>4588</v>
      </c>
      <c r="C5" s="2943">
        <v>3500</v>
      </c>
      <c r="D5" s="2943">
        <v>3000</v>
      </c>
      <c r="E5" s="2943">
        <v>2000</v>
      </c>
      <c r="F5" s="2943">
        <v>2500</v>
      </c>
      <c r="G5" s="2943">
        <v>2200</v>
      </c>
      <c r="H5" s="2943">
        <v>2200</v>
      </c>
      <c r="I5" s="2943">
        <v>2000</v>
      </c>
      <c r="J5" s="2943">
        <v>2500</v>
      </c>
      <c r="K5" s="2943">
        <v>2500</v>
      </c>
      <c r="L5" s="2943" t="s">
        <v>16</v>
      </c>
      <c r="M5" s="2943">
        <v>2000</v>
      </c>
      <c r="N5" s="2944">
        <v>2500</v>
      </c>
      <c r="O5" s="2944" t="s">
        <v>16</v>
      </c>
      <c r="P5" s="2944">
        <v>2500</v>
      </c>
    </row>
    <row r="6" spans="1:16" ht="20.100000000000001" customHeight="1" x14ac:dyDescent="0.25">
      <c r="A6" s="2920">
        <v>2</v>
      </c>
      <c r="B6" s="2923" t="s">
        <v>4589</v>
      </c>
      <c r="C6" s="2943">
        <v>8750</v>
      </c>
      <c r="D6" s="2943">
        <v>6100</v>
      </c>
      <c r="E6" s="2943">
        <v>4300</v>
      </c>
      <c r="F6" s="2943">
        <v>5250</v>
      </c>
      <c r="G6" s="2943">
        <v>7150</v>
      </c>
      <c r="H6" s="2943">
        <v>5100</v>
      </c>
      <c r="I6" s="2943">
        <v>5500</v>
      </c>
      <c r="J6" s="2943">
        <v>6000</v>
      </c>
      <c r="K6" s="2943">
        <v>4900</v>
      </c>
      <c r="L6" s="2943">
        <v>300</v>
      </c>
      <c r="M6" s="2943">
        <v>5500</v>
      </c>
      <c r="N6" s="2944">
        <v>6350</v>
      </c>
      <c r="O6" s="2944">
        <v>300</v>
      </c>
      <c r="P6" s="2944">
        <v>6850</v>
      </c>
    </row>
    <row r="7" spans="1:16" ht="20.100000000000001" customHeight="1" x14ac:dyDescent="0.25">
      <c r="A7" s="2920">
        <v>3</v>
      </c>
      <c r="B7" s="2923" t="s">
        <v>4590</v>
      </c>
      <c r="C7" s="2943">
        <v>3500</v>
      </c>
      <c r="D7" s="2943">
        <v>3700</v>
      </c>
      <c r="E7" s="2943">
        <v>2000</v>
      </c>
      <c r="F7" s="2943">
        <v>2500</v>
      </c>
      <c r="G7" s="2943">
        <v>2200</v>
      </c>
      <c r="H7" s="2943">
        <v>1550</v>
      </c>
      <c r="I7" s="2943">
        <v>2000</v>
      </c>
      <c r="J7" s="2943">
        <v>2500</v>
      </c>
      <c r="K7" s="2943">
        <v>1850</v>
      </c>
      <c r="L7" s="2943">
        <v>300</v>
      </c>
      <c r="M7" s="2943">
        <v>2000</v>
      </c>
      <c r="N7" s="2944">
        <v>2500</v>
      </c>
      <c r="O7" s="2944">
        <v>300</v>
      </c>
      <c r="P7" s="2944">
        <v>2500</v>
      </c>
    </row>
    <row r="8" spans="1:16" ht="20.100000000000001" customHeight="1" x14ac:dyDescent="0.25">
      <c r="A8" s="2920">
        <v>4</v>
      </c>
      <c r="B8" s="2923" t="s">
        <v>4591</v>
      </c>
      <c r="C8" s="2945">
        <v>0.72</v>
      </c>
      <c r="D8" s="2945">
        <v>0.72</v>
      </c>
      <c r="E8" s="2945">
        <v>2.02</v>
      </c>
      <c r="F8" s="2945">
        <v>2.02</v>
      </c>
      <c r="G8" s="2945">
        <v>3.1</v>
      </c>
      <c r="H8" s="2945">
        <v>2.59</v>
      </c>
      <c r="I8" s="2945">
        <v>2.23</v>
      </c>
      <c r="J8" s="2945">
        <v>4.45</v>
      </c>
      <c r="K8" s="2945">
        <v>4.17</v>
      </c>
      <c r="L8" s="2945">
        <v>4.17</v>
      </c>
      <c r="M8" s="2945">
        <v>4.45</v>
      </c>
      <c r="N8" s="2946">
        <v>4.17</v>
      </c>
      <c r="O8" s="2946">
        <v>4.17</v>
      </c>
      <c r="P8" s="2946">
        <v>4.68</v>
      </c>
    </row>
    <row r="9" spans="1:16" ht="20.100000000000001" customHeight="1" x14ac:dyDescent="0.25">
      <c r="A9" s="2920">
        <v>5</v>
      </c>
      <c r="B9" s="2923" t="s">
        <v>4592</v>
      </c>
      <c r="C9" s="2945">
        <v>0.72</v>
      </c>
      <c r="D9" s="2945">
        <v>1.6</v>
      </c>
      <c r="E9" s="2945">
        <v>2.0499999999999998</v>
      </c>
      <c r="F9" s="2945">
        <v>2.5</v>
      </c>
      <c r="G9" s="2945">
        <v>2.81</v>
      </c>
      <c r="H9" s="2945">
        <v>2.99</v>
      </c>
      <c r="I9" s="2945">
        <v>2.5299999999999998</v>
      </c>
      <c r="J9" s="2945">
        <v>4.6399999999999997</v>
      </c>
      <c r="K9" s="2945">
        <v>5.3</v>
      </c>
      <c r="L9" s="2945" t="s">
        <v>16</v>
      </c>
      <c r="M9" s="2945">
        <v>4.72</v>
      </c>
      <c r="N9" s="2946">
        <v>4.38</v>
      </c>
      <c r="O9" s="2946" t="s">
        <v>16</v>
      </c>
      <c r="P9" s="2946">
        <v>5.0999999999999996</v>
      </c>
    </row>
    <row r="10" spans="1:16" ht="20.100000000000001" customHeight="1" x14ac:dyDescent="0.25">
      <c r="A10" s="2920">
        <v>6</v>
      </c>
      <c r="B10" s="2923" t="s">
        <v>4593</v>
      </c>
      <c r="C10" s="2945">
        <v>0.72</v>
      </c>
      <c r="D10" s="2945">
        <v>1.54</v>
      </c>
      <c r="E10" s="2945">
        <v>1.97</v>
      </c>
      <c r="F10" s="2945">
        <v>2.33</v>
      </c>
      <c r="G10" s="2945">
        <v>2.66</v>
      </c>
      <c r="H10" s="2945">
        <v>2.87</v>
      </c>
      <c r="I10" s="2945">
        <v>2.41</v>
      </c>
      <c r="J10" s="2945">
        <v>4.5599999999999996</v>
      </c>
      <c r="K10" s="2945">
        <v>4.6500000000000004</v>
      </c>
      <c r="L10" s="2945">
        <v>4.6500000000000004</v>
      </c>
      <c r="M10" s="2945">
        <v>4.6399999999999997</v>
      </c>
      <c r="N10" s="2946">
        <v>4.3099999999999996</v>
      </c>
      <c r="O10" s="2946">
        <v>4.3099999999999996</v>
      </c>
      <c r="P10" s="2946">
        <v>4.96</v>
      </c>
    </row>
    <row r="11" spans="1:16" ht="20.100000000000001" customHeight="1" x14ac:dyDescent="0.25">
      <c r="A11" s="2920">
        <v>7</v>
      </c>
      <c r="B11" s="2923" t="s">
        <v>4594</v>
      </c>
      <c r="C11" s="2947">
        <v>100</v>
      </c>
      <c r="D11" s="2947">
        <v>98.421000000000006</v>
      </c>
      <c r="E11" s="2947">
        <v>100.14</v>
      </c>
      <c r="F11" s="2947">
        <v>99.152000000000001</v>
      </c>
      <c r="G11" s="2947">
        <v>101.999</v>
      </c>
      <c r="H11" s="2947">
        <v>98.703999999999994</v>
      </c>
      <c r="I11" s="2947">
        <v>98.409000000000006</v>
      </c>
      <c r="J11" s="2947">
        <v>99.125</v>
      </c>
      <c r="K11" s="2947">
        <v>94.856999999999999</v>
      </c>
      <c r="L11" s="2947">
        <v>94.856999999999999</v>
      </c>
      <c r="M11" s="2947">
        <v>97.962999999999994</v>
      </c>
      <c r="N11" s="2948">
        <v>98.135999999999996</v>
      </c>
      <c r="O11" s="2948">
        <v>98.135999999999996</v>
      </c>
      <c r="P11" s="2948">
        <v>96.474000000000004</v>
      </c>
    </row>
    <row r="12" spans="1:16" ht="20.100000000000001" customHeight="1" thickBot="1" x14ac:dyDescent="0.3">
      <c r="A12" s="2949"/>
      <c r="B12" s="2913"/>
      <c r="C12" s="2950"/>
      <c r="D12" s="2950"/>
      <c r="E12" s="2950"/>
      <c r="F12" s="2950"/>
      <c r="G12" s="2950"/>
      <c r="H12" s="2950"/>
      <c r="I12" s="2950"/>
      <c r="J12" s="2950"/>
      <c r="K12" s="2950"/>
      <c r="L12" s="2950"/>
      <c r="M12" s="2950"/>
      <c r="N12" s="2950"/>
      <c r="O12" s="2951"/>
      <c r="P12" s="2951"/>
    </row>
    <row r="13" spans="1:16" ht="20.100000000000001" customHeight="1" x14ac:dyDescent="0.25">
      <c r="A13" s="104" t="s">
        <v>4595</v>
      </c>
      <c r="B13" s="2952"/>
      <c r="C13" s="2952"/>
      <c r="D13" s="2952"/>
      <c r="E13" s="2952"/>
      <c r="F13" s="2952"/>
      <c r="G13" s="2952"/>
      <c r="H13" s="2952"/>
      <c r="I13" s="2952"/>
      <c r="J13" s="2952"/>
      <c r="K13" s="2952"/>
      <c r="L13" s="2952"/>
      <c r="M13" s="2952"/>
      <c r="N13" s="2952"/>
      <c r="O13" s="2952"/>
    </row>
    <row r="14" spans="1:16" ht="20.100000000000001" customHeight="1" x14ac:dyDescent="0.25">
      <c r="A14" s="104" t="s">
        <v>4596</v>
      </c>
      <c r="B14" s="2952"/>
      <c r="C14" s="2952"/>
      <c r="D14" s="2952"/>
      <c r="E14" s="2952"/>
      <c r="F14" s="2952"/>
      <c r="G14" s="2952"/>
      <c r="H14" s="2952"/>
      <c r="I14" s="2952"/>
      <c r="J14" s="2952"/>
      <c r="K14" s="2952"/>
      <c r="L14" s="2952"/>
      <c r="M14" s="2952"/>
      <c r="N14" s="2952"/>
      <c r="O14" s="2952"/>
    </row>
    <row r="15" spans="1:16" ht="20.100000000000001" customHeight="1" x14ac:dyDescent="0.25">
      <c r="A15" s="104" t="s">
        <v>4597</v>
      </c>
      <c r="B15" s="2952"/>
      <c r="C15" s="2952"/>
      <c r="D15" s="2952"/>
      <c r="E15" s="2952"/>
      <c r="F15" s="2952"/>
      <c r="G15" s="2952"/>
      <c r="H15" s="2952"/>
      <c r="I15" s="2952"/>
      <c r="J15" s="2952"/>
      <c r="K15" s="2952"/>
      <c r="L15" s="2952"/>
      <c r="M15" s="2952"/>
      <c r="N15" s="2952"/>
      <c r="O15" s="2952"/>
    </row>
    <row r="16" spans="1:16" ht="20.100000000000001" customHeight="1" x14ac:dyDescent="0.25">
      <c r="A16" s="104" t="s">
        <v>4598</v>
      </c>
      <c r="B16" s="2952"/>
      <c r="C16" s="2952"/>
      <c r="D16" s="2952"/>
      <c r="E16" s="2952"/>
      <c r="F16" s="2952"/>
      <c r="G16" s="2952"/>
      <c r="H16" s="2952"/>
      <c r="I16" s="2952"/>
      <c r="J16" s="2952"/>
      <c r="K16" s="2952"/>
      <c r="L16" s="2952"/>
      <c r="M16" s="2952"/>
      <c r="N16" s="2952"/>
      <c r="O16" s="2952"/>
    </row>
    <row r="17" spans="1:15" ht="20.100000000000001" customHeight="1" x14ac:dyDescent="0.25">
      <c r="A17" s="104" t="s">
        <v>4599</v>
      </c>
      <c r="B17" s="2952"/>
      <c r="C17" s="2952"/>
      <c r="D17" s="2952"/>
      <c r="E17" s="2952"/>
      <c r="F17" s="2952"/>
      <c r="G17" s="2952"/>
      <c r="H17" s="2952"/>
      <c r="I17" s="2952"/>
      <c r="J17" s="2952"/>
      <c r="K17" s="2952"/>
      <c r="L17" s="2952"/>
      <c r="M17" s="2952"/>
      <c r="N17" s="2952"/>
      <c r="O17" s="2952"/>
    </row>
    <row r="18" spans="1:15" ht="20.100000000000001" customHeight="1" x14ac:dyDescent="0.25">
      <c r="A18" s="104" t="s">
        <v>4600</v>
      </c>
      <c r="B18" s="2952"/>
      <c r="C18" s="2952"/>
      <c r="D18" s="2952"/>
      <c r="E18" s="2952"/>
      <c r="F18" s="2952"/>
      <c r="G18" s="2952"/>
      <c r="H18" s="2952"/>
      <c r="I18" s="2952"/>
      <c r="J18" s="2952"/>
      <c r="K18" s="2952"/>
      <c r="L18" s="2952"/>
      <c r="M18" s="2952"/>
      <c r="N18" s="2952"/>
      <c r="O18" s="2952"/>
    </row>
    <row r="19" spans="1:15" ht="20.100000000000001" customHeight="1" x14ac:dyDescent="0.25">
      <c r="A19" s="104" t="s">
        <v>4601</v>
      </c>
      <c r="B19" s="2952"/>
      <c r="C19" s="2952"/>
      <c r="D19" s="2952"/>
      <c r="E19" s="2952"/>
      <c r="F19" s="2952"/>
      <c r="G19" s="2952"/>
      <c r="H19" s="2952"/>
      <c r="I19" s="2952"/>
      <c r="J19" s="2952"/>
      <c r="K19" s="2952"/>
      <c r="L19" s="2952"/>
      <c r="M19" s="2952"/>
      <c r="N19" s="2952"/>
      <c r="O19" s="2952"/>
    </row>
    <row r="20" spans="1:15" ht="20.100000000000001" customHeight="1" x14ac:dyDescent="0.25">
      <c r="A20" s="104" t="s">
        <v>4602</v>
      </c>
      <c r="B20" s="2952"/>
      <c r="C20" s="2952"/>
      <c r="D20" s="2952"/>
      <c r="E20" s="2952"/>
      <c r="F20" s="2952"/>
      <c r="G20" s="2952"/>
      <c r="H20" s="2952"/>
      <c r="I20" s="2952"/>
      <c r="J20" s="2952"/>
      <c r="K20" s="2952"/>
      <c r="L20" s="2952"/>
      <c r="M20" s="2952"/>
      <c r="N20" s="2952"/>
      <c r="O20" s="2952"/>
    </row>
    <row r="21" spans="1:15" ht="20.100000000000001" customHeight="1" x14ac:dyDescent="0.25">
      <c r="A21" s="2953" t="s">
        <v>50</v>
      </c>
    </row>
    <row r="23" spans="1:15" s="2931" customFormat="1" ht="20.100000000000001" customHeight="1" x14ac:dyDescent="0.25">
      <c r="A23" s="2928" t="s">
        <v>4603</v>
      </c>
      <c r="B23" s="2929"/>
      <c r="C23" s="2930"/>
      <c r="D23" s="2930"/>
      <c r="E23" s="2930"/>
      <c r="F23" s="2930"/>
      <c r="G23" s="2930"/>
      <c r="H23" s="2930"/>
      <c r="I23" s="2930"/>
      <c r="J23" s="2930"/>
      <c r="K23" s="2930"/>
      <c r="L23" s="2930"/>
      <c r="M23" s="2930"/>
      <c r="N23" s="2930"/>
      <c r="O23" s="2930"/>
    </row>
    <row r="24" spans="1:15" ht="20.100000000000001" customHeight="1" thickBot="1" x14ac:dyDescent="0.3">
      <c r="A24" s="2955"/>
      <c r="B24" s="2955"/>
      <c r="C24" s="2955"/>
      <c r="D24" s="2955"/>
      <c r="E24" s="2955"/>
      <c r="F24" s="2955"/>
    </row>
    <row r="25" spans="1:15" ht="20.100000000000001" customHeight="1" thickTop="1" thickBot="1" x14ac:dyDescent="0.3">
      <c r="A25" s="2956"/>
      <c r="B25" s="2957"/>
      <c r="C25" s="2958">
        <v>43560</v>
      </c>
      <c r="D25" s="2959">
        <v>43896</v>
      </c>
      <c r="E25" s="2960"/>
      <c r="F25" s="2960"/>
    </row>
    <row r="26" spans="1:15" ht="20.100000000000001" customHeight="1" x14ac:dyDescent="0.25">
      <c r="A26" s="2961">
        <v>1</v>
      </c>
      <c r="B26" s="2962" t="s">
        <v>4604</v>
      </c>
      <c r="C26" s="2963">
        <v>1400</v>
      </c>
      <c r="D26" s="2964">
        <v>1500</v>
      </c>
      <c r="E26" s="2960"/>
      <c r="F26" s="2960"/>
    </row>
    <row r="27" spans="1:15" ht="20.100000000000001" customHeight="1" x14ac:dyDescent="0.25">
      <c r="A27" s="2961">
        <v>2</v>
      </c>
      <c r="B27" s="2965" t="s">
        <v>4605</v>
      </c>
      <c r="C27" s="2966">
        <v>4620</v>
      </c>
      <c r="D27" s="2967">
        <v>3850</v>
      </c>
      <c r="E27" s="2960"/>
      <c r="F27" s="2960"/>
    </row>
    <row r="28" spans="1:15" ht="20.100000000000001" customHeight="1" x14ac:dyDescent="0.25">
      <c r="A28" s="2961">
        <v>3</v>
      </c>
      <c r="B28" s="2965" t="s">
        <v>4606</v>
      </c>
      <c r="C28" s="2966">
        <v>600</v>
      </c>
      <c r="D28" s="2967" t="s">
        <v>16</v>
      </c>
      <c r="E28" s="2960"/>
      <c r="F28" s="2960"/>
    </row>
    <row r="29" spans="1:15" ht="20.100000000000001" customHeight="1" x14ac:dyDescent="0.25">
      <c r="A29" s="2961">
        <v>4</v>
      </c>
      <c r="B29" s="2965" t="s">
        <v>4607</v>
      </c>
      <c r="C29" s="2968" t="s">
        <v>4608</v>
      </c>
      <c r="D29" s="2969" t="s">
        <v>4609</v>
      </c>
      <c r="E29" s="2970"/>
      <c r="F29" s="2970"/>
    </row>
    <row r="30" spans="1:15" ht="20.100000000000001" customHeight="1" x14ac:dyDescent="0.25">
      <c r="A30" s="2961">
        <v>5</v>
      </c>
      <c r="B30" s="2965" t="s">
        <v>4610</v>
      </c>
      <c r="C30" s="2968" t="s">
        <v>4611</v>
      </c>
      <c r="D30" s="2969" t="s">
        <v>4612</v>
      </c>
      <c r="E30" s="2970"/>
      <c r="F30" s="2970"/>
    </row>
    <row r="31" spans="1:15" ht="20.100000000000001" customHeight="1" x14ac:dyDescent="0.25">
      <c r="A31" s="2961">
        <v>6</v>
      </c>
      <c r="B31" s="2965" t="s">
        <v>4613</v>
      </c>
      <c r="C31" s="2968" t="s">
        <v>4614</v>
      </c>
      <c r="D31" s="2969" t="s">
        <v>16</v>
      </c>
      <c r="E31" s="2970"/>
      <c r="F31" s="2970"/>
    </row>
    <row r="32" spans="1:15" ht="20.100000000000001" customHeight="1" thickBot="1" x14ac:dyDescent="0.3">
      <c r="A32" s="2971"/>
      <c r="B32" s="2972"/>
      <c r="C32" s="2973"/>
      <c r="D32" s="2974"/>
      <c r="E32" s="2975"/>
      <c r="F32" s="2975"/>
    </row>
    <row r="33" spans="1:1" ht="20.100000000000001" customHeight="1" thickTop="1" x14ac:dyDescent="0.25">
      <c r="A33" s="2976" t="s">
        <v>4615</v>
      </c>
    </row>
    <row r="34" spans="1:1" ht="20.100000000000001" customHeight="1" x14ac:dyDescent="0.25">
      <c r="A34" s="2953" t="s">
        <v>50</v>
      </c>
    </row>
  </sheetData>
  <mergeCells count="6">
    <mergeCell ref="N3:P3"/>
    <mergeCell ref="C3:D3"/>
    <mergeCell ref="E3:F3"/>
    <mergeCell ref="G3:H3"/>
    <mergeCell ref="I3:J3"/>
    <mergeCell ref="K3:M3"/>
  </mergeCells>
  <pageMargins left="0.75" right="0.75" top="0.75" bottom="0.75" header="0.31496062992126" footer="0"/>
  <pageSetup paperSize="9" scale="47"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9"/>
  <sheetViews>
    <sheetView zoomScale="70" zoomScaleNormal="70" zoomScaleSheetLayoutView="70" workbookViewId="0">
      <pane xSplit="3" ySplit="4" topLeftCell="D5" activePane="bottomRight" state="frozen"/>
      <selection activeCell="R21" sqref="R21"/>
      <selection pane="topRight" activeCell="R21" sqref="R21"/>
      <selection pane="bottomLeft" activeCell="R21" sqref="R21"/>
      <selection pane="bottomRight"/>
    </sheetView>
  </sheetViews>
  <sheetFormatPr defaultRowHeight="20.100000000000001" customHeight="1" x14ac:dyDescent="0.25"/>
  <cols>
    <col min="1" max="1" width="1.28515625" style="2979" hidden="1" customWidth="1"/>
    <col min="2" max="2" width="6.28515625" style="2979" customWidth="1"/>
    <col min="3" max="3" width="53" style="2979" bestFit="1" customWidth="1"/>
    <col min="4" max="14" width="15.7109375" style="2979" customWidth="1"/>
    <col min="15" max="15" width="25.7109375" style="2979" customWidth="1"/>
    <col min="16" max="16" width="3" style="2979" customWidth="1"/>
    <col min="17" max="17" width="9.140625" style="2979" customWidth="1"/>
    <col min="18" max="253" width="8.85546875" style="2979"/>
    <col min="254" max="254" width="40.28515625" style="2979" customWidth="1"/>
    <col min="255" max="255" width="14.42578125" style="2979" customWidth="1"/>
    <col min="256" max="256" width="16" style="2979" customWidth="1"/>
    <col min="257" max="257" width="14.42578125" style="2979" customWidth="1"/>
    <col min="258" max="258" width="16" style="2979" customWidth="1"/>
    <col min="259" max="259" width="3.42578125" style="2979" customWidth="1"/>
    <col min="260" max="509" width="8.85546875" style="2979"/>
    <col min="510" max="510" width="40.28515625" style="2979" customWidth="1"/>
    <col min="511" max="511" width="14.42578125" style="2979" customWidth="1"/>
    <col min="512" max="512" width="16" style="2979" customWidth="1"/>
    <col min="513" max="513" width="14.42578125" style="2979" customWidth="1"/>
    <col min="514" max="514" width="16" style="2979" customWidth="1"/>
    <col min="515" max="515" width="3.42578125" style="2979" customWidth="1"/>
    <col min="516" max="765" width="8.85546875" style="2979"/>
    <col min="766" max="766" width="40.28515625" style="2979" customWidth="1"/>
    <col min="767" max="767" width="14.42578125" style="2979" customWidth="1"/>
    <col min="768" max="768" width="16" style="2979" customWidth="1"/>
    <col min="769" max="769" width="14.42578125" style="2979" customWidth="1"/>
    <col min="770" max="770" width="16" style="2979" customWidth="1"/>
    <col min="771" max="771" width="3.42578125" style="2979" customWidth="1"/>
    <col min="772" max="1021" width="8.85546875" style="2979"/>
    <col min="1022" max="1022" width="40.28515625" style="2979" customWidth="1"/>
    <col min="1023" max="1023" width="14.42578125" style="2979" customWidth="1"/>
    <col min="1024" max="1024" width="16" style="2979" customWidth="1"/>
    <col min="1025" max="1025" width="14.42578125" style="2979" customWidth="1"/>
    <col min="1026" max="1026" width="16" style="2979" customWidth="1"/>
    <col min="1027" max="1027" width="3.42578125" style="2979" customWidth="1"/>
    <col min="1028" max="1277" width="8.85546875" style="2979"/>
    <col min="1278" max="1278" width="40.28515625" style="2979" customWidth="1"/>
    <col min="1279" max="1279" width="14.42578125" style="2979" customWidth="1"/>
    <col min="1280" max="1280" width="16" style="2979" customWidth="1"/>
    <col min="1281" max="1281" width="14.42578125" style="2979" customWidth="1"/>
    <col min="1282" max="1282" width="16" style="2979" customWidth="1"/>
    <col min="1283" max="1283" width="3.42578125" style="2979" customWidth="1"/>
    <col min="1284" max="1533" width="8.85546875" style="2979"/>
    <col min="1534" max="1534" width="40.28515625" style="2979" customWidth="1"/>
    <col min="1535" max="1535" width="14.42578125" style="2979" customWidth="1"/>
    <col min="1536" max="1536" width="16" style="2979" customWidth="1"/>
    <col min="1537" max="1537" width="14.42578125" style="2979" customWidth="1"/>
    <col min="1538" max="1538" width="16" style="2979" customWidth="1"/>
    <col min="1539" max="1539" width="3.42578125" style="2979" customWidth="1"/>
    <col min="1540" max="1789" width="8.85546875" style="2979"/>
    <col min="1790" max="1790" width="40.28515625" style="2979" customWidth="1"/>
    <col min="1791" max="1791" width="14.42578125" style="2979" customWidth="1"/>
    <col min="1792" max="1792" width="16" style="2979" customWidth="1"/>
    <col min="1793" max="1793" width="14.42578125" style="2979" customWidth="1"/>
    <col min="1794" max="1794" width="16" style="2979" customWidth="1"/>
    <col min="1795" max="1795" width="3.42578125" style="2979" customWidth="1"/>
    <col min="1796" max="2045" width="8.85546875" style="2979"/>
    <col min="2046" max="2046" width="40.28515625" style="2979" customWidth="1"/>
    <col min="2047" max="2047" width="14.42578125" style="2979" customWidth="1"/>
    <col min="2048" max="2048" width="16" style="2979" customWidth="1"/>
    <col min="2049" max="2049" width="14.42578125" style="2979" customWidth="1"/>
    <col min="2050" max="2050" width="16" style="2979" customWidth="1"/>
    <col min="2051" max="2051" width="3.42578125" style="2979" customWidth="1"/>
    <col min="2052" max="2301" width="8.85546875" style="2979"/>
    <col min="2302" max="2302" width="40.28515625" style="2979" customWidth="1"/>
    <col min="2303" max="2303" width="14.42578125" style="2979" customWidth="1"/>
    <col min="2304" max="2304" width="16" style="2979" customWidth="1"/>
    <col min="2305" max="2305" width="14.42578125" style="2979" customWidth="1"/>
    <col min="2306" max="2306" width="16" style="2979" customWidth="1"/>
    <col min="2307" max="2307" width="3.42578125" style="2979" customWidth="1"/>
    <col min="2308" max="2557" width="8.85546875" style="2979"/>
    <col min="2558" max="2558" width="40.28515625" style="2979" customWidth="1"/>
    <col min="2559" max="2559" width="14.42578125" style="2979" customWidth="1"/>
    <col min="2560" max="2560" width="16" style="2979" customWidth="1"/>
    <col min="2561" max="2561" width="14.42578125" style="2979" customWidth="1"/>
    <col min="2562" max="2562" width="16" style="2979" customWidth="1"/>
    <col min="2563" max="2563" width="3.42578125" style="2979" customWidth="1"/>
    <col min="2564" max="2813" width="8.85546875" style="2979"/>
    <col min="2814" max="2814" width="40.28515625" style="2979" customWidth="1"/>
    <col min="2815" max="2815" width="14.42578125" style="2979" customWidth="1"/>
    <col min="2816" max="2816" width="16" style="2979" customWidth="1"/>
    <col min="2817" max="2817" width="14.42578125" style="2979" customWidth="1"/>
    <col min="2818" max="2818" width="16" style="2979" customWidth="1"/>
    <col min="2819" max="2819" width="3.42578125" style="2979" customWidth="1"/>
    <col min="2820" max="3069" width="8.85546875" style="2979"/>
    <col min="3070" max="3070" width="40.28515625" style="2979" customWidth="1"/>
    <col min="3071" max="3071" width="14.42578125" style="2979" customWidth="1"/>
    <col min="3072" max="3072" width="16" style="2979" customWidth="1"/>
    <col min="3073" max="3073" width="14.42578125" style="2979" customWidth="1"/>
    <col min="3074" max="3074" width="16" style="2979" customWidth="1"/>
    <col min="3075" max="3075" width="3.42578125" style="2979" customWidth="1"/>
    <col min="3076" max="3325" width="8.85546875" style="2979"/>
    <col min="3326" max="3326" width="40.28515625" style="2979" customWidth="1"/>
    <col min="3327" max="3327" width="14.42578125" style="2979" customWidth="1"/>
    <col min="3328" max="3328" width="16" style="2979" customWidth="1"/>
    <col min="3329" max="3329" width="14.42578125" style="2979" customWidth="1"/>
    <col min="3330" max="3330" width="16" style="2979" customWidth="1"/>
    <col min="3331" max="3331" width="3.42578125" style="2979" customWidth="1"/>
    <col min="3332" max="3581" width="8.85546875" style="2979"/>
    <col min="3582" max="3582" width="40.28515625" style="2979" customWidth="1"/>
    <col min="3583" max="3583" width="14.42578125" style="2979" customWidth="1"/>
    <col min="3584" max="3584" width="16" style="2979" customWidth="1"/>
    <col min="3585" max="3585" width="14.42578125" style="2979" customWidth="1"/>
    <col min="3586" max="3586" width="16" style="2979" customWidth="1"/>
    <col min="3587" max="3587" width="3.42578125" style="2979" customWidth="1"/>
    <col min="3588" max="3837" width="8.85546875" style="2979"/>
    <col min="3838" max="3838" width="40.28515625" style="2979" customWidth="1"/>
    <col min="3839" max="3839" width="14.42578125" style="2979" customWidth="1"/>
    <col min="3840" max="3840" width="16" style="2979" customWidth="1"/>
    <col min="3841" max="3841" width="14.42578125" style="2979" customWidth="1"/>
    <col min="3842" max="3842" width="16" style="2979" customWidth="1"/>
    <col min="3843" max="3843" width="3.42578125" style="2979" customWidth="1"/>
    <col min="3844" max="4093" width="8.85546875" style="2979"/>
    <col min="4094" max="4094" width="40.28515625" style="2979" customWidth="1"/>
    <col min="4095" max="4095" width="14.42578125" style="2979" customWidth="1"/>
    <col min="4096" max="4096" width="16" style="2979" customWidth="1"/>
    <col min="4097" max="4097" width="14.42578125" style="2979" customWidth="1"/>
    <col min="4098" max="4098" width="16" style="2979" customWidth="1"/>
    <col min="4099" max="4099" width="3.42578125" style="2979" customWidth="1"/>
    <col min="4100" max="4349" width="8.85546875" style="2979"/>
    <col min="4350" max="4350" width="40.28515625" style="2979" customWidth="1"/>
    <col min="4351" max="4351" width="14.42578125" style="2979" customWidth="1"/>
    <col min="4352" max="4352" width="16" style="2979" customWidth="1"/>
    <col min="4353" max="4353" width="14.42578125" style="2979" customWidth="1"/>
    <col min="4354" max="4354" width="16" style="2979" customWidth="1"/>
    <col min="4355" max="4355" width="3.42578125" style="2979" customWidth="1"/>
    <col min="4356" max="4605" width="8.85546875" style="2979"/>
    <col min="4606" max="4606" width="40.28515625" style="2979" customWidth="1"/>
    <col min="4607" max="4607" width="14.42578125" style="2979" customWidth="1"/>
    <col min="4608" max="4608" width="16" style="2979" customWidth="1"/>
    <col min="4609" max="4609" width="14.42578125" style="2979" customWidth="1"/>
    <col min="4610" max="4610" width="16" style="2979" customWidth="1"/>
    <col min="4611" max="4611" width="3.42578125" style="2979" customWidth="1"/>
    <col min="4612" max="4861" width="8.85546875" style="2979"/>
    <col min="4862" max="4862" width="40.28515625" style="2979" customWidth="1"/>
    <col min="4863" max="4863" width="14.42578125" style="2979" customWidth="1"/>
    <col min="4864" max="4864" width="16" style="2979" customWidth="1"/>
    <col min="4865" max="4865" width="14.42578125" style="2979" customWidth="1"/>
    <col min="4866" max="4866" width="16" style="2979" customWidth="1"/>
    <col min="4867" max="4867" width="3.42578125" style="2979" customWidth="1"/>
    <col min="4868" max="5117" width="8.85546875" style="2979"/>
    <col min="5118" max="5118" width="40.28515625" style="2979" customWidth="1"/>
    <col min="5119" max="5119" width="14.42578125" style="2979" customWidth="1"/>
    <col min="5120" max="5120" width="16" style="2979" customWidth="1"/>
    <col min="5121" max="5121" width="14.42578125" style="2979" customWidth="1"/>
    <col min="5122" max="5122" width="16" style="2979" customWidth="1"/>
    <col min="5123" max="5123" width="3.42578125" style="2979" customWidth="1"/>
    <col min="5124" max="5373" width="8.85546875" style="2979"/>
    <col min="5374" max="5374" width="40.28515625" style="2979" customWidth="1"/>
    <col min="5375" max="5375" width="14.42578125" style="2979" customWidth="1"/>
    <col min="5376" max="5376" width="16" style="2979" customWidth="1"/>
    <col min="5377" max="5377" width="14.42578125" style="2979" customWidth="1"/>
    <col min="5378" max="5378" width="16" style="2979" customWidth="1"/>
    <col min="5379" max="5379" width="3.42578125" style="2979" customWidth="1"/>
    <col min="5380" max="5629" width="8.85546875" style="2979"/>
    <col min="5630" max="5630" width="40.28515625" style="2979" customWidth="1"/>
    <col min="5631" max="5631" width="14.42578125" style="2979" customWidth="1"/>
    <col min="5632" max="5632" width="16" style="2979" customWidth="1"/>
    <col min="5633" max="5633" width="14.42578125" style="2979" customWidth="1"/>
    <col min="5634" max="5634" width="16" style="2979" customWidth="1"/>
    <col min="5635" max="5635" width="3.42578125" style="2979" customWidth="1"/>
    <col min="5636" max="5885" width="8.85546875" style="2979"/>
    <col min="5886" max="5886" width="40.28515625" style="2979" customWidth="1"/>
    <col min="5887" max="5887" width="14.42578125" style="2979" customWidth="1"/>
    <col min="5888" max="5888" width="16" style="2979" customWidth="1"/>
    <col min="5889" max="5889" width="14.42578125" style="2979" customWidth="1"/>
    <col min="5890" max="5890" width="16" style="2979" customWidth="1"/>
    <col min="5891" max="5891" width="3.42578125" style="2979" customWidth="1"/>
    <col min="5892" max="6141" width="8.85546875" style="2979"/>
    <col min="6142" max="6142" width="40.28515625" style="2979" customWidth="1"/>
    <col min="6143" max="6143" width="14.42578125" style="2979" customWidth="1"/>
    <col min="6144" max="6144" width="16" style="2979" customWidth="1"/>
    <col min="6145" max="6145" width="14.42578125" style="2979" customWidth="1"/>
    <col min="6146" max="6146" width="16" style="2979" customWidth="1"/>
    <col min="6147" max="6147" width="3.42578125" style="2979" customWidth="1"/>
    <col min="6148" max="6397" width="8.85546875" style="2979"/>
    <col min="6398" max="6398" width="40.28515625" style="2979" customWidth="1"/>
    <col min="6399" max="6399" width="14.42578125" style="2979" customWidth="1"/>
    <col min="6400" max="6400" width="16" style="2979" customWidth="1"/>
    <col min="6401" max="6401" width="14.42578125" style="2979" customWidth="1"/>
    <col min="6402" max="6402" width="16" style="2979" customWidth="1"/>
    <col min="6403" max="6403" width="3.42578125" style="2979" customWidth="1"/>
    <col min="6404" max="6653" width="8.85546875" style="2979"/>
    <col min="6654" max="6654" width="40.28515625" style="2979" customWidth="1"/>
    <col min="6655" max="6655" width="14.42578125" style="2979" customWidth="1"/>
    <col min="6656" max="6656" width="16" style="2979" customWidth="1"/>
    <col min="6657" max="6657" width="14.42578125" style="2979" customWidth="1"/>
    <col min="6658" max="6658" width="16" style="2979" customWidth="1"/>
    <col min="6659" max="6659" width="3.42578125" style="2979" customWidth="1"/>
    <col min="6660" max="6909" width="8.85546875" style="2979"/>
    <col min="6910" max="6910" width="40.28515625" style="2979" customWidth="1"/>
    <col min="6911" max="6911" width="14.42578125" style="2979" customWidth="1"/>
    <col min="6912" max="6912" width="16" style="2979" customWidth="1"/>
    <col min="6913" max="6913" width="14.42578125" style="2979" customWidth="1"/>
    <col min="6914" max="6914" width="16" style="2979" customWidth="1"/>
    <col min="6915" max="6915" width="3.42578125" style="2979" customWidth="1"/>
    <col min="6916" max="7165" width="8.85546875" style="2979"/>
    <col min="7166" max="7166" width="40.28515625" style="2979" customWidth="1"/>
    <col min="7167" max="7167" width="14.42578125" style="2979" customWidth="1"/>
    <col min="7168" max="7168" width="16" style="2979" customWidth="1"/>
    <col min="7169" max="7169" width="14.42578125" style="2979" customWidth="1"/>
    <col min="7170" max="7170" width="16" style="2979" customWidth="1"/>
    <col min="7171" max="7171" width="3.42578125" style="2979" customWidth="1"/>
    <col min="7172" max="7421" width="8.85546875" style="2979"/>
    <col min="7422" max="7422" width="40.28515625" style="2979" customWidth="1"/>
    <col min="7423" max="7423" width="14.42578125" style="2979" customWidth="1"/>
    <col min="7424" max="7424" width="16" style="2979" customWidth="1"/>
    <col min="7425" max="7425" width="14.42578125" style="2979" customWidth="1"/>
    <col min="7426" max="7426" width="16" style="2979" customWidth="1"/>
    <col min="7427" max="7427" width="3.42578125" style="2979" customWidth="1"/>
    <col min="7428" max="7677" width="8.85546875" style="2979"/>
    <col min="7678" max="7678" width="40.28515625" style="2979" customWidth="1"/>
    <col min="7679" max="7679" width="14.42578125" style="2979" customWidth="1"/>
    <col min="7680" max="7680" width="16" style="2979" customWidth="1"/>
    <col min="7681" max="7681" width="14.42578125" style="2979" customWidth="1"/>
    <col min="7682" max="7682" width="16" style="2979" customWidth="1"/>
    <col min="7683" max="7683" width="3.42578125" style="2979" customWidth="1"/>
    <col min="7684" max="7933" width="8.85546875" style="2979"/>
    <col min="7934" max="7934" width="40.28515625" style="2979" customWidth="1"/>
    <col min="7935" max="7935" width="14.42578125" style="2979" customWidth="1"/>
    <col min="7936" max="7936" width="16" style="2979" customWidth="1"/>
    <col min="7937" max="7937" width="14.42578125" style="2979" customWidth="1"/>
    <col min="7938" max="7938" width="16" style="2979" customWidth="1"/>
    <col min="7939" max="7939" width="3.42578125" style="2979" customWidth="1"/>
    <col min="7940" max="8189" width="8.85546875" style="2979"/>
    <col min="8190" max="8190" width="40.28515625" style="2979" customWidth="1"/>
    <col min="8191" max="8191" width="14.42578125" style="2979" customWidth="1"/>
    <col min="8192" max="8192" width="16" style="2979" customWidth="1"/>
    <col min="8193" max="8193" width="14.42578125" style="2979" customWidth="1"/>
    <col min="8194" max="8194" width="16" style="2979" customWidth="1"/>
    <col min="8195" max="8195" width="3.42578125" style="2979" customWidth="1"/>
    <col min="8196" max="8445" width="8.85546875" style="2979"/>
    <col min="8446" max="8446" width="40.28515625" style="2979" customWidth="1"/>
    <col min="8447" max="8447" width="14.42578125" style="2979" customWidth="1"/>
    <col min="8448" max="8448" width="16" style="2979" customWidth="1"/>
    <col min="8449" max="8449" width="14.42578125" style="2979" customWidth="1"/>
    <col min="8450" max="8450" width="16" style="2979" customWidth="1"/>
    <col min="8451" max="8451" width="3.42578125" style="2979" customWidth="1"/>
    <col min="8452" max="8701" width="8.85546875" style="2979"/>
    <col min="8702" max="8702" width="40.28515625" style="2979" customWidth="1"/>
    <col min="8703" max="8703" width="14.42578125" style="2979" customWidth="1"/>
    <col min="8704" max="8704" width="16" style="2979" customWidth="1"/>
    <col min="8705" max="8705" width="14.42578125" style="2979" customWidth="1"/>
    <col min="8706" max="8706" width="16" style="2979" customWidth="1"/>
    <col min="8707" max="8707" width="3.42578125" style="2979" customWidth="1"/>
    <col min="8708" max="8957" width="8.85546875" style="2979"/>
    <col min="8958" max="8958" width="40.28515625" style="2979" customWidth="1"/>
    <col min="8959" max="8959" width="14.42578125" style="2979" customWidth="1"/>
    <col min="8960" max="8960" width="16" style="2979" customWidth="1"/>
    <col min="8961" max="8961" width="14.42578125" style="2979" customWidth="1"/>
    <col min="8962" max="8962" width="16" style="2979" customWidth="1"/>
    <col min="8963" max="8963" width="3.42578125" style="2979" customWidth="1"/>
    <col min="8964" max="9213" width="8.85546875" style="2979"/>
    <col min="9214" max="9214" width="40.28515625" style="2979" customWidth="1"/>
    <col min="9215" max="9215" width="14.42578125" style="2979" customWidth="1"/>
    <col min="9216" max="9216" width="16" style="2979" customWidth="1"/>
    <col min="9217" max="9217" width="14.42578125" style="2979" customWidth="1"/>
    <col min="9218" max="9218" width="16" style="2979" customWidth="1"/>
    <col min="9219" max="9219" width="3.42578125" style="2979" customWidth="1"/>
    <col min="9220" max="9469" width="8.85546875" style="2979"/>
    <col min="9470" max="9470" width="40.28515625" style="2979" customWidth="1"/>
    <col min="9471" max="9471" width="14.42578125" style="2979" customWidth="1"/>
    <col min="9472" max="9472" width="16" style="2979" customWidth="1"/>
    <col min="9473" max="9473" width="14.42578125" style="2979" customWidth="1"/>
    <col min="9474" max="9474" width="16" style="2979" customWidth="1"/>
    <col min="9475" max="9475" width="3.42578125" style="2979" customWidth="1"/>
    <col min="9476" max="9725" width="8.85546875" style="2979"/>
    <col min="9726" max="9726" width="40.28515625" style="2979" customWidth="1"/>
    <col min="9727" max="9727" width="14.42578125" style="2979" customWidth="1"/>
    <col min="9728" max="9728" width="16" style="2979" customWidth="1"/>
    <col min="9729" max="9729" width="14.42578125" style="2979" customWidth="1"/>
    <col min="9730" max="9730" width="16" style="2979" customWidth="1"/>
    <col min="9731" max="9731" width="3.42578125" style="2979" customWidth="1"/>
    <col min="9732" max="9981" width="8.85546875" style="2979"/>
    <col min="9982" max="9982" width="40.28515625" style="2979" customWidth="1"/>
    <col min="9983" max="9983" width="14.42578125" style="2979" customWidth="1"/>
    <col min="9984" max="9984" width="16" style="2979" customWidth="1"/>
    <col min="9985" max="9985" width="14.42578125" style="2979" customWidth="1"/>
    <col min="9986" max="9986" width="16" style="2979" customWidth="1"/>
    <col min="9987" max="9987" width="3.42578125" style="2979" customWidth="1"/>
    <col min="9988" max="10237" width="8.85546875" style="2979"/>
    <col min="10238" max="10238" width="40.28515625" style="2979" customWidth="1"/>
    <col min="10239" max="10239" width="14.42578125" style="2979" customWidth="1"/>
    <col min="10240" max="10240" width="16" style="2979" customWidth="1"/>
    <col min="10241" max="10241" width="14.42578125" style="2979" customWidth="1"/>
    <col min="10242" max="10242" width="16" style="2979" customWidth="1"/>
    <col min="10243" max="10243" width="3.42578125" style="2979" customWidth="1"/>
    <col min="10244" max="10493" width="8.85546875" style="2979"/>
    <col min="10494" max="10494" width="40.28515625" style="2979" customWidth="1"/>
    <col min="10495" max="10495" width="14.42578125" style="2979" customWidth="1"/>
    <col min="10496" max="10496" width="16" style="2979" customWidth="1"/>
    <col min="10497" max="10497" width="14.42578125" style="2979" customWidth="1"/>
    <col min="10498" max="10498" width="16" style="2979" customWidth="1"/>
    <col min="10499" max="10499" width="3.42578125" style="2979" customWidth="1"/>
    <col min="10500" max="10749" width="8.85546875" style="2979"/>
    <col min="10750" max="10750" width="40.28515625" style="2979" customWidth="1"/>
    <col min="10751" max="10751" width="14.42578125" style="2979" customWidth="1"/>
    <col min="10752" max="10752" width="16" style="2979" customWidth="1"/>
    <col min="10753" max="10753" width="14.42578125" style="2979" customWidth="1"/>
    <col min="10754" max="10754" width="16" style="2979" customWidth="1"/>
    <col min="10755" max="10755" width="3.42578125" style="2979" customWidth="1"/>
    <col min="10756" max="11005" width="8.85546875" style="2979"/>
    <col min="11006" max="11006" width="40.28515625" style="2979" customWidth="1"/>
    <col min="11007" max="11007" width="14.42578125" style="2979" customWidth="1"/>
    <col min="11008" max="11008" width="16" style="2979" customWidth="1"/>
    <col min="11009" max="11009" width="14.42578125" style="2979" customWidth="1"/>
    <col min="11010" max="11010" width="16" style="2979" customWidth="1"/>
    <col min="11011" max="11011" width="3.42578125" style="2979" customWidth="1"/>
    <col min="11012" max="11261" width="8.85546875" style="2979"/>
    <col min="11262" max="11262" width="40.28515625" style="2979" customWidth="1"/>
    <col min="11263" max="11263" width="14.42578125" style="2979" customWidth="1"/>
    <col min="11264" max="11264" width="16" style="2979" customWidth="1"/>
    <col min="11265" max="11265" width="14.42578125" style="2979" customWidth="1"/>
    <col min="11266" max="11266" width="16" style="2979" customWidth="1"/>
    <col min="11267" max="11267" width="3.42578125" style="2979" customWidth="1"/>
    <col min="11268" max="11517" width="8.85546875" style="2979"/>
    <col min="11518" max="11518" width="40.28515625" style="2979" customWidth="1"/>
    <col min="11519" max="11519" width="14.42578125" style="2979" customWidth="1"/>
    <col min="11520" max="11520" width="16" style="2979" customWidth="1"/>
    <col min="11521" max="11521" width="14.42578125" style="2979" customWidth="1"/>
    <col min="11522" max="11522" width="16" style="2979" customWidth="1"/>
    <col min="11523" max="11523" width="3.42578125" style="2979" customWidth="1"/>
    <col min="11524" max="11773" width="8.85546875" style="2979"/>
    <col min="11774" max="11774" width="40.28515625" style="2979" customWidth="1"/>
    <col min="11775" max="11775" width="14.42578125" style="2979" customWidth="1"/>
    <col min="11776" max="11776" width="16" style="2979" customWidth="1"/>
    <col min="11777" max="11777" width="14.42578125" style="2979" customWidth="1"/>
    <col min="11778" max="11778" width="16" style="2979" customWidth="1"/>
    <col min="11779" max="11779" width="3.42578125" style="2979" customWidth="1"/>
    <col min="11780" max="12029" width="8.85546875" style="2979"/>
    <col min="12030" max="12030" width="40.28515625" style="2979" customWidth="1"/>
    <col min="12031" max="12031" width="14.42578125" style="2979" customWidth="1"/>
    <col min="12032" max="12032" width="16" style="2979" customWidth="1"/>
    <col min="12033" max="12033" width="14.42578125" style="2979" customWidth="1"/>
    <col min="12034" max="12034" width="16" style="2979" customWidth="1"/>
    <col min="12035" max="12035" width="3.42578125" style="2979" customWidth="1"/>
    <col min="12036" max="12285" width="8.85546875" style="2979"/>
    <col min="12286" max="12286" width="40.28515625" style="2979" customWidth="1"/>
    <col min="12287" max="12287" width="14.42578125" style="2979" customWidth="1"/>
    <col min="12288" max="12288" width="16" style="2979" customWidth="1"/>
    <col min="12289" max="12289" width="14.42578125" style="2979" customWidth="1"/>
    <col min="12290" max="12290" width="16" style="2979" customWidth="1"/>
    <col min="12291" max="12291" width="3.42578125" style="2979" customWidth="1"/>
    <col min="12292" max="12541" width="8.85546875" style="2979"/>
    <col min="12542" max="12542" width="40.28515625" style="2979" customWidth="1"/>
    <col min="12543" max="12543" width="14.42578125" style="2979" customWidth="1"/>
    <col min="12544" max="12544" width="16" style="2979" customWidth="1"/>
    <col min="12545" max="12545" width="14.42578125" style="2979" customWidth="1"/>
    <col min="12546" max="12546" width="16" style="2979" customWidth="1"/>
    <col min="12547" max="12547" width="3.42578125" style="2979" customWidth="1"/>
    <col min="12548" max="12797" width="8.85546875" style="2979"/>
    <col min="12798" max="12798" width="40.28515625" style="2979" customWidth="1"/>
    <col min="12799" max="12799" width="14.42578125" style="2979" customWidth="1"/>
    <col min="12800" max="12800" width="16" style="2979" customWidth="1"/>
    <col min="12801" max="12801" width="14.42578125" style="2979" customWidth="1"/>
    <col min="12802" max="12802" width="16" style="2979" customWidth="1"/>
    <col min="12803" max="12803" width="3.42578125" style="2979" customWidth="1"/>
    <col min="12804" max="13053" width="8.85546875" style="2979"/>
    <col min="13054" max="13054" width="40.28515625" style="2979" customWidth="1"/>
    <col min="13055" max="13055" width="14.42578125" style="2979" customWidth="1"/>
    <col min="13056" max="13056" width="16" style="2979" customWidth="1"/>
    <col min="13057" max="13057" width="14.42578125" style="2979" customWidth="1"/>
    <col min="13058" max="13058" width="16" style="2979" customWidth="1"/>
    <col min="13059" max="13059" width="3.42578125" style="2979" customWidth="1"/>
    <col min="13060" max="13309" width="8.85546875" style="2979"/>
    <col min="13310" max="13310" width="40.28515625" style="2979" customWidth="1"/>
    <col min="13311" max="13311" width="14.42578125" style="2979" customWidth="1"/>
    <col min="13312" max="13312" width="16" style="2979" customWidth="1"/>
    <col min="13313" max="13313" width="14.42578125" style="2979" customWidth="1"/>
    <col min="13314" max="13314" width="16" style="2979" customWidth="1"/>
    <col min="13315" max="13315" width="3.42578125" style="2979" customWidth="1"/>
    <col min="13316" max="13565" width="8.85546875" style="2979"/>
    <col min="13566" max="13566" width="40.28515625" style="2979" customWidth="1"/>
    <col min="13567" max="13567" width="14.42578125" style="2979" customWidth="1"/>
    <col min="13568" max="13568" width="16" style="2979" customWidth="1"/>
    <col min="13569" max="13569" width="14.42578125" style="2979" customWidth="1"/>
    <col min="13570" max="13570" width="16" style="2979" customWidth="1"/>
    <col min="13571" max="13571" width="3.42578125" style="2979" customWidth="1"/>
    <col min="13572" max="13821" width="8.85546875" style="2979"/>
    <col min="13822" max="13822" width="40.28515625" style="2979" customWidth="1"/>
    <col min="13823" max="13823" width="14.42578125" style="2979" customWidth="1"/>
    <col min="13824" max="13824" width="16" style="2979" customWidth="1"/>
    <col min="13825" max="13825" width="14.42578125" style="2979" customWidth="1"/>
    <col min="13826" max="13826" width="16" style="2979" customWidth="1"/>
    <col min="13827" max="13827" width="3.42578125" style="2979" customWidth="1"/>
    <col min="13828" max="14077" width="8.85546875" style="2979"/>
    <col min="14078" max="14078" width="40.28515625" style="2979" customWidth="1"/>
    <col min="14079" max="14079" width="14.42578125" style="2979" customWidth="1"/>
    <col min="14080" max="14080" width="16" style="2979" customWidth="1"/>
    <col min="14081" max="14081" width="14.42578125" style="2979" customWidth="1"/>
    <col min="14082" max="14082" width="16" style="2979" customWidth="1"/>
    <col min="14083" max="14083" width="3.42578125" style="2979" customWidth="1"/>
    <col min="14084" max="14333" width="8.85546875" style="2979"/>
    <col min="14334" max="14334" width="40.28515625" style="2979" customWidth="1"/>
    <col min="14335" max="14335" width="14.42578125" style="2979" customWidth="1"/>
    <col min="14336" max="14336" width="16" style="2979" customWidth="1"/>
    <col min="14337" max="14337" width="14.42578125" style="2979" customWidth="1"/>
    <col min="14338" max="14338" width="16" style="2979" customWidth="1"/>
    <col min="14339" max="14339" width="3.42578125" style="2979" customWidth="1"/>
    <col min="14340" max="14589" width="8.85546875" style="2979"/>
    <col min="14590" max="14590" width="40.28515625" style="2979" customWidth="1"/>
    <col min="14591" max="14591" width="14.42578125" style="2979" customWidth="1"/>
    <col min="14592" max="14592" width="16" style="2979" customWidth="1"/>
    <col min="14593" max="14593" width="14.42578125" style="2979" customWidth="1"/>
    <col min="14594" max="14594" width="16" style="2979" customWidth="1"/>
    <col min="14595" max="14595" width="3.42578125" style="2979" customWidth="1"/>
    <col min="14596" max="14845" width="8.85546875" style="2979"/>
    <col min="14846" max="14846" width="40.28515625" style="2979" customWidth="1"/>
    <col min="14847" max="14847" width="14.42578125" style="2979" customWidth="1"/>
    <col min="14848" max="14848" width="16" style="2979" customWidth="1"/>
    <col min="14849" max="14849" width="14.42578125" style="2979" customWidth="1"/>
    <col min="14850" max="14850" width="16" style="2979" customWidth="1"/>
    <col min="14851" max="14851" width="3.42578125" style="2979" customWidth="1"/>
    <col min="14852" max="15101" width="8.85546875" style="2979"/>
    <col min="15102" max="15102" width="40.28515625" style="2979" customWidth="1"/>
    <col min="15103" max="15103" width="14.42578125" style="2979" customWidth="1"/>
    <col min="15104" max="15104" width="16" style="2979" customWidth="1"/>
    <col min="15105" max="15105" width="14.42578125" style="2979" customWidth="1"/>
    <col min="15106" max="15106" width="16" style="2979" customWidth="1"/>
    <col min="15107" max="15107" width="3.42578125" style="2979" customWidth="1"/>
    <col min="15108" max="15357" width="8.85546875" style="2979"/>
    <col min="15358" max="15358" width="40.28515625" style="2979" customWidth="1"/>
    <col min="15359" max="15359" width="14.42578125" style="2979" customWidth="1"/>
    <col min="15360" max="15360" width="16" style="2979" customWidth="1"/>
    <col min="15361" max="15361" width="14.42578125" style="2979" customWidth="1"/>
    <col min="15362" max="15362" width="16" style="2979" customWidth="1"/>
    <col min="15363" max="15363" width="3.42578125" style="2979" customWidth="1"/>
    <col min="15364" max="15613" width="8.85546875" style="2979"/>
    <col min="15614" max="15614" width="40.28515625" style="2979" customWidth="1"/>
    <col min="15615" max="15615" width="14.42578125" style="2979" customWidth="1"/>
    <col min="15616" max="15616" width="16" style="2979" customWidth="1"/>
    <col min="15617" max="15617" width="14.42578125" style="2979" customWidth="1"/>
    <col min="15618" max="15618" width="16" style="2979" customWidth="1"/>
    <col min="15619" max="15619" width="3.42578125" style="2979" customWidth="1"/>
    <col min="15620" max="15869" width="8.85546875" style="2979"/>
    <col min="15870" max="15870" width="40.28515625" style="2979" customWidth="1"/>
    <col min="15871" max="15871" width="14.42578125" style="2979" customWidth="1"/>
    <col min="15872" max="15872" width="16" style="2979" customWidth="1"/>
    <col min="15873" max="15873" width="14.42578125" style="2979" customWidth="1"/>
    <col min="15874" max="15874" width="16" style="2979" customWidth="1"/>
    <col min="15875" max="15875" width="3.42578125" style="2979" customWidth="1"/>
    <col min="15876" max="16125" width="8.85546875" style="2979"/>
    <col min="16126" max="16126" width="40.28515625" style="2979" customWidth="1"/>
    <col min="16127" max="16127" width="14.42578125" style="2979" customWidth="1"/>
    <col min="16128" max="16128" width="16" style="2979" customWidth="1"/>
    <col min="16129" max="16129" width="14.42578125" style="2979" customWidth="1"/>
    <col min="16130" max="16130" width="16" style="2979" customWidth="1"/>
    <col min="16131" max="16131" width="3.42578125" style="2979" customWidth="1"/>
    <col min="16132" max="16384" width="8.85546875" style="2979"/>
  </cols>
  <sheetData>
    <row r="1" spans="2:18" ht="20.100000000000001" customHeight="1" x14ac:dyDescent="0.25">
      <c r="B1" s="2977" t="s">
        <v>4616</v>
      </c>
      <c r="C1" s="2978"/>
    </row>
    <row r="2" spans="2:18" ht="20.100000000000001" customHeight="1" thickBot="1" x14ac:dyDescent="0.3">
      <c r="B2" s="2978"/>
      <c r="C2" s="2980"/>
      <c r="D2" s="2981"/>
      <c r="E2" s="2981"/>
      <c r="F2" s="2981"/>
      <c r="G2" s="2981"/>
      <c r="H2" s="2981"/>
      <c r="I2" s="2981"/>
      <c r="J2" s="2981"/>
      <c r="K2" s="2981"/>
      <c r="L2" s="2981"/>
      <c r="M2" s="2981"/>
      <c r="N2" s="2981"/>
      <c r="O2" s="2981"/>
    </row>
    <row r="3" spans="2:18" s="2905" customFormat="1" ht="20.100000000000001" customHeight="1" thickBot="1" x14ac:dyDescent="0.3">
      <c r="B3" s="3417"/>
      <c r="C3" s="3418"/>
      <c r="D3" s="3421" t="s">
        <v>4617</v>
      </c>
      <c r="E3" s="3422"/>
      <c r="F3" s="3421" t="s">
        <v>4618</v>
      </c>
      <c r="G3" s="3422"/>
      <c r="H3" s="3421" t="s">
        <v>4619</v>
      </c>
      <c r="I3" s="3422"/>
      <c r="J3" s="3423" t="s">
        <v>4620</v>
      </c>
      <c r="K3" s="3424"/>
      <c r="L3" s="3424"/>
      <c r="M3" s="3416" t="s">
        <v>4621</v>
      </c>
      <c r="N3" s="3416"/>
      <c r="O3" s="2982" t="s">
        <v>4622</v>
      </c>
      <c r="Q3" s="2979"/>
      <c r="R3" s="2934"/>
    </row>
    <row r="4" spans="2:18" s="2905" customFormat="1" ht="20.100000000000001" customHeight="1" thickBot="1" x14ac:dyDescent="0.3">
      <c r="B4" s="3419"/>
      <c r="C4" s="3420"/>
      <c r="D4" s="2983" t="s">
        <v>4623</v>
      </c>
      <c r="E4" s="2983" t="s">
        <v>4624</v>
      </c>
      <c r="F4" s="2983" t="s">
        <v>4625</v>
      </c>
      <c r="G4" s="2983" t="s">
        <v>4626</v>
      </c>
      <c r="H4" s="2984" t="s">
        <v>4627</v>
      </c>
      <c r="I4" s="2983" t="s">
        <v>4628</v>
      </c>
      <c r="J4" s="2983" t="s">
        <v>4629</v>
      </c>
      <c r="K4" s="2983" t="s">
        <v>4630</v>
      </c>
      <c r="L4" s="2983" t="s">
        <v>4631</v>
      </c>
      <c r="M4" s="2983" t="s">
        <v>4632</v>
      </c>
      <c r="N4" s="2983" t="s">
        <v>4633</v>
      </c>
      <c r="O4" s="2985" t="s">
        <v>4634</v>
      </c>
    </row>
    <row r="5" spans="2:18" s="2905" customFormat="1" ht="20.100000000000001" customHeight="1" x14ac:dyDescent="0.25">
      <c r="B5" s="2986">
        <v>1</v>
      </c>
      <c r="C5" s="2942" t="s">
        <v>4635</v>
      </c>
      <c r="D5" s="2943" t="s">
        <v>16</v>
      </c>
      <c r="E5" s="2943">
        <v>3500</v>
      </c>
      <c r="F5" s="2944">
        <v>3500</v>
      </c>
      <c r="G5" s="2944" t="s">
        <v>16</v>
      </c>
      <c r="H5" s="2943" t="s">
        <v>16</v>
      </c>
      <c r="I5" s="2943">
        <v>3500</v>
      </c>
      <c r="J5" s="2943">
        <v>3000</v>
      </c>
      <c r="K5" s="2943" t="s">
        <v>16</v>
      </c>
      <c r="L5" s="2943">
        <v>3000</v>
      </c>
      <c r="M5" s="2943">
        <v>5000</v>
      </c>
      <c r="N5" s="2943" t="s">
        <v>16</v>
      </c>
      <c r="O5" s="2943">
        <v>1400</v>
      </c>
    </row>
    <row r="6" spans="2:18" s="2905" customFormat="1" ht="20.100000000000001" customHeight="1" x14ac:dyDescent="0.25">
      <c r="B6" s="2920">
        <v>2</v>
      </c>
      <c r="C6" s="2923" t="s">
        <v>4636</v>
      </c>
      <c r="D6" s="2943">
        <v>2000</v>
      </c>
      <c r="E6" s="2943">
        <v>8750</v>
      </c>
      <c r="F6" s="2944">
        <v>6900</v>
      </c>
      <c r="G6" s="2944">
        <v>1400</v>
      </c>
      <c r="H6" s="2943">
        <v>1000</v>
      </c>
      <c r="I6" s="2943">
        <v>8750</v>
      </c>
      <c r="J6" s="2943">
        <v>7100</v>
      </c>
      <c r="K6" s="2943">
        <v>500</v>
      </c>
      <c r="L6" s="2943">
        <v>5650</v>
      </c>
      <c r="M6" s="2943">
        <v>12400</v>
      </c>
      <c r="N6" s="2943">
        <v>5000</v>
      </c>
      <c r="O6" s="2943">
        <v>3296</v>
      </c>
    </row>
    <row r="7" spans="2:18" s="2905" customFormat="1" ht="20.100000000000001" customHeight="1" x14ac:dyDescent="0.25">
      <c r="B7" s="2920">
        <v>3</v>
      </c>
      <c r="C7" s="2923" t="s">
        <v>4637</v>
      </c>
      <c r="D7" s="2943">
        <v>2000</v>
      </c>
      <c r="E7" s="2943">
        <v>3500</v>
      </c>
      <c r="F7" s="2944">
        <v>2100</v>
      </c>
      <c r="G7" s="2944">
        <v>1400</v>
      </c>
      <c r="H7" s="2943">
        <v>1000</v>
      </c>
      <c r="I7" s="2943">
        <v>3500</v>
      </c>
      <c r="J7" s="2943">
        <v>100</v>
      </c>
      <c r="K7" s="2943">
        <v>500</v>
      </c>
      <c r="L7" s="2943" t="s">
        <v>16</v>
      </c>
      <c r="M7" s="2943">
        <v>400</v>
      </c>
      <c r="N7" s="2943">
        <v>5000</v>
      </c>
      <c r="O7" s="2943">
        <v>1400</v>
      </c>
    </row>
    <row r="8" spans="2:18" s="2905" customFormat="1" ht="20.100000000000001" customHeight="1" x14ac:dyDescent="0.25">
      <c r="B8" s="2920">
        <v>4</v>
      </c>
      <c r="C8" s="2923" t="s">
        <v>4638</v>
      </c>
      <c r="D8" s="2945">
        <v>1.62</v>
      </c>
      <c r="E8" s="2945">
        <v>0.95</v>
      </c>
      <c r="F8" s="2946">
        <v>1.79</v>
      </c>
      <c r="G8" s="2946">
        <v>1.79</v>
      </c>
      <c r="H8" s="2945">
        <v>1.89</v>
      </c>
      <c r="I8" s="2945">
        <v>1.45</v>
      </c>
      <c r="J8" s="2945">
        <v>1.9</v>
      </c>
      <c r="K8" s="2945">
        <v>1.9</v>
      </c>
      <c r="L8" s="2945">
        <v>1.9</v>
      </c>
      <c r="M8" s="2945">
        <v>1.95</v>
      </c>
      <c r="N8" s="2945">
        <v>1.95</v>
      </c>
      <c r="O8" s="2945">
        <v>6.95</v>
      </c>
    </row>
    <row r="9" spans="2:18" s="2905" customFormat="1" ht="20.100000000000001" customHeight="1" x14ac:dyDescent="0.25">
      <c r="B9" s="2920">
        <v>5</v>
      </c>
      <c r="C9" s="2923" t="s">
        <v>4639</v>
      </c>
      <c r="D9" s="2946" t="s">
        <v>4640</v>
      </c>
      <c r="E9" s="2946">
        <v>1.1399999999999999</v>
      </c>
      <c r="F9" s="2946">
        <v>1.82</v>
      </c>
      <c r="G9" s="2946" t="s">
        <v>16</v>
      </c>
      <c r="H9" s="2945" t="s">
        <v>16</v>
      </c>
      <c r="I9" s="2945">
        <v>1.45</v>
      </c>
      <c r="J9" s="2945">
        <v>1.9</v>
      </c>
      <c r="K9" s="2945" t="s">
        <v>16</v>
      </c>
      <c r="L9" s="2945" t="s">
        <v>16</v>
      </c>
      <c r="M9" s="2945">
        <v>2.12</v>
      </c>
      <c r="N9" s="2945" t="s">
        <v>16</v>
      </c>
      <c r="O9" s="2945">
        <v>7.9</v>
      </c>
    </row>
    <row r="10" spans="2:18" s="2905" customFormat="1" ht="20.100000000000001" customHeight="1" x14ac:dyDescent="0.25">
      <c r="B10" s="2920">
        <v>6</v>
      </c>
      <c r="C10" s="2923" t="s">
        <v>4641</v>
      </c>
      <c r="D10" s="2945">
        <v>1.69</v>
      </c>
      <c r="E10" s="2945">
        <v>1.04</v>
      </c>
      <c r="F10" s="2946">
        <v>1.8</v>
      </c>
      <c r="G10" s="2946">
        <v>1.8</v>
      </c>
      <c r="H10" s="2945">
        <v>1.89</v>
      </c>
      <c r="I10" s="2945">
        <v>1.45</v>
      </c>
      <c r="J10" s="2945">
        <v>1.9</v>
      </c>
      <c r="K10" s="2945">
        <v>1.9</v>
      </c>
      <c r="L10" s="2945" t="s">
        <v>16</v>
      </c>
      <c r="M10" s="2945">
        <v>2.02</v>
      </c>
      <c r="N10" s="2945">
        <v>2.02</v>
      </c>
      <c r="O10" s="2945">
        <v>7.6</v>
      </c>
    </row>
    <row r="11" spans="2:18" s="2905" customFormat="1" ht="20.100000000000001" customHeight="1" x14ac:dyDescent="0.25">
      <c r="B11" s="2920">
        <v>7</v>
      </c>
      <c r="C11" s="2923" t="s">
        <v>4642</v>
      </c>
      <c r="D11" s="2947">
        <v>99.863</v>
      </c>
      <c r="E11" s="2947">
        <v>99.822000000000003</v>
      </c>
      <c r="F11" s="2948">
        <v>99.971000000000004</v>
      </c>
      <c r="G11" s="2948">
        <v>99.971000000000004</v>
      </c>
      <c r="H11" s="2945">
        <v>100</v>
      </c>
      <c r="I11" s="2945">
        <v>100</v>
      </c>
      <c r="J11" s="2947">
        <v>100</v>
      </c>
      <c r="K11" s="2947">
        <v>100</v>
      </c>
      <c r="L11" s="2947" t="s">
        <v>16</v>
      </c>
      <c r="M11" s="2947">
        <v>99.369</v>
      </c>
      <c r="N11" s="2947">
        <v>99.369</v>
      </c>
      <c r="O11" s="2987">
        <v>94.241</v>
      </c>
    </row>
    <row r="12" spans="2:18" s="2905" customFormat="1" ht="20.100000000000001" customHeight="1" thickBot="1" x14ac:dyDescent="0.3">
      <c r="B12" s="2988"/>
      <c r="C12" s="2913"/>
      <c r="D12" s="2950"/>
      <c r="E12" s="2950"/>
      <c r="F12" s="2951"/>
      <c r="G12" s="2951"/>
      <c r="H12" s="2950"/>
      <c r="I12" s="2950"/>
      <c r="J12" s="2950"/>
      <c r="K12" s="2950"/>
      <c r="L12" s="2950"/>
      <c r="M12" s="2950"/>
      <c r="N12" s="2950"/>
      <c r="O12" s="2950"/>
    </row>
    <row r="13" spans="2:18" s="2905" customFormat="1" ht="20.100000000000001" customHeight="1" x14ac:dyDescent="0.25">
      <c r="B13" s="2989" t="s">
        <v>4643</v>
      </c>
      <c r="C13" s="2990"/>
      <c r="D13" s="2991"/>
      <c r="E13" s="2991"/>
      <c r="F13" s="2992"/>
      <c r="G13" s="2992"/>
      <c r="H13" s="2992"/>
      <c r="I13" s="2992"/>
      <c r="J13" s="2992"/>
      <c r="K13" s="2992"/>
      <c r="L13" s="2992"/>
      <c r="M13" s="2992"/>
      <c r="N13" s="2992"/>
    </row>
    <row r="14" spans="2:18" s="2905" customFormat="1" ht="20.100000000000001" customHeight="1" x14ac:dyDescent="0.25">
      <c r="B14" s="2989" t="s">
        <v>4644</v>
      </c>
      <c r="C14" s="2990"/>
      <c r="D14" s="2991"/>
      <c r="E14" s="2991"/>
      <c r="F14" s="2992"/>
      <c r="G14" s="2992"/>
      <c r="H14" s="2992"/>
      <c r="I14" s="2992"/>
      <c r="J14" s="2992"/>
      <c r="K14" s="2992"/>
      <c r="L14" s="2992"/>
      <c r="M14" s="2992"/>
      <c r="N14" s="2992"/>
    </row>
    <row r="15" spans="2:18" s="2905" customFormat="1" ht="20.100000000000001" customHeight="1" x14ac:dyDescent="0.25">
      <c r="B15" s="2989" t="s">
        <v>4645</v>
      </c>
      <c r="C15" s="2990"/>
      <c r="D15" s="2991"/>
      <c r="F15" s="2992"/>
      <c r="G15" s="2992"/>
      <c r="H15" s="2992"/>
      <c r="I15" s="2992"/>
      <c r="J15" s="2992"/>
      <c r="K15" s="2992"/>
      <c r="L15" s="2992"/>
      <c r="M15" s="2992"/>
      <c r="N15" s="2992"/>
    </row>
    <row r="16" spans="2:18" s="2905" customFormat="1" ht="20.100000000000001" customHeight="1" x14ac:dyDescent="0.25">
      <c r="B16" s="2989" t="s">
        <v>4646</v>
      </c>
      <c r="C16" s="2990"/>
      <c r="D16" s="2991"/>
      <c r="F16" s="2992"/>
      <c r="G16" s="2992"/>
      <c r="H16" s="2992"/>
      <c r="I16" s="2992"/>
      <c r="J16" s="2992"/>
      <c r="K16" s="2992"/>
      <c r="L16" s="2992"/>
      <c r="M16" s="2992"/>
      <c r="N16" s="2992"/>
    </row>
    <row r="17" spans="2:14" s="2905" customFormat="1" ht="20.100000000000001" customHeight="1" x14ac:dyDescent="0.25">
      <c r="B17" s="2989" t="s">
        <v>4647</v>
      </c>
      <c r="C17" s="2990"/>
      <c r="D17" s="2991"/>
      <c r="F17" s="2992"/>
      <c r="G17" s="2992"/>
      <c r="H17" s="2992"/>
      <c r="I17" s="2992"/>
      <c r="J17" s="2992"/>
      <c r="K17" s="2992"/>
      <c r="L17" s="2992"/>
      <c r="M17" s="2992"/>
      <c r="N17" s="2992"/>
    </row>
    <row r="18" spans="2:14" s="2905" customFormat="1" ht="20.100000000000001" customHeight="1" x14ac:dyDescent="0.25">
      <c r="B18" s="2989" t="s">
        <v>4648</v>
      </c>
      <c r="C18" s="2993"/>
      <c r="D18" s="2992"/>
      <c r="F18" s="2992"/>
      <c r="G18" s="2992"/>
      <c r="H18" s="2992"/>
      <c r="I18" s="2992"/>
      <c r="J18" s="2992"/>
      <c r="K18" s="2992"/>
      <c r="L18" s="2992"/>
      <c r="M18" s="2992"/>
      <c r="N18" s="2992"/>
    </row>
    <row r="19" spans="2:14" ht="20.100000000000001" customHeight="1" x14ac:dyDescent="0.25">
      <c r="B19" s="2953" t="s">
        <v>50</v>
      </c>
      <c r="C19" s="2994"/>
    </row>
  </sheetData>
  <mergeCells count="6">
    <mergeCell ref="M3:N3"/>
    <mergeCell ref="B3:C4"/>
    <mergeCell ref="D3:E3"/>
    <mergeCell ref="F3:G3"/>
    <mergeCell ref="H3:I3"/>
    <mergeCell ref="J3:L3"/>
  </mergeCells>
  <pageMargins left="0.75" right="0.75" top="0.75" bottom="0.75" header="0.31496062992126" footer="0"/>
  <pageSetup paperSize="9" scale="50"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8"/>
  <sheetViews>
    <sheetView zoomScaleNormal="100" zoomScaleSheetLayoutView="100" workbookViewId="0">
      <pane xSplit="2" ySplit="4" topLeftCell="C5" activePane="bottomRight" state="frozen"/>
      <selection activeCell="R21" sqref="R21"/>
      <selection pane="topRight" activeCell="R21" sqref="R21"/>
      <selection pane="bottomLeft" activeCell="R21" sqref="R21"/>
      <selection pane="bottomRight"/>
    </sheetView>
  </sheetViews>
  <sheetFormatPr defaultColWidth="9.140625" defaultRowHeight="20.100000000000001" customHeight="1" x14ac:dyDescent="0.25"/>
  <cols>
    <col min="1" max="1" width="5.140625" style="2874" customWidth="1"/>
    <col min="2" max="2" width="43.85546875" style="2874" bestFit="1" customWidth="1"/>
    <col min="3" max="6" width="15.7109375" style="2874" customWidth="1"/>
    <col min="7" max="7" width="3" style="2874" customWidth="1"/>
    <col min="8" max="13" width="9.28515625" style="2874" customWidth="1"/>
    <col min="14" max="16384" width="9.140625" style="2874"/>
  </cols>
  <sheetData>
    <row r="1" spans="1:27" ht="20.100000000000001" customHeight="1" x14ac:dyDescent="0.25">
      <c r="A1" s="2815" t="s">
        <v>5294</v>
      </c>
      <c r="B1" s="2816"/>
      <c r="C1" s="2816"/>
      <c r="D1" s="2816"/>
      <c r="E1" s="2816"/>
      <c r="F1" s="2816"/>
      <c r="G1" s="2816"/>
      <c r="H1" s="2816"/>
      <c r="I1" s="2817"/>
      <c r="J1" s="2817"/>
    </row>
    <row r="2" spans="1:27" ht="20.100000000000001" customHeight="1" thickBot="1" x14ac:dyDescent="0.3">
      <c r="A2" s="2816"/>
      <c r="B2" s="2816"/>
      <c r="C2" s="2820"/>
      <c r="D2" s="2820"/>
      <c r="E2" s="2820"/>
      <c r="F2" s="2820"/>
    </row>
    <row r="3" spans="1:27" ht="20.100000000000001" customHeight="1" thickBot="1" x14ac:dyDescent="0.3">
      <c r="A3" s="3397"/>
      <c r="B3" s="3398"/>
      <c r="C3" s="3399" t="s">
        <v>4547</v>
      </c>
      <c r="D3" s="3401"/>
      <c r="E3" s="3399" t="s">
        <v>595</v>
      </c>
      <c r="F3" s="3401"/>
    </row>
    <row r="4" spans="1:27" ht="20.100000000000001" customHeight="1" thickBot="1" x14ac:dyDescent="0.3">
      <c r="A4" s="3280"/>
      <c r="B4" s="2902"/>
      <c r="C4" s="3281">
        <v>43894</v>
      </c>
      <c r="D4" s="3281">
        <v>43908</v>
      </c>
      <c r="E4" s="2830">
        <v>43862</v>
      </c>
      <c r="F4" s="3282">
        <v>43891</v>
      </c>
      <c r="R4" s="2817"/>
      <c r="S4" s="2817"/>
      <c r="T4" s="2817"/>
      <c r="U4" s="2817"/>
      <c r="V4" s="2817"/>
      <c r="W4" s="2817"/>
      <c r="X4" s="2817"/>
      <c r="Y4" s="2817"/>
      <c r="Z4" s="2817"/>
      <c r="AA4" s="2817"/>
    </row>
    <row r="5" spans="1:27" ht="20.100000000000001" customHeight="1" x14ac:dyDescent="0.25">
      <c r="A5" s="2857">
        <v>1</v>
      </c>
      <c r="B5" s="3283" t="s">
        <v>5295</v>
      </c>
      <c r="C5" s="2838">
        <v>2000</v>
      </c>
      <c r="D5" s="2838">
        <v>2000</v>
      </c>
      <c r="E5" s="2839">
        <v>10500</v>
      </c>
      <c r="F5" s="2839">
        <f>SUM(C5:D5)</f>
        <v>4000</v>
      </c>
    </row>
    <row r="6" spans="1:27" ht="20.100000000000001" customHeight="1" x14ac:dyDescent="0.25">
      <c r="A6" s="2857">
        <v>2</v>
      </c>
      <c r="B6" s="3283" t="s">
        <v>4589</v>
      </c>
      <c r="C6" s="2838">
        <v>5600</v>
      </c>
      <c r="D6" s="2838">
        <v>6100</v>
      </c>
      <c r="E6" s="2839">
        <v>26300</v>
      </c>
      <c r="F6" s="2839">
        <f>SUM(C6:D6)</f>
        <v>11700</v>
      </c>
    </row>
    <row r="7" spans="1:27" ht="20.100000000000001" customHeight="1" x14ac:dyDescent="0.25">
      <c r="A7" s="2857">
        <v>3</v>
      </c>
      <c r="B7" s="3284" t="s">
        <v>5296</v>
      </c>
      <c r="C7" s="2838">
        <v>2000</v>
      </c>
      <c r="D7" s="2838">
        <v>2000</v>
      </c>
      <c r="E7" s="2839">
        <v>10500</v>
      </c>
      <c r="F7" s="2839">
        <f>SUM(C7:D7)</f>
        <v>4000</v>
      </c>
    </row>
    <row r="8" spans="1:27" ht="20.100000000000001" customHeight="1" x14ac:dyDescent="0.25">
      <c r="A8" s="2857">
        <v>4</v>
      </c>
      <c r="B8" s="3283" t="s">
        <v>5297</v>
      </c>
      <c r="C8" s="3285">
        <v>1.82</v>
      </c>
      <c r="D8" s="3286" t="s">
        <v>5298</v>
      </c>
      <c r="E8" s="2838" t="s">
        <v>16</v>
      </c>
      <c r="F8" s="2839" t="s">
        <v>16</v>
      </c>
    </row>
    <row r="9" spans="1:27" ht="20.100000000000001" customHeight="1" x14ac:dyDescent="0.25">
      <c r="A9" s="2857">
        <v>5</v>
      </c>
      <c r="B9" s="3283" t="s">
        <v>4594</v>
      </c>
      <c r="C9" s="3287">
        <v>99.861000000000004</v>
      </c>
      <c r="D9" s="3287">
        <v>99.87</v>
      </c>
      <c r="E9" s="2838" t="s">
        <v>16</v>
      </c>
      <c r="F9" s="2839" t="s">
        <v>16</v>
      </c>
    </row>
    <row r="10" spans="1:27" ht="20.100000000000001" customHeight="1" thickBot="1" x14ac:dyDescent="0.3">
      <c r="A10" s="3288"/>
      <c r="B10" s="2843"/>
      <c r="C10" s="2844"/>
      <c r="D10" s="2844"/>
      <c r="E10" s="2844"/>
      <c r="F10" s="2844"/>
    </row>
    <row r="11" spans="1:27" ht="20.100000000000001" customHeight="1" x14ac:dyDescent="0.25">
      <c r="A11" s="2849" t="s">
        <v>598</v>
      </c>
      <c r="B11" s="3289"/>
      <c r="C11" s="3289"/>
      <c r="D11" s="3289"/>
      <c r="E11" s="3289"/>
    </row>
    <row r="12" spans="1:27" ht="20.100000000000001" customHeight="1" x14ac:dyDescent="0.25">
      <c r="A12" s="2849" t="s">
        <v>5299</v>
      </c>
      <c r="B12" s="3289"/>
      <c r="C12" s="3289"/>
      <c r="D12" s="3289"/>
      <c r="E12" s="3289"/>
    </row>
    <row r="13" spans="1:27" ht="20.100000000000001" customHeight="1" x14ac:dyDescent="0.25">
      <c r="A13" s="3425" t="s">
        <v>5300</v>
      </c>
      <c r="B13" s="3425"/>
      <c r="C13" s="3425"/>
      <c r="D13" s="3425"/>
      <c r="E13" s="3425"/>
    </row>
    <row r="14" spans="1:27" ht="20.100000000000001" customHeight="1" x14ac:dyDescent="0.25">
      <c r="A14" s="2849" t="s">
        <v>5301</v>
      </c>
      <c r="B14" s="2849"/>
      <c r="C14" s="2849"/>
      <c r="D14" s="2849"/>
      <c r="E14" s="2849"/>
    </row>
    <row r="15" spans="1:27" ht="20.100000000000001" customHeight="1" x14ac:dyDescent="0.25">
      <c r="A15" s="2849" t="s">
        <v>50</v>
      </c>
      <c r="B15" s="3289"/>
      <c r="C15" s="3289"/>
      <c r="D15" s="3289"/>
      <c r="E15" s="3289"/>
    </row>
    <row r="18" spans="8:8" ht="20.100000000000001" customHeight="1" x14ac:dyDescent="0.25">
      <c r="H18" s="2874" t="s">
        <v>4567</v>
      </c>
    </row>
  </sheetData>
  <mergeCells count="4">
    <mergeCell ref="A3:B3"/>
    <mergeCell ref="C3:D3"/>
    <mergeCell ref="E3:F3"/>
    <mergeCell ref="A13:E13"/>
  </mergeCells>
  <printOptions horizontalCentered="1"/>
  <pageMargins left="0.75" right="0.75" top="0.75" bottom="0.75" header="0.31496062992126" footer="0"/>
  <pageSetup paperSize="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
  <sheetViews>
    <sheetView zoomScaleNormal="100" zoomScaleSheetLayoutView="85" workbookViewId="0">
      <pane xSplit="2" ySplit="4" topLeftCell="C5" activePane="bottomRight" state="frozen"/>
      <selection activeCell="R21" sqref="R21"/>
      <selection pane="topRight" activeCell="R21" sqref="R21"/>
      <selection pane="bottomLeft" activeCell="R21" sqref="R21"/>
      <selection pane="bottomRight"/>
    </sheetView>
  </sheetViews>
  <sheetFormatPr defaultRowHeight="20.100000000000001" customHeight="1" x14ac:dyDescent="0.25"/>
  <cols>
    <col min="1" max="1" width="5.5703125" style="2979" customWidth="1"/>
    <col min="2" max="2" width="37.28515625" style="2979" bestFit="1" customWidth="1"/>
    <col min="3" max="3" width="17.140625" style="2979" bestFit="1" customWidth="1"/>
    <col min="4" max="4" width="16.140625" style="2979" bestFit="1" customWidth="1"/>
    <col min="5" max="5" width="17.140625" style="2979" bestFit="1" customWidth="1"/>
    <col min="6" max="6" width="16.140625" style="2979" bestFit="1" customWidth="1"/>
    <col min="7" max="8" width="33.5703125" style="2979" bestFit="1" customWidth="1"/>
    <col min="9" max="252" width="8.85546875" style="2979"/>
    <col min="253" max="253" width="40.28515625" style="2979" customWidth="1"/>
    <col min="254" max="254" width="14.42578125" style="2979" customWidth="1"/>
    <col min="255" max="255" width="16" style="2979" customWidth="1"/>
    <col min="256" max="256" width="14.42578125" style="2979" customWidth="1"/>
    <col min="257" max="257" width="16" style="2979" customWidth="1"/>
    <col min="258" max="258" width="3.42578125" style="2979" customWidth="1"/>
    <col min="259" max="508" width="8.85546875" style="2979"/>
    <col min="509" max="509" width="40.28515625" style="2979" customWidth="1"/>
    <col min="510" max="510" width="14.42578125" style="2979" customWidth="1"/>
    <col min="511" max="511" width="16" style="2979" customWidth="1"/>
    <col min="512" max="512" width="14.42578125" style="2979" customWidth="1"/>
    <col min="513" max="513" width="16" style="2979" customWidth="1"/>
    <col min="514" max="514" width="3.42578125" style="2979" customWidth="1"/>
    <col min="515" max="764" width="8.85546875" style="2979"/>
    <col min="765" max="765" width="40.28515625" style="2979" customWidth="1"/>
    <col min="766" max="766" width="14.42578125" style="2979" customWidth="1"/>
    <col min="767" max="767" width="16" style="2979" customWidth="1"/>
    <col min="768" max="768" width="14.42578125" style="2979" customWidth="1"/>
    <col min="769" max="769" width="16" style="2979" customWidth="1"/>
    <col min="770" max="770" width="3.42578125" style="2979" customWidth="1"/>
    <col min="771" max="1020" width="8.85546875" style="2979"/>
    <col min="1021" max="1021" width="40.28515625" style="2979" customWidth="1"/>
    <col min="1022" max="1022" width="14.42578125" style="2979" customWidth="1"/>
    <col min="1023" max="1023" width="16" style="2979" customWidth="1"/>
    <col min="1024" max="1024" width="14.42578125" style="2979" customWidth="1"/>
    <col min="1025" max="1025" width="16" style="2979" customWidth="1"/>
    <col min="1026" max="1026" width="3.42578125" style="2979" customWidth="1"/>
    <col min="1027" max="1276" width="8.85546875" style="2979"/>
    <col min="1277" max="1277" width="40.28515625" style="2979" customWidth="1"/>
    <col min="1278" max="1278" width="14.42578125" style="2979" customWidth="1"/>
    <col min="1279" max="1279" width="16" style="2979" customWidth="1"/>
    <col min="1280" max="1280" width="14.42578125" style="2979" customWidth="1"/>
    <col min="1281" max="1281" width="16" style="2979" customWidth="1"/>
    <col min="1282" max="1282" width="3.42578125" style="2979" customWidth="1"/>
    <col min="1283" max="1532" width="8.85546875" style="2979"/>
    <col min="1533" max="1533" width="40.28515625" style="2979" customWidth="1"/>
    <col min="1534" max="1534" width="14.42578125" style="2979" customWidth="1"/>
    <col min="1535" max="1535" width="16" style="2979" customWidth="1"/>
    <col min="1536" max="1536" width="14.42578125" style="2979" customWidth="1"/>
    <col min="1537" max="1537" width="16" style="2979" customWidth="1"/>
    <col min="1538" max="1538" width="3.42578125" style="2979" customWidth="1"/>
    <col min="1539" max="1788" width="8.85546875" style="2979"/>
    <col min="1789" max="1789" width="40.28515625" style="2979" customWidth="1"/>
    <col min="1790" max="1790" width="14.42578125" style="2979" customWidth="1"/>
    <col min="1791" max="1791" width="16" style="2979" customWidth="1"/>
    <col min="1792" max="1792" width="14.42578125" style="2979" customWidth="1"/>
    <col min="1793" max="1793" width="16" style="2979" customWidth="1"/>
    <col min="1794" max="1794" width="3.42578125" style="2979" customWidth="1"/>
    <col min="1795" max="2044" width="8.85546875" style="2979"/>
    <col min="2045" max="2045" width="40.28515625" style="2979" customWidth="1"/>
    <col min="2046" max="2046" width="14.42578125" style="2979" customWidth="1"/>
    <col min="2047" max="2047" width="16" style="2979" customWidth="1"/>
    <col min="2048" max="2048" width="14.42578125" style="2979" customWidth="1"/>
    <col min="2049" max="2049" width="16" style="2979" customWidth="1"/>
    <col min="2050" max="2050" width="3.42578125" style="2979" customWidth="1"/>
    <col min="2051" max="2300" width="8.85546875" style="2979"/>
    <col min="2301" max="2301" width="40.28515625" style="2979" customWidth="1"/>
    <col min="2302" max="2302" width="14.42578125" style="2979" customWidth="1"/>
    <col min="2303" max="2303" width="16" style="2979" customWidth="1"/>
    <col min="2304" max="2304" width="14.42578125" style="2979" customWidth="1"/>
    <col min="2305" max="2305" width="16" style="2979" customWidth="1"/>
    <col min="2306" max="2306" width="3.42578125" style="2979" customWidth="1"/>
    <col min="2307" max="2556" width="8.85546875" style="2979"/>
    <col min="2557" max="2557" width="40.28515625" style="2979" customWidth="1"/>
    <col min="2558" max="2558" width="14.42578125" style="2979" customWidth="1"/>
    <col min="2559" max="2559" width="16" style="2979" customWidth="1"/>
    <col min="2560" max="2560" width="14.42578125" style="2979" customWidth="1"/>
    <col min="2561" max="2561" width="16" style="2979" customWidth="1"/>
    <col min="2562" max="2562" width="3.42578125" style="2979" customWidth="1"/>
    <col min="2563" max="2812" width="8.85546875" style="2979"/>
    <col min="2813" max="2813" width="40.28515625" style="2979" customWidth="1"/>
    <col min="2814" max="2814" width="14.42578125" style="2979" customWidth="1"/>
    <col min="2815" max="2815" width="16" style="2979" customWidth="1"/>
    <col min="2816" max="2816" width="14.42578125" style="2979" customWidth="1"/>
    <col min="2817" max="2817" width="16" style="2979" customWidth="1"/>
    <col min="2818" max="2818" width="3.42578125" style="2979" customWidth="1"/>
    <col min="2819" max="3068" width="8.85546875" style="2979"/>
    <col min="3069" max="3069" width="40.28515625" style="2979" customWidth="1"/>
    <col min="3070" max="3070" width="14.42578125" style="2979" customWidth="1"/>
    <col min="3071" max="3071" width="16" style="2979" customWidth="1"/>
    <col min="3072" max="3072" width="14.42578125" style="2979" customWidth="1"/>
    <col min="3073" max="3073" width="16" style="2979" customWidth="1"/>
    <col min="3074" max="3074" width="3.42578125" style="2979" customWidth="1"/>
    <col min="3075" max="3324" width="8.85546875" style="2979"/>
    <col min="3325" max="3325" width="40.28515625" style="2979" customWidth="1"/>
    <col min="3326" max="3326" width="14.42578125" style="2979" customWidth="1"/>
    <col min="3327" max="3327" width="16" style="2979" customWidth="1"/>
    <col min="3328" max="3328" width="14.42578125" style="2979" customWidth="1"/>
    <col min="3329" max="3329" width="16" style="2979" customWidth="1"/>
    <col min="3330" max="3330" width="3.42578125" style="2979" customWidth="1"/>
    <col min="3331" max="3580" width="8.85546875" style="2979"/>
    <col min="3581" max="3581" width="40.28515625" style="2979" customWidth="1"/>
    <col min="3582" max="3582" width="14.42578125" style="2979" customWidth="1"/>
    <col min="3583" max="3583" width="16" style="2979" customWidth="1"/>
    <col min="3584" max="3584" width="14.42578125" style="2979" customWidth="1"/>
    <col min="3585" max="3585" width="16" style="2979" customWidth="1"/>
    <col min="3586" max="3586" width="3.42578125" style="2979" customWidth="1"/>
    <col min="3587" max="3836" width="8.85546875" style="2979"/>
    <col min="3837" max="3837" width="40.28515625" style="2979" customWidth="1"/>
    <col min="3838" max="3838" width="14.42578125" style="2979" customWidth="1"/>
    <col min="3839" max="3839" width="16" style="2979" customWidth="1"/>
    <col min="3840" max="3840" width="14.42578125" style="2979" customWidth="1"/>
    <col min="3841" max="3841" width="16" style="2979" customWidth="1"/>
    <col min="3842" max="3842" width="3.42578125" style="2979" customWidth="1"/>
    <col min="3843" max="4092" width="8.85546875" style="2979"/>
    <col min="4093" max="4093" width="40.28515625" style="2979" customWidth="1"/>
    <col min="4094" max="4094" width="14.42578125" style="2979" customWidth="1"/>
    <col min="4095" max="4095" width="16" style="2979" customWidth="1"/>
    <col min="4096" max="4096" width="14.42578125" style="2979" customWidth="1"/>
    <col min="4097" max="4097" width="16" style="2979" customWidth="1"/>
    <col min="4098" max="4098" width="3.42578125" style="2979" customWidth="1"/>
    <col min="4099" max="4348" width="8.85546875" style="2979"/>
    <col min="4349" max="4349" width="40.28515625" style="2979" customWidth="1"/>
    <col min="4350" max="4350" width="14.42578125" style="2979" customWidth="1"/>
    <col min="4351" max="4351" width="16" style="2979" customWidth="1"/>
    <col min="4352" max="4352" width="14.42578125" style="2979" customWidth="1"/>
    <col min="4353" max="4353" width="16" style="2979" customWidth="1"/>
    <col min="4354" max="4354" width="3.42578125" style="2979" customWidth="1"/>
    <col min="4355" max="4604" width="8.85546875" style="2979"/>
    <col min="4605" max="4605" width="40.28515625" style="2979" customWidth="1"/>
    <col min="4606" max="4606" width="14.42578125" style="2979" customWidth="1"/>
    <col min="4607" max="4607" width="16" style="2979" customWidth="1"/>
    <col min="4608" max="4608" width="14.42578125" style="2979" customWidth="1"/>
    <col min="4609" max="4609" width="16" style="2979" customWidth="1"/>
    <col min="4610" max="4610" width="3.42578125" style="2979" customWidth="1"/>
    <col min="4611" max="4860" width="8.85546875" style="2979"/>
    <col min="4861" max="4861" width="40.28515625" style="2979" customWidth="1"/>
    <col min="4862" max="4862" width="14.42578125" style="2979" customWidth="1"/>
    <col min="4863" max="4863" width="16" style="2979" customWidth="1"/>
    <col min="4864" max="4864" width="14.42578125" style="2979" customWidth="1"/>
    <col min="4865" max="4865" width="16" style="2979" customWidth="1"/>
    <col min="4866" max="4866" width="3.42578125" style="2979" customWidth="1"/>
    <col min="4867" max="5116" width="8.85546875" style="2979"/>
    <col min="5117" max="5117" width="40.28515625" style="2979" customWidth="1"/>
    <col min="5118" max="5118" width="14.42578125" style="2979" customWidth="1"/>
    <col min="5119" max="5119" width="16" style="2979" customWidth="1"/>
    <col min="5120" max="5120" width="14.42578125" style="2979" customWidth="1"/>
    <col min="5121" max="5121" width="16" style="2979" customWidth="1"/>
    <col min="5122" max="5122" width="3.42578125" style="2979" customWidth="1"/>
    <col min="5123" max="5372" width="8.85546875" style="2979"/>
    <col min="5373" max="5373" width="40.28515625" style="2979" customWidth="1"/>
    <col min="5374" max="5374" width="14.42578125" style="2979" customWidth="1"/>
    <col min="5375" max="5375" width="16" style="2979" customWidth="1"/>
    <col min="5376" max="5376" width="14.42578125" style="2979" customWidth="1"/>
    <col min="5377" max="5377" width="16" style="2979" customWidth="1"/>
    <col min="5378" max="5378" width="3.42578125" style="2979" customWidth="1"/>
    <col min="5379" max="5628" width="8.85546875" style="2979"/>
    <col min="5629" max="5629" width="40.28515625" style="2979" customWidth="1"/>
    <col min="5630" max="5630" width="14.42578125" style="2979" customWidth="1"/>
    <col min="5631" max="5631" width="16" style="2979" customWidth="1"/>
    <col min="5632" max="5632" width="14.42578125" style="2979" customWidth="1"/>
    <col min="5633" max="5633" width="16" style="2979" customWidth="1"/>
    <col min="5634" max="5634" width="3.42578125" style="2979" customWidth="1"/>
    <col min="5635" max="5884" width="8.85546875" style="2979"/>
    <col min="5885" max="5885" width="40.28515625" style="2979" customWidth="1"/>
    <col min="5886" max="5886" width="14.42578125" style="2979" customWidth="1"/>
    <col min="5887" max="5887" width="16" style="2979" customWidth="1"/>
    <col min="5888" max="5888" width="14.42578125" style="2979" customWidth="1"/>
    <col min="5889" max="5889" width="16" style="2979" customWidth="1"/>
    <col min="5890" max="5890" width="3.42578125" style="2979" customWidth="1"/>
    <col min="5891" max="6140" width="8.85546875" style="2979"/>
    <col min="6141" max="6141" width="40.28515625" style="2979" customWidth="1"/>
    <col min="6142" max="6142" width="14.42578125" style="2979" customWidth="1"/>
    <col min="6143" max="6143" width="16" style="2979" customWidth="1"/>
    <col min="6144" max="6144" width="14.42578125" style="2979" customWidth="1"/>
    <col min="6145" max="6145" width="16" style="2979" customWidth="1"/>
    <col min="6146" max="6146" width="3.42578125" style="2979" customWidth="1"/>
    <col min="6147" max="6396" width="8.85546875" style="2979"/>
    <col min="6397" max="6397" width="40.28515625" style="2979" customWidth="1"/>
    <col min="6398" max="6398" width="14.42578125" style="2979" customWidth="1"/>
    <col min="6399" max="6399" width="16" style="2979" customWidth="1"/>
    <col min="6400" max="6400" width="14.42578125" style="2979" customWidth="1"/>
    <col min="6401" max="6401" width="16" style="2979" customWidth="1"/>
    <col min="6402" max="6402" width="3.42578125" style="2979" customWidth="1"/>
    <col min="6403" max="6652" width="8.85546875" style="2979"/>
    <col min="6653" max="6653" width="40.28515625" style="2979" customWidth="1"/>
    <col min="6654" max="6654" width="14.42578125" style="2979" customWidth="1"/>
    <col min="6655" max="6655" width="16" style="2979" customWidth="1"/>
    <col min="6656" max="6656" width="14.42578125" style="2979" customWidth="1"/>
    <col min="6657" max="6657" width="16" style="2979" customWidth="1"/>
    <col min="6658" max="6658" width="3.42578125" style="2979" customWidth="1"/>
    <col min="6659" max="6908" width="8.85546875" style="2979"/>
    <col min="6909" max="6909" width="40.28515625" style="2979" customWidth="1"/>
    <col min="6910" max="6910" width="14.42578125" style="2979" customWidth="1"/>
    <col min="6911" max="6911" width="16" style="2979" customWidth="1"/>
    <col min="6912" max="6912" width="14.42578125" style="2979" customWidth="1"/>
    <col min="6913" max="6913" width="16" style="2979" customWidth="1"/>
    <col min="6914" max="6914" width="3.42578125" style="2979" customWidth="1"/>
    <col min="6915" max="7164" width="8.85546875" style="2979"/>
    <col min="7165" max="7165" width="40.28515625" style="2979" customWidth="1"/>
    <col min="7166" max="7166" width="14.42578125" style="2979" customWidth="1"/>
    <col min="7167" max="7167" width="16" style="2979" customWidth="1"/>
    <col min="7168" max="7168" width="14.42578125" style="2979" customWidth="1"/>
    <col min="7169" max="7169" width="16" style="2979" customWidth="1"/>
    <col min="7170" max="7170" width="3.42578125" style="2979" customWidth="1"/>
    <col min="7171" max="7420" width="8.85546875" style="2979"/>
    <col min="7421" max="7421" width="40.28515625" style="2979" customWidth="1"/>
    <col min="7422" max="7422" width="14.42578125" style="2979" customWidth="1"/>
    <col min="7423" max="7423" width="16" style="2979" customWidth="1"/>
    <col min="7424" max="7424" width="14.42578125" style="2979" customWidth="1"/>
    <col min="7425" max="7425" width="16" style="2979" customWidth="1"/>
    <col min="7426" max="7426" width="3.42578125" style="2979" customWidth="1"/>
    <col min="7427" max="7676" width="8.85546875" style="2979"/>
    <col min="7677" max="7677" width="40.28515625" style="2979" customWidth="1"/>
    <col min="7678" max="7678" width="14.42578125" style="2979" customWidth="1"/>
    <col min="7679" max="7679" width="16" style="2979" customWidth="1"/>
    <col min="7680" max="7680" width="14.42578125" style="2979" customWidth="1"/>
    <col min="7681" max="7681" width="16" style="2979" customWidth="1"/>
    <col min="7682" max="7682" width="3.42578125" style="2979" customWidth="1"/>
    <col min="7683" max="7932" width="8.85546875" style="2979"/>
    <col min="7933" max="7933" width="40.28515625" style="2979" customWidth="1"/>
    <col min="7934" max="7934" width="14.42578125" style="2979" customWidth="1"/>
    <col min="7935" max="7935" width="16" style="2979" customWidth="1"/>
    <col min="7936" max="7936" width="14.42578125" style="2979" customWidth="1"/>
    <col min="7937" max="7937" width="16" style="2979" customWidth="1"/>
    <col min="7938" max="7938" width="3.42578125" style="2979" customWidth="1"/>
    <col min="7939" max="8188" width="8.85546875" style="2979"/>
    <col min="8189" max="8189" width="40.28515625" style="2979" customWidth="1"/>
    <col min="8190" max="8190" width="14.42578125" style="2979" customWidth="1"/>
    <col min="8191" max="8191" width="16" style="2979" customWidth="1"/>
    <col min="8192" max="8192" width="14.42578125" style="2979" customWidth="1"/>
    <col min="8193" max="8193" width="16" style="2979" customWidth="1"/>
    <col min="8194" max="8194" width="3.42578125" style="2979" customWidth="1"/>
    <col min="8195" max="8444" width="8.85546875" style="2979"/>
    <col min="8445" max="8445" width="40.28515625" style="2979" customWidth="1"/>
    <col min="8446" max="8446" width="14.42578125" style="2979" customWidth="1"/>
    <col min="8447" max="8447" width="16" style="2979" customWidth="1"/>
    <col min="8448" max="8448" width="14.42578125" style="2979" customWidth="1"/>
    <col min="8449" max="8449" width="16" style="2979" customWidth="1"/>
    <col min="8450" max="8450" width="3.42578125" style="2979" customWidth="1"/>
    <col min="8451" max="8700" width="8.85546875" style="2979"/>
    <col min="8701" max="8701" width="40.28515625" style="2979" customWidth="1"/>
    <col min="8702" max="8702" width="14.42578125" style="2979" customWidth="1"/>
    <col min="8703" max="8703" width="16" style="2979" customWidth="1"/>
    <col min="8704" max="8704" width="14.42578125" style="2979" customWidth="1"/>
    <col min="8705" max="8705" width="16" style="2979" customWidth="1"/>
    <col min="8706" max="8706" width="3.42578125" style="2979" customWidth="1"/>
    <col min="8707" max="8956" width="8.85546875" style="2979"/>
    <col min="8957" max="8957" width="40.28515625" style="2979" customWidth="1"/>
    <col min="8958" max="8958" width="14.42578125" style="2979" customWidth="1"/>
    <col min="8959" max="8959" width="16" style="2979" customWidth="1"/>
    <col min="8960" max="8960" width="14.42578125" style="2979" customWidth="1"/>
    <col min="8961" max="8961" width="16" style="2979" customWidth="1"/>
    <col min="8962" max="8962" width="3.42578125" style="2979" customWidth="1"/>
    <col min="8963" max="9212" width="8.85546875" style="2979"/>
    <col min="9213" max="9213" width="40.28515625" style="2979" customWidth="1"/>
    <col min="9214" max="9214" width="14.42578125" style="2979" customWidth="1"/>
    <col min="9215" max="9215" width="16" style="2979" customWidth="1"/>
    <col min="9216" max="9216" width="14.42578125" style="2979" customWidth="1"/>
    <col min="9217" max="9217" width="16" style="2979" customWidth="1"/>
    <col min="9218" max="9218" width="3.42578125" style="2979" customWidth="1"/>
    <col min="9219" max="9468" width="8.85546875" style="2979"/>
    <col min="9469" max="9469" width="40.28515625" style="2979" customWidth="1"/>
    <col min="9470" max="9470" width="14.42578125" style="2979" customWidth="1"/>
    <col min="9471" max="9471" width="16" style="2979" customWidth="1"/>
    <col min="9472" max="9472" width="14.42578125" style="2979" customWidth="1"/>
    <col min="9473" max="9473" width="16" style="2979" customWidth="1"/>
    <col min="9474" max="9474" width="3.42578125" style="2979" customWidth="1"/>
    <col min="9475" max="9724" width="8.85546875" style="2979"/>
    <col min="9725" max="9725" width="40.28515625" style="2979" customWidth="1"/>
    <col min="9726" max="9726" width="14.42578125" style="2979" customWidth="1"/>
    <col min="9727" max="9727" width="16" style="2979" customWidth="1"/>
    <col min="9728" max="9728" width="14.42578125" style="2979" customWidth="1"/>
    <col min="9729" max="9729" width="16" style="2979" customWidth="1"/>
    <col min="9730" max="9730" width="3.42578125" style="2979" customWidth="1"/>
    <col min="9731" max="9980" width="8.85546875" style="2979"/>
    <col min="9981" max="9981" width="40.28515625" style="2979" customWidth="1"/>
    <col min="9982" max="9982" width="14.42578125" style="2979" customWidth="1"/>
    <col min="9983" max="9983" width="16" style="2979" customWidth="1"/>
    <col min="9984" max="9984" width="14.42578125" style="2979" customWidth="1"/>
    <col min="9985" max="9985" width="16" style="2979" customWidth="1"/>
    <col min="9986" max="9986" width="3.42578125" style="2979" customWidth="1"/>
    <col min="9987" max="10236" width="8.85546875" style="2979"/>
    <col min="10237" max="10237" width="40.28515625" style="2979" customWidth="1"/>
    <col min="10238" max="10238" width="14.42578125" style="2979" customWidth="1"/>
    <col min="10239" max="10239" width="16" style="2979" customWidth="1"/>
    <col min="10240" max="10240" width="14.42578125" style="2979" customWidth="1"/>
    <col min="10241" max="10241" width="16" style="2979" customWidth="1"/>
    <col min="10242" max="10242" width="3.42578125" style="2979" customWidth="1"/>
    <col min="10243" max="10492" width="8.85546875" style="2979"/>
    <col min="10493" max="10493" width="40.28515625" style="2979" customWidth="1"/>
    <col min="10494" max="10494" width="14.42578125" style="2979" customWidth="1"/>
    <col min="10495" max="10495" width="16" style="2979" customWidth="1"/>
    <col min="10496" max="10496" width="14.42578125" style="2979" customWidth="1"/>
    <col min="10497" max="10497" width="16" style="2979" customWidth="1"/>
    <col min="10498" max="10498" width="3.42578125" style="2979" customWidth="1"/>
    <col min="10499" max="10748" width="8.85546875" style="2979"/>
    <col min="10749" max="10749" width="40.28515625" style="2979" customWidth="1"/>
    <col min="10750" max="10750" width="14.42578125" style="2979" customWidth="1"/>
    <col min="10751" max="10751" width="16" style="2979" customWidth="1"/>
    <col min="10752" max="10752" width="14.42578125" style="2979" customWidth="1"/>
    <col min="10753" max="10753" width="16" style="2979" customWidth="1"/>
    <col min="10754" max="10754" width="3.42578125" style="2979" customWidth="1"/>
    <col min="10755" max="11004" width="8.85546875" style="2979"/>
    <col min="11005" max="11005" width="40.28515625" style="2979" customWidth="1"/>
    <col min="11006" max="11006" width="14.42578125" style="2979" customWidth="1"/>
    <col min="11007" max="11007" width="16" style="2979" customWidth="1"/>
    <col min="11008" max="11008" width="14.42578125" style="2979" customWidth="1"/>
    <col min="11009" max="11009" width="16" style="2979" customWidth="1"/>
    <col min="11010" max="11010" width="3.42578125" style="2979" customWidth="1"/>
    <col min="11011" max="11260" width="8.85546875" style="2979"/>
    <col min="11261" max="11261" width="40.28515625" style="2979" customWidth="1"/>
    <col min="11262" max="11262" width="14.42578125" style="2979" customWidth="1"/>
    <col min="11263" max="11263" width="16" style="2979" customWidth="1"/>
    <col min="11264" max="11264" width="14.42578125" style="2979" customWidth="1"/>
    <col min="11265" max="11265" width="16" style="2979" customWidth="1"/>
    <col min="11266" max="11266" width="3.42578125" style="2979" customWidth="1"/>
    <col min="11267" max="11516" width="8.85546875" style="2979"/>
    <col min="11517" max="11517" width="40.28515625" style="2979" customWidth="1"/>
    <col min="11518" max="11518" width="14.42578125" style="2979" customWidth="1"/>
    <col min="11519" max="11519" width="16" style="2979" customWidth="1"/>
    <col min="11520" max="11520" width="14.42578125" style="2979" customWidth="1"/>
    <col min="11521" max="11521" width="16" style="2979" customWidth="1"/>
    <col min="11522" max="11522" width="3.42578125" style="2979" customWidth="1"/>
    <col min="11523" max="11772" width="8.85546875" style="2979"/>
    <col min="11773" max="11773" width="40.28515625" style="2979" customWidth="1"/>
    <col min="11774" max="11774" width="14.42578125" style="2979" customWidth="1"/>
    <col min="11775" max="11775" width="16" style="2979" customWidth="1"/>
    <col min="11776" max="11776" width="14.42578125" style="2979" customWidth="1"/>
    <col min="11777" max="11777" width="16" style="2979" customWidth="1"/>
    <col min="11778" max="11778" width="3.42578125" style="2979" customWidth="1"/>
    <col min="11779" max="12028" width="8.85546875" style="2979"/>
    <col min="12029" max="12029" width="40.28515625" style="2979" customWidth="1"/>
    <col min="12030" max="12030" width="14.42578125" style="2979" customWidth="1"/>
    <col min="12031" max="12031" width="16" style="2979" customWidth="1"/>
    <col min="12032" max="12032" width="14.42578125" style="2979" customWidth="1"/>
    <col min="12033" max="12033" width="16" style="2979" customWidth="1"/>
    <col min="12034" max="12034" width="3.42578125" style="2979" customWidth="1"/>
    <col min="12035" max="12284" width="8.85546875" style="2979"/>
    <col min="12285" max="12285" width="40.28515625" style="2979" customWidth="1"/>
    <col min="12286" max="12286" width="14.42578125" style="2979" customWidth="1"/>
    <col min="12287" max="12287" width="16" style="2979" customWidth="1"/>
    <col min="12288" max="12288" width="14.42578125" style="2979" customWidth="1"/>
    <col min="12289" max="12289" width="16" style="2979" customWidth="1"/>
    <col min="12290" max="12290" width="3.42578125" style="2979" customWidth="1"/>
    <col min="12291" max="12540" width="8.85546875" style="2979"/>
    <col min="12541" max="12541" width="40.28515625" style="2979" customWidth="1"/>
    <col min="12542" max="12542" width="14.42578125" style="2979" customWidth="1"/>
    <col min="12543" max="12543" width="16" style="2979" customWidth="1"/>
    <col min="12544" max="12544" width="14.42578125" style="2979" customWidth="1"/>
    <col min="12545" max="12545" width="16" style="2979" customWidth="1"/>
    <col min="12546" max="12546" width="3.42578125" style="2979" customWidth="1"/>
    <col min="12547" max="12796" width="8.85546875" style="2979"/>
    <col min="12797" max="12797" width="40.28515625" style="2979" customWidth="1"/>
    <col min="12798" max="12798" width="14.42578125" style="2979" customWidth="1"/>
    <col min="12799" max="12799" width="16" style="2979" customWidth="1"/>
    <col min="12800" max="12800" width="14.42578125" style="2979" customWidth="1"/>
    <col min="12801" max="12801" width="16" style="2979" customWidth="1"/>
    <col min="12802" max="12802" width="3.42578125" style="2979" customWidth="1"/>
    <col min="12803" max="13052" width="8.85546875" style="2979"/>
    <col min="13053" max="13053" width="40.28515625" style="2979" customWidth="1"/>
    <col min="13054" max="13054" width="14.42578125" style="2979" customWidth="1"/>
    <col min="13055" max="13055" width="16" style="2979" customWidth="1"/>
    <col min="13056" max="13056" width="14.42578125" style="2979" customWidth="1"/>
    <col min="13057" max="13057" width="16" style="2979" customWidth="1"/>
    <col min="13058" max="13058" width="3.42578125" style="2979" customWidth="1"/>
    <col min="13059" max="13308" width="8.85546875" style="2979"/>
    <col min="13309" max="13309" width="40.28515625" style="2979" customWidth="1"/>
    <col min="13310" max="13310" width="14.42578125" style="2979" customWidth="1"/>
    <col min="13311" max="13311" width="16" style="2979" customWidth="1"/>
    <col min="13312" max="13312" width="14.42578125" style="2979" customWidth="1"/>
    <col min="13313" max="13313" width="16" style="2979" customWidth="1"/>
    <col min="13314" max="13314" width="3.42578125" style="2979" customWidth="1"/>
    <col min="13315" max="13564" width="8.85546875" style="2979"/>
    <col min="13565" max="13565" width="40.28515625" style="2979" customWidth="1"/>
    <col min="13566" max="13566" width="14.42578125" style="2979" customWidth="1"/>
    <col min="13567" max="13567" width="16" style="2979" customWidth="1"/>
    <col min="13568" max="13568" width="14.42578125" style="2979" customWidth="1"/>
    <col min="13569" max="13569" width="16" style="2979" customWidth="1"/>
    <col min="13570" max="13570" width="3.42578125" style="2979" customWidth="1"/>
    <col min="13571" max="13820" width="8.85546875" style="2979"/>
    <col min="13821" max="13821" width="40.28515625" style="2979" customWidth="1"/>
    <col min="13822" max="13822" width="14.42578125" style="2979" customWidth="1"/>
    <col min="13823" max="13823" width="16" style="2979" customWidth="1"/>
    <col min="13824" max="13824" width="14.42578125" style="2979" customWidth="1"/>
    <col min="13825" max="13825" width="16" style="2979" customWidth="1"/>
    <col min="13826" max="13826" width="3.42578125" style="2979" customWidth="1"/>
    <col min="13827" max="14076" width="8.85546875" style="2979"/>
    <col min="14077" max="14077" width="40.28515625" style="2979" customWidth="1"/>
    <col min="14078" max="14078" width="14.42578125" style="2979" customWidth="1"/>
    <col min="14079" max="14079" width="16" style="2979" customWidth="1"/>
    <col min="14080" max="14080" width="14.42578125" style="2979" customWidth="1"/>
    <col min="14081" max="14081" width="16" style="2979" customWidth="1"/>
    <col min="14082" max="14082" width="3.42578125" style="2979" customWidth="1"/>
    <col min="14083" max="14332" width="8.85546875" style="2979"/>
    <col min="14333" max="14333" width="40.28515625" style="2979" customWidth="1"/>
    <col min="14334" max="14334" width="14.42578125" style="2979" customWidth="1"/>
    <col min="14335" max="14335" width="16" style="2979" customWidth="1"/>
    <col min="14336" max="14336" width="14.42578125" style="2979" customWidth="1"/>
    <col min="14337" max="14337" width="16" style="2979" customWidth="1"/>
    <col min="14338" max="14338" width="3.42578125" style="2979" customWidth="1"/>
    <col min="14339" max="14588" width="8.85546875" style="2979"/>
    <col min="14589" max="14589" width="40.28515625" style="2979" customWidth="1"/>
    <col min="14590" max="14590" width="14.42578125" style="2979" customWidth="1"/>
    <col min="14591" max="14591" width="16" style="2979" customWidth="1"/>
    <col min="14592" max="14592" width="14.42578125" style="2979" customWidth="1"/>
    <col min="14593" max="14593" width="16" style="2979" customWidth="1"/>
    <col min="14594" max="14594" width="3.42578125" style="2979" customWidth="1"/>
    <col min="14595" max="14844" width="8.85546875" style="2979"/>
    <col min="14845" max="14845" width="40.28515625" style="2979" customWidth="1"/>
    <col min="14846" max="14846" width="14.42578125" style="2979" customWidth="1"/>
    <col min="14847" max="14847" width="16" style="2979" customWidth="1"/>
    <col min="14848" max="14848" width="14.42578125" style="2979" customWidth="1"/>
    <col min="14849" max="14849" width="16" style="2979" customWidth="1"/>
    <col min="14850" max="14850" width="3.42578125" style="2979" customWidth="1"/>
    <col min="14851" max="15100" width="8.85546875" style="2979"/>
    <col min="15101" max="15101" width="40.28515625" style="2979" customWidth="1"/>
    <col min="15102" max="15102" width="14.42578125" style="2979" customWidth="1"/>
    <col min="15103" max="15103" width="16" style="2979" customWidth="1"/>
    <col min="15104" max="15104" width="14.42578125" style="2979" customWidth="1"/>
    <col min="15105" max="15105" width="16" style="2979" customWidth="1"/>
    <col min="15106" max="15106" width="3.42578125" style="2979" customWidth="1"/>
    <col min="15107" max="15356" width="8.85546875" style="2979"/>
    <col min="15357" max="15357" width="40.28515625" style="2979" customWidth="1"/>
    <col min="15358" max="15358" width="14.42578125" style="2979" customWidth="1"/>
    <col min="15359" max="15359" width="16" style="2979" customWidth="1"/>
    <col min="15360" max="15360" width="14.42578125" style="2979" customWidth="1"/>
    <col min="15361" max="15361" width="16" style="2979" customWidth="1"/>
    <col min="15362" max="15362" width="3.42578125" style="2979" customWidth="1"/>
    <col min="15363" max="15612" width="8.85546875" style="2979"/>
    <col min="15613" max="15613" width="40.28515625" style="2979" customWidth="1"/>
    <col min="15614" max="15614" width="14.42578125" style="2979" customWidth="1"/>
    <col min="15615" max="15615" width="16" style="2979" customWidth="1"/>
    <col min="15616" max="15616" width="14.42578125" style="2979" customWidth="1"/>
    <col min="15617" max="15617" width="16" style="2979" customWidth="1"/>
    <col min="15618" max="15618" width="3.42578125" style="2979" customWidth="1"/>
    <col min="15619" max="15868" width="8.85546875" style="2979"/>
    <col min="15869" max="15869" width="40.28515625" style="2979" customWidth="1"/>
    <col min="15870" max="15870" width="14.42578125" style="2979" customWidth="1"/>
    <col min="15871" max="15871" width="16" style="2979" customWidth="1"/>
    <col min="15872" max="15872" width="14.42578125" style="2979" customWidth="1"/>
    <col min="15873" max="15873" width="16" style="2979" customWidth="1"/>
    <col min="15874" max="15874" width="3.42578125" style="2979" customWidth="1"/>
    <col min="15875" max="16124" width="8.85546875" style="2979"/>
    <col min="16125" max="16125" width="40.28515625" style="2979" customWidth="1"/>
    <col min="16126" max="16126" width="14.42578125" style="2979" customWidth="1"/>
    <col min="16127" max="16127" width="16" style="2979" customWidth="1"/>
    <col min="16128" max="16128" width="14.42578125" style="2979" customWidth="1"/>
    <col min="16129" max="16129" width="16" style="2979" customWidth="1"/>
    <col min="16130" max="16130" width="3.42578125" style="2979" customWidth="1"/>
    <col min="16131" max="16384" width="8.85546875" style="2979"/>
  </cols>
  <sheetData>
    <row r="1" spans="1:8" ht="20.100000000000001" customHeight="1" x14ac:dyDescent="0.25">
      <c r="A1" s="2977" t="s">
        <v>4649</v>
      </c>
      <c r="B1" s="2978"/>
      <c r="C1" s="2978"/>
      <c r="D1" s="2978"/>
    </row>
    <row r="2" spans="1:8" ht="20.100000000000001" customHeight="1" thickBot="1" x14ac:dyDescent="0.3">
      <c r="A2" s="2978"/>
      <c r="B2" s="2978"/>
      <c r="C2" s="2978"/>
      <c r="D2" s="2978"/>
    </row>
    <row r="3" spans="1:8" s="2905" customFormat="1" ht="20.100000000000001" customHeight="1" thickBot="1" x14ac:dyDescent="0.3">
      <c r="A3" s="2995"/>
      <c r="B3" s="2995"/>
      <c r="C3" s="3426" t="s">
        <v>4650</v>
      </c>
      <c r="D3" s="3426"/>
      <c r="E3" s="3426" t="s">
        <v>4651</v>
      </c>
      <c r="F3" s="3426"/>
      <c r="G3" s="2996" t="s">
        <v>4652</v>
      </c>
      <c r="H3" s="2996" t="s">
        <v>4653</v>
      </c>
    </row>
    <row r="4" spans="1:8" s="2905" customFormat="1" ht="20.100000000000001" customHeight="1" thickBot="1" x14ac:dyDescent="0.3">
      <c r="A4" s="2997"/>
      <c r="B4" s="2997"/>
      <c r="C4" s="2998" t="s">
        <v>4654</v>
      </c>
      <c r="D4" s="2998" t="s">
        <v>4655</v>
      </c>
      <c r="E4" s="2998" t="s">
        <v>4654</v>
      </c>
      <c r="F4" s="2998" t="s">
        <v>4655</v>
      </c>
      <c r="G4" s="2998" t="s">
        <v>4656</v>
      </c>
      <c r="H4" s="2998" t="s">
        <v>4654</v>
      </c>
    </row>
    <row r="5" spans="1:8" s="2905" customFormat="1" ht="20.100000000000001" customHeight="1" x14ac:dyDescent="0.25">
      <c r="A5" s="2999">
        <v>1</v>
      </c>
      <c r="B5" s="3000" t="s">
        <v>4636</v>
      </c>
      <c r="C5" s="3001">
        <v>200</v>
      </c>
      <c r="D5" s="3001" t="s">
        <v>4657</v>
      </c>
      <c r="E5" s="3001" t="s">
        <v>4657</v>
      </c>
      <c r="F5" s="3001" t="s">
        <v>4657</v>
      </c>
      <c r="G5" s="3001" t="s">
        <v>4657</v>
      </c>
      <c r="H5" s="3001" t="s">
        <v>4657</v>
      </c>
    </row>
    <row r="6" spans="1:8" s="2905" customFormat="1" ht="20.100000000000001" customHeight="1" x14ac:dyDescent="0.25">
      <c r="A6" s="2999">
        <v>2</v>
      </c>
      <c r="B6" s="3000" t="s">
        <v>4658</v>
      </c>
      <c r="C6" s="3001">
        <v>200</v>
      </c>
      <c r="D6" s="3001" t="s">
        <v>4657</v>
      </c>
      <c r="E6" s="3001" t="s">
        <v>4657</v>
      </c>
      <c r="F6" s="3001" t="s">
        <v>4657</v>
      </c>
      <c r="G6" s="3001" t="s">
        <v>4657</v>
      </c>
      <c r="H6" s="3001" t="s">
        <v>4657</v>
      </c>
    </row>
    <row r="7" spans="1:8" s="2905" customFormat="1" ht="20.100000000000001" customHeight="1" x14ac:dyDescent="0.25">
      <c r="A7" s="2999">
        <v>3</v>
      </c>
      <c r="B7" s="3000" t="s">
        <v>4659</v>
      </c>
      <c r="C7" s="3002">
        <v>100.48</v>
      </c>
      <c r="D7" s="2947" t="s">
        <v>16</v>
      </c>
      <c r="E7" s="2947" t="s">
        <v>16</v>
      </c>
      <c r="F7" s="2947" t="s">
        <v>16</v>
      </c>
      <c r="G7" s="2947" t="s">
        <v>16</v>
      </c>
      <c r="H7" s="2947" t="s">
        <v>16</v>
      </c>
    </row>
    <row r="8" spans="1:8" s="2905" customFormat="1" ht="20.100000000000001" customHeight="1" x14ac:dyDescent="0.25">
      <c r="A8" s="2999">
        <v>4</v>
      </c>
      <c r="B8" s="3000" t="s">
        <v>4660</v>
      </c>
      <c r="C8" s="3002">
        <v>100.48</v>
      </c>
      <c r="D8" s="2947" t="s">
        <v>16</v>
      </c>
      <c r="E8" s="2947" t="s">
        <v>16</v>
      </c>
      <c r="F8" s="2947" t="s">
        <v>16</v>
      </c>
      <c r="G8" s="2947" t="s">
        <v>16</v>
      </c>
      <c r="H8" s="2947" t="s">
        <v>16</v>
      </c>
    </row>
    <row r="9" spans="1:8" s="2905" customFormat="1" ht="20.100000000000001" customHeight="1" thickBot="1" x14ac:dyDescent="0.3">
      <c r="A9" s="3003"/>
      <c r="B9" s="2997"/>
      <c r="C9" s="3004"/>
      <c r="D9" s="3004"/>
      <c r="E9" s="3004"/>
      <c r="F9" s="3004"/>
      <c r="G9" s="3004"/>
      <c r="H9" s="3004"/>
    </row>
    <row r="10" spans="1:8" s="2994" customFormat="1" ht="20.100000000000001" customHeight="1" x14ac:dyDescent="0.25">
      <c r="A10" s="2953" t="s">
        <v>4661</v>
      </c>
    </row>
    <row r="11" spans="1:8" s="2994" customFormat="1" ht="20.100000000000001" customHeight="1" x14ac:dyDescent="0.25">
      <c r="A11" s="2953" t="s">
        <v>4662</v>
      </c>
    </row>
    <row r="12" spans="1:8" s="2994" customFormat="1" ht="20.100000000000001" customHeight="1" x14ac:dyDescent="0.25">
      <c r="A12" s="2953" t="s">
        <v>50</v>
      </c>
    </row>
    <row r="13" spans="1:8" s="2994" customFormat="1" ht="20.100000000000001" customHeight="1" x14ac:dyDescent="0.25">
      <c r="A13" s="2953"/>
    </row>
  </sheetData>
  <mergeCells count="2">
    <mergeCell ref="C3:D3"/>
    <mergeCell ref="E3:F3"/>
  </mergeCells>
  <pageMargins left="0.75" right="0.75" top="0.75" bottom="0.75" header="0.31496062992125984" footer="0"/>
  <pageSetup paperSize="9" scale="73"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W57"/>
  <sheetViews>
    <sheetView topLeftCell="A35" zoomScale="70" zoomScaleNormal="70" workbookViewId="0"/>
  </sheetViews>
  <sheetFormatPr defaultRowHeight="14.25" x14ac:dyDescent="0.25"/>
  <cols>
    <col min="1" max="1" width="15.7109375" style="2000" customWidth="1"/>
    <col min="2" max="4" width="15.7109375" style="474" customWidth="1"/>
    <col min="5" max="5" width="18" style="474" customWidth="1"/>
    <col min="6" max="8" width="15.7109375" style="474" customWidth="1"/>
    <col min="9" max="9" width="2" style="474" customWidth="1"/>
    <col min="10" max="10" width="2.85546875" style="474" customWidth="1"/>
    <col min="11" max="11" width="16.140625" style="474" bestFit="1" customWidth="1"/>
    <col min="12" max="12" width="17" style="474" bestFit="1" customWidth="1"/>
    <col min="13" max="13" width="17.28515625" style="474" bestFit="1" customWidth="1"/>
    <col min="14" max="17" width="16.140625" style="474" bestFit="1" customWidth="1"/>
    <col min="18" max="21" width="16" style="474" bestFit="1" customWidth="1"/>
    <col min="22" max="257" width="8.85546875" style="474"/>
    <col min="258" max="263" width="15.7109375" style="474" customWidth="1"/>
    <col min="264" max="264" width="2" style="474" customWidth="1"/>
    <col min="265" max="265" width="8.140625" style="474" customWidth="1"/>
    <col min="266" max="266" width="10.85546875" style="474" customWidth="1"/>
    <col min="267" max="268" width="8.85546875" style="474"/>
    <col min="269" max="269" width="11.28515625" style="474" bestFit="1" customWidth="1"/>
    <col min="270" max="513" width="8.85546875" style="474"/>
    <col min="514" max="519" width="15.7109375" style="474" customWidth="1"/>
    <col min="520" max="520" width="2" style="474" customWidth="1"/>
    <col min="521" max="521" width="8.140625" style="474" customWidth="1"/>
    <col min="522" max="522" width="10.85546875" style="474" customWidth="1"/>
    <col min="523" max="524" width="8.85546875" style="474"/>
    <col min="525" max="525" width="11.28515625" style="474" bestFit="1" customWidth="1"/>
    <col min="526" max="769" width="8.85546875" style="474"/>
    <col min="770" max="775" width="15.7109375" style="474" customWidth="1"/>
    <col min="776" max="776" width="2" style="474" customWidth="1"/>
    <col min="777" max="777" width="8.140625" style="474" customWidth="1"/>
    <col min="778" max="778" width="10.85546875" style="474" customWidth="1"/>
    <col min="779" max="780" width="8.85546875" style="474"/>
    <col min="781" max="781" width="11.28515625" style="474" bestFit="1" customWidth="1"/>
    <col min="782" max="1025" width="8.85546875" style="474"/>
    <col min="1026" max="1031" width="15.7109375" style="474" customWidth="1"/>
    <col min="1032" max="1032" width="2" style="474" customWidth="1"/>
    <col min="1033" max="1033" width="8.140625" style="474" customWidth="1"/>
    <col min="1034" max="1034" width="10.85546875" style="474" customWidth="1"/>
    <col min="1035" max="1036" width="8.85546875" style="474"/>
    <col min="1037" max="1037" width="11.28515625" style="474" bestFit="1" customWidth="1"/>
    <col min="1038" max="1281" width="8.85546875" style="474"/>
    <col min="1282" max="1287" width="15.7109375" style="474" customWidth="1"/>
    <col min="1288" max="1288" width="2" style="474" customWidth="1"/>
    <col min="1289" max="1289" width="8.140625" style="474" customWidth="1"/>
    <col min="1290" max="1290" width="10.85546875" style="474" customWidth="1"/>
    <col min="1291" max="1292" width="8.85546875" style="474"/>
    <col min="1293" max="1293" width="11.28515625" style="474" bestFit="1" customWidth="1"/>
    <col min="1294" max="1537" width="8.85546875" style="474"/>
    <col min="1538" max="1543" width="15.7109375" style="474" customWidth="1"/>
    <col min="1544" max="1544" width="2" style="474" customWidth="1"/>
    <col min="1545" max="1545" width="8.140625" style="474" customWidth="1"/>
    <col min="1546" max="1546" width="10.85546875" style="474" customWidth="1"/>
    <col min="1547" max="1548" width="8.85546875" style="474"/>
    <col min="1549" max="1549" width="11.28515625" style="474" bestFit="1" customWidth="1"/>
    <col min="1550" max="1793" width="8.85546875" style="474"/>
    <col min="1794" max="1799" width="15.7109375" style="474" customWidth="1"/>
    <col min="1800" max="1800" width="2" style="474" customWidth="1"/>
    <col min="1801" max="1801" width="8.140625" style="474" customWidth="1"/>
    <col min="1802" max="1802" width="10.85546875" style="474" customWidth="1"/>
    <col min="1803" max="1804" width="8.85546875" style="474"/>
    <col min="1805" max="1805" width="11.28515625" style="474" bestFit="1" customWidth="1"/>
    <col min="1806" max="2049" width="8.85546875" style="474"/>
    <col min="2050" max="2055" width="15.7109375" style="474" customWidth="1"/>
    <col min="2056" max="2056" width="2" style="474" customWidth="1"/>
    <col min="2057" max="2057" width="8.140625" style="474" customWidth="1"/>
    <col min="2058" max="2058" width="10.85546875" style="474" customWidth="1"/>
    <col min="2059" max="2060" width="8.85546875" style="474"/>
    <col min="2061" max="2061" width="11.28515625" style="474" bestFit="1" customWidth="1"/>
    <col min="2062" max="2305" width="8.85546875" style="474"/>
    <col min="2306" max="2311" width="15.7109375" style="474" customWidth="1"/>
    <col min="2312" max="2312" width="2" style="474" customWidth="1"/>
    <col min="2313" max="2313" width="8.140625" style="474" customWidth="1"/>
    <col min="2314" max="2314" width="10.85546875" style="474" customWidth="1"/>
    <col min="2315" max="2316" width="8.85546875" style="474"/>
    <col min="2317" max="2317" width="11.28515625" style="474" bestFit="1" customWidth="1"/>
    <col min="2318" max="2561" width="8.85546875" style="474"/>
    <col min="2562" max="2567" width="15.7109375" style="474" customWidth="1"/>
    <col min="2568" max="2568" width="2" style="474" customWidth="1"/>
    <col min="2569" max="2569" width="8.140625" style="474" customWidth="1"/>
    <col min="2570" max="2570" width="10.85546875" style="474" customWidth="1"/>
    <col min="2571" max="2572" width="8.85546875" style="474"/>
    <col min="2573" max="2573" width="11.28515625" style="474" bestFit="1" customWidth="1"/>
    <col min="2574" max="2817" width="8.85546875" style="474"/>
    <col min="2818" max="2823" width="15.7109375" style="474" customWidth="1"/>
    <col min="2824" max="2824" width="2" style="474" customWidth="1"/>
    <col min="2825" max="2825" width="8.140625" style="474" customWidth="1"/>
    <col min="2826" max="2826" width="10.85546875" style="474" customWidth="1"/>
    <col min="2827" max="2828" width="8.85546875" style="474"/>
    <col min="2829" max="2829" width="11.28515625" style="474" bestFit="1" customWidth="1"/>
    <col min="2830" max="3073" width="8.85546875" style="474"/>
    <col min="3074" max="3079" width="15.7109375" style="474" customWidth="1"/>
    <col min="3080" max="3080" width="2" style="474" customWidth="1"/>
    <col min="3081" max="3081" width="8.140625" style="474" customWidth="1"/>
    <col min="3082" max="3082" width="10.85546875" style="474" customWidth="1"/>
    <col min="3083" max="3084" width="8.85546875" style="474"/>
    <col min="3085" max="3085" width="11.28515625" style="474" bestFit="1" customWidth="1"/>
    <col min="3086" max="3329" width="8.85546875" style="474"/>
    <col min="3330" max="3335" width="15.7109375" style="474" customWidth="1"/>
    <col min="3336" max="3336" width="2" style="474" customWidth="1"/>
    <col min="3337" max="3337" width="8.140625" style="474" customWidth="1"/>
    <col min="3338" max="3338" width="10.85546875" style="474" customWidth="1"/>
    <col min="3339" max="3340" width="8.85546875" style="474"/>
    <col min="3341" max="3341" width="11.28515625" style="474" bestFit="1" customWidth="1"/>
    <col min="3342" max="3585" width="8.85546875" style="474"/>
    <col min="3586" max="3591" width="15.7109375" style="474" customWidth="1"/>
    <col min="3592" max="3592" width="2" style="474" customWidth="1"/>
    <col min="3593" max="3593" width="8.140625" style="474" customWidth="1"/>
    <col min="3594" max="3594" width="10.85546875" style="474" customWidth="1"/>
    <col min="3595" max="3596" width="8.85546875" style="474"/>
    <col min="3597" max="3597" width="11.28515625" style="474" bestFit="1" customWidth="1"/>
    <col min="3598" max="3841" width="8.85546875" style="474"/>
    <col min="3842" max="3847" width="15.7109375" style="474" customWidth="1"/>
    <col min="3848" max="3848" width="2" style="474" customWidth="1"/>
    <col min="3849" max="3849" width="8.140625" style="474" customWidth="1"/>
    <col min="3850" max="3850" width="10.85546875" style="474" customWidth="1"/>
    <col min="3851" max="3852" width="8.85546875" style="474"/>
    <col min="3853" max="3853" width="11.28515625" style="474" bestFit="1" customWidth="1"/>
    <col min="3854" max="4097" width="8.85546875" style="474"/>
    <col min="4098" max="4103" width="15.7109375" style="474" customWidth="1"/>
    <col min="4104" max="4104" width="2" style="474" customWidth="1"/>
    <col min="4105" max="4105" width="8.140625" style="474" customWidth="1"/>
    <col min="4106" max="4106" width="10.85546875" style="474" customWidth="1"/>
    <col min="4107" max="4108" width="8.85546875" style="474"/>
    <col min="4109" max="4109" width="11.28515625" style="474" bestFit="1" customWidth="1"/>
    <col min="4110" max="4353" width="8.85546875" style="474"/>
    <col min="4354" max="4359" width="15.7109375" style="474" customWidth="1"/>
    <col min="4360" max="4360" width="2" style="474" customWidth="1"/>
    <col min="4361" max="4361" width="8.140625" style="474" customWidth="1"/>
    <col min="4362" max="4362" width="10.85546875" style="474" customWidth="1"/>
    <col min="4363" max="4364" width="8.85546875" style="474"/>
    <col min="4365" max="4365" width="11.28515625" style="474" bestFit="1" customWidth="1"/>
    <col min="4366" max="4609" width="8.85546875" style="474"/>
    <col min="4610" max="4615" width="15.7109375" style="474" customWidth="1"/>
    <col min="4616" max="4616" width="2" style="474" customWidth="1"/>
    <col min="4617" max="4617" width="8.140625" style="474" customWidth="1"/>
    <col min="4618" max="4618" width="10.85546875" style="474" customWidth="1"/>
    <col min="4619" max="4620" width="8.85546875" style="474"/>
    <col min="4621" max="4621" width="11.28515625" style="474" bestFit="1" customWidth="1"/>
    <col min="4622" max="4865" width="8.85546875" style="474"/>
    <col min="4866" max="4871" width="15.7109375" style="474" customWidth="1"/>
    <col min="4872" max="4872" width="2" style="474" customWidth="1"/>
    <col min="4873" max="4873" width="8.140625" style="474" customWidth="1"/>
    <col min="4874" max="4874" width="10.85546875" style="474" customWidth="1"/>
    <col min="4875" max="4876" width="8.85546875" style="474"/>
    <col min="4877" max="4877" width="11.28515625" style="474" bestFit="1" customWidth="1"/>
    <col min="4878" max="5121" width="8.85546875" style="474"/>
    <col min="5122" max="5127" width="15.7109375" style="474" customWidth="1"/>
    <col min="5128" max="5128" width="2" style="474" customWidth="1"/>
    <col min="5129" max="5129" width="8.140625" style="474" customWidth="1"/>
    <col min="5130" max="5130" width="10.85546875" style="474" customWidth="1"/>
    <col min="5131" max="5132" width="8.85546875" style="474"/>
    <col min="5133" max="5133" width="11.28515625" style="474" bestFit="1" customWidth="1"/>
    <col min="5134" max="5377" width="8.85546875" style="474"/>
    <col min="5378" max="5383" width="15.7109375" style="474" customWidth="1"/>
    <col min="5384" max="5384" width="2" style="474" customWidth="1"/>
    <col min="5385" max="5385" width="8.140625" style="474" customWidth="1"/>
    <col min="5386" max="5386" width="10.85546875" style="474" customWidth="1"/>
    <col min="5387" max="5388" width="8.85546875" style="474"/>
    <col min="5389" max="5389" width="11.28515625" style="474" bestFit="1" customWidth="1"/>
    <col min="5390" max="5633" width="8.85546875" style="474"/>
    <col min="5634" max="5639" width="15.7109375" style="474" customWidth="1"/>
    <col min="5640" max="5640" width="2" style="474" customWidth="1"/>
    <col min="5641" max="5641" width="8.140625" style="474" customWidth="1"/>
    <col min="5642" max="5642" width="10.85546875" style="474" customWidth="1"/>
    <col min="5643" max="5644" width="8.85546875" style="474"/>
    <col min="5645" max="5645" width="11.28515625" style="474" bestFit="1" customWidth="1"/>
    <col min="5646" max="5889" width="8.85546875" style="474"/>
    <col min="5890" max="5895" width="15.7109375" style="474" customWidth="1"/>
    <col min="5896" max="5896" width="2" style="474" customWidth="1"/>
    <col min="5897" max="5897" width="8.140625" style="474" customWidth="1"/>
    <col min="5898" max="5898" width="10.85546875" style="474" customWidth="1"/>
    <col min="5899" max="5900" width="8.85546875" style="474"/>
    <col min="5901" max="5901" width="11.28515625" style="474" bestFit="1" customWidth="1"/>
    <col min="5902" max="6145" width="8.85546875" style="474"/>
    <col min="6146" max="6151" width="15.7109375" style="474" customWidth="1"/>
    <col min="6152" max="6152" width="2" style="474" customWidth="1"/>
    <col min="6153" max="6153" width="8.140625" style="474" customWidth="1"/>
    <col min="6154" max="6154" width="10.85546875" style="474" customWidth="1"/>
    <col min="6155" max="6156" width="8.85546875" style="474"/>
    <col min="6157" max="6157" width="11.28515625" style="474" bestFit="1" customWidth="1"/>
    <col min="6158" max="6401" width="8.85546875" style="474"/>
    <col min="6402" max="6407" width="15.7109375" style="474" customWidth="1"/>
    <col min="6408" max="6408" width="2" style="474" customWidth="1"/>
    <col min="6409" max="6409" width="8.140625" style="474" customWidth="1"/>
    <col min="6410" max="6410" width="10.85546875" style="474" customWidth="1"/>
    <col min="6411" max="6412" width="8.85546875" style="474"/>
    <col min="6413" max="6413" width="11.28515625" style="474" bestFit="1" customWidth="1"/>
    <col min="6414" max="6657" width="8.85546875" style="474"/>
    <col min="6658" max="6663" width="15.7109375" style="474" customWidth="1"/>
    <col min="6664" max="6664" width="2" style="474" customWidth="1"/>
    <col min="6665" max="6665" width="8.140625" style="474" customWidth="1"/>
    <col min="6666" max="6666" width="10.85546875" style="474" customWidth="1"/>
    <col min="6667" max="6668" width="8.85546875" style="474"/>
    <col min="6669" max="6669" width="11.28515625" style="474" bestFit="1" customWidth="1"/>
    <col min="6670" max="6913" width="8.85546875" style="474"/>
    <col min="6914" max="6919" width="15.7109375" style="474" customWidth="1"/>
    <col min="6920" max="6920" width="2" style="474" customWidth="1"/>
    <col min="6921" max="6921" width="8.140625" style="474" customWidth="1"/>
    <col min="6922" max="6922" width="10.85546875" style="474" customWidth="1"/>
    <col min="6923" max="6924" width="8.85546875" style="474"/>
    <col min="6925" max="6925" width="11.28515625" style="474" bestFit="1" customWidth="1"/>
    <col min="6926" max="7169" width="8.85546875" style="474"/>
    <col min="7170" max="7175" width="15.7109375" style="474" customWidth="1"/>
    <col min="7176" max="7176" width="2" style="474" customWidth="1"/>
    <col min="7177" max="7177" width="8.140625" style="474" customWidth="1"/>
    <col min="7178" max="7178" width="10.85546875" style="474" customWidth="1"/>
    <col min="7179" max="7180" width="8.85546875" style="474"/>
    <col min="7181" max="7181" width="11.28515625" style="474" bestFit="1" customWidth="1"/>
    <col min="7182" max="7425" width="8.85546875" style="474"/>
    <col min="7426" max="7431" width="15.7109375" style="474" customWidth="1"/>
    <col min="7432" max="7432" width="2" style="474" customWidth="1"/>
    <col min="7433" max="7433" width="8.140625" style="474" customWidth="1"/>
    <col min="7434" max="7434" width="10.85546875" style="474" customWidth="1"/>
    <col min="7435" max="7436" width="8.85546875" style="474"/>
    <col min="7437" max="7437" width="11.28515625" style="474" bestFit="1" customWidth="1"/>
    <col min="7438" max="7681" width="8.85546875" style="474"/>
    <col min="7682" max="7687" width="15.7109375" style="474" customWidth="1"/>
    <col min="7688" max="7688" width="2" style="474" customWidth="1"/>
    <col min="7689" max="7689" width="8.140625" style="474" customWidth="1"/>
    <col min="7690" max="7690" width="10.85546875" style="474" customWidth="1"/>
    <col min="7691" max="7692" width="8.85546875" style="474"/>
    <col min="7693" max="7693" width="11.28515625" style="474" bestFit="1" customWidth="1"/>
    <col min="7694" max="7937" width="8.85546875" style="474"/>
    <col min="7938" max="7943" width="15.7109375" style="474" customWidth="1"/>
    <col min="7944" max="7944" width="2" style="474" customWidth="1"/>
    <col min="7945" max="7945" width="8.140625" style="474" customWidth="1"/>
    <col min="7946" max="7946" width="10.85546875" style="474" customWidth="1"/>
    <col min="7947" max="7948" width="8.85546875" style="474"/>
    <col min="7949" max="7949" width="11.28515625" style="474" bestFit="1" customWidth="1"/>
    <col min="7950" max="8193" width="8.85546875" style="474"/>
    <col min="8194" max="8199" width="15.7109375" style="474" customWidth="1"/>
    <col min="8200" max="8200" width="2" style="474" customWidth="1"/>
    <col min="8201" max="8201" width="8.140625" style="474" customWidth="1"/>
    <col min="8202" max="8202" width="10.85546875" style="474" customWidth="1"/>
    <col min="8203" max="8204" width="8.85546875" style="474"/>
    <col min="8205" max="8205" width="11.28515625" style="474" bestFit="1" customWidth="1"/>
    <col min="8206" max="8449" width="8.85546875" style="474"/>
    <col min="8450" max="8455" width="15.7109375" style="474" customWidth="1"/>
    <col min="8456" max="8456" width="2" style="474" customWidth="1"/>
    <col min="8457" max="8457" width="8.140625" style="474" customWidth="1"/>
    <col min="8458" max="8458" width="10.85546875" style="474" customWidth="1"/>
    <col min="8459" max="8460" width="8.85546875" style="474"/>
    <col min="8461" max="8461" width="11.28515625" style="474" bestFit="1" customWidth="1"/>
    <col min="8462" max="8705" width="8.85546875" style="474"/>
    <col min="8706" max="8711" width="15.7109375" style="474" customWidth="1"/>
    <col min="8712" max="8712" width="2" style="474" customWidth="1"/>
    <col min="8713" max="8713" width="8.140625" style="474" customWidth="1"/>
    <col min="8714" max="8714" width="10.85546875" style="474" customWidth="1"/>
    <col min="8715" max="8716" width="8.85546875" style="474"/>
    <col min="8717" max="8717" width="11.28515625" style="474" bestFit="1" customWidth="1"/>
    <col min="8718" max="8961" width="8.85546875" style="474"/>
    <col min="8962" max="8967" width="15.7109375" style="474" customWidth="1"/>
    <col min="8968" max="8968" width="2" style="474" customWidth="1"/>
    <col min="8969" max="8969" width="8.140625" style="474" customWidth="1"/>
    <col min="8970" max="8970" width="10.85546875" style="474" customWidth="1"/>
    <col min="8971" max="8972" width="8.85546875" style="474"/>
    <col min="8973" max="8973" width="11.28515625" style="474" bestFit="1" customWidth="1"/>
    <col min="8974" max="9217" width="8.85546875" style="474"/>
    <col min="9218" max="9223" width="15.7109375" style="474" customWidth="1"/>
    <col min="9224" max="9224" width="2" style="474" customWidth="1"/>
    <col min="9225" max="9225" width="8.140625" style="474" customWidth="1"/>
    <col min="9226" max="9226" width="10.85546875" style="474" customWidth="1"/>
    <col min="9227" max="9228" width="8.85546875" style="474"/>
    <col min="9229" max="9229" width="11.28515625" style="474" bestFit="1" customWidth="1"/>
    <col min="9230" max="9473" width="8.85546875" style="474"/>
    <col min="9474" max="9479" width="15.7109375" style="474" customWidth="1"/>
    <col min="9480" max="9480" width="2" style="474" customWidth="1"/>
    <col min="9481" max="9481" width="8.140625" style="474" customWidth="1"/>
    <col min="9482" max="9482" width="10.85546875" style="474" customWidth="1"/>
    <col min="9483" max="9484" width="8.85546875" style="474"/>
    <col min="9485" max="9485" width="11.28515625" style="474" bestFit="1" customWidth="1"/>
    <col min="9486" max="9729" width="8.85546875" style="474"/>
    <col min="9730" max="9735" width="15.7109375" style="474" customWidth="1"/>
    <col min="9736" max="9736" width="2" style="474" customWidth="1"/>
    <col min="9737" max="9737" width="8.140625" style="474" customWidth="1"/>
    <col min="9738" max="9738" width="10.85546875" style="474" customWidth="1"/>
    <col min="9739" max="9740" width="8.85546875" style="474"/>
    <col min="9741" max="9741" width="11.28515625" style="474" bestFit="1" customWidth="1"/>
    <col min="9742" max="9985" width="8.85546875" style="474"/>
    <col min="9986" max="9991" width="15.7109375" style="474" customWidth="1"/>
    <col min="9992" max="9992" width="2" style="474" customWidth="1"/>
    <col min="9993" max="9993" width="8.140625" style="474" customWidth="1"/>
    <col min="9994" max="9994" width="10.85546875" style="474" customWidth="1"/>
    <col min="9995" max="9996" width="8.85546875" style="474"/>
    <col min="9997" max="9997" width="11.28515625" style="474" bestFit="1" customWidth="1"/>
    <col min="9998" max="10241" width="8.85546875" style="474"/>
    <col min="10242" max="10247" width="15.7109375" style="474" customWidth="1"/>
    <col min="10248" max="10248" width="2" style="474" customWidth="1"/>
    <col min="10249" max="10249" width="8.140625" style="474" customWidth="1"/>
    <col min="10250" max="10250" width="10.85546875" style="474" customWidth="1"/>
    <col min="10251" max="10252" width="8.85546875" style="474"/>
    <col min="10253" max="10253" width="11.28515625" style="474" bestFit="1" customWidth="1"/>
    <col min="10254" max="10497" width="8.85546875" style="474"/>
    <col min="10498" max="10503" width="15.7109375" style="474" customWidth="1"/>
    <col min="10504" max="10504" width="2" style="474" customWidth="1"/>
    <col min="10505" max="10505" width="8.140625" style="474" customWidth="1"/>
    <col min="10506" max="10506" width="10.85546875" style="474" customWidth="1"/>
    <col min="10507" max="10508" width="8.85546875" style="474"/>
    <col min="10509" max="10509" width="11.28515625" style="474" bestFit="1" customWidth="1"/>
    <col min="10510" max="10753" width="8.85546875" style="474"/>
    <col min="10754" max="10759" width="15.7109375" style="474" customWidth="1"/>
    <col min="10760" max="10760" width="2" style="474" customWidth="1"/>
    <col min="10761" max="10761" width="8.140625" style="474" customWidth="1"/>
    <col min="10762" max="10762" width="10.85546875" style="474" customWidth="1"/>
    <col min="10763" max="10764" width="8.85546875" style="474"/>
    <col min="10765" max="10765" width="11.28515625" style="474" bestFit="1" customWidth="1"/>
    <col min="10766" max="11009" width="8.85546875" style="474"/>
    <col min="11010" max="11015" width="15.7109375" style="474" customWidth="1"/>
    <col min="11016" max="11016" width="2" style="474" customWidth="1"/>
    <col min="11017" max="11017" width="8.140625" style="474" customWidth="1"/>
    <col min="11018" max="11018" width="10.85546875" style="474" customWidth="1"/>
    <col min="11019" max="11020" width="8.85546875" style="474"/>
    <col min="11021" max="11021" width="11.28515625" style="474" bestFit="1" customWidth="1"/>
    <col min="11022" max="11265" width="8.85546875" style="474"/>
    <col min="11266" max="11271" width="15.7109375" style="474" customWidth="1"/>
    <col min="11272" max="11272" width="2" style="474" customWidth="1"/>
    <col min="11273" max="11273" width="8.140625" style="474" customWidth="1"/>
    <col min="11274" max="11274" width="10.85546875" style="474" customWidth="1"/>
    <col min="11275" max="11276" width="8.85546875" style="474"/>
    <col min="11277" max="11277" width="11.28515625" style="474" bestFit="1" customWidth="1"/>
    <col min="11278" max="11521" width="8.85546875" style="474"/>
    <col min="11522" max="11527" width="15.7109375" style="474" customWidth="1"/>
    <col min="11528" max="11528" width="2" style="474" customWidth="1"/>
    <col min="11529" max="11529" width="8.140625" style="474" customWidth="1"/>
    <col min="11530" max="11530" width="10.85546875" style="474" customWidth="1"/>
    <col min="11531" max="11532" width="8.85546875" style="474"/>
    <col min="11533" max="11533" width="11.28515625" style="474" bestFit="1" customWidth="1"/>
    <col min="11534" max="11777" width="8.85546875" style="474"/>
    <col min="11778" max="11783" width="15.7109375" style="474" customWidth="1"/>
    <col min="11784" max="11784" width="2" style="474" customWidth="1"/>
    <col min="11785" max="11785" width="8.140625" style="474" customWidth="1"/>
    <col min="11786" max="11786" width="10.85546875" style="474" customWidth="1"/>
    <col min="11787" max="11788" width="8.85546875" style="474"/>
    <col min="11789" max="11789" width="11.28515625" style="474" bestFit="1" customWidth="1"/>
    <col min="11790" max="12033" width="8.85546875" style="474"/>
    <col min="12034" max="12039" width="15.7109375" style="474" customWidth="1"/>
    <col min="12040" max="12040" width="2" style="474" customWidth="1"/>
    <col min="12041" max="12041" width="8.140625" style="474" customWidth="1"/>
    <col min="12042" max="12042" width="10.85546875" style="474" customWidth="1"/>
    <col min="12043" max="12044" width="8.85546875" style="474"/>
    <col min="12045" max="12045" width="11.28515625" style="474" bestFit="1" customWidth="1"/>
    <col min="12046" max="12289" width="8.85546875" style="474"/>
    <col min="12290" max="12295" width="15.7109375" style="474" customWidth="1"/>
    <col min="12296" max="12296" width="2" style="474" customWidth="1"/>
    <col min="12297" max="12297" width="8.140625" style="474" customWidth="1"/>
    <col min="12298" max="12298" width="10.85546875" style="474" customWidth="1"/>
    <col min="12299" max="12300" width="8.85546875" style="474"/>
    <col min="12301" max="12301" width="11.28515625" style="474" bestFit="1" customWidth="1"/>
    <col min="12302" max="12545" width="8.85546875" style="474"/>
    <col min="12546" max="12551" width="15.7109375" style="474" customWidth="1"/>
    <col min="12552" max="12552" width="2" style="474" customWidth="1"/>
    <col min="12553" max="12553" width="8.140625" style="474" customWidth="1"/>
    <col min="12554" max="12554" width="10.85546875" style="474" customWidth="1"/>
    <col min="12555" max="12556" width="8.85546875" style="474"/>
    <col min="12557" max="12557" width="11.28515625" style="474" bestFit="1" customWidth="1"/>
    <col min="12558" max="12801" width="8.85546875" style="474"/>
    <col min="12802" max="12807" width="15.7109375" style="474" customWidth="1"/>
    <col min="12808" max="12808" width="2" style="474" customWidth="1"/>
    <col min="12809" max="12809" width="8.140625" style="474" customWidth="1"/>
    <col min="12810" max="12810" width="10.85546875" style="474" customWidth="1"/>
    <col min="12811" max="12812" width="8.85546875" style="474"/>
    <col min="12813" max="12813" width="11.28515625" style="474" bestFit="1" customWidth="1"/>
    <col min="12814" max="13057" width="8.85546875" style="474"/>
    <col min="13058" max="13063" width="15.7109375" style="474" customWidth="1"/>
    <col min="13064" max="13064" width="2" style="474" customWidth="1"/>
    <col min="13065" max="13065" width="8.140625" style="474" customWidth="1"/>
    <col min="13066" max="13066" width="10.85546875" style="474" customWidth="1"/>
    <col min="13067" max="13068" width="8.85546875" style="474"/>
    <col min="13069" max="13069" width="11.28515625" style="474" bestFit="1" customWidth="1"/>
    <col min="13070" max="13313" width="8.85546875" style="474"/>
    <col min="13314" max="13319" width="15.7109375" style="474" customWidth="1"/>
    <col min="13320" max="13320" width="2" style="474" customWidth="1"/>
    <col min="13321" max="13321" width="8.140625" style="474" customWidth="1"/>
    <col min="13322" max="13322" width="10.85546875" style="474" customWidth="1"/>
    <col min="13323" max="13324" width="8.85546875" style="474"/>
    <col min="13325" max="13325" width="11.28515625" style="474" bestFit="1" customWidth="1"/>
    <col min="13326" max="13569" width="8.85546875" style="474"/>
    <col min="13570" max="13575" width="15.7109375" style="474" customWidth="1"/>
    <col min="13576" max="13576" width="2" style="474" customWidth="1"/>
    <col min="13577" max="13577" width="8.140625" style="474" customWidth="1"/>
    <col min="13578" max="13578" width="10.85546875" style="474" customWidth="1"/>
    <col min="13579" max="13580" width="8.85546875" style="474"/>
    <col min="13581" max="13581" width="11.28515625" style="474" bestFit="1" customWidth="1"/>
    <col min="13582" max="13825" width="8.85546875" style="474"/>
    <col min="13826" max="13831" width="15.7109375" style="474" customWidth="1"/>
    <col min="13832" max="13832" width="2" style="474" customWidth="1"/>
    <col min="13833" max="13833" width="8.140625" style="474" customWidth="1"/>
    <col min="13834" max="13834" width="10.85546875" style="474" customWidth="1"/>
    <col min="13835" max="13836" width="8.85546875" style="474"/>
    <col min="13837" max="13837" width="11.28515625" style="474" bestFit="1" customWidth="1"/>
    <col min="13838" max="14081" width="8.85546875" style="474"/>
    <col min="14082" max="14087" width="15.7109375" style="474" customWidth="1"/>
    <col min="14088" max="14088" width="2" style="474" customWidth="1"/>
    <col min="14089" max="14089" width="8.140625" style="474" customWidth="1"/>
    <col min="14090" max="14090" width="10.85546875" style="474" customWidth="1"/>
    <col min="14091" max="14092" width="8.85546875" style="474"/>
    <col min="14093" max="14093" width="11.28515625" style="474" bestFit="1" customWidth="1"/>
    <col min="14094" max="14337" width="8.85546875" style="474"/>
    <col min="14338" max="14343" width="15.7109375" style="474" customWidth="1"/>
    <col min="14344" max="14344" width="2" style="474" customWidth="1"/>
    <col min="14345" max="14345" width="8.140625" style="474" customWidth="1"/>
    <col min="14346" max="14346" width="10.85546875" style="474" customWidth="1"/>
    <col min="14347" max="14348" width="8.85546875" style="474"/>
    <col min="14349" max="14349" width="11.28515625" style="474" bestFit="1" customWidth="1"/>
    <col min="14350" max="14593" width="8.85546875" style="474"/>
    <col min="14594" max="14599" width="15.7109375" style="474" customWidth="1"/>
    <col min="14600" max="14600" width="2" style="474" customWidth="1"/>
    <col min="14601" max="14601" width="8.140625" style="474" customWidth="1"/>
    <col min="14602" max="14602" width="10.85546875" style="474" customWidth="1"/>
    <col min="14603" max="14604" width="8.85546875" style="474"/>
    <col min="14605" max="14605" width="11.28515625" style="474" bestFit="1" customWidth="1"/>
    <col min="14606" max="14849" width="8.85546875" style="474"/>
    <col min="14850" max="14855" width="15.7109375" style="474" customWidth="1"/>
    <col min="14856" max="14856" width="2" style="474" customWidth="1"/>
    <col min="14857" max="14857" width="8.140625" style="474" customWidth="1"/>
    <col min="14858" max="14858" width="10.85546875" style="474" customWidth="1"/>
    <col min="14859" max="14860" width="8.85546875" style="474"/>
    <col min="14861" max="14861" width="11.28515625" style="474" bestFit="1" customWidth="1"/>
    <col min="14862" max="15105" width="8.85546875" style="474"/>
    <col min="15106" max="15111" width="15.7109375" style="474" customWidth="1"/>
    <col min="15112" max="15112" width="2" style="474" customWidth="1"/>
    <col min="15113" max="15113" width="8.140625" style="474" customWidth="1"/>
    <col min="15114" max="15114" width="10.85546875" style="474" customWidth="1"/>
    <col min="15115" max="15116" width="8.85546875" style="474"/>
    <col min="15117" max="15117" width="11.28515625" style="474" bestFit="1" customWidth="1"/>
    <col min="15118" max="15361" width="8.85546875" style="474"/>
    <col min="15362" max="15367" width="15.7109375" style="474" customWidth="1"/>
    <col min="15368" max="15368" width="2" style="474" customWidth="1"/>
    <col min="15369" max="15369" width="8.140625" style="474" customWidth="1"/>
    <col min="15370" max="15370" width="10.85546875" style="474" customWidth="1"/>
    <col min="15371" max="15372" width="8.85546875" style="474"/>
    <col min="15373" max="15373" width="11.28515625" style="474" bestFit="1" customWidth="1"/>
    <col min="15374" max="15617" width="8.85546875" style="474"/>
    <col min="15618" max="15623" width="15.7109375" style="474" customWidth="1"/>
    <col min="15624" max="15624" width="2" style="474" customWidth="1"/>
    <col min="15625" max="15625" width="8.140625" style="474" customWidth="1"/>
    <col min="15626" max="15626" width="10.85546875" style="474" customWidth="1"/>
    <col min="15627" max="15628" width="8.85546875" style="474"/>
    <col min="15629" max="15629" width="11.28515625" style="474" bestFit="1" customWidth="1"/>
    <col min="15630" max="15873" width="8.85546875" style="474"/>
    <col min="15874" max="15879" width="15.7109375" style="474" customWidth="1"/>
    <col min="15880" max="15880" width="2" style="474" customWidth="1"/>
    <col min="15881" max="15881" width="8.140625" style="474" customWidth="1"/>
    <col min="15882" max="15882" width="10.85546875" style="474" customWidth="1"/>
    <col min="15883" max="15884" width="8.85546875" style="474"/>
    <col min="15885" max="15885" width="11.28515625" style="474" bestFit="1" customWidth="1"/>
    <col min="15886" max="16129" width="8.85546875" style="474"/>
    <col min="16130" max="16135" width="15.7109375" style="474" customWidth="1"/>
    <col min="16136" max="16136" width="2" style="474" customWidth="1"/>
    <col min="16137" max="16137" width="8.140625" style="474" customWidth="1"/>
    <col min="16138" max="16138" width="10.85546875" style="474" customWidth="1"/>
    <col min="16139" max="16140" width="8.85546875" style="474"/>
    <col min="16141" max="16141" width="11.28515625" style="474" bestFit="1" customWidth="1"/>
    <col min="16142" max="16384" width="8.85546875" style="474"/>
  </cols>
  <sheetData>
    <row r="1" spans="1:257" ht="18.75" x14ac:dyDescent="0.25">
      <c r="A1" s="464" t="s">
        <v>4663</v>
      </c>
      <c r="B1" s="3005"/>
      <c r="C1" s="3005"/>
      <c r="D1" s="3005"/>
      <c r="E1" s="3005"/>
      <c r="F1" s="3005"/>
      <c r="G1" s="3005"/>
      <c r="H1" s="3005"/>
      <c r="I1" s="3005"/>
      <c r="J1" s="3005"/>
      <c r="K1" s="3005"/>
      <c r="L1" s="3005"/>
      <c r="M1" s="3005"/>
      <c r="N1" s="3005"/>
      <c r="O1" s="3005"/>
      <c r="P1" s="3005"/>
      <c r="Q1" s="3005"/>
      <c r="R1" s="3005"/>
      <c r="S1" s="3005"/>
      <c r="T1" s="3005"/>
      <c r="U1" s="3005"/>
      <c r="V1" s="3005"/>
      <c r="W1" s="3005"/>
      <c r="X1" s="3005"/>
      <c r="Y1" s="3005"/>
      <c r="Z1" s="3005"/>
      <c r="AA1" s="3005"/>
      <c r="AB1" s="3005"/>
      <c r="AC1" s="3005"/>
      <c r="AD1" s="3005"/>
      <c r="AE1" s="3005"/>
      <c r="AF1" s="3005"/>
      <c r="AG1" s="3005"/>
      <c r="AH1" s="3005"/>
      <c r="AI1" s="3005"/>
      <c r="AJ1" s="3005"/>
      <c r="AK1" s="3005"/>
      <c r="AL1" s="3005"/>
      <c r="AM1" s="3005"/>
      <c r="AN1" s="3005"/>
      <c r="AO1" s="3005"/>
      <c r="AP1" s="3005"/>
      <c r="AQ1" s="3005"/>
      <c r="AR1" s="3005"/>
      <c r="AS1" s="3005"/>
      <c r="AT1" s="3005"/>
      <c r="AU1" s="3005"/>
      <c r="AV1" s="3005"/>
      <c r="AW1" s="3005"/>
      <c r="AX1" s="3005"/>
      <c r="AY1" s="3005"/>
      <c r="AZ1" s="3005"/>
      <c r="BA1" s="3005"/>
      <c r="BB1" s="3005"/>
      <c r="BC1" s="3005"/>
      <c r="BD1" s="3005"/>
      <c r="BE1" s="3005"/>
      <c r="BF1" s="3005"/>
      <c r="BG1" s="3005"/>
      <c r="BH1" s="3005"/>
      <c r="BI1" s="3005"/>
      <c r="BJ1" s="3005"/>
      <c r="BK1" s="3005"/>
      <c r="BL1" s="3005"/>
      <c r="BM1" s="3005"/>
      <c r="BN1" s="3005"/>
      <c r="BO1" s="3005"/>
      <c r="BP1" s="3005"/>
      <c r="BQ1" s="3005"/>
      <c r="BR1" s="3005"/>
      <c r="BS1" s="3005"/>
      <c r="BT1" s="3005"/>
      <c r="BU1" s="3005"/>
      <c r="BV1" s="3005"/>
      <c r="BW1" s="3005"/>
      <c r="BX1" s="3005"/>
      <c r="BY1" s="3005"/>
      <c r="BZ1" s="3005"/>
      <c r="CA1" s="3005"/>
      <c r="CB1" s="3005"/>
      <c r="CC1" s="3005"/>
      <c r="CD1" s="3005"/>
      <c r="CE1" s="3005"/>
      <c r="CF1" s="3005"/>
      <c r="CG1" s="3005"/>
      <c r="CH1" s="3005"/>
      <c r="CI1" s="3005"/>
      <c r="CJ1" s="3005"/>
      <c r="CK1" s="3005"/>
      <c r="CL1" s="3005"/>
      <c r="CM1" s="3005"/>
      <c r="CN1" s="3005"/>
      <c r="CO1" s="3005"/>
      <c r="CP1" s="3005"/>
      <c r="CQ1" s="3005"/>
      <c r="CR1" s="3005"/>
      <c r="CS1" s="3005"/>
      <c r="CT1" s="3005"/>
      <c r="CU1" s="3005"/>
      <c r="CV1" s="3005"/>
      <c r="CW1" s="3005"/>
      <c r="CX1" s="3005"/>
      <c r="CY1" s="3005"/>
      <c r="CZ1" s="3005"/>
      <c r="DA1" s="3005"/>
      <c r="DB1" s="3005"/>
      <c r="DC1" s="3005"/>
      <c r="DD1" s="3005"/>
      <c r="DE1" s="3005"/>
      <c r="DF1" s="3005"/>
      <c r="DG1" s="3005"/>
      <c r="DH1" s="3005"/>
      <c r="DI1" s="3005"/>
      <c r="DJ1" s="3005"/>
      <c r="DK1" s="3005"/>
      <c r="DL1" s="3005"/>
      <c r="DM1" s="3005"/>
      <c r="DN1" s="3005"/>
      <c r="DO1" s="3005"/>
      <c r="DP1" s="3005"/>
      <c r="DQ1" s="3005"/>
      <c r="DR1" s="3005"/>
      <c r="DS1" s="3005"/>
      <c r="DT1" s="3005"/>
      <c r="DU1" s="3005"/>
      <c r="DV1" s="3005"/>
      <c r="DW1" s="3005"/>
      <c r="DX1" s="3005"/>
      <c r="DY1" s="3005"/>
      <c r="DZ1" s="3005"/>
      <c r="EA1" s="3005"/>
      <c r="EB1" s="3005"/>
      <c r="EC1" s="3005"/>
      <c r="ED1" s="3005"/>
      <c r="EE1" s="3005"/>
      <c r="EF1" s="3005"/>
      <c r="EG1" s="3005"/>
      <c r="EH1" s="3005"/>
      <c r="EI1" s="3005"/>
      <c r="EJ1" s="3005"/>
      <c r="EK1" s="3005"/>
      <c r="EL1" s="3005"/>
      <c r="EM1" s="3005"/>
      <c r="EN1" s="3005"/>
      <c r="EO1" s="3005"/>
      <c r="EP1" s="3005"/>
      <c r="EQ1" s="3005"/>
      <c r="ER1" s="3005"/>
      <c r="ES1" s="3005"/>
      <c r="ET1" s="3005"/>
      <c r="EU1" s="3005"/>
      <c r="EV1" s="3005"/>
      <c r="EW1" s="3005"/>
      <c r="EX1" s="3005"/>
      <c r="EY1" s="3005"/>
      <c r="EZ1" s="3005"/>
      <c r="FA1" s="3005"/>
      <c r="FB1" s="3005"/>
      <c r="FC1" s="3005"/>
      <c r="FD1" s="3005"/>
      <c r="FE1" s="3005"/>
      <c r="FF1" s="3005"/>
      <c r="FG1" s="3005"/>
      <c r="FH1" s="3005"/>
      <c r="FI1" s="3005"/>
      <c r="FJ1" s="3005"/>
      <c r="FK1" s="3005"/>
      <c r="FL1" s="3005"/>
      <c r="FM1" s="3005"/>
      <c r="FN1" s="3005"/>
      <c r="FO1" s="3005"/>
      <c r="FP1" s="3005"/>
      <c r="FQ1" s="3005"/>
      <c r="FR1" s="3005"/>
      <c r="FS1" s="3005"/>
      <c r="FT1" s="3005"/>
      <c r="FU1" s="3005"/>
      <c r="FV1" s="3005"/>
      <c r="FW1" s="3005"/>
      <c r="FX1" s="3005"/>
      <c r="FY1" s="3005"/>
      <c r="FZ1" s="3005"/>
      <c r="GA1" s="3005"/>
      <c r="GB1" s="3005"/>
      <c r="GC1" s="3005"/>
      <c r="GD1" s="3005"/>
      <c r="GE1" s="3005"/>
      <c r="GF1" s="3005"/>
      <c r="GG1" s="3005"/>
      <c r="GH1" s="3005"/>
      <c r="GI1" s="3005"/>
      <c r="GJ1" s="3005"/>
      <c r="GK1" s="3005"/>
      <c r="GL1" s="3005"/>
      <c r="GM1" s="3005"/>
      <c r="GN1" s="3005"/>
      <c r="GO1" s="3005"/>
      <c r="GP1" s="3005"/>
      <c r="GQ1" s="3005"/>
      <c r="GR1" s="3005"/>
      <c r="GS1" s="3005"/>
      <c r="GT1" s="3005"/>
      <c r="GU1" s="3005"/>
      <c r="GV1" s="3005"/>
      <c r="GW1" s="3005"/>
      <c r="GX1" s="3005"/>
      <c r="GY1" s="3005"/>
      <c r="GZ1" s="3005"/>
      <c r="HA1" s="3005"/>
      <c r="HB1" s="3005"/>
      <c r="HC1" s="3005"/>
      <c r="HD1" s="3005"/>
      <c r="HE1" s="3005"/>
      <c r="HF1" s="3005"/>
      <c r="HG1" s="3005"/>
      <c r="HH1" s="3005"/>
      <c r="HI1" s="3005"/>
      <c r="HJ1" s="3005"/>
      <c r="HK1" s="3005"/>
      <c r="HL1" s="3005"/>
      <c r="HM1" s="3005"/>
      <c r="HN1" s="3005"/>
      <c r="HO1" s="3005"/>
      <c r="HP1" s="3005"/>
      <c r="HQ1" s="3005"/>
      <c r="HR1" s="3005"/>
      <c r="HS1" s="3005"/>
      <c r="HT1" s="3005"/>
      <c r="HU1" s="3005"/>
      <c r="HV1" s="3005"/>
      <c r="HW1" s="3005"/>
      <c r="HX1" s="3005"/>
      <c r="HY1" s="3005"/>
      <c r="HZ1" s="3005"/>
      <c r="IA1" s="3005"/>
      <c r="IB1" s="3005"/>
      <c r="IC1" s="3005"/>
      <c r="ID1" s="3005"/>
      <c r="IE1" s="3005"/>
      <c r="IF1" s="3005"/>
      <c r="IG1" s="3005"/>
      <c r="IH1" s="3005"/>
      <c r="II1" s="3005"/>
      <c r="IJ1" s="3005"/>
      <c r="IK1" s="3005"/>
      <c r="IL1" s="3005"/>
      <c r="IM1" s="3005"/>
      <c r="IN1" s="3005"/>
      <c r="IO1" s="3005"/>
      <c r="IP1" s="3005"/>
      <c r="IQ1" s="3005"/>
      <c r="IR1" s="3005"/>
      <c r="IS1" s="3005"/>
      <c r="IT1" s="3005"/>
      <c r="IU1" s="3005"/>
      <c r="IV1" s="3005"/>
      <c r="IW1" s="3005"/>
    </row>
    <row r="2" spans="1:257" ht="15" thickBot="1" x14ac:dyDescent="0.3">
      <c r="H2" s="1662" t="s">
        <v>681</v>
      </c>
    </row>
    <row r="3" spans="1:257" ht="34.5" thickTop="1" thickBot="1" x14ac:dyDescent="0.3">
      <c r="A3" s="3006"/>
      <c r="B3" s="3007" t="s">
        <v>4664</v>
      </c>
      <c r="C3" s="3007" t="s">
        <v>4665</v>
      </c>
      <c r="D3" s="3008" t="s">
        <v>4666</v>
      </c>
      <c r="E3" s="3008" t="s">
        <v>4667</v>
      </c>
      <c r="F3" s="3008" t="s">
        <v>4668</v>
      </c>
      <c r="G3" s="3009" t="s">
        <v>4669</v>
      </c>
      <c r="H3" s="3010" t="s">
        <v>680</v>
      </c>
      <c r="I3" s="3011"/>
      <c r="J3" s="3011"/>
      <c r="K3" s="3011"/>
      <c r="L3" s="3011"/>
      <c r="M3" s="3011"/>
      <c r="N3" s="3011"/>
      <c r="O3" s="3011"/>
      <c r="P3" s="3011"/>
      <c r="Q3" s="3011"/>
      <c r="R3" s="3011"/>
      <c r="S3" s="3011"/>
      <c r="T3" s="3011"/>
      <c r="U3" s="3011"/>
      <c r="V3" s="3011"/>
      <c r="W3" s="3011"/>
      <c r="X3" s="3011"/>
      <c r="Y3" s="3011"/>
      <c r="Z3" s="3011"/>
      <c r="AA3" s="3011"/>
      <c r="AB3" s="3011"/>
      <c r="AC3" s="3011"/>
      <c r="AD3" s="3011"/>
      <c r="AE3" s="3011"/>
      <c r="AF3" s="3011"/>
      <c r="AG3" s="3011"/>
      <c r="AH3" s="3011"/>
      <c r="AI3" s="3011"/>
      <c r="AJ3" s="3011"/>
      <c r="AK3" s="3011"/>
      <c r="AL3" s="3011"/>
      <c r="AM3" s="3011"/>
      <c r="AN3" s="3011"/>
      <c r="AO3" s="3011"/>
      <c r="AP3" s="3011"/>
      <c r="AQ3" s="3011"/>
      <c r="AR3" s="3011"/>
      <c r="AS3" s="3011"/>
      <c r="AT3" s="3011"/>
      <c r="AU3" s="3011"/>
      <c r="AV3" s="3011"/>
      <c r="AW3" s="3011"/>
      <c r="AX3" s="3011"/>
      <c r="AY3" s="3011"/>
      <c r="AZ3" s="3011"/>
      <c r="BA3" s="3011"/>
      <c r="BB3" s="3011"/>
      <c r="BC3" s="3011"/>
      <c r="BD3" s="3011"/>
      <c r="BE3" s="3011"/>
      <c r="BF3" s="3011"/>
      <c r="BG3" s="3011"/>
      <c r="BH3" s="3011"/>
      <c r="BI3" s="3011"/>
      <c r="BJ3" s="3011"/>
      <c r="BK3" s="3011"/>
      <c r="BL3" s="3011"/>
      <c r="BM3" s="3011"/>
      <c r="BN3" s="3011"/>
      <c r="BO3" s="3011"/>
      <c r="BP3" s="3011"/>
      <c r="BQ3" s="3011"/>
      <c r="BR3" s="3011"/>
      <c r="BS3" s="3011"/>
      <c r="BT3" s="3011"/>
      <c r="BU3" s="3011"/>
      <c r="BV3" s="3011"/>
      <c r="BW3" s="3011"/>
      <c r="BX3" s="3011"/>
      <c r="BY3" s="3011"/>
      <c r="BZ3" s="3011"/>
      <c r="CA3" s="3011"/>
      <c r="CB3" s="3011"/>
      <c r="CC3" s="3011"/>
      <c r="CD3" s="3011"/>
      <c r="CE3" s="3011"/>
      <c r="CF3" s="3011"/>
      <c r="CG3" s="3011"/>
      <c r="CH3" s="3011"/>
      <c r="CI3" s="3011"/>
      <c r="CJ3" s="3011"/>
      <c r="CK3" s="3011"/>
      <c r="CL3" s="3011"/>
      <c r="CM3" s="3011"/>
      <c r="CN3" s="3011"/>
      <c r="CO3" s="3011"/>
      <c r="CP3" s="3011"/>
      <c r="CQ3" s="3011"/>
      <c r="CR3" s="3011"/>
      <c r="CS3" s="3011"/>
      <c r="CT3" s="3011"/>
      <c r="CU3" s="3011"/>
      <c r="CV3" s="3011"/>
      <c r="CW3" s="3011"/>
      <c r="CX3" s="3011"/>
      <c r="CY3" s="3011"/>
      <c r="CZ3" s="3011"/>
      <c r="DA3" s="3011"/>
      <c r="DB3" s="3011"/>
      <c r="DC3" s="3011"/>
      <c r="DD3" s="3011"/>
      <c r="DE3" s="3011"/>
      <c r="DF3" s="3011"/>
      <c r="DG3" s="3011"/>
      <c r="DH3" s="3011"/>
      <c r="DI3" s="3011"/>
      <c r="DJ3" s="3011"/>
      <c r="DK3" s="3011"/>
      <c r="DL3" s="3011"/>
      <c r="DM3" s="3011"/>
      <c r="DN3" s="3011"/>
      <c r="DO3" s="3011"/>
      <c r="DP3" s="3011"/>
      <c r="DQ3" s="3011"/>
      <c r="DR3" s="3011"/>
      <c r="DS3" s="3011"/>
      <c r="DT3" s="3011"/>
      <c r="DU3" s="3011"/>
      <c r="DV3" s="3011"/>
      <c r="DW3" s="3011"/>
      <c r="DX3" s="3011"/>
      <c r="DY3" s="3011"/>
      <c r="DZ3" s="3011"/>
      <c r="EA3" s="3011"/>
      <c r="EB3" s="3011"/>
      <c r="EC3" s="3011"/>
      <c r="ED3" s="3011"/>
      <c r="EE3" s="3011"/>
      <c r="EF3" s="3011"/>
      <c r="EG3" s="3011"/>
      <c r="EH3" s="3011"/>
      <c r="EI3" s="3011"/>
      <c r="EJ3" s="3011"/>
      <c r="EK3" s="3011"/>
      <c r="EL3" s="3011"/>
      <c r="EM3" s="3011"/>
      <c r="EN3" s="3011"/>
      <c r="EO3" s="3011"/>
      <c r="EP3" s="3011"/>
      <c r="EQ3" s="3011"/>
      <c r="ER3" s="3011"/>
      <c r="ES3" s="3011"/>
      <c r="ET3" s="3011"/>
      <c r="EU3" s="3011"/>
      <c r="EV3" s="3011"/>
      <c r="EW3" s="3011"/>
      <c r="EX3" s="3011"/>
      <c r="EY3" s="3011"/>
      <c r="EZ3" s="3011"/>
      <c r="FA3" s="3011"/>
      <c r="FB3" s="3011"/>
      <c r="FC3" s="3011"/>
      <c r="FD3" s="3011"/>
      <c r="FE3" s="3011"/>
      <c r="FF3" s="3011"/>
      <c r="FG3" s="3011"/>
      <c r="FH3" s="3011"/>
      <c r="FI3" s="3011"/>
      <c r="FJ3" s="3011"/>
      <c r="FK3" s="3011"/>
      <c r="FL3" s="3011"/>
      <c r="FM3" s="3011"/>
      <c r="FN3" s="3011"/>
      <c r="FO3" s="3011"/>
      <c r="FP3" s="3011"/>
      <c r="FQ3" s="3011"/>
      <c r="FR3" s="3011"/>
      <c r="FS3" s="3011"/>
      <c r="FT3" s="3011"/>
      <c r="FU3" s="3011"/>
      <c r="FV3" s="3011"/>
      <c r="FW3" s="3011"/>
      <c r="FX3" s="3011"/>
      <c r="FY3" s="3011"/>
      <c r="FZ3" s="3011"/>
      <c r="GA3" s="3011"/>
      <c r="GB3" s="3011"/>
      <c r="GC3" s="3011"/>
      <c r="GD3" s="3011"/>
      <c r="GE3" s="3011"/>
      <c r="GF3" s="3011"/>
      <c r="GG3" s="3011"/>
      <c r="GH3" s="3011"/>
      <c r="GI3" s="3011"/>
      <c r="GJ3" s="3011"/>
      <c r="GK3" s="3011"/>
      <c r="GL3" s="3011"/>
      <c r="GM3" s="3011"/>
      <c r="GN3" s="3011"/>
      <c r="GO3" s="3011"/>
      <c r="GP3" s="3011"/>
      <c r="GQ3" s="3011"/>
      <c r="GR3" s="3011"/>
      <c r="GS3" s="3011"/>
      <c r="GT3" s="3011"/>
      <c r="GU3" s="3011"/>
      <c r="GV3" s="3011"/>
      <c r="GW3" s="3011"/>
      <c r="GX3" s="3011"/>
      <c r="GY3" s="3011"/>
      <c r="GZ3" s="3011"/>
      <c r="HA3" s="3011"/>
      <c r="HB3" s="3011"/>
      <c r="HC3" s="3011"/>
      <c r="HD3" s="3011"/>
      <c r="HE3" s="3011"/>
      <c r="HF3" s="3011"/>
      <c r="HG3" s="3011"/>
      <c r="HH3" s="3011"/>
      <c r="HI3" s="3011"/>
      <c r="HJ3" s="3011"/>
      <c r="HK3" s="3011"/>
      <c r="HL3" s="3011"/>
      <c r="HM3" s="3011"/>
      <c r="HN3" s="3011"/>
      <c r="HO3" s="3011"/>
      <c r="HP3" s="3011"/>
      <c r="HQ3" s="3011"/>
      <c r="HR3" s="3011"/>
      <c r="HS3" s="3011"/>
      <c r="HT3" s="3011"/>
      <c r="HU3" s="3011"/>
      <c r="HV3" s="3011"/>
      <c r="HW3" s="3011"/>
      <c r="HX3" s="3011"/>
      <c r="HY3" s="3011"/>
      <c r="HZ3" s="3011"/>
      <c r="IA3" s="3011"/>
      <c r="IB3" s="3011"/>
      <c r="IC3" s="3011"/>
      <c r="ID3" s="3011"/>
      <c r="IE3" s="3011"/>
      <c r="IF3" s="3011"/>
      <c r="IG3" s="3011"/>
      <c r="IH3" s="3011"/>
      <c r="II3" s="3011"/>
      <c r="IJ3" s="3011"/>
      <c r="IK3" s="3011"/>
      <c r="IL3" s="3011"/>
      <c r="IM3" s="3011"/>
      <c r="IN3" s="3011"/>
      <c r="IO3" s="3011"/>
      <c r="IP3" s="3011"/>
      <c r="IQ3" s="3011"/>
      <c r="IR3" s="3011"/>
      <c r="IS3" s="3011"/>
      <c r="IT3" s="3011"/>
      <c r="IU3" s="3011"/>
      <c r="IV3" s="3011"/>
      <c r="IW3" s="3011"/>
    </row>
    <row r="4" spans="1:257" ht="16.5" x14ac:dyDescent="0.25">
      <c r="A4" s="3012">
        <v>44104</v>
      </c>
      <c r="B4" s="3013">
        <v>28980</v>
      </c>
      <c r="C4" s="3013">
        <v>5196.6000000000004</v>
      </c>
      <c r="D4" s="3014">
        <v>58225</v>
      </c>
      <c r="E4" s="3014">
        <v>80500</v>
      </c>
      <c r="F4" s="3014">
        <v>104452.5</v>
      </c>
      <c r="G4" s="3014">
        <v>6576.1</v>
      </c>
      <c r="H4" s="3015">
        <f t="shared" ref="H4:H15" si="0">SUM(B4:G4)</f>
        <v>283930.19999999995</v>
      </c>
      <c r="M4" s="3016"/>
    </row>
    <row r="5" spans="1:257" ht="16.5" x14ac:dyDescent="0.25">
      <c r="A5" s="3012">
        <v>44134</v>
      </c>
      <c r="B5" s="3013">
        <v>25900</v>
      </c>
      <c r="C5" s="3013">
        <v>5623.25</v>
      </c>
      <c r="D5" s="3014">
        <v>53225</v>
      </c>
      <c r="E5" s="3014">
        <v>80500</v>
      </c>
      <c r="F5" s="3014">
        <v>104452.5</v>
      </c>
      <c r="G5" s="3014">
        <v>6563.7049999999999</v>
      </c>
      <c r="H5" s="3015">
        <f t="shared" si="0"/>
        <v>276264.45500000002</v>
      </c>
      <c r="M5" s="3016"/>
    </row>
    <row r="6" spans="1:257" ht="16.5" x14ac:dyDescent="0.25">
      <c r="A6" s="3012">
        <v>44165</v>
      </c>
      <c r="B6" s="3013">
        <v>21900</v>
      </c>
      <c r="C6" s="3013">
        <v>5812.25</v>
      </c>
      <c r="D6" s="3014">
        <v>55025</v>
      </c>
      <c r="E6" s="3014">
        <v>82500</v>
      </c>
      <c r="F6" s="3014">
        <v>104452.5</v>
      </c>
      <c r="G6" s="3014">
        <v>6554.53</v>
      </c>
      <c r="H6" s="3015">
        <f t="shared" si="0"/>
        <v>276244.28000000003</v>
      </c>
      <c r="M6" s="3016"/>
    </row>
    <row r="7" spans="1:257" ht="16.5" x14ac:dyDescent="0.25">
      <c r="A7" s="3012">
        <v>44196</v>
      </c>
      <c r="B7" s="3013">
        <v>18400</v>
      </c>
      <c r="C7" s="3013">
        <v>6417.35</v>
      </c>
      <c r="D7" s="3014">
        <v>57025</v>
      </c>
      <c r="E7" s="3014">
        <v>80200</v>
      </c>
      <c r="F7" s="3014">
        <v>106452.5</v>
      </c>
      <c r="G7" s="3014">
        <v>6546.9750000000004</v>
      </c>
      <c r="H7" s="3015">
        <f t="shared" si="0"/>
        <v>275041.82499999995</v>
      </c>
      <c r="M7" s="3016"/>
    </row>
    <row r="8" spans="1:257" ht="16.5" x14ac:dyDescent="0.25">
      <c r="A8" s="3012">
        <v>44225</v>
      </c>
      <c r="B8" s="3013">
        <v>20600</v>
      </c>
      <c r="C8" s="3013">
        <v>5891.85</v>
      </c>
      <c r="D8" s="3014">
        <v>53825</v>
      </c>
      <c r="E8" s="3014">
        <v>82200</v>
      </c>
      <c r="F8" s="3014">
        <v>108266.8</v>
      </c>
      <c r="G8" s="3014">
        <v>6540.55</v>
      </c>
      <c r="H8" s="3015">
        <f t="shared" si="0"/>
        <v>277324.2</v>
      </c>
      <c r="M8" s="3016"/>
    </row>
    <row r="9" spans="1:257" ht="16.5" x14ac:dyDescent="0.25">
      <c r="A9" s="3012">
        <v>44255</v>
      </c>
      <c r="B9" s="3013">
        <v>21400</v>
      </c>
      <c r="C9" s="3013">
        <v>6886.85</v>
      </c>
      <c r="D9" s="3014">
        <v>55625</v>
      </c>
      <c r="E9" s="3014">
        <v>84200</v>
      </c>
      <c r="F9" s="3014">
        <v>110266.8</v>
      </c>
      <c r="G9" s="3014">
        <v>6529.2749999999996</v>
      </c>
      <c r="H9" s="3015">
        <f t="shared" si="0"/>
        <v>284907.92500000005</v>
      </c>
      <c r="M9" s="3016"/>
    </row>
    <row r="10" spans="1:257" ht="16.5" x14ac:dyDescent="0.25">
      <c r="A10" s="3012">
        <v>44286</v>
      </c>
      <c r="B10" s="3013">
        <v>21500</v>
      </c>
      <c r="C10" s="3013">
        <v>7456.85</v>
      </c>
      <c r="D10" s="3014">
        <v>57425</v>
      </c>
      <c r="E10" s="3014">
        <v>86200</v>
      </c>
      <c r="F10" s="3014">
        <v>112014.3</v>
      </c>
      <c r="G10" s="3014">
        <v>6527.9750000000004</v>
      </c>
      <c r="H10" s="3015">
        <f t="shared" si="0"/>
        <v>291124.125</v>
      </c>
      <c r="M10" s="3016"/>
    </row>
    <row r="11" spans="1:257" ht="16.5" x14ac:dyDescent="0.25">
      <c r="A11" s="3012">
        <v>44316</v>
      </c>
      <c r="B11" s="3013">
        <v>22300</v>
      </c>
      <c r="C11" s="3013">
        <v>7491.85</v>
      </c>
      <c r="D11" s="3014">
        <v>54425</v>
      </c>
      <c r="E11" s="3014">
        <v>88200</v>
      </c>
      <c r="F11" s="3014">
        <v>114014.3</v>
      </c>
      <c r="G11" s="3014">
        <v>6524.125</v>
      </c>
      <c r="H11" s="3015">
        <f t="shared" si="0"/>
        <v>292955.27500000002</v>
      </c>
      <c r="M11" s="541"/>
    </row>
    <row r="12" spans="1:257" ht="16.5" x14ac:dyDescent="0.25">
      <c r="A12" s="3012">
        <v>44347</v>
      </c>
      <c r="B12" s="3013">
        <v>24350</v>
      </c>
      <c r="C12" s="3013">
        <v>7315.85</v>
      </c>
      <c r="D12" s="3014">
        <v>56625</v>
      </c>
      <c r="E12" s="3014">
        <v>86200</v>
      </c>
      <c r="F12" s="3014">
        <v>116814.3</v>
      </c>
      <c r="G12" s="3014">
        <v>6513.65</v>
      </c>
      <c r="H12" s="3015">
        <f t="shared" si="0"/>
        <v>297818.80000000005</v>
      </c>
      <c r="M12" s="541"/>
    </row>
    <row r="13" spans="1:257" ht="16.5" x14ac:dyDescent="0.25">
      <c r="A13" s="3012">
        <v>44377</v>
      </c>
      <c r="B13" s="3013">
        <v>26350</v>
      </c>
      <c r="C13" s="3013">
        <v>11835.35</v>
      </c>
      <c r="D13" s="3014">
        <v>62825</v>
      </c>
      <c r="E13" s="3014">
        <v>91950</v>
      </c>
      <c r="F13" s="3014">
        <v>121464.3</v>
      </c>
      <c r="G13" s="3014">
        <v>6506.15</v>
      </c>
      <c r="H13" s="3015">
        <f t="shared" si="0"/>
        <v>320930.80000000005</v>
      </c>
      <c r="M13" s="541"/>
    </row>
    <row r="14" spans="1:257" ht="16.5" x14ac:dyDescent="0.25">
      <c r="A14" s="3012">
        <v>44408</v>
      </c>
      <c r="B14" s="3013">
        <v>26950</v>
      </c>
      <c r="C14" s="3013">
        <v>12656.5</v>
      </c>
      <c r="D14" s="3014">
        <v>59325</v>
      </c>
      <c r="E14" s="3014">
        <v>91950</v>
      </c>
      <c r="F14" s="3014">
        <v>121464.3</v>
      </c>
      <c r="G14" s="3014">
        <v>6498.75</v>
      </c>
      <c r="H14" s="3015">
        <f t="shared" si="0"/>
        <v>318844.55</v>
      </c>
      <c r="M14" s="541"/>
    </row>
    <row r="15" spans="1:257" ht="16.5" x14ac:dyDescent="0.25">
      <c r="A15" s="3012">
        <v>44439</v>
      </c>
      <c r="B15" s="3013">
        <v>26750</v>
      </c>
      <c r="C15" s="3013">
        <v>12534</v>
      </c>
      <c r="D15" s="3014">
        <v>61325</v>
      </c>
      <c r="E15" s="3014">
        <v>94150</v>
      </c>
      <c r="F15" s="3014">
        <v>123464</v>
      </c>
      <c r="G15" s="3014">
        <v>6484</v>
      </c>
      <c r="H15" s="3015">
        <f t="shared" si="0"/>
        <v>324707</v>
      </c>
      <c r="M15" s="541"/>
    </row>
    <row r="16" spans="1:257" ht="17.25" thickBot="1" x14ac:dyDescent="0.3">
      <c r="A16" s="3017">
        <v>44469</v>
      </c>
      <c r="B16" s="3018">
        <v>25493.8</v>
      </c>
      <c r="C16" s="3018">
        <v>12453.5</v>
      </c>
      <c r="D16" s="3019">
        <v>63825</v>
      </c>
      <c r="E16" s="3019">
        <v>95700</v>
      </c>
      <c r="F16" s="3019">
        <v>123036.2</v>
      </c>
      <c r="G16" s="3019">
        <v>6472.3249999999998</v>
      </c>
      <c r="H16" s="3020">
        <f>SUM(B16:G16)</f>
        <v>326980.82500000001</v>
      </c>
      <c r="M16" s="541"/>
    </row>
    <row r="17" spans="1:257" s="1686" customFormat="1" ht="15" thickTop="1" x14ac:dyDescent="0.25">
      <c r="A17" s="1686" t="s">
        <v>598</v>
      </c>
      <c r="H17" s="3021"/>
    </row>
    <row r="18" spans="1:257" s="1686" customFormat="1" x14ac:dyDescent="0.25">
      <c r="A18" s="1686" t="s">
        <v>1440</v>
      </c>
      <c r="H18" s="3021"/>
    </row>
    <row r="19" spans="1:257" x14ac:dyDescent="0.25">
      <c r="A19" s="474"/>
      <c r="H19" s="2000"/>
    </row>
    <row r="21" spans="1:257" ht="17.25" x14ac:dyDescent="0.25">
      <c r="A21" s="464" t="s">
        <v>4670</v>
      </c>
      <c r="B21" s="2432"/>
      <c r="C21" s="2432"/>
      <c r="D21" s="2432"/>
      <c r="E21" s="2432"/>
      <c r="F21" s="2432"/>
      <c r="G21" s="2432"/>
      <c r="H21" s="2432"/>
      <c r="I21" s="2432"/>
      <c r="J21" s="2432"/>
      <c r="K21" s="2432"/>
      <c r="L21" s="3022"/>
      <c r="M21" s="2432"/>
      <c r="N21" s="2432"/>
      <c r="O21" s="2432"/>
      <c r="P21" s="2432"/>
      <c r="Q21" s="2432"/>
      <c r="R21" s="2432"/>
      <c r="S21" s="2432"/>
      <c r="T21" s="2432"/>
      <c r="U21" s="2432"/>
      <c r="V21" s="2432"/>
      <c r="W21" s="2432"/>
      <c r="X21" s="2432"/>
      <c r="Y21" s="2432"/>
      <c r="Z21" s="2432"/>
      <c r="AA21" s="2432"/>
      <c r="AB21" s="2432"/>
      <c r="AC21" s="2432"/>
      <c r="AD21" s="2432"/>
      <c r="AE21" s="2432"/>
      <c r="AF21" s="2432"/>
      <c r="AG21" s="2432"/>
      <c r="AH21" s="2432"/>
      <c r="AI21" s="2432"/>
      <c r="AJ21" s="2432"/>
      <c r="AK21" s="2432"/>
      <c r="AL21" s="2432"/>
      <c r="AM21" s="2432"/>
      <c r="AN21" s="2432"/>
      <c r="AO21" s="2432"/>
      <c r="AP21" s="2432"/>
      <c r="AQ21" s="2432"/>
      <c r="AR21" s="2432"/>
      <c r="AS21" s="2432"/>
      <c r="AT21" s="2432"/>
      <c r="AU21" s="2432"/>
      <c r="AV21" s="2432"/>
      <c r="AW21" s="2432"/>
      <c r="AX21" s="2432"/>
      <c r="AY21" s="2432"/>
      <c r="AZ21" s="2432"/>
      <c r="BA21" s="2432"/>
      <c r="BB21" s="2432"/>
      <c r="BC21" s="2432"/>
      <c r="BD21" s="2432"/>
      <c r="BE21" s="2432"/>
      <c r="BF21" s="2432"/>
      <c r="BG21" s="2432"/>
      <c r="BH21" s="2432"/>
      <c r="BI21" s="2432"/>
      <c r="BJ21" s="2432"/>
      <c r="BK21" s="2432"/>
      <c r="BL21" s="2432"/>
      <c r="BM21" s="2432"/>
      <c r="BN21" s="2432"/>
      <c r="BO21" s="2432"/>
      <c r="BP21" s="2432"/>
      <c r="BQ21" s="2432"/>
      <c r="BR21" s="2432"/>
      <c r="BS21" s="2432"/>
      <c r="BT21" s="2432"/>
      <c r="BU21" s="2432"/>
      <c r="BV21" s="2432"/>
      <c r="BW21" s="2432"/>
      <c r="BX21" s="2432"/>
      <c r="BY21" s="2432"/>
      <c r="BZ21" s="2432"/>
      <c r="CA21" s="2432"/>
      <c r="CB21" s="2432"/>
      <c r="CC21" s="2432"/>
      <c r="CD21" s="2432"/>
      <c r="CE21" s="2432"/>
      <c r="CF21" s="2432"/>
      <c r="CG21" s="2432"/>
      <c r="CH21" s="2432"/>
      <c r="CI21" s="2432"/>
      <c r="CJ21" s="2432"/>
      <c r="CK21" s="2432"/>
      <c r="CL21" s="2432"/>
      <c r="CM21" s="2432"/>
      <c r="CN21" s="2432"/>
      <c r="CO21" s="2432"/>
      <c r="CP21" s="2432"/>
      <c r="CQ21" s="2432"/>
      <c r="CR21" s="2432"/>
      <c r="CS21" s="2432"/>
      <c r="CT21" s="2432"/>
      <c r="CU21" s="2432"/>
      <c r="CV21" s="2432"/>
      <c r="CW21" s="2432"/>
      <c r="CX21" s="2432"/>
      <c r="CY21" s="2432"/>
      <c r="CZ21" s="2432"/>
      <c r="DA21" s="2432"/>
      <c r="DB21" s="2432"/>
      <c r="DC21" s="2432"/>
      <c r="DD21" s="2432"/>
      <c r="DE21" s="2432"/>
      <c r="DF21" s="2432"/>
      <c r="DG21" s="2432"/>
      <c r="DH21" s="2432"/>
      <c r="DI21" s="2432"/>
      <c r="DJ21" s="2432"/>
      <c r="DK21" s="2432"/>
      <c r="DL21" s="2432"/>
      <c r="DM21" s="2432"/>
      <c r="DN21" s="2432"/>
      <c r="DO21" s="2432"/>
      <c r="DP21" s="2432"/>
      <c r="DQ21" s="2432"/>
      <c r="DR21" s="2432"/>
      <c r="DS21" s="2432"/>
      <c r="DT21" s="2432"/>
      <c r="DU21" s="2432"/>
      <c r="DV21" s="2432"/>
      <c r="DW21" s="2432"/>
      <c r="DX21" s="2432"/>
      <c r="DY21" s="2432"/>
      <c r="DZ21" s="2432"/>
      <c r="EA21" s="2432"/>
      <c r="EB21" s="2432"/>
      <c r="EC21" s="2432"/>
      <c r="ED21" s="2432"/>
      <c r="EE21" s="2432"/>
      <c r="EF21" s="2432"/>
      <c r="EG21" s="2432"/>
      <c r="EH21" s="2432"/>
      <c r="EI21" s="2432"/>
      <c r="EJ21" s="2432"/>
      <c r="EK21" s="2432"/>
      <c r="EL21" s="2432"/>
      <c r="EM21" s="2432"/>
      <c r="EN21" s="2432"/>
      <c r="EO21" s="2432"/>
      <c r="EP21" s="2432"/>
      <c r="EQ21" s="2432"/>
      <c r="ER21" s="2432"/>
      <c r="ES21" s="2432"/>
      <c r="ET21" s="2432"/>
      <c r="EU21" s="2432"/>
      <c r="EV21" s="2432"/>
      <c r="EW21" s="2432"/>
      <c r="EX21" s="2432"/>
      <c r="EY21" s="2432"/>
      <c r="EZ21" s="2432"/>
      <c r="FA21" s="2432"/>
      <c r="FB21" s="2432"/>
      <c r="FC21" s="2432"/>
      <c r="FD21" s="2432"/>
      <c r="FE21" s="2432"/>
      <c r="FF21" s="2432"/>
      <c r="FG21" s="2432"/>
      <c r="FH21" s="2432"/>
      <c r="FI21" s="2432"/>
      <c r="FJ21" s="2432"/>
      <c r="FK21" s="2432"/>
      <c r="FL21" s="2432"/>
      <c r="FM21" s="2432"/>
      <c r="FN21" s="2432"/>
      <c r="FO21" s="2432"/>
      <c r="FP21" s="2432"/>
      <c r="FQ21" s="2432"/>
      <c r="FR21" s="2432"/>
      <c r="FS21" s="2432"/>
      <c r="FT21" s="2432"/>
      <c r="FU21" s="2432"/>
      <c r="FV21" s="2432"/>
      <c r="FW21" s="2432"/>
      <c r="FX21" s="2432"/>
      <c r="FY21" s="2432"/>
      <c r="FZ21" s="2432"/>
      <c r="GA21" s="2432"/>
      <c r="GB21" s="2432"/>
      <c r="GC21" s="2432"/>
      <c r="GD21" s="2432"/>
      <c r="GE21" s="2432"/>
      <c r="GF21" s="2432"/>
      <c r="GG21" s="2432"/>
      <c r="GH21" s="2432"/>
      <c r="GI21" s="2432"/>
      <c r="GJ21" s="2432"/>
      <c r="GK21" s="2432"/>
      <c r="GL21" s="2432"/>
      <c r="GM21" s="2432"/>
      <c r="GN21" s="2432"/>
      <c r="GO21" s="2432"/>
      <c r="GP21" s="2432"/>
      <c r="GQ21" s="2432"/>
      <c r="GR21" s="2432"/>
      <c r="GS21" s="2432"/>
      <c r="GT21" s="2432"/>
      <c r="GU21" s="2432"/>
      <c r="GV21" s="2432"/>
      <c r="GW21" s="2432"/>
      <c r="GX21" s="2432"/>
      <c r="GY21" s="2432"/>
      <c r="GZ21" s="2432"/>
      <c r="HA21" s="2432"/>
      <c r="HB21" s="2432"/>
      <c r="HC21" s="2432"/>
      <c r="HD21" s="2432"/>
      <c r="HE21" s="2432"/>
      <c r="HF21" s="2432"/>
      <c r="HG21" s="2432"/>
      <c r="HH21" s="2432"/>
      <c r="HI21" s="2432"/>
      <c r="HJ21" s="2432"/>
      <c r="HK21" s="2432"/>
      <c r="HL21" s="2432"/>
      <c r="HM21" s="2432"/>
      <c r="HN21" s="2432"/>
      <c r="HO21" s="2432"/>
      <c r="HP21" s="2432"/>
      <c r="HQ21" s="2432"/>
      <c r="HR21" s="2432"/>
      <c r="HS21" s="2432"/>
      <c r="HT21" s="2432"/>
      <c r="HU21" s="2432"/>
      <c r="HV21" s="2432"/>
      <c r="HW21" s="2432"/>
      <c r="HX21" s="2432"/>
      <c r="HY21" s="2432"/>
      <c r="HZ21" s="2432"/>
      <c r="IA21" s="2432"/>
      <c r="IB21" s="2432"/>
      <c r="IC21" s="2432"/>
      <c r="ID21" s="2432"/>
      <c r="IE21" s="2432"/>
      <c r="IF21" s="2432"/>
      <c r="IG21" s="2432"/>
      <c r="IH21" s="2432"/>
      <c r="II21" s="2432"/>
      <c r="IJ21" s="2432"/>
      <c r="IK21" s="2432"/>
      <c r="IL21" s="2432"/>
      <c r="IM21" s="2432"/>
      <c r="IN21" s="2432"/>
      <c r="IO21" s="2432"/>
      <c r="IP21" s="2432"/>
      <c r="IQ21" s="2432"/>
      <c r="IR21" s="2432"/>
      <c r="IS21" s="2432"/>
      <c r="IT21" s="2432"/>
      <c r="IU21" s="2432"/>
      <c r="IV21" s="2432"/>
      <c r="IW21" s="2432"/>
    </row>
    <row r="22" spans="1:257" ht="15" thickBot="1" x14ac:dyDescent="0.3">
      <c r="F22" s="1662"/>
      <c r="G22" s="1662"/>
      <c r="H22" s="1662" t="s">
        <v>681</v>
      </c>
      <c r="L22" s="3023"/>
    </row>
    <row r="23" spans="1:257" ht="34.5" thickTop="1" thickBot="1" x14ac:dyDescent="0.3">
      <c r="A23" s="3024"/>
      <c r="B23" s="3007" t="s">
        <v>4664</v>
      </c>
      <c r="C23" s="3007" t="s">
        <v>4665</v>
      </c>
      <c r="D23" s="3008" t="s">
        <v>4666</v>
      </c>
      <c r="E23" s="3008" t="s">
        <v>4667</v>
      </c>
      <c r="F23" s="3008" t="s">
        <v>4671</v>
      </c>
      <c r="G23" s="3009" t="s">
        <v>4669</v>
      </c>
      <c r="H23" s="3010" t="s">
        <v>680</v>
      </c>
    </row>
    <row r="24" spans="1:257" ht="16.5" x14ac:dyDescent="0.25">
      <c r="A24" s="3025" t="s">
        <v>4672</v>
      </c>
      <c r="B24" s="3013">
        <v>22493.8</v>
      </c>
      <c r="C24" s="3013">
        <v>12453.5</v>
      </c>
      <c r="D24" s="3013">
        <v>22225</v>
      </c>
      <c r="E24" s="3013">
        <v>11200</v>
      </c>
      <c r="F24" s="3013">
        <v>2002.9</v>
      </c>
      <c r="G24" s="3013" t="s">
        <v>16</v>
      </c>
      <c r="H24" s="3026">
        <f t="shared" ref="H24:H45" si="1">SUM(B24:G24)</f>
        <v>70375.199999999997</v>
      </c>
      <c r="J24" s="3027"/>
      <c r="K24" s="3027"/>
      <c r="L24" s="3027"/>
    </row>
    <row r="25" spans="1:257" ht="16.5" x14ac:dyDescent="0.25">
      <c r="A25" s="3025" t="s">
        <v>4673</v>
      </c>
      <c r="B25" s="3013">
        <v>3000</v>
      </c>
      <c r="C25" s="3013" t="s">
        <v>16</v>
      </c>
      <c r="D25" s="3013">
        <v>14800</v>
      </c>
      <c r="E25" s="3013">
        <v>18000</v>
      </c>
      <c r="F25" s="3013">
        <v>2631</v>
      </c>
      <c r="G25" s="3013" t="s">
        <v>16</v>
      </c>
      <c r="H25" s="3026">
        <f t="shared" si="1"/>
        <v>38431</v>
      </c>
      <c r="J25" s="495"/>
    </row>
    <row r="26" spans="1:257" ht="16.5" x14ac:dyDescent="0.25">
      <c r="A26" s="3025" t="s">
        <v>4674</v>
      </c>
      <c r="B26" s="3013" t="s">
        <v>16</v>
      </c>
      <c r="C26" s="3013" t="s">
        <v>16</v>
      </c>
      <c r="D26" s="3013">
        <v>19800</v>
      </c>
      <c r="E26" s="3013">
        <v>11700</v>
      </c>
      <c r="F26" s="3013">
        <v>6513</v>
      </c>
      <c r="G26" s="3013" t="s">
        <v>16</v>
      </c>
      <c r="H26" s="3026">
        <f t="shared" si="1"/>
        <v>38013</v>
      </c>
      <c r="J26" s="495"/>
    </row>
    <row r="27" spans="1:257" ht="16.5" x14ac:dyDescent="0.25">
      <c r="A27" s="3025" t="s">
        <v>4675</v>
      </c>
      <c r="B27" s="3013" t="s">
        <v>16</v>
      </c>
      <c r="C27" s="3013" t="s">
        <v>16</v>
      </c>
      <c r="D27" s="3013">
        <v>7000</v>
      </c>
      <c r="E27" s="3013">
        <v>30300</v>
      </c>
      <c r="F27" s="3013">
        <v>6083</v>
      </c>
      <c r="G27" s="3013" t="s">
        <v>16</v>
      </c>
      <c r="H27" s="3026">
        <f t="shared" si="1"/>
        <v>43383</v>
      </c>
      <c r="J27" s="495"/>
      <c r="M27" s="3016"/>
    </row>
    <row r="28" spans="1:257" ht="16.5" x14ac:dyDescent="0.25">
      <c r="A28" s="3025" t="s">
        <v>4676</v>
      </c>
      <c r="B28" s="3013" t="s">
        <v>16</v>
      </c>
      <c r="C28" s="3013" t="s">
        <v>16</v>
      </c>
      <c r="D28" s="3013" t="s">
        <v>16</v>
      </c>
      <c r="E28" s="3013">
        <v>24500</v>
      </c>
      <c r="F28" s="3013">
        <v>9661.5</v>
      </c>
      <c r="G28" s="3013" t="s">
        <v>16</v>
      </c>
      <c r="H28" s="3026">
        <f t="shared" si="1"/>
        <v>34161.5</v>
      </c>
      <c r="J28" s="495"/>
      <c r="M28" s="3016"/>
    </row>
    <row r="29" spans="1:257" ht="16.5" x14ac:dyDescent="0.25">
      <c r="A29" s="3025" t="s">
        <v>4677</v>
      </c>
      <c r="B29" s="3013" t="s">
        <v>16</v>
      </c>
      <c r="C29" s="3013" t="s">
        <v>16</v>
      </c>
      <c r="D29" s="3013" t="s">
        <v>16</v>
      </c>
      <c r="E29" s="3013" t="s">
        <v>16</v>
      </c>
      <c r="F29" s="3013">
        <v>8292.7999999999993</v>
      </c>
      <c r="G29" s="3013" t="s">
        <v>16</v>
      </c>
      <c r="H29" s="3026">
        <f t="shared" si="1"/>
        <v>8292.7999999999993</v>
      </c>
      <c r="J29" s="495"/>
      <c r="M29" s="3016"/>
    </row>
    <row r="30" spans="1:257" ht="16.5" x14ac:dyDescent="0.25">
      <c r="A30" s="3025" t="s">
        <v>4678</v>
      </c>
      <c r="B30" s="3013" t="s">
        <v>16</v>
      </c>
      <c r="C30" s="3013" t="s">
        <v>16</v>
      </c>
      <c r="D30" s="3013" t="s">
        <v>16</v>
      </c>
      <c r="E30" s="3013" t="s">
        <v>16</v>
      </c>
      <c r="F30" s="3013">
        <v>11623.6</v>
      </c>
      <c r="G30" s="3013" t="s">
        <v>16</v>
      </c>
      <c r="H30" s="3026">
        <f t="shared" si="1"/>
        <v>11623.6</v>
      </c>
      <c r="J30" s="495"/>
      <c r="M30" s="3016"/>
    </row>
    <row r="31" spans="1:257" ht="16.5" x14ac:dyDescent="0.25">
      <c r="A31" s="3025" t="s">
        <v>4679</v>
      </c>
      <c r="B31" s="3013" t="s">
        <v>16</v>
      </c>
      <c r="C31" s="3013" t="s">
        <v>16</v>
      </c>
      <c r="D31" s="3013" t="s">
        <v>16</v>
      </c>
      <c r="E31" s="3013" t="s">
        <v>16</v>
      </c>
      <c r="F31" s="3013">
        <v>9096.1</v>
      </c>
      <c r="G31" s="3013" t="s">
        <v>16</v>
      </c>
      <c r="H31" s="3026">
        <f t="shared" si="1"/>
        <v>9096.1</v>
      </c>
      <c r="J31" s="495"/>
    </row>
    <row r="32" spans="1:257" ht="16.5" x14ac:dyDescent="0.25">
      <c r="A32" s="3025" t="s">
        <v>4680</v>
      </c>
      <c r="B32" s="3013" t="s">
        <v>16</v>
      </c>
      <c r="C32" s="3013" t="s">
        <v>16</v>
      </c>
      <c r="D32" s="3013" t="s">
        <v>16</v>
      </c>
      <c r="E32" s="3013" t="s">
        <v>16</v>
      </c>
      <c r="F32" s="3013">
        <v>11582.3</v>
      </c>
      <c r="G32" s="3013" t="s">
        <v>16</v>
      </c>
      <c r="H32" s="3026">
        <f t="shared" si="1"/>
        <v>11582.3</v>
      </c>
      <c r="J32" s="495"/>
    </row>
    <row r="33" spans="1:257" ht="16.5" x14ac:dyDescent="0.25">
      <c r="A33" s="3025" t="s">
        <v>4681</v>
      </c>
      <c r="B33" s="3013" t="s">
        <v>16</v>
      </c>
      <c r="C33" s="3013" t="s">
        <v>16</v>
      </c>
      <c r="D33" s="3013" t="s">
        <v>16</v>
      </c>
      <c r="E33" s="3013" t="s">
        <v>16</v>
      </c>
      <c r="F33" s="3013">
        <v>12500</v>
      </c>
      <c r="G33" s="3013" t="s">
        <v>16</v>
      </c>
      <c r="H33" s="3026">
        <f t="shared" si="1"/>
        <v>12500</v>
      </c>
      <c r="J33" s="495"/>
    </row>
    <row r="34" spans="1:257" ht="16.5" x14ac:dyDescent="0.25">
      <c r="A34" s="3025" t="s">
        <v>4682</v>
      </c>
      <c r="B34" s="3013" t="s">
        <v>16</v>
      </c>
      <c r="C34" s="3013" t="s">
        <v>16</v>
      </c>
      <c r="D34" s="3013" t="s">
        <v>16</v>
      </c>
      <c r="E34" s="3013" t="s">
        <v>16</v>
      </c>
      <c r="F34" s="3013">
        <v>2100</v>
      </c>
      <c r="G34" s="3013" t="s">
        <v>16</v>
      </c>
      <c r="H34" s="3026">
        <f t="shared" si="1"/>
        <v>2100</v>
      </c>
      <c r="J34" s="495"/>
    </row>
    <row r="35" spans="1:257" ht="16.5" x14ac:dyDescent="0.25">
      <c r="A35" s="3025" t="s">
        <v>4683</v>
      </c>
      <c r="B35" s="3013" t="s">
        <v>16</v>
      </c>
      <c r="C35" s="3013" t="s">
        <v>16</v>
      </c>
      <c r="D35" s="3013" t="s">
        <v>16</v>
      </c>
      <c r="E35" s="3013" t="s">
        <v>16</v>
      </c>
      <c r="F35" s="3013">
        <v>2700</v>
      </c>
      <c r="G35" s="3013" t="s">
        <v>16</v>
      </c>
      <c r="H35" s="3026">
        <f t="shared" si="1"/>
        <v>2700</v>
      </c>
      <c r="J35" s="495"/>
    </row>
    <row r="36" spans="1:257" ht="16.5" x14ac:dyDescent="0.25">
      <c r="A36" s="3025" t="s">
        <v>4684</v>
      </c>
      <c r="B36" s="3013" t="s">
        <v>16</v>
      </c>
      <c r="C36" s="3013" t="s">
        <v>16</v>
      </c>
      <c r="D36" s="3013" t="s">
        <v>16</v>
      </c>
      <c r="E36" s="3013" t="s">
        <v>16</v>
      </c>
      <c r="F36" s="3013">
        <v>2400</v>
      </c>
      <c r="G36" s="3013" t="s">
        <v>16</v>
      </c>
      <c r="H36" s="3026">
        <f t="shared" si="1"/>
        <v>2400</v>
      </c>
      <c r="J36" s="495"/>
    </row>
    <row r="37" spans="1:257" ht="16.5" x14ac:dyDescent="0.25">
      <c r="A37" s="3025" t="s">
        <v>4685</v>
      </c>
      <c r="B37" s="3013" t="s">
        <v>16</v>
      </c>
      <c r="C37" s="3013" t="s">
        <v>16</v>
      </c>
      <c r="D37" s="3013" t="s">
        <v>16</v>
      </c>
      <c r="E37" s="3013" t="s">
        <v>16</v>
      </c>
      <c r="F37" s="3013">
        <v>3000</v>
      </c>
      <c r="G37" s="3013" t="s">
        <v>16</v>
      </c>
      <c r="H37" s="3026">
        <f t="shared" si="1"/>
        <v>3000</v>
      </c>
      <c r="J37" s="495"/>
    </row>
    <row r="38" spans="1:257" ht="16.5" x14ac:dyDescent="0.25">
      <c r="A38" s="3025" t="s">
        <v>4686</v>
      </c>
      <c r="B38" s="3013" t="s">
        <v>16</v>
      </c>
      <c r="C38" s="3013" t="s">
        <v>16</v>
      </c>
      <c r="D38" s="3013" t="s">
        <v>16</v>
      </c>
      <c r="E38" s="3013" t="s">
        <v>16</v>
      </c>
      <c r="F38" s="3013">
        <v>9150</v>
      </c>
      <c r="G38" s="3013" t="s">
        <v>16</v>
      </c>
      <c r="H38" s="3026">
        <f t="shared" si="1"/>
        <v>9150</v>
      </c>
      <c r="J38" s="495"/>
    </row>
    <row r="39" spans="1:257" ht="16.5" x14ac:dyDescent="0.25">
      <c r="A39" s="3025" t="s">
        <v>4687</v>
      </c>
      <c r="B39" s="3013" t="s">
        <v>16</v>
      </c>
      <c r="C39" s="3013" t="s">
        <v>16</v>
      </c>
      <c r="D39" s="3013" t="s">
        <v>16</v>
      </c>
      <c r="E39" s="3013" t="s">
        <v>16</v>
      </c>
      <c r="F39" s="3013">
        <f>3400+2000</f>
        <v>5400</v>
      </c>
      <c r="G39" s="3013" t="s">
        <v>16</v>
      </c>
      <c r="H39" s="3026">
        <f t="shared" si="1"/>
        <v>5400</v>
      </c>
      <c r="J39" s="495"/>
    </row>
    <row r="40" spans="1:257" ht="16.5" x14ac:dyDescent="0.25">
      <c r="A40" s="3025" t="s">
        <v>4688</v>
      </c>
      <c r="B40" s="3013" t="s">
        <v>16</v>
      </c>
      <c r="C40" s="3013" t="s">
        <v>16</v>
      </c>
      <c r="D40" s="3013" t="s">
        <v>16</v>
      </c>
      <c r="E40" s="3013" t="s">
        <v>16</v>
      </c>
      <c r="F40" s="3013">
        <v>3000</v>
      </c>
      <c r="G40" s="3013" t="s">
        <v>16</v>
      </c>
      <c r="H40" s="3026">
        <f t="shared" si="1"/>
        <v>3000</v>
      </c>
      <c r="J40" s="495"/>
    </row>
    <row r="41" spans="1:257" ht="16.5" x14ac:dyDescent="0.25">
      <c r="A41" s="3025" t="s">
        <v>4689</v>
      </c>
      <c r="B41" s="3013" t="s">
        <v>16</v>
      </c>
      <c r="C41" s="3013" t="s">
        <v>16</v>
      </c>
      <c r="D41" s="3013" t="s">
        <v>16</v>
      </c>
      <c r="E41" s="3013" t="s">
        <v>16</v>
      </c>
      <c r="F41" s="3013">
        <v>4200</v>
      </c>
      <c r="G41" s="3013" t="s">
        <v>16</v>
      </c>
      <c r="H41" s="3026">
        <f t="shared" si="1"/>
        <v>4200</v>
      </c>
      <c r="J41" s="495"/>
    </row>
    <row r="42" spans="1:257" ht="16.5" x14ac:dyDescent="0.25">
      <c r="A42" s="3025" t="s">
        <v>4690</v>
      </c>
      <c r="B42" s="3013" t="s">
        <v>16</v>
      </c>
      <c r="C42" s="3013" t="s">
        <v>16</v>
      </c>
      <c r="D42" s="3013" t="s">
        <v>16</v>
      </c>
      <c r="E42" s="3013" t="s">
        <v>16</v>
      </c>
      <c r="F42" s="3013">
        <v>3800</v>
      </c>
      <c r="G42" s="3028" t="s">
        <v>16</v>
      </c>
      <c r="H42" s="3026">
        <f t="shared" si="1"/>
        <v>3800</v>
      </c>
      <c r="J42" s="495"/>
    </row>
    <row r="43" spans="1:257" ht="16.5" x14ac:dyDescent="0.25">
      <c r="A43" s="3025" t="s">
        <v>4691</v>
      </c>
      <c r="B43" s="3013" t="s">
        <v>16</v>
      </c>
      <c r="C43" s="3013" t="s">
        <v>16</v>
      </c>
      <c r="D43" s="3013" t="s">
        <v>16</v>
      </c>
      <c r="E43" s="3013" t="s">
        <v>16</v>
      </c>
      <c r="F43" s="3013">
        <v>4800</v>
      </c>
      <c r="G43" s="3028" t="s">
        <v>16</v>
      </c>
      <c r="H43" s="3026">
        <f t="shared" si="1"/>
        <v>4800</v>
      </c>
      <c r="J43" s="495"/>
    </row>
    <row r="44" spans="1:257" ht="16.5" x14ac:dyDescent="0.25">
      <c r="A44" s="3025" t="s">
        <v>4692</v>
      </c>
      <c r="B44" s="3013" t="s">
        <v>16</v>
      </c>
      <c r="C44" s="3013" t="s">
        <v>16</v>
      </c>
      <c r="D44" s="3013" t="s">
        <v>16</v>
      </c>
      <c r="E44" s="3013" t="s">
        <v>16</v>
      </c>
      <c r="F44" s="3013">
        <v>2500</v>
      </c>
      <c r="G44" s="3013" t="s">
        <v>16</v>
      </c>
      <c r="H44" s="3026">
        <f t="shared" si="1"/>
        <v>2500</v>
      </c>
      <c r="J44" s="495"/>
    </row>
    <row r="45" spans="1:257" ht="17.25" thickBot="1" x14ac:dyDescent="0.3">
      <c r="A45" s="3025" t="s">
        <v>4669</v>
      </c>
      <c r="B45" s="3013" t="s">
        <v>16</v>
      </c>
      <c r="C45" s="3013" t="s">
        <v>16</v>
      </c>
      <c r="D45" s="3013" t="s">
        <v>16</v>
      </c>
      <c r="E45" s="3013" t="s">
        <v>16</v>
      </c>
      <c r="F45" s="3013" t="s">
        <v>16</v>
      </c>
      <c r="G45" s="3029">
        <v>6472.3249999999998</v>
      </c>
      <c r="H45" s="3026">
        <f t="shared" si="1"/>
        <v>6472.3249999999998</v>
      </c>
      <c r="J45" s="495"/>
    </row>
    <row r="46" spans="1:257" ht="17.25" thickBot="1" x14ac:dyDescent="0.3">
      <c r="A46" s="3030" t="s">
        <v>680</v>
      </c>
      <c r="B46" s="3031">
        <f>SUM(B24:B39)</f>
        <v>25493.8</v>
      </c>
      <c r="C46" s="3031">
        <f>SUM(C24:C39)</f>
        <v>12453.5</v>
      </c>
      <c r="D46" s="3032">
        <f>SUM(D24:D39)</f>
        <v>63825</v>
      </c>
      <c r="E46" s="3032">
        <f>SUM(E24:E39)</f>
        <v>95700</v>
      </c>
      <c r="F46" s="3032">
        <f>SUM(F24:F45)</f>
        <v>123036.2</v>
      </c>
      <c r="G46" s="3033">
        <f>SUM(G24:G45)</f>
        <v>6472.3249999999998</v>
      </c>
      <c r="H46" s="3034">
        <f>SUM(H24:H45)</f>
        <v>326980.82500000001</v>
      </c>
      <c r="I46" s="2000"/>
      <c r="J46" s="3035"/>
      <c r="K46" s="3035"/>
      <c r="L46" s="2000"/>
      <c r="M46" s="2000"/>
      <c r="N46" s="2000"/>
      <c r="O46" s="2000"/>
      <c r="P46" s="2000"/>
      <c r="Q46" s="2000"/>
      <c r="R46" s="2000"/>
      <c r="S46" s="2000"/>
      <c r="T46" s="2000"/>
      <c r="U46" s="2000"/>
      <c r="V46" s="2000"/>
      <c r="W46" s="2000"/>
      <c r="X46" s="2000"/>
      <c r="Y46" s="2000"/>
      <c r="Z46" s="2000"/>
      <c r="AA46" s="2000"/>
      <c r="AB46" s="2000"/>
      <c r="AC46" s="2000"/>
      <c r="AD46" s="2000"/>
      <c r="AE46" s="2000"/>
      <c r="AF46" s="2000"/>
      <c r="AG46" s="2000"/>
      <c r="AH46" s="2000"/>
      <c r="AI46" s="2000"/>
      <c r="AJ46" s="2000"/>
      <c r="AK46" s="2000"/>
      <c r="AL46" s="2000"/>
      <c r="AM46" s="2000"/>
      <c r="AN46" s="2000"/>
      <c r="AO46" s="2000"/>
      <c r="AP46" s="2000"/>
      <c r="AQ46" s="2000"/>
      <c r="AR46" s="2000"/>
      <c r="AS46" s="2000"/>
      <c r="AT46" s="2000"/>
      <c r="AU46" s="2000"/>
      <c r="AV46" s="2000"/>
      <c r="AW46" s="2000"/>
      <c r="AX46" s="2000"/>
      <c r="AY46" s="2000"/>
      <c r="AZ46" s="2000"/>
      <c r="BA46" s="2000"/>
      <c r="BB46" s="2000"/>
      <c r="BC46" s="2000"/>
      <c r="BD46" s="2000"/>
      <c r="BE46" s="2000"/>
      <c r="BF46" s="2000"/>
      <c r="BG46" s="2000"/>
      <c r="BH46" s="2000"/>
      <c r="BI46" s="2000"/>
      <c r="BJ46" s="2000"/>
      <c r="BK46" s="2000"/>
      <c r="BL46" s="2000"/>
      <c r="BM46" s="2000"/>
      <c r="BN46" s="2000"/>
      <c r="BO46" s="2000"/>
      <c r="BP46" s="2000"/>
      <c r="BQ46" s="2000"/>
      <c r="BR46" s="2000"/>
      <c r="BS46" s="2000"/>
      <c r="BT46" s="2000"/>
      <c r="BU46" s="2000"/>
      <c r="BV46" s="2000"/>
      <c r="BW46" s="2000"/>
      <c r="BX46" s="2000"/>
      <c r="BY46" s="2000"/>
      <c r="BZ46" s="2000"/>
      <c r="CA46" s="2000"/>
      <c r="CB46" s="2000"/>
      <c r="CC46" s="2000"/>
      <c r="CD46" s="2000"/>
      <c r="CE46" s="2000"/>
      <c r="CF46" s="2000"/>
      <c r="CG46" s="2000"/>
      <c r="CH46" s="2000"/>
      <c r="CI46" s="2000"/>
      <c r="CJ46" s="2000"/>
      <c r="CK46" s="2000"/>
      <c r="CL46" s="2000"/>
      <c r="CM46" s="2000"/>
      <c r="CN46" s="2000"/>
      <c r="CO46" s="2000"/>
      <c r="CP46" s="2000"/>
      <c r="CQ46" s="2000"/>
      <c r="CR46" s="2000"/>
      <c r="CS46" s="2000"/>
      <c r="CT46" s="2000"/>
      <c r="CU46" s="2000"/>
      <c r="CV46" s="2000"/>
      <c r="CW46" s="2000"/>
      <c r="CX46" s="2000"/>
      <c r="CY46" s="2000"/>
      <c r="CZ46" s="2000"/>
      <c r="DA46" s="2000"/>
      <c r="DB46" s="2000"/>
      <c r="DC46" s="2000"/>
      <c r="DD46" s="2000"/>
      <c r="DE46" s="2000"/>
      <c r="DF46" s="2000"/>
      <c r="DG46" s="2000"/>
      <c r="DH46" s="2000"/>
      <c r="DI46" s="2000"/>
      <c r="DJ46" s="2000"/>
      <c r="DK46" s="2000"/>
      <c r="DL46" s="2000"/>
      <c r="DM46" s="2000"/>
      <c r="DN46" s="2000"/>
      <c r="DO46" s="2000"/>
      <c r="DP46" s="2000"/>
      <c r="DQ46" s="2000"/>
      <c r="DR46" s="2000"/>
      <c r="DS46" s="2000"/>
      <c r="DT46" s="2000"/>
      <c r="DU46" s="2000"/>
      <c r="DV46" s="2000"/>
      <c r="DW46" s="2000"/>
      <c r="DX46" s="2000"/>
      <c r="DY46" s="2000"/>
      <c r="DZ46" s="2000"/>
      <c r="EA46" s="2000"/>
      <c r="EB46" s="2000"/>
      <c r="EC46" s="2000"/>
      <c r="ED46" s="2000"/>
      <c r="EE46" s="2000"/>
      <c r="EF46" s="2000"/>
      <c r="EG46" s="2000"/>
      <c r="EH46" s="2000"/>
      <c r="EI46" s="2000"/>
      <c r="EJ46" s="2000"/>
      <c r="EK46" s="2000"/>
      <c r="EL46" s="2000"/>
      <c r="EM46" s="2000"/>
      <c r="EN46" s="2000"/>
      <c r="EO46" s="2000"/>
      <c r="EP46" s="2000"/>
      <c r="EQ46" s="2000"/>
      <c r="ER46" s="2000"/>
      <c r="ES46" s="2000"/>
      <c r="ET46" s="2000"/>
      <c r="EU46" s="2000"/>
      <c r="EV46" s="2000"/>
      <c r="EW46" s="2000"/>
      <c r="EX46" s="2000"/>
      <c r="EY46" s="2000"/>
      <c r="EZ46" s="2000"/>
      <c r="FA46" s="2000"/>
      <c r="FB46" s="2000"/>
      <c r="FC46" s="2000"/>
      <c r="FD46" s="2000"/>
      <c r="FE46" s="2000"/>
      <c r="FF46" s="2000"/>
      <c r="FG46" s="2000"/>
      <c r="FH46" s="2000"/>
      <c r="FI46" s="2000"/>
      <c r="FJ46" s="2000"/>
      <c r="FK46" s="2000"/>
      <c r="FL46" s="2000"/>
      <c r="FM46" s="2000"/>
      <c r="FN46" s="2000"/>
      <c r="FO46" s="2000"/>
      <c r="FP46" s="2000"/>
      <c r="FQ46" s="2000"/>
      <c r="FR46" s="2000"/>
      <c r="FS46" s="2000"/>
      <c r="FT46" s="2000"/>
      <c r="FU46" s="2000"/>
      <c r="FV46" s="2000"/>
      <c r="FW46" s="2000"/>
      <c r="FX46" s="2000"/>
      <c r="FY46" s="2000"/>
      <c r="FZ46" s="2000"/>
      <c r="GA46" s="2000"/>
      <c r="GB46" s="2000"/>
      <c r="GC46" s="2000"/>
      <c r="GD46" s="2000"/>
      <c r="GE46" s="2000"/>
      <c r="GF46" s="2000"/>
      <c r="GG46" s="2000"/>
      <c r="GH46" s="2000"/>
      <c r="GI46" s="2000"/>
      <c r="GJ46" s="2000"/>
      <c r="GK46" s="2000"/>
      <c r="GL46" s="2000"/>
      <c r="GM46" s="2000"/>
      <c r="GN46" s="2000"/>
      <c r="GO46" s="2000"/>
      <c r="GP46" s="2000"/>
      <c r="GQ46" s="2000"/>
      <c r="GR46" s="2000"/>
      <c r="GS46" s="2000"/>
      <c r="GT46" s="2000"/>
      <c r="GU46" s="2000"/>
      <c r="GV46" s="2000"/>
      <c r="GW46" s="2000"/>
      <c r="GX46" s="2000"/>
      <c r="GY46" s="2000"/>
      <c r="GZ46" s="2000"/>
      <c r="HA46" s="2000"/>
      <c r="HB46" s="2000"/>
      <c r="HC46" s="2000"/>
      <c r="HD46" s="2000"/>
      <c r="HE46" s="2000"/>
      <c r="HF46" s="2000"/>
      <c r="HG46" s="2000"/>
      <c r="HH46" s="2000"/>
      <c r="HI46" s="2000"/>
      <c r="HJ46" s="2000"/>
      <c r="HK46" s="2000"/>
      <c r="HL46" s="2000"/>
      <c r="HM46" s="2000"/>
      <c r="HN46" s="2000"/>
      <c r="HO46" s="2000"/>
      <c r="HP46" s="2000"/>
      <c r="HQ46" s="2000"/>
      <c r="HR46" s="2000"/>
      <c r="HS46" s="2000"/>
      <c r="HT46" s="2000"/>
      <c r="HU46" s="2000"/>
      <c r="HV46" s="2000"/>
      <c r="HW46" s="2000"/>
      <c r="HX46" s="2000"/>
      <c r="HY46" s="2000"/>
      <c r="HZ46" s="2000"/>
      <c r="IA46" s="2000"/>
      <c r="IB46" s="2000"/>
      <c r="IC46" s="2000"/>
      <c r="ID46" s="2000"/>
      <c r="IE46" s="2000"/>
      <c r="IF46" s="2000"/>
      <c r="IG46" s="2000"/>
      <c r="IH46" s="2000"/>
      <c r="II46" s="2000"/>
      <c r="IJ46" s="2000"/>
      <c r="IK46" s="2000"/>
      <c r="IL46" s="2000"/>
      <c r="IM46" s="2000"/>
      <c r="IN46" s="2000"/>
      <c r="IO46" s="2000"/>
      <c r="IP46" s="2000"/>
      <c r="IQ46" s="2000"/>
      <c r="IR46" s="2000"/>
      <c r="IS46" s="2000"/>
      <c r="IT46" s="2000"/>
      <c r="IU46" s="2000"/>
      <c r="IV46" s="2000"/>
      <c r="IW46" s="2000"/>
    </row>
    <row r="47" spans="1:257" s="1686" customFormat="1" ht="15" thickTop="1" x14ac:dyDescent="0.25">
      <c r="A47" s="1686" t="s">
        <v>4693</v>
      </c>
      <c r="B47" s="1686" t="s">
        <v>4694</v>
      </c>
      <c r="H47" s="3021"/>
    </row>
    <row r="48" spans="1:257" s="1686" customFormat="1" x14ac:dyDescent="0.25">
      <c r="A48" s="1686" t="s">
        <v>598</v>
      </c>
    </row>
    <row r="49" spans="1:7" s="1686" customFormat="1" x14ac:dyDescent="0.25">
      <c r="A49" s="1686" t="s">
        <v>1440</v>
      </c>
    </row>
    <row r="51" spans="1:7" x14ac:dyDescent="0.25">
      <c r="B51" s="495"/>
      <c r="C51" s="495"/>
      <c r="D51" s="495"/>
      <c r="E51" s="495"/>
      <c r="F51" s="495"/>
      <c r="G51" s="495"/>
    </row>
    <row r="54" spans="1:7" x14ac:dyDescent="0.25">
      <c r="E54" s="3016"/>
    </row>
    <row r="56" spans="1:7" x14ac:dyDescent="0.25">
      <c r="E56" s="3016"/>
    </row>
    <row r="57" spans="1:7" x14ac:dyDescent="0.25">
      <c r="E57" s="3036"/>
    </row>
  </sheetData>
  <pageMargins left="0.75" right="0.75" top="0.75" bottom="0.75" header="0" footer="0"/>
  <pageSetup paperSize="9" scale="64"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
  <sheetViews>
    <sheetView zoomScale="85" zoomScaleNormal="85" zoomScaleSheetLayoutView="118" workbookViewId="0">
      <pane xSplit="1" ySplit="3" topLeftCell="B13" activePane="bottomRight" state="frozen"/>
      <selection activeCell="R21" sqref="R21"/>
      <selection pane="topRight" activeCell="R21" sqref="R21"/>
      <selection pane="bottomLeft" activeCell="R21" sqref="R21"/>
      <selection pane="bottomRight"/>
    </sheetView>
  </sheetViews>
  <sheetFormatPr defaultColWidth="9.140625" defaultRowHeight="20.100000000000001" customHeight="1" x14ac:dyDescent="0.25"/>
  <cols>
    <col min="1" max="1" width="38" style="3041" customWidth="1"/>
    <col min="2" max="2" width="23.140625" style="3041" customWidth="1"/>
    <col min="3" max="3" width="21.5703125" style="3041" customWidth="1"/>
    <col min="4" max="4" width="9.140625" style="3041"/>
    <col min="5" max="5" width="2.85546875" style="3041" customWidth="1"/>
    <col min="6" max="9" width="9.140625" style="3041" customWidth="1"/>
    <col min="10" max="16384" width="9.140625" style="3041"/>
  </cols>
  <sheetData>
    <row r="1" spans="1:13" s="3038" customFormat="1" ht="20.100000000000001" customHeight="1" thickBot="1" x14ac:dyDescent="0.3">
      <c r="A1" s="3037" t="s">
        <v>4695</v>
      </c>
    </row>
    <row r="2" spans="1:13" ht="20.100000000000001" customHeight="1" thickTop="1" x14ac:dyDescent="0.25">
      <c r="A2" s="3427"/>
      <c r="B2" s="3039" t="s">
        <v>4696</v>
      </c>
      <c r="C2" s="3040" t="s">
        <v>4697</v>
      </c>
    </row>
    <row r="3" spans="1:13" ht="20.100000000000001" customHeight="1" thickBot="1" x14ac:dyDescent="0.3">
      <c r="A3" s="3428"/>
      <c r="B3" s="3042" t="s">
        <v>1083</v>
      </c>
      <c r="C3" s="3043" t="s">
        <v>681</v>
      </c>
    </row>
    <row r="4" spans="1:13" ht="20.100000000000001" customHeight="1" thickTop="1" x14ac:dyDescent="0.25">
      <c r="A4" s="3044" t="s">
        <v>3670</v>
      </c>
      <c r="B4" s="3045">
        <f>SUM(B6:B7)</f>
        <v>87</v>
      </c>
      <c r="C4" s="3046">
        <f>SUM(C6:C7)</f>
        <v>9746.5499999999993</v>
      </c>
    </row>
    <row r="5" spans="1:13" s="3050" customFormat="1" ht="20.100000000000001" customHeight="1" x14ac:dyDescent="0.25">
      <c r="A5" s="3047" t="s">
        <v>907</v>
      </c>
      <c r="B5" s="3048"/>
      <c r="C5" s="3049"/>
      <c r="L5" s="3041"/>
      <c r="M5" s="3041"/>
    </row>
    <row r="6" spans="1:13" ht="20.100000000000001" customHeight="1" x14ac:dyDescent="0.25">
      <c r="A6" s="3051" t="s">
        <v>4698</v>
      </c>
      <c r="B6" s="3052">
        <v>9</v>
      </c>
      <c r="C6" s="3053">
        <v>1700</v>
      </c>
    </row>
    <row r="7" spans="1:13" ht="20.100000000000001" customHeight="1" x14ac:dyDescent="0.25">
      <c r="A7" s="3051" t="s">
        <v>4699</v>
      </c>
      <c r="B7" s="3052">
        <v>78</v>
      </c>
      <c r="C7" s="3053">
        <v>8046.55</v>
      </c>
    </row>
    <row r="8" spans="1:13" ht="20.100000000000001" customHeight="1" x14ac:dyDescent="0.25">
      <c r="A8" s="3054" t="s">
        <v>4700</v>
      </c>
      <c r="B8" s="3055">
        <f>SUM(B10:B12)</f>
        <v>281</v>
      </c>
      <c r="C8" s="3046">
        <f>SUM(C10:C12)</f>
        <v>9983.5500000000011</v>
      </c>
    </row>
    <row r="9" spans="1:13" s="3050" customFormat="1" ht="20.100000000000001" customHeight="1" x14ac:dyDescent="0.25">
      <c r="A9" s="3047" t="s">
        <v>907</v>
      </c>
      <c r="B9" s="3056"/>
      <c r="C9" s="3049"/>
      <c r="L9" s="3041"/>
      <c r="M9" s="3041"/>
    </row>
    <row r="10" spans="1:13" ht="20.100000000000001" customHeight="1" x14ac:dyDescent="0.25">
      <c r="A10" s="3051" t="s">
        <v>4701</v>
      </c>
      <c r="B10" s="3057">
        <v>212</v>
      </c>
      <c r="C10" s="3053">
        <v>7486.35</v>
      </c>
    </row>
    <row r="11" spans="1:13" ht="20.100000000000001" customHeight="1" x14ac:dyDescent="0.25">
      <c r="A11" s="3051" t="s">
        <v>4702</v>
      </c>
      <c r="B11" s="3057">
        <v>32</v>
      </c>
      <c r="C11" s="3053">
        <v>1190.8499999999999</v>
      </c>
    </row>
    <row r="12" spans="1:13" ht="20.100000000000001" customHeight="1" x14ac:dyDescent="0.25">
      <c r="A12" s="3051" t="s">
        <v>654</v>
      </c>
      <c r="B12" s="3057">
        <v>37</v>
      </c>
      <c r="C12" s="3053">
        <v>1306.3499999999999</v>
      </c>
    </row>
    <row r="13" spans="1:13" ht="20.100000000000001" customHeight="1" x14ac:dyDescent="0.25">
      <c r="A13" s="3054" t="s">
        <v>4703</v>
      </c>
      <c r="B13" s="3055">
        <v>23</v>
      </c>
      <c r="C13" s="3046">
        <v>1510.2</v>
      </c>
      <c r="G13" s="3058"/>
    </row>
    <row r="14" spans="1:13" ht="20.100000000000001" customHeight="1" thickBot="1" x14ac:dyDescent="0.3">
      <c r="A14" s="3054" t="s">
        <v>4704</v>
      </c>
      <c r="B14" s="3059">
        <v>109</v>
      </c>
      <c r="C14" s="3046">
        <v>182.9</v>
      </c>
    </row>
    <row r="15" spans="1:13" ht="20.100000000000001" customHeight="1" thickTop="1" thickBot="1" x14ac:dyDescent="0.3">
      <c r="A15" s="3060" t="s">
        <v>595</v>
      </c>
      <c r="B15" s="3061">
        <f>B4+B8+B13+B14</f>
        <v>500</v>
      </c>
      <c r="C15" s="3062">
        <f>C4+C8+C13+C14</f>
        <v>21423.200000000001</v>
      </c>
    </row>
    <row r="16" spans="1:13" ht="20.100000000000001" customHeight="1" thickTop="1" x14ac:dyDescent="0.25">
      <c r="A16" s="3063"/>
    </row>
    <row r="17" spans="1:3" ht="20.100000000000001" customHeight="1" thickBot="1" x14ac:dyDescent="0.3">
      <c r="A17" s="2815" t="s">
        <v>4705</v>
      </c>
      <c r="B17" s="2816"/>
      <c r="C17" s="2816"/>
    </row>
    <row r="18" spans="1:3" ht="20.100000000000001" customHeight="1" thickTop="1" x14ac:dyDescent="0.25">
      <c r="A18" s="3064"/>
      <c r="B18" s="3039" t="s">
        <v>4696</v>
      </c>
      <c r="C18" s="3039" t="s">
        <v>4706</v>
      </c>
    </row>
    <row r="19" spans="1:3" ht="20.100000000000001" customHeight="1" thickBot="1" x14ac:dyDescent="0.3">
      <c r="A19" s="3065"/>
      <c r="B19" s="3042" t="s">
        <v>1083</v>
      </c>
      <c r="C19" s="3043" t="s">
        <v>681</v>
      </c>
    </row>
    <row r="20" spans="1:3" ht="20.100000000000001" customHeight="1" thickTop="1" x14ac:dyDescent="0.25">
      <c r="A20" s="3066">
        <v>44440</v>
      </c>
      <c r="B20" s="3052"/>
      <c r="C20" s="3067"/>
    </row>
    <row r="21" spans="1:3" ht="20.100000000000001" customHeight="1" x14ac:dyDescent="0.25">
      <c r="A21" s="3068" t="s">
        <v>4707</v>
      </c>
      <c r="B21" s="3052">
        <v>51</v>
      </c>
      <c r="C21" s="3053">
        <v>3526.55</v>
      </c>
    </row>
    <row r="22" spans="1:3" ht="20.100000000000001" customHeight="1" x14ac:dyDescent="0.25">
      <c r="A22" s="3068" t="s">
        <v>4708</v>
      </c>
      <c r="B22" s="3052">
        <v>166</v>
      </c>
      <c r="C22" s="3053">
        <v>6299.85</v>
      </c>
    </row>
    <row r="23" spans="1:3" ht="20.100000000000001" customHeight="1" x14ac:dyDescent="0.25">
      <c r="A23" s="3068" t="s">
        <v>4709</v>
      </c>
      <c r="B23" s="3052">
        <v>157</v>
      </c>
      <c r="C23" s="3053">
        <v>7934.2</v>
      </c>
    </row>
    <row r="24" spans="1:3" ht="20.100000000000001" customHeight="1" x14ac:dyDescent="0.25">
      <c r="A24" s="3068" t="s">
        <v>4710</v>
      </c>
      <c r="B24" s="3052">
        <v>84</v>
      </c>
      <c r="C24" s="3053">
        <v>2543.9</v>
      </c>
    </row>
    <row r="25" spans="1:3" ht="20.100000000000001" customHeight="1" thickBot="1" x14ac:dyDescent="0.3">
      <c r="A25" s="3068" t="s">
        <v>4711</v>
      </c>
      <c r="B25" s="3052">
        <v>42</v>
      </c>
      <c r="C25" s="3053">
        <v>1118.7</v>
      </c>
    </row>
    <row r="26" spans="1:3" s="3071" customFormat="1" ht="20.100000000000001" customHeight="1" thickTop="1" thickBot="1" x14ac:dyDescent="0.3">
      <c r="A26" s="3060" t="s">
        <v>595</v>
      </c>
      <c r="B26" s="3069">
        <f>SUM(B21:B25)</f>
        <v>500</v>
      </c>
      <c r="C26" s="3070">
        <f>SUM(C21:C25)</f>
        <v>21423.200000000004</v>
      </c>
    </row>
    <row r="27" spans="1:3" ht="20.100000000000001" customHeight="1" thickTop="1" x14ac:dyDescent="0.25">
      <c r="A27" s="2849" t="s">
        <v>50</v>
      </c>
    </row>
  </sheetData>
  <mergeCells count="1">
    <mergeCell ref="A2:A3"/>
  </mergeCells>
  <pageMargins left="0.75" right="0.75" top="0.75" bottom="0.75" header="0.31496062992126" footer="0"/>
  <pageSetup paperSize="9" scale="93"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3"/>
  <sheetViews>
    <sheetView showGridLines="0" zoomScaleNormal="100" zoomScaleSheetLayoutView="130" workbookViewId="0">
      <pane xSplit="1" ySplit="4" topLeftCell="B5" activePane="bottomRight" state="frozen"/>
      <selection activeCell="R21" sqref="R21"/>
      <selection pane="topRight" activeCell="R21" sqref="R21"/>
      <selection pane="bottomLeft" activeCell="R21" sqref="R21"/>
      <selection pane="bottomRight"/>
    </sheetView>
  </sheetViews>
  <sheetFormatPr defaultColWidth="9.140625" defaultRowHeight="20.100000000000001" customHeight="1" x14ac:dyDescent="0.25"/>
  <cols>
    <col min="1" max="1" width="28.85546875" style="2934" bestFit="1" customWidth="1"/>
    <col min="2" max="2" width="16.42578125" style="2934" customWidth="1"/>
    <col min="3" max="3" width="14" style="2934" customWidth="1"/>
    <col min="4" max="4" width="23.85546875" style="2934" customWidth="1"/>
    <col min="5" max="5" width="1.28515625" style="2934" customWidth="1"/>
    <col min="6" max="6" width="27.5703125" style="2934" bestFit="1" customWidth="1"/>
    <col min="7" max="7" width="28.85546875" style="2934" bestFit="1" customWidth="1"/>
    <col min="8" max="9" width="24.28515625" style="2934" bestFit="1" customWidth="1"/>
    <col min="10" max="10" width="25.5703125" style="2934" bestFit="1" customWidth="1"/>
    <col min="11" max="11" width="21" style="2934" bestFit="1" customWidth="1"/>
    <col min="12" max="12" width="8.140625" style="2934" bestFit="1" customWidth="1"/>
    <col min="13" max="16384" width="9.140625" style="2934"/>
  </cols>
  <sheetData>
    <row r="1" spans="1:5" ht="20.100000000000001" customHeight="1" x14ac:dyDescent="0.25">
      <c r="A1" s="2815" t="s">
        <v>4712</v>
      </c>
    </row>
    <row r="2" spans="1:5" ht="20.100000000000001" customHeight="1" thickBot="1" x14ac:dyDescent="0.3">
      <c r="A2" s="2816"/>
    </row>
    <row r="3" spans="1:5" ht="20.100000000000001" customHeight="1" thickBot="1" x14ac:dyDescent="0.3">
      <c r="A3" s="2830" t="s">
        <v>4713</v>
      </c>
      <c r="B3" s="3072" t="s">
        <v>4714</v>
      </c>
      <c r="C3" s="2830" t="s">
        <v>4715</v>
      </c>
    </row>
    <row r="4" spans="1:5" ht="20.100000000000001" customHeight="1" thickBot="1" x14ac:dyDescent="0.3">
      <c r="A4" s="2830"/>
      <c r="B4" s="3073" t="s">
        <v>4716</v>
      </c>
      <c r="C4" s="3073" t="s">
        <v>1176</v>
      </c>
      <c r="D4" s="3074"/>
    </row>
    <row r="5" spans="1:5" ht="20.100000000000001" customHeight="1" x14ac:dyDescent="0.25">
      <c r="A5" s="3075" t="s">
        <v>4717</v>
      </c>
      <c r="B5" s="3076">
        <v>6581.25</v>
      </c>
      <c r="C5" s="3077" t="s">
        <v>4718</v>
      </c>
      <c r="D5" s="3074"/>
    </row>
    <row r="6" spans="1:5" ht="20.100000000000001" customHeight="1" x14ac:dyDescent="0.25">
      <c r="A6" s="3078" t="s">
        <v>4719</v>
      </c>
      <c r="B6" s="3079">
        <v>5514</v>
      </c>
      <c r="C6" s="3080" t="s">
        <v>4720</v>
      </c>
      <c r="D6" s="3074"/>
    </row>
    <row r="7" spans="1:5" ht="20.100000000000001" customHeight="1" x14ac:dyDescent="0.25">
      <c r="A7" s="3078" t="s">
        <v>4721</v>
      </c>
      <c r="B7" s="3079">
        <v>4689.55</v>
      </c>
      <c r="C7" s="3080" t="s">
        <v>4722</v>
      </c>
      <c r="D7" s="3074"/>
    </row>
    <row r="8" spans="1:5" ht="20.100000000000001" customHeight="1" x14ac:dyDescent="0.25">
      <c r="A8" s="3078" t="s">
        <v>4723</v>
      </c>
      <c r="B8" s="3079">
        <v>1132.9000000000001</v>
      </c>
      <c r="C8" s="3080" t="s">
        <v>4724</v>
      </c>
      <c r="D8" s="3074"/>
    </row>
    <row r="9" spans="1:5" ht="20.100000000000001" customHeight="1" x14ac:dyDescent="0.25">
      <c r="A9" s="3078" t="s">
        <v>4725</v>
      </c>
      <c r="B9" s="3079">
        <v>798</v>
      </c>
      <c r="C9" s="3080" t="s">
        <v>4726</v>
      </c>
      <c r="D9" s="3074"/>
    </row>
    <row r="10" spans="1:5" ht="20.100000000000001" customHeight="1" x14ac:dyDescent="0.25">
      <c r="A10" s="3078" t="s">
        <v>4727</v>
      </c>
      <c r="B10" s="3079">
        <v>823.8</v>
      </c>
      <c r="C10" s="3080" t="s">
        <v>4728</v>
      </c>
      <c r="D10" s="3074"/>
    </row>
    <row r="11" spans="1:5" ht="20.100000000000001" customHeight="1" thickBot="1" x14ac:dyDescent="0.3">
      <c r="A11" s="3078" t="s">
        <v>4729</v>
      </c>
      <c r="B11" s="3079">
        <v>1883.7</v>
      </c>
      <c r="C11" s="3080" t="s">
        <v>4730</v>
      </c>
      <c r="D11" s="3074"/>
    </row>
    <row r="12" spans="1:5" ht="20.100000000000001" customHeight="1" thickBot="1" x14ac:dyDescent="0.3">
      <c r="A12" s="3081" t="s">
        <v>595</v>
      </c>
      <c r="B12" s="3082">
        <f>SUM(B5:B11)</f>
        <v>21423.200000000001</v>
      </c>
      <c r="C12" s="3082" t="s">
        <v>4731</v>
      </c>
    </row>
    <row r="13" spans="1:5" s="3083" customFormat="1" ht="20.100000000000001" customHeight="1" x14ac:dyDescent="0.25">
      <c r="A13" s="2849" t="s">
        <v>50</v>
      </c>
      <c r="B13" s="2849"/>
      <c r="E13" s="3084"/>
    </row>
  </sheetData>
  <pageMargins left="0.75" right="0.75" top="0.75" bottom="0.75" header="0.31496062992125984" footer="0"/>
  <pageSetup paperSize="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
  <sheetViews>
    <sheetView zoomScale="85" zoomScaleNormal="85" workbookViewId="0">
      <pane xSplit="1" ySplit="8" topLeftCell="B19" activePane="bottomRight" state="frozen"/>
      <selection activeCell="R21" sqref="R21"/>
      <selection pane="topRight" activeCell="R21" sqref="R21"/>
      <selection pane="bottomLeft" activeCell="R21" sqref="R21"/>
      <selection pane="bottomRight"/>
    </sheetView>
  </sheetViews>
  <sheetFormatPr defaultColWidth="11.42578125" defaultRowHeight="17.25" x14ac:dyDescent="0.25"/>
  <cols>
    <col min="1" max="1" width="17.85546875" style="3093" customWidth="1"/>
    <col min="2" max="2" width="21.85546875" style="3093" customWidth="1"/>
    <col min="3" max="4" width="19.140625" style="3093" customWidth="1"/>
    <col min="5" max="5" width="11.140625" style="3093" bestFit="1" customWidth="1"/>
    <col min="6" max="15" width="11.42578125" style="3090" customWidth="1"/>
    <col min="16" max="251" width="11.42578125" style="3093"/>
    <col min="252" max="252" width="14.85546875" style="3093" customWidth="1"/>
    <col min="253" max="254" width="12.5703125" style="3093" customWidth="1"/>
    <col min="255" max="255" width="12.140625" style="3093" customWidth="1"/>
    <col min="256" max="256" width="14" style="3093" bestFit="1" customWidth="1"/>
    <col min="257" max="257" width="13.5703125" style="3093" bestFit="1" customWidth="1"/>
    <col min="258" max="258" width="10.5703125" style="3093" bestFit="1" customWidth="1"/>
    <col min="259" max="259" width="11.85546875" style="3093" bestFit="1" customWidth="1"/>
    <col min="260" max="260" width="5.7109375" style="3093" customWidth="1"/>
    <col min="261" max="271" width="11.42578125" style="3093" customWidth="1"/>
    <col min="272" max="507" width="11.42578125" style="3093"/>
    <col min="508" max="508" width="14.85546875" style="3093" customWidth="1"/>
    <col min="509" max="510" width="12.5703125" style="3093" customWidth="1"/>
    <col min="511" max="511" width="12.140625" style="3093" customWidth="1"/>
    <col min="512" max="512" width="14" style="3093" bestFit="1" customWidth="1"/>
    <col min="513" max="513" width="13.5703125" style="3093" bestFit="1" customWidth="1"/>
    <col min="514" max="514" width="10.5703125" style="3093" bestFit="1" customWidth="1"/>
    <col min="515" max="515" width="11.85546875" style="3093" bestFit="1" customWidth="1"/>
    <col min="516" max="516" width="5.7109375" style="3093" customWidth="1"/>
    <col min="517" max="527" width="11.42578125" style="3093" customWidth="1"/>
    <col min="528" max="763" width="11.42578125" style="3093"/>
    <col min="764" max="764" width="14.85546875" style="3093" customWidth="1"/>
    <col min="765" max="766" width="12.5703125" style="3093" customWidth="1"/>
    <col min="767" max="767" width="12.140625" style="3093" customWidth="1"/>
    <col min="768" max="768" width="14" style="3093" bestFit="1" customWidth="1"/>
    <col min="769" max="769" width="13.5703125" style="3093" bestFit="1" customWidth="1"/>
    <col min="770" max="770" width="10.5703125" style="3093" bestFit="1" customWidth="1"/>
    <col min="771" max="771" width="11.85546875" style="3093" bestFit="1" customWidth="1"/>
    <col min="772" max="772" width="5.7109375" style="3093" customWidth="1"/>
    <col min="773" max="783" width="11.42578125" style="3093" customWidth="1"/>
    <col min="784" max="1019" width="11.42578125" style="3093"/>
    <col min="1020" max="1020" width="14.85546875" style="3093" customWidth="1"/>
    <col min="1021" max="1022" width="12.5703125" style="3093" customWidth="1"/>
    <col min="1023" max="1023" width="12.140625" style="3093" customWidth="1"/>
    <col min="1024" max="1024" width="14" style="3093" bestFit="1" customWidth="1"/>
    <col min="1025" max="1025" width="13.5703125" style="3093" bestFit="1" customWidth="1"/>
    <col min="1026" max="1026" width="10.5703125" style="3093" bestFit="1" customWidth="1"/>
    <col min="1027" max="1027" width="11.85546875" style="3093" bestFit="1" customWidth="1"/>
    <col min="1028" max="1028" width="5.7109375" style="3093" customWidth="1"/>
    <col min="1029" max="1039" width="11.42578125" style="3093" customWidth="1"/>
    <col min="1040" max="1275" width="11.42578125" style="3093"/>
    <col min="1276" max="1276" width="14.85546875" style="3093" customWidth="1"/>
    <col min="1277" max="1278" width="12.5703125" style="3093" customWidth="1"/>
    <col min="1279" max="1279" width="12.140625" style="3093" customWidth="1"/>
    <col min="1280" max="1280" width="14" style="3093" bestFit="1" customWidth="1"/>
    <col min="1281" max="1281" width="13.5703125" style="3093" bestFit="1" customWidth="1"/>
    <col min="1282" max="1282" width="10.5703125" style="3093" bestFit="1" customWidth="1"/>
    <col min="1283" max="1283" width="11.85546875" style="3093" bestFit="1" customWidth="1"/>
    <col min="1284" max="1284" width="5.7109375" style="3093" customWidth="1"/>
    <col min="1285" max="1295" width="11.42578125" style="3093" customWidth="1"/>
    <col min="1296" max="1531" width="11.42578125" style="3093"/>
    <col min="1532" max="1532" width="14.85546875" style="3093" customWidth="1"/>
    <col min="1533" max="1534" width="12.5703125" style="3093" customWidth="1"/>
    <col min="1535" max="1535" width="12.140625" style="3093" customWidth="1"/>
    <col min="1536" max="1536" width="14" style="3093" bestFit="1" customWidth="1"/>
    <col min="1537" max="1537" width="13.5703125" style="3093" bestFit="1" customWidth="1"/>
    <col min="1538" max="1538" width="10.5703125" style="3093" bestFit="1" customWidth="1"/>
    <col min="1539" max="1539" width="11.85546875" style="3093" bestFit="1" customWidth="1"/>
    <col min="1540" max="1540" width="5.7109375" style="3093" customWidth="1"/>
    <col min="1541" max="1551" width="11.42578125" style="3093" customWidth="1"/>
    <col min="1552" max="1787" width="11.42578125" style="3093"/>
    <col min="1788" max="1788" width="14.85546875" style="3093" customWidth="1"/>
    <col min="1789" max="1790" width="12.5703125" style="3093" customWidth="1"/>
    <col min="1791" max="1791" width="12.140625" style="3093" customWidth="1"/>
    <col min="1792" max="1792" width="14" style="3093" bestFit="1" customWidth="1"/>
    <col min="1793" max="1793" width="13.5703125" style="3093" bestFit="1" customWidth="1"/>
    <col min="1794" max="1794" width="10.5703125" style="3093" bestFit="1" customWidth="1"/>
    <col min="1795" max="1795" width="11.85546875" style="3093" bestFit="1" customWidth="1"/>
    <col min="1796" max="1796" width="5.7109375" style="3093" customWidth="1"/>
    <col min="1797" max="1807" width="11.42578125" style="3093" customWidth="1"/>
    <col min="1808" max="2043" width="11.42578125" style="3093"/>
    <col min="2044" max="2044" width="14.85546875" style="3093" customWidth="1"/>
    <col min="2045" max="2046" width="12.5703125" style="3093" customWidth="1"/>
    <col min="2047" max="2047" width="12.140625" style="3093" customWidth="1"/>
    <col min="2048" max="2048" width="14" style="3093" bestFit="1" customWidth="1"/>
    <col min="2049" max="2049" width="13.5703125" style="3093" bestFit="1" customWidth="1"/>
    <col min="2050" max="2050" width="10.5703125" style="3093" bestFit="1" customWidth="1"/>
    <col min="2051" max="2051" width="11.85546875" style="3093" bestFit="1" customWidth="1"/>
    <col min="2052" max="2052" width="5.7109375" style="3093" customWidth="1"/>
    <col min="2053" max="2063" width="11.42578125" style="3093" customWidth="1"/>
    <col min="2064" max="2299" width="11.42578125" style="3093"/>
    <col min="2300" max="2300" width="14.85546875" style="3093" customWidth="1"/>
    <col min="2301" max="2302" width="12.5703125" style="3093" customWidth="1"/>
    <col min="2303" max="2303" width="12.140625" style="3093" customWidth="1"/>
    <col min="2304" max="2304" width="14" style="3093" bestFit="1" customWidth="1"/>
    <col min="2305" max="2305" width="13.5703125" style="3093" bestFit="1" customWidth="1"/>
    <col min="2306" max="2306" width="10.5703125" style="3093" bestFit="1" customWidth="1"/>
    <col min="2307" max="2307" width="11.85546875" style="3093" bestFit="1" customWidth="1"/>
    <col min="2308" max="2308" width="5.7109375" style="3093" customWidth="1"/>
    <col min="2309" max="2319" width="11.42578125" style="3093" customWidth="1"/>
    <col min="2320" max="2555" width="11.42578125" style="3093"/>
    <col min="2556" max="2556" width="14.85546875" style="3093" customWidth="1"/>
    <col min="2557" max="2558" width="12.5703125" style="3093" customWidth="1"/>
    <col min="2559" max="2559" width="12.140625" style="3093" customWidth="1"/>
    <col min="2560" max="2560" width="14" style="3093" bestFit="1" customWidth="1"/>
    <col min="2561" max="2561" width="13.5703125" style="3093" bestFit="1" customWidth="1"/>
    <col min="2562" max="2562" width="10.5703125" style="3093" bestFit="1" customWidth="1"/>
    <col min="2563" max="2563" width="11.85546875" style="3093" bestFit="1" customWidth="1"/>
    <col min="2564" max="2564" width="5.7109375" style="3093" customWidth="1"/>
    <col min="2565" max="2575" width="11.42578125" style="3093" customWidth="1"/>
    <col min="2576" max="2811" width="11.42578125" style="3093"/>
    <col min="2812" max="2812" width="14.85546875" style="3093" customWidth="1"/>
    <col min="2813" max="2814" width="12.5703125" style="3093" customWidth="1"/>
    <col min="2815" max="2815" width="12.140625" style="3093" customWidth="1"/>
    <col min="2816" max="2816" width="14" style="3093" bestFit="1" customWidth="1"/>
    <col min="2817" max="2817" width="13.5703125" style="3093" bestFit="1" customWidth="1"/>
    <col min="2818" max="2818" width="10.5703125" style="3093" bestFit="1" customWidth="1"/>
    <col min="2819" max="2819" width="11.85546875" style="3093" bestFit="1" customWidth="1"/>
    <col min="2820" max="2820" width="5.7109375" style="3093" customWidth="1"/>
    <col min="2821" max="2831" width="11.42578125" style="3093" customWidth="1"/>
    <col min="2832" max="3067" width="11.42578125" style="3093"/>
    <col min="3068" max="3068" width="14.85546875" style="3093" customWidth="1"/>
    <col min="3069" max="3070" width="12.5703125" style="3093" customWidth="1"/>
    <col min="3071" max="3071" width="12.140625" style="3093" customWidth="1"/>
    <col min="3072" max="3072" width="14" style="3093" bestFit="1" customWidth="1"/>
    <col min="3073" max="3073" width="13.5703125" style="3093" bestFit="1" customWidth="1"/>
    <col min="3074" max="3074" width="10.5703125" style="3093" bestFit="1" customWidth="1"/>
    <col min="3075" max="3075" width="11.85546875" style="3093" bestFit="1" customWidth="1"/>
    <col min="3076" max="3076" width="5.7109375" style="3093" customWidth="1"/>
    <col min="3077" max="3087" width="11.42578125" style="3093" customWidth="1"/>
    <col min="3088" max="3323" width="11.42578125" style="3093"/>
    <col min="3324" max="3324" width="14.85546875" style="3093" customWidth="1"/>
    <col min="3325" max="3326" width="12.5703125" style="3093" customWidth="1"/>
    <col min="3327" max="3327" width="12.140625" style="3093" customWidth="1"/>
    <col min="3328" max="3328" width="14" style="3093" bestFit="1" customWidth="1"/>
    <col min="3329" max="3329" width="13.5703125" style="3093" bestFit="1" customWidth="1"/>
    <col min="3330" max="3330" width="10.5703125" style="3093" bestFit="1" customWidth="1"/>
    <col min="3331" max="3331" width="11.85546875" style="3093" bestFit="1" customWidth="1"/>
    <col min="3332" max="3332" width="5.7109375" style="3093" customWidth="1"/>
    <col min="3333" max="3343" width="11.42578125" style="3093" customWidth="1"/>
    <col min="3344" max="3579" width="11.42578125" style="3093"/>
    <col min="3580" max="3580" width="14.85546875" style="3093" customWidth="1"/>
    <col min="3581" max="3582" width="12.5703125" style="3093" customWidth="1"/>
    <col min="3583" max="3583" width="12.140625" style="3093" customWidth="1"/>
    <col min="3584" max="3584" width="14" style="3093" bestFit="1" customWidth="1"/>
    <col min="3585" max="3585" width="13.5703125" style="3093" bestFit="1" customWidth="1"/>
    <col min="3586" max="3586" width="10.5703125" style="3093" bestFit="1" customWidth="1"/>
    <col min="3587" max="3587" width="11.85546875" style="3093" bestFit="1" customWidth="1"/>
    <col min="3588" max="3588" width="5.7109375" style="3093" customWidth="1"/>
    <col min="3589" max="3599" width="11.42578125" style="3093" customWidth="1"/>
    <col min="3600" max="3835" width="11.42578125" style="3093"/>
    <col min="3836" max="3836" width="14.85546875" style="3093" customWidth="1"/>
    <col min="3837" max="3838" width="12.5703125" style="3093" customWidth="1"/>
    <col min="3839" max="3839" width="12.140625" style="3093" customWidth="1"/>
    <col min="3840" max="3840" width="14" style="3093" bestFit="1" customWidth="1"/>
    <col min="3841" max="3841" width="13.5703125" style="3093" bestFit="1" customWidth="1"/>
    <col min="3842" max="3842" width="10.5703125" style="3093" bestFit="1" customWidth="1"/>
    <col min="3843" max="3843" width="11.85546875" style="3093" bestFit="1" customWidth="1"/>
    <col min="3844" max="3844" width="5.7109375" style="3093" customWidth="1"/>
    <col min="3845" max="3855" width="11.42578125" style="3093" customWidth="1"/>
    <col min="3856" max="4091" width="11.42578125" style="3093"/>
    <col min="4092" max="4092" width="14.85546875" style="3093" customWidth="1"/>
    <col min="4093" max="4094" width="12.5703125" style="3093" customWidth="1"/>
    <col min="4095" max="4095" width="12.140625" style="3093" customWidth="1"/>
    <col min="4096" max="4096" width="14" style="3093" bestFit="1" customWidth="1"/>
    <col min="4097" max="4097" width="13.5703125" style="3093" bestFit="1" customWidth="1"/>
    <col min="4098" max="4098" width="10.5703125" style="3093" bestFit="1" customWidth="1"/>
    <col min="4099" max="4099" width="11.85546875" style="3093" bestFit="1" customWidth="1"/>
    <col min="4100" max="4100" width="5.7109375" style="3093" customWidth="1"/>
    <col min="4101" max="4111" width="11.42578125" style="3093" customWidth="1"/>
    <col min="4112" max="4347" width="11.42578125" style="3093"/>
    <col min="4348" max="4348" width="14.85546875" style="3093" customWidth="1"/>
    <col min="4349" max="4350" width="12.5703125" style="3093" customWidth="1"/>
    <col min="4351" max="4351" width="12.140625" style="3093" customWidth="1"/>
    <col min="4352" max="4352" width="14" style="3093" bestFit="1" customWidth="1"/>
    <col min="4353" max="4353" width="13.5703125" style="3093" bestFit="1" customWidth="1"/>
    <col min="4354" max="4354" width="10.5703125" style="3093" bestFit="1" customWidth="1"/>
    <col min="4355" max="4355" width="11.85546875" style="3093" bestFit="1" customWidth="1"/>
    <col min="4356" max="4356" width="5.7109375" style="3093" customWidth="1"/>
    <col min="4357" max="4367" width="11.42578125" style="3093" customWidth="1"/>
    <col min="4368" max="4603" width="11.42578125" style="3093"/>
    <col min="4604" max="4604" width="14.85546875" style="3093" customWidth="1"/>
    <col min="4605" max="4606" width="12.5703125" style="3093" customWidth="1"/>
    <col min="4607" max="4607" width="12.140625" style="3093" customWidth="1"/>
    <col min="4608" max="4608" width="14" style="3093" bestFit="1" customWidth="1"/>
    <col min="4609" max="4609" width="13.5703125" style="3093" bestFit="1" customWidth="1"/>
    <col min="4610" max="4610" width="10.5703125" style="3093" bestFit="1" customWidth="1"/>
    <col min="4611" max="4611" width="11.85546875" style="3093" bestFit="1" customWidth="1"/>
    <col min="4612" max="4612" width="5.7109375" style="3093" customWidth="1"/>
    <col min="4613" max="4623" width="11.42578125" style="3093" customWidth="1"/>
    <col min="4624" max="4859" width="11.42578125" style="3093"/>
    <col min="4860" max="4860" width="14.85546875" style="3093" customWidth="1"/>
    <col min="4861" max="4862" width="12.5703125" style="3093" customWidth="1"/>
    <col min="4863" max="4863" width="12.140625" style="3093" customWidth="1"/>
    <col min="4864" max="4864" width="14" style="3093" bestFit="1" customWidth="1"/>
    <col min="4865" max="4865" width="13.5703125" style="3093" bestFit="1" customWidth="1"/>
    <col min="4866" max="4866" width="10.5703125" style="3093" bestFit="1" customWidth="1"/>
    <col min="4867" max="4867" width="11.85546875" style="3093" bestFit="1" customWidth="1"/>
    <col min="4868" max="4868" width="5.7109375" style="3093" customWidth="1"/>
    <col min="4869" max="4879" width="11.42578125" style="3093" customWidth="1"/>
    <col min="4880" max="5115" width="11.42578125" style="3093"/>
    <col min="5116" max="5116" width="14.85546875" style="3093" customWidth="1"/>
    <col min="5117" max="5118" width="12.5703125" style="3093" customWidth="1"/>
    <col min="5119" max="5119" width="12.140625" style="3093" customWidth="1"/>
    <col min="5120" max="5120" width="14" style="3093" bestFit="1" customWidth="1"/>
    <col min="5121" max="5121" width="13.5703125" style="3093" bestFit="1" customWidth="1"/>
    <col min="5122" max="5122" width="10.5703125" style="3093" bestFit="1" customWidth="1"/>
    <col min="5123" max="5123" width="11.85546875" style="3093" bestFit="1" customWidth="1"/>
    <col min="5124" max="5124" width="5.7109375" style="3093" customWidth="1"/>
    <col min="5125" max="5135" width="11.42578125" style="3093" customWidth="1"/>
    <col min="5136" max="5371" width="11.42578125" style="3093"/>
    <col min="5372" max="5372" width="14.85546875" style="3093" customWidth="1"/>
    <col min="5373" max="5374" width="12.5703125" style="3093" customWidth="1"/>
    <col min="5375" max="5375" width="12.140625" style="3093" customWidth="1"/>
    <col min="5376" max="5376" width="14" style="3093" bestFit="1" customWidth="1"/>
    <col min="5377" max="5377" width="13.5703125" style="3093" bestFit="1" customWidth="1"/>
    <col min="5378" max="5378" width="10.5703125" style="3093" bestFit="1" customWidth="1"/>
    <col min="5379" max="5379" width="11.85546875" style="3093" bestFit="1" customWidth="1"/>
    <col min="5380" max="5380" width="5.7109375" style="3093" customWidth="1"/>
    <col min="5381" max="5391" width="11.42578125" style="3093" customWidth="1"/>
    <col min="5392" max="5627" width="11.42578125" style="3093"/>
    <col min="5628" max="5628" width="14.85546875" style="3093" customWidth="1"/>
    <col min="5629" max="5630" width="12.5703125" style="3093" customWidth="1"/>
    <col min="5631" max="5631" width="12.140625" style="3093" customWidth="1"/>
    <col min="5632" max="5632" width="14" style="3093" bestFit="1" customWidth="1"/>
    <col min="5633" max="5633" width="13.5703125" style="3093" bestFit="1" customWidth="1"/>
    <col min="5634" max="5634" width="10.5703125" style="3093" bestFit="1" customWidth="1"/>
    <col min="5635" max="5635" width="11.85546875" style="3093" bestFit="1" customWidth="1"/>
    <col min="5636" max="5636" width="5.7109375" style="3093" customWidth="1"/>
    <col min="5637" max="5647" width="11.42578125" style="3093" customWidth="1"/>
    <col min="5648" max="5883" width="11.42578125" style="3093"/>
    <col min="5884" max="5884" width="14.85546875" style="3093" customWidth="1"/>
    <col min="5885" max="5886" width="12.5703125" style="3093" customWidth="1"/>
    <col min="5887" max="5887" width="12.140625" style="3093" customWidth="1"/>
    <col min="5888" max="5888" width="14" style="3093" bestFit="1" customWidth="1"/>
    <col min="5889" max="5889" width="13.5703125" style="3093" bestFit="1" customWidth="1"/>
    <col min="5890" max="5890" width="10.5703125" style="3093" bestFit="1" customWidth="1"/>
    <col min="5891" max="5891" width="11.85546875" style="3093" bestFit="1" customWidth="1"/>
    <col min="5892" max="5892" width="5.7109375" style="3093" customWidth="1"/>
    <col min="5893" max="5903" width="11.42578125" style="3093" customWidth="1"/>
    <col min="5904" max="6139" width="11.42578125" style="3093"/>
    <col min="6140" max="6140" width="14.85546875" style="3093" customWidth="1"/>
    <col min="6141" max="6142" width="12.5703125" style="3093" customWidth="1"/>
    <col min="6143" max="6143" width="12.140625" style="3093" customWidth="1"/>
    <col min="6144" max="6144" width="14" style="3093" bestFit="1" customWidth="1"/>
    <col min="6145" max="6145" width="13.5703125" style="3093" bestFit="1" customWidth="1"/>
    <col min="6146" max="6146" width="10.5703125" style="3093" bestFit="1" customWidth="1"/>
    <col min="6147" max="6147" width="11.85546875" style="3093" bestFit="1" customWidth="1"/>
    <col min="6148" max="6148" width="5.7109375" style="3093" customWidth="1"/>
    <col min="6149" max="6159" width="11.42578125" style="3093" customWidth="1"/>
    <col min="6160" max="6395" width="11.42578125" style="3093"/>
    <col min="6396" max="6396" width="14.85546875" style="3093" customWidth="1"/>
    <col min="6397" max="6398" width="12.5703125" style="3093" customWidth="1"/>
    <col min="6399" max="6399" width="12.140625" style="3093" customWidth="1"/>
    <col min="6400" max="6400" width="14" style="3093" bestFit="1" customWidth="1"/>
    <col min="6401" max="6401" width="13.5703125" style="3093" bestFit="1" customWidth="1"/>
    <col min="6402" max="6402" width="10.5703125" style="3093" bestFit="1" customWidth="1"/>
    <col min="6403" max="6403" width="11.85546875" style="3093" bestFit="1" customWidth="1"/>
    <col min="6404" max="6404" width="5.7109375" style="3093" customWidth="1"/>
    <col min="6405" max="6415" width="11.42578125" style="3093" customWidth="1"/>
    <col min="6416" max="6651" width="11.42578125" style="3093"/>
    <col min="6652" max="6652" width="14.85546875" style="3093" customWidth="1"/>
    <col min="6653" max="6654" width="12.5703125" style="3093" customWidth="1"/>
    <col min="6655" max="6655" width="12.140625" style="3093" customWidth="1"/>
    <col min="6656" max="6656" width="14" style="3093" bestFit="1" customWidth="1"/>
    <col min="6657" max="6657" width="13.5703125" style="3093" bestFit="1" customWidth="1"/>
    <col min="6658" max="6658" width="10.5703125" style="3093" bestFit="1" customWidth="1"/>
    <col min="6659" max="6659" width="11.85546875" style="3093" bestFit="1" customWidth="1"/>
    <col min="6660" max="6660" width="5.7109375" style="3093" customWidth="1"/>
    <col min="6661" max="6671" width="11.42578125" style="3093" customWidth="1"/>
    <col min="6672" max="6907" width="11.42578125" style="3093"/>
    <col min="6908" max="6908" width="14.85546875" style="3093" customWidth="1"/>
    <col min="6909" max="6910" width="12.5703125" style="3093" customWidth="1"/>
    <col min="6911" max="6911" width="12.140625" style="3093" customWidth="1"/>
    <col min="6912" max="6912" width="14" style="3093" bestFit="1" customWidth="1"/>
    <col min="6913" max="6913" width="13.5703125" style="3093" bestFit="1" customWidth="1"/>
    <col min="6914" max="6914" width="10.5703125" style="3093" bestFit="1" customWidth="1"/>
    <col min="6915" max="6915" width="11.85546875" style="3093" bestFit="1" customWidth="1"/>
    <col min="6916" max="6916" width="5.7109375" style="3093" customWidth="1"/>
    <col min="6917" max="6927" width="11.42578125" style="3093" customWidth="1"/>
    <col min="6928" max="7163" width="11.42578125" style="3093"/>
    <col min="7164" max="7164" width="14.85546875" style="3093" customWidth="1"/>
    <col min="7165" max="7166" width="12.5703125" style="3093" customWidth="1"/>
    <col min="7167" max="7167" width="12.140625" style="3093" customWidth="1"/>
    <col min="7168" max="7168" width="14" style="3093" bestFit="1" customWidth="1"/>
    <col min="7169" max="7169" width="13.5703125" style="3093" bestFit="1" customWidth="1"/>
    <col min="7170" max="7170" width="10.5703125" style="3093" bestFit="1" customWidth="1"/>
    <col min="7171" max="7171" width="11.85546875" style="3093" bestFit="1" customWidth="1"/>
    <col min="7172" max="7172" width="5.7109375" style="3093" customWidth="1"/>
    <col min="7173" max="7183" width="11.42578125" style="3093" customWidth="1"/>
    <col min="7184" max="7419" width="11.42578125" style="3093"/>
    <col min="7420" max="7420" width="14.85546875" style="3093" customWidth="1"/>
    <col min="7421" max="7422" width="12.5703125" style="3093" customWidth="1"/>
    <col min="7423" max="7423" width="12.140625" style="3093" customWidth="1"/>
    <col min="7424" max="7424" width="14" style="3093" bestFit="1" customWidth="1"/>
    <col min="7425" max="7425" width="13.5703125" style="3093" bestFit="1" customWidth="1"/>
    <col min="7426" max="7426" width="10.5703125" style="3093" bestFit="1" customWidth="1"/>
    <col min="7427" max="7427" width="11.85546875" style="3093" bestFit="1" customWidth="1"/>
    <col min="7428" max="7428" width="5.7109375" style="3093" customWidth="1"/>
    <col min="7429" max="7439" width="11.42578125" style="3093" customWidth="1"/>
    <col min="7440" max="7675" width="11.42578125" style="3093"/>
    <col min="7676" max="7676" width="14.85546875" style="3093" customWidth="1"/>
    <col min="7677" max="7678" width="12.5703125" style="3093" customWidth="1"/>
    <col min="7679" max="7679" width="12.140625" style="3093" customWidth="1"/>
    <col min="7680" max="7680" width="14" style="3093" bestFit="1" customWidth="1"/>
    <col min="7681" max="7681" width="13.5703125" style="3093" bestFit="1" customWidth="1"/>
    <col min="7682" max="7682" width="10.5703125" style="3093" bestFit="1" customWidth="1"/>
    <col min="7683" max="7683" width="11.85546875" style="3093" bestFit="1" customWidth="1"/>
    <col min="7684" max="7684" width="5.7109375" style="3093" customWidth="1"/>
    <col min="7685" max="7695" width="11.42578125" style="3093" customWidth="1"/>
    <col min="7696" max="7931" width="11.42578125" style="3093"/>
    <col min="7932" max="7932" width="14.85546875" style="3093" customWidth="1"/>
    <col min="7933" max="7934" width="12.5703125" style="3093" customWidth="1"/>
    <col min="7935" max="7935" width="12.140625" style="3093" customWidth="1"/>
    <col min="7936" max="7936" width="14" style="3093" bestFit="1" customWidth="1"/>
    <col min="7937" max="7937" width="13.5703125" style="3093" bestFit="1" customWidth="1"/>
    <col min="7938" max="7938" width="10.5703125" style="3093" bestFit="1" customWidth="1"/>
    <col min="7939" max="7939" width="11.85546875" style="3093" bestFit="1" customWidth="1"/>
    <col min="7940" max="7940" width="5.7109375" style="3093" customWidth="1"/>
    <col min="7941" max="7951" width="11.42578125" style="3093" customWidth="1"/>
    <col min="7952" max="8187" width="11.42578125" style="3093"/>
    <col min="8188" max="8188" width="14.85546875" style="3093" customWidth="1"/>
    <col min="8189" max="8190" width="12.5703125" style="3093" customWidth="1"/>
    <col min="8191" max="8191" width="12.140625" style="3093" customWidth="1"/>
    <col min="8192" max="8192" width="14" style="3093" bestFit="1" customWidth="1"/>
    <col min="8193" max="8193" width="13.5703125" style="3093" bestFit="1" customWidth="1"/>
    <col min="8194" max="8194" width="10.5703125" style="3093" bestFit="1" customWidth="1"/>
    <col min="8195" max="8195" width="11.85546875" style="3093" bestFit="1" customWidth="1"/>
    <col min="8196" max="8196" width="5.7109375" style="3093" customWidth="1"/>
    <col min="8197" max="8207" width="11.42578125" style="3093" customWidth="1"/>
    <col min="8208" max="8443" width="11.42578125" style="3093"/>
    <col min="8444" max="8444" width="14.85546875" style="3093" customWidth="1"/>
    <col min="8445" max="8446" width="12.5703125" style="3093" customWidth="1"/>
    <col min="8447" max="8447" width="12.140625" style="3093" customWidth="1"/>
    <col min="8448" max="8448" width="14" style="3093" bestFit="1" customWidth="1"/>
    <col min="8449" max="8449" width="13.5703125" style="3093" bestFit="1" customWidth="1"/>
    <col min="8450" max="8450" width="10.5703125" style="3093" bestFit="1" customWidth="1"/>
    <col min="8451" max="8451" width="11.85546875" style="3093" bestFit="1" customWidth="1"/>
    <col min="8452" max="8452" width="5.7109375" style="3093" customWidth="1"/>
    <col min="8453" max="8463" width="11.42578125" style="3093" customWidth="1"/>
    <col min="8464" max="8699" width="11.42578125" style="3093"/>
    <col min="8700" max="8700" width="14.85546875" style="3093" customWidth="1"/>
    <col min="8701" max="8702" width="12.5703125" style="3093" customWidth="1"/>
    <col min="8703" max="8703" width="12.140625" style="3093" customWidth="1"/>
    <col min="8704" max="8704" width="14" style="3093" bestFit="1" customWidth="1"/>
    <col min="8705" max="8705" width="13.5703125" style="3093" bestFit="1" customWidth="1"/>
    <col min="8706" max="8706" width="10.5703125" style="3093" bestFit="1" customWidth="1"/>
    <col min="8707" max="8707" width="11.85546875" style="3093" bestFit="1" customWidth="1"/>
    <col min="8708" max="8708" width="5.7109375" style="3093" customWidth="1"/>
    <col min="8709" max="8719" width="11.42578125" style="3093" customWidth="1"/>
    <col min="8720" max="8955" width="11.42578125" style="3093"/>
    <col min="8956" max="8956" width="14.85546875" style="3093" customWidth="1"/>
    <col min="8957" max="8958" width="12.5703125" style="3093" customWidth="1"/>
    <col min="8959" max="8959" width="12.140625" style="3093" customWidth="1"/>
    <col min="8960" max="8960" width="14" style="3093" bestFit="1" customWidth="1"/>
    <col min="8961" max="8961" width="13.5703125" style="3093" bestFit="1" customWidth="1"/>
    <col min="8962" max="8962" width="10.5703125" style="3093" bestFit="1" customWidth="1"/>
    <col min="8963" max="8963" width="11.85546875" style="3093" bestFit="1" customWidth="1"/>
    <col min="8964" max="8964" width="5.7109375" style="3093" customWidth="1"/>
    <col min="8965" max="8975" width="11.42578125" style="3093" customWidth="1"/>
    <col min="8976" max="9211" width="11.42578125" style="3093"/>
    <col min="9212" max="9212" width="14.85546875" style="3093" customWidth="1"/>
    <col min="9213" max="9214" width="12.5703125" style="3093" customWidth="1"/>
    <col min="9215" max="9215" width="12.140625" style="3093" customWidth="1"/>
    <col min="9216" max="9216" width="14" style="3093" bestFit="1" customWidth="1"/>
    <col min="9217" max="9217" width="13.5703125" style="3093" bestFit="1" customWidth="1"/>
    <col min="9218" max="9218" width="10.5703125" style="3093" bestFit="1" customWidth="1"/>
    <col min="9219" max="9219" width="11.85546875" style="3093" bestFit="1" customWidth="1"/>
    <col min="9220" max="9220" width="5.7109375" style="3093" customWidth="1"/>
    <col min="9221" max="9231" width="11.42578125" style="3093" customWidth="1"/>
    <col min="9232" max="9467" width="11.42578125" style="3093"/>
    <col min="9468" max="9468" width="14.85546875" style="3093" customWidth="1"/>
    <col min="9469" max="9470" width="12.5703125" style="3093" customWidth="1"/>
    <col min="9471" max="9471" width="12.140625" style="3093" customWidth="1"/>
    <col min="9472" max="9472" width="14" style="3093" bestFit="1" customWidth="1"/>
    <col min="9473" max="9473" width="13.5703125" style="3093" bestFit="1" customWidth="1"/>
    <col min="9474" max="9474" width="10.5703125" style="3093" bestFit="1" customWidth="1"/>
    <col min="9475" max="9475" width="11.85546875" style="3093" bestFit="1" customWidth="1"/>
    <col min="9476" max="9476" width="5.7109375" style="3093" customWidth="1"/>
    <col min="9477" max="9487" width="11.42578125" style="3093" customWidth="1"/>
    <col min="9488" max="9723" width="11.42578125" style="3093"/>
    <col min="9724" max="9724" width="14.85546875" style="3093" customWidth="1"/>
    <col min="9725" max="9726" width="12.5703125" style="3093" customWidth="1"/>
    <col min="9727" max="9727" width="12.140625" style="3093" customWidth="1"/>
    <col min="9728" max="9728" width="14" style="3093" bestFit="1" customWidth="1"/>
    <col min="9729" max="9729" width="13.5703125" style="3093" bestFit="1" customWidth="1"/>
    <col min="9730" max="9730" width="10.5703125" style="3093" bestFit="1" customWidth="1"/>
    <col min="9731" max="9731" width="11.85546875" style="3093" bestFit="1" customWidth="1"/>
    <col min="9732" max="9732" width="5.7109375" style="3093" customWidth="1"/>
    <col min="9733" max="9743" width="11.42578125" style="3093" customWidth="1"/>
    <col min="9744" max="9979" width="11.42578125" style="3093"/>
    <col min="9980" max="9980" width="14.85546875" style="3093" customWidth="1"/>
    <col min="9981" max="9982" width="12.5703125" style="3093" customWidth="1"/>
    <col min="9983" max="9983" width="12.140625" style="3093" customWidth="1"/>
    <col min="9984" max="9984" width="14" style="3093" bestFit="1" customWidth="1"/>
    <col min="9985" max="9985" width="13.5703125" style="3093" bestFit="1" customWidth="1"/>
    <col min="9986" max="9986" width="10.5703125" style="3093" bestFit="1" customWidth="1"/>
    <col min="9987" max="9987" width="11.85546875" style="3093" bestFit="1" customWidth="1"/>
    <col min="9988" max="9988" width="5.7109375" style="3093" customWidth="1"/>
    <col min="9989" max="9999" width="11.42578125" style="3093" customWidth="1"/>
    <col min="10000" max="10235" width="11.42578125" style="3093"/>
    <col min="10236" max="10236" width="14.85546875" style="3093" customWidth="1"/>
    <col min="10237" max="10238" width="12.5703125" style="3093" customWidth="1"/>
    <col min="10239" max="10239" width="12.140625" style="3093" customWidth="1"/>
    <col min="10240" max="10240" width="14" style="3093" bestFit="1" customWidth="1"/>
    <col min="10241" max="10241" width="13.5703125" style="3093" bestFit="1" customWidth="1"/>
    <col min="10242" max="10242" width="10.5703125" style="3093" bestFit="1" customWidth="1"/>
    <col min="10243" max="10243" width="11.85546875" style="3093" bestFit="1" customWidth="1"/>
    <col min="10244" max="10244" width="5.7109375" style="3093" customWidth="1"/>
    <col min="10245" max="10255" width="11.42578125" style="3093" customWidth="1"/>
    <col min="10256" max="10491" width="11.42578125" style="3093"/>
    <col min="10492" max="10492" width="14.85546875" style="3093" customWidth="1"/>
    <col min="10493" max="10494" width="12.5703125" style="3093" customWidth="1"/>
    <col min="10495" max="10495" width="12.140625" style="3093" customWidth="1"/>
    <col min="10496" max="10496" width="14" style="3093" bestFit="1" customWidth="1"/>
    <col min="10497" max="10497" width="13.5703125" style="3093" bestFit="1" customWidth="1"/>
    <col min="10498" max="10498" width="10.5703125" style="3093" bestFit="1" customWidth="1"/>
    <col min="10499" max="10499" width="11.85546875" style="3093" bestFit="1" customWidth="1"/>
    <col min="10500" max="10500" width="5.7109375" style="3093" customWidth="1"/>
    <col min="10501" max="10511" width="11.42578125" style="3093" customWidth="1"/>
    <col min="10512" max="10747" width="11.42578125" style="3093"/>
    <col min="10748" max="10748" width="14.85546875" style="3093" customWidth="1"/>
    <col min="10749" max="10750" width="12.5703125" style="3093" customWidth="1"/>
    <col min="10751" max="10751" width="12.140625" style="3093" customWidth="1"/>
    <col min="10752" max="10752" width="14" style="3093" bestFit="1" customWidth="1"/>
    <col min="10753" max="10753" width="13.5703125" style="3093" bestFit="1" customWidth="1"/>
    <col min="10754" max="10754" width="10.5703125" style="3093" bestFit="1" customWidth="1"/>
    <col min="10755" max="10755" width="11.85546875" style="3093" bestFit="1" customWidth="1"/>
    <col min="10756" max="10756" width="5.7109375" style="3093" customWidth="1"/>
    <col min="10757" max="10767" width="11.42578125" style="3093" customWidth="1"/>
    <col min="10768" max="11003" width="11.42578125" style="3093"/>
    <col min="11004" max="11004" width="14.85546875" style="3093" customWidth="1"/>
    <col min="11005" max="11006" width="12.5703125" style="3093" customWidth="1"/>
    <col min="11007" max="11007" width="12.140625" style="3093" customWidth="1"/>
    <col min="11008" max="11008" width="14" style="3093" bestFit="1" customWidth="1"/>
    <col min="11009" max="11009" width="13.5703125" style="3093" bestFit="1" customWidth="1"/>
    <col min="11010" max="11010" width="10.5703125" style="3093" bestFit="1" customWidth="1"/>
    <col min="11011" max="11011" width="11.85546875" style="3093" bestFit="1" customWidth="1"/>
    <col min="11012" max="11012" width="5.7109375" style="3093" customWidth="1"/>
    <col min="11013" max="11023" width="11.42578125" style="3093" customWidth="1"/>
    <col min="11024" max="11259" width="11.42578125" style="3093"/>
    <col min="11260" max="11260" width="14.85546875" style="3093" customWidth="1"/>
    <col min="11261" max="11262" width="12.5703125" style="3093" customWidth="1"/>
    <col min="11263" max="11263" width="12.140625" style="3093" customWidth="1"/>
    <col min="11264" max="11264" width="14" style="3093" bestFit="1" customWidth="1"/>
    <col min="11265" max="11265" width="13.5703125" style="3093" bestFit="1" customWidth="1"/>
    <col min="11266" max="11266" width="10.5703125" style="3093" bestFit="1" customWidth="1"/>
    <col min="11267" max="11267" width="11.85546875" style="3093" bestFit="1" customWidth="1"/>
    <col min="11268" max="11268" width="5.7109375" style="3093" customWidth="1"/>
    <col min="11269" max="11279" width="11.42578125" style="3093" customWidth="1"/>
    <col min="11280" max="11515" width="11.42578125" style="3093"/>
    <col min="11516" max="11516" width="14.85546875" style="3093" customWidth="1"/>
    <col min="11517" max="11518" width="12.5703125" style="3093" customWidth="1"/>
    <col min="11519" max="11519" width="12.140625" style="3093" customWidth="1"/>
    <col min="11520" max="11520" width="14" style="3093" bestFit="1" customWidth="1"/>
    <col min="11521" max="11521" width="13.5703125" style="3093" bestFit="1" customWidth="1"/>
    <col min="11522" max="11522" width="10.5703125" style="3093" bestFit="1" customWidth="1"/>
    <col min="11523" max="11523" width="11.85546875" style="3093" bestFit="1" customWidth="1"/>
    <col min="11524" max="11524" width="5.7109375" style="3093" customWidth="1"/>
    <col min="11525" max="11535" width="11.42578125" style="3093" customWidth="1"/>
    <col min="11536" max="11771" width="11.42578125" style="3093"/>
    <col min="11772" max="11772" width="14.85546875" style="3093" customWidth="1"/>
    <col min="11773" max="11774" width="12.5703125" style="3093" customWidth="1"/>
    <col min="11775" max="11775" width="12.140625" style="3093" customWidth="1"/>
    <col min="11776" max="11776" width="14" style="3093" bestFit="1" customWidth="1"/>
    <col min="11777" max="11777" width="13.5703125" style="3093" bestFit="1" customWidth="1"/>
    <col min="11778" max="11778" width="10.5703125" style="3093" bestFit="1" customWidth="1"/>
    <col min="11779" max="11779" width="11.85546875" style="3093" bestFit="1" customWidth="1"/>
    <col min="11780" max="11780" width="5.7109375" style="3093" customWidth="1"/>
    <col min="11781" max="11791" width="11.42578125" style="3093" customWidth="1"/>
    <col min="11792" max="12027" width="11.42578125" style="3093"/>
    <col min="12028" max="12028" width="14.85546875" style="3093" customWidth="1"/>
    <col min="12029" max="12030" width="12.5703125" style="3093" customWidth="1"/>
    <col min="12031" max="12031" width="12.140625" style="3093" customWidth="1"/>
    <col min="12032" max="12032" width="14" style="3093" bestFit="1" customWidth="1"/>
    <col min="12033" max="12033" width="13.5703125" style="3093" bestFit="1" customWidth="1"/>
    <col min="12034" max="12034" width="10.5703125" style="3093" bestFit="1" customWidth="1"/>
    <col min="12035" max="12035" width="11.85546875" style="3093" bestFit="1" customWidth="1"/>
    <col min="12036" max="12036" width="5.7109375" style="3093" customWidth="1"/>
    <col min="12037" max="12047" width="11.42578125" style="3093" customWidth="1"/>
    <col min="12048" max="12283" width="11.42578125" style="3093"/>
    <col min="12284" max="12284" width="14.85546875" style="3093" customWidth="1"/>
    <col min="12285" max="12286" width="12.5703125" style="3093" customWidth="1"/>
    <col min="12287" max="12287" width="12.140625" style="3093" customWidth="1"/>
    <col min="12288" max="12288" width="14" style="3093" bestFit="1" customWidth="1"/>
    <col min="12289" max="12289" width="13.5703125" style="3093" bestFit="1" customWidth="1"/>
    <col min="12290" max="12290" width="10.5703125" style="3093" bestFit="1" customWidth="1"/>
    <col min="12291" max="12291" width="11.85546875" style="3093" bestFit="1" customWidth="1"/>
    <col min="12292" max="12292" width="5.7109375" style="3093" customWidth="1"/>
    <col min="12293" max="12303" width="11.42578125" style="3093" customWidth="1"/>
    <col min="12304" max="12539" width="11.42578125" style="3093"/>
    <col min="12540" max="12540" width="14.85546875" style="3093" customWidth="1"/>
    <col min="12541" max="12542" width="12.5703125" style="3093" customWidth="1"/>
    <col min="12543" max="12543" width="12.140625" style="3093" customWidth="1"/>
    <col min="12544" max="12544" width="14" style="3093" bestFit="1" customWidth="1"/>
    <col min="12545" max="12545" width="13.5703125" style="3093" bestFit="1" customWidth="1"/>
    <col min="12546" max="12546" width="10.5703125" style="3093" bestFit="1" customWidth="1"/>
    <col min="12547" max="12547" width="11.85546875" style="3093" bestFit="1" customWidth="1"/>
    <col min="12548" max="12548" width="5.7109375" style="3093" customWidth="1"/>
    <col min="12549" max="12559" width="11.42578125" style="3093" customWidth="1"/>
    <col min="12560" max="12795" width="11.42578125" style="3093"/>
    <col min="12796" max="12796" width="14.85546875" style="3093" customWidth="1"/>
    <col min="12797" max="12798" width="12.5703125" style="3093" customWidth="1"/>
    <col min="12799" max="12799" width="12.140625" style="3093" customWidth="1"/>
    <col min="12800" max="12800" width="14" style="3093" bestFit="1" customWidth="1"/>
    <col min="12801" max="12801" width="13.5703125" style="3093" bestFit="1" customWidth="1"/>
    <col min="12802" max="12802" width="10.5703125" style="3093" bestFit="1" customWidth="1"/>
    <col min="12803" max="12803" width="11.85546875" style="3093" bestFit="1" customWidth="1"/>
    <col min="12804" max="12804" width="5.7109375" style="3093" customWidth="1"/>
    <col min="12805" max="12815" width="11.42578125" style="3093" customWidth="1"/>
    <col min="12816" max="13051" width="11.42578125" style="3093"/>
    <col min="13052" max="13052" width="14.85546875" style="3093" customWidth="1"/>
    <col min="13053" max="13054" width="12.5703125" style="3093" customWidth="1"/>
    <col min="13055" max="13055" width="12.140625" style="3093" customWidth="1"/>
    <col min="13056" max="13056" width="14" style="3093" bestFit="1" customWidth="1"/>
    <col min="13057" max="13057" width="13.5703125" style="3093" bestFit="1" customWidth="1"/>
    <col min="13058" max="13058" width="10.5703125" style="3093" bestFit="1" customWidth="1"/>
    <col min="13059" max="13059" width="11.85546875" style="3093" bestFit="1" customWidth="1"/>
    <col min="13060" max="13060" width="5.7109375" style="3093" customWidth="1"/>
    <col min="13061" max="13071" width="11.42578125" style="3093" customWidth="1"/>
    <col min="13072" max="13307" width="11.42578125" style="3093"/>
    <col min="13308" max="13308" width="14.85546875" style="3093" customWidth="1"/>
    <col min="13309" max="13310" width="12.5703125" style="3093" customWidth="1"/>
    <col min="13311" max="13311" width="12.140625" style="3093" customWidth="1"/>
    <col min="13312" max="13312" width="14" style="3093" bestFit="1" customWidth="1"/>
    <col min="13313" max="13313" width="13.5703125" style="3093" bestFit="1" customWidth="1"/>
    <col min="13314" max="13314" width="10.5703125" style="3093" bestFit="1" customWidth="1"/>
    <col min="13315" max="13315" width="11.85546875" style="3093" bestFit="1" customWidth="1"/>
    <col min="13316" max="13316" width="5.7109375" style="3093" customWidth="1"/>
    <col min="13317" max="13327" width="11.42578125" style="3093" customWidth="1"/>
    <col min="13328" max="13563" width="11.42578125" style="3093"/>
    <col min="13564" max="13564" width="14.85546875" style="3093" customWidth="1"/>
    <col min="13565" max="13566" width="12.5703125" style="3093" customWidth="1"/>
    <col min="13567" max="13567" width="12.140625" style="3093" customWidth="1"/>
    <col min="13568" max="13568" width="14" style="3093" bestFit="1" customWidth="1"/>
    <col min="13569" max="13569" width="13.5703125" style="3093" bestFit="1" customWidth="1"/>
    <col min="13570" max="13570" width="10.5703125" style="3093" bestFit="1" customWidth="1"/>
    <col min="13571" max="13571" width="11.85546875" style="3093" bestFit="1" customWidth="1"/>
    <col min="13572" max="13572" width="5.7109375" style="3093" customWidth="1"/>
    <col min="13573" max="13583" width="11.42578125" style="3093" customWidth="1"/>
    <col min="13584" max="13819" width="11.42578125" style="3093"/>
    <col min="13820" max="13820" width="14.85546875" style="3093" customWidth="1"/>
    <col min="13821" max="13822" width="12.5703125" style="3093" customWidth="1"/>
    <col min="13823" max="13823" width="12.140625" style="3093" customWidth="1"/>
    <col min="13824" max="13824" width="14" style="3093" bestFit="1" customWidth="1"/>
    <col min="13825" max="13825" width="13.5703125" style="3093" bestFit="1" customWidth="1"/>
    <col min="13826" max="13826" width="10.5703125" style="3093" bestFit="1" customWidth="1"/>
    <col min="13827" max="13827" width="11.85546875" style="3093" bestFit="1" customWidth="1"/>
    <col min="13828" max="13828" width="5.7109375" style="3093" customWidth="1"/>
    <col min="13829" max="13839" width="11.42578125" style="3093" customWidth="1"/>
    <col min="13840" max="14075" width="11.42578125" style="3093"/>
    <col min="14076" max="14076" width="14.85546875" style="3093" customWidth="1"/>
    <col min="14077" max="14078" width="12.5703125" style="3093" customWidth="1"/>
    <col min="14079" max="14079" width="12.140625" style="3093" customWidth="1"/>
    <col min="14080" max="14080" width="14" style="3093" bestFit="1" customWidth="1"/>
    <col min="14081" max="14081" width="13.5703125" style="3093" bestFit="1" customWidth="1"/>
    <col min="14082" max="14082" width="10.5703125" style="3093" bestFit="1" customWidth="1"/>
    <col min="14083" max="14083" width="11.85546875" style="3093" bestFit="1" customWidth="1"/>
    <col min="14084" max="14084" width="5.7109375" style="3093" customWidth="1"/>
    <col min="14085" max="14095" width="11.42578125" style="3093" customWidth="1"/>
    <col min="14096" max="14331" width="11.42578125" style="3093"/>
    <col min="14332" max="14332" width="14.85546875" style="3093" customWidth="1"/>
    <col min="14333" max="14334" width="12.5703125" style="3093" customWidth="1"/>
    <col min="14335" max="14335" width="12.140625" style="3093" customWidth="1"/>
    <col min="14336" max="14336" width="14" style="3093" bestFit="1" customWidth="1"/>
    <col min="14337" max="14337" width="13.5703125" style="3093" bestFit="1" customWidth="1"/>
    <col min="14338" max="14338" width="10.5703125" style="3093" bestFit="1" customWidth="1"/>
    <col min="14339" max="14339" width="11.85546875" style="3093" bestFit="1" customWidth="1"/>
    <col min="14340" max="14340" width="5.7109375" style="3093" customWidth="1"/>
    <col min="14341" max="14351" width="11.42578125" style="3093" customWidth="1"/>
    <col min="14352" max="14587" width="11.42578125" style="3093"/>
    <col min="14588" max="14588" width="14.85546875" style="3093" customWidth="1"/>
    <col min="14589" max="14590" width="12.5703125" style="3093" customWidth="1"/>
    <col min="14591" max="14591" width="12.140625" style="3093" customWidth="1"/>
    <col min="14592" max="14592" width="14" style="3093" bestFit="1" customWidth="1"/>
    <col min="14593" max="14593" width="13.5703125" style="3093" bestFit="1" customWidth="1"/>
    <col min="14594" max="14594" width="10.5703125" style="3093" bestFit="1" customWidth="1"/>
    <col min="14595" max="14595" width="11.85546875" style="3093" bestFit="1" customWidth="1"/>
    <col min="14596" max="14596" width="5.7109375" style="3093" customWidth="1"/>
    <col min="14597" max="14607" width="11.42578125" style="3093" customWidth="1"/>
    <col min="14608" max="14843" width="11.42578125" style="3093"/>
    <col min="14844" max="14844" width="14.85546875" style="3093" customWidth="1"/>
    <col min="14845" max="14846" width="12.5703125" style="3093" customWidth="1"/>
    <col min="14847" max="14847" width="12.140625" style="3093" customWidth="1"/>
    <col min="14848" max="14848" width="14" style="3093" bestFit="1" customWidth="1"/>
    <col min="14849" max="14849" width="13.5703125" style="3093" bestFit="1" customWidth="1"/>
    <col min="14850" max="14850" width="10.5703125" style="3093" bestFit="1" customWidth="1"/>
    <col min="14851" max="14851" width="11.85546875" style="3093" bestFit="1" customWidth="1"/>
    <col min="14852" max="14852" width="5.7109375" style="3093" customWidth="1"/>
    <col min="14853" max="14863" width="11.42578125" style="3093" customWidth="1"/>
    <col min="14864" max="15099" width="11.42578125" style="3093"/>
    <col min="15100" max="15100" width="14.85546875" style="3093" customWidth="1"/>
    <col min="15101" max="15102" width="12.5703125" style="3093" customWidth="1"/>
    <col min="15103" max="15103" width="12.140625" style="3093" customWidth="1"/>
    <col min="15104" max="15104" width="14" style="3093" bestFit="1" customWidth="1"/>
    <col min="15105" max="15105" width="13.5703125" style="3093" bestFit="1" customWidth="1"/>
    <col min="15106" max="15106" width="10.5703125" style="3093" bestFit="1" customWidth="1"/>
    <col min="15107" max="15107" width="11.85546875" style="3093" bestFit="1" customWidth="1"/>
    <col min="15108" max="15108" width="5.7109375" style="3093" customWidth="1"/>
    <col min="15109" max="15119" width="11.42578125" style="3093" customWidth="1"/>
    <col min="15120" max="15355" width="11.42578125" style="3093"/>
    <col min="15356" max="15356" width="14.85546875" style="3093" customWidth="1"/>
    <col min="15357" max="15358" width="12.5703125" style="3093" customWidth="1"/>
    <col min="15359" max="15359" width="12.140625" style="3093" customWidth="1"/>
    <col min="15360" max="15360" width="14" style="3093" bestFit="1" customWidth="1"/>
    <col min="15361" max="15361" width="13.5703125" style="3093" bestFit="1" customWidth="1"/>
    <col min="15362" max="15362" width="10.5703125" style="3093" bestFit="1" customWidth="1"/>
    <col min="15363" max="15363" width="11.85546875" style="3093" bestFit="1" customWidth="1"/>
    <col min="15364" max="15364" width="5.7109375" style="3093" customWidth="1"/>
    <col min="15365" max="15375" width="11.42578125" style="3093" customWidth="1"/>
    <col min="15376" max="15611" width="11.42578125" style="3093"/>
    <col min="15612" max="15612" width="14.85546875" style="3093" customWidth="1"/>
    <col min="15613" max="15614" width="12.5703125" style="3093" customWidth="1"/>
    <col min="15615" max="15615" width="12.140625" style="3093" customWidth="1"/>
    <col min="15616" max="15616" width="14" style="3093" bestFit="1" customWidth="1"/>
    <col min="15617" max="15617" width="13.5703125" style="3093" bestFit="1" customWidth="1"/>
    <col min="15618" max="15618" width="10.5703125" style="3093" bestFit="1" customWidth="1"/>
    <col min="15619" max="15619" width="11.85546875" style="3093" bestFit="1" customWidth="1"/>
    <col min="15620" max="15620" width="5.7109375" style="3093" customWidth="1"/>
    <col min="15621" max="15631" width="11.42578125" style="3093" customWidth="1"/>
    <col min="15632" max="15867" width="11.42578125" style="3093"/>
    <col min="15868" max="15868" width="14.85546875" style="3093" customWidth="1"/>
    <col min="15869" max="15870" width="12.5703125" style="3093" customWidth="1"/>
    <col min="15871" max="15871" width="12.140625" style="3093" customWidth="1"/>
    <col min="15872" max="15872" width="14" style="3093" bestFit="1" customWidth="1"/>
    <col min="15873" max="15873" width="13.5703125" style="3093" bestFit="1" customWidth="1"/>
    <col min="15874" max="15874" width="10.5703125" style="3093" bestFit="1" customWidth="1"/>
    <col min="15875" max="15875" width="11.85546875" style="3093" bestFit="1" customWidth="1"/>
    <col min="15876" max="15876" width="5.7109375" style="3093" customWidth="1"/>
    <col min="15877" max="15887" width="11.42578125" style="3093" customWidth="1"/>
    <col min="15888" max="16123" width="11.42578125" style="3093"/>
    <col min="16124" max="16124" width="14.85546875" style="3093" customWidth="1"/>
    <col min="16125" max="16126" width="12.5703125" style="3093" customWidth="1"/>
    <col min="16127" max="16127" width="12.140625" style="3093" customWidth="1"/>
    <col min="16128" max="16128" width="14" style="3093" bestFit="1" customWidth="1"/>
    <col min="16129" max="16129" width="13.5703125" style="3093" bestFit="1" customWidth="1"/>
    <col min="16130" max="16130" width="10.5703125" style="3093" bestFit="1" customWidth="1"/>
    <col min="16131" max="16131" width="11.85546875" style="3093" bestFit="1" customWidth="1"/>
    <col min="16132" max="16132" width="5.7109375" style="3093" customWidth="1"/>
    <col min="16133" max="16143" width="11.42578125" style="3093" customWidth="1"/>
    <col min="16144" max="16384" width="11.42578125" style="3093"/>
  </cols>
  <sheetData>
    <row r="1" spans="1:15" s="3090" customFormat="1" ht="24" customHeight="1" x14ac:dyDescent="0.25">
      <c r="A1" s="3085" t="s">
        <v>4732</v>
      </c>
      <c r="B1" s="3086"/>
      <c r="C1" s="3087"/>
      <c r="D1" s="3088"/>
      <c r="E1" s="3089"/>
    </row>
    <row r="2" spans="1:15" s="3090" customFormat="1" ht="4.5" customHeight="1" thickBot="1" x14ac:dyDescent="0.3">
      <c r="D2" s="3091"/>
      <c r="E2" s="3091"/>
    </row>
    <row r="3" spans="1:15" ht="19.5" customHeight="1" thickTop="1" x14ac:dyDescent="0.25">
      <c r="A3" s="3092"/>
      <c r="B3" s="3429" t="s">
        <v>4733</v>
      </c>
      <c r="C3" s="3432" t="s">
        <v>4734</v>
      </c>
      <c r="D3" s="3435" t="s">
        <v>4735</v>
      </c>
    </row>
    <row r="4" spans="1:15" x14ac:dyDescent="0.25">
      <c r="A4" s="3094"/>
      <c r="B4" s="3430"/>
      <c r="C4" s="3433"/>
      <c r="D4" s="3436"/>
    </row>
    <row r="5" spans="1:15" x14ac:dyDescent="0.25">
      <c r="A5" s="3094"/>
      <c r="B5" s="3430"/>
      <c r="C5" s="3433"/>
      <c r="D5" s="3436"/>
    </row>
    <row r="6" spans="1:15" x14ac:dyDescent="0.25">
      <c r="A6" s="3094" t="s">
        <v>0</v>
      </c>
      <c r="B6" s="3430"/>
      <c r="C6" s="3433"/>
      <c r="D6" s="3436"/>
    </row>
    <row r="7" spans="1:15" x14ac:dyDescent="0.25">
      <c r="A7" s="3094"/>
      <c r="B7" s="3430"/>
      <c r="C7" s="3433"/>
      <c r="D7" s="3436"/>
    </row>
    <row r="8" spans="1:15" ht="18" thickBot="1" x14ac:dyDescent="0.3">
      <c r="A8" s="3094"/>
      <c r="B8" s="3431"/>
      <c r="C8" s="3434"/>
      <c r="D8" s="3437"/>
      <c r="E8" s="3090"/>
      <c r="J8" s="3095"/>
    </row>
    <row r="9" spans="1:15" x14ac:dyDescent="0.25">
      <c r="A9" s="3096"/>
      <c r="B9" s="3097"/>
      <c r="C9" s="3098" t="s">
        <v>681</v>
      </c>
      <c r="D9" s="3099"/>
    </row>
    <row r="10" spans="1:15" ht="18.75" customHeight="1" x14ac:dyDescent="0.25">
      <c r="A10" s="3100">
        <v>44469</v>
      </c>
      <c r="B10" s="3101"/>
      <c r="C10" s="3102"/>
      <c r="D10" s="3103"/>
    </row>
    <row r="11" spans="1:15" ht="18" customHeight="1" x14ac:dyDescent="0.3">
      <c r="A11" s="3104" t="s">
        <v>4736</v>
      </c>
      <c r="B11" s="3105">
        <v>15000</v>
      </c>
      <c r="C11" s="3106">
        <v>3522.25</v>
      </c>
      <c r="D11" s="3107">
        <v>3522.25</v>
      </c>
      <c r="E11" s="3108"/>
      <c r="F11" s="3109"/>
    </row>
    <row r="12" spans="1:15" ht="18" customHeight="1" x14ac:dyDescent="0.3">
      <c r="A12" s="3104" t="s">
        <v>4737</v>
      </c>
      <c r="B12" s="3105">
        <v>15000</v>
      </c>
      <c r="C12" s="3106">
        <v>2757.15</v>
      </c>
      <c r="D12" s="3107">
        <v>2757.15</v>
      </c>
      <c r="E12" s="3108"/>
      <c r="F12" s="3110"/>
    </row>
    <row r="13" spans="1:15" ht="18" customHeight="1" x14ac:dyDescent="0.3">
      <c r="A13" s="3104" t="s">
        <v>4709</v>
      </c>
      <c r="B13" s="3105">
        <v>15000</v>
      </c>
      <c r="C13" s="3106">
        <v>7841.9</v>
      </c>
      <c r="D13" s="3107">
        <v>7841.9</v>
      </c>
      <c r="E13" s="3108"/>
      <c r="F13" s="3110"/>
    </row>
    <row r="14" spans="1:15" ht="18" customHeight="1" x14ac:dyDescent="0.3">
      <c r="A14" s="3104" t="s">
        <v>4710</v>
      </c>
      <c r="B14" s="3105">
        <v>15000</v>
      </c>
      <c r="C14" s="3106">
        <v>6181.75</v>
      </c>
      <c r="D14" s="3107">
        <v>6181.75</v>
      </c>
      <c r="E14" s="3108"/>
      <c r="F14" s="3111"/>
    </row>
    <row r="15" spans="1:15" ht="18" customHeight="1" x14ac:dyDescent="0.3">
      <c r="A15" s="3112" t="s">
        <v>4711</v>
      </c>
      <c r="B15" s="3113">
        <v>15000</v>
      </c>
      <c r="C15" s="3114">
        <v>1041.95</v>
      </c>
      <c r="D15" s="3115">
        <v>1041.95</v>
      </c>
      <c r="E15" s="3108"/>
      <c r="F15" s="3111"/>
      <c r="G15" s="3116"/>
      <c r="H15" s="3116"/>
    </row>
    <row r="16" spans="1:15" s="3119" customFormat="1" ht="18" customHeight="1" x14ac:dyDescent="0.25">
      <c r="A16" s="3117">
        <v>44104</v>
      </c>
      <c r="B16" s="3118">
        <v>15000</v>
      </c>
      <c r="C16" s="3118">
        <v>5680</v>
      </c>
      <c r="D16" s="3103">
        <v>5680</v>
      </c>
      <c r="F16" s="3120"/>
      <c r="G16" s="3120"/>
      <c r="H16" s="3120"/>
      <c r="I16" s="3120"/>
      <c r="J16" s="3120"/>
      <c r="K16" s="3120"/>
      <c r="L16" s="3120"/>
      <c r="M16" s="3120"/>
      <c r="N16" s="3120"/>
      <c r="O16" s="3120"/>
    </row>
    <row r="17" spans="1:15" s="3119" customFormat="1" ht="18" customHeight="1" x14ac:dyDescent="0.25">
      <c r="A17" s="3117">
        <v>44134</v>
      </c>
      <c r="B17" s="3118">
        <v>15000</v>
      </c>
      <c r="C17" s="3118">
        <v>7817</v>
      </c>
      <c r="D17" s="3103">
        <v>7817</v>
      </c>
      <c r="F17" s="3120"/>
      <c r="G17" s="3120"/>
      <c r="H17" s="3120"/>
      <c r="I17" s="3120"/>
      <c r="J17" s="3120"/>
      <c r="K17" s="3120"/>
      <c r="L17" s="3120"/>
      <c r="M17" s="3120"/>
      <c r="N17" s="3120"/>
      <c r="O17" s="3120"/>
    </row>
    <row r="18" spans="1:15" s="3119" customFormat="1" ht="18" customHeight="1" x14ac:dyDescent="0.25">
      <c r="A18" s="3117">
        <v>44165</v>
      </c>
      <c r="B18" s="3118">
        <v>15000</v>
      </c>
      <c r="C18" s="3118">
        <v>3064.85</v>
      </c>
      <c r="D18" s="3103">
        <v>3064.85</v>
      </c>
      <c r="F18" s="3120"/>
      <c r="G18" s="3120"/>
      <c r="H18" s="3120"/>
      <c r="I18" s="3120"/>
      <c r="J18" s="3120"/>
      <c r="K18" s="3120"/>
      <c r="L18" s="3120"/>
      <c r="M18" s="3120"/>
      <c r="N18" s="3120"/>
      <c r="O18" s="3120"/>
    </row>
    <row r="19" spans="1:15" s="3119" customFormat="1" ht="18" customHeight="1" x14ac:dyDescent="0.25">
      <c r="A19" s="3117">
        <v>44196</v>
      </c>
      <c r="B19" s="3118">
        <v>15000</v>
      </c>
      <c r="C19" s="3118">
        <v>5944.25</v>
      </c>
      <c r="D19" s="3103">
        <v>5944.25</v>
      </c>
      <c r="F19" s="3120"/>
      <c r="G19" s="3120"/>
      <c r="H19" s="3120"/>
      <c r="I19" s="3120"/>
      <c r="J19" s="3120"/>
      <c r="K19" s="3120"/>
      <c r="L19" s="3120"/>
      <c r="M19" s="3120"/>
      <c r="N19" s="3120"/>
      <c r="O19" s="3120"/>
    </row>
    <row r="20" spans="1:15" s="3119" customFormat="1" ht="18" customHeight="1" x14ac:dyDescent="0.25">
      <c r="A20" s="3117">
        <v>44225</v>
      </c>
      <c r="B20" s="3118">
        <v>15000</v>
      </c>
      <c r="C20" s="3118">
        <v>13482.8</v>
      </c>
      <c r="D20" s="3103">
        <v>13482.8</v>
      </c>
      <c r="F20" s="3120"/>
      <c r="G20" s="3120"/>
      <c r="H20" s="3120"/>
      <c r="I20" s="3120"/>
      <c r="J20" s="3120"/>
      <c r="K20" s="3120"/>
      <c r="L20" s="3120"/>
      <c r="M20" s="3120"/>
      <c r="N20" s="3120"/>
      <c r="O20" s="3120"/>
    </row>
    <row r="21" spans="1:15" s="3119" customFormat="1" ht="18" customHeight="1" x14ac:dyDescent="0.25">
      <c r="A21" s="3117">
        <v>44255</v>
      </c>
      <c r="B21" s="3118">
        <v>15000</v>
      </c>
      <c r="C21" s="3118">
        <v>4080.6</v>
      </c>
      <c r="D21" s="3103">
        <v>4080.6</v>
      </c>
      <c r="F21" s="3120"/>
      <c r="G21" s="3120"/>
      <c r="H21" s="3120"/>
      <c r="I21" s="3120"/>
      <c r="J21" s="3120"/>
      <c r="K21" s="3120"/>
      <c r="L21" s="3120"/>
      <c r="M21" s="3120"/>
      <c r="N21" s="3120"/>
      <c r="O21" s="3120"/>
    </row>
    <row r="22" spans="1:15" s="3119" customFormat="1" ht="18" customHeight="1" x14ac:dyDescent="0.25">
      <c r="A22" s="3117">
        <v>44286</v>
      </c>
      <c r="B22" s="3118">
        <v>15000</v>
      </c>
      <c r="C22" s="3118">
        <v>8879.85</v>
      </c>
      <c r="D22" s="3103">
        <v>8879.85</v>
      </c>
      <c r="F22" s="3120"/>
      <c r="G22" s="3120"/>
      <c r="H22" s="3120"/>
      <c r="I22" s="3120"/>
      <c r="J22" s="3120"/>
      <c r="K22" s="3120"/>
      <c r="L22" s="3120"/>
      <c r="M22" s="3120"/>
      <c r="N22" s="3120"/>
      <c r="O22" s="3120"/>
    </row>
    <row r="23" spans="1:15" s="3119" customFormat="1" ht="18" customHeight="1" x14ac:dyDescent="0.25">
      <c r="A23" s="3117">
        <v>44316</v>
      </c>
      <c r="B23" s="3118">
        <v>15000</v>
      </c>
      <c r="C23" s="3118">
        <v>10468.4</v>
      </c>
      <c r="D23" s="3103">
        <v>10468.4</v>
      </c>
      <c r="F23" s="3120"/>
      <c r="G23" s="3120"/>
      <c r="H23" s="3120"/>
      <c r="I23" s="3120"/>
      <c r="J23" s="3120"/>
      <c r="K23" s="3120"/>
      <c r="L23" s="3120"/>
      <c r="M23" s="3120"/>
      <c r="N23" s="3120"/>
      <c r="O23" s="3120"/>
    </row>
    <row r="24" spans="1:15" s="3119" customFormat="1" ht="18" customHeight="1" x14ac:dyDescent="0.25">
      <c r="A24" s="3117">
        <v>44347</v>
      </c>
      <c r="B24" s="3118">
        <v>15000</v>
      </c>
      <c r="C24" s="3118">
        <v>10804.15</v>
      </c>
      <c r="D24" s="3103">
        <v>10804.15</v>
      </c>
      <c r="F24" s="3120"/>
      <c r="G24" s="3120"/>
      <c r="H24" s="3120"/>
      <c r="I24" s="3120"/>
      <c r="J24" s="3120"/>
      <c r="K24" s="3120"/>
      <c r="L24" s="3120"/>
      <c r="M24" s="3120"/>
      <c r="N24" s="3120"/>
      <c r="O24" s="3120"/>
    </row>
    <row r="25" spans="1:15" s="3119" customFormat="1" ht="18" customHeight="1" x14ac:dyDescent="0.25">
      <c r="A25" s="3117">
        <v>44377</v>
      </c>
      <c r="B25" s="3118">
        <v>15000</v>
      </c>
      <c r="C25" s="3118">
        <v>11562.25</v>
      </c>
      <c r="D25" s="3103">
        <v>11562.25</v>
      </c>
      <c r="F25" s="3120"/>
      <c r="G25" s="3120"/>
      <c r="H25" s="3120"/>
      <c r="I25" s="3120"/>
      <c r="J25" s="3120"/>
      <c r="K25" s="3120"/>
      <c r="L25" s="3120"/>
      <c r="M25" s="3120"/>
      <c r="N25" s="3120"/>
      <c r="O25" s="3120"/>
    </row>
    <row r="26" spans="1:15" s="3119" customFormat="1" ht="18" customHeight="1" x14ac:dyDescent="0.25">
      <c r="A26" s="3117">
        <v>44408</v>
      </c>
      <c r="B26" s="3121">
        <v>15000</v>
      </c>
      <c r="C26" s="3118">
        <v>6938.1</v>
      </c>
      <c r="D26" s="3103">
        <v>6938.1</v>
      </c>
      <c r="F26" s="3120"/>
      <c r="G26" s="3120"/>
      <c r="H26" s="3120"/>
      <c r="I26" s="3120"/>
      <c r="J26" s="3120"/>
      <c r="K26" s="3120"/>
      <c r="L26" s="3120"/>
      <c r="M26" s="3120"/>
      <c r="N26" s="3120"/>
      <c r="O26" s="3120"/>
    </row>
    <row r="27" spans="1:15" s="3119" customFormat="1" ht="18" customHeight="1" x14ac:dyDescent="0.25">
      <c r="A27" s="3117">
        <v>44439</v>
      </c>
      <c r="B27" s="3121">
        <v>15000</v>
      </c>
      <c r="C27" s="3118">
        <v>12673</v>
      </c>
      <c r="D27" s="3103">
        <v>12673</v>
      </c>
      <c r="F27" s="3120"/>
      <c r="G27" s="3120"/>
      <c r="H27" s="3120"/>
      <c r="I27" s="3120"/>
      <c r="J27" s="3120"/>
      <c r="K27" s="3120"/>
      <c r="L27" s="3120"/>
      <c r="M27" s="3120"/>
      <c r="N27" s="3120"/>
      <c r="O27" s="3120"/>
    </row>
    <row r="28" spans="1:15" s="3119" customFormat="1" ht="18" customHeight="1" thickBot="1" x14ac:dyDescent="0.3">
      <c r="A28" s="3122">
        <v>44469</v>
      </c>
      <c r="B28" s="3123">
        <v>15000</v>
      </c>
      <c r="C28" s="3123">
        <v>21345</v>
      </c>
      <c r="D28" s="3124">
        <v>21345</v>
      </c>
      <c r="F28" s="3125"/>
      <c r="G28" s="3120"/>
      <c r="H28" s="3120"/>
      <c r="I28" s="3120"/>
      <c r="J28" s="3120"/>
      <c r="K28" s="3120"/>
      <c r="L28" s="3120"/>
      <c r="M28" s="3120"/>
      <c r="N28" s="3120"/>
      <c r="O28" s="3120"/>
    </row>
    <row r="29" spans="1:15" s="3128" customFormat="1" ht="18" customHeight="1" thickTop="1" x14ac:dyDescent="0.25">
      <c r="A29" s="3126" t="s">
        <v>4738</v>
      </c>
      <c r="B29" s="3127"/>
      <c r="C29" s="3127"/>
      <c r="D29" s="3127"/>
      <c r="F29" s="3129"/>
      <c r="G29" s="3130"/>
      <c r="H29" s="3130"/>
      <c r="I29" s="3130"/>
      <c r="J29" s="3130"/>
      <c r="K29" s="3130"/>
      <c r="L29" s="3130"/>
      <c r="M29" s="3130"/>
      <c r="N29" s="3130"/>
      <c r="O29" s="3130"/>
    </row>
    <row r="30" spans="1:15" s="3128" customFormat="1" ht="19.5" customHeight="1" x14ac:dyDescent="0.25">
      <c r="A30" s="3126" t="s">
        <v>4739</v>
      </c>
      <c r="B30" s="3131"/>
      <c r="C30" s="3132"/>
      <c r="D30" s="3133"/>
      <c r="F30" s="3134"/>
      <c r="G30" s="3130"/>
      <c r="H30" s="3130"/>
      <c r="I30" s="3130"/>
      <c r="J30" s="3130"/>
      <c r="K30" s="3130"/>
      <c r="L30" s="3130"/>
      <c r="M30" s="3130"/>
      <c r="N30" s="3130"/>
      <c r="O30" s="3130"/>
    </row>
    <row r="31" spans="1:15" s="3128" customFormat="1" ht="17.25" customHeight="1" x14ac:dyDescent="0.25">
      <c r="A31" s="3438" t="s">
        <v>4740</v>
      </c>
      <c r="B31" s="3438"/>
      <c r="C31" s="3438"/>
      <c r="D31" s="3438"/>
      <c r="F31" s="3130"/>
      <c r="G31" s="3130"/>
      <c r="H31" s="3130"/>
      <c r="I31" s="3130"/>
      <c r="J31" s="3130"/>
      <c r="K31" s="3130"/>
      <c r="L31" s="3130"/>
      <c r="M31" s="3130"/>
      <c r="N31" s="3130"/>
      <c r="O31" s="3130"/>
    </row>
    <row r="32" spans="1:15" s="3128" customFormat="1" ht="18" customHeight="1" x14ac:dyDescent="0.25">
      <c r="A32" s="3132" t="s">
        <v>4741</v>
      </c>
      <c r="B32" s="3132"/>
      <c r="C32" s="3132"/>
      <c r="D32" s="3132"/>
      <c r="F32" s="3130"/>
      <c r="G32" s="3130"/>
      <c r="H32" s="3130"/>
      <c r="I32" s="3130"/>
      <c r="J32" s="3130"/>
      <c r="K32" s="3130"/>
      <c r="L32" s="3130"/>
      <c r="M32" s="3130"/>
      <c r="N32" s="3130"/>
      <c r="O32" s="3130"/>
    </row>
    <row r="33" spans="1:15" s="3119" customFormat="1" x14ac:dyDescent="0.25">
      <c r="D33" s="3135"/>
    </row>
    <row r="34" spans="1:15" s="3119" customFormat="1" x14ac:dyDescent="0.25"/>
    <row r="35" spans="1:15" s="3119" customFormat="1" ht="18" customHeight="1" x14ac:dyDescent="0.25">
      <c r="A35" s="3093"/>
      <c r="B35" s="3093"/>
      <c r="C35" s="3093"/>
      <c r="D35" s="3093"/>
      <c r="F35" s="3120"/>
      <c r="G35" s="3120"/>
      <c r="H35" s="3120"/>
      <c r="I35" s="3120"/>
      <c r="J35" s="3120"/>
      <c r="K35" s="3120"/>
      <c r="L35" s="3120"/>
      <c r="M35" s="3120"/>
      <c r="N35" s="3120"/>
      <c r="O35" s="3120"/>
    </row>
  </sheetData>
  <mergeCells count="4">
    <mergeCell ref="B3:B8"/>
    <mergeCell ref="C3:C8"/>
    <mergeCell ref="D3:D8"/>
    <mergeCell ref="A31:D31"/>
  </mergeCells>
  <pageMargins left="0.75" right="0.75" top="0.75" bottom="0.75" header="0.3" footer="0"/>
  <pageSetup paperSize="9" scale="96"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8"/>
  <sheetViews>
    <sheetView zoomScaleNormal="100" zoomScaleSheetLayoutView="100" workbookViewId="0">
      <pane xSplit="1" ySplit="6" topLeftCell="B271" activePane="bottomRight" state="frozen"/>
      <selection activeCell="R21" sqref="R21"/>
      <selection pane="topRight" activeCell="R21" sqref="R21"/>
      <selection pane="bottomLeft" activeCell="R21" sqref="R21"/>
      <selection pane="bottomRight"/>
    </sheetView>
  </sheetViews>
  <sheetFormatPr defaultColWidth="9.140625" defaultRowHeight="20.100000000000001" customHeight="1" x14ac:dyDescent="0.25"/>
  <cols>
    <col min="1" max="1" width="18.7109375" style="3137" customWidth="1"/>
    <col min="2" max="2" width="10.5703125" style="3137" bestFit="1" customWidth="1"/>
    <col min="3" max="3" width="11.28515625" style="3137" bestFit="1" customWidth="1"/>
    <col min="4" max="4" width="8.42578125" style="3137" bestFit="1" customWidth="1"/>
    <col min="5" max="5" width="12.140625" style="3137" customWidth="1"/>
    <col min="6" max="7" width="14.42578125" style="3137" customWidth="1"/>
    <col min="8" max="8" width="5.140625" style="3137" hidden="1" customWidth="1"/>
    <col min="9" max="9" width="4.5703125" style="3137" customWidth="1"/>
    <col min="10" max="10" width="9.140625" style="3137"/>
    <col min="11" max="11" width="5.85546875" style="3137" customWidth="1"/>
    <col min="12" max="12" width="7.28515625" style="3137" customWidth="1"/>
    <col min="13" max="16384" width="9.140625" style="3137"/>
  </cols>
  <sheetData>
    <row r="1" spans="1:14" ht="20.100000000000001" customHeight="1" x14ac:dyDescent="0.25">
      <c r="A1" s="2370" t="s">
        <v>4742</v>
      </c>
      <c r="B1" s="3136"/>
      <c r="C1" s="3136"/>
      <c r="D1" s="3136"/>
      <c r="E1" s="3136"/>
      <c r="F1" s="3136"/>
      <c r="G1" s="3136"/>
    </row>
    <row r="2" spans="1:14" ht="20.100000000000001" customHeight="1" thickBot="1" x14ac:dyDescent="0.3">
      <c r="A2" s="3136"/>
      <c r="I2" s="3137" t="s">
        <v>1084</v>
      </c>
    </row>
    <row r="3" spans="1:14" ht="20.100000000000001" customHeight="1" thickTop="1" x14ac:dyDescent="0.25">
      <c r="A3" s="3439" t="s">
        <v>0</v>
      </c>
      <c r="B3" s="3442" t="s">
        <v>4743</v>
      </c>
      <c r="C3" s="3376"/>
      <c r="D3" s="3443"/>
      <c r="E3" s="3138" t="s">
        <v>4744</v>
      </c>
      <c r="F3" s="3138" t="s">
        <v>2</v>
      </c>
      <c r="G3" s="3139" t="s">
        <v>4745</v>
      </c>
      <c r="H3" s="3140" t="s">
        <v>4746</v>
      </c>
      <c r="I3" s="3137" t="s">
        <v>1084</v>
      </c>
    </row>
    <row r="4" spans="1:14" ht="20.100000000000001" customHeight="1" thickBot="1" x14ac:dyDescent="0.3">
      <c r="A4" s="3440"/>
      <c r="B4" s="3444"/>
      <c r="C4" s="3445"/>
      <c r="D4" s="3446"/>
      <c r="E4" s="2386" t="s">
        <v>4747</v>
      </c>
      <c r="F4" s="2386" t="s">
        <v>4748</v>
      </c>
      <c r="G4" s="2388" t="s">
        <v>4749</v>
      </c>
      <c r="H4" s="3141" t="s">
        <v>4750</v>
      </c>
    </row>
    <row r="5" spans="1:14" ht="20.100000000000001" customHeight="1" thickBot="1" x14ac:dyDescent="0.3">
      <c r="A5" s="3440"/>
      <c r="B5" s="3142" t="s">
        <v>4751</v>
      </c>
      <c r="C5" s="3143" t="s">
        <v>4752</v>
      </c>
      <c r="D5" s="3144" t="s">
        <v>595</v>
      </c>
      <c r="E5" s="2391"/>
      <c r="F5" s="2391" t="s">
        <v>4753</v>
      </c>
      <c r="G5" s="2393" t="s">
        <v>4754</v>
      </c>
      <c r="H5" s="3145"/>
    </row>
    <row r="6" spans="1:14" ht="20.100000000000001" customHeight="1" thickBot="1" x14ac:dyDescent="0.3">
      <c r="A6" s="3441"/>
      <c r="B6" s="3447" t="s">
        <v>681</v>
      </c>
      <c r="C6" s="3448"/>
      <c r="D6" s="3448"/>
      <c r="E6" s="3449"/>
      <c r="F6" s="3450" t="s">
        <v>1796</v>
      </c>
      <c r="G6" s="3451"/>
      <c r="H6" s="3146"/>
    </row>
    <row r="7" spans="1:14" ht="20.100000000000001" customHeight="1" thickTop="1" x14ac:dyDescent="0.25">
      <c r="A7" s="3147">
        <v>44440</v>
      </c>
      <c r="B7" s="3148"/>
      <c r="C7" s="3149"/>
      <c r="D7" s="3149"/>
      <c r="E7" s="3149"/>
      <c r="F7" s="3150"/>
      <c r="G7" s="3151"/>
      <c r="H7" s="3152"/>
    </row>
    <row r="8" spans="1:14" ht="20.100000000000001" customHeight="1" x14ac:dyDescent="0.25">
      <c r="A8" s="3153" t="s">
        <v>4755</v>
      </c>
      <c r="B8" s="3154">
        <v>50</v>
      </c>
      <c r="C8" s="3014">
        <v>400</v>
      </c>
      <c r="D8" s="3014">
        <v>450</v>
      </c>
      <c r="E8" s="3014">
        <v>225</v>
      </c>
      <c r="F8" s="3155">
        <v>0.4</v>
      </c>
      <c r="G8" s="3156">
        <v>0.4</v>
      </c>
      <c r="H8" s="3157"/>
      <c r="I8" s="3158"/>
      <c r="J8" s="3159"/>
      <c r="K8" s="3159"/>
      <c r="L8" s="3159"/>
      <c r="N8" s="3160"/>
    </row>
    <row r="9" spans="1:14" ht="20.100000000000001" customHeight="1" x14ac:dyDescent="0.25">
      <c r="A9" s="3153" t="s">
        <v>4756</v>
      </c>
      <c r="B9" s="3154">
        <v>10</v>
      </c>
      <c r="C9" s="3014">
        <v>10</v>
      </c>
      <c r="D9" s="3014">
        <v>10</v>
      </c>
      <c r="E9" s="3014">
        <v>10</v>
      </c>
      <c r="F9" s="3155">
        <v>0.4</v>
      </c>
      <c r="G9" s="3156">
        <v>0.4</v>
      </c>
      <c r="H9" s="3157"/>
      <c r="I9" s="3158"/>
      <c r="J9" s="3159"/>
      <c r="K9" s="3159"/>
      <c r="L9" s="3159"/>
      <c r="N9" s="3160"/>
    </row>
    <row r="10" spans="1:14" ht="20.100000000000001" customHeight="1" x14ac:dyDescent="0.25">
      <c r="A10" s="3153" t="s">
        <v>4757</v>
      </c>
      <c r="B10" s="3154">
        <v>200</v>
      </c>
      <c r="C10" s="3014">
        <v>320</v>
      </c>
      <c r="D10" s="3014">
        <v>2050</v>
      </c>
      <c r="E10" s="3014">
        <v>292.86</v>
      </c>
      <c r="F10" s="3155" t="s">
        <v>4758</v>
      </c>
      <c r="G10" s="3156">
        <v>0.34</v>
      </c>
      <c r="H10" s="3157"/>
      <c r="I10" s="3158"/>
      <c r="J10" s="3159"/>
      <c r="K10" s="3159"/>
      <c r="L10" s="3159"/>
      <c r="N10" s="3160"/>
    </row>
    <row r="11" spans="1:14" ht="20.100000000000001" customHeight="1" x14ac:dyDescent="0.25">
      <c r="A11" s="3153" t="s">
        <v>4759</v>
      </c>
      <c r="B11" s="3154">
        <v>675</v>
      </c>
      <c r="C11" s="3014">
        <v>2565</v>
      </c>
      <c r="D11" s="3014">
        <v>9930</v>
      </c>
      <c r="E11" s="3014">
        <v>1418.57</v>
      </c>
      <c r="F11" s="3155" t="s">
        <v>4760</v>
      </c>
      <c r="G11" s="3156">
        <v>0.8</v>
      </c>
      <c r="H11" s="3157"/>
      <c r="I11" s="3158"/>
      <c r="J11" s="3159"/>
      <c r="K11" s="3159"/>
      <c r="L11" s="3159"/>
      <c r="N11" s="3160"/>
    </row>
    <row r="12" spans="1:14" ht="20.100000000000001" customHeight="1" x14ac:dyDescent="0.25">
      <c r="A12" s="3153" t="s">
        <v>4761</v>
      </c>
      <c r="B12" s="3154">
        <v>1450</v>
      </c>
      <c r="C12" s="3014">
        <v>3815</v>
      </c>
      <c r="D12" s="3014">
        <v>17795</v>
      </c>
      <c r="E12" s="3014">
        <v>2542.14</v>
      </c>
      <c r="F12" s="3161" t="s">
        <v>3060</v>
      </c>
      <c r="G12" s="3162">
        <v>1.51</v>
      </c>
      <c r="H12" s="3157"/>
      <c r="I12" s="3158"/>
      <c r="J12" s="3159"/>
      <c r="K12" s="3159"/>
      <c r="L12" s="3159"/>
      <c r="N12" s="3160"/>
    </row>
    <row r="13" spans="1:14" ht="20.100000000000001" customHeight="1" thickBot="1" x14ac:dyDescent="0.3">
      <c r="A13" s="3163"/>
      <c r="B13" s="3164"/>
      <c r="C13" s="3165"/>
      <c r="D13" s="3165"/>
      <c r="E13" s="3165"/>
      <c r="F13" s="3166"/>
      <c r="G13" s="3167"/>
      <c r="H13" s="3157"/>
      <c r="I13" s="3158"/>
      <c r="J13" s="3159"/>
      <c r="K13" s="3159"/>
      <c r="L13" s="3159"/>
      <c r="N13" s="3160"/>
    </row>
    <row r="14" spans="1:14" ht="20.100000000000001" hidden="1" customHeight="1" thickTop="1" x14ac:dyDescent="0.25">
      <c r="A14" s="3168"/>
      <c r="B14" s="3169"/>
      <c r="C14" s="3170"/>
      <c r="D14" s="3170"/>
      <c r="E14" s="3170"/>
      <c r="F14" s="3171"/>
      <c r="G14" s="3172"/>
      <c r="H14" s="3157"/>
      <c r="I14" s="3173"/>
      <c r="K14" s="3136"/>
      <c r="M14" s="3136"/>
      <c r="N14" s="3160"/>
    </row>
    <row r="15" spans="1:14" ht="20.100000000000001" hidden="1" customHeight="1" x14ac:dyDescent="0.25">
      <c r="A15" s="3174">
        <v>36312</v>
      </c>
      <c r="B15" s="3169">
        <v>10</v>
      </c>
      <c r="C15" s="3170">
        <v>230</v>
      </c>
      <c r="D15" s="3170">
        <v>2385</v>
      </c>
      <c r="E15" s="3170">
        <v>80</v>
      </c>
      <c r="F15" s="3171" t="s">
        <v>4762</v>
      </c>
      <c r="G15" s="3172">
        <v>9.9600000000000009</v>
      </c>
      <c r="H15" s="3157">
        <v>12.61</v>
      </c>
      <c r="I15" s="3173"/>
    </row>
    <row r="16" spans="1:14" ht="20.100000000000001" hidden="1" customHeight="1" x14ac:dyDescent="0.25">
      <c r="A16" s="3174">
        <v>36404</v>
      </c>
      <c r="B16" s="3169">
        <v>10</v>
      </c>
      <c r="C16" s="3170">
        <v>120</v>
      </c>
      <c r="D16" s="3170">
        <v>1223</v>
      </c>
      <c r="E16" s="3170">
        <v>52.96</v>
      </c>
      <c r="F16" s="3171" t="s">
        <v>4763</v>
      </c>
      <c r="G16" s="3172">
        <v>9.5630000000000006</v>
      </c>
      <c r="H16" s="3157">
        <v>12.72</v>
      </c>
      <c r="I16" s="3173"/>
    </row>
    <row r="17" spans="1:9" ht="20.100000000000001" hidden="1" customHeight="1" thickBot="1" x14ac:dyDescent="0.3">
      <c r="A17" s="3174">
        <v>36495</v>
      </c>
      <c r="B17" s="3169">
        <v>85</v>
      </c>
      <c r="C17" s="3170">
        <v>500</v>
      </c>
      <c r="D17" s="3170">
        <v>6285</v>
      </c>
      <c r="E17" s="3170">
        <v>273</v>
      </c>
      <c r="F17" s="3171" t="s">
        <v>4764</v>
      </c>
      <c r="G17" s="3172">
        <v>9.67</v>
      </c>
      <c r="H17" s="3157">
        <v>12.36</v>
      </c>
      <c r="I17" s="3173"/>
    </row>
    <row r="18" spans="1:9" ht="20.100000000000001" hidden="1" customHeight="1" thickTop="1" x14ac:dyDescent="0.25">
      <c r="A18" s="3175">
        <v>36586</v>
      </c>
      <c r="B18" s="3169">
        <v>10</v>
      </c>
      <c r="C18" s="3170">
        <v>255</v>
      </c>
      <c r="D18" s="3170">
        <v>3163.2</v>
      </c>
      <c r="E18" s="3170">
        <v>102</v>
      </c>
      <c r="F18" s="3171" t="s">
        <v>1978</v>
      </c>
      <c r="G18" s="3172">
        <v>9.1199999999999992</v>
      </c>
      <c r="H18" s="3157">
        <v>11.71</v>
      </c>
      <c r="I18" s="3173"/>
    </row>
    <row r="19" spans="1:9" ht="20.100000000000001" hidden="1" customHeight="1" x14ac:dyDescent="0.25">
      <c r="A19" s="3174">
        <v>36678</v>
      </c>
      <c r="B19" s="3169">
        <v>20</v>
      </c>
      <c r="C19" s="3170">
        <v>600</v>
      </c>
      <c r="D19" s="3170">
        <v>3421</v>
      </c>
      <c r="E19" s="3170">
        <v>118</v>
      </c>
      <c r="F19" s="3171" t="s">
        <v>2198</v>
      </c>
      <c r="G19" s="3172">
        <v>7.27</v>
      </c>
      <c r="H19" s="3157">
        <v>10.039999999999999</v>
      </c>
      <c r="I19" s="3173"/>
    </row>
    <row r="20" spans="1:9" ht="20.100000000000001" hidden="1" customHeight="1" x14ac:dyDescent="0.25">
      <c r="A20" s="3174">
        <v>36708</v>
      </c>
      <c r="B20" s="3169">
        <v>10</v>
      </c>
      <c r="C20" s="3170">
        <v>830</v>
      </c>
      <c r="D20" s="3170">
        <v>6813</v>
      </c>
      <c r="E20" s="3170">
        <v>243</v>
      </c>
      <c r="F20" s="3171" t="s">
        <v>4050</v>
      </c>
      <c r="G20" s="3172">
        <v>7.46</v>
      </c>
      <c r="H20" s="3157">
        <v>10.08</v>
      </c>
      <c r="I20" s="3173"/>
    </row>
    <row r="21" spans="1:9" ht="20.100000000000001" hidden="1" customHeight="1" x14ac:dyDescent="0.25">
      <c r="A21" s="3174">
        <v>36739</v>
      </c>
      <c r="B21" s="3169">
        <v>25</v>
      </c>
      <c r="C21" s="3170">
        <v>460</v>
      </c>
      <c r="D21" s="3170">
        <v>6528</v>
      </c>
      <c r="E21" s="3170">
        <v>211</v>
      </c>
      <c r="F21" s="3171" t="s">
        <v>1889</v>
      </c>
      <c r="G21" s="3172">
        <v>7.03</v>
      </c>
      <c r="H21" s="3157">
        <v>10.32</v>
      </c>
      <c r="I21" s="3173"/>
    </row>
    <row r="22" spans="1:9" ht="20.100000000000001" hidden="1" customHeight="1" x14ac:dyDescent="0.25">
      <c r="A22" s="3174">
        <v>36770</v>
      </c>
      <c r="B22" s="3169">
        <v>30</v>
      </c>
      <c r="C22" s="3170">
        <v>168</v>
      </c>
      <c r="D22" s="3170">
        <v>2859</v>
      </c>
      <c r="E22" s="3170">
        <v>95</v>
      </c>
      <c r="F22" s="3171" t="s">
        <v>4765</v>
      </c>
      <c r="G22" s="3172">
        <v>7.13</v>
      </c>
      <c r="H22" s="3157">
        <v>9.9550000000000001</v>
      </c>
      <c r="I22" s="3173"/>
    </row>
    <row r="23" spans="1:9" ht="20.100000000000001" hidden="1" customHeight="1" x14ac:dyDescent="0.25">
      <c r="A23" s="3174">
        <v>36800</v>
      </c>
      <c r="B23" s="3169">
        <v>30</v>
      </c>
      <c r="C23" s="3170">
        <v>270</v>
      </c>
      <c r="D23" s="3170">
        <v>3581</v>
      </c>
      <c r="E23" s="3170">
        <v>138</v>
      </c>
      <c r="F23" s="3171" t="s">
        <v>2063</v>
      </c>
      <c r="G23" s="3172">
        <v>7.48</v>
      </c>
      <c r="H23" s="3157">
        <v>10.16</v>
      </c>
      <c r="I23" s="3173"/>
    </row>
    <row r="24" spans="1:9" ht="20.100000000000001" hidden="1" customHeight="1" x14ac:dyDescent="0.25">
      <c r="A24" s="3174">
        <v>36831</v>
      </c>
      <c r="B24" s="3169">
        <v>40</v>
      </c>
      <c r="C24" s="3170">
        <v>201</v>
      </c>
      <c r="D24" s="3170">
        <v>2859</v>
      </c>
      <c r="E24" s="3170">
        <v>95</v>
      </c>
      <c r="F24" s="3171" t="s">
        <v>3736</v>
      </c>
      <c r="G24" s="3172">
        <v>7.98</v>
      </c>
      <c r="H24" s="3157">
        <v>10.77</v>
      </c>
      <c r="I24" s="3173"/>
    </row>
    <row r="25" spans="1:9" ht="20.100000000000001" hidden="1" customHeight="1" x14ac:dyDescent="0.25">
      <c r="A25" s="3174">
        <v>36861</v>
      </c>
      <c r="B25" s="3169">
        <v>16</v>
      </c>
      <c r="C25" s="3170">
        <v>398</v>
      </c>
      <c r="D25" s="3170">
        <v>5734</v>
      </c>
      <c r="E25" s="3170">
        <v>185</v>
      </c>
      <c r="F25" s="3171" t="s">
        <v>1931</v>
      </c>
      <c r="G25" s="3172">
        <v>7.96</v>
      </c>
      <c r="H25" s="3157">
        <v>11.29</v>
      </c>
      <c r="I25" s="3173"/>
    </row>
    <row r="26" spans="1:9" ht="20.100000000000001" hidden="1" customHeight="1" x14ac:dyDescent="0.25">
      <c r="A26" s="3174">
        <v>36892</v>
      </c>
      <c r="B26" s="3169">
        <v>10</v>
      </c>
      <c r="C26" s="3170">
        <v>590</v>
      </c>
      <c r="D26" s="3170">
        <v>4252</v>
      </c>
      <c r="E26" s="3170">
        <v>185</v>
      </c>
      <c r="F26" s="3171" t="s">
        <v>1988</v>
      </c>
      <c r="G26" s="3172">
        <v>6.8</v>
      </c>
      <c r="H26" s="3157">
        <v>11.05</v>
      </c>
      <c r="I26" s="3173"/>
    </row>
    <row r="27" spans="1:9" ht="20.100000000000001" hidden="1" customHeight="1" x14ac:dyDescent="0.25">
      <c r="A27" s="3174">
        <v>36923</v>
      </c>
      <c r="B27" s="3169">
        <v>30</v>
      </c>
      <c r="C27" s="3170">
        <v>594</v>
      </c>
      <c r="D27" s="3170">
        <v>4815</v>
      </c>
      <c r="E27" s="3170">
        <v>172</v>
      </c>
      <c r="F27" s="3171" t="s">
        <v>4766</v>
      </c>
      <c r="G27" s="3172">
        <v>7.2584999999999997</v>
      </c>
      <c r="H27" s="3157">
        <v>11.2</v>
      </c>
      <c r="I27" s="3173"/>
    </row>
    <row r="28" spans="1:9" ht="20.100000000000001" hidden="1" customHeight="1" x14ac:dyDescent="0.25">
      <c r="A28" s="3174">
        <v>36951</v>
      </c>
      <c r="B28" s="3169">
        <v>40</v>
      </c>
      <c r="C28" s="3170">
        <v>410</v>
      </c>
      <c r="D28" s="3170">
        <v>4583</v>
      </c>
      <c r="E28" s="3170">
        <v>148</v>
      </c>
      <c r="F28" s="3171" t="s">
        <v>4202</v>
      </c>
      <c r="G28" s="3172">
        <v>7.5</v>
      </c>
      <c r="H28" s="3157">
        <v>10.67</v>
      </c>
      <c r="I28" s="3173"/>
    </row>
    <row r="29" spans="1:9" ht="20.100000000000001" hidden="1" customHeight="1" x14ac:dyDescent="0.25">
      <c r="A29" s="3174">
        <v>36982</v>
      </c>
      <c r="B29" s="3169">
        <v>50</v>
      </c>
      <c r="C29" s="3170">
        <v>560</v>
      </c>
      <c r="D29" s="3170">
        <v>8724</v>
      </c>
      <c r="E29" s="3170">
        <v>291</v>
      </c>
      <c r="F29" s="3171" t="s">
        <v>3786</v>
      </c>
      <c r="G29" s="3172">
        <v>7.8</v>
      </c>
      <c r="H29" s="3157">
        <v>11.01</v>
      </c>
      <c r="I29" s="3173"/>
    </row>
    <row r="30" spans="1:9" ht="20.100000000000001" hidden="1" customHeight="1" x14ac:dyDescent="0.25">
      <c r="A30" s="3174">
        <v>37012</v>
      </c>
      <c r="B30" s="3169">
        <v>80</v>
      </c>
      <c r="C30" s="3170">
        <v>435</v>
      </c>
      <c r="D30" s="3170">
        <v>5942</v>
      </c>
      <c r="E30" s="3170">
        <v>192</v>
      </c>
      <c r="F30" s="3171" t="s">
        <v>4172</v>
      </c>
      <c r="G30" s="3172">
        <v>8.43</v>
      </c>
      <c r="H30" s="3157">
        <v>11.53</v>
      </c>
      <c r="I30" s="3173"/>
    </row>
    <row r="31" spans="1:9" ht="20.100000000000001" hidden="1" customHeight="1" x14ac:dyDescent="0.25">
      <c r="A31" s="3174">
        <v>37043</v>
      </c>
      <c r="B31" s="3169">
        <v>10</v>
      </c>
      <c r="C31" s="3170">
        <v>570</v>
      </c>
      <c r="D31" s="3170">
        <v>5355</v>
      </c>
      <c r="E31" s="3170">
        <v>178.5</v>
      </c>
      <c r="F31" s="3171" t="s">
        <v>4767</v>
      </c>
      <c r="G31" s="3172">
        <v>7.29</v>
      </c>
      <c r="H31" s="3157">
        <v>11.12</v>
      </c>
      <c r="I31" s="3173"/>
    </row>
    <row r="32" spans="1:9" ht="20.100000000000001" hidden="1" customHeight="1" x14ac:dyDescent="0.25">
      <c r="A32" s="3174">
        <v>37073</v>
      </c>
      <c r="B32" s="3169">
        <v>50</v>
      </c>
      <c r="C32" s="3170">
        <v>570</v>
      </c>
      <c r="D32" s="3170">
        <v>6170</v>
      </c>
      <c r="E32" s="3170">
        <v>199</v>
      </c>
      <c r="F32" s="3171" t="s">
        <v>4765</v>
      </c>
      <c r="G32" s="3172">
        <v>7.18</v>
      </c>
      <c r="H32" s="3157">
        <v>11.03</v>
      </c>
      <c r="I32" s="3173"/>
    </row>
    <row r="33" spans="1:9" ht="20.100000000000001" hidden="1" customHeight="1" x14ac:dyDescent="0.25">
      <c r="A33" s="3174">
        <v>37104</v>
      </c>
      <c r="B33" s="3169">
        <v>35</v>
      </c>
      <c r="C33" s="3170">
        <v>482</v>
      </c>
      <c r="D33" s="3170">
        <v>4954</v>
      </c>
      <c r="E33" s="3170">
        <v>160</v>
      </c>
      <c r="F33" s="3171" t="s">
        <v>4220</v>
      </c>
      <c r="G33" s="3172">
        <v>7.28</v>
      </c>
      <c r="H33" s="3157">
        <v>10.51</v>
      </c>
      <c r="I33" s="3173"/>
    </row>
    <row r="34" spans="1:9" ht="20.100000000000001" hidden="1" customHeight="1" x14ac:dyDescent="0.25">
      <c r="A34" s="3174">
        <v>37135</v>
      </c>
      <c r="B34" s="3169">
        <v>3</v>
      </c>
      <c r="C34" s="3170">
        <v>333</v>
      </c>
      <c r="D34" s="3170">
        <v>4828</v>
      </c>
      <c r="E34" s="3170">
        <v>161</v>
      </c>
      <c r="F34" s="3171" t="s">
        <v>4768</v>
      </c>
      <c r="G34" s="3172">
        <v>7.13</v>
      </c>
      <c r="H34" s="3157">
        <v>10.14</v>
      </c>
      <c r="I34" s="3173"/>
    </row>
    <row r="35" spans="1:9" ht="20.100000000000001" hidden="1" customHeight="1" x14ac:dyDescent="0.25">
      <c r="A35" s="3174">
        <v>37165</v>
      </c>
      <c r="B35" s="3169">
        <v>115</v>
      </c>
      <c r="C35" s="3170">
        <v>615</v>
      </c>
      <c r="D35" s="3170">
        <v>9010</v>
      </c>
      <c r="E35" s="3170">
        <v>291</v>
      </c>
      <c r="F35" s="3171" t="s">
        <v>4769</v>
      </c>
      <c r="G35" s="3172">
        <v>7.12</v>
      </c>
      <c r="H35" s="3157">
        <v>10.36</v>
      </c>
      <c r="I35" s="3173"/>
    </row>
    <row r="36" spans="1:9" ht="20.100000000000001" hidden="1" customHeight="1" x14ac:dyDescent="0.25">
      <c r="A36" s="3174">
        <v>37196</v>
      </c>
      <c r="B36" s="3169">
        <v>50</v>
      </c>
      <c r="C36" s="3170">
        <v>720</v>
      </c>
      <c r="D36" s="3170">
        <v>7487</v>
      </c>
      <c r="E36" s="3170">
        <v>267</v>
      </c>
      <c r="F36" s="3171" t="s">
        <v>3306</v>
      </c>
      <c r="G36" s="3172">
        <v>6.86</v>
      </c>
      <c r="H36" s="3157">
        <v>9.89</v>
      </c>
      <c r="I36" s="3173"/>
    </row>
    <row r="37" spans="1:9" ht="20.100000000000001" hidden="1" customHeight="1" x14ac:dyDescent="0.25">
      <c r="A37" s="3174">
        <v>37226</v>
      </c>
      <c r="B37" s="3169">
        <v>30</v>
      </c>
      <c r="C37" s="3170">
        <v>895</v>
      </c>
      <c r="D37" s="3170">
        <v>9060</v>
      </c>
      <c r="E37" s="3170">
        <v>292</v>
      </c>
      <c r="F37" s="3171" t="s">
        <v>1890</v>
      </c>
      <c r="G37" s="3172">
        <v>6.95</v>
      </c>
      <c r="H37" s="3157">
        <v>10.27</v>
      </c>
      <c r="I37" s="3173"/>
    </row>
    <row r="38" spans="1:9" ht="20.100000000000001" hidden="1" customHeight="1" x14ac:dyDescent="0.25">
      <c r="A38" s="3174">
        <v>37257</v>
      </c>
      <c r="B38" s="3169">
        <v>5</v>
      </c>
      <c r="C38" s="3170">
        <v>310</v>
      </c>
      <c r="D38" s="3170">
        <v>3355</v>
      </c>
      <c r="E38" s="3170">
        <v>116</v>
      </c>
      <c r="F38" s="3171" t="s">
        <v>4176</v>
      </c>
      <c r="G38" s="3172">
        <v>6.69</v>
      </c>
      <c r="H38" s="3157">
        <v>10.039999999999999</v>
      </c>
      <c r="I38" s="3173"/>
    </row>
    <row r="39" spans="1:9" ht="20.100000000000001" hidden="1" customHeight="1" x14ac:dyDescent="0.25">
      <c r="A39" s="3174">
        <v>37288</v>
      </c>
      <c r="B39" s="3169">
        <v>10</v>
      </c>
      <c r="C39" s="3170">
        <v>640</v>
      </c>
      <c r="D39" s="3170">
        <v>6100</v>
      </c>
      <c r="E39" s="3170">
        <v>218</v>
      </c>
      <c r="F39" s="3171" t="s">
        <v>4770</v>
      </c>
      <c r="G39" s="3172">
        <v>6.22</v>
      </c>
      <c r="H39" s="3157"/>
      <c r="I39" s="3173"/>
    </row>
    <row r="40" spans="1:9" ht="20.100000000000001" hidden="1" customHeight="1" x14ac:dyDescent="0.25">
      <c r="A40" s="3174">
        <v>37316</v>
      </c>
      <c r="B40" s="3169">
        <v>5</v>
      </c>
      <c r="C40" s="3170">
        <v>418</v>
      </c>
      <c r="D40" s="3170">
        <v>7338</v>
      </c>
      <c r="E40" s="3170">
        <v>237</v>
      </c>
      <c r="F40" s="3171" t="s">
        <v>2999</v>
      </c>
      <c r="G40" s="3172">
        <v>6.63</v>
      </c>
      <c r="H40" s="3157">
        <v>9.9</v>
      </c>
      <c r="I40" s="3173"/>
    </row>
    <row r="41" spans="1:9" ht="20.100000000000001" hidden="1" customHeight="1" x14ac:dyDescent="0.25">
      <c r="A41" s="3174">
        <v>37347</v>
      </c>
      <c r="B41" s="3169">
        <v>70</v>
      </c>
      <c r="C41" s="3170">
        <v>310</v>
      </c>
      <c r="D41" s="3170">
        <v>5516</v>
      </c>
      <c r="E41" s="3170">
        <v>184</v>
      </c>
      <c r="F41" s="3171" t="s">
        <v>3501</v>
      </c>
      <c r="G41" s="3172">
        <v>6.74</v>
      </c>
      <c r="H41" s="3157">
        <v>10.09</v>
      </c>
      <c r="I41" s="3173"/>
    </row>
    <row r="42" spans="1:9" ht="20.100000000000001" hidden="1" customHeight="1" x14ac:dyDescent="0.25">
      <c r="A42" s="3174">
        <v>37377</v>
      </c>
      <c r="B42" s="3169">
        <v>30</v>
      </c>
      <c r="C42" s="3170">
        <v>330</v>
      </c>
      <c r="D42" s="3170">
        <v>4300</v>
      </c>
      <c r="E42" s="3170">
        <v>143</v>
      </c>
      <c r="F42" s="3171" t="s">
        <v>4771</v>
      </c>
      <c r="G42" s="3172">
        <v>6.43</v>
      </c>
      <c r="H42" s="3157">
        <v>10.02</v>
      </c>
      <c r="I42" s="3173"/>
    </row>
    <row r="43" spans="1:9" ht="20.100000000000001" hidden="1" customHeight="1" x14ac:dyDescent="0.25">
      <c r="A43" s="3174">
        <v>37408</v>
      </c>
      <c r="B43" s="3169">
        <v>10</v>
      </c>
      <c r="C43" s="3170">
        <v>390</v>
      </c>
      <c r="D43" s="3170">
        <v>2970</v>
      </c>
      <c r="E43" s="3170">
        <v>149</v>
      </c>
      <c r="F43" s="3171" t="s">
        <v>4772</v>
      </c>
      <c r="G43" s="3172">
        <v>6.5</v>
      </c>
      <c r="H43" s="3157">
        <v>9.92</v>
      </c>
      <c r="I43" s="3173"/>
    </row>
    <row r="44" spans="1:9" ht="20.100000000000001" hidden="1" customHeight="1" x14ac:dyDescent="0.25">
      <c r="A44" s="3174">
        <v>37438</v>
      </c>
      <c r="B44" s="3169">
        <v>10</v>
      </c>
      <c r="C44" s="3170">
        <v>735</v>
      </c>
      <c r="D44" s="3170">
        <v>7661</v>
      </c>
      <c r="E44" s="3170">
        <v>255</v>
      </c>
      <c r="F44" s="3171" t="s">
        <v>4773</v>
      </c>
      <c r="G44" s="3172">
        <v>5.73</v>
      </c>
      <c r="H44" s="3157">
        <v>9.89</v>
      </c>
      <c r="I44" s="3173"/>
    </row>
    <row r="45" spans="1:9" ht="20.100000000000001" hidden="1" customHeight="1" x14ac:dyDescent="0.25">
      <c r="A45" s="3174">
        <v>37469</v>
      </c>
      <c r="B45" s="3169">
        <v>10</v>
      </c>
      <c r="C45" s="3170">
        <v>455</v>
      </c>
      <c r="D45" s="3170">
        <v>8185</v>
      </c>
      <c r="E45" s="3170">
        <v>264</v>
      </c>
      <c r="F45" s="3171" t="s">
        <v>4774</v>
      </c>
      <c r="G45" s="3172">
        <v>7.37</v>
      </c>
      <c r="H45" s="3157">
        <v>9.73</v>
      </c>
    </row>
    <row r="46" spans="1:9" ht="20.100000000000001" hidden="1" customHeight="1" x14ac:dyDescent="0.25">
      <c r="A46" s="3174">
        <v>37500</v>
      </c>
      <c r="B46" s="3169">
        <v>205</v>
      </c>
      <c r="C46" s="3170">
        <v>627</v>
      </c>
      <c r="D46" s="3170">
        <v>9421</v>
      </c>
      <c r="E46" s="3170">
        <v>314</v>
      </c>
      <c r="F46" s="3171" t="s">
        <v>4775</v>
      </c>
      <c r="G46" s="3172">
        <v>7.74</v>
      </c>
      <c r="H46" s="3157">
        <v>9.65</v>
      </c>
    </row>
    <row r="47" spans="1:9" ht="20.100000000000001" hidden="1" customHeight="1" x14ac:dyDescent="0.25">
      <c r="A47" s="3174">
        <v>37530</v>
      </c>
      <c r="B47" s="3169">
        <v>250</v>
      </c>
      <c r="C47" s="3170">
        <v>812</v>
      </c>
      <c r="D47" s="3170">
        <v>17979</v>
      </c>
      <c r="E47" s="3170">
        <v>580</v>
      </c>
      <c r="F47" s="3171" t="s">
        <v>4774</v>
      </c>
      <c r="G47" s="3172">
        <v>7.67</v>
      </c>
      <c r="H47" s="3157">
        <v>10.07</v>
      </c>
    </row>
    <row r="48" spans="1:9" ht="20.100000000000001" hidden="1" customHeight="1" x14ac:dyDescent="0.25">
      <c r="A48" s="3174">
        <v>37561</v>
      </c>
      <c r="B48" s="3169">
        <v>20</v>
      </c>
      <c r="C48" s="3170">
        <v>695</v>
      </c>
      <c r="D48" s="3170">
        <v>6205</v>
      </c>
      <c r="E48" s="3170">
        <v>270</v>
      </c>
      <c r="F48" s="3171" t="s">
        <v>4775</v>
      </c>
      <c r="G48" s="3172">
        <v>7.42</v>
      </c>
      <c r="H48" s="3157">
        <v>9.59</v>
      </c>
    </row>
    <row r="49" spans="1:8" ht="20.100000000000001" hidden="1" customHeight="1" x14ac:dyDescent="0.25">
      <c r="A49" s="3174">
        <v>37591</v>
      </c>
      <c r="B49" s="3169">
        <v>10</v>
      </c>
      <c r="C49" s="3170">
        <v>235</v>
      </c>
      <c r="D49" s="3170">
        <v>2869</v>
      </c>
      <c r="E49" s="3170">
        <v>125</v>
      </c>
      <c r="F49" s="3171" t="s">
        <v>4776</v>
      </c>
      <c r="G49" s="3172">
        <v>4.92</v>
      </c>
      <c r="H49" s="3157">
        <v>9.17</v>
      </c>
    </row>
    <row r="50" spans="1:8" ht="20.100000000000001" hidden="1" customHeight="1" x14ac:dyDescent="0.25">
      <c r="A50" s="3174">
        <v>37622</v>
      </c>
      <c r="B50" s="3169">
        <v>90</v>
      </c>
      <c r="C50" s="3170">
        <v>425</v>
      </c>
      <c r="D50" s="3170">
        <v>4318</v>
      </c>
      <c r="E50" s="3170">
        <v>254</v>
      </c>
      <c r="F50" s="3171" t="s">
        <v>4777</v>
      </c>
      <c r="G50" s="3172">
        <v>3.72</v>
      </c>
      <c r="H50" s="3157">
        <v>9.0399999999999991</v>
      </c>
    </row>
    <row r="51" spans="1:8" ht="20.100000000000001" hidden="1" customHeight="1" x14ac:dyDescent="0.25">
      <c r="A51" s="3174">
        <v>37653</v>
      </c>
      <c r="B51" s="3169">
        <v>15</v>
      </c>
      <c r="C51" s="3170">
        <v>545</v>
      </c>
      <c r="D51" s="3170">
        <v>6869</v>
      </c>
      <c r="E51" s="3170">
        <v>275</v>
      </c>
      <c r="F51" s="3171" t="s">
        <v>4093</v>
      </c>
      <c r="G51" s="3172">
        <v>4.75</v>
      </c>
      <c r="H51" s="3157">
        <v>8.59</v>
      </c>
    </row>
    <row r="52" spans="1:8" ht="20.100000000000001" hidden="1" customHeight="1" x14ac:dyDescent="0.25">
      <c r="A52" s="3174">
        <v>37681</v>
      </c>
      <c r="B52" s="3169">
        <v>30</v>
      </c>
      <c r="C52" s="3170">
        <v>200</v>
      </c>
      <c r="D52" s="3170">
        <v>2485</v>
      </c>
      <c r="E52" s="3170">
        <v>124</v>
      </c>
      <c r="F52" s="3171" t="s">
        <v>2850</v>
      </c>
      <c r="G52" s="3172">
        <v>3.64</v>
      </c>
      <c r="H52" s="3157">
        <v>8.5500000000000007</v>
      </c>
    </row>
    <row r="53" spans="1:8" ht="20.100000000000001" hidden="1" customHeight="1" x14ac:dyDescent="0.25">
      <c r="A53" s="3174">
        <v>37712</v>
      </c>
      <c r="B53" s="3169">
        <v>5</v>
      </c>
      <c r="C53" s="3170">
        <v>530</v>
      </c>
      <c r="D53" s="3170">
        <v>4181</v>
      </c>
      <c r="E53" s="3170">
        <v>144</v>
      </c>
      <c r="F53" s="3171" t="s">
        <v>4778</v>
      </c>
      <c r="G53" s="3172">
        <v>3.66</v>
      </c>
      <c r="H53" s="3157">
        <v>8.5073333333333316</v>
      </c>
    </row>
    <row r="54" spans="1:8" ht="20.100000000000001" hidden="1" customHeight="1" x14ac:dyDescent="0.25">
      <c r="A54" s="3174">
        <v>37742</v>
      </c>
      <c r="B54" s="3169">
        <v>10</v>
      </c>
      <c r="C54" s="3170">
        <v>565</v>
      </c>
      <c r="D54" s="3170">
        <v>6318</v>
      </c>
      <c r="E54" s="3170">
        <v>218</v>
      </c>
      <c r="F54" s="3171" t="s">
        <v>4779</v>
      </c>
      <c r="G54" s="3172">
        <v>4.12</v>
      </c>
      <c r="H54" s="3157">
        <v>8.3699999999999992</v>
      </c>
    </row>
    <row r="55" spans="1:8" ht="20.100000000000001" hidden="1" customHeight="1" x14ac:dyDescent="0.25">
      <c r="A55" s="3174">
        <v>37773</v>
      </c>
      <c r="B55" s="3169">
        <v>28</v>
      </c>
      <c r="C55" s="3170">
        <v>275</v>
      </c>
      <c r="D55" s="3170">
        <v>2768</v>
      </c>
      <c r="E55" s="3170">
        <v>115</v>
      </c>
      <c r="F55" s="3171" t="s">
        <v>4093</v>
      </c>
      <c r="G55" s="3172">
        <v>4.45</v>
      </c>
      <c r="H55" s="3157">
        <v>8.3699999999999992</v>
      </c>
    </row>
    <row r="56" spans="1:8" ht="20.100000000000001" hidden="1" customHeight="1" x14ac:dyDescent="0.25">
      <c r="A56" s="3174">
        <v>37803</v>
      </c>
      <c r="B56" s="3169">
        <v>20</v>
      </c>
      <c r="C56" s="3170">
        <v>975</v>
      </c>
      <c r="D56" s="3170">
        <v>12795</v>
      </c>
      <c r="E56" s="3170">
        <v>413</v>
      </c>
      <c r="F56" s="3171" t="s">
        <v>4780</v>
      </c>
      <c r="G56" s="3172">
        <v>4.08</v>
      </c>
      <c r="H56" s="3157">
        <v>8.33</v>
      </c>
    </row>
    <row r="57" spans="1:8" ht="20.100000000000001" hidden="1" customHeight="1" x14ac:dyDescent="0.25">
      <c r="A57" s="3174">
        <v>37834</v>
      </c>
      <c r="B57" s="3169">
        <v>110</v>
      </c>
      <c r="C57" s="3170">
        <v>595</v>
      </c>
      <c r="D57" s="3170">
        <v>5646</v>
      </c>
      <c r="E57" s="3170">
        <v>268.85000000000002</v>
      </c>
      <c r="F57" s="3171" t="s">
        <v>4781</v>
      </c>
      <c r="G57" s="3172">
        <v>3.89</v>
      </c>
      <c r="H57" s="3157">
        <v>8.42</v>
      </c>
    </row>
    <row r="58" spans="1:8" ht="20.100000000000001" hidden="1" customHeight="1" x14ac:dyDescent="0.25">
      <c r="A58" s="3174">
        <v>37865</v>
      </c>
      <c r="B58" s="3169">
        <v>20</v>
      </c>
      <c r="C58" s="3170">
        <v>130</v>
      </c>
      <c r="D58" s="3170">
        <v>668</v>
      </c>
      <c r="E58" s="3170">
        <v>67</v>
      </c>
      <c r="F58" s="3171" t="s">
        <v>1906</v>
      </c>
      <c r="G58" s="3172">
        <v>2.78</v>
      </c>
      <c r="H58" s="3157">
        <v>8.2799999999999994</v>
      </c>
    </row>
    <row r="59" spans="1:8" ht="20.100000000000001" hidden="1" customHeight="1" x14ac:dyDescent="0.25">
      <c r="A59" s="3174">
        <v>37895</v>
      </c>
      <c r="B59" s="3169">
        <v>10</v>
      </c>
      <c r="C59" s="3170">
        <v>552</v>
      </c>
      <c r="D59" s="3170">
        <v>3155</v>
      </c>
      <c r="E59" s="3170">
        <v>186</v>
      </c>
      <c r="F59" s="3171" t="s">
        <v>2123</v>
      </c>
      <c r="G59" s="3172">
        <v>1.96</v>
      </c>
      <c r="H59" s="3157">
        <v>7.83</v>
      </c>
    </row>
    <row r="60" spans="1:8" ht="20.100000000000001" hidden="1" customHeight="1" x14ac:dyDescent="0.25">
      <c r="A60" s="3174">
        <v>37926</v>
      </c>
      <c r="B60" s="3169">
        <v>10</v>
      </c>
      <c r="C60" s="3170">
        <v>431</v>
      </c>
      <c r="D60" s="3170">
        <v>2211</v>
      </c>
      <c r="E60" s="3170">
        <v>130</v>
      </c>
      <c r="F60" s="3171" t="s">
        <v>4782</v>
      </c>
      <c r="G60" s="3172">
        <v>1.26</v>
      </c>
      <c r="H60" s="3157">
        <v>7.806</v>
      </c>
    </row>
    <row r="61" spans="1:8" ht="20.100000000000001" hidden="1" customHeight="1" x14ac:dyDescent="0.25">
      <c r="A61" s="3174">
        <v>37956</v>
      </c>
      <c r="B61" s="3169">
        <v>50</v>
      </c>
      <c r="C61" s="3170">
        <v>695</v>
      </c>
      <c r="D61" s="3170">
        <v>5392</v>
      </c>
      <c r="E61" s="3170">
        <v>174</v>
      </c>
      <c r="F61" s="3171" t="s">
        <v>3060</v>
      </c>
      <c r="G61" s="3172">
        <v>1.4</v>
      </c>
      <c r="H61" s="3157">
        <v>7.35</v>
      </c>
    </row>
    <row r="62" spans="1:8" ht="20.100000000000001" hidden="1" customHeight="1" x14ac:dyDescent="0.25">
      <c r="A62" s="3174">
        <v>37987</v>
      </c>
      <c r="B62" s="3169">
        <v>1</v>
      </c>
      <c r="C62" s="3170">
        <v>695</v>
      </c>
      <c r="D62" s="3170">
        <v>5670</v>
      </c>
      <c r="E62" s="3170">
        <v>247</v>
      </c>
      <c r="F62" s="3171" t="s">
        <v>3060</v>
      </c>
      <c r="G62" s="3172">
        <v>1.27</v>
      </c>
      <c r="H62" s="3157">
        <v>7.1</v>
      </c>
    </row>
    <row r="63" spans="1:8" ht="20.100000000000001" hidden="1" customHeight="1" x14ac:dyDescent="0.25">
      <c r="A63" s="3174">
        <v>38018</v>
      </c>
      <c r="B63" s="3169">
        <v>15</v>
      </c>
      <c r="C63" s="3170">
        <v>875</v>
      </c>
      <c r="D63" s="3170">
        <v>6570</v>
      </c>
      <c r="E63" s="3170">
        <v>365</v>
      </c>
      <c r="F63" s="3171" t="s">
        <v>2761</v>
      </c>
      <c r="G63" s="3172">
        <v>1.45</v>
      </c>
      <c r="H63" s="3157">
        <v>6.3</v>
      </c>
    </row>
    <row r="64" spans="1:8" ht="20.100000000000001" hidden="1" customHeight="1" x14ac:dyDescent="0.25">
      <c r="A64" s="3174">
        <v>38047</v>
      </c>
      <c r="B64" s="3169">
        <v>25</v>
      </c>
      <c r="C64" s="3170">
        <v>190</v>
      </c>
      <c r="D64" s="3170">
        <v>2405</v>
      </c>
      <c r="E64" s="3170">
        <v>93</v>
      </c>
      <c r="F64" s="3171" t="s">
        <v>4783</v>
      </c>
      <c r="G64" s="3172">
        <v>1</v>
      </c>
      <c r="H64" s="3157">
        <v>5.31</v>
      </c>
    </row>
    <row r="65" spans="1:8" ht="20.100000000000001" hidden="1" customHeight="1" x14ac:dyDescent="0.25">
      <c r="A65" s="3174">
        <v>38078</v>
      </c>
      <c r="B65" s="3169">
        <v>10</v>
      </c>
      <c r="C65" s="3170">
        <v>695</v>
      </c>
      <c r="D65" s="3170">
        <v>4911</v>
      </c>
      <c r="E65" s="3170">
        <v>163.69999999999999</v>
      </c>
      <c r="F65" s="3171" t="s">
        <v>4784</v>
      </c>
      <c r="G65" s="3172">
        <v>1.0026999999999999</v>
      </c>
      <c r="H65" s="3157">
        <v>4.25</v>
      </c>
    </row>
    <row r="66" spans="1:8" ht="20.100000000000001" hidden="1" customHeight="1" x14ac:dyDescent="0.25">
      <c r="A66" s="3174">
        <v>38108</v>
      </c>
      <c r="B66" s="3169">
        <v>10</v>
      </c>
      <c r="C66" s="3170">
        <v>350</v>
      </c>
      <c r="D66" s="3170">
        <v>2915</v>
      </c>
      <c r="E66" s="3170">
        <v>101</v>
      </c>
      <c r="F66" s="3171">
        <v>1</v>
      </c>
      <c r="G66" s="3172">
        <v>1</v>
      </c>
      <c r="H66" s="3157">
        <v>3.43</v>
      </c>
    </row>
    <row r="67" spans="1:8" ht="20.100000000000001" hidden="1" customHeight="1" x14ac:dyDescent="0.25">
      <c r="A67" s="3174">
        <v>38139</v>
      </c>
      <c r="B67" s="3169">
        <v>40</v>
      </c>
      <c r="C67" s="3170">
        <v>1100</v>
      </c>
      <c r="D67" s="3170">
        <v>7232</v>
      </c>
      <c r="E67" s="3170">
        <v>241.1</v>
      </c>
      <c r="F67" s="3171" t="s">
        <v>4785</v>
      </c>
      <c r="G67" s="3172">
        <v>1.02</v>
      </c>
      <c r="H67" s="3157">
        <v>4.55</v>
      </c>
    </row>
    <row r="68" spans="1:8" ht="20.100000000000001" hidden="1" customHeight="1" x14ac:dyDescent="0.25">
      <c r="A68" s="3174">
        <v>38169</v>
      </c>
      <c r="B68" s="3169">
        <v>40</v>
      </c>
      <c r="C68" s="3170">
        <v>375</v>
      </c>
      <c r="D68" s="3170">
        <v>5978</v>
      </c>
      <c r="E68" s="3170">
        <v>193</v>
      </c>
      <c r="F68" s="3171" t="s">
        <v>3885</v>
      </c>
      <c r="G68" s="3172">
        <v>1.07</v>
      </c>
      <c r="H68" s="3157">
        <v>5.03</v>
      </c>
    </row>
    <row r="69" spans="1:8" ht="20.100000000000001" hidden="1" customHeight="1" x14ac:dyDescent="0.25">
      <c r="A69" s="3174">
        <v>38200</v>
      </c>
      <c r="B69" s="3169">
        <v>20</v>
      </c>
      <c r="C69" s="3170">
        <v>870</v>
      </c>
      <c r="D69" s="3170">
        <v>11835</v>
      </c>
      <c r="E69" s="3170">
        <v>438.3</v>
      </c>
      <c r="F69" s="3171" t="s">
        <v>4786</v>
      </c>
      <c r="G69" s="3172">
        <v>1</v>
      </c>
      <c r="H69" s="3157">
        <v>5.26</v>
      </c>
    </row>
    <row r="70" spans="1:8" ht="20.100000000000001" hidden="1" customHeight="1" x14ac:dyDescent="0.25">
      <c r="A70" s="3174">
        <v>38231</v>
      </c>
      <c r="B70" s="3169">
        <v>200</v>
      </c>
      <c r="C70" s="3170">
        <v>1170</v>
      </c>
      <c r="D70" s="3170">
        <v>11979</v>
      </c>
      <c r="E70" s="3170">
        <v>444</v>
      </c>
      <c r="F70" s="3171" t="s">
        <v>4787</v>
      </c>
      <c r="G70" s="3172">
        <v>1</v>
      </c>
      <c r="H70" s="3157">
        <v>5.38</v>
      </c>
    </row>
    <row r="71" spans="1:8" ht="20.100000000000001" hidden="1" customHeight="1" x14ac:dyDescent="0.25">
      <c r="A71" s="3174">
        <v>38261</v>
      </c>
      <c r="B71" s="3169">
        <v>220</v>
      </c>
      <c r="C71" s="3170">
        <v>1090</v>
      </c>
      <c r="D71" s="3170">
        <v>19154</v>
      </c>
      <c r="E71" s="3170">
        <v>617.87</v>
      </c>
      <c r="F71" s="3171" t="s">
        <v>3060</v>
      </c>
      <c r="G71" s="3172">
        <v>1.35</v>
      </c>
      <c r="H71" s="3157">
        <v>5.3606451612903223</v>
      </c>
    </row>
    <row r="72" spans="1:8" ht="20.100000000000001" hidden="1" customHeight="1" x14ac:dyDescent="0.25">
      <c r="A72" s="3174">
        <v>38292</v>
      </c>
      <c r="B72" s="3169">
        <v>8</v>
      </c>
      <c r="C72" s="3170">
        <v>715</v>
      </c>
      <c r="D72" s="3170">
        <v>4458</v>
      </c>
      <c r="E72" s="3170">
        <v>186</v>
      </c>
      <c r="F72" s="3171" t="s">
        <v>4788</v>
      </c>
      <c r="G72" s="3172">
        <v>3.51</v>
      </c>
      <c r="H72" s="3157">
        <v>5.64</v>
      </c>
    </row>
    <row r="73" spans="1:8" ht="20.100000000000001" hidden="1" customHeight="1" x14ac:dyDescent="0.25">
      <c r="A73" s="3174">
        <v>38322</v>
      </c>
      <c r="B73" s="3169">
        <v>30</v>
      </c>
      <c r="C73" s="3170">
        <v>860</v>
      </c>
      <c r="D73" s="3170">
        <v>10355</v>
      </c>
      <c r="E73" s="3170">
        <v>334.03</v>
      </c>
      <c r="F73" s="3171" t="s">
        <v>4788</v>
      </c>
      <c r="G73" s="3172">
        <v>1.69</v>
      </c>
      <c r="H73" s="3157">
        <v>5.6</v>
      </c>
    </row>
    <row r="74" spans="1:8" ht="20.100000000000001" hidden="1" customHeight="1" x14ac:dyDescent="0.25">
      <c r="A74" s="3174">
        <v>38353</v>
      </c>
      <c r="B74" s="3169">
        <v>15</v>
      </c>
      <c r="C74" s="3170">
        <v>553</v>
      </c>
      <c r="D74" s="3170">
        <v>7391</v>
      </c>
      <c r="E74" s="3170">
        <v>238.4</v>
      </c>
      <c r="F74" s="3171" t="s">
        <v>4789</v>
      </c>
      <c r="G74" s="3172">
        <v>1.67</v>
      </c>
      <c r="H74" s="3157">
        <v>5.5</v>
      </c>
    </row>
    <row r="75" spans="1:8" ht="20.100000000000001" hidden="1" customHeight="1" x14ac:dyDescent="0.25">
      <c r="A75" s="3174">
        <v>38384</v>
      </c>
      <c r="B75" s="3169">
        <v>135</v>
      </c>
      <c r="C75" s="3170">
        <v>915</v>
      </c>
      <c r="D75" s="3170">
        <v>11798.5</v>
      </c>
      <c r="E75" s="3170">
        <v>437</v>
      </c>
      <c r="F75" s="3171" t="s">
        <v>4790</v>
      </c>
      <c r="G75" s="3172">
        <v>2.08</v>
      </c>
      <c r="H75" s="3157">
        <v>5.7</v>
      </c>
    </row>
    <row r="76" spans="1:8" ht="20.100000000000001" hidden="1" customHeight="1" x14ac:dyDescent="0.25">
      <c r="A76" s="3174">
        <v>38412</v>
      </c>
      <c r="B76" s="3169">
        <v>93</v>
      </c>
      <c r="C76" s="3170">
        <v>468</v>
      </c>
      <c r="D76" s="3170">
        <v>7692</v>
      </c>
      <c r="E76" s="3170">
        <v>248</v>
      </c>
      <c r="F76" s="3176" t="s">
        <v>4791</v>
      </c>
      <c r="G76" s="3172">
        <v>1.89</v>
      </c>
      <c r="H76" s="3157">
        <v>6.14</v>
      </c>
    </row>
    <row r="77" spans="1:8" ht="20.100000000000001" hidden="1" customHeight="1" x14ac:dyDescent="0.25">
      <c r="A77" s="3174">
        <v>38443</v>
      </c>
      <c r="B77" s="3169">
        <v>5</v>
      </c>
      <c r="C77" s="3170">
        <v>665</v>
      </c>
      <c r="D77" s="3170">
        <v>6352</v>
      </c>
      <c r="E77" s="3170">
        <v>244.3</v>
      </c>
      <c r="F77" s="3176" t="s">
        <v>4792</v>
      </c>
      <c r="G77" s="3172">
        <v>1.49</v>
      </c>
      <c r="H77" s="3157">
        <v>6.01</v>
      </c>
    </row>
    <row r="78" spans="1:8" ht="20.100000000000001" hidden="1" customHeight="1" x14ac:dyDescent="0.25">
      <c r="A78" s="3174">
        <v>38473</v>
      </c>
      <c r="B78" s="3169">
        <v>80</v>
      </c>
      <c r="C78" s="3170">
        <v>545</v>
      </c>
      <c r="D78" s="3170">
        <v>6923</v>
      </c>
      <c r="E78" s="3170">
        <v>223.3</v>
      </c>
      <c r="F78" s="3171" t="s">
        <v>4782</v>
      </c>
      <c r="G78" s="3172">
        <v>1.43</v>
      </c>
      <c r="H78" s="3157">
        <v>6.01</v>
      </c>
    </row>
    <row r="79" spans="1:8" ht="20.100000000000001" hidden="1" customHeight="1" x14ac:dyDescent="0.25">
      <c r="A79" s="3174">
        <v>38504</v>
      </c>
      <c r="B79" s="3169">
        <v>10</v>
      </c>
      <c r="C79" s="3170">
        <v>465</v>
      </c>
      <c r="D79" s="3170">
        <v>5208</v>
      </c>
      <c r="E79" s="3170">
        <v>179.6</v>
      </c>
      <c r="F79" s="3171" t="s">
        <v>1913</v>
      </c>
      <c r="G79" s="3172">
        <v>1.62</v>
      </c>
      <c r="H79" s="3157">
        <v>5.98</v>
      </c>
    </row>
    <row r="80" spans="1:8" ht="20.100000000000001" hidden="1" customHeight="1" x14ac:dyDescent="0.25">
      <c r="A80" s="3174">
        <v>38534</v>
      </c>
      <c r="B80" s="3169">
        <v>35</v>
      </c>
      <c r="C80" s="3170">
        <v>1080</v>
      </c>
      <c r="D80" s="3170">
        <v>9733</v>
      </c>
      <c r="E80" s="3170">
        <v>361</v>
      </c>
      <c r="F80" s="3171" t="s">
        <v>4793</v>
      </c>
      <c r="G80" s="3172">
        <v>1.74</v>
      </c>
      <c r="H80" s="3157">
        <v>5.94</v>
      </c>
    </row>
    <row r="81" spans="1:15" ht="20.100000000000001" hidden="1" customHeight="1" x14ac:dyDescent="0.25">
      <c r="A81" s="3174">
        <v>38565</v>
      </c>
      <c r="B81" s="3169">
        <v>45</v>
      </c>
      <c r="C81" s="3170">
        <v>635</v>
      </c>
      <c r="D81" s="3170">
        <v>8734</v>
      </c>
      <c r="E81" s="3170">
        <v>281.7</v>
      </c>
      <c r="F81" s="3171" t="s">
        <v>4794</v>
      </c>
      <c r="G81" s="3172">
        <v>4.9000000000000004</v>
      </c>
      <c r="H81" s="3157">
        <v>6.22</v>
      </c>
    </row>
    <row r="82" spans="1:15" ht="20.100000000000001" hidden="1" customHeight="1" x14ac:dyDescent="0.25">
      <c r="A82" s="3174">
        <v>38596</v>
      </c>
      <c r="B82" s="3169">
        <v>20</v>
      </c>
      <c r="C82" s="3170">
        <v>525</v>
      </c>
      <c r="D82" s="3170">
        <v>5817</v>
      </c>
      <c r="E82" s="3170">
        <v>232.7</v>
      </c>
      <c r="F82" s="3171" t="s">
        <v>4006</v>
      </c>
      <c r="G82" s="3172">
        <v>2.98</v>
      </c>
      <c r="H82" s="3157">
        <v>6.4</v>
      </c>
    </row>
    <row r="83" spans="1:15" ht="20.100000000000001" hidden="1" customHeight="1" x14ac:dyDescent="0.25">
      <c r="A83" s="3174">
        <v>38626</v>
      </c>
      <c r="B83" s="3169">
        <v>140</v>
      </c>
      <c r="C83" s="3170">
        <v>965</v>
      </c>
      <c r="D83" s="3170">
        <v>14032</v>
      </c>
      <c r="E83" s="3170">
        <v>452.6</v>
      </c>
      <c r="F83" s="3171" t="s">
        <v>1938</v>
      </c>
      <c r="G83" s="3172">
        <v>2.82</v>
      </c>
      <c r="H83" s="3157">
        <v>6.38</v>
      </c>
      <c r="K83" s="3177"/>
    </row>
    <row r="84" spans="1:15" ht="20.100000000000001" hidden="1" customHeight="1" x14ac:dyDescent="0.25">
      <c r="A84" s="3174">
        <v>38657</v>
      </c>
      <c r="B84" s="3169">
        <v>100</v>
      </c>
      <c r="C84" s="3170">
        <v>690</v>
      </c>
      <c r="D84" s="3170">
        <v>6927</v>
      </c>
      <c r="E84" s="3170">
        <v>238.9</v>
      </c>
      <c r="F84" s="3171" t="s">
        <v>1938</v>
      </c>
      <c r="G84" s="3172">
        <v>2.89</v>
      </c>
      <c r="H84" s="3157">
        <v>6.42</v>
      </c>
    </row>
    <row r="85" spans="1:15" ht="20.100000000000001" hidden="1" customHeight="1" x14ac:dyDescent="0.25">
      <c r="A85" s="3174">
        <v>38687</v>
      </c>
      <c r="B85" s="3169">
        <v>40</v>
      </c>
      <c r="C85" s="3170">
        <v>1175</v>
      </c>
      <c r="D85" s="3170">
        <v>10982</v>
      </c>
      <c r="E85" s="3170">
        <v>366.1</v>
      </c>
      <c r="F85" s="3171" t="s">
        <v>3108</v>
      </c>
      <c r="G85" s="3172">
        <v>3.87</v>
      </c>
      <c r="H85" s="3157">
        <v>7.16</v>
      </c>
    </row>
    <row r="86" spans="1:15" ht="20.100000000000001" hidden="1" customHeight="1" x14ac:dyDescent="0.25">
      <c r="A86" s="3174">
        <v>38718</v>
      </c>
      <c r="B86" s="3169">
        <v>40</v>
      </c>
      <c r="C86" s="3170">
        <v>1175</v>
      </c>
      <c r="D86" s="3170">
        <v>11848</v>
      </c>
      <c r="E86" s="3170">
        <v>382.19</v>
      </c>
      <c r="F86" s="3171" t="s">
        <v>4795</v>
      </c>
      <c r="G86" s="3172">
        <v>5.68</v>
      </c>
      <c r="H86" s="3157">
        <v>7.53</v>
      </c>
    </row>
    <row r="87" spans="1:15" ht="20.100000000000001" hidden="1" customHeight="1" x14ac:dyDescent="0.25">
      <c r="A87" s="3174">
        <v>38749</v>
      </c>
      <c r="B87" s="3169">
        <v>30</v>
      </c>
      <c r="C87" s="3170">
        <v>725</v>
      </c>
      <c r="D87" s="3170">
        <v>5512</v>
      </c>
      <c r="E87" s="3170">
        <v>220</v>
      </c>
      <c r="F87" s="3171" t="s">
        <v>2075</v>
      </c>
      <c r="G87" s="3172">
        <v>3.87</v>
      </c>
      <c r="H87" s="3157">
        <v>7.44</v>
      </c>
    </row>
    <row r="88" spans="1:15" ht="20.100000000000001" hidden="1" customHeight="1" x14ac:dyDescent="0.25">
      <c r="A88" s="3174">
        <v>38777</v>
      </c>
      <c r="B88" s="3169">
        <v>19</v>
      </c>
      <c r="C88" s="3170">
        <v>280</v>
      </c>
      <c r="D88" s="3170">
        <v>2453</v>
      </c>
      <c r="E88" s="3170">
        <v>82</v>
      </c>
      <c r="F88" s="3171" t="s">
        <v>2075</v>
      </c>
      <c r="G88" s="3172">
        <v>3.83</v>
      </c>
      <c r="H88" s="3157">
        <v>7.52</v>
      </c>
    </row>
    <row r="89" spans="1:15" ht="20.100000000000001" hidden="1" customHeight="1" x14ac:dyDescent="0.25">
      <c r="A89" s="3174">
        <v>38808</v>
      </c>
      <c r="B89" s="3169">
        <v>44</v>
      </c>
      <c r="C89" s="3170">
        <v>630</v>
      </c>
      <c r="D89" s="3170">
        <v>10167</v>
      </c>
      <c r="E89" s="3170">
        <v>363.1</v>
      </c>
      <c r="F89" s="3171" t="s">
        <v>4796</v>
      </c>
      <c r="G89" s="3172">
        <v>3.88</v>
      </c>
      <c r="H89" s="3157">
        <v>7.51</v>
      </c>
      <c r="L89" s="3136"/>
      <c r="N89" s="3136"/>
      <c r="O89" s="3160"/>
    </row>
    <row r="90" spans="1:15" ht="20.100000000000001" hidden="1" customHeight="1" x14ac:dyDescent="0.25">
      <c r="A90" s="3174">
        <v>38838</v>
      </c>
      <c r="B90" s="3169">
        <v>15</v>
      </c>
      <c r="C90" s="3170">
        <v>1050</v>
      </c>
      <c r="D90" s="3170">
        <v>10439</v>
      </c>
      <c r="E90" s="3170">
        <v>336.7</v>
      </c>
      <c r="F90" s="3171" t="s">
        <v>3039</v>
      </c>
      <c r="G90" s="3172">
        <v>3.52</v>
      </c>
      <c r="H90" s="3157">
        <v>7.47</v>
      </c>
    </row>
    <row r="91" spans="1:15" ht="20.100000000000001" hidden="1" customHeight="1" x14ac:dyDescent="0.25">
      <c r="A91" s="3174">
        <v>38869</v>
      </c>
      <c r="B91" s="3169">
        <v>6</v>
      </c>
      <c r="C91" s="3170">
        <v>625</v>
      </c>
      <c r="D91" s="3170">
        <v>4852</v>
      </c>
      <c r="E91" s="3170">
        <v>194.08</v>
      </c>
      <c r="F91" s="3171" t="s">
        <v>2206</v>
      </c>
      <c r="G91" s="3172">
        <v>3.54</v>
      </c>
      <c r="H91" s="3157">
        <v>7.34</v>
      </c>
    </row>
    <row r="92" spans="1:15" ht="20.100000000000001" hidden="1" customHeight="1" x14ac:dyDescent="0.25">
      <c r="A92" s="3174">
        <v>38899</v>
      </c>
      <c r="B92" s="3169">
        <v>25</v>
      </c>
      <c r="C92" s="3170">
        <v>718.5</v>
      </c>
      <c r="D92" s="3170">
        <v>6063.5</v>
      </c>
      <c r="E92" s="3170">
        <v>209.09</v>
      </c>
      <c r="F92" s="3171" t="s">
        <v>2206</v>
      </c>
      <c r="G92" s="3172">
        <v>3.65</v>
      </c>
      <c r="H92" s="3157">
        <v>7.34</v>
      </c>
    </row>
    <row r="93" spans="1:15" ht="20.100000000000001" hidden="1" customHeight="1" x14ac:dyDescent="0.25">
      <c r="A93" s="3174">
        <v>38930</v>
      </c>
      <c r="B93" s="3169">
        <v>205</v>
      </c>
      <c r="C93" s="3170">
        <v>1651</v>
      </c>
      <c r="D93" s="3170">
        <v>15286</v>
      </c>
      <c r="E93" s="3170">
        <v>493.09699999999998</v>
      </c>
      <c r="F93" s="3171" t="s">
        <v>4797</v>
      </c>
      <c r="G93" s="3172">
        <v>5.15</v>
      </c>
      <c r="H93" s="3157">
        <v>7.26</v>
      </c>
    </row>
    <row r="94" spans="1:15" ht="20.100000000000001" hidden="1" customHeight="1" x14ac:dyDescent="0.25">
      <c r="A94" s="3174">
        <v>38961</v>
      </c>
      <c r="B94" s="3169">
        <v>40</v>
      </c>
      <c r="C94" s="3170">
        <v>1075</v>
      </c>
      <c r="D94" s="3170">
        <v>14115</v>
      </c>
      <c r="E94" s="3170">
        <v>470</v>
      </c>
      <c r="F94" s="3171" t="s">
        <v>4046</v>
      </c>
      <c r="G94" s="3172">
        <v>8.0399999999999991</v>
      </c>
      <c r="H94" s="3157">
        <v>8.7899999999999991</v>
      </c>
    </row>
    <row r="95" spans="1:15" ht="20.100000000000001" hidden="1" customHeight="1" x14ac:dyDescent="0.25">
      <c r="A95" s="3174">
        <v>38991</v>
      </c>
      <c r="B95" s="3178">
        <v>450</v>
      </c>
      <c r="C95" s="3170">
        <v>1290</v>
      </c>
      <c r="D95" s="3170">
        <v>24863</v>
      </c>
      <c r="E95" s="3179">
        <v>802</v>
      </c>
      <c r="F95" s="3179" t="s">
        <v>4798</v>
      </c>
      <c r="G95" s="3180">
        <v>10.83</v>
      </c>
      <c r="H95" s="3181">
        <v>10.17</v>
      </c>
    </row>
    <row r="96" spans="1:15" ht="20.100000000000001" hidden="1" customHeight="1" x14ac:dyDescent="0.25">
      <c r="A96" s="3174">
        <v>39022</v>
      </c>
      <c r="B96" s="3169">
        <v>197</v>
      </c>
      <c r="C96" s="3170">
        <v>1005</v>
      </c>
      <c r="D96" s="3170">
        <v>17569.5</v>
      </c>
      <c r="E96" s="3170">
        <v>585.65</v>
      </c>
      <c r="F96" s="3171" t="s">
        <v>2771</v>
      </c>
      <c r="G96" s="3172">
        <v>8.98</v>
      </c>
      <c r="H96" s="3157">
        <v>10.66</v>
      </c>
    </row>
    <row r="97" spans="1:11" ht="20.100000000000001" hidden="1" customHeight="1" x14ac:dyDescent="0.25">
      <c r="A97" s="3174">
        <v>39052</v>
      </c>
      <c r="B97" s="3169">
        <v>10</v>
      </c>
      <c r="C97" s="3170">
        <v>595</v>
      </c>
      <c r="D97" s="3170">
        <v>6183.5</v>
      </c>
      <c r="E97" s="3170">
        <v>237.8</v>
      </c>
      <c r="F97" s="3171" t="s">
        <v>4799</v>
      </c>
      <c r="G97" s="3172">
        <v>8.86</v>
      </c>
      <c r="H97" s="3157">
        <v>11.84</v>
      </c>
    </row>
    <row r="98" spans="1:11" ht="20.100000000000001" hidden="1" customHeight="1" x14ac:dyDescent="0.25">
      <c r="A98" s="3174">
        <v>39083</v>
      </c>
      <c r="B98" s="3169">
        <v>100</v>
      </c>
      <c r="C98" s="3170">
        <v>918</v>
      </c>
      <c r="D98" s="3170">
        <v>13445</v>
      </c>
      <c r="E98" s="3170">
        <v>433.7</v>
      </c>
      <c r="F98" s="3171" t="s">
        <v>2059</v>
      </c>
      <c r="G98" s="3172">
        <v>8.5500000000000007</v>
      </c>
      <c r="H98" s="3157">
        <v>12.99</v>
      </c>
    </row>
    <row r="99" spans="1:11" ht="20.100000000000001" hidden="1" customHeight="1" x14ac:dyDescent="0.25">
      <c r="A99" s="3174">
        <v>39114</v>
      </c>
      <c r="B99" s="3169">
        <v>113.5</v>
      </c>
      <c r="C99" s="3170">
        <v>730</v>
      </c>
      <c r="D99" s="3170">
        <v>8733</v>
      </c>
      <c r="E99" s="3170">
        <v>311.89999999999998</v>
      </c>
      <c r="F99" s="3171" t="s">
        <v>4800</v>
      </c>
      <c r="G99" s="3172">
        <v>9.0399999999999991</v>
      </c>
      <c r="H99" s="3157">
        <v>13.25</v>
      </c>
    </row>
    <row r="100" spans="1:11" ht="20.100000000000001" hidden="1" customHeight="1" x14ac:dyDescent="0.25">
      <c r="A100" s="3174">
        <v>39142</v>
      </c>
      <c r="B100" s="3178">
        <v>26</v>
      </c>
      <c r="C100" s="3170">
        <v>1094</v>
      </c>
      <c r="D100" s="3170">
        <v>8516</v>
      </c>
      <c r="E100" s="3179">
        <v>284</v>
      </c>
      <c r="F100" s="3179" t="s">
        <v>4165</v>
      </c>
      <c r="G100" s="3180">
        <v>8.31</v>
      </c>
      <c r="H100" s="3181">
        <v>12.11</v>
      </c>
      <c r="J100" s="3182"/>
      <c r="K100" s="3159"/>
    </row>
    <row r="101" spans="1:11" ht="20.100000000000001" hidden="1" customHeight="1" x14ac:dyDescent="0.25">
      <c r="A101" s="3174">
        <v>39173</v>
      </c>
      <c r="B101" s="3169">
        <v>18</v>
      </c>
      <c r="C101" s="3170">
        <v>730</v>
      </c>
      <c r="D101" s="3170">
        <v>6819.5</v>
      </c>
      <c r="E101" s="3170">
        <v>227.3</v>
      </c>
      <c r="F101" s="3171" t="s">
        <v>4801</v>
      </c>
      <c r="G101" s="3172">
        <v>8.1</v>
      </c>
      <c r="H101" s="3157">
        <v>11.47</v>
      </c>
      <c r="J101" s="3182"/>
      <c r="K101" s="3159"/>
    </row>
    <row r="102" spans="1:11" ht="20.100000000000001" hidden="1" customHeight="1" x14ac:dyDescent="0.25">
      <c r="A102" s="3174">
        <v>39203</v>
      </c>
      <c r="B102" s="3169">
        <v>30</v>
      </c>
      <c r="C102" s="3170">
        <v>1095</v>
      </c>
      <c r="D102" s="3170">
        <v>11416.5</v>
      </c>
      <c r="E102" s="3170">
        <v>368</v>
      </c>
      <c r="F102" s="3171" t="s">
        <v>4165</v>
      </c>
      <c r="G102" s="3172">
        <v>8.3699999999999992</v>
      </c>
      <c r="H102" s="3157">
        <v>11.67</v>
      </c>
      <c r="J102" s="3182"/>
      <c r="K102" s="3159"/>
    </row>
    <row r="103" spans="1:11" ht="20.100000000000001" hidden="1" customHeight="1" x14ac:dyDescent="0.25">
      <c r="A103" s="3174">
        <v>39240</v>
      </c>
      <c r="B103" s="3169">
        <v>35</v>
      </c>
      <c r="C103" s="3170">
        <v>520</v>
      </c>
      <c r="D103" s="3170">
        <v>7316</v>
      </c>
      <c r="E103" s="3170">
        <v>252.3</v>
      </c>
      <c r="F103" s="3171" t="s">
        <v>4802</v>
      </c>
      <c r="G103" s="3172">
        <v>8.31</v>
      </c>
      <c r="H103" s="3157">
        <v>11.08</v>
      </c>
      <c r="J103" s="3182"/>
      <c r="K103" s="3159"/>
    </row>
    <row r="104" spans="1:11" ht="20.100000000000001" hidden="1" customHeight="1" x14ac:dyDescent="0.25">
      <c r="A104" s="3174">
        <v>39270</v>
      </c>
      <c r="B104" s="3169">
        <v>35</v>
      </c>
      <c r="C104" s="3170">
        <v>1300</v>
      </c>
      <c r="D104" s="3170">
        <v>11424</v>
      </c>
      <c r="E104" s="3170">
        <v>369</v>
      </c>
      <c r="F104" s="3171" t="s">
        <v>4803</v>
      </c>
      <c r="G104" s="3172">
        <v>8.77</v>
      </c>
      <c r="H104" s="3157">
        <v>11.23</v>
      </c>
      <c r="J104" s="3182"/>
      <c r="K104" s="3159"/>
    </row>
    <row r="105" spans="1:11" ht="20.100000000000001" hidden="1" customHeight="1" x14ac:dyDescent="0.25">
      <c r="A105" s="3174">
        <v>39301</v>
      </c>
      <c r="B105" s="3169">
        <v>102</v>
      </c>
      <c r="C105" s="3170">
        <v>1355</v>
      </c>
      <c r="D105" s="3170">
        <v>14748</v>
      </c>
      <c r="E105" s="3170">
        <v>508.6</v>
      </c>
      <c r="F105" s="3171" t="s">
        <v>4804</v>
      </c>
      <c r="G105" s="3172">
        <v>8.77</v>
      </c>
      <c r="H105" s="3157">
        <v>10.199999999999999</v>
      </c>
    </row>
    <row r="106" spans="1:11" ht="20.100000000000001" hidden="1" customHeight="1" x14ac:dyDescent="0.25">
      <c r="A106" s="3174">
        <v>39332</v>
      </c>
      <c r="B106" s="3169">
        <v>180</v>
      </c>
      <c r="C106" s="3170">
        <v>1355</v>
      </c>
      <c r="D106" s="3170">
        <v>19377</v>
      </c>
      <c r="E106" s="3170">
        <v>645.9</v>
      </c>
      <c r="F106" s="3171" t="s">
        <v>4805</v>
      </c>
      <c r="G106" s="3172">
        <v>8.94</v>
      </c>
      <c r="H106" s="3157">
        <v>9.49</v>
      </c>
    </row>
    <row r="107" spans="1:11" ht="20.100000000000001" hidden="1" customHeight="1" x14ac:dyDescent="0.25">
      <c r="A107" s="3174">
        <v>39362</v>
      </c>
      <c r="B107" s="3169">
        <v>20</v>
      </c>
      <c r="C107" s="3170">
        <v>580</v>
      </c>
      <c r="D107" s="3170">
        <v>5229</v>
      </c>
      <c r="E107" s="3170">
        <v>169</v>
      </c>
      <c r="F107" s="3171" t="s">
        <v>4805</v>
      </c>
      <c r="G107" s="3172">
        <v>9.2200000000000006</v>
      </c>
      <c r="H107" s="3157">
        <v>9.24</v>
      </c>
    </row>
    <row r="108" spans="1:11" ht="20.100000000000001" hidden="1" customHeight="1" x14ac:dyDescent="0.25">
      <c r="A108" s="3174">
        <v>39393</v>
      </c>
      <c r="B108" s="3169">
        <v>15</v>
      </c>
      <c r="C108" s="3170">
        <v>765</v>
      </c>
      <c r="D108" s="3170">
        <v>7274</v>
      </c>
      <c r="E108" s="3170">
        <v>291</v>
      </c>
      <c r="F108" s="3171" t="s">
        <v>4806</v>
      </c>
      <c r="G108" s="3172">
        <v>8.6</v>
      </c>
      <c r="H108" s="3157">
        <v>9.07</v>
      </c>
    </row>
    <row r="109" spans="1:11" ht="20.100000000000001" hidden="1" customHeight="1" x14ac:dyDescent="0.25">
      <c r="A109" s="3174">
        <v>39423</v>
      </c>
      <c r="B109" s="3169">
        <v>50</v>
      </c>
      <c r="C109" s="3170">
        <v>570</v>
      </c>
      <c r="D109" s="3170">
        <v>8113</v>
      </c>
      <c r="E109" s="3170">
        <v>262</v>
      </c>
      <c r="F109" s="3171" t="s">
        <v>4807</v>
      </c>
      <c r="G109" s="3172">
        <v>8.75</v>
      </c>
      <c r="H109" s="3157">
        <v>9.93</v>
      </c>
    </row>
    <row r="110" spans="1:11" ht="20.100000000000001" hidden="1" customHeight="1" x14ac:dyDescent="0.25">
      <c r="A110" s="3174">
        <v>39454</v>
      </c>
      <c r="B110" s="3169">
        <v>100</v>
      </c>
      <c r="C110" s="3170">
        <v>494</v>
      </c>
      <c r="D110" s="3170">
        <v>9109</v>
      </c>
      <c r="E110" s="3170">
        <v>293.8</v>
      </c>
      <c r="F110" s="3171" t="s">
        <v>4165</v>
      </c>
      <c r="G110" s="3172">
        <v>8.67</v>
      </c>
      <c r="H110" s="3157">
        <v>9.82</v>
      </c>
    </row>
    <row r="111" spans="1:11" ht="20.100000000000001" hidden="1" customHeight="1" x14ac:dyDescent="0.25">
      <c r="A111" s="3174">
        <v>39485</v>
      </c>
      <c r="B111" s="3169">
        <v>210</v>
      </c>
      <c r="C111" s="3170">
        <v>985</v>
      </c>
      <c r="D111" s="3170">
        <v>19697</v>
      </c>
      <c r="E111" s="3170">
        <v>679.2</v>
      </c>
      <c r="F111" s="3171" t="s">
        <v>4178</v>
      </c>
      <c r="G111" s="3172">
        <v>8.0500000000000007</v>
      </c>
      <c r="H111" s="3157">
        <v>8.6300000000000008</v>
      </c>
    </row>
    <row r="112" spans="1:11" ht="20.100000000000001" hidden="1" customHeight="1" x14ac:dyDescent="0.25">
      <c r="A112" s="3174">
        <v>39514</v>
      </c>
      <c r="B112" s="3169">
        <v>40</v>
      </c>
      <c r="C112" s="3170">
        <v>1270</v>
      </c>
      <c r="D112" s="3170">
        <v>16270</v>
      </c>
      <c r="E112" s="3170">
        <v>524.79999999999995</v>
      </c>
      <c r="F112" s="3171" t="s">
        <v>4808</v>
      </c>
      <c r="G112" s="3172">
        <v>7.48</v>
      </c>
      <c r="H112" s="3157">
        <v>7.6</v>
      </c>
    </row>
    <row r="113" spans="1:8" ht="20.100000000000001" hidden="1" customHeight="1" x14ac:dyDescent="0.25">
      <c r="A113" s="3174">
        <v>39545</v>
      </c>
      <c r="B113" s="3169">
        <v>23</v>
      </c>
      <c r="C113" s="3170">
        <v>673</v>
      </c>
      <c r="D113" s="3170">
        <v>3832</v>
      </c>
      <c r="E113" s="3170">
        <v>128</v>
      </c>
      <c r="F113" s="3171" t="s">
        <v>4809</v>
      </c>
      <c r="G113" s="3172">
        <v>6.84</v>
      </c>
      <c r="H113" s="3157">
        <v>7.49</v>
      </c>
    </row>
    <row r="114" spans="1:8" ht="20.100000000000001" hidden="1" customHeight="1" x14ac:dyDescent="0.25">
      <c r="A114" s="3174">
        <v>39575</v>
      </c>
      <c r="B114" s="3169">
        <v>35</v>
      </c>
      <c r="C114" s="3170">
        <v>750</v>
      </c>
      <c r="D114" s="3170">
        <v>11303</v>
      </c>
      <c r="E114" s="3170">
        <v>364.61</v>
      </c>
      <c r="F114" s="3171" t="s">
        <v>4810</v>
      </c>
      <c r="G114" s="3172">
        <v>6.67</v>
      </c>
      <c r="H114" s="3157">
        <v>7.34</v>
      </c>
    </row>
    <row r="115" spans="1:8" ht="20.100000000000001" hidden="1" customHeight="1" x14ac:dyDescent="0.25">
      <c r="A115" s="3174">
        <v>39606</v>
      </c>
      <c r="B115" s="3169">
        <v>79</v>
      </c>
      <c r="C115" s="3170">
        <v>1014</v>
      </c>
      <c r="D115" s="3170">
        <v>9849</v>
      </c>
      <c r="E115" s="3170">
        <v>328.3</v>
      </c>
      <c r="F115" s="3171" t="s">
        <v>4811</v>
      </c>
      <c r="G115" s="3172">
        <v>6.54</v>
      </c>
      <c r="H115" s="3157">
        <v>7.35</v>
      </c>
    </row>
    <row r="116" spans="1:8" ht="20.100000000000001" hidden="1" customHeight="1" x14ac:dyDescent="0.25">
      <c r="A116" s="3174">
        <v>39636</v>
      </c>
      <c r="B116" s="3169">
        <v>120</v>
      </c>
      <c r="C116" s="3170">
        <v>2085</v>
      </c>
      <c r="D116" s="3170">
        <v>23482</v>
      </c>
      <c r="E116" s="3170">
        <v>757.5</v>
      </c>
      <c r="F116" s="3171" t="s">
        <v>4812</v>
      </c>
      <c r="G116" s="3172">
        <v>6.82</v>
      </c>
      <c r="H116" s="3157">
        <v>7.37</v>
      </c>
    </row>
    <row r="117" spans="1:8" ht="20.100000000000001" hidden="1" customHeight="1" x14ac:dyDescent="0.25">
      <c r="A117" s="3174">
        <v>39667</v>
      </c>
      <c r="B117" s="3169">
        <v>15</v>
      </c>
      <c r="C117" s="3170">
        <v>975</v>
      </c>
      <c r="D117" s="3170">
        <v>10122</v>
      </c>
      <c r="E117" s="3170">
        <v>326.52</v>
      </c>
      <c r="F117" s="3171" t="s">
        <v>1890</v>
      </c>
      <c r="G117" s="3172">
        <v>6.78</v>
      </c>
      <c r="H117" s="3157">
        <v>7.83</v>
      </c>
    </row>
    <row r="118" spans="1:8" ht="20.100000000000001" hidden="1" customHeight="1" x14ac:dyDescent="0.25">
      <c r="A118" s="3174">
        <v>39698</v>
      </c>
      <c r="B118" s="3169">
        <v>650</v>
      </c>
      <c r="C118" s="3170">
        <v>2070</v>
      </c>
      <c r="D118" s="3170">
        <v>39405</v>
      </c>
      <c r="E118" s="3170">
        <v>1313.5</v>
      </c>
      <c r="F118" s="3171" t="s">
        <v>3481</v>
      </c>
      <c r="G118" s="3172">
        <v>8.9700000000000006</v>
      </c>
      <c r="H118" s="3157">
        <v>8.6999999999999993</v>
      </c>
    </row>
    <row r="119" spans="1:8" ht="20.100000000000001" hidden="1" customHeight="1" x14ac:dyDescent="0.25">
      <c r="A119" s="3174">
        <v>39728</v>
      </c>
      <c r="B119" s="3169">
        <v>125</v>
      </c>
      <c r="C119" s="3170">
        <v>2310</v>
      </c>
      <c r="D119" s="3170">
        <v>25466</v>
      </c>
      <c r="E119" s="3170">
        <v>821</v>
      </c>
      <c r="F119" s="3171" t="s">
        <v>4813</v>
      </c>
      <c r="G119" s="3172">
        <v>8.94</v>
      </c>
      <c r="H119" s="3157">
        <v>9.39</v>
      </c>
    </row>
    <row r="120" spans="1:8" ht="20.100000000000001" hidden="1" customHeight="1" x14ac:dyDescent="0.25">
      <c r="A120" s="3174">
        <v>39759</v>
      </c>
      <c r="B120" s="3169">
        <v>59</v>
      </c>
      <c r="C120" s="3170">
        <v>1324</v>
      </c>
      <c r="D120" s="3170">
        <v>14905</v>
      </c>
      <c r="E120" s="3170">
        <v>496.84</v>
      </c>
      <c r="F120" s="3171" t="s">
        <v>3481</v>
      </c>
      <c r="G120" s="3172">
        <v>8.89</v>
      </c>
      <c r="H120" s="3157">
        <v>9.2799999999999994</v>
      </c>
    </row>
    <row r="121" spans="1:8" ht="20.100000000000001" hidden="1" customHeight="1" x14ac:dyDescent="0.25">
      <c r="A121" s="3174">
        <v>39789</v>
      </c>
      <c r="B121" s="3169">
        <v>19.34</v>
      </c>
      <c r="C121" s="3170">
        <v>1549.34</v>
      </c>
      <c r="D121" s="3170">
        <v>12040.54</v>
      </c>
      <c r="E121" s="3170">
        <v>388.4</v>
      </c>
      <c r="F121" s="3171" t="s">
        <v>4104</v>
      </c>
      <c r="G121" s="3172">
        <v>7.24</v>
      </c>
      <c r="H121" s="3157">
        <v>9.06</v>
      </c>
    </row>
    <row r="122" spans="1:8" ht="20.100000000000001" hidden="1" customHeight="1" x14ac:dyDescent="0.25">
      <c r="A122" s="3174">
        <v>39820</v>
      </c>
      <c r="B122" s="3169">
        <v>14.5</v>
      </c>
      <c r="C122" s="3170">
        <v>1504.34</v>
      </c>
      <c r="D122" s="3170">
        <v>19368.099999999999</v>
      </c>
      <c r="E122" s="3170">
        <v>624.78</v>
      </c>
      <c r="F122" s="3171" t="s">
        <v>4245</v>
      </c>
      <c r="G122" s="3172">
        <v>6.96</v>
      </c>
      <c r="H122" s="3157">
        <v>8.2100000000000009</v>
      </c>
    </row>
    <row r="123" spans="1:8" ht="20.100000000000001" hidden="1" customHeight="1" x14ac:dyDescent="0.25">
      <c r="A123" s="3174">
        <v>39851</v>
      </c>
      <c r="B123" s="3169">
        <v>4.5</v>
      </c>
      <c r="C123" s="3170">
        <v>1229.5</v>
      </c>
      <c r="D123" s="3170">
        <v>11511</v>
      </c>
      <c r="E123" s="3170">
        <v>411</v>
      </c>
      <c r="F123" s="3171" t="s">
        <v>1933</v>
      </c>
      <c r="G123" s="3172">
        <v>6.53</v>
      </c>
      <c r="H123" s="3157">
        <v>7.17</v>
      </c>
    </row>
    <row r="124" spans="1:8" ht="20.100000000000001" hidden="1" customHeight="1" x14ac:dyDescent="0.25">
      <c r="A124" s="3174">
        <v>39879</v>
      </c>
      <c r="B124" s="3169">
        <v>5</v>
      </c>
      <c r="C124" s="3170">
        <v>1020</v>
      </c>
      <c r="D124" s="3170">
        <v>12544.5</v>
      </c>
      <c r="E124" s="3170">
        <v>404.7</v>
      </c>
      <c r="F124" s="3171" t="s">
        <v>4814</v>
      </c>
      <c r="G124" s="3172">
        <v>5.77</v>
      </c>
      <c r="H124" s="3157">
        <v>6.31</v>
      </c>
    </row>
    <row r="125" spans="1:8" ht="20.100000000000001" hidden="1" customHeight="1" x14ac:dyDescent="0.25">
      <c r="A125" s="3174">
        <v>39910</v>
      </c>
      <c r="B125" s="3169">
        <v>44.5</v>
      </c>
      <c r="C125" s="3170">
        <v>619.5</v>
      </c>
      <c r="D125" s="3170">
        <v>9119.5</v>
      </c>
      <c r="E125" s="3170">
        <v>303.98</v>
      </c>
      <c r="F125" s="3171" t="s">
        <v>4815</v>
      </c>
      <c r="G125" s="3172">
        <v>4.8099999999999996</v>
      </c>
      <c r="H125" s="3157">
        <v>5.0999999999999996</v>
      </c>
    </row>
    <row r="126" spans="1:8" ht="20.100000000000001" hidden="1" customHeight="1" x14ac:dyDescent="0.25">
      <c r="A126" s="3174">
        <v>39940</v>
      </c>
      <c r="B126" s="3169">
        <v>144.5</v>
      </c>
      <c r="C126" s="3170">
        <v>839.5</v>
      </c>
      <c r="D126" s="3170">
        <v>10281.5</v>
      </c>
      <c r="E126" s="3170">
        <v>331.66</v>
      </c>
      <c r="F126" s="3171" t="s">
        <v>4816</v>
      </c>
      <c r="G126" s="3172">
        <v>4.7</v>
      </c>
      <c r="H126" s="3157">
        <v>4.8099999999999996</v>
      </c>
    </row>
    <row r="127" spans="1:8" ht="20.100000000000001" hidden="1" customHeight="1" x14ac:dyDescent="0.25">
      <c r="A127" s="3174">
        <v>39971</v>
      </c>
      <c r="B127" s="3169">
        <v>104.5</v>
      </c>
      <c r="C127" s="3170">
        <v>1119.5</v>
      </c>
      <c r="D127" s="3170">
        <v>11690</v>
      </c>
      <c r="E127" s="3170">
        <v>389.67</v>
      </c>
      <c r="F127" s="3171" t="s">
        <v>1989</v>
      </c>
      <c r="G127" s="3172">
        <v>4.28</v>
      </c>
      <c r="H127" s="3157">
        <v>4.75</v>
      </c>
    </row>
    <row r="128" spans="1:8" ht="20.100000000000001" hidden="1" customHeight="1" x14ac:dyDescent="0.25">
      <c r="A128" s="3174">
        <v>40001</v>
      </c>
      <c r="B128" s="3169">
        <v>4.66</v>
      </c>
      <c r="C128" s="3170">
        <v>864.5</v>
      </c>
      <c r="D128" s="3170">
        <v>10376.1</v>
      </c>
      <c r="E128" s="3170">
        <v>334.71</v>
      </c>
      <c r="F128" s="3171" t="s">
        <v>1989</v>
      </c>
      <c r="G128" s="3172">
        <v>4.05</v>
      </c>
      <c r="H128" s="3157">
        <v>4.6900000000000004</v>
      </c>
    </row>
    <row r="129" spans="1:8" ht="20.100000000000001" hidden="1" customHeight="1" x14ac:dyDescent="0.25">
      <c r="A129" s="3174">
        <v>40032</v>
      </c>
      <c r="B129" s="3169">
        <v>70</v>
      </c>
      <c r="C129" s="3170">
        <v>1444.6</v>
      </c>
      <c r="D129" s="3170">
        <v>16163.6</v>
      </c>
      <c r="E129" s="3170">
        <v>577.27</v>
      </c>
      <c r="F129" s="3171" t="s">
        <v>4817</v>
      </c>
      <c r="G129" s="3172">
        <v>4.0199999999999996</v>
      </c>
      <c r="H129" s="3157">
        <v>4.51</v>
      </c>
    </row>
    <row r="130" spans="1:8" ht="20.100000000000001" hidden="1" customHeight="1" x14ac:dyDescent="0.25">
      <c r="A130" s="3174">
        <v>40063</v>
      </c>
      <c r="B130" s="3169">
        <v>100</v>
      </c>
      <c r="C130" s="3170">
        <v>1090</v>
      </c>
      <c r="D130" s="3170">
        <v>16460</v>
      </c>
      <c r="E130" s="3170">
        <v>549</v>
      </c>
      <c r="F130" s="3171" t="s">
        <v>4818</v>
      </c>
      <c r="G130" s="3172">
        <v>4.0599999999999996</v>
      </c>
      <c r="H130" s="3157">
        <v>4.4400000000000004</v>
      </c>
    </row>
    <row r="131" spans="1:8" ht="20.100000000000001" hidden="1" customHeight="1" x14ac:dyDescent="0.25">
      <c r="A131" s="3174">
        <v>40093</v>
      </c>
      <c r="B131" s="3169">
        <v>175</v>
      </c>
      <c r="C131" s="3170">
        <v>1255</v>
      </c>
      <c r="D131" s="3170">
        <v>14700</v>
      </c>
      <c r="E131" s="3170">
        <v>474.19</v>
      </c>
      <c r="F131" s="3171" t="s">
        <v>4818</v>
      </c>
      <c r="G131" s="3172">
        <v>4.04</v>
      </c>
      <c r="H131" s="3157">
        <v>4.7300000000000004</v>
      </c>
    </row>
    <row r="132" spans="1:8" ht="20.100000000000001" hidden="1" customHeight="1" x14ac:dyDescent="0.25">
      <c r="A132" s="3174">
        <v>40124</v>
      </c>
      <c r="B132" s="3169">
        <v>55</v>
      </c>
      <c r="C132" s="3170">
        <v>895</v>
      </c>
      <c r="D132" s="3170">
        <v>13796</v>
      </c>
      <c r="E132" s="3170">
        <v>459.87</v>
      </c>
      <c r="F132" s="3171" t="s">
        <v>4819</v>
      </c>
      <c r="G132" s="3172">
        <v>4.0199999999999996</v>
      </c>
      <c r="H132" s="3157">
        <v>4.53</v>
      </c>
    </row>
    <row r="133" spans="1:8" ht="20.100000000000001" hidden="1" customHeight="1" x14ac:dyDescent="0.25">
      <c r="A133" s="3174">
        <v>40148</v>
      </c>
      <c r="B133" s="3169">
        <v>75</v>
      </c>
      <c r="C133" s="3170">
        <v>1932.5</v>
      </c>
      <c r="D133" s="3170">
        <v>23618.5</v>
      </c>
      <c r="E133" s="3170">
        <v>761.89</v>
      </c>
      <c r="F133" s="3171" t="s">
        <v>4025</v>
      </c>
      <c r="G133" s="3172">
        <v>4.26</v>
      </c>
      <c r="H133" s="3157">
        <v>4.4000000000000004</v>
      </c>
    </row>
    <row r="134" spans="1:8" ht="20.100000000000001" hidden="1" customHeight="1" x14ac:dyDescent="0.25">
      <c r="A134" s="3174">
        <v>40179</v>
      </c>
      <c r="B134" s="3169">
        <v>70.400000000000006</v>
      </c>
      <c r="C134" s="3170">
        <v>1245.4000000000001</v>
      </c>
      <c r="D134" s="3170">
        <v>16488.2</v>
      </c>
      <c r="E134" s="3170">
        <v>531.88</v>
      </c>
      <c r="F134" s="3171" t="s">
        <v>4025</v>
      </c>
      <c r="G134" s="3172">
        <v>4.26</v>
      </c>
      <c r="H134" s="3157">
        <v>4.51</v>
      </c>
    </row>
    <row r="135" spans="1:8" ht="20.100000000000001" hidden="1" customHeight="1" x14ac:dyDescent="0.25">
      <c r="A135" s="3174">
        <v>40210</v>
      </c>
      <c r="B135" s="3169">
        <v>70.400000000000006</v>
      </c>
      <c r="C135" s="3170">
        <v>1245</v>
      </c>
      <c r="D135" s="3170">
        <v>16179.2</v>
      </c>
      <c r="E135" s="3170">
        <v>577.83000000000004</v>
      </c>
      <c r="F135" s="3171" t="s">
        <v>4820</v>
      </c>
      <c r="G135" s="3172">
        <v>3.91</v>
      </c>
      <c r="H135" s="3157">
        <v>4.5</v>
      </c>
    </row>
    <row r="136" spans="1:8" ht="20.100000000000001" hidden="1" customHeight="1" x14ac:dyDescent="0.25">
      <c r="A136" s="3174">
        <v>40238</v>
      </c>
      <c r="B136" s="3169">
        <v>20.399999999999999</v>
      </c>
      <c r="C136" s="3170">
        <v>800.4</v>
      </c>
      <c r="D136" s="3170">
        <v>4135.3999999999996</v>
      </c>
      <c r="E136" s="3170">
        <v>133.4</v>
      </c>
      <c r="F136" s="3171" t="s">
        <v>4821</v>
      </c>
      <c r="G136" s="3172">
        <v>3.88</v>
      </c>
      <c r="H136" s="3157">
        <v>4.3099999999999996</v>
      </c>
    </row>
    <row r="137" spans="1:8" ht="20.100000000000001" hidden="1" customHeight="1" x14ac:dyDescent="0.25">
      <c r="A137" s="3174">
        <v>40269</v>
      </c>
      <c r="B137" s="3169">
        <v>20.399999999999999</v>
      </c>
      <c r="C137" s="3170">
        <v>655.4</v>
      </c>
      <c r="D137" s="3170">
        <v>7522</v>
      </c>
      <c r="E137" s="3170">
        <v>250.73</v>
      </c>
      <c r="F137" s="3171" t="s">
        <v>4822</v>
      </c>
      <c r="G137" s="3172">
        <v>3.94</v>
      </c>
      <c r="H137" s="3157">
        <v>4.51</v>
      </c>
    </row>
    <row r="138" spans="1:8" ht="20.100000000000001" hidden="1" customHeight="1" x14ac:dyDescent="0.25">
      <c r="A138" s="3174">
        <v>40299</v>
      </c>
      <c r="B138" s="3169">
        <v>20.399999999999999</v>
      </c>
      <c r="C138" s="3170">
        <v>915.4</v>
      </c>
      <c r="D138" s="3170">
        <v>9407.4</v>
      </c>
      <c r="E138" s="3170">
        <v>303.45999999999998</v>
      </c>
      <c r="F138" s="3171" t="s">
        <v>4821</v>
      </c>
      <c r="G138" s="3172">
        <v>3.74</v>
      </c>
      <c r="H138" s="3157">
        <v>4.04</v>
      </c>
    </row>
    <row r="139" spans="1:8" ht="20.100000000000001" hidden="1" customHeight="1" x14ac:dyDescent="0.25">
      <c r="A139" s="3174">
        <v>40330</v>
      </c>
      <c r="B139" s="3169">
        <v>20.399999999999999</v>
      </c>
      <c r="C139" s="3170">
        <v>1515.4</v>
      </c>
      <c r="D139" s="3170">
        <v>10598</v>
      </c>
      <c r="E139" s="3170">
        <v>353.3</v>
      </c>
      <c r="F139" s="3171" t="s">
        <v>4823</v>
      </c>
      <c r="G139" s="3172">
        <v>3.36</v>
      </c>
      <c r="H139" s="3157">
        <v>3.47</v>
      </c>
    </row>
    <row r="140" spans="1:8" ht="20.100000000000001" hidden="1" customHeight="1" x14ac:dyDescent="0.25">
      <c r="A140" s="3174">
        <v>40360</v>
      </c>
      <c r="B140" s="3169">
        <v>5</v>
      </c>
      <c r="C140" s="3170">
        <v>1150</v>
      </c>
      <c r="D140" s="3170">
        <v>7431</v>
      </c>
      <c r="E140" s="3170">
        <v>239.71</v>
      </c>
      <c r="F140" s="3171" t="s">
        <v>4824</v>
      </c>
      <c r="G140" s="3172">
        <v>3.45</v>
      </c>
      <c r="H140" s="3157">
        <v>3.87</v>
      </c>
    </row>
    <row r="141" spans="1:8" ht="20.100000000000001" hidden="1" customHeight="1" x14ac:dyDescent="0.25">
      <c r="A141" s="3174">
        <v>40391</v>
      </c>
      <c r="B141" s="3169">
        <v>15</v>
      </c>
      <c r="C141" s="3170">
        <v>360</v>
      </c>
      <c r="D141" s="3170">
        <v>2422</v>
      </c>
      <c r="E141" s="3170">
        <v>100.92</v>
      </c>
      <c r="F141" s="3171" t="s">
        <v>4825</v>
      </c>
      <c r="G141" s="3172">
        <v>2.52</v>
      </c>
      <c r="H141" s="3157">
        <v>3.02</v>
      </c>
    </row>
    <row r="142" spans="1:8" ht="20.100000000000001" hidden="1" customHeight="1" x14ac:dyDescent="0.25">
      <c r="A142" s="3174">
        <v>40422</v>
      </c>
      <c r="B142" s="3169">
        <v>60</v>
      </c>
      <c r="C142" s="3170">
        <v>490</v>
      </c>
      <c r="D142" s="3170">
        <v>7090</v>
      </c>
      <c r="E142" s="3170">
        <v>253</v>
      </c>
      <c r="F142" s="3171" t="s">
        <v>4826</v>
      </c>
      <c r="G142" s="3172">
        <v>2.0699999999999998</v>
      </c>
      <c r="H142" s="3157">
        <v>2.73</v>
      </c>
    </row>
    <row r="143" spans="1:8" ht="20.100000000000001" hidden="1" customHeight="1" x14ac:dyDescent="0.25">
      <c r="A143" s="3174">
        <v>40452</v>
      </c>
      <c r="B143" s="3169">
        <v>95</v>
      </c>
      <c r="C143" s="3170">
        <v>670</v>
      </c>
      <c r="D143" s="3170">
        <v>11070</v>
      </c>
      <c r="E143" s="3170">
        <v>357.1</v>
      </c>
      <c r="F143" s="3171" t="s">
        <v>3905</v>
      </c>
      <c r="G143" s="3172">
        <v>2.27</v>
      </c>
      <c r="H143" s="3157">
        <v>4.3099999999999996</v>
      </c>
    </row>
    <row r="144" spans="1:8" ht="20.100000000000001" hidden="1" customHeight="1" x14ac:dyDescent="0.25">
      <c r="A144" s="3174">
        <v>40483</v>
      </c>
      <c r="B144" s="3169">
        <v>157</v>
      </c>
      <c r="C144" s="3170">
        <v>730</v>
      </c>
      <c r="D144" s="3170">
        <v>9951</v>
      </c>
      <c r="E144" s="3170">
        <v>331.7</v>
      </c>
      <c r="F144" s="3171" t="s">
        <v>4826</v>
      </c>
      <c r="G144" s="3172">
        <v>2.17</v>
      </c>
      <c r="H144" s="3157">
        <v>3.95</v>
      </c>
    </row>
    <row r="145" spans="1:8" ht="20.100000000000001" hidden="1" customHeight="1" x14ac:dyDescent="0.25">
      <c r="A145" s="3174">
        <v>40513</v>
      </c>
      <c r="B145" s="3169">
        <v>235</v>
      </c>
      <c r="C145" s="3170">
        <v>772</v>
      </c>
      <c r="D145" s="3170">
        <v>15575</v>
      </c>
      <c r="E145" s="3170">
        <v>502.4</v>
      </c>
      <c r="F145" s="3171" t="s">
        <v>4827</v>
      </c>
      <c r="G145" s="3172">
        <v>2.04</v>
      </c>
      <c r="H145" s="3157">
        <v>3.11</v>
      </c>
    </row>
    <row r="146" spans="1:8" ht="20.100000000000001" hidden="1" customHeight="1" x14ac:dyDescent="0.25">
      <c r="A146" s="3174">
        <v>40544</v>
      </c>
      <c r="B146" s="3169">
        <v>220</v>
      </c>
      <c r="C146" s="3170">
        <v>985</v>
      </c>
      <c r="D146" s="3170">
        <v>14845</v>
      </c>
      <c r="E146" s="3170">
        <v>478.87</v>
      </c>
      <c r="F146" s="3171" t="s">
        <v>4828</v>
      </c>
      <c r="G146" s="3172">
        <v>2.0099999999999998</v>
      </c>
      <c r="H146" s="3157">
        <v>3.02</v>
      </c>
    </row>
    <row r="147" spans="1:8" ht="20.100000000000001" hidden="1" customHeight="1" x14ac:dyDescent="0.25">
      <c r="A147" s="3174">
        <v>40575</v>
      </c>
      <c r="B147" s="3169">
        <v>335</v>
      </c>
      <c r="C147" s="3170">
        <v>2350</v>
      </c>
      <c r="D147" s="3170">
        <v>25115</v>
      </c>
      <c r="E147" s="3170">
        <v>896.96</v>
      </c>
      <c r="F147" s="3171" t="s">
        <v>4829</v>
      </c>
      <c r="G147" s="3172">
        <v>1.86</v>
      </c>
      <c r="H147" s="3157">
        <v>2.83</v>
      </c>
    </row>
    <row r="148" spans="1:8" ht="20.100000000000001" hidden="1" customHeight="1" x14ac:dyDescent="0.25">
      <c r="A148" s="3174">
        <v>40603</v>
      </c>
      <c r="B148" s="3169">
        <v>20</v>
      </c>
      <c r="C148" s="3170">
        <v>2420</v>
      </c>
      <c r="D148" s="3170">
        <v>16505</v>
      </c>
      <c r="E148" s="3170">
        <v>611</v>
      </c>
      <c r="F148" s="3171" t="s">
        <v>4830</v>
      </c>
      <c r="G148" s="3172">
        <v>1.64</v>
      </c>
      <c r="H148" s="3157">
        <v>2.41</v>
      </c>
    </row>
    <row r="149" spans="1:8" ht="20.100000000000001" hidden="1" customHeight="1" x14ac:dyDescent="0.25">
      <c r="A149" s="3174">
        <v>40634</v>
      </c>
      <c r="B149" s="3169">
        <v>630</v>
      </c>
      <c r="C149" s="3170">
        <v>2200</v>
      </c>
      <c r="D149" s="3170">
        <v>40323</v>
      </c>
      <c r="E149" s="3170">
        <v>1344</v>
      </c>
      <c r="F149" s="3171" t="s">
        <v>4831</v>
      </c>
      <c r="G149" s="3172">
        <v>1.51</v>
      </c>
      <c r="H149" s="3157">
        <v>4.12</v>
      </c>
    </row>
    <row r="150" spans="1:8" ht="20.100000000000001" hidden="1" customHeight="1" x14ac:dyDescent="0.25">
      <c r="A150" s="3174">
        <v>40664</v>
      </c>
      <c r="B150" s="3169">
        <v>100</v>
      </c>
      <c r="C150" s="3170">
        <v>1975</v>
      </c>
      <c r="D150" s="3170">
        <v>25594</v>
      </c>
      <c r="E150" s="3170">
        <v>947.93</v>
      </c>
      <c r="F150" s="3171" t="s">
        <v>1911</v>
      </c>
      <c r="G150" s="3172">
        <v>1.4</v>
      </c>
      <c r="H150" s="3157">
        <v>4.0599999999999996</v>
      </c>
    </row>
    <row r="151" spans="1:8" ht="20.100000000000001" hidden="1" customHeight="1" x14ac:dyDescent="0.25">
      <c r="A151" s="3174">
        <v>40695</v>
      </c>
      <c r="B151" s="3169">
        <v>100</v>
      </c>
      <c r="C151" s="3170">
        <v>1595</v>
      </c>
      <c r="D151" s="3170">
        <v>15057</v>
      </c>
      <c r="E151" s="3170">
        <v>501.9</v>
      </c>
      <c r="F151" s="3171" t="s">
        <v>4832</v>
      </c>
      <c r="G151" s="3172">
        <v>2.63</v>
      </c>
      <c r="H151" s="3157">
        <v>4.29</v>
      </c>
    </row>
    <row r="152" spans="1:8" ht="20.100000000000001" hidden="1" customHeight="1" x14ac:dyDescent="0.25">
      <c r="A152" s="3174">
        <v>40725</v>
      </c>
      <c r="B152" s="3169">
        <v>425</v>
      </c>
      <c r="C152" s="3170">
        <v>1525</v>
      </c>
      <c r="D152" s="3170">
        <v>34075</v>
      </c>
      <c r="E152" s="3170">
        <v>1099.19</v>
      </c>
      <c r="F152" s="3171" t="s">
        <v>4833</v>
      </c>
      <c r="G152" s="3172">
        <v>1.95</v>
      </c>
      <c r="H152" s="3157">
        <v>4.41</v>
      </c>
    </row>
    <row r="153" spans="1:8" ht="20.100000000000001" hidden="1" customHeight="1" x14ac:dyDescent="0.25">
      <c r="A153" s="3174">
        <v>40756</v>
      </c>
      <c r="B153" s="3169">
        <v>25</v>
      </c>
      <c r="C153" s="3170">
        <v>1895</v>
      </c>
      <c r="D153" s="3170">
        <v>34690</v>
      </c>
      <c r="E153" s="3170">
        <v>1156.33</v>
      </c>
      <c r="F153" s="3171" t="s">
        <v>4834</v>
      </c>
      <c r="G153" s="3172">
        <v>3.58</v>
      </c>
      <c r="H153" s="3157">
        <v>4.3899999999999997</v>
      </c>
    </row>
    <row r="154" spans="1:8" ht="20.100000000000001" hidden="1" customHeight="1" x14ac:dyDescent="0.25">
      <c r="A154" s="3174">
        <v>40787</v>
      </c>
      <c r="B154" s="3169">
        <v>40</v>
      </c>
      <c r="C154" s="3170">
        <v>2025</v>
      </c>
      <c r="D154" s="3170">
        <v>15795</v>
      </c>
      <c r="E154" s="3170">
        <v>658.13</v>
      </c>
      <c r="F154" s="3171" t="s">
        <v>4835</v>
      </c>
      <c r="G154" s="3172">
        <v>3.27</v>
      </c>
      <c r="H154" s="3157">
        <v>4.46</v>
      </c>
    </row>
    <row r="155" spans="1:8" ht="20.100000000000001" hidden="1" customHeight="1" x14ac:dyDescent="0.25">
      <c r="A155" s="3174">
        <v>40817</v>
      </c>
      <c r="B155" s="3169">
        <v>100</v>
      </c>
      <c r="C155" s="3170">
        <v>2105</v>
      </c>
      <c r="D155" s="3170">
        <v>31715</v>
      </c>
      <c r="E155" s="3170">
        <v>1023.06</v>
      </c>
      <c r="F155" s="3171" t="s">
        <v>4836</v>
      </c>
      <c r="G155" s="3172">
        <v>2.61</v>
      </c>
      <c r="H155" s="3157">
        <v>4.43</v>
      </c>
    </row>
    <row r="156" spans="1:8" ht="20.100000000000001" hidden="1" customHeight="1" x14ac:dyDescent="0.25">
      <c r="A156" s="3174">
        <v>40848</v>
      </c>
      <c r="B156" s="3169">
        <v>50</v>
      </c>
      <c r="C156" s="3170">
        <v>2480</v>
      </c>
      <c r="D156" s="3170">
        <v>40844</v>
      </c>
      <c r="E156" s="3170">
        <v>1361</v>
      </c>
      <c r="F156" s="3171" t="s">
        <v>1938</v>
      </c>
      <c r="G156" s="3172">
        <v>2.96</v>
      </c>
      <c r="H156" s="3157">
        <v>4.42</v>
      </c>
    </row>
    <row r="157" spans="1:8" ht="20.100000000000001" hidden="1" customHeight="1" x14ac:dyDescent="0.25">
      <c r="A157" s="3174">
        <v>40878</v>
      </c>
      <c r="B157" s="3169">
        <v>30</v>
      </c>
      <c r="C157" s="3170">
        <v>2125</v>
      </c>
      <c r="D157" s="3170">
        <v>30845</v>
      </c>
      <c r="E157" s="3170">
        <v>1186.3499999999999</v>
      </c>
      <c r="F157" s="3171" t="s">
        <v>4837</v>
      </c>
      <c r="G157" s="3172">
        <v>3.32</v>
      </c>
      <c r="H157" s="3157">
        <v>4.5199999999999996</v>
      </c>
    </row>
    <row r="158" spans="1:8" ht="20.100000000000001" hidden="1" customHeight="1" x14ac:dyDescent="0.25">
      <c r="A158" s="3174">
        <v>40909</v>
      </c>
      <c r="B158" s="3169">
        <v>110</v>
      </c>
      <c r="C158" s="3170">
        <v>1065</v>
      </c>
      <c r="D158" s="3170">
        <v>10195</v>
      </c>
      <c r="E158" s="3170">
        <v>407.8</v>
      </c>
      <c r="F158" s="3171" t="s">
        <v>4838</v>
      </c>
      <c r="G158" s="3172">
        <v>2.4</v>
      </c>
      <c r="H158" s="3157">
        <v>4.33</v>
      </c>
    </row>
    <row r="159" spans="1:8" ht="20.100000000000001" hidden="1" customHeight="1" x14ac:dyDescent="0.25">
      <c r="A159" s="3174">
        <v>40940</v>
      </c>
      <c r="B159" s="3169">
        <v>45</v>
      </c>
      <c r="C159" s="3170">
        <v>1485</v>
      </c>
      <c r="D159" s="3170">
        <v>17085</v>
      </c>
      <c r="E159" s="3170">
        <v>589.14</v>
      </c>
      <c r="F159" s="3171" t="s">
        <v>4839</v>
      </c>
      <c r="G159" s="3172">
        <v>2.34</v>
      </c>
      <c r="H159" s="3157">
        <v>4.22</v>
      </c>
    </row>
    <row r="160" spans="1:8" ht="20.100000000000001" hidden="1" customHeight="1" x14ac:dyDescent="0.25">
      <c r="A160" s="3174">
        <v>40969</v>
      </c>
      <c r="B160" s="3169">
        <v>40</v>
      </c>
      <c r="C160" s="3170">
        <v>1155</v>
      </c>
      <c r="D160" s="3170">
        <v>9890</v>
      </c>
      <c r="E160" s="3170">
        <v>353.21</v>
      </c>
      <c r="F160" s="3171" t="s">
        <v>4840</v>
      </c>
      <c r="G160" s="3172">
        <v>1.97</v>
      </c>
      <c r="H160" s="3157">
        <v>4.0999999999999996</v>
      </c>
    </row>
    <row r="161" spans="1:8" ht="20.100000000000001" hidden="1" customHeight="1" x14ac:dyDescent="0.25">
      <c r="A161" s="3174">
        <v>41000</v>
      </c>
      <c r="B161" s="3169">
        <v>170</v>
      </c>
      <c r="C161" s="3170">
        <v>1685</v>
      </c>
      <c r="D161" s="3170">
        <v>22085</v>
      </c>
      <c r="E161" s="3170">
        <v>736.17</v>
      </c>
      <c r="F161" s="3171" t="s">
        <v>4841</v>
      </c>
      <c r="G161" s="3172">
        <v>1.87</v>
      </c>
      <c r="H161" s="3157">
        <v>3.7</v>
      </c>
    </row>
    <row r="162" spans="1:8" ht="20.100000000000001" hidden="1" customHeight="1" x14ac:dyDescent="0.25">
      <c r="A162" s="3174">
        <v>41030</v>
      </c>
      <c r="B162" s="3169">
        <v>50</v>
      </c>
      <c r="C162" s="3170">
        <v>1680</v>
      </c>
      <c r="D162" s="3170">
        <v>15635</v>
      </c>
      <c r="E162" s="3170">
        <v>504.35</v>
      </c>
      <c r="F162" s="3171" t="s">
        <v>4842</v>
      </c>
      <c r="G162" s="3172">
        <v>1.59</v>
      </c>
      <c r="H162" s="3157">
        <v>3.64</v>
      </c>
    </row>
    <row r="163" spans="1:8" ht="20.100000000000001" hidden="1" customHeight="1" x14ac:dyDescent="0.25">
      <c r="A163" s="3174">
        <v>41061</v>
      </c>
      <c r="B163" s="3169">
        <v>140</v>
      </c>
      <c r="C163" s="3170">
        <v>2230</v>
      </c>
      <c r="D163" s="3170">
        <v>27510</v>
      </c>
      <c r="E163" s="3170">
        <v>917</v>
      </c>
      <c r="F163" s="3171" t="s">
        <v>4843</v>
      </c>
      <c r="G163" s="3172">
        <v>1.75</v>
      </c>
      <c r="H163" s="3157">
        <v>3.51</v>
      </c>
    </row>
    <row r="164" spans="1:8" ht="20.100000000000001" hidden="1" customHeight="1" x14ac:dyDescent="0.25">
      <c r="A164" s="3174">
        <v>41091</v>
      </c>
      <c r="B164" s="3169">
        <v>25</v>
      </c>
      <c r="C164" s="3170">
        <v>1625</v>
      </c>
      <c r="D164" s="3170">
        <v>15695</v>
      </c>
      <c r="E164" s="3170">
        <v>506</v>
      </c>
      <c r="F164" s="3171" t="s">
        <v>4844</v>
      </c>
      <c r="G164" s="3172">
        <v>1.91</v>
      </c>
      <c r="H164" s="3157"/>
    </row>
    <row r="165" spans="1:8" ht="20.100000000000001" hidden="1" customHeight="1" x14ac:dyDescent="0.25">
      <c r="A165" s="3174">
        <v>41122</v>
      </c>
      <c r="B165" s="3169">
        <v>65</v>
      </c>
      <c r="C165" s="3170">
        <v>1630</v>
      </c>
      <c r="D165" s="3170">
        <v>22930</v>
      </c>
      <c r="E165" s="3170">
        <v>739.68</v>
      </c>
      <c r="F165" s="3171" t="s">
        <v>4845</v>
      </c>
      <c r="G165" s="3172">
        <v>1.85</v>
      </c>
      <c r="H165" s="3157">
        <v>3.43</v>
      </c>
    </row>
    <row r="166" spans="1:8" ht="20.100000000000001" hidden="1" customHeight="1" x14ac:dyDescent="0.25">
      <c r="A166" s="3174">
        <v>41153</v>
      </c>
      <c r="B166" s="3169">
        <v>15</v>
      </c>
      <c r="C166" s="3170">
        <v>575</v>
      </c>
      <c r="D166" s="3170">
        <v>6885</v>
      </c>
      <c r="E166" s="3170">
        <v>286.88</v>
      </c>
      <c r="F166" s="3171" t="s">
        <v>4846</v>
      </c>
      <c r="G166" s="3172">
        <v>1.67</v>
      </c>
      <c r="H166" s="3157">
        <v>3.47</v>
      </c>
    </row>
    <row r="167" spans="1:8" ht="20.100000000000001" hidden="1" customHeight="1" x14ac:dyDescent="0.25">
      <c r="A167" s="3174">
        <v>41183</v>
      </c>
      <c r="B167" s="3169">
        <v>60</v>
      </c>
      <c r="C167" s="3170">
        <v>980</v>
      </c>
      <c r="D167" s="3170">
        <v>12570</v>
      </c>
      <c r="E167" s="3170">
        <v>433.45</v>
      </c>
      <c r="F167" s="3171" t="s">
        <v>4847</v>
      </c>
      <c r="G167" s="3172">
        <v>1.57</v>
      </c>
      <c r="H167" s="3157">
        <v>3.26</v>
      </c>
    </row>
    <row r="168" spans="1:8" ht="20.100000000000001" hidden="1" customHeight="1" x14ac:dyDescent="0.25">
      <c r="A168" s="3174">
        <v>41214</v>
      </c>
      <c r="B168" s="3169">
        <v>415</v>
      </c>
      <c r="C168" s="3170">
        <v>2180</v>
      </c>
      <c r="D168" s="3170">
        <v>37795</v>
      </c>
      <c r="E168" s="3170">
        <v>1259.83</v>
      </c>
      <c r="F168" s="3171" t="s">
        <v>4848</v>
      </c>
      <c r="G168" s="3172">
        <v>1.53</v>
      </c>
      <c r="H168" s="3157">
        <v>3.08</v>
      </c>
    </row>
    <row r="169" spans="1:8" ht="20.100000000000001" hidden="1" customHeight="1" x14ac:dyDescent="0.25">
      <c r="A169" s="3174">
        <v>41244</v>
      </c>
      <c r="B169" s="3169">
        <v>160</v>
      </c>
      <c r="C169" s="3170">
        <v>1650</v>
      </c>
      <c r="D169" s="3170">
        <v>26110</v>
      </c>
      <c r="E169" s="3170">
        <v>842.26</v>
      </c>
      <c r="F169" s="3171" t="s">
        <v>4849</v>
      </c>
      <c r="G169" s="3172">
        <v>1.61</v>
      </c>
      <c r="H169" s="3157">
        <v>2.95</v>
      </c>
    </row>
    <row r="170" spans="1:8" ht="20.100000000000001" hidden="1" customHeight="1" x14ac:dyDescent="0.25">
      <c r="A170" s="3174">
        <v>41275</v>
      </c>
      <c r="B170" s="3169">
        <v>75</v>
      </c>
      <c r="C170" s="3170">
        <v>1210</v>
      </c>
      <c r="D170" s="3170">
        <v>9470</v>
      </c>
      <c r="E170" s="3170">
        <v>305.48</v>
      </c>
      <c r="F170" s="3171" t="s">
        <v>4850</v>
      </c>
      <c r="G170" s="3172">
        <v>1.49</v>
      </c>
      <c r="H170" s="3157">
        <v>2.84</v>
      </c>
    </row>
    <row r="171" spans="1:8" ht="20.100000000000001" hidden="1" customHeight="1" x14ac:dyDescent="0.25">
      <c r="A171" s="3174">
        <v>41306</v>
      </c>
      <c r="B171" s="3169">
        <v>50</v>
      </c>
      <c r="C171" s="3170">
        <v>1655</v>
      </c>
      <c r="D171" s="3170">
        <v>22350</v>
      </c>
      <c r="E171" s="3170">
        <v>798.21</v>
      </c>
      <c r="F171" s="3171" t="s">
        <v>4789</v>
      </c>
      <c r="G171" s="3172">
        <v>1.42</v>
      </c>
      <c r="H171" s="3157">
        <v>2.74</v>
      </c>
    </row>
    <row r="172" spans="1:8" ht="20.100000000000001" hidden="1" customHeight="1" x14ac:dyDescent="0.25">
      <c r="A172" s="3174">
        <v>41334</v>
      </c>
      <c r="B172" s="3169">
        <v>30</v>
      </c>
      <c r="C172" s="3170">
        <v>2200</v>
      </c>
      <c r="D172" s="3170">
        <v>27940</v>
      </c>
      <c r="E172" s="3170">
        <v>901.29</v>
      </c>
      <c r="F172" s="3171" t="s">
        <v>4851</v>
      </c>
      <c r="G172" s="3172">
        <v>1.36</v>
      </c>
      <c r="H172" s="3157">
        <v>2.46</v>
      </c>
    </row>
    <row r="173" spans="1:8" ht="20.100000000000001" hidden="1" customHeight="1" x14ac:dyDescent="0.25">
      <c r="A173" s="3174">
        <v>41365</v>
      </c>
      <c r="B173" s="3169">
        <v>265</v>
      </c>
      <c r="C173" s="3170">
        <v>1855</v>
      </c>
      <c r="D173" s="3170">
        <v>28346</v>
      </c>
      <c r="E173" s="3170">
        <v>944.87</v>
      </c>
      <c r="F173" s="3171" t="s">
        <v>4852</v>
      </c>
      <c r="G173" s="3172">
        <v>1.36</v>
      </c>
      <c r="H173" s="3157">
        <v>2.33</v>
      </c>
    </row>
    <row r="174" spans="1:8" ht="20.100000000000001" hidden="1" customHeight="1" x14ac:dyDescent="0.25">
      <c r="A174" s="3174">
        <v>41395</v>
      </c>
      <c r="B174" s="3169">
        <v>70</v>
      </c>
      <c r="C174" s="3170">
        <v>1735</v>
      </c>
      <c r="D174" s="3170">
        <v>24695</v>
      </c>
      <c r="E174" s="3170">
        <v>796.61</v>
      </c>
      <c r="F174" s="3171" t="s">
        <v>4852</v>
      </c>
      <c r="G174" s="3172">
        <v>1.36</v>
      </c>
      <c r="H174" s="3157">
        <v>2.29</v>
      </c>
    </row>
    <row r="175" spans="1:8" ht="20.100000000000001" hidden="1" customHeight="1" x14ac:dyDescent="0.25">
      <c r="A175" s="3174">
        <v>41426</v>
      </c>
      <c r="B175" s="3169">
        <v>405</v>
      </c>
      <c r="C175" s="3170">
        <v>1325</v>
      </c>
      <c r="D175" s="3170">
        <v>21281.5</v>
      </c>
      <c r="E175" s="3170">
        <v>709.38</v>
      </c>
      <c r="F175" s="3171" t="s">
        <v>4853</v>
      </c>
      <c r="G175" s="3172">
        <v>1.99</v>
      </c>
      <c r="H175" s="3157">
        <v>2.52</v>
      </c>
    </row>
    <row r="176" spans="1:8" ht="20.100000000000001" hidden="1" customHeight="1" x14ac:dyDescent="0.25">
      <c r="A176" s="3174">
        <v>41456</v>
      </c>
      <c r="B176" s="3169">
        <v>125</v>
      </c>
      <c r="C176" s="3170">
        <v>1910</v>
      </c>
      <c r="D176" s="3170">
        <v>31140</v>
      </c>
      <c r="E176" s="3170">
        <v>1004.52</v>
      </c>
      <c r="F176" s="3171" t="s">
        <v>2758</v>
      </c>
      <c r="G176" s="3172">
        <v>2.0099999999999998</v>
      </c>
      <c r="H176" s="3157">
        <v>2.77</v>
      </c>
    </row>
    <row r="177" spans="1:8" ht="20.100000000000001" hidden="1" customHeight="1" x14ac:dyDescent="0.25">
      <c r="A177" s="3174">
        <v>41487</v>
      </c>
      <c r="B177" s="3169">
        <v>140</v>
      </c>
      <c r="C177" s="3170">
        <v>920</v>
      </c>
      <c r="D177" s="3170">
        <v>17510</v>
      </c>
      <c r="E177" s="3170">
        <v>564.84</v>
      </c>
      <c r="F177" s="3171" t="s">
        <v>4854</v>
      </c>
      <c r="G177" s="3172">
        <v>1.68</v>
      </c>
      <c r="H177" s="3157">
        <v>2.8</v>
      </c>
    </row>
    <row r="178" spans="1:8" ht="20.100000000000001" hidden="1" customHeight="1" x14ac:dyDescent="0.25">
      <c r="A178" s="3174">
        <v>41518</v>
      </c>
      <c r="B178" s="3169">
        <v>60</v>
      </c>
      <c r="C178" s="3170">
        <v>1625</v>
      </c>
      <c r="D178" s="3170">
        <v>23310</v>
      </c>
      <c r="E178" s="3170">
        <v>777</v>
      </c>
      <c r="F178" s="3171" t="s">
        <v>4854</v>
      </c>
      <c r="G178" s="3172">
        <v>1.64</v>
      </c>
      <c r="H178" s="3157">
        <v>2.75</v>
      </c>
    </row>
    <row r="179" spans="1:8" ht="20.100000000000001" hidden="1" customHeight="1" x14ac:dyDescent="0.25">
      <c r="A179" s="3174">
        <v>41548</v>
      </c>
      <c r="B179" s="3169">
        <v>990</v>
      </c>
      <c r="C179" s="3170">
        <v>2560</v>
      </c>
      <c r="D179" s="3170">
        <v>56785</v>
      </c>
      <c r="E179" s="3170">
        <v>1831.77</v>
      </c>
      <c r="F179" s="3171" t="s">
        <v>2669</v>
      </c>
      <c r="G179" s="3172">
        <v>2.5299999999999998</v>
      </c>
      <c r="H179" s="3157">
        <v>2.87</v>
      </c>
    </row>
    <row r="180" spans="1:8" ht="20.100000000000001" hidden="1" customHeight="1" x14ac:dyDescent="0.25">
      <c r="A180" s="3174">
        <v>41579</v>
      </c>
      <c r="B180" s="3169">
        <v>225</v>
      </c>
      <c r="C180" s="3170">
        <v>2780</v>
      </c>
      <c r="D180" s="3170">
        <v>48017</v>
      </c>
      <c r="E180" s="3170">
        <v>1600.57</v>
      </c>
      <c r="F180" s="3171" t="s">
        <v>3051</v>
      </c>
      <c r="G180" s="3172">
        <v>3.58</v>
      </c>
      <c r="H180" s="3157">
        <v>3.35</v>
      </c>
    </row>
    <row r="181" spans="1:8" ht="20.100000000000001" hidden="1" customHeight="1" x14ac:dyDescent="0.25">
      <c r="A181" s="3174">
        <v>41609</v>
      </c>
      <c r="B181" s="3169">
        <v>310</v>
      </c>
      <c r="C181" s="3170">
        <v>2825</v>
      </c>
      <c r="D181" s="3170">
        <v>47480</v>
      </c>
      <c r="E181" s="3170">
        <v>1531.61</v>
      </c>
      <c r="F181" s="3171" t="s">
        <v>4855</v>
      </c>
      <c r="G181" s="3172">
        <v>3.52</v>
      </c>
      <c r="H181" s="3157">
        <v>3.54</v>
      </c>
    </row>
    <row r="182" spans="1:8" ht="20.100000000000001" hidden="1" customHeight="1" x14ac:dyDescent="0.25">
      <c r="A182" s="3174">
        <v>41640</v>
      </c>
      <c r="B182" s="3169">
        <v>5</v>
      </c>
      <c r="C182" s="3170">
        <v>2000</v>
      </c>
      <c r="D182" s="3170">
        <v>12670</v>
      </c>
      <c r="E182" s="3170">
        <v>436.9</v>
      </c>
      <c r="F182" s="3171" t="s">
        <v>4856</v>
      </c>
      <c r="G182" s="3172">
        <v>3.63</v>
      </c>
      <c r="H182" s="3157">
        <v>3.54</v>
      </c>
    </row>
    <row r="183" spans="1:8" ht="20.100000000000001" hidden="1" customHeight="1" x14ac:dyDescent="0.25">
      <c r="A183" s="3174">
        <v>41671</v>
      </c>
      <c r="B183" s="3169">
        <v>30</v>
      </c>
      <c r="C183" s="3170">
        <v>520</v>
      </c>
      <c r="D183" s="3170">
        <v>6385</v>
      </c>
      <c r="E183" s="3170">
        <v>228.04</v>
      </c>
      <c r="F183" s="3171" t="s">
        <v>4857</v>
      </c>
      <c r="G183" s="3172">
        <v>2.6</v>
      </c>
      <c r="H183" s="3157">
        <v>3.36</v>
      </c>
    </row>
    <row r="184" spans="1:8" ht="20.100000000000001" hidden="1" customHeight="1" x14ac:dyDescent="0.25">
      <c r="A184" s="3174">
        <v>41699</v>
      </c>
      <c r="B184" s="3169">
        <v>10</v>
      </c>
      <c r="C184" s="3170">
        <v>260</v>
      </c>
      <c r="D184" s="3170">
        <v>1660</v>
      </c>
      <c r="E184" s="3170">
        <v>111</v>
      </c>
      <c r="F184" s="3171" t="s">
        <v>4858</v>
      </c>
      <c r="G184" s="3172">
        <v>2.35</v>
      </c>
      <c r="H184" s="3157">
        <v>3.16</v>
      </c>
    </row>
    <row r="185" spans="1:8" ht="20.100000000000001" hidden="1" customHeight="1" x14ac:dyDescent="0.25">
      <c r="A185" s="3174">
        <v>41730</v>
      </c>
      <c r="B185" s="3169">
        <v>25</v>
      </c>
      <c r="C185" s="3170">
        <v>550</v>
      </c>
      <c r="D185" s="3170">
        <v>2815</v>
      </c>
      <c r="E185" s="3170">
        <v>112.6</v>
      </c>
      <c r="F185" s="3171" t="s">
        <v>4859</v>
      </c>
      <c r="G185" s="3172">
        <v>2.0299999999999998</v>
      </c>
      <c r="H185" s="3157">
        <v>2.95</v>
      </c>
    </row>
    <row r="186" spans="1:8" ht="20.100000000000001" hidden="1" customHeight="1" x14ac:dyDescent="0.25">
      <c r="A186" s="3174">
        <v>41760</v>
      </c>
      <c r="B186" s="3169">
        <v>105</v>
      </c>
      <c r="C186" s="3170">
        <v>1100</v>
      </c>
      <c r="D186" s="3170">
        <v>9525</v>
      </c>
      <c r="E186" s="3170">
        <v>340.18</v>
      </c>
      <c r="F186" s="3171" t="s">
        <v>4860</v>
      </c>
      <c r="G186" s="3172">
        <v>1.77</v>
      </c>
      <c r="H186" s="3157">
        <v>2.83</v>
      </c>
    </row>
    <row r="187" spans="1:8" ht="20.100000000000001" hidden="1" customHeight="1" x14ac:dyDescent="0.25">
      <c r="A187" s="3174">
        <v>41791</v>
      </c>
      <c r="B187" s="3169">
        <v>100</v>
      </c>
      <c r="C187" s="3170">
        <v>1195</v>
      </c>
      <c r="D187" s="3170">
        <v>8640</v>
      </c>
      <c r="E187" s="3170">
        <v>360</v>
      </c>
      <c r="F187" s="3171" t="s">
        <v>4861</v>
      </c>
      <c r="G187" s="3172">
        <v>1.49</v>
      </c>
      <c r="H187" s="3157">
        <v>2.61</v>
      </c>
    </row>
    <row r="188" spans="1:8" ht="20.100000000000001" hidden="1" customHeight="1" x14ac:dyDescent="0.25">
      <c r="A188" s="3174">
        <v>41821</v>
      </c>
      <c r="B188" s="3169">
        <v>20</v>
      </c>
      <c r="C188" s="3170">
        <v>2385</v>
      </c>
      <c r="D188" s="3170">
        <v>20495</v>
      </c>
      <c r="E188" s="3170">
        <v>683.17</v>
      </c>
      <c r="F188" s="3171" t="s">
        <v>4862</v>
      </c>
      <c r="G188" s="3172">
        <v>1.2</v>
      </c>
      <c r="H188" s="3157"/>
    </row>
    <row r="189" spans="1:8" ht="20.100000000000001" hidden="1" customHeight="1" x14ac:dyDescent="0.25">
      <c r="A189" s="3174">
        <v>41852</v>
      </c>
      <c r="B189" s="3169">
        <v>200</v>
      </c>
      <c r="C189" s="3170">
        <v>2475</v>
      </c>
      <c r="D189" s="3170">
        <v>47715</v>
      </c>
      <c r="E189" s="3170">
        <v>1539.19</v>
      </c>
      <c r="F189" s="3171" t="s">
        <v>4863</v>
      </c>
      <c r="G189" s="3172">
        <v>0.98</v>
      </c>
      <c r="H189" s="3157"/>
    </row>
    <row r="190" spans="1:8" ht="20.100000000000001" hidden="1" customHeight="1" x14ac:dyDescent="0.25">
      <c r="A190" s="3174">
        <v>41883</v>
      </c>
      <c r="B190" s="3169">
        <v>1070</v>
      </c>
      <c r="C190" s="3170">
        <v>2840</v>
      </c>
      <c r="D190" s="3170">
        <v>57825</v>
      </c>
      <c r="E190" s="3170">
        <v>1927.5</v>
      </c>
      <c r="F190" s="3171" t="s">
        <v>4864</v>
      </c>
      <c r="G190" s="3172">
        <v>0.75</v>
      </c>
      <c r="H190" s="3157"/>
    </row>
    <row r="191" spans="1:8" ht="20.100000000000001" hidden="1" customHeight="1" x14ac:dyDescent="0.25">
      <c r="A191" s="3174">
        <v>41913</v>
      </c>
      <c r="B191" s="3169">
        <v>290</v>
      </c>
      <c r="C191" s="3170">
        <v>2710</v>
      </c>
      <c r="D191" s="3170">
        <v>53324</v>
      </c>
      <c r="E191" s="3170">
        <v>1720.13</v>
      </c>
      <c r="F191" s="3171" t="s">
        <v>4865</v>
      </c>
      <c r="G191" s="3172">
        <v>0.72</v>
      </c>
      <c r="H191" s="3157"/>
    </row>
    <row r="192" spans="1:8" ht="20.100000000000001" hidden="1" customHeight="1" x14ac:dyDescent="0.25">
      <c r="A192" s="3174">
        <v>41944</v>
      </c>
      <c r="B192" s="3169">
        <v>125</v>
      </c>
      <c r="C192" s="3170">
        <v>1800</v>
      </c>
      <c r="D192" s="3170">
        <v>30475</v>
      </c>
      <c r="E192" s="3170">
        <v>1015.83</v>
      </c>
      <c r="F192" s="3171" t="s">
        <v>4866</v>
      </c>
      <c r="G192" s="3172">
        <v>0.63</v>
      </c>
      <c r="H192" s="3157"/>
    </row>
    <row r="193" spans="1:8" ht="20.100000000000001" hidden="1" customHeight="1" x14ac:dyDescent="0.25">
      <c r="A193" s="3174">
        <v>41974</v>
      </c>
      <c r="B193" s="3169">
        <v>1105</v>
      </c>
      <c r="C193" s="3170">
        <v>2880</v>
      </c>
      <c r="D193" s="3170">
        <v>62445</v>
      </c>
      <c r="E193" s="3170">
        <v>2014.35</v>
      </c>
      <c r="F193" s="3171" t="s">
        <v>4867</v>
      </c>
      <c r="G193" s="3172">
        <v>2.2999999999999998</v>
      </c>
      <c r="H193" s="3157"/>
    </row>
    <row r="194" spans="1:8" ht="20.100000000000001" hidden="1" customHeight="1" x14ac:dyDescent="0.25">
      <c r="A194" s="3174">
        <v>42005</v>
      </c>
      <c r="B194" s="3169">
        <v>175</v>
      </c>
      <c r="C194" s="3170">
        <v>1150</v>
      </c>
      <c r="D194" s="3170">
        <v>18123</v>
      </c>
      <c r="E194" s="3170">
        <v>584.61</v>
      </c>
      <c r="F194" s="3171" t="s">
        <v>4868</v>
      </c>
      <c r="G194" s="3172">
        <v>2.5299999999999998</v>
      </c>
      <c r="H194" s="3157"/>
    </row>
    <row r="195" spans="1:8" ht="20.100000000000001" hidden="1" customHeight="1" x14ac:dyDescent="0.25">
      <c r="A195" s="3174">
        <v>42036</v>
      </c>
      <c r="B195" s="3169">
        <v>95</v>
      </c>
      <c r="C195" s="3170">
        <v>1460</v>
      </c>
      <c r="D195" s="3170">
        <v>20972</v>
      </c>
      <c r="E195" s="3170">
        <v>749</v>
      </c>
      <c r="F195" s="3171" t="s">
        <v>4869</v>
      </c>
      <c r="G195" s="3172">
        <v>2.0299999999999998</v>
      </c>
      <c r="H195" s="3157"/>
    </row>
    <row r="196" spans="1:8" ht="20.100000000000001" hidden="1" customHeight="1" x14ac:dyDescent="0.25">
      <c r="A196" s="3174">
        <v>42064</v>
      </c>
      <c r="B196" s="3169">
        <v>50</v>
      </c>
      <c r="C196" s="3170">
        <v>1175</v>
      </c>
      <c r="D196" s="3170">
        <v>10260</v>
      </c>
      <c r="E196" s="3170">
        <v>330.97</v>
      </c>
      <c r="F196" s="3171" t="s">
        <v>3974</v>
      </c>
      <c r="G196" s="3172">
        <v>1.91</v>
      </c>
      <c r="H196" s="3157"/>
    </row>
    <row r="197" spans="1:8" ht="20.100000000000001" hidden="1" customHeight="1" x14ac:dyDescent="0.25">
      <c r="A197" s="3174">
        <v>42095</v>
      </c>
      <c r="B197" s="3169">
        <v>100</v>
      </c>
      <c r="C197" s="3170">
        <v>800</v>
      </c>
      <c r="D197" s="3170">
        <v>9785</v>
      </c>
      <c r="E197" s="3170">
        <v>349.46</v>
      </c>
      <c r="F197" s="3171" t="s">
        <v>4870</v>
      </c>
      <c r="G197" s="3172">
        <v>1.68</v>
      </c>
      <c r="H197" s="3157"/>
    </row>
    <row r="198" spans="1:8" ht="20.100000000000001" hidden="1" customHeight="1" x14ac:dyDescent="0.25">
      <c r="A198" s="3174">
        <v>42125</v>
      </c>
      <c r="B198" s="3169">
        <v>40</v>
      </c>
      <c r="C198" s="3170">
        <v>165</v>
      </c>
      <c r="D198" s="3170">
        <v>960</v>
      </c>
      <c r="E198" s="3170">
        <v>120</v>
      </c>
      <c r="F198" s="3171" t="s">
        <v>4871</v>
      </c>
      <c r="G198" s="3172">
        <v>1.47</v>
      </c>
      <c r="H198" s="3157"/>
    </row>
    <row r="199" spans="1:8" ht="20.100000000000001" hidden="1" customHeight="1" x14ac:dyDescent="0.25">
      <c r="A199" s="3174">
        <v>42156</v>
      </c>
      <c r="B199" s="3169">
        <v>25</v>
      </c>
      <c r="C199" s="3170">
        <v>425</v>
      </c>
      <c r="D199" s="3170">
        <v>2335</v>
      </c>
      <c r="E199" s="3170">
        <v>194.58</v>
      </c>
      <c r="F199" s="3171" t="s">
        <v>4786</v>
      </c>
      <c r="G199" s="3172">
        <v>1.06</v>
      </c>
      <c r="H199" s="3157"/>
    </row>
    <row r="200" spans="1:8" ht="20.100000000000001" hidden="1" customHeight="1" x14ac:dyDescent="0.25">
      <c r="A200" s="3174">
        <v>42186</v>
      </c>
      <c r="B200" s="3169">
        <v>25</v>
      </c>
      <c r="C200" s="3170">
        <v>100</v>
      </c>
      <c r="D200" s="3170">
        <v>445</v>
      </c>
      <c r="E200" s="3170">
        <v>55.63</v>
      </c>
      <c r="F200" s="3171" t="s">
        <v>4783</v>
      </c>
      <c r="G200" s="3172">
        <v>0.99</v>
      </c>
      <c r="H200" s="3157"/>
    </row>
    <row r="201" spans="1:8" ht="20.100000000000001" hidden="1" customHeight="1" x14ac:dyDescent="0.25">
      <c r="A201" s="3174">
        <v>42217</v>
      </c>
      <c r="B201" s="3169">
        <v>250</v>
      </c>
      <c r="C201" s="3170">
        <v>1880</v>
      </c>
      <c r="D201" s="3170">
        <v>7560</v>
      </c>
      <c r="E201" s="3170">
        <v>687.27</v>
      </c>
      <c r="F201" s="3171" t="s">
        <v>3944</v>
      </c>
      <c r="G201" s="3172">
        <v>1.1000000000000001</v>
      </c>
      <c r="H201" s="3157"/>
    </row>
    <row r="202" spans="1:8" ht="20.100000000000001" hidden="1" customHeight="1" x14ac:dyDescent="0.25">
      <c r="A202" s="3174">
        <v>42248</v>
      </c>
      <c r="B202" s="3169">
        <v>16</v>
      </c>
      <c r="C202" s="3170">
        <v>530</v>
      </c>
      <c r="D202" s="3170">
        <v>5116</v>
      </c>
      <c r="E202" s="3170">
        <v>222.43</v>
      </c>
      <c r="F202" s="3171" t="s">
        <v>3888</v>
      </c>
      <c r="G202" s="3172">
        <v>1.18</v>
      </c>
      <c r="H202" s="3157"/>
    </row>
    <row r="203" spans="1:8" ht="20.100000000000001" hidden="1" customHeight="1" x14ac:dyDescent="0.25">
      <c r="A203" s="3174">
        <v>42278</v>
      </c>
      <c r="B203" s="3169">
        <v>25</v>
      </c>
      <c r="C203" s="3170">
        <v>1095</v>
      </c>
      <c r="D203" s="3170">
        <v>6250</v>
      </c>
      <c r="E203" s="3170">
        <v>297.62</v>
      </c>
      <c r="F203" s="3171" t="s">
        <v>4872</v>
      </c>
      <c r="G203" s="3172">
        <v>1.1100000000000001</v>
      </c>
      <c r="H203" s="3157"/>
    </row>
    <row r="204" spans="1:8" ht="20.100000000000001" hidden="1" customHeight="1" x14ac:dyDescent="0.25">
      <c r="A204" s="3174">
        <v>42309</v>
      </c>
      <c r="B204" s="3169">
        <v>80</v>
      </c>
      <c r="C204" s="3170">
        <v>515</v>
      </c>
      <c r="D204" s="3170">
        <v>8780</v>
      </c>
      <c r="E204" s="3170">
        <v>313.57</v>
      </c>
      <c r="F204" s="3171" t="s">
        <v>4873</v>
      </c>
      <c r="G204" s="3172">
        <v>1.1100000000000001</v>
      </c>
      <c r="H204" s="3157"/>
    </row>
    <row r="205" spans="1:8" ht="20.100000000000001" hidden="1" customHeight="1" x14ac:dyDescent="0.25">
      <c r="A205" s="3183">
        <v>42339</v>
      </c>
      <c r="B205" s="3184">
        <v>100</v>
      </c>
      <c r="C205" s="3185">
        <v>555</v>
      </c>
      <c r="D205" s="3185">
        <v>9405</v>
      </c>
      <c r="E205" s="3185">
        <v>303.39</v>
      </c>
      <c r="F205" s="3186" t="s">
        <v>4782</v>
      </c>
      <c r="G205" s="3187">
        <v>1.28</v>
      </c>
      <c r="H205" s="3157"/>
    </row>
    <row r="206" spans="1:8" ht="20.100000000000001" hidden="1" customHeight="1" x14ac:dyDescent="0.25">
      <c r="A206" s="3174">
        <v>42370</v>
      </c>
      <c r="B206" s="3169">
        <v>20</v>
      </c>
      <c r="C206" s="3170">
        <v>420</v>
      </c>
      <c r="D206" s="3170">
        <v>5370</v>
      </c>
      <c r="E206" s="3170">
        <v>173.23</v>
      </c>
      <c r="F206" s="3171" t="s">
        <v>1912</v>
      </c>
      <c r="G206" s="3172">
        <v>1.6</v>
      </c>
      <c r="H206" s="3157"/>
    </row>
    <row r="207" spans="1:8" ht="20.100000000000001" hidden="1" customHeight="1" x14ac:dyDescent="0.25">
      <c r="A207" s="3174">
        <v>42401</v>
      </c>
      <c r="B207" s="3169">
        <v>105</v>
      </c>
      <c r="C207" s="3170">
        <v>1830</v>
      </c>
      <c r="D207" s="3170">
        <v>20405</v>
      </c>
      <c r="E207" s="3170">
        <v>703.62</v>
      </c>
      <c r="F207" s="3171" t="s">
        <v>4874</v>
      </c>
      <c r="G207" s="3172">
        <v>1.56</v>
      </c>
      <c r="H207" s="3157"/>
    </row>
    <row r="208" spans="1:8" ht="20.100000000000001" hidden="1" customHeight="1" x14ac:dyDescent="0.25">
      <c r="A208" s="3174">
        <v>42430</v>
      </c>
      <c r="B208" s="3169">
        <v>125</v>
      </c>
      <c r="C208" s="3170">
        <v>775</v>
      </c>
      <c r="D208" s="3170">
        <v>8305</v>
      </c>
      <c r="E208" s="3170">
        <v>319.42</v>
      </c>
      <c r="F208" s="3171" t="s">
        <v>4875</v>
      </c>
      <c r="G208" s="3172">
        <v>1.46</v>
      </c>
      <c r="H208" s="3157"/>
    </row>
    <row r="209" spans="1:8" ht="20.100000000000001" hidden="1" customHeight="1" x14ac:dyDescent="0.25">
      <c r="A209" s="3174">
        <v>42461</v>
      </c>
      <c r="B209" s="3169">
        <v>250</v>
      </c>
      <c r="C209" s="3170">
        <v>1980</v>
      </c>
      <c r="D209" s="3170">
        <v>24710</v>
      </c>
      <c r="E209" s="3170">
        <v>823.67</v>
      </c>
      <c r="F209" s="3171" t="s">
        <v>4876</v>
      </c>
      <c r="G209" s="3172">
        <v>1.45</v>
      </c>
      <c r="H209" s="3157"/>
    </row>
    <row r="210" spans="1:8" ht="20.100000000000001" hidden="1" customHeight="1" x14ac:dyDescent="0.25">
      <c r="A210" s="3174">
        <v>42491</v>
      </c>
      <c r="B210" s="3169">
        <v>30</v>
      </c>
      <c r="C210" s="3170">
        <v>1980</v>
      </c>
      <c r="D210" s="3170">
        <v>4920</v>
      </c>
      <c r="E210" s="3170">
        <v>378.46</v>
      </c>
      <c r="F210" s="3171" t="s">
        <v>4792</v>
      </c>
      <c r="G210" s="3172">
        <v>1.58</v>
      </c>
      <c r="H210" s="3157"/>
    </row>
    <row r="211" spans="1:8" ht="20.100000000000001" hidden="1" customHeight="1" x14ac:dyDescent="0.25">
      <c r="A211" s="3174">
        <v>42522</v>
      </c>
      <c r="B211" s="3169">
        <v>30</v>
      </c>
      <c r="C211" s="3170">
        <v>975</v>
      </c>
      <c r="D211" s="3170">
        <v>13740</v>
      </c>
      <c r="E211" s="3170">
        <v>528.46</v>
      </c>
      <c r="F211" s="3171" t="s">
        <v>4877</v>
      </c>
      <c r="G211" s="3172">
        <v>1.38</v>
      </c>
      <c r="H211" s="3157"/>
    </row>
    <row r="212" spans="1:8" ht="20.100000000000001" hidden="1" customHeight="1" x14ac:dyDescent="0.25">
      <c r="A212" s="3174">
        <v>42552</v>
      </c>
      <c r="B212" s="3169">
        <v>100</v>
      </c>
      <c r="C212" s="3170">
        <v>2830</v>
      </c>
      <c r="D212" s="3170">
        <v>30170</v>
      </c>
      <c r="E212" s="3170">
        <v>1005.67</v>
      </c>
      <c r="F212" s="3171" t="s">
        <v>2758</v>
      </c>
      <c r="G212" s="3172">
        <v>2.63</v>
      </c>
      <c r="H212" s="3157"/>
    </row>
    <row r="213" spans="1:8" ht="20.100000000000001" hidden="1" customHeight="1" x14ac:dyDescent="0.25">
      <c r="A213" s="3174">
        <v>42583</v>
      </c>
      <c r="B213" s="3169">
        <v>100</v>
      </c>
      <c r="C213" s="3170">
        <v>775</v>
      </c>
      <c r="D213" s="3170">
        <v>10245</v>
      </c>
      <c r="E213" s="3170">
        <v>330.48</v>
      </c>
      <c r="F213" s="3171" t="s">
        <v>4878</v>
      </c>
      <c r="G213" s="3172">
        <v>1.423</v>
      </c>
      <c r="H213" s="3157"/>
    </row>
    <row r="214" spans="1:8" ht="20.100000000000001" hidden="1" customHeight="1" x14ac:dyDescent="0.25">
      <c r="A214" s="3174">
        <v>42614</v>
      </c>
      <c r="B214" s="3169">
        <v>75</v>
      </c>
      <c r="C214" s="3170">
        <v>1005</v>
      </c>
      <c r="D214" s="3170">
        <v>13065</v>
      </c>
      <c r="E214" s="3170">
        <v>522.6</v>
      </c>
      <c r="F214" s="3171" t="s">
        <v>4879</v>
      </c>
      <c r="G214" s="3172">
        <v>1.37</v>
      </c>
      <c r="H214" s="3157"/>
    </row>
    <row r="215" spans="1:8" ht="20.100000000000001" hidden="1" customHeight="1" x14ac:dyDescent="0.25">
      <c r="A215" s="3174">
        <v>42644</v>
      </c>
      <c r="B215" s="3169">
        <v>200</v>
      </c>
      <c r="C215" s="3170">
        <v>2010</v>
      </c>
      <c r="D215" s="3170">
        <v>25120</v>
      </c>
      <c r="E215" s="3170">
        <v>810</v>
      </c>
      <c r="F215" s="3171" t="s">
        <v>4879</v>
      </c>
      <c r="G215" s="3172">
        <v>1.39</v>
      </c>
      <c r="H215" s="3157"/>
    </row>
    <row r="216" spans="1:8" ht="20.100000000000001" hidden="1" customHeight="1" x14ac:dyDescent="0.25">
      <c r="A216" s="3174">
        <v>42675</v>
      </c>
      <c r="B216" s="3169">
        <v>100</v>
      </c>
      <c r="C216" s="3170">
        <v>1780</v>
      </c>
      <c r="D216" s="3170">
        <v>16430</v>
      </c>
      <c r="E216" s="3170">
        <v>547.66999999999996</v>
      </c>
      <c r="F216" s="3171" t="s">
        <v>4880</v>
      </c>
      <c r="G216" s="3172">
        <v>1.66</v>
      </c>
      <c r="H216" s="3157"/>
    </row>
    <row r="217" spans="1:8" ht="20.100000000000001" hidden="1" customHeight="1" x14ac:dyDescent="0.25">
      <c r="A217" s="3174">
        <v>42705</v>
      </c>
      <c r="B217" s="3169">
        <v>50</v>
      </c>
      <c r="C217" s="3170">
        <v>420</v>
      </c>
      <c r="D217" s="3170">
        <v>5285</v>
      </c>
      <c r="E217" s="3170">
        <v>170.48</v>
      </c>
      <c r="F217" s="3171" t="s">
        <v>4875</v>
      </c>
      <c r="G217" s="3172">
        <v>1.52</v>
      </c>
      <c r="H217" s="3157"/>
    </row>
    <row r="218" spans="1:8" ht="20.100000000000001" hidden="1" customHeight="1" x14ac:dyDescent="0.25">
      <c r="A218" s="3188">
        <v>42736</v>
      </c>
      <c r="B218" s="3189">
        <v>50</v>
      </c>
      <c r="C218" s="3190">
        <v>250</v>
      </c>
      <c r="D218" s="3190">
        <v>3100</v>
      </c>
      <c r="E218" s="3190">
        <v>124</v>
      </c>
      <c r="F218" s="3176" t="s">
        <v>4881</v>
      </c>
      <c r="G218" s="3191">
        <v>1.31</v>
      </c>
      <c r="H218" s="3157"/>
    </row>
    <row r="219" spans="1:8" ht="20.100000000000001" hidden="1" customHeight="1" x14ac:dyDescent="0.25">
      <c r="A219" s="3174">
        <v>42767</v>
      </c>
      <c r="B219" s="3169">
        <v>50</v>
      </c>
      <c r="C219" s="3170">
        <v>600</v>
      </c>
      <c r="D219" s="3170">
        <v>4891</v>
      </c>
      <c r="E219" s="3170">
        <v>232.9</v>
      </c>
      <c r="F219" s="3171" t="s">
        <v>4882</v>
      </c>
      <c r="G219" s="3172">
        <v>1.08</v>
      </c>
      <c r="H219" s="3157"/>
    </row>
    <row r="220" spans="1:8" ht="20.100000000000001" hidden="1" customHeight="1" x14ac:dyDescent="0.25">
      <c r="A220" s="3174">
        <v>42795</v>
      </c>
      <c r="B220" s="3169">
        <v>70.5</v>
      </c>
      <c r="C220" s="3170">
        <v>1205.5</v>
      </c>
      <c r="D220" s="3170">
        <v>15525.5</v>
      </c>
      <c r="E220" s="3170">
        <v>500.82</v>
      </c>
      <c r="F220" s="3171" t="s">
        <v>4882</v>
      </c>
      <c r="G220" s="3172">
        <v>1.1499999999999999</v>
      </c>
      <c r="H220" s="3157"/>
    </row>
    <row r="221" spans="1:8" ht="20.100000000000001" hidden="1" customHeight="1" x14ac:dyDescent="0.25">
      <c r="A221" s="3174">
        <v>42826</v>
      </c>
      <c r="B221" s="3169">
        <v>20.5</v>
      </c>
      <c r="C221" s="3170">
        <v>1040.5</v>
      </c>
      <c r="D221" s="3170">
        <v>8445</v>
      </c>
      <c r="E221" s="3170">
        <v>281.5</v>
      </c>
      <c r="F221" s="3171" t="s">
        <v>4882</v>
      </c>
      <c r="G221" s="3172">
        <v>1.0900000000000001</v>
      </c>
      <c r="H221" s="3157"/>
    </row>
    <row r="222" spans="1:8" ht="20.100000000000001" hidden="1" customHeight="1" x14ac:dyDescent="0.25">
      <c r="A222" s="3174">
        <v>42856</v>
      </c>
      <c r="B222" s="3169">
        <v>20.5</v>
      </c>
      <c r="C222" s="3170">
        <v>420.5</v>
      </c>
      <c r="D222" s="3170">
        <v>3537.5</v>
      </c>
      <c r="E222" s="3170">
        <v>117.92</v>
      </c>
      <c r="F222" s="3171" t="s">
        <v>4883</v>
      </c>
      <c r="G222" s="3172">
        <v>1.23</v>
      </c>
      <c r="H222" s="3157"/>
    </row>
    <row r="223" spans="1:8" ht="20.100000000000001" hidden="1" customHeight="1" x14ac:dyDescent="0.25">
      <c r="A223" s="3174">
        <v>42887</v>
      </c>
      <c r="B223" s="3169">
        <v>50</v>
      </c>
      <c r="C223" s="3170">
        <v>450</v>
      </c>
      <c r="D223" s="3170">
        <v>3605</v>
      </c>
      <c r="E223" s="3170">
        <v>171.67</v>
      </c>
      <c r="F223" s="3171" t="s">
        <v>4884</v>
      </c>
      <c r="G223" s="3172">
        <v>1.01</v>
      </c>
      <c r="H223" s="3157"/>
    </row>
    <row r="224" spans="1:8" ht="20.100000000000001" hidden="1" customHeight="1" x14ac:dyDescent="0.25">
      <c r="A224" s="3174">
        <v>42917</v>
      </c>
      <c r="B224" s="3169">
        <v>50</v>
      </c>
      <c r="C224" s="3170">
        <v>600</v>
      </c>
      <c r="D224" s="3170">
        <v>5820</v>
      </c>
      <c r="E224" s="3170">
        <v>291</v>
      </c>
      <c r="F224" s="3171" t="s">
        <v>4885</v>
      </c>
      <c r="G224" s="3172">
        <v>0.83</v>
      </c>
      <c r="H224" s="3157"/>
    </row>
    <row r="225" spans="1:8" ht="20.100000000000001" hidden="1" customHeight="1" x14ac:dyDescent="0.25">
      <c r="A225" s="3174">
        <v>42948</v>
      </c>
      <c r="B225" s="3169">
        <v>100</v>
      </c>
      <c r="C225" s="3170">
        <v>475</v>
      </c>
      <c r="D225" s="3170">
        <v>2510</v>
      </c>
      <c r="E225" s="3170">
        <v>313.75</v>
      </c>
      <c r="F225" s="3171" t="s">
        <v>4886</v>
      </c>
      <c r="G225" s="3172">
        <v>0.8</v>
      </c>
      <c r="H225" s="3157"/>
    </row>
    <row r="226" spans="1:8" ht="20.100000000000001" hidden="1" customHeight="1" x14ac:dyDescent="0.25">
      <c r="A226" s="3174">
        <v>42979</v>
      </c>
      <c r="B226" s="3169">
        <v>150</v>
      </c>
      <c r="C226" s="3170">
        <v>750</v>
      </c>
      <c r="D226" s="3170">
        <v>7300</v>
      </c>
      <c r="E226" s="3170">
        <v>456.25</v>
      </c>
      <c r="F226" s="3171" t="s">
        <v>4887</v>
      </c>
      <c r="G226" s="3172">
        <v>1.01</v>
      </c>
      <c r="H226" s="3157"/>
    </row>
    <row r="227" spans="1:8" ht="20.100000000000001" hidden="1" customHeight="1" x14ac:dyDescent="0.25">
      <c r="A227" s="3174">
        <v>43009</v>
      </c>
      <c r="B227" s="3169">
        <v>10</v>
      </c>
      <c r="C227" s="3170">
        <v>1570</v>
      </c>
      <c r="D227" s="3170">
        <v>18570</v>
      </c>
      <c r="E227" s="3170">
        <v>599</v>
      </c>
      <c r="F227" s="3171" t="s">
        <v>4888</v>
      </c>
      <c r="G227" s="3172">
        <v>0.92</v>
      </c>
      <c r="H227" s="3157"/>
    </row>
    <row r="228" spans="1:8" ht="20.100000000000001" hidden="1" customHeight="1" x14ac:dyDescent="0.25">
      <c r="A228" s="3174">
        <v>43040</v>
      </c>
      <c r="B228" s="3169">
        <v>25</v>
      </c>
      <c r="C228" s="3170">
        <v>980</v>
      </c>
      <c r="D228" s="3170">
        <v>14235</v>
      </c>
      <c r="E228" s="3170">
        <v>508.39</v>
      </c>
      <c r="F228" s="3171" t="s">
        <v>4889</v>
      </c>
      <c r="G228" s="3172">
        <v>1.02</v>
      </c>
      <c r="H228" s="3157"/>
    </row>
    <row r="229" spans="1:8" ht="20.100000000000001" hidden="1" customHeight="1" x14ac:dyDescent="0.25">
      <c r="A229" s="3174">
        <v>43070</v>
      </c>
      <c r="B229" s="3169">
        <v>50</v>
      </c>
      <c r="C229" s="3170">
        <v>1385</v>
      </c>
      <c r="D229" s="3170">
        <v>20925</v>
      </c>
      <c r="E229" s="3170">
        <v>747</v>
      </c>
      <c r="F229" s="3171" t="s">
        <v>4890</v>
      </c>
      <c r="G229" s="3172">
        <v>1.28</v>
      </c>
      <c r="H229" s="3157"/>
    </row>
    <row r="230" spans="1:8" ht="20.100000000000001" hidden="1" customHeight="1" x14ac:dyDescent="0.25">
      <c r="A230" s="3174">
        <v>43101</v>
      </c>
      <c r="B230" s="3169">
        <v>175</v>
      </c>
      <c r="C230" s="3170">
        <v>2600</v>
      </c>
      <c r="D230" s="3170">
        <v>40265</v>
      </c>
      <c r="E230" s="3170">
        <v>1298.8699999999999</v>
      </c>
      <c r="F230" s="3171" t="s">
        <v>4891</v>
      </c>
      <c r="G230" s="3172">
        <v>1.37</v>
      </c>
      <c r="H230" s="3157"/>
    </row>
    <row r="231" spans="1:8" ht="20.100000000000001" hidden="1" customHeight="1" x14ac:dyDescent="0.25">
      <c r="A231" s="3174">
        <v>43132</v>
      </c>
      <c r="B231" s="3169">
        <v>550</v>
      </c>
      <c r="C231" s="3170">
        <v>4200</v>
      </c>
      <c r="D231" s="3170">
        <v>58260</v>
      </c>
      <c r="E231" s="3170">
        <v>2080.71</v>
      </c>
      <c r="F231" s="3171" t="s">
        <v>4892</v>
      </c>
      <c r="G231" s="3172">
        <v>2.36</v>
      </c>
      <c r="H231" s="3157"/>
    </row>
    <row r="232" spans="1:8" ht="20.100000000000001" hidden="1" customHeight="1" x14ac:dyDescent="0.25">
      <c r="A232" s="3174">
        <v>43160</v>
      </c>
      <c r="B232" s="3169">
        <v>100</v>
      </c>
      <c r="C232" s="3170">
        <v>1600</v>
      </c>
      <c r="D232" s="3170">
        <v>16760</v>
      </c>
      <c r="E232" s="3170">
        <v>540.65</v>
      </c>
      <c r="F232" s="3171" t="s">
        <v>4893</v>
      </c>
      <c r="G232" s="3172">
        <v>2.99</v>
      </c>
      <c r="H232" s="3157"/>
    </row>
    <row r="233" spans="1:8" ht="20.100000000000001" hidden="1" customHeight="1" x14ac:dyDescent="0.25">
      <c r="A233" s="3174">
        <v>43191</v>
      </c>
      <c r="B233" s="3169">
        <v>275</v>
      </c>
      <c r="C233" s="3170">
        <v>3045</v>
      </c>
      <c r="D233" s="3170">
        <v>59510</v>
      </c>
      <c r="E233" s="3170">
        <v>1983.67</v>
      </c>
      <c r="F233" s="3171" t="s">
        <v>4894</v>
      </c>
      <c r="G233" s="3172">
        <v>3.46</v>
      </c>
      <c r="H233" s="3157"/>
    </row>
    <row r="234" spans="1:8" ht="20.100000000000001" hidden="1" customHeight="1" x14ac:dyDescent="0.25">
      <c r="A234" s="3174">
        <v>43221</v>
      </c>
      <c r="B234" s="3169">
        <v>200</v>
      </c>
      <c r="C234" s="3170">
        <v>1575</v>
      </c>
      <c r="D234" s="3170">
        <v>25625</v>
      </c>
      <c r="E234" s="3170">
        <v>826.61</v>
      </c>
      <c r="F234" s="3171" t="s">
        <v>4895</v>
      </c>
      <c r="G234" s="3172">
        <v>3.41</v>
      </c>
      <c r="H234" s="3157"/>
    </row>
    <row r="235" spans="1:8" ht="20.100000000000001" hidden="1" customHeight="1" x14ac:dyDescent="0.25">
      <c r="A235" s="3174">
        <v>43252</v>
      </c>
      <c r="B235" s="3169">
        <v>400</v>
      </c>
      <c r="C235" s="3170">
        <v>2610</v>
      </c>
      <c r="D235" s="3170">
        <v>37945</v>
      </c>
      <c r="E235" s="3170">
        <v>1264.83</v>
      </c>
      <c r="F235" s="3171" t="s">
        <v>4896</v>
      </c>
      <c r="G235" s="3172">
        <v>3.38</v>
      </c>
      <c r="H235" s="3157"/>
    </row>
    <row r="236" spans="1:8" ht="20.100000000000001" hidden="1" customHeight="1" x14ac:dyDescent="0.25">
      <c r="A236" s="3174">
        <v>43282</v>
      </c>
      <c r="B236" s="3169">
        <v>75</v>
      </c>
      <c r="C236" s="3170">
        <v>2470</v>
      </c>
      <c r="D236" s="3170">
        <v>14870</v>
      </c>
      <c r="E236" s="3170">
        <v>479.67741935483872</v>
      </c>
      <c r="F236" s="3171" t="s">
        <v>4897</v>
      </c>
      <c r="G236" s="3172">
        <v>3.3753711163416278</v>
      </c>
      <c r="H236" s="3157"/>
    </row>
    <row r="237" spans="1:8" ht="20.100000000000001" hidden="1" customHeight="1" x14ac:dyDescent="0.25">
      <c r="A237" s="3174">
        <v>43313</v>
      </c>
      <c r="B237" s="3169">
        <v>50</v>
      </c>
      <c r="C237" s="3170">
        <v>1900</v>
      </c>
      <c r="D237" s="3170">
        <v>12700</v>
      </c>
      <c r="E237" s="3170">
        <v>635</v>
      </c>
      <c r="F237" s="3171" t="s">
        <v>4895</v>
      </c>
      <c r="G237" s="3172">
        <v>3.48</v>
      </c>
      <c r="H237" s="3157"/>
    </row>
    <row r="238" spans="1:8" ht="20.100000000000001" hidden="1" customHeight="1" x14ac:dyDescent="0.25">
      <c r="A238" s="3174">
        <v>43344</v>
      </c>
      <c r="B238" s="3169">
        <v>70</v>
      </c>
      <c r="C238" s="3170">
        <v>1625</v>
      </c>
      <c r="D238" s="3170">
        <v>17300</v>
      </c>
      <c r="E238" s="3170">
        <v>720.83</v>
      </c>
      <c r="F238" s="3171" t="s">
        <v>4898</v>
      </c>
      <c r="G238" s="3172">
        <v>3.34</v>
      </c>
      <c r="H238" s="3157"/>
    </row>
    <row r="239" spans="1:8" ht="20.100000000000001" hidden="1" customHeight="1" x14ac:dyDescent="0.25">
      <c r="A239" s="3174">
        <v>43374</v>
      </c>
      <c r="B239" s="3169">
        <v>75</v>
      </c>
      <c r="C239" s="3170">
        <v>1380</v>
      </c>
      <c r="D239" s="3170">
        <v>18980</v>
      </c>
      <c r="E239" s="3170">
        <v>790.83</v>
      </c>
      <c r="F239" s="3171" t="s">
        <v>4899</v>
      </c>
      <c r="G239" s="3172">
        <v>3.49</v>
      </c>
      <c r="H239" s="3157"/>
    </row>
    <row r="240" spans="1:8" ht="20.100000000000001" hidden="1" customHeight="1" x14ac:dyDescent="0.25">
      <c r="A240" s="3174">
        <v>43405</v>
      </c>
      <c r="B240" s="3169">
        <v>100</v>
      </c>
      <c r="C240" s="3170">
        <v>1550</v>
      </c>
      <c r="D240" s="3170">
        <v>25255</v>
      </c>
      <c r="E240" s="3170">
        <v>870.86</v>
      </c>
      <c r="F240" s="3171" t="s">
        <v>4900</v>
      </c>
      <c r="G240" s="3172">
        <v>3.26</v>
      </c>
      <c r="H240" s="3157"/>
    </row>
    <row r="241" spans="1:8" ht="20.100000000000001" hidden="1" customHeight="1" x14ac:dyDescent="0.25">
      <c r="A241" s="3174">
        <v>43435</v>
      </c>
      <c r="B241" s="3169">
        <v>100</v>
      </c>
      <c r="C241" s="3170">
        <v>2528</v>
      </c>
      <c r="D241" s="3170">
        <v>27474</v>
      </c>
      <c r="E241" s="3170">
        <v>1017.56</v>
      </c>
      <c r="F241" s="3171" t="s">
        <v>4901</v>
      </c>
      <c r="G241" s="3172">
        <v>3.44</v>
      </c>
      <c r="H241" s="3157"/>
    </row>
    <row r="242" spans="1:8" ht="20.100000000000001" hidden="1" customHeight="1" x14ac:dyDescent="0.25">
      <c r="A242" s="3174">
        <v>43466</v>
      </c>
      <c r="B242" s="3169">
        <v>453</v>
      </c>
      <c r="C242" s="3170">
        <v>3203</v>
      </c>
      <c r="D242" s="3170">
        <v>49388</v>
      </c>
      <c r="E242" s="3170">
        <v>1593.16</v>
      </c>
      <c r="F242" s="3171" t="s">
        <v>4010</v>
      </c>
      <c r="G242" s="3172">
        <v>3.74</v>
      </c>
      <c r="H242" s="3157"/>
    </row>
    <row r="243" spans="1:8" ht="20.100000000000001" hidden="1" customHeight="1" x14ac:dyDescent="0.25">
      <c r="A243" s="3174">
        <v>43497</v>
      </c>
      <c r="B243" s="3169">
        <v>453</v>
      </c>
      <c r="C243" s="3170">
        <v>2283</v>
      </c>
      <c r="D243" s="3170">
        <v>31848</v>
      </c>
      <c r="E243" s="3170">
        <v>1137.43</v>
      </c>
      <c r="F243" s="3171" t="s">
        <v>4902</v>
      </c>
      <c r="G243" s="3172">
        <v>3.86</v>
      </c>
      <c r="H243" s="3157"/>
    </row>
    <row r="244" spans="1:8" ht="20.100000000000001" hidden="1" customHeight="1" x14ac:dyDescent="0.25">
      <c r="A244" s="3174">
        <v>43525</v>
      </c>
      <c r="B244" s="3169">
        <v>592</v>
      </c>
      <c r="C244" s="3170">
        <v>1292</v>
      </c>
      <c r="D244" s="3170">
        <v>22727</v>
      </c>
      <c r="E244" s="3170">
        <v>733.13</v>
      </c>
      <c r="F244" s="3171" t="s">
        <v>4903</v>
      </c>
      <c r="G244" s="3172">
        <v>4.29</v>
      </c>
      <c r="H244" s="3157"/>
    </row>
    <row r="245" spans="1:8" ht="20.100000000000001" hidden="1" customHeight="1" x14ac:dyDescent="0.25">
      <c r="A245" s="3174">
        <v>43556</v>
      </c>
      <c r="B245" s="3169">
        <v>154</v>
      </c>
      <c r="C245" s="3170">
        <v>1509</v>
      </c>
      <c r="D245" s="3170">
        <v>24350</v>
      </c>
      <c r="E245" s="3170">
        <v>811.67</v>
      </c>
      <c r="F245" s="3171" t="s">
        <v>4904</v>
      </c>
      <c r="G245" s="3172">
        <v>3.65</v>
      </c>
      <c r="H245" s="3157"/>
    </row>
    <row r="246" spans="1:8" ht="20.100000000000001" hidden="1" customHeight="1" x14ac:dyDescent="0.25">
      <c r="A246" s="3174">
        <v>43586</v>
      </c>
      <c r="B246" s="3169">
        <v>29</v>
      </c>
      <c r="C246" s="3170">
        <v>1350</v>
      </c>
      <c r="D246" s="3170">
        <v>11451</v>
      </c>
      <c r="E246" s="3170">
        <v>440.42</v>
      </c>
      <c r="F246" s="3171" t="s">
        <v>4905</v>
      </c>
      <c r="G246" s="3172">
        <v>2.89</v>
      </c>
      <c r="H246" s="3157"/>
    </row>
    <row r="247" spans="1:8" ht="20.100000000000001" hidden="1" customHeight="1" x14ac:dyDescent="0.25">
      <c r="A247" s="3174">
        <v>43617</v>
      </c>
      <c r="B247" s="3169">
        <v>100</v>
      </c>
      <c r="C247" s="3170">
        <v>1425</v>
      </c>
      <c r="D247" s="3170">
        <v>13735</v>
      </c>
      <c r="E247" s="3170">
        <v>528.27</v>
      </c>
      <c r="F247" s="3192" t="s">
        <v>4906</v>
      </c>
      <c r="G247" s="3172">
        <v>2.06</v>
      </c>
      <c r="H247" s="3157"/>
    </row>
    <row r="248" spans="1:8" ht="20.100000000000001" hidden="1" customHeight="1" thickTop="1" x14ac:dyDescent="0.25">
      <c r="A248" s="3174">
        <v>43647</v>
      </c>
      <c r="B248" s="3154">
        <v>50</v>
      </c>
      <c r="C248" s="3014">
        <v>450</v>
      </c>
      <c r="D248" s="3014">
        <v>4400</v>
      </c>
      <c r="E248" s="3014">
        <v>191</v>
      </c>
      <c r="F248" s="3193" t="s">
        <v>4907</v>
      </c>
      <c r="G248" s="3162">
        <v>2.11</v>
      </c>
      <c r="H248" s="3157"/>
    </row>
    <row r="249" spans="1:8" ht="20.100000000000001" hidden="1" customHeight="1" thickTop="1" x14ac:dyDescent="0.25">
      <c r="A249" s="3174">
        <v>43678</v>
      </c>
      <c r="B249" s="3154">
        <v>70</v>
      </c>
      <c r="C249" s="3014">
        <v>1100</v>
      </c>
      <c r="D249" s="3014">
        <v>11920</v>
      </c>
      <c r="E249" s="3014">
        <v>425.71</v>
      </c>
      <c r="F249" s="3193" t="s">
        <v>4826</v>
      </c>
      <c r="G249" s="3162">
        <v>2.11</v>
      </c>
      <c r="H249" s="3157"/>
    </row>
    <row r="250" spans="1:8" ht="20.100000000000001" customHeight="1" thickTop="1" x14ac:dyDescent="0.25">
      <c r="A250" s="3174">
        <v>43709</v>
      </c>
      <c r="B250" s="3154">
        <v>100</v>
      </c>
      <c r="C250" s="3014">
        <v>1100</v>
      </c>
      <c r="D250" s="3014">
        <v>8720</v>
      </c>
      <c r="E250" s="3014">
        <v>290.67</v>
      </c>
      <c r="F250" s="3193" t="s">
        <v>4908</v>
      </c>
      <c r="G250" s="3162">
        <v>2.0699999999999998</v>
      </c>
      <c r="H250" s="3157"/>
    </row>
    <row r="251" spans="1:8" ht="20.100000000000001" customHeight="1" x14ac:dyDescent="0.25">
      <c r="A251" s="3174">
        <v>43739</v>
      </c>
      <c r="B251" s="3154">
        <v>50</v>
      </c>
      <c r="C251" s="3014">
        <v>1500</v>
      </c>
      <c r="D251" s="3014">
        <v>12335</v>
      </c>
      <c r="E251" s="3014">
        <v>397.90322580645159</v>
      </c>
      <c r="F251" s="3193" t="s">
        <v>4909</v>
      </c>
      <c r="G251" s="3162">
        <v>1.9458229023104987</v>
      </c>
      <c r="H251" s="3157"/>
    </row>
    <row r="252" spans="1:8" ht="20.100000000000001" customHeight="1" x14ac:dyDescent="0.25">
      <c r="A252" s="3174">
        <v>43770</v>
      </c>
      <c r="B252" s="3154">
        <v>75</v>
      </c>
      <c r="C252" s="3014">
        <v>1650</v>
      </c>
      <c r="D252" s="3014">
        <v>18135</v>
      </c>
      <c r="E252" s="3014">
        <v>648</v>
      </c>
      <c r="F252" s="3193" t="s">
        <v>4910</v>
      </c>
      <c r="G252" s="3162">
        <v>2.08</v>
      </c>
      <c r="H252" s="3157"/>
    </row>
    <row r="253" spans="1:8" ht="20.100000000000001" customHeight="1" x14ac:dyDescent="0.25">
      <c r="A253" s="3174">
        <v>43800</v>
      </c>
      <c r="B253" s="3154">
        <v>25</v>
      </c>
      <c r="C253" s="3014">
        <v>1600</v>
      </c>
      <c r="D253" s="3014">
        <v>7900</v>
      </c>
      <c r="E253" s="3014">
        <v>359.09</v>
      </c>
      <c r="F253" s="3193" t="s">
        <v>4911</v>
      </c>
      <c r="G253" s="3162">
        <v>2.08</v>
      </c>
      <c r="H253" s="3157"/>
    </row>
    <row r="254" spans="1:8" ht="20.100000000000001" customHeight="1" x14ac:dyDescent="0.25">
      <c r="A254" s="3174">
        <v>43831</v>
      </c>
      <c r="B254" s="3154">
        <v>50</v>
      </c>
      <c r="C254" s="3014">
        <v>1525</v>
      </c>
      <c r="D254" s="3014">
        <v>6415</v>
      </c>
      <c r="E254" s="3014">
        <v>267.29000000000002</v>
      </c>
      <c r="F254" s="3193" t="s">
        <v>3999</v>
      </c>
      <c r="G254" s="3162">
        <v>1.99</v>
      </c>
      <c r="H254" s="3157"/>
    </row>
    <row r="255" spans="1:8" ht="20.100000000000001" customHeight="1" x14ac:dyDescent="0.25">
      <c r="A255" s="3174">
        <v>43862</v>
      </c>
      <c r="B255" s="3154">
        <v>25</v>
      </c>
      <c r="C255" s="3014">
        <v>1525</v>
      </c>
      <c r="D255" s="3014">
        <v>11470</v>
      </c>
      <c r="E255" s="3014">
        <v>459</v>
      </c>
      <c r="F255" s="3193" t="s">
        <v>4912</v>
      </c>
      <c r="G255" s="3162">
        <v>2.09</v>
      </c>
      <c r="H255" s="3157"/>
    </row>
    <row r="256" spans="1:8" ht="20.100000000000001" customHeight="1" x14ac:dyDescent="0.25">
      <c r="A256" s="3174">
        <v>43891</v>
      </c>
      <c r="B256" s="3154">
        <v>35</v>
      </c>
      <c r="C256" s="3014">
        <v>320</v>
      </c>
      <c r="D256" s="3014">
        <v>6165</v>
      </c>
      <c r="E256" s="3014">
        <v>205.5</v>
      </c>
      <c r="F256" s="3193" t="s">
        <v>4913</v>
      </c>
      <c r="G256" s="3162">
        <v>1.56</v>
      </c>
      <c r="H256" s="3157"/>
    </row>
    <row r="257" spans="1:12" ht="20.100000000000001" customHeight="1" x14ac:dyDescent="0.25">
      <c r="A257" s="3174">
        <v>43922</v>
      </c>
      <c r="B257" s="3154">
        <v>100</v>
      </c>
      <c r="C257" s="3014">
        <v>315</v>
      </c>
      <c r="D257" s="3014">
        <v>4415</v>
      </c>
      <c r="E257" s="3014">
        <v>147.16999999999999</v>
      </c>
      <c r="F257" s="3193" t="s">
        <v>4914</v>
      </c>
      <c r="G257" s="3162">
        <v>1.52</v>
      </c>
      <c r="H257" s="3157"/>
    </row>
    <row r="258" spans="1:12" ht="20.100000000000001" customHeight="1" x14ac:dyDescent="0.25">
      <c r="A258" s="3174">
        <v>43952</v>
      </c>
      <c r="B258" s="3154">
        <v>100</v>
      </c>
      <c r="C258" s="3014">
        <v>410</v>
      </c>
      <c r="D258" s="3014">
        <v>2360</v>
      </c>
      <c r="E258" s="3014">
        <v>236</v>
      </c>
      <c r="F258" s="3193" t="s">
        <v>4915</v>
      </c>
      <c r="G258" s="3162">
        <v>1.1200000000000001</v>
      </c>
      <c r="H258" s="3157"/>
    </row>
    <row r="259" spans="1:12" ht="20.100000000000001" customHeight="1" x14ac:dyDescent="0.25">
      <c r="A259" s="3174">
        <v>43983</v>
      </c>
      <c r="B259" s="3154">
        <v>75</v>
      </c>
      <c r="C259" s="3014">
        <v>75</v>
      </c>
      <c r="D259" s="3014">
        <v>75</v>
      </c>
      <c r="E259" s="3014">
        <v>75</v>
      </c>
      <c r="F259" s="3161">
        <v>0.65</v>
      </c>
      <c r="G259" s="3162">
        <v>0.65</v>
      </c>
      <c r="H259" s="3157"/>
    </row>
    <row r="260" spans="1:12" ht="20.100000000000001" customHeight="1" x14ac:dyDescent="0.25">
      <c r="A260" s="3174">
        <v>44013</v>
      </c>
      <c r="B260" s="3154">
        <v>50</v>
      </c>
      <c r="C260" s="3014">
        <v>300</v>
      </c>
      <c r="D260" s="3014">
        <v>3525</v>
      </c>
      <c r="E260" s="3014">
        <v>220.31</v>
      </c>
      <c r="F260" s="3161" t="s">
        <v>4916</v>
      </c>
      <c r="G260" s="3162">
        <v>0.68</v>
      </c>
      <c r="H260" s="3157"/>
    </row>
    <row r="261" spans="1:12" ht="20.100000000000001" customHeight="1" x14ac:dyDescent="0.25">
      <c r="A261" s="3174">
        <v>44044</v>
      </c>
      <c r="B261" s="3154">
        <v>100</v>
      </c>
      <c r="C261" s="3014">
        <v>750</v>
      </c>
      <c r="D261" s="3014">
        <v>5175</v>
      </c>
      <c r="E261" s="3014">
        <v>258.75</v>
      </c>
      <c r="F261" s="3161" t="s">
        <v>4917</v>
      </c>
      <c r="G261" s="3162">
        <v>0.43</v>
      </c>
      <c r="H261" s="3157"/>
    </row>
    <row r="262" spans="1:12" ht="20.100000000000001" customHeight="1" x14ac:dyDescent="0.25">
      <c r="A262" s="3174">
        <v>44075</v>
      </c>
      <c r="B262" s="3154">
        <v>100</v>
      </c>
      <c r="C262" s="3014">
        <v>865</v>
      </c>
      <c r="D262" s="3014">
        <v>9270</v>
      </c>
      <c r="E262" s="3014">
        <v>343.33</v>
      </c>
      <c r="F262" s="3161" t="s">
        <v>4918</v>
      </c>
      <c r="G262" s="3162">
        <v>0.45</v>
      </c>
      <c r="H262" s="3157"/>
    </row>
    <row r="263" spans="1:12" ht="20.100000000000001" customHeight="1" x14ac:dyDescent="0.25">
      <c r="A263" s="3174">
        <v>44105</v>
      </c>
      <c r="B263" s="3154">
        <v>15</v>
      </c>
      <c r="C263" s="3014">
        <v>565</v>
      </c>
      <c r="D263" s="3014">
        <v>9200</v>
      </c>
      <c r="E263" s="3014">
        <v>296.77</v>
      </c>
      <c r="F263" s="3161" t="s">
        <v>4918</v>
      </c>
      <c r="G263" s="3162">
        <v>0.46</v>
      </c>
      <c r="H263" s="3157"/>
    </row>
    <row r="264" spans="1:12" ht="20.100000000000001" customHeight="1" x14ac:dyDescent="0.25">
      <c r="A264" s="3174">
        <v>44136</v>
      </c>
      <c r="B264" s="3154">
        <v>50</v>
      </c>
      <c r="C264" s="3014">
        <v>200</v>
      </c>
      <c r="D264" s="3014">
        <v>2900</v>
      </c>
      <c r="E264" s="3014">
        <v>126.09</v>
      </c>
      <c r="F264" s="3161" t="s">
        <v>4919</v>
      </c>
      <c r="G264" s="3162">
        <v>0.41</v>
      </c>
      <c r="H264" s="3157"/>
    </row>
    <row r="265" spans="1:12" ht="20.100000000000001" customHeight="1" x14ac:dyDescent="0.25">
      <c r="A265" s="3174">
        <v>44166</v>
      </c>
      <c r="B265" s="3154">
        <v>100</v>
      </c>
      <c r="C265" s="3014">
        <v>250</v>
      </c>
      <c r="D265" s="3014">
        <v>620</v>
      </c>
      <c r="E265" s="3014">
        <v>155</v>
      </c>
      <c r="F265" s="3161" t="s">
        <v>4920</v>
      </c>
      <c r="G265" s="3162">
        <v>0.3</v>
      </c>
      <c r="H265" s="3157"/>
    </row>
    <row r="266" spans="1:12" ht="20.100000000000001" customHeight="1" x14ac:dyDescent="0.25">
      <c r="A266" s="3174">
        <v>44197</v>
      </c>
      <c r="B266" s="3154">
        <v>100</v>
      </c>
      <c r="C266" s="3014">
        <v>450</v>
      </c>
      <c r="D266" s="3014">
        <v>7525</v>
      </c>
      <c r="E266" s="3014">
        <v>268.75</v>
      </c>
      <c r="F266" s="3161" t="s">
        <v>4921</v>
      </c>
      <c r="G266" s="3162">
        <v>0.18</v>
      </c>
      <c r="H266" s="3157"/>
    </row>
    <row r="267" spans="1:12" ht="20.100000000000001" customHeight="1" x14ac:dyDescent="0.25">
      <c r="A267" s="3174">
        <v>44228</v>
      </c>
      <c r="B267" s="3154">
        <v>20</v>
      </c>
      <c r="C267" s="3014">
        <v>350</v>
      </c>
      <c r="D267" s="3014">
        <v>4000</v>
      </c>
      <c r="E267" s="3014">
        <v>148.15</v>
      </c>
      <c r="F267" s="3161" t="s">
        <v>4922</v>
      </c>
      <c r="G267" s="3162">
        <v>0.14000000000000001</v>
      </c>
      <c r="H267" s="3157"/>
    </row>
    <row r="268" spans="1:12" ht="20.100000000000001" customHeight="1" thickBot="1" x14ac:dyDescent="0.3">
      <c r="A268" s="3168">
        <v>44256</v>
      </c>
      <c r="B268" s="3154">
        <v>30</v>
      </c>
      <c r="C268" s="3014">
        <v>100</v>
      </c>
      <c r="D268" s="3014">
        <v>935</v>
      </c>
      <c r="E268" s="3014">
        <v>62</v>
      </c>
      <c r="F268" s="3194">
        <v>0.12</v>
      </c>
      <c r="G268" s="3162">
        <v>0.12</v>
      </c>
      <c r="H268" s="3195"/>
    </row>
    <row r="269" spans="1:12" ht="20.100000000000001" customHeight="1" thickTop="1" thickBot="1" x14ac:dyDescent="0.3">
      <c r="A269" s="3168">
        <v>44287</v>
      </c>
      <c r="B269" s="3154">
        <v>35</v>
      </c>
      <c r="C269" s="3014">
        <v>2150</v>
      </c>
      <c r="D269" s="3014">
        <v>10590</v>
      </c>
      <c r="E269" s="3014">
        <v>814.62</v>
      </c>
      <c r="F269" s="3194" t="s">
        <v>2162</v>
      </c>
      <c r="G269" s="3162">
        <v>0.25</v>
      </c>
      <c r="H269" s="3195"/>
      <c r="L269" s="3196"/>
    </row>
    <row r="270" spans="1:12" ht="20.100000000000001" customHeight="1" thickTop="1" thickBot="1" x14ac:dyDescent="0.3">
      <c r="A270" s="3168">
        <v>44317</v>
      </c>
      <c r="B270" s="3154">
        <v>25</v>
      </c>
      <c r="C270" s="3014">
        <v>2629</v>
      </c>
      <c r="D270" s="3014">
        <v>48924</v>
      </c>
      <c r="E270" s="3014">
        <v>1578.19</v>
      </c>
      <c r="F270" s="3194">
        <v>0.25</v>
      </c>
      <c r="G270" s="3162">
        <v>0.25</v>
      </c>
      <c r="H270" s="3195"/>
    </row>
    <row r="271" spans="1:12" ht="20.100000000000001" customHeight="1" thickTop="1" thickBot="1" x14ac:dyDescent="0.3">
      <c r="A271" s="3168">
        <v>44348</v>
      </c>
      <c r="B271" s="3154">
        <v>100</v>
      </c>
      <c r="C271" s="3014">
        <v>1600</v>
      </c>
      <c r="D271" s="3014">
        <v>20540</v>
      </c>
      <c r="E271" s="3014">
        <v>684.67</v>
      </c>
      <c r="F271" s="3194" t="s">
        <v>4923</v>
      </c>
      <c r="G271" s="3162">
        <v>0.34</v>
      </c>
      <c r="H271" s="3195"/>
    </row>
    <row r="272" spans="1:12" ht="20.100000000000001" customHeight="1" thickTop="1" thickBot="1" x14ac:dyDescent="0.3">
      <c r="A272" s="3168">
        <v>44378</v>
      </c>
      <c r="B272" s="3154">
        <v>100</v>
      </c>
      <c r="C272" s="3014">
        <v>1150</v>
      </c>
      <c r="D272" s="3014">
        <v>6550</v>
      </c>
      <c r="E272" s="3014">
        <v>436.67</v>
      </c>
      <c r="F272" s="3194" t="s">
        <v>4923</v>
      </c>
      <c r="G272" s="3162">
        <v>0.32</v>
      </c>
      <c r="H272" s="3195"/>
    </row>
    <row r="273" spans="1:8" ht="20.100000000000001" customHeight="1" thickTop="1" thickBot="1" x14ac:dyDescent="0.3">
      <c r="A273" s="3168">
        <v>44409</v>
      </c>
      <c r="B273" s="3154">
        <v>20</v>
      </c>
      <c r="C273" s="3014">
        <v>1540</v>
      </c>
      <c r="D273" s="3014">
        <v>17155</v>
      </c>
      <c r="E273" s="3014">
        <v>659.81</v>
      </c>
      <c r="F273" s="3194" t="s">
        <v>4924</v>
      </c>
      <c r="G273" s="3162">
        <v>0.39</v>
      </c>
      <c r="H273" s="3195"/>
    </row>
    <row r="274" spans="1:8" ht="20.100000000000001" customHeight="1" thickTop="1" thickBot="1" x14ac:dyDescent="0.3">
      <c r="A274" s="3168">
        <v>44440</v>
      </c>
      <c r="B274" s="3154">
        <v>10</v>
      </c>
      <c r="C274" s="3014">
        <v>3815</v>
      </c>
      <c r="D274" s="3014">
        <v>30235</v>
      </c>
      <c r="E274" s="3014">
        <v>1259.79</v>
      </c>
      <c r="F274" s="3194" t="s">
        <v>2684</v>
      </c>
      <c r="G274" s="3162">
        <v>1.18</v>
      </c>
      <c r="H274" s="3195"/>
    </row>
    <row r="275" spans="1:8" ht="20.100000000000001" customHeight="1" thickTop="1" thickBot="1" x14ac:dyDescent="0.3">
      <c r="A275" s="3197"/>
      <c r="B275" s="3198"/>
      <c r="C275" s="3199"/>
      <c r="D275" s="3199"/>
      <c r="E275" s="3199"/>
      <c r="F275" s="3200"/>
      <c r="G275" s="3201"/>
      <c r="H275" s="3195"/>
    </row>
    <row r="276" spans="1:8" s="3206" customFormat="1" ht="20.100000000000001" customHeight="1" thickTop="1" x14ac:dyDescent="0.25">
      <c r="A276" s="3202" t="s">
        <v>4925</v>
      </c>
      <c r="B276" s="3202"/>
      <c r="C276" s="3202"/>
      <c r="D276" s="3203"/>
      <c r="E276" s="3202" t="s">
        <v>4926</v>
      </c>
      <c r="F276" s="3202"/>
      <c r="G276" s="3204"/>
      <c r="H276" s="3205"/>
    </row>
    <row r="277" spans="1:8" s="3206" customFormat="1" ht="20.100000000000001" customHeight="1" x14ac:dyDescent="0.25">
      <c r="A277" s="3202" t="s">
        <v>598</v>
      </c>
      <c r="B277" s="3202"/>
      <c r="C277" s="3202"/>
      <c r="D277" s="3202"/>
      <c r="E277" s="3202"/>
      <c r="F277" s="3202"/>
      <c r="G277" s="3204"/>
      <c r="H277" s="3205"/>
    </row>
    <row r="278" spans="1:8" s="3206" customFormat="1" ht="20.100000000000001" customHeight="1" x14ac:dyDescent="0.25">
      <c r="A278" s="3202" t="s">
        <v>50</v>
      </c>
      <c r="B278" s="3202"/>
      <c r="C278" s="3202"/>
      <c r="D278" s="3202"/>
      <c r="E278" s="3202"/>
      <c r="F278" s="3202"/>
      <c r="G278" s="3204"/>
      <c r="H278" s="3205"/>
    </row>
  </sheetData>
  <mergeCells count="4">
    <mergeCell ref="A3:A6"/>
    <mergeCell ref="B3:D4"/>
    <mergeCell ref="B6:E6"/>
    <mergeCell ref="F6:G6"/>
  </mergeCells>
  <pageMargins left="0.75" right="0.75" top="0.75" bottom="0.75" header="0.31496062992125984" footer="0"/>
  <pageSetup paperSize="9" scale="9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1"/>
  <sheetViews>
    <sheetView showGridLines="0" zoomScaleNormal="100" zoomScaleSheetLayoutView="85" workbookViewId="0">
      <pane xSplit="1" ySplit="3" topLeftCell="B4" activePane="bottomRight" state="frozen"/>
      <selection activeCell="R21" sqref="R21"/>
      <selection pane="topRight" activeCell="R21" sqref="R21"/>
      <selection pane="bottomLeft" activeCell="R21" sqref="R21"/>
      <selection pane="bottomRight" activeCell="R21" sqref="R21"/>
    </sheetView>
  </sheetViews>
  <sheetFormatPr defaultColWidth="9.140625" defaultRowHeight="17.25" x14ac:dyDescent="0.25"/>
  <cols>
    <col min="1" max="1" width="29.85546875" style="1504" customWidth="1"/>
    <col min="2" max="3" width="9.140625" style="1504"/>
    <col min="4" max="6" width="7.5703125" style="1504" customWidth="1"/>
    <col min="7" max="16384" width="9.140625" style="1504"/>
  </cols>
  <sheetData>
    <row r="1" spans="1:6" ht="18.75" x14ac:dyDescent="0.25">
      <c r="A1" s="1503" t="s">
        <v>1369</v>
      </c>
    </row>
    <row r="2" spans="1:6" ht="12" customHeight="1" thickBot="1" x14ac:dyDescent="0.3">
      <c r="A2" s="1505"/>
    </row>
    <row r="3" spans="1:6" s="1509" customFormat="1" ht="18" thickTop="1" thickBot="1" x14ac:dyDescent="0.3">
      <c r="A3" s="1506" t="s">
        <v>590</v>
      </c>
      <c r="B3" s="1507">
        <v>2017</v>
      </c>
      <c r="C3" s="1507">
        <v>2018</v>
      </c>
      <c r="D3" s="1507">
        <v>2019</v>
      </c>
      <c r="E3" s="1508">
        <v>2020</v>
      </c>
      <c r="F3" s="1508">
        <v>2021</v>
      </c>
    </row>
    <row r="4" spans="1:6" ht="18" thickTop="1" x14ac:dyDescent="0.25">
      <c r="A4" s="1510" t="s">
        <v>326</v>
      </c>
      <c r="B4" s="1511">
        <v>110.2</v>
      </c>
      <c r="C4" s="1511">
        <v>117</v>
      </c>
      <c r="D4" s="1511">
        <v>103.8</v>
      </c>
      <c r="E4" s="1512">
        <v>105.9</v>
      </c>
      <c r="F4" s="1513">
        <v>107</v>
      </c>
    </row>
    <row r="5" spans="1:6" x14ac:dyDescent="0.25">
      <c r="A5" s="1510" t="s">
        <v>348</v>
      </c>
      <c r="B5" s="1511">
        <v>111.5</v>
      </c>
      <c r="C5" s="1511">
        <v>119.3</v>
      </c>
      <c r="D5" s="1511">
        <v>104.4</v>
      </c>
      <c r="E5" s="1512">
        <v>106.6</v>
      </c>
      <c r="F5" s="1512">
        <v>107.9</v>
      </c>
    </row>
    <row r="6" spans="1:6" ht="18" thickBot="1" x14ac:dyDescent="0.3">
      <c r="A6" s="1514" t="s">
        <v>1370</v>
      </c>
      <c r="B6" s="1511">
        <v>112.5</v>
      </c>
      <c r="C6" s="1515">
        <v>120</v>
      </c>
      <c r="D6" s="1511">
        <v>104.4</v>
      </c>
      <c r="E6" s="1512">
        <v>107.4</v>
      </c>
      <c r="F6" s="1512">
        <v>108.5</v>
      </c>
    </row>
    <row r="7" spans="1:6" ht="18" thickTop="1" x14ac:dyDescent="0.25">
      <c r="A7" s="1510" t="s">
        <v>392</v>
      </c>
      <c r="B7" s="1511">
        <v>113.4</v>
      </c>
      <c r="C7" s="1511">
        <v>103.8</v>
      </c>
      <c r="D7" s="1511">
        <v>104.4</v>
      </c>
      <c r="E7" s="1512">
        <v>108.8</v>
      </c>
      <c r="F7" s="1512">
        <v>109</v>
      </c>
    </row>
    <row r="8" spans="1:6" x14ac:dyDescent="0.25">
      <c r="A8" s="1510" t="s">
        <v>414</v>
      </c>
      <c r="B8" s="1511">
        <v>114.6</v>
      </c>
      <c r="C8" s="1511">
        <v>103.6</v>
      </c>
      <c r="D8" s="1511">
        <v>104.4</v>
      </c>
      <c r="E8" s="1512">
        <v>107.3</v>
      </c>
      <c r="F8" s="1512">
        <v>109.8</v>
      </c>
    </row>
    <row r="9" spans="1:6" x14ac:dyDescent="0.25">
      <c r="A9" s="1510" t="s">
        <v>436</v>
      </c>
      <c r="B9" s="1511">
        <v>115.3</v>
      </c>
      <c r="C9" s="1511">
        <v>102.8</v>
      </c>
      <c r="D9" s="1511">
        <v>103.4</v>
      </c>
      <c r="E9" s="1512">
        <v>105.2</v>
      </c>
      <c r="F9" s="1512">
        <v>111.4</v>
      </c>
    </row>
    <row r="10" spans="1:6" x14ac:dyDescent="0.25">
      <c r="A10" s="1510" t="s">
        <v>458</v>
      </c>
      <c r="B10" s="1511">
        <v>114.3</v>
      </c>
      <c r="C10" s="1511">
        <v>102.6</v>
      </c>
      <c r="D10" s="1511">
        <v>103.4</v>
      </c>
      <c r="E10" s="1512">
        <v>104.9</v>
      </c>
      <c r="F10" s="1512">
        <v>111.7</v>
      </c>
    </row>
    <row r="11" spans="1:6" x14ac:dyDescent="0.25">
      <c r="A11" s="1510" t="s">
        <v>480</v>
      </c>
      <c r="B11" s="1511">
        <v>114.4</v>
      </c>
      <c r="C11" s="1511">
        <v>101.9</v>
      </c>
      <c r="D11" s="1511">
        <v>103.7</v>
      </c>
      <c r="E11" s="1512">
        <v>105.3</v>
      </c>
      <c r="F11" s="1512">
        <v>111.6</v>
      </c>
    </row>
    <row r="12" spans="1:6" x14ac:dyDescent="0.25">
      <c r="A12" s="1510" t="s">
        <v>502</v>
      </c>
      <c r="B12" s="1511">
        <v>113.4</v>
      </c>
      <c r="C12" s="1511">
        <v>102</v>
      </c>
      <c r="D12" s="1511">
        <v>103.3</v>
      </c>
      <c r="E12" s="1513">
        <v>106</v>
      </c>
      <c r="F12" s="1512">
        <v>111.7</v>
      </c>
    </row>
    <row r="13" spans="1:6" x14ac:dyDescent="0.25">
      <c r="A13" s="1510" t="s">
        <v>524</v>
      </c>
      <c r="B13" s="1511">
        <v>112.9</v>
      </c>
      <c r="C13" s="1511">
        <v>102.4</v>
      </c>
      <c r="D13" s="1511">
        <v>102.8</v>
      </c>
      <c r="E13" s="1513">
        <v>106.1</v>
      </c>
      <c r="F13" s="1513"/>
    </row>
    <row r="14" spans="1:6" x14ac:dyDescent="0.25">
      <c r="A14" s="1510" t="s">
        <v>542</v>
      </c>
      <c r="B14" s="1511">
        <v>113.3</v>
      </c>
      <c r="C14" s="1511">
        <v>102.8</v>
      </c>
      <c r="D14" s="1511">
        <v>103.1</v>
      </c>
      <c r="E14" s="1513">
        <v>106.3</v>
      </c>
      <c r="F14" s="1513"/>
    </row>
    <row r="15" spans="1:6" x14ac:dyDescent="0.25">
      <c r="A15" s="1510" t="s">
        <v>559</v>
      </c>
      <c r="B15" s="1511">
        <v>114</v>
      </c>
      <c r="C15" s="1511">
        <v>102.4</v>
      </c>
      <c r="D15" s="1511">
        <v>103.3</v>
      </c>
      <c r="E15" s="1513">
        <v>106.1</v>
      </c>
      <c r="F15" s="1513"/>
    </row>
    <row r="16" spans="1:6" ht="10.5" customHeight="1" x14ac:dyDescent="0.25">
      <c r="A16" s="1510"/>
      <c r="B16" s="1516"/>
      <c r="C16" s="1516"/>
      <c r="D16" s="1516"/>
      <c r="E16" s="1517"/>
      <c r="F16" s="1517"/>
    </row>
    <row r="17" spans="1:6" x14ac:dyDescent="0.25">
      <c r="A17" s="1510" t="s">
        <v>1072</v>
      </c>
      <c r="B17" s="1518">
        <f>AVERAGE(B4:B15)</f>
        <v>113.31666666666666</v>
      </c>
      <c r="C17" s="1518"/>
      <c r="D17" s="1518">
        <f>AVERAGE(D4:D15)</f>
        <v>103.69999999999999</v>
      </c>
      <c r="E17" s="1519">
        <f>AVERAGE(E4:E15)</f>
        <v>106.32499999999999</v>
      </c>
      <c r="F17" s="1519"/>
    </row>
    <row r="18" spans="1:6" ht="8.25" customHeight="1" x14ac:dyDescent="0.25">
      <c r="A18" s="1510"/>
      <c r="B18" s="1518"/>
      <c r="C18" s="1518"/>
      <c r="D18" s="1518"/>
      <c r="E18" s="1519"/>
      <c r="F18" s="1519"/>
    </row>
    <row r="19" spans="1:6" x14ac:dyDescent="0.25">
      <c r="A19" s="1520" t="s">
        <v>1176</v>
      </c>
      <c r="B19" s="1516"/>
      <c r="C19" s="1516"/>
      <c r="D19" s="1516"/>
      <c r="E19" s="1517"/>
      <c r="F19" s="1517"/>
    </row>
    <row r="20" spans="1:6" x14ac:dyDescent="0.25">
      <c r="A20" s="1510" t="s">
        <v>1371</v>
      </c>
      <c r="B20" s="1521" t="s">
        <v>1372</v>
      </c>
      <c r="C20" s="1521" t="s">
        <v>1373</v>
      </c>
      <c r="D20" s="1521" t="s">
        <v>1374</v>
      </c>
      <c r="E20" s="1522" t="s">
        <v>1375</v>
      </c>
      <c r="F20" s="1522" t="s">
        <v>1376</v>
      </c>
    </row>
    <row r="21" spans="1:6" ht="18" thickBot="1" x14ac:dyDescent="0.3">
      <c r="A21" s="1523" t="s">
        <v>1377</v>
      </c>
      <c r="B21" s="1524" t="s">
        <v>1378</v>
      </c>
      <c r="C21" s="1524" t="s">
        <v>1379</v>
      </c>
      <c r="D21" s="1524" t="s">
        <v>1380</v>
      </c>
      <c r="E21" s="1525" t="s">
        <v>1381</v>
      </c>
      <c r="F21" s="1525" t="s">
        <v>1382</v>
      </c>
    </row>
    <row r="22" spans="1:6" s="1527" customFormat="1" ht="16.5" thickTop="1" x14ac:dyDescent="0.25">
      <c r="A22" s="1526" t="s">
        <v>1383</v>
      </c>
    </row>
    <row r="23" spans="1:6" s="1527" customFormat="1" ht="14.25" x14ac:dyDescent="0.25">
      <c r="A23" s="1526" t="s">
        <v>1384</v>
      </c>
    </row>
    <row r="24" spans="1:6" s="1527" customFormat="1" ht="15.75" x14ac:dyDescent="0.25">
      <c r="A24" s="1528" t="s">
        <v>1385</v>
      </c>
    </row>
    <row r="25" spans="1:6" s="1527" customFormat="1" ht="15.75" x14ac:dyDescent="0.25">
      <c r="A25" s="1526" t="s">
        <v>1386</v>
      </c>
    </row>
    <row r="26" spans="1:6" s="1527" customFormat="1" ht="14.25" x14ac:dyDescent="0.25">
      <c r="A26" s="1529" t="s">
        <v>1387</v>
      </c>
    </row>
    <row r="27" spans="1:6" s="1527" customFormat="1" ht="14.25" x14ac:dyDescent="0.25">
      <c r="A27" s="1529" t="s">
        <v>1388</v>
      </c>
    </row>
    <row r="28" spans="1:6" s="1527" customFormat="1" ht="14.25" x14ac:dyDescent="0.25">
      <c r="A28" s="1529" t="s">
        <v>1389</v>
      </c>
    </row>
    <row r="29" spans="1:6" s="1527" customFormat="1" ht="14.25" x14ac:dyDescent="0.25">
      <c r="A29" s="1529" t="s">
        <v>1390</v>
      </c>
    </row>
    <row r="30" spans="1:6" s="1527" customFormat="1" ht="14.25" x14ac:dyDescent="0.25">
      <c r="A30" s="1526" t="s">
        <v>1391</v>
      </c>
    </row>
    <row r="31" spans="1:6" s="1530" customFormat="1" x14ac:dyDescent="0.25"/>
  </sheetData>
  <printOptions horizontalCentered="1"/>
  <pageMargins left="0.75" right="0.75" top="0.75" bottom="0.75" header="0.3" footer="0"/>
  <pageSetup paperSize="9"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7"/>
  <sheetViews>
    <sheetView zoomScale="85" zoomScaleNormal="85" zoomScaleSheetLayoutView="100" workbookViewId="0">
      <pane xSplit="1" ySplit="36" topLeftCell="B77" activePane="bottomRight" state="frozen"/>
      <selection activeCell="R21" sqref="R21"/>
      <selection pane="topRight" activeCell="R21" sqref="R21"/>
      <selection pane="bottomLeft" activeCell="R21" sqref="R21"/>
      <selection pane="bottomRight"/>
    </sheetView>
  </sheetViews>
  <sheetFormatPr defaultColWidth="9.140625" defaultRowHeight="20.100000000000001" customHeight="1" x14ac:dyDescent="0.25"/>
  <cols>
    <col min="1" max="1" width="17.7109375" style="2874" customWidth="1"/>
    <col min="2" max="2" width="15.7109375" style="2874" customWidth="1"/>
    <col min="3" max="3" width="18" style="2874" customWidth="1"/>
    <col min="4" max="4" width="21.140625" style="2874" customWidth="1"/>
    <col min="5" max="5" width="20.28515625" style="2874" customWidth="1"/>
    <col min="6" max="6" width="6.28515625" style="2874" customWidth="1"/>
    <col min="7" max="7" width="9.140625" style="2874"/>
    <col min="8" max="8" width="6.28515625" style="2874" customWidth="1"/>
    <col min="9" max="9" width="4.5703125" style="2874" customWidth="1"/>
    <col min="10" max="16384" width="9.140625" style="2874"/>
  </cols>
  <sheetData>
    <row r="1" spans="1:6" ht="20.100000000000001" customHeight="1" x14ac:dyDescent="0.25">
      <c r="A1" s="3207" t="s">
        <v>4927</v>
      </c>
      <c r="B1" s="2818"/>
      <c r="C1" s="2818"/>
      <c r="D1" s="2818"/>
      <c r="E1" s="2818"/>
    </row>
    <row r="2" spans="1:6" ht="20.100000000000001" customHeight="1" thickBot="1" x14ac:dyDescent="0.3">
      <c r="A2" s="3208"/>
      <c r="B2" s="2818"/>
      <c r="C2" s="2818"/>
      <c r="D2" s="2818"/>
      <c r="E2" s="2818"/>
    </row>
    <row r="3" spans="1:6" ht="50.1" customHeight="1" thickTop="1" thickBot="1" x14ac:dyDescent="0.3">
      <c r="A3" s="3209" t="s">
        <v>0</v>
      </c>
      <c r="B3" s="3210" t="s">
        <v>1537</v>
      </c>
      <c r="C3" s="3211" t="s">
        <v>4928</v>
      </c>
      <c r="D3" s="3212" t="s">
        <v>4460</v>
      </c>
      <c r="E3" s="3211" t="s">
        <v>4929</v>
      </c>
    </row>
    <row r="4" spans="1:6" ht="20.100000000000001" hidden="1" customHeight="1" x14ac:dyDescent="0.25">
      <c r="A4" s="3213">
        <v>42917</v>
      </c>
      <c r="B4" s="3214" t="s">
        <v>16</v>
      </c>
      <c r="C4" s="3215" t="s">
        <v>16</v>
      </c>
      <c r="D4" s="3216" t="s">
        <v>16</v>
      </c>
      <c r="E4" s="3217" t="s">
        <v>16</v>
      </c>
    </row>
    <row r="5" spans="1:6" ht="20.100000000000001" hidden="1" customHeight="1" x14ac:dyDescent="0.25">
      <c r="A5" s="3213">
        <v>42948</v>
      </c>
      <c r="B5" s="3214" t="s">
        <v>651</v>
      </c>
      <c r="C5" s="3215">
        <v>50</v>
      </c>
      <c r="D5" s="3216">
        <v>182</v>
      </c>
      <c r="E5" s="3217">
        <v>1.95</v>
      </c>
    </row>
    <row r="6" spans="1:6" ht="20.100000000000001" hidden="1" customHeight="1" x14ac:dyDescent="0.25">
      <c r="A6" s="3213">
        <v>42979</v>
      </c>
      <c r="B6" s="3214" t="s">
        <v>4930</v>
      </c>
      <c r="C6" s="3215">
        <v>504</v>
      </c>
      <c r="D6" s="3216">
        <v>49</v>
      </c>
      <c r="E6" s="3217">
        <v>2.1</v>
      </c>
    </row>
    <row r="7" spans="1:6" ht="20.100000000000001" hidden="1" customHeight="1" x14ac:dyDescent="0.25">
      <c r="A7" s="3213">
        <v>43009</v>
      </c>
      <c r="B7" s="3214" t="s">
        <v>651</v>
      </c>
      <c r="C7" s="3215">
        <v>50</v>
      </c>
      <c r="D7" s="3216">
        <v>182</v>
      </c>
      <c r="E7" s="3217">
        <v>1.9567000000000001</v>
      </c>
    </row>
    <row r="8" spans="1:6" ht="20.100000000000001" hidden="1" customHeight="1" x14ac:dyDescent="0.25">
      <c r="A8" s="3213">
        <v>43040</v>
      </c>
      <c r="B8" s="3214" t="s">
        <v>651</v>
      </c>
      <c r="C8" s="3215">
        <v>25</v>
      </c>
      <c r="D8" s="3216">
        <v>181</v>
      </c>
      <c r="E8" s="3217">
        <v>2.0680999999999998</v>
      </c>
    </row>
    <row r="9" spans="1:6" ht="20.100000000000001" hidden="1" customHeight="1" x14ac:dyDescent="0.25">
      <c r="A9" s="3213">
        <v>43070</v>
      </c>
      <c r="B9" s="3214" t="s">
        <v>16</v>
      </c>
      <c r="C9" s="3215" t="s">
        <v>16</v>
      </c>
      <c r="D9" s="3216" t="s">
        <v>16</v>
      </c>
      <c r="E9" s="3217" t="s">
        <v>16</v>
      </c>
    </row>
    <row r="10" spans="1:6" ht="20.100000000000001" hidden="1" customHeight="1" x14ac:dyDescent="0.25">
      <c r="A10" s="3213">
        <v>43101</v>
      </c>
      <c r="B10" s="3214" t="s">
        <v>16</v>
      </c>
      <c r="C10" s="3215" t="s">
        <v>16</v>
      </c>
      <c r="D10" s="3216" t="s">
        <v>16</v>
      </c>
      <c r="E10" s="3217" t="s">
        <v>16</v>
      </c>
    </row>
    <row r="11" spans="1:6" ht="20.100000000000001" hidden="1" customHeight="1" x14ac:dyDescent="0.25">
      <c r="A11" s="3213">
        <v>43132</v>
      </c>
      <c r="B11" s="3214" t="s">
        <v>16</v>
      </c>
      <c r="C11" s="3215" t="s">
        <v>16</v>
      </c>
      <c r="D11" s="3216" t="s">
        <v>16</v>
      </c>
      <c r="E11" s="3217" t="s">
        <v>16</v>
      </c>
    </row>
    <row r="12" spans="1:6" ht="20.100000000000001" hidden="1" customHeight="1" x14ac:dyDescent="0.25">
      <c r="A12" s="3213">
        <v>43160</v>
      </c>
      <c r="B12" s="3214" t="s">
        <v>651</v>
      </c>
      <c r="C12" s="3215">
        <v>50</v>
      </c>
      <c r="D12" s="3216">
        <v>184</v>
      </c>
      <c r="E12" s="3217">
        <v>3.2103000000000002</v>
      </c>
      <c r="F12" s="3218" t="s">
        <v>4931</v>
      </c>
    </row>
    <row r="13" spans="1:6" ht="20.100000000000001" hidden="1" customHeight="1" x14ac:dyDescent="0.25">
      <c r="A13" s="3213">
        <v>43191</v>
      </c>
      <c r="B13" s="3214" t="s">
        <v>651</v>
      </c>
      <c r="C13" s="3215">
        <v>50</v>
      </c>
      <c r="D13" s="3216">
        <v>91</v>
      </c>
      <c r="E13" s="3217">
        <v>2.8889999999999998</v>
      </c>
    </row>
    <row r="14" spans="1:6" ht="20.100000000000001" hidden="1" customHeight="1" x14ac:dyDescent="0.25">
      <c r="A14" s="3213"/>
      <c r="B14" s="3214" t="s">
        <v>651</v>
      </c>
      <c r="C14" s="3215">
        <v>50</v>
      </c>
      <c r="D14" s="3216">
        <v>183</v>
      </c>
      <c r="E14" s="3217">
        <v>2.94</v>
      </c>
    </row>
    <row r="15" spans="1:6" ht="20.100000000000001" hidden="1" customHeight="1" x14ac:dyDescent="0.25">
      <c r="A15" s="3213">
        <v>43221</v>
      </c>
      <c r="B15" s="3214" t="s">
        <v>4930</v>
      </c>
      <c r="C15" s="3215">
        <v>500</v>
      </c>
      <c r="D15" s="3216">
        <v>33</v>
      </c>
      <c r="E15" s="3217">
        <v>3.45</v>
      </c>
    </row>
    <row r="16" spans="1:6" ht="20.100000000000001" hidden="1" customHeight="1" x14ac:dyDescent="0.25">
      <c r="A16" s="3213">
        <v>43252</v>
      </c>
      <c r="B16" s="3214" t="s">
        <v>651</v>
      </c>
      <c r="C16" s="3215">
        <v>50</v>
      </c>
      <c r="D16" s="3216">
        <v>183</v>
      </c>
      <c r="E16" s="3217">
        <v>2.9525000000000001</v>
      </c>
    </row>
    <row r="17" spans="1:8" ht="20.100000000000001" hidden="1" customHeight="1" x14ac:dyDescent="0.25">
      <c r="A17" s="3213">
        <v>43282</v>
      </c>
      <c r="B17" s="3214" t="s">
        <v>4930</v>
      </c>
      <c r="C17" s="3215">
        <v>500</v>
      </c>
      <c r="D17" s="3216">
        <v>14</v>
      </c>
      <c r="E17" s="3217">
        <v>3.5</v>
      </c>
      <c r="H17" s="3219"/>
    </row>
    <row r="18" spans="1:8" ht="20.100000000000001" hidden="1" customHeight="1" x14ac:dyDescent="0.25">
      <c r="A18" s="3213">
        <v>43313</v>
      </c>
      <c r="B18" s="3214" t="s">
        <v>651</v>
      </c>
      <c r="C18" s="3215">
        <v>50</v>
      </c>
      <c r="D18" s="3216">
        <v>92</v>
      </c>
      <c r="E18" s="3217">
        <v>2.9531000000000001</v>
      </c>
      <c r="H18" s="3219"/>
    </row>
    <row r="19" spans="1:8" ht="20.100000000000001" hidden="1" customHeight="1" x14ac:dyDescent="0.25">
      <c r="A19" s="3213"/>
      <c r="B19" s="3214" t="s">
        <v>651</v>
      </c>
      <c r="C19" s="3215">
        <v>50</v>
      </c>
      <c r="D19" s="3216">
        <v>94</v>
      </c>
      <c r="E19" s="3217">
        <v>2.9483000000000001</v>
      </c>
      <c r="H19" s="3219"/>
    </row>
    <row r="20" spans="1:8" ht="20.100000000000001" hidden="1" customHeight="1" x14ac:dyDescent="0.25">
      <c r="A20" s="3213"/>
      <c r="B20" s="3214" t="s">
        <v>652</v>
      </c>
      <c r="C20" s="3215">
        <v>75</v>
      </c>
      <c r="D20" s="3216">
        <v>364</v>
      </c>
      <c r="E20" s="3217">
        <v>0.53900000000000003</v>
      </c>
      <c r="H20" s="3219"/>
    </row>
    <row r="21" spans="1:8" ht="20.100000000000001" hidden="1" customHeight="1" x14ac:dyDescent="0.25">
      <c r="A21" s="3213"/>
      <c r="B21" s="3214" t="s">
        <v>4930</v>
      </c>
      <c r="C21" s="3215">
        <v>505.7</v>
      </c>
      <c r="D21" s="3216">
        <v>184</v>
      </c>
      <c r="E21" s="3217">
        <v>3.6</v>
      </c>
      <c r="H21" s="3219"/>
    </row>
    <row r="22" spans="1:8" ht="20.100000000000001" hidden="1" customHeight="1" x14ac:dyDescent="0.25">
      <c r="A22" s="3213">
        <v>43344</v>
      </c>
      <c r="B22" s="3214" t="s">
        <v>651</v>
      </c>
      <c r="C22" s="3215">
        <v>50</v>
      </c>
      <c r="D22" s="3216">
        <v>731</v>
      </c>
      <c r="E22" s="3217" t="s">
        <v>4932</v>
      </c>
      <c r="H22" s="3219"/>
    </row>
    <row r="23" spans="1:8" ht="20.100000000000001" hidden="1" customHeight="1" x14ac:dyDescent="0.25">
      <c r="A23" s="3213">
        <v>43374</v>
      </c>
      <c r="B23" s="3214" t="s">
        <v>651</v>
      </c>
      <c r="C23" s="3215">
        <v>50</v>
      </c>
      <c r="D23" s="3216">
        <v>182</v>
      </c>
      <c r="E23" s="3217">
        <v>3.2038000000000002</v>
      </c>
      <c r="H23" s="3219"/>
    </row>
    <row r="24" spans="1:8" ht="20.100000000000001" hidden="1" customHeight="1" x14ac:dyDescent="0.25">
      <c r="A24" s="3213">
        <v>43405</v>
      </c>
      <c r="B24" s="3214" t="s">
        <v>651</v>
      </c>
      <c r="C24" s="3215">
        <v>0.5</v>
      </c>
      <c r="D24" s="3216">
        <v>3</v>
      </c>
      <c r="E24" s="3217">
        <v>2.5</v>
      </c>
      <c r="H24" s="3219"/>
    </row>
    <row r="25" spans="1:8" ht="20.100000000000001" hidden="1" customHeight="1" x14ac:dyDescent="0.25">
      <c r="A25" s="3213">
        <v>43435</v>
      </c>
      <c r="B25" s="3214" t="s">
        <v>4930</v>
      </c>
      <c r="C25" s="3215">
        <v>400</v>
      </c>
      <c r="D25" s="3216">
        <v>31</v>
      </c>
      <c r="E25" s="3217">
        <v>3.37</v>
      </c>
      <c r="H25" s="3219"/>
    </row>
    <row r="26" spans="1:8" ht="20.100000000000001" hidden="1" customHeight="1" x14ac:dyDescent="0.25">
      <c r="A26" s="3213">
        <v>43466</v>
      </c>
      <c r="B26" s="3214" t="s">
        <v>651</v>
      </c>
      <c r="C26" s="3215">
        <v>50</v>
      </c>
      <c r="D26" s="3216">
        <v>181</v>
      </c>
      <c r="E26" s="3217">
        <v>3.25</v>
      </c>
      <c r="H26" s="3219"/>
    </row>
    <row r="27" spans="1:8" ht="20.100000000000001" hidden="1" customHeight="1" x14ac:dyDescent="0.25">
      <c r="A27" s="3213"/>
      <c r="B27" s="3214" t="s">
        <v>4930</v>
      </c>
      <c r="C27" s="3215">
        <v>1000</v>
      </c>
      <c r="D27" s="3216">
        <v>31</v>
      </c>
      <c r="E27" s="3217">
        <v>3.05</v>
      </c>
      <c r="H27" s="3219"/>
    </row>
    <row r="28" spans="1:8" ht="20.100000000000001" hidden="1" customHeight="1" x14ac:dyDescent="0.25">
      <c r="A28" s="3213">
        <v>43497</v>
      </c>
      <c r="B28" s="3214" t="s">
        <v>16</v>
      </c>
      <c r="C28" s="3215" t="s">
        <v>16</v>
      </c>
      <c r="D28" s="3216" t="s">
        <v>16</v>
      </c>
      <c r="E28" s="3217" t="s">
        <v>16</v>
      </c>
      <c r="H28" s="3219"/>
    </row>
    <row r="29" spans="1:8" ht="20.100000000000001" hidden="1" customHeight="1" x14ac:dyDescent="0.25">
      <c r="A29" s="3213">
        <v>43525</v>
      </c>
      <c r="B29" s="3214" t="s">
        <v>16</v>
      </c>
      <c r="C29" s="3215" t="s">
        <v>16</v>
      </c>
      <c r="D29" s="3216" t="s">
        <v>16</v>
      </c>
      <c r="E29" s="3217" t="s">
        <v>16</v>
      </c>
      <c r="H29" s="3219"/>
    </row>
    <row r="30" spans="1:8" ht="20.100000000000001" hidden="1" customHeight="1" x14ac:dyDescent="0.25">
      <c r="A30" s="3213">
        <v>43556</v>
      </c>
      <c r="B30" s="3214" t="s">
        <v>16</v>
      </c>
      <c r="C30" s="3215" t="s">
        <v>16</v>
      </c>
      <c r="D30" s="3216" t="s">
        <v>16</v>
      </c>
      <c r="E30" s="3217" t="s">
        <v>16</v>
      </c>
      <c r="H30" s="3219"/>
    </row>
    <row r="31" spans="1:8" ht="20.100000000000001" hidden="1" customHeight="1" x14ac:dyDescent="0.25">
      <c r="A31" s="3213">
        <v>43586</v>
      </c>
      <c r="B31" s="3214" t="s">
        <v>16</v>
      </c>
      <c r="C31" s="3215" t="s">
        <v>16</v>
      </c>
      <c r="D31" s="3216" t="s">
        <v>16</v>
      </c>
      <c r="E31" s="3217" t="s">
        <v>16</v>
      </c>
      <c r="H31" s="3219"/>
    </row>
    <row r="32" spans="1:8" ht="20.100000000000001" hidden="1" customHeight="1" x14ac:dyDescent="0.25">
      <c r="A32" s="3213">
        <v>43617</v>
      </c>
      <c r="B32" s="3214" t="s">
        <v>651</v>
      </c>
      <c r="C32" s="3215">
        <v>50</v>
      </c>
      <c r="D32" s="3216">
        <v>180</v>
      </c>
      <c r="E32" s="3217">
        <v>3.15</v>
      </c>
      <c r="H32" s="3219"/>
    </row>
    <row r="33" spans="1:8" ht="20.100000000000001" hidden="1" customHeight="1" x14ac:dyDescent="0.25">
      <c r="A33" s="3213"/>
      <c r="B33" s="3214" t="s">
        <v>651</v>
      </c>
      <c r="C33" s="3215">
        <v>100</v>
      </c>
      <c r="D33" s="3216">
        <v>183</v>
      </c>
      <c r="E33" s="3217">
        <v>3.05</v>
      </c>
      <c r="H33" s="3219"/>
    </row>
    <row r="34" spans="1:8" ht="20.100000000000001" hidden="1" customHeight="1" x14ac:dyDescent="0.25">
      <c r="A34" s="3213"/>
      <c r="B34" s="3214" t="s">
        <v>652</v>
      </c>
      <c r="C34" s="3215">
        <v>20</v>
      </c>
      <c r="D34" s="3216">
        <v>91</v>
      </c>
      <c r="E34" s="3217">
        <v>0.22</v>
      </c>
      <c r="H34" s="3219"/>
    </row>
    <row r="35" spans="1:8" ht="20.100000000000001" hidden="1" customHeight="1" x14ac:dyDescent="0.25">
      <c r="A35" s="3213">
        <v>43647</v>
      </c>
      <c r="B35" s="3214" t="s">
        <v>16</v>
      </c>
      <c r="C35" s="3215" t="s">
        <v>16</v>
      </c>
      <c r="D35" s="3216" t="s">
        <v>16</v>
      </c>
      <c r="E35" s="3217" t="s">
        <v>16</v>
      </c>
      <c r="H35" s="3219"/>
    </row>
    <row r="36" spans="1:8" ht="20.100000000000001" hidden="1" customHeight="1" x14ac:dyDescent="0.25">
      <c r="A36" s="3213">
        <v>43678</v>
      </c>
      <c r="B36" s="3214" t="s">
        <v>16</v>
      </c>
      <c r="C36" s="3215" t="s">
        <v>16</v>
      </c>
      <c r="D36" s="3216" t="s">
        <v>16</v>
      </c>
      <c r="E36" s="3217" t="s">
        <v>16</v>
      </c>
      <c r="H36" s="3219"/>
    </row>
    <row r="37" spans="1:8" ht="20.100000000000001" customHeight="1" x14ac:dyDescent="0.25">
      <c r="A37" s="3213">
        <v>43709</v>
      </c>
      <c r="B37" s="3220" t="s">
        <v>652</v>
      </c>
      <c r="C37" s="3221">
        <v>50</v>
      </c>
      <c r="D37" s="3222">
        <v>123</v>
      </c>
      <c r="E37" s="3223">
        <v>0.15</v>
      </c>
      <c r="H37" s="3219"/>
    </row>
    <row r="38" spans="1:8" ht="20.100000000000001" customHeight="1" x14ac:dyDescent="0.25">
      <c r="A38" s="3213">
        <v>43739</v>
      </c>
      <c r="B38" s="3220" t="s">
        <v>4930</v>
      </c>
      <c r="C38" s="3221">
        <v>1000</v>
      </c>
      <c r="D38" s="3222">
        <v>94</v>
      </c>
      <c r="E38" s="3223">
        <v>2.85</v>
      </c>
      <c r="H38" s="3219"/>
    </row>
    <row r="39" spans="1:8" ht="20.100000000000001" customHeight="1" x14ac:dyDescent="0.25">
      <c r="A39" s="3213">
        <v>43770</v>
      </c>
      <c r="B39" s="3220" t="s">
        <v>4930</v>
      </c>
      <c r="C39" s="3221">
        <v>4.5</v>
      </c>
      <c r="D39" s="3222">
        <v>91</v>
      </c>
      <c r="E39" s="3223">
        <v>2.59</v>
      </c>
      <c r="H39" s="3219"/>
    </row>
    <row r="40" spans="1:8" ht="20.100000000000001" customHeight="1" x14ac:dyDescent="0.25">
      <c r="A40" s="3213"/>
      <c r="B40" s="3220" t="s">
        <v>4930</v>
      </c>
      <c r="C40" s="3221">
        <v>4.5</v>
      </c>
      <c r="D40" s="3222">
        <v>91</v>
      </c>
      <c r="E40" s="3223">
        <v>2.75</v>
      </c>
      <c r="H40" s="3219"/>
    </row>
    <row r="41" spans="1:8" ht="20.100000000000001" customHeight="1" x14ac:dyDescent="0.25">
      <c r="A41" s="3213">
        <v>43800</v>
      </c>
      <c r="B41" s="3220" t="s">
        <v>16</v>
      </c>
      <c r="C41" s="3221" t="s">
        <v>16</v>
      </c>
      <c r="D41" s="3222" t="s">
        <v>16</v>
      </c>
      <c r="E41" s="3223" t="s">
        <v>16</v>
      </c>
      <c r="H41" s="3219"/>
    </row>
    <row r="42" spans="1:8" ht="20.100000000000001" customHeight="1" x14ac:dyDescent="0.25">
      <c r="A42" s="3213">
        <v>43831</v>
      </c>
      <c r="B42" s="3220" t="s">
        <v>4930</v>
      </c>
      <c r="C42" s="3221">
        <v>1000</v>
      </c>
      <c r="D42" s="3222">
        <v>182</v>
      </c>
      <c r="E42" s="3223">
        <v>2.8</v>
      </c>
      <c r="H42" s="3219"/>
    </row>
    <row r="43" spans="1:8" ht="20.100000000000001" customHeight="1" x14ac:dyDescent="0.25">
      <c r="A43" s="3213"/>
      <c r="B43" s="3220" t="s">
        <v>652</v>
      </c>
      <c r="C43" s="3221">
        <v>50</v>
      </c>
      <c r="D43" s="3222">
        <v>182</v>
      </c>
      <c r="E43" s="3223">
        <v>0.2</v>
      </c>
      <c r="H43" s="3219"/>
    </row>
    <row r="44" spans="1:8" ht="20.100000000000001" customHeight="1" x14ac:dyDescent="0.25">
      <c r="A44" s="3213">
        <v>43862</v>
      </c>
      <c r="B44" s="3220" t="s">
        <v>16</v>
      </c>
      <c r="C44" s="3221" t="s">
        <v>16</v>
      </c>
      <c r="D44" s="3222" t="s">
        <v>16</v>
      </c>
      <c r="E44" s="3223" t="s">
        <v>16</v>
      </c>
      <c r="H44" s="3219"/>
    </row>
    <row r="45" spans="1:8" ht="20.100000000000001" customHeight="1" x14ac:dyDescent="0.25">
      <c r="A45" s="3213">
        <v>43891</v>
      </c>
      <c r="B45" s="3220" t="s">
        <v>651</v>
      </c>
      <c r="C45" s="3221">
        <v>30</v>
      </c>
      <c r="D45" s="3222">
        <v>96</v>
      </c>
      <c r="E45" s="3223">
        <v>1.8158000000000001</v>
      </c>
      <c r="H45" s="3219"/>
    </row>
    <row r="46" spans="1:8" ht="20.100000000000001" customHeight="1" x14ac:dyDescent="0.25">
      <c r="A46" s="3213"/>
      <c r="B46" s="3220" t="s">
        <v>651</v>
      </c>
      <c r="C46" s="3221">
        <v>100</v>
      </c>
      <c r="D46" s="3222">
        <v>184</v>
      </c>
      <c r="E46" s="3223">
        <v>1.4</v>
      </c>
      <c r="H46" s="3219"/>
    </row>
    <row r="47" spans="1:8" ht="20.100000000000001" customHeight="1" x14ac:dyDescent="0.25">
      <c r="A47" s="3213"/>
      <c r="B47" s="3220" t="s">
        <v>651</v>
      </c>
      <c r="C47" s="3221">
        <v>100</v>
      </c>
      <c r="D47" s="3222">
        <v>365</v>
      </c>
      <c r="E47" s="3223">
        <v>1.8</v>
      </c>
      <c r="H47" s="3219"/>
    </row>
    <row r="48" spans="1:8" ht="20.100000000000001" customHeight="1" x14ac:dyDescent="0.25">
      <c r="A48" s="3213"/>
      <c r="B48" s="3220" t="s">
        <v>651</v>
      </c>
      <c r="C48" s="3221">
        <v>50</v>
      </c>
      <c r="D48" s="3222">
        <v>365</v>
      </c>
      <c r="E48" s="3223">
        <v>1.7</v>
      </c>
      <c r="H48" s="3219"/>
    </row>
    <row r="49" spans="1:8" ht="20.100000000000001" customHeight="1" x14ac:dyDescent="0.25">
      <c r="A49" s="3213"/>
      <c r="B49" s="3220" t="s">
        <v>651</v>
      </c>
      <c r="C49" s="3221">
        <v>100</v>
      </c>
      <c r="D49" s="3222">
        <v>728</v>
      </c>
      <c r="E49" s="3223">
        <v>1.8225</v>
      </c>
      <c r="H49" s="3219"/>
    </row>
    <row r="50" spans="1:8" ht="20.100000000000001" customHeight="1" x14ac:dyDescent="0.25">
      <c r="A50" s="3213"/>
      <c r="B50" s="3220" t="s">
        <v>651</v>
      </c>
      <c r="C50" s="3221">
        <v>100</v>
      </c>
      <c r="D50" s="3222">
        <v>728</v>
      </c>
      <c r="E50" s="3223">
        <v>1.3646</v>
      </c>
      <c r="H50" s="3219"/>
    </row>
    <row r="51" spans="1:8" ht="20.100000000000001" customHeight="1" x14ac:dyDescent="0.25">
      <c r="A51" s="3213"/>
      <c r="B51" s="3220" t="s">
        <v>651</v>
      </c>
      <c r="C51" s="3221">
        <v>50</v>
      </c>
      <c r="D51" s="3222">
        <v>14</v>
      </c>
      <c r="E51" s="3223">
        <v>2</v>
      </c>
      <c r="H51" s="3219"/>
    </row>
    <row r="52" spans="1:8" ht="20.100000000000001" customHeight="1" x14ac:dyDescent="0.25">
      <c r="A52" s="3213">
        <v>43922</v>
      </c>
      <c r="B52" s="3220" t="s">
        <v>651</v>
      </c>
      <c r="C52" s="3221">
        <v>25</v>
      </c>
      <c r="D52" s="3222">
        <v>91</v>
      </c>
      <c r="E52" s="3223">
        <v>2.7</v>
      </c>
      <c r="H52" s="3219"/>
    </row>
    <row r="53" spans="1:8" ht="20.100000000000001" customHeight="1" x14ac:dyDescent="0.25">
      <c r="A53" s="3213"/>
      <c r="B53" s="3220" t="s">
        <v>651</v>
      </c>
      <c r="C53" s="3221">
        <v>30</v>
      </c>
      <c r="D53" s="3222">
        <v>84</v>
      </c>
      <c r="E53" s="3223">
        <v>3</v>
      </c>
      <c r="H53" s="3219"/>
    </row>
    <row r="54" spans="1:8" ht="20.100000000000001" customHeight="1" x14ac:dyDescent="0.25">
      <c r="A54" s="3213"/>
      <c r="B54" s="3220" t="s">
        <v>651</v>
      </c>
      <c r="C54" s="3221">
        <v>50</v>
      </c>
      <c r="D54" s="3222">
        <v>91</v>
      </c>
      <c r="E54" s="3223">
        <v>2.75</v>
      </c>
      <c r="H54" s="3219"/>
    </row>
    <row r="55" spans="1:8" ht="20.100000000000001" customHeight="1" x14ac:dyDescent="0.25">
      <c r="A55" s="3213">
        <v>43952</v>
      </c>
      <c r="B55" s="3220" t="s">
        <v>16</v>
      </c>
      <c r="C55" s="3221" t="s">
        <v>16</v>
      </c>
      <c r="D55" s="3222" t="s">
        <v>16</v>
      </c>
      <c r="E55" s="3223" t="s">
        <v>16</v>
      </c>
      <c r="H55" s="3219"/>
    </row>
    <row r="56" spans="1:8" ht="20.100000000000001" customHeight="1" x14ac:dyDescent="0.25">
      <c r="A56" s="3213">
        <v>43983</v>
      </c>
      <c r="B56" s="3220" t="s">
        <v>651</v>
      </c>
      <c r="C56" s="3221">
        <v>25</v>
      </c>
      <c r="D56" s="3222">
        <v>183</v>
      </c>
      <c r="E56" s="3223">
        <v>1.35</v>
      </c>
      <c r="H56" s="3219"/>
    </row>
    <row r="57" spans="1:8" ht="20.100000000000001" customHeight="1" x14ac:dyDescent="0.25">
      <c r="A57" s="3213"/>
      <c r="B57" s="3220" t="s">
        <v>651</v>
      </c>
      <c r="C57" s="3221">
        <v>25</v>
      </c>
      <c r="D57" s="3222">
        <v>365</v>
      </c>
      <c r="E57" s="3223">
        <v>1.7</v>
      </c>
      <c r="H57" s="3219"/>
    </row>
    <row r="58" spans="1:8" ht="20.100000000000001" customHeight="1" x14ac:dyDescent="0.25">
      <c r="A58" s="3213">
        <v>44013</v>
      </c>
      <c r="B58" s="3220" t="s">
        <v>651</v>
      </c>
      <c r="C58" s="3221">
        <v>50</v>
      </c>
      <c r="D58" s="3222">
        <v>365</v>
      </c>
      <c r="E58" s="3223">
        <v>1.5255000000000001</v>
      </c>
      <c r="H58" s="3219"/>
    </row>
    <row r="59" spans="1:8" ht="20.100000000000001" customHeight="1" x14ac:dyDescent="0.25">
      <c r="A59" s="3213"/>
      <c r="B59" s="3220" t="s">
        <v>4930</v>
      </c>
      <c r="C59" s="3221">
        <v>250</v>
      </c>
      <c r="D59" s="3222">
        <v>130</v>
      </c>
      <c r="E59" s="3223">
        <v>0.95</v>
      </c>
      <c r="H59" s="3219"/>
    </row>
    <row r="60" spans="1:8" ht="20.100000000000001" customHeight="1" x14ac:dyDescent="0.25">
      <c r="A60" s="3213"/>
      <c r="B60" s="3220" t="s">
        <v>4930</v>
      </c>
      <c r="C60" s="3221">
        <v>250</v>
      </c>
      <c r="D60" s="3222">
        <v>163</v>
      </c>
      <c r="E60" s="3223">
        <v>1.1000000000000001</v>
      </c>
      <c r="H60" s="3219"/>
    </row>
    <row r="61" spans="1:8" ht="20.100000000000001" customHeight="1" x14ac:dyDescent="0.25">
      <c r="A61" s="3213"/>
      <c r="B61" s="3220" t="s">
        <v>4930</v>
      </c>
      <c r="C61" s="3221">
        <v>250</v>
      </c>
      <c r="D61" s="3222">
        <v>35</v>
      </c>
      <c r="E61" s="3223">
        <v>0.75</v>
      </c>
      <c r="H61" s="3219"/>
    </row>
    <row r="62" spans="1:8" ht="20.100000000000001" customHeight="1" x14ac:dyDescent="0.25">
      <c r="A62" s="3213"/>
      <c r="B62" s="3220" t="s">
        <v>4930</v>
      </c>
      <c r="C62" s="3221">
        <v>250</v>
      </c>
      <c r="D62" s="3222">
        <v>67</v>
      </c>
      <c r="E62" s="3223">
        <v>0.85</v>
      </c>
      <c r="H62" s="3219"/>
    </row>
    <row r="63" spans="1:8" ht="20.100000000000001" customHeight="1" x14ac:dyDescent="0.25">
      <c r="A63" s="3213">
        <v>44044</v>
      </c>
      <c r="B63" s="3220" t="s">
        <v>651</v>
      </c>
      <c r="C63" s="3221">
        <v>50</v>
      </c>
      <c r="D63" s="3222">
        <v>730</v>
      </c>
      <c r="E63" s="3223">
        <v>1.0825</v>
      </c>
      <c r="H63" s="3219"/>
    </row>
    <row r="64" spans="1:8" ht="20.100000000000001" customHeight="1" x14ac:dyDescent="0.25">
      <c r="A64" s="3213"/>
      <c r="B64" s="3220" t="s">
        <v>651</v>
      </c>
      <c r="C64" s="3221">
        <v>50</v>
      </c>
      <c r="D64" s="3222">
        <v>1095</v>
      </c>
      <c r="E64" s="3223">
        <v>1.3325</v>
      </c>
      <c r="H64" s="3219"/>
    </row>
    <row r="65" spans="1:8" ht="20.100000000000001" customHeight="1" x14ac:dyDescent="0.25">
      <c r="A65" s="3213">
        <v>44075</v>
      </c>
      <c r="B65" s="3220" t="s">
        <v>16</v>
      </c>
      <c r="C65" s="3221" t="s">
        <v>16</v>
      </c>
      <c r="D65" s="3222" t="s">
        <v>16</v>
      </c>
      <c r="E65" s="3223" t="s">
        <v>16</v>
      </c>
      <c r="H65" s="3219"/>
    </row>
    <row r="66" spans="1:8" ht="20.100000000000001" customHeight="1" x14ac:dyDescent="0.25">
      <c r="A66" s="3213">
        <v>44105</v>
      </c>
      <c r="B66" s="3220" t="s">
        <v>16</v>
      </c>
      <c r="C66" s="3221" t="s">
        <v>16</v>
      </c>
      <c r="D66" s="3222" t="s">
        <v>16</v>
      </c>
      <c r="E66" s="3223" t="s">
        <v>16</v>
      </c>
      <c r="H66" s="3219"/>
    </row>
    <row r="67" spans="1:8" ht="20.100000000000001" customHeight="1" x14ac:dyDescent="0.25">
      <c r="A67" s="3213">
        <v>44136</v>
      </c>
      <c r="B67" s="3220" t="s">
        <v>651</v>
      </c>
      <c r="C67" s="3221">
        <v>25</v>
      </c>
      <c r="D67" s="3222">
        <v>181</v>
      </c>
      <c r="E67" s="3223">
        <v>0.95</v>
      </c>
      <c r="H67" s="3219"/>
    </row>
    <row r="68" spans="1:8" ht="20.100000000000001" customHeight="1" x14ac:dyDescent="0.25">
      <c r="A68" s="3213">
        <v>44166</v>
      </c>
      <c r="B68" s="3220" t="s">
        <v>651</v>
      </c>
      <c r="C68" s="3221">
        <v>100</v>
      </c>
      <c r="D68" s="3222">
        <v>1095</v>
      </c>
      <c r="E68" s="3223">
        <v>1.5364</v>
      </c>
      <c r="H68" s="3219"/>
    </row>
    <row r="69" spans="1:8" ht="20.100000000000001" customHeight="1" x14ac:dyDescent="0.25">
      <c r="A69" s="3213">
        <v>44197</v>
      </c>
      <c r="B69" s="3220" t="s">
        <v>651</v>
      </c>
      <c r="C69" s="3221">
        <v>150</v>
      </c>
      <c r="D69" s="3222">
        <v>365</v>
      </c>
      <c r="E69" s="3223">
        <v>1.1975</v>
      </c>
      <c r="H69" s="3219"/>
    </row>
    <row r="70" spans="1:8" ht="20.100000000000001" customHeight="1" x14ac:dyDescent="0.25">
      <c r="A70" s="3213">
        <v>44228</v>
      </c>
      <c r="B70" s="3220" t="s">
        <v>16</v>
      </c>
      <c r="C70" s="3221" t="s">
        <v>16</v>
      </c>
      <c r="D70" s="3222" t="s">
        <v>16</v>
      </c>
      <c r="E70" s="3223" t="s">
        <v>16</v>
      </c>
      <c r="H70" s="3219"/>
    </row>
    <row r="71" spans="1:8" ht="20.100000000000001" customHeight="1" x14ac:dyDescent="0.25">
      <c r="A71" s="3213">
        <v>44256</v>
      </c>
      <c r="B71" s="3220" t="s">
        <v>651</v>
      </c>
      <c r="C71" s="3221">
        <v>100</v>
      </c>
      <c r="D71" s="3222">
        <v>365</v>
      </c>
      <c r="E71" s="3223">
        <v>0.8</v>
      </c>
      <c r="H71" s="3219"/>
    </row>
    <row r="72" spans="1:8" ht="20.100000000000001" customHeight="1" x14ac:dyDescent="0.25">
      <c r="A72" s="3213"/>
      <c r="B72" s="3220" t="s">
        <v>651</v>
      </c>
      <c r="C72" s="3221">
        <v>50</v>
      </c>
      <c r="D72" s="3222">
        <v>365</v>
      </c>
      <c r="E72" s="3223">
        <v>0.75</v>
      </c>
      <c r="H72" s="3219"/>
    </row>
    <row r="73" spans="1:8" ht="20.100000000000001" customHeight="1" x14ac:dyDescent="0.25">
      <c r="A73" s="3213">
        <v>44287</v>
      </c>
      <c r="B73" s="3220" t="s">
        <v>652</v>
      </c>
      <c r="C73" s="3221">
        <v>20</v>
      </c>
      <c r="D73" s="3222">
        <v>183</v>
      </c>
      <c r="E73" s="3223">
        <v>0.09</v>
      </c>
      <c r="H73" s="3219"/>
    </row>
    <row r="74" spans="1:8" ht="20.100000000000001" customHeight="1" x14ac:dyDescent="0.25">
      <c r="A74" s="3213">
        <v>44317</v>
      </c>
      <c r="B74" s="3220" t="s">
        <v>652</v>
      </c>
      <c r="C74" s="3221">
        <v>50</v>
      </c>
      <c r="D74" s="3222">
        <v>184</v>
      </c>
      <c r="E74" s="3223">
        <v>7.0000000000000007E-2</v>
      </c>
      <c r="H74" s="3219"/>
    </row>
    <row r="75" spans="1:8" ht="20.100000000000001" customHeight="1" x14ac:dyDescent="0.25">
      <c r="A75" s="3213"/>
      <c r="B75" s="3220" t="s">
        <v>4930</v>
      </c>
      <c r="C75" s="3221">
        <v>1000</v>
      </c>
      <c r="D75" s="3222">
        <v>14</v>
      </c>
      <c r="E75" s="3223">
        <v>0.35</v>
      </c>
      <c r="H75" s="3219"/>
    </row>
    <row r="76" spans="1:8" ht="20.100000000000001" customHeight="1" x14ac:dyDescent="0.25">
      <c r="A76" s="3213"/>
      <c r="B76" s="3220" t="s">
        <v>651</v>
      </c>
      <c r="C76" s="3221">
        <v>7</v>
      </c>
      <c r="D76" s="3222">
        <v>7</v>
      </c>
      <c r="E76" s="3223">
        <v>0</v>
      </c>
      <c r="H76" s="3219"/>
    </row>
    <row r="77" spans="1:8" ht="20.100000000000001" customHeight="1" x14ac:dyDescent="0.25">
      <c r="A77" s="3213">
        <v>44348</v>
      </c>
      <c r="B77" s="3220" t="s">
        <v>4930</v>
      </c>
      <c r="C77" s="3221">
        <v>1000</v>
      </c>
      <c r="D77" s="3222">
        <v>14</v>
      </c>
      <c r="E77" s="3223">
        <v>0.35</v>
      </c>
      <c r="H77" s="3219"/>
    </row>
    <row r="78" spans="1:8" ht="20.100000000000001" customHeight="1" x14ac:dyDescent="0.25">
      <c r="A78" s="3213"/>
      <c r="B78" s="3220" t="s">
        <v>4930</v>
      </c>
      <c r="C78" s="3221">
        <v>1000</v>
      </c>
      <c r="D78" s="3222">
        <v>14</v>
      </c>
      <c r="E78" s="3223">
        <v>0.45</v>
      </c>
      <c r="H78" s="3219"/>
    </row>
    <row r="79" spans="1:8" ht="20.100000000000001" customHeight="1" x14ac:dyDescent="0.25">
      <c r="A79" s="3213"/>
      <c r="B79" s="3220" t="s">
        <v>4930</v>
      </c>
      <c r="C79" s="3221">
        <v>1000</v>
      </c>
      <c r="D79" s="3222">
        <v>30</v>
      </c>
      <c r="E79" s="3223">
        <v>0.75</v>
      </c>
      <c r="H79" s="3219"/>
    </row>
    <row r="80" spans="1:8" ht="20.100000000000001" customHeight="1" x14ac:dyDescent="0.25">
      <c r="A80" s="3213">
        <v>44378</v>
      </c>
      <c r="B80" s="3220" t="s">
        <v>652</v>
      </c>
      <c r="C80" s="3221">
        <v>25</v>
      </c>
      <c r="D80" s="3222">
        <v>184</v>
      </c>
      <c r="E80" s="3223">
        <v>0.1</v>
      </c>
      <c r="H80" s="3219"/>
    </row>
    <row r="81" spans="1:8" ht="20.100000000000001" customHeight="1" x14ac:dyDescent="0.25">
      <c r="A81" s="3213">
        <v>44409</v>
      </c>
      <c r="B81" s="3220" t="s">
        <v>4930</v>
      </c>
      <c r="C81" s="3221">
        <v>1000</v>
      </c>
      <c r="D81" s="3222">
        <v>7</v>
      </c>
      <c r="E81" s="3223">
        <v>0.35</v>
      </c>
      <c r="H81" s="3219"/>
    </row>
    <row r="82" spans="1:8" ht="20.100000000000001" customHeight="1" x14ac:dyDescent="0.25">
      <c r="A82" s="3213"/>
      <c r="B82" s="3220" t="s">
        <v>4930</v>
      </c>
      <c r="C82" s="3221">
        <v>2500</v>
      </c>
      <c r="D82" s="3222">
        <v>7</v>
      </c>
      <c r="E82" s="3223">
        <v>1.25</v>
      </c>
      <c r="H82" s="3219"/>
    </row>
    <row r="83" spans="1:8" ht="20.100000000000001" customHeight="1" x14ac:dyDescent="0.25">
      <c r="A83" s="3213">
        <v>44440</v>
      </c>
      <c r="B83" s="3220" t="s">
        <v>16</v>
      </c>
      <c r="C83" s="3221" t="s">
        <v>16</v>
      </c>
      <c r="D83" s="3222" t="s">
        <v>16</v>
      </c>
      <c r="E83" s="3223" t="s">
        <v>16</v>
      </c>
      <c r="H83" s="3219"/>
    </row>
    <row r="84" spans="1:8" ht="20.100000000000001" customHeight="1" thickBot="1" x14ac:dyDescent="0.3">
      <c r="A84" s="3224"/>
      <c r="B84" s="3225"/>
      <c r="C84" s="3226"/>
      <c r="D84" s="3227"/>
      <c r="E84" s="3228"/>
      <c r="H84" s="3219"/>
    </row>
    <row r="85" spans="1:8" s="2903" customFormat="1" ht="20.100000000000001" customHeight="1" thickTop="1" x14ac:dyDescent="0.25">
      <c r="A85" s="3202" t="s">
        <v>4933</v>
      </c>
      <c r="B85" s="3206"/>
    </row>
    <row r="86" spans="1:8" s="2903" customFormat="1" ht="20.100000000000001" customHeight="1" x14ac:dyDescent="0.25">
      <c r="A86" s="2989" t="s">
        <v>50</v>
      </c>
      <c r="B86" s="3229"/>
      <c r="C86" s="3229"/>
      <c r="D86" s="3229"/>
      <c r="E86" s="3229"/>
    </row>
    <row r="91" spans="1:8" ht="20.100000000000001" customHeight="1" x14ac:dyDescent="0.25">
      <c r="C91" s="3219"/>
    </row>
    <row r="92" spans="1:8" ht="20.100000000000001" customHeight="1" x14ac:dyDescent="0.25">
      <c r="C92" s="3219"/>
    </row>
    <row r="96" spans="1:8" ht="20.100000000000001" customHeight="1" x14ac:dyDescent="0.25">
      <c r="C96" s="3219"/>
    </row>
    <row r="97" spans="3:3" ht="20.100000000000001" customHeight="1" x14ac:dyDescent="0.25">
      <c r="C97" s="3219"/>
    </row>
  </sheetData>
  <printOptions horizontalCentered="1"/>
  <pageMargins left="0.75" right="0.75" top="0.75" bottom="0.75" header="0.31496062992126" footer="0"/>
  <pageSetup paperSize="9" scale="6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44"/>
  <sheetViews>
    <sheetView zoomScale="85" zoomScaleNormal="85" zoomScaleSheetLayoutView="100" workbookViewId="0">
      <pane xSplit="1" ySplit="7" topLeftCell="B212" activePane="bottomRight" state="frozen"/>
      <selection activeCell="R21" sqref="R21"/>
      <selection pane="topRight" activeCell="R21" sqref="R21"/>
      <selection pane="bottomLeft" activeCell="R21" sqref="R21"/>
      <selection pane="bottomRight"/>
    </sheetView>
  </sheetViews>
  <sheetFormatPr defaultRowHeight="14.25" x14ac:dyDescent="0.25"/>
  <cols>
    <col min="1" max="1" width="20.28515625" style="485" customWidth="1"/>
    <col min="2" max="2" width="16.7109375" style="474" customWidth="1"/>
    <col min="3" max="3" width="16.42578125" style="474" bestFit="1" customWidth="1"/>
    <col min="4" max="4" width="15.140625" style="474" bestFit="1" customWidth="1"/>
    <col min="5" max="5" width="13.140625" style="474" bestFit="1" customWidth="1"/>
    <col min="6" max="6" width="10.85546875" style="474" customWidth="1"/>
    <col min="7" max="7" width="19.85546875" style="474" customWidth="1"/>
    <col min="8" max="8" width="2" style="474" customWidth="1"/>
    <col min="9" max="9" width="3.7109375" style="474" customWidth="1"/>
    <col min="10" max="12" width="8.85546875" style="474"/>
    <col min="13" max="13" width="10.42578125" style="474" bestFit="1" customWidth="1"/>
    <col min="14" max="14" width="14.5703125" style="474" bestFit="1" customWidth="1"/>
    <col min="15" max="15" width="13.5703125" style="474" bestFit="1" customWidth="1"/>
    <col min="16" max="18" width="12.42578125" style="474" bestFit="1" customWidth="1"/>
    <col min="19" max="19" width="13.5703125" style="474" bestFit="1" customWidth="1"/>
    <col min="20" max="233" width="8.85546875" style="474"/>
    <col min="234" max="234" width="16.5703125" style="474" customWidth="1"/>
    <col min="235" max="235" width="10.42578125" style="474" customWidth="1"/>
    <col min="236" max="236" width="11.85546875" style="474" customWidth="1"/>
    <col min="237" max="237" width="10.42578125" style="474" customWidth="1"/>
    <col min="238" max="238" width="10.28515625" style="474" customWidth="1"/>
    <col min="239" max="239" width="8.28515625" style="474" customWidth="1"/>
    <col min="240" max="240" width="11" style="474" customWidth="1"/>
    <col min="241" max="241" width="8.7109375" style="474" customWidth="1"/>
    <col min="242" max="242" width="9.7109375" style="474" customWidth="1"/>
    <col min="243" max="243" width="12.85546875" style="474" customWidth="1"/>
    <col min="244" max="244" width="9.85546875" style="474" customWidth="1"/>
    <col min="245" max="245" width="8.7109375" style="474" customWidth="1"/>
    <col min="246" max="489" width="8.85546875" style="474"/>
    <col min="490" max="490" width="16.5703125" style="474" customWidth="1"/>
    <col min="491" max="491" width="10.42578125" style="474" customWidth="1"/>
    <col min="492" max="492" width="11.85546875" style="474" customWidth="1"/>
    <col min="493" max="493" width="10.42578125" style="474" customWidth="1"/>
    <col min="494" max="494" width="10.28515625" style="474" customWidth="1"/>
    <col min="495" max="495" width="8.28515625" style="474" customWidth="1"/>
    <col min="496" max="496" width="11" style="474" customWidth="1"/>
    <col min="497" max="497" width="8.7109375" style="474" customWidth="1"/>
    <col min="498" max="498" width="9.7109375" style="474" customWidth="1"/>
    <col min="499" max="499" width="12.85546875" style="474" customWidth="1"/>
    <col min="500" max="500" width="9.85546875" style="474" customWidth="1"/>
    <col min="501" max="501" width="8.7109375" style="474" customWidth="1"/>
    <col min="502" max="745" width="8.85546875" style="474"/>
    <col min="746" max="746" width="16.5703125" style="474" customWidth="1"/>
    <col min="747" max="747" width="10.42578125" style="474" customWidth="1"/>
    <col min="748" max="748" width="11.85546875" style="474" customWidth="1"/>
    <col min="749" max="749" width="10.42578125" style="474" customWidth="1"/>
    <col min="750" max="750" width="10.28515625" style="474" customWidth="1"/>
    <col min="751" max="751" width="8.28515625" style="474" customWidth="1"/>
    <col min="752" max="752" width="11" style="474" customWidth="1"/>
    <col min="753" max="753" width="8.7109375" style="474" customWidth="1"/>
    <col min="754" max="754" width="9.7109375" style="474" customWidth="1"/>
    <col min="755" max="755" width="12.85546875" style="474" customWidth="1"/>
    <col min="756" max="756" width="9.85546875" style="474" customWidth="1"/>
    <col min="757" max="757" width="8.7109375" style="474" customWidth="1"/>
    <col min="758" max="1001" width="8.85546875" style="474"/>
    <col min="1002" max="1002" width="16.5703125" style="474" customWidth="1"/>
    <col min="1003" max="1003" width="10.42578125" style="474" customWidth="1"/>
    <col min="1004" max="1004" width="11.85546875" style="474" customWidth="1"/>
    <col min="1005" max="1005" width="10.42578125" style="474" customWidth="1"/>
    <col min="1006" max="1006" width="10.28515625" style="474" customWidth="1"/>
    <col min="1007" max="1007" width="8.28515625" style="474" customWidth="1"/>
    <col min="1008" max="1008" width="11" style="474" customWidth="1"/>
    <col min="1009" max="1009" width="8.7109375" style="474" customWidth="1"/>
    <col min="1010" max="1010" width="9.7109375" style="474" customWidth="1"/>
    <col min="1011" max="1011" width="12.85546875" style="474" customWidth="1"/>
    <col min="1012" max="1012" width="9.85546875" style="474" customWidth="1"/>
    <col min="1013" max="1013" width="8.7109375" style="474" customWidth="1"/>
    <col min="1014" max="1257" width="8.85546875" style="474"/>
    <col min="1258" max="1258" width="16.5703125" style="474" customWidth="1"/>
    <col min="1259" max="1259" width="10.42578125" style="474" customWidth="1"/>
    <col min="1260" max="1260" width="11.85546875" style="474" customWidth="1"/>
    <col min="1261" max="1261" width="10.42578125" style="474" customWidth="1"/>
    <col min="1262" max="1262" width="10.28515625" style="474" customWidth="1"/>
    <col min="1263" max="1263" width="8.28515625" style="474" customWidth="1"/>
    <col min="1264" max="1264" width="11" style="474" customWidth="1"/>
    <col min="1265" max="1265" width="8.7109375" style="474" customWidth="1"/>
    <col min="1266" max="1266" width="9.7109375" style="474" customWidth="1"/>
    <col min="1267" max="1267" width="12.85546875" style="474" customWidth="1"/>
    <col min="1268" max="1268" width="9.85546875" style="474" customWidth="1"/>
    <col min="1269" max="1269" width="8.7109375" style="474" customWidth="1"/>
    <col min="1270" max="1513" width="8.85546875" style="474"/>
    <col min="1514" max="1514" width="16.5703125" style="474" customWidth="1"/>
    <col min="1515" max="1515" width="10.42578125" style="474" customWidth="1"/>
    <col min="1516" max="1516" width="11.85546875" style="474" customWidth="1"/>
    <col min="1517" max="1517" width="10.42578125" style="474" customWidth="1"/>
    <col min="1518" max="1518" width="10.28515625" style="474" customWidth="1"/>
    <col min="1519" max="1519" width="8.28515625" style="474" customWidth="1"/>
    <col min="1520" max="1520" width="11" style="474" customWidth="1"/>
    <col min="1521" max="1521" width="8.7109375" style="474" customWidth="1"/>
    <col min="1522" max="1522" width="9.7109375" style="474" customWidth="1"/>
    <col min="1523" max="1523" width="12.85546875" style="474" customWidth="1"/>
    <col min="1524" max="1524" width="9.85546875" style="474" customWidth="1"/>
    <col min="1525" max="1525" width="8.7109375" style="474" customWidth="1"/>
    <col min="1526" max="1769" width="8.85546875" style="474"/>
    <col min="1770" max="1770" width="16.5703125" style="474" customWidth="1"/>
    <col min="1771" max="1771" width="10.42578125" style="474" customWidth="1"/>
    <col min="1772" max="1772" width="11.85546875" style="474" customWidth="1"/>
    <col min="1773" max="1773" width="10.42578125" style="474" customWidth="1"/>
    <col min="1774" max="1774" width="10.28515625" style="474" customWidth="1"/>
    <col min="1775" max="1775" width="8.28515625" style="474" customWidth="1"/>
    <col min="1776" max="1776" width="11" style="474" customWidth="1"/>
    <col min="1777" max="1777" width="8.7109375" style="474" customWidth="1"/>
    <col min="1778" max="1778" width="9.7109375" style="474" customWidth="1"/>
    <col min="1779" max="1779" width="12.85546875" style="474" customWidth="1"/>
    <col min="1780" max="1780" width="9.85546875" style="474" customWidth="1"/>
    <col min="1781" max="1781" width="8.7109375" style="474" customWidth="1"/>
    <col min="1782" max="2025" width="8.85546875" style="474"/>
    <col min="2026" max="2026" width="16.5703125" style="474" customWidth="1"/>
    <col min="2027" max="2027" width="10.42578125" style="474" customWidth="1"/>
    <col min="2028" max="2028" width="11.85546875" style="474" customWidth="1"/>
    <col min="2029" max="2029" width="10.42578125" style="474" customWidth="1"/>
    <col min="2030" max="2030" width="10.28515625" style="474" customWidth="1"/>
    <col min="2031" max="2031" width="8.28515625" style="474" customWidth="1"/>
    <col min="2032" max="2032" width="11" style="474" customWidth="1"/>
    <col min="2033" max="2033" width="8.7109375" style="474" customWidth="1"/>
    <col min="2034" max="2034" width="9.7109375" style="474" customWidth="1"/>
    <col min="2035" max="2035" width="12.85546875" style="474" customWidth="1"/>
    <col min="2036" max="2036" width="9.85546875" style="474" customWidth="1"/>
    <col min="2037" max="2037" width="8.7109375" style="474" customWidth="1"/>
    <col min="2038" max="2281" width="8.85546875" style="474"/>
    <col min="2282" max="2282" width="16.5703125" style="474" customWidth="1"/>
    <col min="2283" max="2283" width="10.42578125" style="474" customWidth="1"/>
    <col min="2284" max="2284" width="11.85546875" style="474" customWidth="1"/>
    <col min="2285" max="2285" width="10.42578125" style="474" customWidth="1"/>
    <col min="2286" max="2286" width="10.28515625" style="474" customWidth="1"/>
    <col min="2287" max="2287" width="8.28515625" style="474" customWidth="1"/>
    <col min="2288" max="2288" width="11" style="474" customWidth="1"/>
    <col min="2289" max="2289" width="8.7109375" style="474" customWidth="1"/>
    <col min="2290" max="2290" width="9.7109375" style="474" customWidth="1"/>
    <col min="2291" max="2291" width="12.85546875" style="474" customWidth="1"/>
    <col min="2292" max="2292" width="9.85546875" style="474" customWidth="1"/>
    <col min="2293" max="2293" width="8.7109375" style="474" customWidth="1"/>
    <col min="2294" max="2537" width="8.85546875" style="474"/>
    <col min="2538" max="2538" width="16.5703125" style="474" customWidth="1"/>
    <col min="2539" max="2539" width="10.42578125" style="474" customWidth="1"/>
    <col min="2540" max="2540" width="11.85546875" style="474" customWidth="1"/>
    <col min="2541" max="2541" width="10.42578125" style="474" customWidth="1"/>
    <col min="2542" max="2542" width="10.28515625" style="474" customWidth="1"/>
    <col min="2543" max="2543" width="8.28515625" style="474" customWidth="1"/>
    <col min="2544" max="2544" width="11" style="474" customWidth="1"/>
    <col min="2545" max="2545" width="8.7109375" style="474" customWidth="1"/>
    <col min="2546" max="2546" width="9.7109375" style="474" customWidth="1"/>
    <col min="2547" max="2547" width="12.85546875" style="474" customWidth="1"/>
    <col min="2548" max="2548" width="9.85546875" style="474" customWidth="1"/>
    <col min="2549" max="2549" width="8.7109375" style="474" customWidth="1"/>
    <col min="2550" max="2793" width="8.85546875" style="474"/>
    <col min="2794" max="2794" width="16.5703125" style="474" customWidth="1"/>
    <col min="2795" max="2795" width="10.42578125" style="474" customWidth="1"/>
    <col min="2796" max="2796" width="11.85546875" style="474" customWidth="1"/>
    <col min="2797" max="2797" width="10.42578125" style="474" customWidth="1"/>
    <col min="2798" max="2798" width="10.28515625" style="474" customWidth="1"/>
    <col min="2799" max="2799" width="8.28515625" style="474" customWidth="1"/>
    <col min="2800" max="2800" width="11" style="474" customWidth="1"/>
    <col min="2801" max="2801" width="8.7109375" style="474" customWidth="1"/>
    <col min="2802" max="2802" width="9.7109375" style="474" customWidth="1"/>
    <col min="2803" max="2803" width="12.85546875" style="474" customWidth="1"/>
    <col min="2804" max="2804" width="9.85546875" style="474" customWidth="1"/>
    <col min="2805" max="2805" width="8.7109375" style="474" customWidth="1"/>
    <col min="2806" max="3049" width="8.85546875" style="474"/>
    <col min="3050" max="3050" width="16.5703125" style="474" customWidth="1"/>
    <col min="3051" max="3051" width="10.42578125" style="474" customWidth="1"/>
    <col min="3052" max="3052" width="11.85546875" style="474" customWidth="1"/>
    <col min="3053" max="3053" width="10.42578125" style="474" customWidth="1"/>
    <col min="3054" max="3054" width="10.28515625" style="474" customWidth="1"/>
    <col min="3055" max="3055" width="8.28515625" style="474" customWidth="1"/>
    <col min="3056" max="3056" width="11" style="474" customWidth="1"/>
    <col min="3057" max="3057" width="8.7109375" style="474" customWidth="1"/>
    <col min="3058" max="3058" width="9.7109375" style="474" customWidth="1"/>
    <col min="3059" max="3059" width="12.85546875" style="474" customWidth="1"/>
    <col min="3060" max="3060" width="9.85546875" style="474" customWidth="1"/>
    <col min="3061" max="3061" width="8.7109375" style="474" customWidth="1"/>
    <col min="3062" max="3305" width="8.85546875" style="474"/>
    <col min="3306" max="3306" width="16.5703125" style="474" customWidth="1"/>
    <col min="3307" max="3307" width="10.42578125" style="474" customWidth="1"/>
    <col min="3308" max="3308" width="11.85546875" style="474" customWidth="1"/>
    <col min="3309" max="3309" width="10.42578125" style="474" customWidth="1"/>
    <col min="3310" max="3310" width="10.28515625" style="474" customWidth="1"/>
    <col min="3311" max="3311" width="8.28515625" style="474" customWidth="1"/>
    <col min="3312" max="3312" width="11" style="474" customWidth="1"/>
    <col min="3313" max="3313" width="8.7109375" style="474" customWidth="1"/>
    <col min="3314" max="3314" width="9.7109375" style="474" customWidth="1"/>
    <col min="3315" max="3315" width="12.85546875" style="474" customWidth="1"/>
    <col min="3316" max="3316" width="9.85546875" style="474" customWidth="1"/>
    <col min="3317" max="3317" width="8.7109375" style="474" customWidth="1"/>
    <col min="3318" max="3561" width="8.85546875" style="474"/>
    <col min="3562" max="3562" width="16.5703125" style="474" customWidth="1"/>
    <col min="3563" max="3563" width="10.42578125" style="474" customWidth="1"/>
    <col min="3564" max="3564" width="11.85546875" style="474" customWidth="1"/>
    <col min="3565" max="3565" width="10.42578125" style="474" customWidth="1"/>
    <col min="3566" max="3566" width="10.28515625" style="474" customWidth="1"/>
    <col min="3567" max="3567" width="8.28515625" style="474" customWidth="1"/>
    <col min="3568" max="3568" width="11" style="474" customWidth="1"/>
    <col min="3569" max="3569" width="8.7109375" style="474" customWidth="1"/>
    <col min="3570" max="3570" width="9.7109375" style="474" customWidth="1"/>
    <col min="3571" max="3571" width="12.85546875" style="474" customWidth="1"/>
    <col min="3572" max="3572" width="9.85546875" style="474" customWidth="1"/>
    <col min="3573" max="3573" width="8.7109375" style="474" customWidth="1"/>
    <col min="3574" max="3817" width="8.85546875" style="474"/>
    <col min="3818" max="3818" width="16.5703125" style="474" customWidth="1"/>
    <col min="3819" max="3819" width="10.42578125" style="474" customWidth="1"/>
    <col min="3820" max="3820" width="11.85546875" style="474" customWidth="1"/>
    <col min="3821" max="3821" width="10.42578125" style="474" customWidth="1"/>
    <col min="3822" max="3822" width="10.28515625" style="474" customWidth="1"/>
    <col min="3823" max="3823" width="8.28515625" style="474" customWidth="1"/>
    <col min="3824" max="3824" width="11" style="474" customWidth="1"/>
    <col min="3825" max="3825" width="8.7109375" style="474" customWidth="1"/>
    <col min="3826" max="3826" width="9.7109375" style="474" customWidth="1"/>
    <col min="3827" max="3827" width="12.85546875" style="474" customWidth="1"/>
    <col min="3828" max="3828" width="9.85546875" style="474" customWidth="1"/>
    <col min="3829" max="3829" width="8.7109375" style="474" customWidth="1"/>
    <col min="3830" max="4073" width="8.85546875" style="474"/>
    <col min="4074" max="4074" width="16.5703125" style="474" customWidth="1"/>
    <col min="4075" max="4075" width="10.42578125" style="474" customWidth="1"/>
    <col min="4076" max="4076" width="11.85546875" style="474" customWidth="1"/>
    <col min="4077" max="4077" width="10.42578125" style="474" customWidth="1"/>
    <col min="4078" max="4078" width="10.28515625" style="474" customWidth="1"/>
    <col min="4079" max="4079" width="8.28515625" style="474" customWidth="1"/>
    <col min="4080" max="4080" width="11" style="474" customWidth="1"/>
    <col min="4081" max="4081" width="8.7109375" style="474" customWidth="1"/>
    <col min="4082" max="4082" width="9.7109375" style="474" customWidth="1"/>
    <col min="4083" max="4083" width="12.85546875" style="474" customWidth="1"/>
    <col min="4084" max="4084" width="9.85546875" style="474" customWidth="1"/>
    <col min="4085" max="4085" width="8.7109375" style="474" customWidth="1"/>
    <col min="4086" max="4329" width="8.85546875" style="474"/>
    <col min="4330" max="4330" width="16.5703125" style="474" customWidth="1"/>
    <col min="4331" max="4331" width="10.42578125" style="474" customWidth="1"/>
    <col min="4332" max="4332" width="11.85546875" style="474" customWidth="1"/>
    <col min="4333" max="4333" width="10.42578125" style="474" customWidth="1"/>
    <col min="4334" max="4334" width="10.28515625" style="474" customWidth="1"/>
    <col min="4335" max="4335" width="8.28515625" style="474" customWidth="1"/>
    <col min="4336" max="4336" width="11" style="474" customWidth="1"/>
    <col min="4337" max="4337" width="8.7109375" style="474" customWidth="1"/>
    <col min="4338" max="4338" width="9.7109375" style="474" customWidth="1"/>
    <col min="4339" max="4339" width="12.85546875" style="474" customWidth="1"/>
    <col min="4340" max="4340" width="9.85546875" style="474" customWidth="1"/>
    <col min="4341" max="4341" width="8.7109375" style="474" customWidth="1"/>
    <col min="4342" max="4585" width="8.85546875" style="474"/>
    <col min="4586" max="4586" width="16.5703125" style="474" customWidth="1"/>
    <col min="4587" max="4587" width="10.42578125" style="474" customWidth="1"/>
    <col min="4588" max="4588" width="11.85546875" style="474" customWidth="1"/>
    <col min="4589" max="4589" width="10.42578125" style="474" customWidth="1"/>
    <col min="4590" max="4590" width="10.28515625" style="474" customWidth="1"/>
    <col min="4591" max="4591" width="8.28515625" style="474" customWidth="1"/>
    <col min="4592" max="4592" width="11" style="474" customWidth="1"/>
    <col min="4593" max="4593" width="8.7109375" style="474" customWidth="1"/>
    <col min="4594" max="4594" width="9.7109375" style="474" customWidth="1"/>
    <col min="4595" max="4595" width="12.85546875" style="474" customWidth="1"/>
    <col min="4596" max="4596" width="9.85546875" style="474" customWidth="1"/>
    <col min="4597" max="4597" width="8.7109375" style="474" customWidth="1"/>
    <col min="4598" max="4841" width="8.85546875" style="474"/>
    <col min="4842" max="4842" width="16.5703125" style="474" customWidth="1"/>
    <col min="4843" max="4843" width="10.42578125" style="474" customWidth="1"/>
    <col min="4844" max="4844" width="11.85546875" style="474" customWidth="1"/>
    <col min="4845" max="4845" width="10.42578125" style="474" customWidth="1"/>
    <col min="4846" max="4846" width="10.28515625" style="474" customWidth="1"/>
    <col min="4847" max="4847" width="8.28515625" style="474" customWidth="1"/>
    <col min="4848" max="4848" width="11" style="474" customWidth="1"/>
    <col min="4849" max="4849" width="8.7109375" style="474" customWidth="1"/>
    <col min="4850" max="4850" width="9.7109375" style="474" customWidth="1"/>
    <col min="4851" max="4851" width="12.85546875" style="474" customWidth="1"/>
    <col min="4852" max="4852" width="9.85546875" style="474" customWidth="1"/>
    <col min="4853" max="4853" width="8.7109375" style="474" customWidth="1"/>
    <col min="4854" max="5097" width="8.85546875" style="474"/>
    <col min="5098" max="5098" width="16.5703125" style="474" customWidth="1"/>
    <col min="5099" max="5099" width="10.42578125" style="474" customWidth="1"/>
    <col min="5100" max="5100" width="11.85546875" style="474" customWidth="1"/>
    <col min="5101" max="5101" width="10.42578125" style="474" customWidth="1"/>
    <col min="5102" max="5102" width="10.28515625" style="474" customWidth="1"/>
    <col min="5103" max="5103" width="8.28515625" style="474" customWidth="1"/>
    <col min="5104" max="5104" width="11" style="474" customWidth="1"/>
    <col min="5105" max="5105" width="8.7109375" style="474" customWidth="1"/>
    <col min="5106" max="5106" width="9.7109375" style="474" customWidth="1"/>
    <col min="5107" max="5107" width="12.85546875" style="474" customWidth="1"/>
    <col min="5108" max="5108" width="9.85546875" style="474" customWidth="1"/>
    <col min="5109" max="5109" width="8.7109375" style="474" customWidth="1"/>
    <col min="5110" max="5353" width="8.85546875" style="474"/>
    <col min="5354" max="5354" width="16.5703125" style="474" customWidth="1"/>
    <col min="5355" max="5355" width="10.42578125" style="474" customWidth="1"/>
    <col min="5356" max="5356" width="11.85546875" style="474" customWidth="1"/>
    <col min="5357" max="5357" width="10.42578125" style="474" customWidth="1"/>
    <col min="5358" max="5358" width="10.28515625" style="474" customWidth="1"/>
    <col min="5359" max="5359" width="8.28515625" style="474" customWidth="1"/>
    <col min="5360" max="5360" width="11" style="474" customWidth="1"/>
    <col min="5361" max="5361" width="8.7109375" style="474" customWidth="1"/>
    <col min="5362" max="5362" width="9.7109375" style="474" customWidth="1"/>
    <col min="5363" max="5363" width="12.85546875" style="474" customWidth="1"/>
    <col min="5364" max="5364" width="9.85546875" style="474" customWidth="1"/>
    <col min="5365" max="5365" width="8.7109375" style="474" customWidth="1"/>
    <col min="5366" max="5609" width="8.85546875" style="474"/>
    <col min="5610" max="5610" width="16.5703125" style="474" customWidth="1"/>
    <col min="5611" max="5611" width="10.42578125" style="474" customWidth="1"/>
    <col min="5612" max="5612" width="11.85546875" style="474" customWidth="1"/>
    <col min="5613" max="5613" width="10.42578125" style="474" customWidth="1"/>
    <col min="5614" max="5614" width="10.28515625" style="474" customWidth="1"/>
    <col min="5615" max="5615" width="8.28515625" style="474" customWidth="1"/>
    <col min="5616" max="5616" width="11" style="474" customWidth="1"/>
    <col min="5617" max="5617" width="8.7109375" style="474" customWidth="1"/>
    <col min="5618" max="5618" width="9.7109375" style="474" customWidth="1"/>
    <col min="5619" max="5619" width="12.85546875" style="474" customWidth="1"/>
    <col min="5620" max="5620" width="9.85546875" style="474" customWidth="1"/>
    <col min="5621" max="5621" width="8.7109375" style="474" customWidth="1"/>
    <col min="5622" max="5865" width="8.85546875" style="474"/>
    <col min="5866" max="5866" width="16.5703125" style="474" customWidth="1"/>
    <col min="5867" max="5867" width="10.42578125" style="474" customWidth="1"/>
    <col min="5868" max="5868" width="11.85546875" style="474" customWidth="1"/>
    <col min="5869" max="5869" width="10.42578125" style="474" customWidth="1"/>
    <col min="5870" max="5870" width="10.28515625" style="474" customWidth="1"/>
    <col min="5871" max="5871" width="8.28515625" style="474" customWidth="1"/>
    <col min="5872" max="5872" width="11" style="474" customWidth="1"/>
    <col min="5873" max="5873" width="8.7109375" style="474" customWidth="1"/>
    <col min="5874" max="5874" width="9.7109375" style="474" customWidth="1"/>
    <col min="5875" max="5875" width="12.85546875" style="474" customWidth="1"/>
    <col min="5876" max="5876" width="9.85546875" style="474" customWidth="1"/>
    <col min="5877" max="5877" width="8.7109375" style="474" customWidth="1"/>
    <col min="5878" max="6121" width="8.85546875" style="474"/>
    <col min="6122" max="6122" width="16.5703125" style="474" customWidth="1"/>
    <col min="6123" max="6123" width="10.42578125" style="474" customWidth="1"/>
    <col min="6124" max="6124" width="11.85546875" style="474" customWidth="1"/>
    <col min="6125" max="6125" width="10.42578125" style="474" customWidth="1"/>
    <col min="6126" max="6126" width="10.28515625" style="474" customWidth="1"/>
    <col min="6127" max="6127" width="8.28515625" style="474" customWidth="1"/>
    <col min="6128" max="6128" width="11" style="474" customWidth="1"/>
    <col min="6129" max="6129" width="8.7109375" style="474" customWidth="1"/>
    <col min="6130" max="6130" width="9.7109375" style="474" customWidth="1"/>
    <col min="6131" max="6131" width="12.85546875" style="474" customWidth="1"/>
    <col min="6132" max="6132" width="9.85546875" style="474" customWidth="1"/>
    <col min="6133" max="6133" width="8.7109375" style="474" customWidth="1"/>
    <col min="6134" max="6377" width="8.85546875" style="474"/>
    <col min="6378" max="6378" width="16.5703125" style="474" customWidth="1"/>
    <col min="6379" max="6379" width="10.42578125" style="474" customWidth="1"/>
    <col min="6380" max="6380" width="11.85546875" style="474" customWidth="1"/>
    <col min="6381" max="6381" width="10.42578125" style="474" customWidth="1"/>
    <col min="6382" max="6382" width="10.28515625" style="474" customWidth="1"/>
    <col min="6383" max="6383" width="8.28515625" style="474" customWidth="1"/>
    <col min="6384" max="6384" width="11" style="474" customWidth="1"/>
    <col min="6385" max="6385" width="8.7109375" style="474" customWidth="1"/>
    <col min="6386" max="6386" width="9.7109375" style="474" customWidth="1"/>
    <col min="6387" max="6387" width="12.85546875" style="474" customWidth="1"/>
    <col min="6388" max="6388" width="9.85546875" style="474" customWidth="1"/>
    <col min="6389" max="6389" width="8.7109375" style="474" customWidth="1"/>
    <col min="6390" max="6633" width="8.85546875" style="474"/>
    <col min="6634" max="6634" width="16.5703125" style="474" customWidth="1"/>
    <col min="6635" max="6635" width="10.42578125" style="474" customWidth="1"/>
    <col min="6636" max="6636" width="11.85546875" style="474" customWidth="1"/>
    <col min="6637" max="6637" width="10.42578125" style="474" customWidth="1"/>
    <col min="6638" max="6638" width="10.28515625" style="474" customWidth="1"/>
    <col min="6639" max="6639" width="8.28515625" style="474" customWidth="1"/>
    <col min="6640" max="6640" width="11" style="474" customWidth="1"/>
    <col min="6641" max="6641" width="8.7109375" style="474" customWidth="1"/>
    <col min="6642" max="6642" width="9.7109375" style="474" customWidth="1"/>
    <col min="6643" max="6643" width="12.85546875" style="474" customWidth="1"/>
    <col min="6644" max="6644" width="9.85546875" style="474" customWidth="1"/>
    <col min="6645" max="6645" width="8.7109375" style="474" customWidth="1"/>
    <col min="6646" max="6889" width="8.85546875" style="474"/>
    <col min="6890" max="6890" width="16.5703125" style="474" customWidth="1"/>
    <col min="6891" max="6891" width="10.42578125" style="474" customWidth="1"/>
    <col min="6892" max="6892" width="11.85546875" style="474" customWidth="1"/>
    <col min="6893" max="6893" width="10.42578125" style="474" customWidth="1"/>
    <col min="6894" max="6894" width="10.28515625" style="474" customWidth="1"/>
    <col min="6895" max="6895" width="8.28515625" style="474" customWidth="1"/>
    <col min="6896" max="6896" width="11" style="474" customWidth="1"/>
    <col min="6897" max="6897" width="8.7109375" style="474" customWidth="1"/>
    <col min="6898" max="6898" width="9.7109375" style="474" customWidth="1"/>
    <col min="6899" max="6899" width="12.85546875" style="474" customWidth="1"/>
    <col min="6900" max="6900" width="9.85546875" style="474" customWidth="1"/>
    <col min="6901" max="6901" width="8.7109375" style="474" customWidth="1"/>
    <col min="6902" max="7145" width="8.85546875" style="474"/>
    <col min="7146" max="7146" width="16.5703125" style="474" customWidth="1"/>
    <col min="7147" max="7147" width="10.42578125" style="474" customWidth="1"/>
    <col min="7148" max="7148" width="11.85546875" style="474" customWidth="1"/>
    <col min="7149" max="7149" width="10.42578125" style="474" customWidth="1"/>
    <col min="7150" max="7150" width="10.28515625" style="474" customWidth="1"/>
    <col min="7151" max="7151" width="8.28515625" style="474" customWidth="1"/>
    <col min="7152" max="7152" width="11" style="474" customWidth="1"/>
    <col min="7153" max="7153" width="8.7109375" style="474" customWidth="1"/>
    <col min="7154" max="7154" width="9.7109375" style="474" customWidth="1"/>
    <col min="7155" max="7155" width="12.85546875" style="474" customWidth="1"/>
    <col min="7156" max="7156" width="9.85546875" style="474" customWidth="1"/>
    <col min="7157" max="7157" width="8.7109375" style="474" customWidth="1"/>
    <col min="7158" max="7401" width="8.85546875" style="474"/>
    <col min="7402" max="7402" width="16.5703125" style="474" customWidth="1"/>
    <col min="7403" max="7403" width="10.42578125" style="474" customWidth="1"/>
    <col min="7404" max="7404" width="11.85546875" style="474" customWidth="1"/>
    <col min="7405" max="7405" width="10.42578125" style="474" customWidth="1"/>
    <col min="7406" max="7406" width="10.28515625" style="474" customWidth="1"/>
    <col min="7407" max="7407" width="8.28515625" style="474" customWidth="1"/>
    <col min="7408" max="7408" width="11" style="474" customWidth="1"/>
    <col min="7409" max="7409" width="8.7109375" style="474" customWidth="1"/>
    <col min="7410" max="7410" width="9.7109375" style="474" customWidth="1"/>
    <col min="7411" max="7411" width="12.85546875" style="474" customWidth="1"/>
    <col min="7412" max="7412" width="9.85546875" style="474" customWidth="1"/>
    <col min="7413" max="7413" width="8.7109375" style="474" customWidth="1"/>
    <col min="7414" max="7657" width="8.85546875" style="474"/>
    <col min="7658" max="7658" width="16.5703125" style="474" customWidth="1"/>
    <col min="7659" max="7659" width="10.42578125" style="474" customWidth="1"/>
    <col min="7660" max="7660" width="11.85546875" style="474" customWidth="1"/>
    <col min="7661" max="7661" width="10.42578125" style="474" customWidth="1"/>
    <col min="7662" max="7662" width="10.28515625" style="474" customWidth="1"/>
    <col min="7663" max="7663" width="8.28515625" style="474" customWidth="1"/>
    <col min="7664" max="7664" width="11" style="474" customWidth="1"/>
    <col min="7665" max="7665" width="8.7109375" style="474" customWidth="1"/>
    <col min="7666" max="7666" width="9.7109375" style="474" customWidth="1"/>
    <col min="7667" max="7667" width="12.85546875" style="474" customWidth="1"/>
    <col min="7668" max="7668" width="9.85546875" style="474" customWidth="1"/>
    <col min="7669" max="7669" width="8.7109375" style="474" customWidth="1"/>
    <col min="7670" max="7913" width="8.85546875" style="474"/>
    <col min="7914" max="7914" width="16.5703125" style="474" customWidth="1"/>
    <col min="7915" max="7915" width="10.42578125" style="474" customWidth="1"/>
    <col min="7916" max="7916" width="11.85546875" style="474" customWidth="1"/>
    <col min="7917" max="7917" width="10.42578125" style="474" customWidth="1"/>
    <col min="7918" max="7918" width="10.28515625" style="474" customWidth="1"/>
    <col min="7919" max="7919" width="8.28515625" style="474" customWidth="1"/>
    <col min="7920" max="7920" width="11" style="474" customWidth="1"/>
    <col min="7921" max="7921" width="8.7109375" style="474" customWidth="1"/>
    <col min="7922" max="7922" width="9.7109375" style="474" customWidth="1"/>
    <col min="7923" max="7923" width="12.85546875" style="474" customWidth="1"/>
    <col min="7924" max="7924" width="9.85546875" style="474" customWidth="1"/>
    <col min="7925" max="7925" width="8.7109375" style="474" customWidth="1"/>
    <col min="7926" max="8169" width="8.85546875" style="474"/>
    <col min="8170" max="8170" width="16.5703125" style="474" customWidth="1"/>
    <col min="8171" max="8171" width="10.42578125" style="474" customWidth="1"/>
    <col min="8172" max="8172" width="11.85546875" style="474" customWidth="1"/>
    <col min="8173" max="8173" width="10.42578125" style="474" customWidth="1"/>
    <col min="8174" max="8174" width="10.28515625" style="474" customWidth="1"/>
    <col min="8175" max="8175" width="8.28515625" style="474" customWidth="1"/>
    <col min="8176" max="8176" width="11" style="474" customWidth="1"/>
    <col min="8177" max="8177" width="8.7109375" style="474" customWidth="1"/>
    <col min="8178" max="8178" width="9.7109375" style="474" customWidth="1"/>
    <col min="8179" max="8179" width="12.85546875" style="474" customWidth="1"/>
    <col min="8180" max="8180" width="9.85546875" style="474" customWidth="1"/>
    <col min="8181" max="8181" width="8.7109375" style="474" customWidth="1"/>
    <col min="8182" max="8425" width="8.85546875" style="474"/>
    <col min="8426" max="8426" width="16.5703125" style="474" customWidth="1"/>
    <col min="8427" max="8427" width="10.42578125" style="474" customWidth="1"/>
    <col min="8428" max="8428" width="11.85546875" style="474" customWidth="1"/>
    <col min="8429" max="8429" width="10.42578125" style="474" customWidth="1"/>
    <col min="8430" max="8430" width="10.28515625" style="474" customWidth="1"/>
    <col min="8431" max="8431" width="8.28515625" style="474" customWidth="1"/>
    <col min="8432" max="8432" width="11" style="474" customWidth="1"/>
    <col min="8433" max="8433" width="8.7109375" style="474" customWidth="1"/>
    <col min="8434" max="8434" width="9.7109375" style="474" customWidth="1"/>
    <col min="8435" max="8435" width="12.85546875" style="474" customWidth="1"/>
    <col min="8436" max="8436" width="9.85546875" style="474" customWidth="1"/>
    <col min="8437" max="8437" width="8.7109375" style="474" customWidth="1"/>
    <col min="8438" max="8681" width="8.85546875" style="474"/>
    <col min="8682" max="8682" width="16.5703125" style="474" customWidth="1"/>
    <col min="8683" max="8683" width="10.42578125" style="474" customWidth="1"/>
    <col min="8684" max="8684" width="11.85546875" style="474" customWidth="1"/>
    <col min="8685" max="8685" width="10.42578125" style="474" customWidth="1"/>
    <col min="8686" max="8686" width="10.28515625" style="474" customWidth="1"/>
    <col min="8687" max="8687" width="8.28515625" style="474" customWidth="1"/>
    <col min="8688" max="8688" width="11" style="474" customWidth="1"/>
    <col min="8689" max="8689" width="8.7109375" style="474" customWidth="1"/>
    <col min="8690" max="8690" width="9.7109375" style="474" customWidth="1"/>
    <col min="8691" max="8691" width="12.85546875" style="474" customWidth="1"/>
    <col min="8692" max="8692" width="9.85546875" style="474" customWidth="1"/>
    <col min="8693" max="8693" width="8.7109375" style="474" customWidth="1"/>
    <col min="8694" max="8937" width="8.85546875" style="474"/>
    <col min="8938" max="8938" width="16.5703125" style="474" customWidth="1"/>
    <col min="8939" max="8939" width="10.42578125" style="474" customWidth="1"/>
    <col min="8940" max="8940" width="11.85546875" style="474" customWidth="1"/>
    <col min="8941" max="8941" width="10.42578125" style="474" customWidth="1"/>
    <col min="8942" max="8942" width="10.28515625" style="474" customWidth="1"/>
    <col min="8943" max="8943" width="8.28515625" style="474" customWidth="1"/>
    <col min="8944" max="8944" width="11" style="474" customWidth="1"/>
    <col min="8945" max="8945" width="8.7109375" style="474" customWidth="1"/>
    <col min="8946" max="8946" width="9.7109375" style="474" customWidth="1"/>
    <col min="8947" max="8947" width="12.85546875" style="474" customWidth="1"/>
    <col min="8948" max="8948" width="9.85546875" style="474" customWidth="1"/>
    <col min="8949" max="8949" width="8.7109375" style="474" customWidth="1"/>
    <col min="8950" max="9193" width="8.85546875" style="474"/>
    <col min="9194" max="9194" width="16.5703125" style="474" customWidth="1"/>
    <col min="9195" max="9195" width="10.42578125" style="474" customWidth="1"/>
    <col min="9196" max="9196" width="11.85546875" style="474" customWidth="1"/>
    <col min="9197" max="9197" width="10.42578125" style="474" customWidth="1"/>
    <col min="9198" max="9198" width="10.28515625" style="474" customWidth="1"/>
    <col min="9199" max="9199" width="8.28515625" style="474" customWidth="1"/>
    <col min="9200" max="9200" width="11" style="474" customWidth="1"/>
    <col min="9201" max="9201" width="8.7109375" style="474" customWidth="1"/>
    <col min="9202" max="9202" width="9.7109375" style="474" customWidth="1"/>
    <col min="9203" max="9203" width="12.85546875" style="474" customWidth="1"/>
    <col min="9204" max="9204" width="9.85546875" style="474" customWidth="1"/>
    <col min="9205" max="9205" width="8.7109375" style="474" customWidth="1"/>
    <col min="9206" max="9449" width="8.85546875" style="474"/>
    <col min="9450" max="9450" width="16.5703125" style="474" customWidth="1"/>
    <col min="9451" max="9451" width="10.42578125" style="474" customWidth="1"/>
    <col min="9452" max="9452" width="11.85546875" style="474" customWidth="1"/>
    <col min="9453" max="9453" width="10.42578125" style="474" customWidth="1"/>
    <col min="9454" max="9454" width="10.28515625" style="474" customWidth="1"/>
    <col min="9455" max="9455" width="8.28515625" style="474" customWidth="1"/>
    <col min="9456" max="9456" width="11" style="474" customWidth="1"/>
    <col min="9457" max="9457" width="8.7109375" style="474" customWidth="1"/>
    <col min="9458" max="9458" width="9.7109375" style="474" customWidth="1"/>
    <col min="9459" max="9459" width="12.85546875" style="474" customWidth="1"/>
    <col min="9460" max="9460" width="9.85546875" style="474" customWidth="1"/>
    <col min="9461" max="9461" width="8.7109375" style="474" customWidth="1"/>
    <col min="9462" max="9705" width="8.85546875" style="474"/>
    <col min="9706" max="9706" width="16.5703125" style="474" customWidth="1"/>
    <col min="9707" max="9707" width="10.42578125" style="474" customWidth="1"/>
    <col min="9708" max="9708" width="11.85546875" style="474" customWidth="1"/>
    <col min="9709" max="9709" width="10.42578125" style="474" customWidth="1"/>
    <col min="9710" max="9710" width="10.28515625" style="474" customWidth="1"/>
    <col min="9711" max="9711" width="8.28515625" style="474" customWidth="1"/>
    <col min="9712" max="9712" width="11" style="474" customWidth="1"/>
    <col min="9713" max="9713" width="8.7109375" style="474" customWidth="1"/>
    <col min="9714" max="9714" width="9.7109375" style="474" customWidth="1"/>
    <col min="9715" max="9715" width="12.85546875" style="474" customWidth="1"/>
    <col min="9716" max="9716" width="9.85546875" style="474" customWidth="1"/>
    <col min="9717" max="9717" width="8.7109375" style="474" customWidth="1"/>
    <col min="9718" max="9961" width="8.85546875" style="474"/>
    <col min="9962" max="9962" width="16.5703125" style="474" customWidth="1"/>
    <col min="9963" max="9963" width="10.42578125" style="474" customWidth="1"/>
    <col min="9964" max="9964" width="11.85546875" style="474" customWidth="1"/>
    <col min="9965" max="9965" width="10.42578125" style="474" customWidth="1"/>
    <col min="9966" max="9966" width="10.28515625" style="474" customWidth="1"/>
    <col min="9967" max="9967" width="8.28515625" style="474" customWidth="1"/>
    <col min="9968" max="9968" width="11" style="474" customWidth="1"/>
    <col min="9969" max="9969" width="8.7109375" style="474" customWidth="1"/>
    <col min="9970" max="9970" width="9.7109375" style="474" customWidth="1"/>
    <col min="9971" max="9971" width="12.85546875" style="474" customWidth="1"/>
    <col min="9972" max="9972" width="9.85546875" style="474" customWidth="1"/>
    <col min="9973" max="9973" width="8.7109375" style="474" customWidth="1"/>
    <col min="9974" max="10217" width="8.85546875" style="474"/>
    <col min="10218" max="10218" width="16.5703125" style="474" customWidth="1"/>
    <col min="10219" max="10219" width="10.42578125" style="474" customWidth="1"/>
    <col min="10220" max="10220" width="11.85546875" style="474" customWidth="1"/>
    <col min="10221" max="10221" width="10.42578125" style="474" customWidth="1"/>
    <col min="10222" max="10222" width="10.28515625" style="474" customWidth="1"/>
    <col min="10223" max="10223" width="8.28515625" style="474" customWidth="1"/>
    <col min="10224" max="10224" width="11" style="474" customWidth="1"/>
    <col min="10225" max="10225" width="8.7109375" style="474" customWidth="1"/>
    <col min="10226" max="10226" width="9.7109375" style="474" customWidth="1"/>
    <col min="10227" max="10227" width="12.85546875" style="474" customWidth="1"/>
    <col min="10228" max="10228" width="9.85546875" style="474" customWidth="1"/>
    <col min="10229" max="10229" width="8.7109375" style="474" customWidth="1"/>
    <col min="10230" max="10473" width="8.85546875" style="474"/>
    <col min="10474" max="10474" width="16.5703125" style="474" customWidth="1"/>
    <col min="10475" max="10475" width="10.42578125" style="474" customWidth="1"/>
    <col min="10476" max="10476" width="11.85546875" style="474" customWidth="1"/>
    <col min="10477" max="10477" width="10.42578125" style="474" customWidth="1"/>
    <col min="10478" max="10478" width="10.28515625" style="474" customWidth="1"/>
    <col min="10479" max="10479" width="8.28515625" style="474" customWidth="1"/>
    <col min="10480" max="10480" width="11" style="474" customWidth="1"/>
    <col min="10481" max="10481" width="8.7109375" style="474" customWidth="1"/>
    <col min="10482" max="10482" width="9.7109375" style="474" customWidth="1"/>
    <col min="10483" max="10483" width="12.85546875" style="474" customWidth="1"/>
    <col min="10484" max="10484" width="9.85546875" style="474" customWidth="1"/>
    <col min="10485" max="10485" width="8.7109375" style="474" customWidth="1"/>
    <col min="10486" max="10729" width="8.85546875" style="474"/>
    <col min="10730" max="10730" width="16.5703125" style="474" customWidth="1"/>
    <col min="10731" max="10731" width="10.42578125" style="474" customWidth="1"/>
    <col min="10732" max="10732" width="11.85546875" style="474" customWidth="1"/>
    <col min="10733" max="10733" width="10.42578125" style="474" customWidth="1"/>
    <col min="10734" max="10734" width="10.28515625" style="474" customWidth="1"/>
    <col min="10735" max="10735" width="8.28515625" style="474" customWidth="1"/>
    <col min="10736" max="10736" width="11" style="474" customWidth="1"/>
    <col min="10737" max="10737" width="8.7109375" style="474" customWidth="1"/>
    <col min="10738" max="10738" width="9.7109375" style="474" customWidth="1"/>
    <col min="10739" max="10739" width="12.85546875" style="474" customWidth="1"/>
    <col min="10740" max="10740" width="9.85546875" style="474" customWidth="1"/>
    <col min="10741" max="10741" width="8.7109375" style="474" customWidth="1"/>
    <col min="10742" max="10985" width="8.85546875" style="474"/>
    <col min="10986" max="10986" width="16.5703125" style="474" customWidth="1"/>
    <col min="10987" max="10987" width="10.42578125" style="474" customWidth="1"/>
    <col min="10988" max="10988" width="11.85546875" style="474" customWidth="1"/>
    <col min="10989" max="10989" width="10.42578125" style="474" customWidth="1"/>
    <col min="10990" max="10990" width="10.28515625" style="474" customWidth="1"/>
    <col min="10991" max="10991" width="8.28515625" style="474" customWidth="1"/>
    <col min="10992" max="10992" width="11" style="474" customWidth="1"/>
    <col min="10993" max="10993" width="8.7109375" style="474" customWidth="1"/>
    <col min="10994" max="10994" width="9.7109375" style="474" customWidth="1"/>
    <col min="10995" max="10995" width="12.85546875" style="474" customWidth="1"/>
    <col min="10996" max="10996" width="9.85546875" style="474" customWidth="1"/>
    <col min="10997" max="10997" width="8.7109375" style="474" customWidth="1"/>
    <col min="10998" max="11241" width="8.85546875" style="474"/>
    <col min="11242" max="11242" width="16.5703125" style="474" customWidth="1"/>
    <col min="11243" max="11243" width="10.42578125" style="474" customWidth="1"/>
    <col min="11244" max="11244" width="11.85546875" style="474" customWidth="1"/>
    <col min="11245" max="11245" width="10.42578125" style="474" customWidth="1"/>
    <col min="11246" max="11246" width="10.28515625" style="474" customWidth="1"/>
    <col min="11247" max="11247" width="8.28515625" style="474" customWidth="1"/>
    <col min="11248" max="11248" width="11" style="474" customWidth="1"/>
    <col min="11249" max="11249" width="8.7109375" style="474" customWidth="1"/>
    <col min="11250" max="11250" width="9.7109375" style="474" customWidth="1"/>
    <col min="11251" max="11251" width="12.85546875" style="474" customWidth="1"/>
    <col min="11252" max="11252" width="9.85546875" style="474" customWidth="1"/>
    <col min="11253" max="11253" width="8.7109375" style="474" customWidth="1"/>
    <col min="11254" max="11497" width="8.85546875" style="474"/>
    <col min="11498" max="11498" width="16.5703125" style="474" customWidth="1"/>
    <col min="11499" max="11499" width="10.42578125" style="474" customWidth="1"/>
    <col min="11500" max="11500" width="11.85546875" style="474" customWidth="1"/>
    <col min="11501" max="11501" width="10.42578125" style="474" customWidth="1"/>
    <col min="11502" max="11502" width="10.28515625" style="474" customWidth="1"/>
    <col min="11503" max="11503" width="8.28515625" style="474" customWidth="1"/>
    <col min="11504" max="11504" width="11" style="474" customWidth="1"/>
    <col min="11505" max="11505" width="8.7109375" style="474" customWidth="1"/>
    <col min="11506" max="11506" width="9.7109375" style="474" customWidth="1"/>
    <col min="11507" max="11507" width="12.85546875" style="474" customWidth="1"/>
    <col min="11508" max="11508" width="9.85546875" style="474" customWidth="1"/>
    <col min="11509" max="11509" width="8.7109375" style="474" customWidth="1"/>
    <col min="11510" max="11753" width="8.85546875" style="474"/>
    <col min="11754" max="11754" width="16.5703125" style="474" customWidth="1"/>
    <col min="11755" max="11755" width="10.42578125" style="474" customWidth="1"/>
    <col min="11756" max="11756" width="11.85546875" style="474" customWidth="1"/>
    <col min="11757" max="11757" width="10.42578125" style="474" customWidth="1"/>
    <col min="11758" max="11758" width="10.28515625" style="474" customWidth="1"/>
    <col min="11759" max="11759" width="8.28515625" style="474" customWidth="1"/>
    <col min="11760" max="11760" width="11" style="474" customWidth="1"/>
    <col min="11761" max="11761" width="8.7109375" style="474" customWidth="1"/>
    <col min="11762" max="11762" width="9.7109375" style="474" customWidth="1"/>
    <col min="11763" max="11763" width="12.85546875" style="474" customWidth="1"/>
    <col min="11764" max="11764" width="9.85546875" style="474" customWidth="1"/>
    <col min="11765" max="11765" width="8.7109375" style="474" customWidth="1"/>
    <col min="11766" max="12009" width="8.85546875" style="474"/>
    <col min="12010" max="12010" width="16.5703125" style="474" customWidth="1"/>
    <col min="12011" max="12011" width="10.42578125" style="474" customWidth="1"/>
    <col min="12012" max="12012" width="11.85546875" style="474" customWidth="1"/>
    <col min="12013" max="12013" width="10.42578125" style="474" customWidth="1"/>
    <col min="12014" max="12014" width="10.28515625" style="474" customWidth="1"/>
    <col min="12015" max="12015" width="8.28515625" style="474" customWidth="1"/>
    <col min="12016" max="12016" width="11" style="474" customWidth="1"/>
    <col min="12017" max="12017" width="8.7109375" style="474" customWidth="1"/>
    <col min="12018" max="12018" width="9.7109375" style="474" customWidth="1"/>
    <col min="12019" max="12019" width="12.85546875" style="474" customWidth="1"/>
    <col min="12020" max="12020" width="9.85546875" style="474" customWidth="1"/>
    <col min="12021" max="12021" width="8.7109375" style="474" customWidth="1"/>
    <col min="12022" max="12265" width="8.85546875" style="474"/>
    <col min="12266" max="12266" width="16.5703125" style="474" customWidth="1"/>
    <col min="12267" max="12267" width="10.42578125" style="474" customWidth="1"/>
    <col min="12268" max="12268" width="11.85546875" style="474" customWidth="1"/>
    <col min="12269" max="12269" width="10.42578125" style="474" customWidth="1"/>
    <col min="12270" max="12270" width="10.28515625" style="474" customWidth="1"/>
    <col min="12271" max="12271" width="8.28515625" style="474" customWidth="1"/>
    <col min="12272" max="12272" width="11" style="474" customWidth="1"/>
    <col min="12273" max="12273" width="8.7109375" style="474" customWidth="1"/>
    <col min="12274" max="12274" width="9.7109375" style="474" customWidth="1"/>
    <col min="12275" max="12275" width="12.85546875" style="474" customWidth="1"/>
    <col min="12276" max="12276" width="9.85546875" style="474" customWidth="1"/>
    <col min="12277" max="12277" width="8.7109375" style="474" customWidth="1"/>
    <col min="12278" max="12521" width="8.85546875" style="474"/>
    <col min="12522" max="12522" width="16.5703125" style="474" customWidth="1"/>
    <col min="12523" max="12523" width="10.42578125" style="474" customWidth="1"/>
    <col min="12524" max="12524" width="11.85546875" style="474" customWidth="1"/>
    <col min="12525" max="12525" width="10.42578125" style="474" customWidth="1"/>
    <col min="12526" max="12526" width="10.28515625" style="474" customWidth="1"/>
    <col min="12527" max="12527" width="8.28515625" style="474" customWidth="1"/>
    <col min="12528" max="12528" width="11" style="474" customWidth="1"/>
    <col min="12529" max="12529" width="8.7109375" style="474" customWidth="1"/>
    <col min="12530" max="12530" width="9.7109375" style="474" customWidth="1"/>
    <col min="12531" max="12531" width="12.85546875" style="474" customWidth="1"/>
    <col min="12532" max="12532" width="9.85546875" style="474" customWidth="1"/>
    <col min="12533" max="12533" width="8.7109375" style="474" customWidth="1"/>
    <col min="12534" max="12777" width="8.85546875" style="474"/>
    <col min="12778" max="12778" width="16.5703125" style="474" customWidth="1"/>
    <col min="12779" max="12779" width="10.42578125" style="474" customWidth="1"/>
    <col min="12780" max="12780" width="11.85546875" style="474" customWidth="1"/>
    <col min="12781" max="12781" width="10.42578125" style="474" customWidth="1"/>
    <col min="12782" max="12782" width="10.28515625" style="474" customWidth="1"/>
    <col min="12783" max="12783" width="8.28515625" style="474" customWidth="1"/>
    <col min="12784" max="12784" width="11" style="474" customWidth="1"/>
    <col min="12785" max="12785" width="8.7109375" style="474" customWidth="1"/>
    <col min="12786" max="12786" width="9.7109375" style="474" customWidth="1"/>
    <col min="12787" max="12787" width="12.85546875" style="474" customWidth="1"/>
    <col min="12788" max="12788" width="9.85546875" style="474" customWidth="1"/>
    <col min="12789" max="12789" width="8.7109375" style="474" customWidth="1"/>
    <col min="12790" max="13033" width="8.85546875" style="474"/>
    <col min="13034" max="13034" width="16.5703125" style="474" customWidth="1"/>
    <col min="13035" max="13035" width="10.42578125" style="474" customWidth="1"/>
    <col min="13036" max="13036" width="11.85546875" style="474" customWidth="1"/>
    <col min="13037" max="13037" width="10.42578125" style="474" customWidth="1"/>
    <col min="13038" max="13038" width="10.28515625" style="474" customWidth="1"/>
    <col min="13039" max="13039" width="8.28515625" style="474" customWidth="1"/>
    <col min="13040" max="13040" width="11" style="474" customWidth="1"/>
    <col min="13041" max="13041" width="8.7109375" style="474" customWidth="1"/>
    <col min="13042" max="13042" width="9.7109375" style="474" customWidth="1"/>
    <col min="13043" max="13043" width="12.85546875" style="474" customWidth="1"/>
    <col min="13044" max="13044" width="9.85546875" style="474" customWidth="1"/>
    <col min="13045" max="13045" width="8.7109375" style="474" customWidth="1"/>
    <col min="13046" max="13289" width="8.85546875" style="474"/>
    <col min="13290" max="13290" width="16.5703125" style="474" customWidth="1"/>
    <col min="13291" max="13291" width="10.42578125" style="474" customWidth="1"/>
    <col min="13292" max="13292" width="11.85546875" style="474" customWidth="1"/>
    <col min="13293" max="13293" width="10.42578125" style="474" customWidth="1"/>
    <col min="13294" max="13294" width="10.28515625" style="474" customWidth="1"/>
    <col min="13295" max="13295" width="8.28515625" style="474" customWidth="1"/>
    <col min="13296" max="13296" width="11" style="474" customWidth="1"/>
    <col min="13297" max="13297" width="8.7109375" style="474" customWidth="1"/>
    <col min="13298" max="13298" width="9.7109375" style="474" customWidth="1"/>
    <col min="13299" max="13299" width="12.85546875" style="474" customWidth="1"/>
    <col min="13300" max="13300" width="9.85546875" style="474" customWidth="1"/>
    <col min="13301" max="13301" width="8.7109375" style="474" customWidth="1"/>
    <col min="13302" max="13545" width="8.85546875" style="474"/>
    <col min="13546" max="13546" width="16.5703125" style="474" customWidth="1"/>
    <col min="13547" max="13547" width="10.42578125" style="474" customWidth="1"/>
    <col min="13548" max="13548" width="11.85546875" style="474" customWidth="1"/>
    <col min="13549" max="13549" width="10.42578125" style="474" customWidth="1"/>
    <col min="13550" max="13550" width="10.28515625" style="474" customWidth="1"/>
    <col min="13551" max="13551" width="8.28515625" style="474" customWidth="1"/>
    <col min="13552" max="13552" width="11" style="474" customWidth="1"/>
    <col min="13553" max="13553" width="8.7109375" style="474" customWidth="1"/>
    <col min="13554" max="13554" width="9.7109375" style="474" customWidth="1"/>
    <col min="13555" max="13555" width="12.85546875" style="474" customWidth="1"/>
    <col min="13556" max="13556" width="9.85546875" style="474" customWidth="1"/>
    <col min="13557" max="13557" width="8.7109375" style="474" customWidth="1"/>
    <col min="13558" max="13801" width="8.85546875" style="474"/>
    <col min="13802" max="13802" width="16.5703125" style="474" customWidth="1"/>
    <col min="13803" max="13803" width="10.42578125" style="474" customWidth="1"/>
    <col min="13804" max="13804" width="11.85546875" style="474" customWidth="1"/>
    <col min="13805" max="13805" width="10.42578125" style="474" customWidth="1"/>
    <col min="13806" max="13806" width="10.28515625" style="474" customWidth="1"/>
    <col min="13807" max="13807" width="8.28515625" style="474" customWidth="1"/>
    <col min="13808" max="13808" width="11" style="474" customWidth="1"/>
    <col min="13809" max="13809" width="8.7109375" style="474" customWidth="1"/>
    <col min="13810" max="13810" width="9.7109375" style="474" customWidth="1"/>
    <col min="13811" max="13811" width="12.85546875" style="474" customWidth="1"/>
    <col min="13812" max="13812" width="9.85546875" style="474" customWidth="1"/>
    <col min="13813" max="13813" width="8.7109375" style="474" customWidth="1"/>
    <col min="13814" max="14057" width="8.85546875" style="474"/>
    <col min="14058" max="14058" width="16.5703125" style="474" customWidth="1"/>
    <col min="14059" max="14059" width="10.42578125" style="474" customWidth="1"/>
    <col min="14060" max="14060" width="11.85546875" style="474" customWidth="1"/>
    <col min="14061" max="14061" width="10.42578125" style="474" customWidth="1"/>
    <col min="14062" max="14062" width="10.28515625" style="474" customWidth="1"/>
    <col min="14063" max="14063" width="8.28515625" style="474" customWidth="1"/>
    <col min="14064" max="14064" width="11" style="474" customWidth="1"/>
    <col min="14065" max="14065" width="8.7109375" style="474" customWidth="1"/>
    <col min="14066" max="14066" width="9.7109375" style="474" customWidth="1"/>
    <col min="14067" max="14067" width="12.85546875" style="474" customWidth="1"/>
    <col min="14068" max="14068" width="9.85546875" style="474" customWidth="1"/>
    <col min="14069" max="14069" width="8.7109375" style="474" customWidth="1"/>
    <col min="14070" max="14313" width="8.85546875" style="474"/>
    <col min="14314" max="14314" width="16.5703125" style="474" customWidth="1"/>
    <col min="14315" max="14315" width="10.42578125" style="474" customWidth="1"/>
    <col min="14316" max="14316" width="11.85546875" style="474" customWidth="1"/>
    <col min="14317" max="14317" width="10.42578125" style="474" customWidth="1"/>
    <col min="14318" max="14318" width="10.28515625" style="474" customWidth="1"/>
    <col min="14319" max="14319" width="8.28515625" style="474" customWidth="1"/>
    <col min="14320" max="14320" width="11" style="474" customWidth="1"/>
    <col min="14321" max="14321" width="8.7109375" style="474" customWidth="1"/>
    <col min="14322" max="14322" width="9.7109375" style="474" customWidth="1"/>
    <col min="14323" max="14323" width="12.85546875" style="474" customWidth="1"/>
    <col min="14324" max="14324" width="9.85546875" style="474" customWidth="1"/>
    <col min="14325" max="14325" width="8.7109375" style="474" customWidth="1"/>
    <col min="14326" max="14569" width="8.85546875" style="474"/>
    <col min="14570" max="14570" width="16.5703125" style="474" customWidth="1"/>
    <col min="14571" max="14571" width="10.42578125" style="474" customWidth="1"/>
    <col min="14572" max="14572" width="11.85546875" style="474" customWidth="1"/>
    <col min="14573" max="14573" width="10.42578125" style="474" customWidth="1"/>
    <col min="14574" max="14574" width="10.28515625" style="474" customWidth="1"/>
    <col min="14575" max="14575" width="8.28515625" style="474" customWidth="1"/>
    <col min="14576" max="14576" width="11" style="474" customWidth="1"/>
    <col min="14577" max="14577" width="8.7109375" style="474" customWidth="1"/>
    <col min="14578" max="14578" width="9.7109375" style="474" customWidth="1"/>
    <col min="14579" max="14579" width="12.85546875" style="474" customWidth="1"/>
    <col min="14580" max="14580" width="9.85546875" style="474" customWidth="1"/>
    <col min="14581" max="14581" width="8.7109375" style="474" customWidth="1"/>
    <col min="14582" max="14825" width="8.85546875" style="474"/>
    <col min="14826" max="14826" width="16.5703125" style="474" customWidth="1"/>
    <col min="14827" max="14827" width="10.42578125" style="474" customWidth="1"/>
    <col min="14828" max="14828" width="11.85546875" style="474" customWidth="1"/>
    <col min="14829" max="14829" width="10.42578125" style="474" customWidth="1"/>
    <col min="14830" max="14830" width="10.28515625" style="474" customWidth="1"/>
    <col min="14831" max="14831" width="8.28515625" style="474" customWidth="1"/>
    <col min="14832" max="14832" width="11" style="474" customWidth="1"/>
    <col min="14833" max="14833" width="8.7109375" style="474" customWidth="1"/>
    <col min="14834" max="14834" width="9.7109375" style="474" customWidth="1"/>
    <col min="14835" max="14835" width="12.85546875" style="474" customWidth="1"/>
    <col min="14836" max="14836" width="9.85546875" style="474" customWidth="1"/>
    <col min="14837" max="14837" width="8.7109375" style="474" customWidth="1"/>
    <col min="14838" max="15081" width="8.85546875" style="474"/>
    <col min="15082" max="15082" width="16.5703125" style="474" customWidth="1"/>
    <col min="15083" max="15083" width="10.42578125" style="474" customWidth="1"/>
    <col min="15084" max="15084" width="11.85546875" style="474" customWidth="1"/>
    <col min="15085" max="15085" width="10.42578125" style="474" customWidth="1"/>
    <col min="15086" max="15086" width="10.28515625" style="474" customWidth="1"/>
    <col min="15087" max="15087" width="8.28515625" style="474" customWidth="1"/>
    <col min="15088" max="15088" width="11" style="474" customWidth="1"/>
    <col min="15089" max="15089" width="8.7109375" style="474" customWidth="1"/>
    <col min="15090" max="15090" width="9.7109375" style="474" customWidth="1"/>
    <col min="15091" max="15091" width="12.85546875" style="474" customWidth="1"/>
    <col min="15092" max="15092" width="9.85546875" style="474" customWidth="1"/>
    <col min="15093" max="15093" width="8.7109375" style="474" customWidth="1"/>
    <col min="15094" max="15337" width="8.85546875" style="474"/>
    <col min="15338" max="15338" width="16.5703125" style="474" customWidth="1"/>
    <col min="15339" max="15339" width="10.42578125" style="474" customWidth="1"/>
    <col min="15340" max="15340" width="11.85546875" style="474" customWidth="1"/>
    <col min="15341" max="15341" width="10.42578125" style="474" customWidth="1"/>
    <col min="15342" max="15342" width="10.28515625" style="474" customWidth="1"/>
    <col min="15343" max="15343" width="8.28515625" style="474" customWidth="1"/>
    <col min="15344" max="15344" width="11" style="474" customWidth="1"/>
    <col min="15345" max="15345" width="8.7109375" style="474" customWidth="1"/>
    <col min="15346" max="15346" width="9.7109375" style="474" customWidth="1"/>
    <col min="15347" max="15347" width="12.85546875" style="474" customWidth="1"/>
    <col min="15348" max="15348" width="9.85546875" style="474" customWidth="1"/>
    <col min="15349" max="15349" width="8.7109375" style="474" customWidth="1"/>
    <col min="15350" max="15593" width="8.85546875" style="474"/>
    <col min="15594" max="15594" width="16.5703125" style="474" customWidth="1"/>
    <col min="15595" max="15595" width="10.42578125" style="474" customWidth="1"/>
    <col min="15596" max="15596" width="11.85546875" style="474" customWidth="1"/>
    <col min="15597" max="15597" width="10.42578125" style="474" customWidth="1"/>
    <col min="15598" max="15598" width="10.28515625" style="474" customWidth="1"/>
    <col min="15599" max="15599" width="8.28515625" style="474" customWidth="1"/>
    <col min="15600" max="15600" width="11" style="474" customWidth="1"/>
    <col min="15601" max="15601" width="8.7109375" style="474" customWidth="1"/>
    <col min="15602" max="15602" width="9.7109375" style="474" customWidth="1"/>
    <col min="15603" max="15603" width="12.85546875" style="474" customWidth="1"/>
    <col min="15604" max="15604" width="9.85546875" style="474" customWidth="1"/>
    <col min="15605" max="15605" width="8.7109375" style="474" customWidth="1"/>
    <col min="15606" max="15849" width="8.85546875" style="474"/>
    <col min="15850" max="15850" width="16.5703125" style="474" customWidth="1"/>
    <col min="15851" max="15851" width="10.42578125" style="474" customWidth="1"/>
    <col min="15852" max="15852" width="11.85546875" style="474" customWidth="1"/>
    <col min="15853" max="15853" width="10.42578125" style="474" customWidth="1"/>
    <col min="15854" max="15854" width="10.28515625" style="474" customWidth="1"/>
    <col min="15855" max="15855" width="8.28515625" style="474" customWidth="1"/>
    <col min="15856" max="15856" width="11" style="474" customWidth="1"/>
    <col min="15857" max="15857" width="8.7109375" style="474" customWidth="1"/>
    <col min="15858" max="15858" width="9.7109375" style="474" customWidth="1"/>
    <col min="15859" max="15859" width="12.85546875" style="474" customWidth="1"/>
    <col min="15860" max="15860" width="9.85546875" style="474" customWidth="1"/>
    <col min="15861" max="15861" width="8.7109375" style="474" customWidth="1"/>
    <col min="15862" max="16105" width="8.85546875" style="474"/>
    <col min="16106" max="16106" width="16.5703125" style="474" customWidth="1"/>
    <col min="16107" max="16107" width="10.42578125" style="474" customWidth="1"/>
    <col min="16108" max="16108" width="11.85546875" style="474" customWidth="1"/>
    <col min="16109" max="16109" width="10.42578125" style="474" customWidth="1"/>
    <col min="16110" max="16110" width="10.28515625" style="474" customWidth="1"/>
    <col min="16111" max="16111" width="8.28515625" style="474" customWidth="1"/>
    <col min="16112" max="16112" width="11" style="474" customWidth="1"/>
    <col min="16113" max="16113" width="8.7109375" style="474" customWidth="1"/>
    <col min="16114" max="16114" width="9.7109375" style="474" customWidth="1"/>
    <col min="16115" max="16115" width="12.85546875" style="474" customWidth="1"/>
    <col min="16116" max="16116" width="9.85546875" style="474" customWidth="1"/>
    <col min="16117" max="16117" width="8.7109375" style="474" customWidth="1"/>
    <col min="16118" max="16384" width="8.85546875" style="474"/>
  </cols>
  <sheetData>
    <row r="1" spans="1:23" s="2432" customFormat="1" ht="18" customHeight="1" x14ac:dyDescent="0.25">
      <c r="A1" s="2370" t="s">
        <v>4934</v>
      </c>
      <c r="E1" s="464"/>
      <c r="F1" s="464"/>
    </row>
    <row r="2" spans="1:23" ht="9.75" customHeight="1" thickBot="1" x14ac:dyDescent="0.3">
      <c r="G2" s="3230"/>
    </row>
    <row r="3" spans="1:23" s="1683" customFormat="1" ht="24" customHeight="1" thickTop="1" thickBot="1" x14ac:dyDescent="0.3">
      <c r="A3" s="3231"/>
      <c r="B3" s="3232" t="s">
        <v>4935</v>
      </c>
      <c r="C3" s="1296" t="s">
        <v>4936</v>
      </c>
      <c r="D3" s="3454" t="s">
        <v>4937</v>
      </c>
      <c r="E3" s="3455"/>
      <c r="F3" s="3454" t="s">
        <v>4938</v>
      </c>
      <c r="G3" s="3456"/>
    </row>
    <row r="4" spans="1:23" s="1683" customFormat="1" ht="21.75" customHeight="1" x14ac:dyDescent="0.25">
      <c r="A4" s="3233"/>
      <c r="B4" s="3234" t="s">
        <v>4939</v>
      </c>
      <c r="C4" s="1297" t="s">
        <v>4940</v>
      </c>
      <c r="D4" s="3235" t="s">
        <v>4941</v>
      </c>
      <c r="E4" s="3235" t="s">
        <v>3653</v>
      </c>
      <c r="F4" s="3457" t="s">
        <v>4942</v>
      </c>
      <c r="G4" s="3458"/>
    </row>
    <row r="5" spans="1:23" s="1683" customFormat="1" ht="17.25" x14ac:dyDescent="0.25">
      <c r="A5" s="3233"/>
      <c r="B5" s="3234" t="s">
        <v>4943</v>
      </c>
      <c r="C5" s="1297" t="s">
        <v>4944</v>
      </c>
      <c r="D5" s="1297" t="s">
        <v>4945</v>
      </c>
      <c r="E5" s="1297" t="s">
        <v>4946</v>
      </c>
      <c r="F5" s="3457"/>
      <c r="G5" s="3458"/>
    </row>
    <row r="6" spans="1:23" s="1683" customFormat="1" ht="16.5" x14ac:dyDescent="0.25">
      <c r="A6" s="3233"/>
      <c r="B6" s="3236"/>
      <c r="C6" s="1297" t="s">
        <v>4947</v>
      </c>
      <c r="D6" s="1297"/>
      <c r="E6" s="1297"/>
      <c r="F6" s="3457"/>
      <c r="G6" s="3458"/>
      <c r="J6" s="474"/>
      <c r="K6" s="474"/>
      <c r="L6" s="474"/>
      <c r="M6" s="474"/>
      <c r="N6" s="474"/>
      <c r="O6" s="474"/>
      <c r="P6" s="474"/>
      <c r="Q6" s="474"/>
      <c r="R6" s="474"/>
      <c r="S6" s="474"/>
      <c r="T6" s="474"/>
      <c r="U6" s="474"/>
      <c r="V6" s="474"/>
      <c r="W6" s="474"/>
    </row>
    <row r="7" spans="1:23" s="3239" customFormat="1" ht="16.5" thickBot="1" x14ac:dyDescent="0.3">
      <c r="A7" s="3237"/>
      <c r="B7" s="3238" t="s">
        <v>589</v>
      </c>
      <c r="C7" s="1295" t="s">
        <v>589</v>
      </c>
      <c r="D7" s="1295" t="s">
        <v>589</v>
      </c>
      <c r="E7" s="1295" t="s">
        <v>681</v>
      </c>
      <c r="F7" s="3459" t="s">
        <v>13</v>
      </c>
      <c r="G7" s="3460"/>
      <c r="J7" s="474"/>
      <c r="K7" s="474"/>
      <c r="L7" s="474"/>
      <c r="M7" s="474"/>
      <c r="N7" s="474"/>
      <c r="O7" s="474"/>
      <c r="P7" s="474"/>
      <c r="Q7" s="474"/>
      <c r="R7" s="474"/>
      <c r="S7" s="474"/>
      <c r="T7" s="474"/>
      <c r="U7" s="474"/>
      <c r="V7" s="474"/>
      <c r="W7" s="474"/>
    </row>
    <row r="8" spans="1:23" ht="16.5" x14ac:dyDescent="0.25">
      <c r="A8" s="3240">
        <v>44440</v>
      </c>
      <c r="B8" s="3241"/>
      <c r="C8" s="3161"/>
      <c r="D8" s="3161"/>
      <c r="E8" s="3161"/>
      <c r="F8" s="3242"/>
      <c r="G8" s="3243"/>
    </row>
    <row r="9" spans="1:23" ht="16.5" x14ac:dyDescent="0.25">
      <c r="A9" s="3244" t="s">
        <v>4948</v>
      </c>
      <c r="B9" s="3245">
        <v>1.9031841599999999</v>
      </c>
      <c r="C9" s="3161">
        <v>0.39752230999999999</v>
      </c>
      <c r="D9" s="3161">
        <v>2.89</v>
      </c>
      <c r="E9" s="3161">
        <v>123.82</v>
      </c>
      <c r="F9" s="3452" t="s">
        <v>4949</v>
      </c>
      <c r="G9" s="3453"/>
      <c r="K9" s="541"/>
      <c r="L9" s="541"/>
      <c r="M9" s="501"/>
      <c r="N9" s="3246"/>
      <c r="O9" s="3247"/>
      <c r="P9" s="3036"/>
    </row>
    <row r="10" spans="1:23" ht="16.5" x14ac:dyDescent="0.25">
      <c r="A10" s="3244" t="s">
        <v>4950</v>
      </c>
      <c r="B10" s="3245">
        <v>2.2356239599999999</v>
      </c>
      <c r="C10" s="3161">
        <v>6.0198468700000003</v>
      </c>
      <c r="D10" s="3161">
        <v>8.44</v>
      </c>
      <c r="E10" s="3161">
        <v>361.95</v>
      </c>
      <c r="F10" s="3452" t="s">
        <v>4951</v>
      </c>
      <c r="G10" s="3453"/>
      <c r="K10" s="541"/>
      <c r="M10" s="501"/>
      <c r="N10" s="3246"/>
      <c r="O10" s="3247"/>
      <c r="P10" s="3036"/>
    </row>
    <row r="11" spans="1:23" ht="16.5" x14ac:dyDescent="0.25">
      <c r="A11" s="3244" t="s">
        <v>4952</v>
      </c>
      <c r="B11" s="3245">
        <v>2.97</v>
      </c>
      <c r="C11" s="3161">
        <v>3.6905167500000005</v>
      </c>
      <c r="D11" s="3161">
        <v>8.19</v>
      </c>
      <c r="E11" s="3161">
        <v>351.3</v>
      </c>
      <c r="F11" s="3452" t="s">
        <v>4953</v>
      </c>
      <c r="G11" s="3453"/>
      <c r="K11" s="541"/>
      <c r="M11" s="501"/>
      <c r="N11" s="3246"/>
      <c r="O11" s="3247"/>
      <c r="P11" s="3036"/>
    </row>
    <row r="12" spans="1:23" ht="16.5" x14ac:dyDescent="0.25">
      <c r="A12" s="3244" t="s">
        <v>4954</v>
      </c>
      <c r="B12" s="3245">
        <v>1.6210255499999997</v>
      </c>
      <c r="C12" s="3161">
        <v>1.0587738899999999</v>
      </c>
      <c r="D12" s="3161">
        <v>3.05</v>
      </c>
      <c r="E12" s="3161">
        <v>130.18</v>
      </c>
      <c r="F12" s="3452" t="s">
        <v>4955</v>
      </c>
      <c r="G12" s="3453"/>
      <c r="K12" s="541"/>
      <c r="M12" s="501"/>
      <c r="N12" s="3246"/>
      <c r="O12" s="3247"/>
      <c r="P12" s="3036"/>
    </row>
    <row r="13" spans="1:23" ht="16.5" hidden="1" x14ac:dyDescent="0.25">
      <c r="A13" s="3244"/>
      <c r="B13" s="3245">
        <v>0.34838192999999995</v>
      </c>
      <c r="C13" s="3161">
        <v>5.8874999999999997E-2</v>
      </c>
      <c r="D13" s="3161">
        <v>0.56947505927499997</v>
      </c>
      <c r="E13">
        <v>25.94</v>
      </c>
      <c r="F13" s="3452"/>
      <c r="G13" s="3453"/>
      <c r="K13" s="541"/>
      <c r="M13" s="501"/>
      <c r="N13" s="3246"/>
      <c r="O13" s="3247"/>
    </row>
    <row r="14" spans="1:23" ht="16.5" x14ac:dyDescent="0.25">
      <c r="A14" s="3244" t="s">
        <v>4956</v>
      </c>
      <c r="B14" s="3245">
        <v>3.1590440799999997</v>
      </c>
      <c r="C14" s="3161">
        <v>0.35925627000000004</v>
      </c>
      <c r="D14" s="3161">
        <v>3.84</v>
      </c>
      <c r="E14" s="3155">
        <v>164.52</v>
      </c>
      <c r="F14" s="3452" t="s">
        <v>4957</v>
      </c>
      <c r="G14" s="3453"/>
      <c r="K14" s="541"/>
      <c r="M14" s="501"/>
      <c r="N14" s="3246"/>
      <c r="O14" s="3247"/>
    </row>
    <row r="15" spans="1:23" ht="14.25" customHeight="1" thickBot="1" x14ac:dyDescent="0.3">
      <c r="A15" s="3248"/>
      <c r="B15" s="3249"/>
      <c r="C15" s="3250"/>
      <c r="D15" s="3250"/>
      <c r="E15" s="3250"/>
      <c r="F15" s="3463"/>
      <c r="G15" s="3464"/>
      <c r="M15" s="501"/>
      <c r="N15" s="3246"/>
      <c r="O15" s="3247"/>
      <c r="P15" s="3246"/>
    </row>
    <row r="16" spans="1:23" ht="17.25" hidden="1" customHeight="1" thickTop="1" x14ac:dyDescent="0.25">
      <c r="A16" s="3251">
        <v>37073</v>
      </c>
      <c r="B16" s="3245">
        <v>0</v>
      </c>
      <c r="C16" s="3161">
        <v>1.98</v>
      </c>
      <c r="D16" s="3161">
        <v>1.98</v>
      </c>
      <c r="E16" s="3161">
        <v>58.15</v>
      </c>
      <c r="F16" s="3465" t="s">
        <v>4958</v>
      </c>
      <c r="G16" s="3466"/>
      <c r="M16" s="501"/>
      <c r="O16" s="3247"/>
    </row>
    <row r="17" spans="1:15" ht="17.25" hidden="1" customHeight="1" x14ac:dyDescent="0.25">
      <c r="A17" s="3251">
        <v>37104</v>
      </c>
      <c r="B17" s="3245">
        <v>0</v>
      </c>
      <c r="C17" s="3161">
        <v>0</v>
      </c>
      <c r="D17" s="3161">
        <v>0</v>
      </c>
      <c r="E17" s="3161">
        <v>0</v>
      </c>
      <c r="F17" s="3461" t="s">
        <v>4959</v>
      </c>
      <c r="G17" s="3462"/>
      <c r="M17" s="501"/>
      <c r="O17" s="3247"/>
    </row>
    <row r="18" spans="1:15" ht="17.25" hidden="1" customHeight="1" x14ac:dyDescent="0.25">
      <c r="A18" s="3251">
        <v>37135</v>
      </c>
      <c r="B18" s="3245">
        <v>0</v>
      </c>
      <c r="C18" s="3161">
        <v>1.56</v>
      </c>
      <c r="D18" s="3161">
        <v>1.56</v>
      </c>
      <c r="E18" s="3161">
        <v>46.53</v>
      </c>
      <c r="F18" s="3461" t="s">
        <v>4960</v>
      </c>
      <c r="G18" s="3462"/>
      <c r="M18" s="501"/>
      <c r="O18" s="3247"/>
    </row>
    <row r="19" spans="1:15" ht="17.25" hidden="1" customHeight="1" x14ac:dyDescent="0.25">
      <c r="A19" s="3251">
        <v>37165</v>
      </c>
      <c r="B19" s="3245">
        <v>0.1</v>
      </c>
      <c r="C19" s="3161">
        <v>0.46</v>
      </c>
      <c r="D19" s="3161">
        <v>0.56000000000000005</v>
      </c>
      <c r="E19" s="3161">
        <v>16.829999999999998</v>
      </c>
      <c r="F19" s="3461" t="s">
        <v>4961</v>
      </c>
      <c r="G19" s="3462"/>
      <c r="M19" s="501"/>
      <c r="O19" s="3247"/>
    </row>
    <row r="20" spans="1:15" ht="17.25" hidden="1" customHeight="1" x14ac:dyDescent="0.25">
      <c r="A20" s="3251">
        <v>37196</v>
      </c>
      <c r="B20" s="3245">
        <v>0</v>
      </c>
      <c r="C20" s="3161">
        <v>0</v>
      </c>
      <c r="D20" s="3161" t="s">
        <v>4962</v>
      </c>
      <c r="E20" s="3161">
        <v>5.18</v>
      </c>
      <c r="F20" s="3461" t="s">
        <v>4963</v>
      </c>
      <c r="G20" s="3462"/>
      <c r="M20" s="501"/>
      <c r="O20" s="3247"/>
    </row>
    <row r="21" spans="1:15" ht="17.25" hidden="1" customHeight="1" x14ac:dyDescent="0.25">
      <c r="A21" s="3251">
        <v>37226</v>
      </c>
      <c r="B21" s="3245">
        <v>0.3</v>
      </c>
      <c r="C21" s="3161">
        <v>0.06</v>
      </c>
      <c r="D21" s="3161" t="s">
        <v>4964</v>
      </c>
      <c r="E21" s="3161">
        <v>19.14</v>
      </c>
      <c r="F21" s="3461" t="s">
        <v>4965</v>
      </c>
      <c r="G21" s="3462"/>
      <c r="M21" s="501"/>
      <c r="O21" s="3247"/>
    </row>
    <row r="22" spans="1:15" ht="17.25" hidden="1" customHeight="1" x14ac:dyDescent="0.25">
      <c r="A22" s="3251">
        <v>37530</v>
      </c>
      <c r="B22" s="3245">
        <v>3.89</v>
      </c>
      <c r="C22" s="3161">
        <v>0</v>
      </c>
      <c r="D22" s="3161" t="s">
        <v>4966</v>
      </c>
      <c r="E22" s="3161">
        <v>115.74</v>
      </c>
      <c r="F22" s="3461" t="s">
        <v>4967</v>
      </c>
      <c r="G22" s="3462"/>
      <c r="M22" s="501"/>
      <c r="O22" s="3247"/>
    </row>
    <row r="23" spans="1:15" ht="17.25" hidden="1" customHeight="1" x14ac:dyDescent="0.25">
      <c r="A23" s="3251">
        <v>37895</v>
      </c>
      <c r="B23" s="3245">
        <v>1.75</v>
      </c>
      <c r="C23" s="3161">
        <v>1.99</v>
      </c>
      <c r="D23" s="3161" t="s">
        <v>4968</v>
      </c>
      <c r="E23" s="3161">
        <v>106.74</v>
      </c>
      <c r="F23" s="3461" t="s">
        <v>4969</v>
      </c>
      <c r="G23" s="3462"/>
      <c r="M23" s="501"/>
      <c r="O23" s="3247"/>
    </row>
    <row r="24" spans="1:15" ht="17.25" hidden="1" customHeight="1" thickBot="1" x14ac:dyDescent="0.3">
      <c r="A24" s="3251">
        <v>38534</v>
      </c>
      <c r="B24" s="3245">
        <v>2.0299999999999998</v>
      </c>
      <c r="C24" s="3161">
        <v>1</v>
      </c>
      <c r="D24" s="3161" t="s">
        <v>4970</v>
      </c>
      <c r="E24" s="3161">
        <v>100.76</v>
      </c>
      <c r="F24" s="3461" t="s">
        <v>4971</v>
      </c>
      <c r="G24" s="3462"/>
      <c r="M24" s="501"/>
      <c r="O24" s="3247"/>
    </row>
    <row r="25" spans="1:15" ht="17.25" hidden="1" customHeight="1" thickTop="1" x14ac:dyDescent="0.25">
      <c r="A25" s="3252">
        <v>38596</v>
      </c>
      <c r="B25" s="3245">
        <v>5.1100000000000003</v>
      </c>
      <c r="C25" s="3161">
        <v>0.66</v>
      </c>
      <c r="D25" s="3161" t="s">
        <v>4972</v>
      </c>
      <c r="E25" s="3161">
        <v>210.7</v>
      </c>
      <c r="F25" s="3461" t="s">
        <v>4973</v>
      </c>
      <c r="G25" s="3462"/>
      <c r="M25" s="501"/>
      <c r="O25" s="3247"/>
    </row>
    <row r="26" spans="1:15" ht="17.25" hidden="1" customHeight="1" x14ac:dyDescent="0.25">
      <c r="A26" s="3251">
        <v>38626</v>
      </c>
      <c r="B26" s="3245"/>
      <c r="C26" s="3161"/>
      <c r="D26" s="3161"/>
      <c r="E26" s="3161"/>
      <c r="F26" s="3253"/>
      <c r="G26" s="3254"/>
      <c r="M26" s="501"/>
      <c r="O26" s="3247"/>
    </row>
    <row r="27" spans="1:15" ht="17.25" hidden="1" customHeight="1" x14ac:dyDescent="0.25">
      <c r="A27" s="3251">
        <v>38657</v>
      </c>
      <c r="B27" s="3245">
        <v>0.4</v>
      </c>
      <c r="C27" s="3161">
        <v>1.36</v>
      </c>
      <c r="D27" s="3161" t="s">
        <v>4974</v>
      </c>
      <c r="E27" s="3161">
        <v>68.89</v>
      </c>
      <c r="F27" s="3461" t="s">
        <v>4975</v>
      </c>
      <c r="G27" s="3462"/>
      <c r="M27" s="501"/>
      <c r="O27" s="3247"/>
    </row>
    <row r="28" spans="1:15" ht="17.25" hidden="1" customHeight="1" x14ac:dyDescent="0.25">
      <c r="A28" s="3251">
        <v>38687</v>
      </c>
      <c r="B28" s="3245">
        <v>5.91</v>
      </c>
      <c r="C28" s="3161">
        <v>0.7</v>
      </c>
      <c r="D28" s="3161" t="s">
        <v>4976</v>
      </c>
      <c r="E28" s="3161">
        <v>540.69000000000005</v>
      </c>
      <c r="F28" s="3461" t="s">
        <v>4977</v>
      </c>
      <c r="G28" s="3462"/>
      <c r="M28" s="501"/>
      <c r="O28" s="3247"/>
    </row>
    <row r="29" spans="1:15" ht="17.25" hidden="1" customHeight="1" x14ac:dyDescent="0.25">
      <c r="A29" s="3251">
        <v>38718</v>
      </c>
      <c r="B29" s="3245">
        <v>1.66</v>
      </c>
      <c r="C29" s="3161">
        <v>1.57</v>
      </c>
      <c r="D29" s="3161" t="s">
        <v>4978</v>
      </c>
      <c r="E29" s="3161">
        <v>148.76</v>
      </c>
      <c r="F29" s="3461" t="s">
        <v>4979</v>
      </c>
      <c r="G29" s="3462"/>
      <c r="M29" s="501"/>
      <c r="O29" s="3247"/>
    </row>
    <row r="30" spans="1:15" ht="17.25" hidden="1" customHeight="1" x14ac:dyDescent="0.25">
      <c r="A30" s="3251">
        <v>38749</v>
      </c>
      <c r="B30" s="3245">
        <v>0.17</v>
      </c>
      <c r="C30" s="3161">
        <v>0.26</v>
      </c>
      <c r="D30" s="3161" t="s">
        <v>4980</v>
      </c>
      <c r="E30" s="3161">
        <v>53.89</v>
      </c>
      <c r="F30" s="3461" t="s">
        <v>4981</v>
      </c>
      <c r="G30" s="3462"/>
      <c r="M30" s="501"/>
      <c r="O30" s="3247"/>
    </row>
    <row r="31" spans="1:15" ht="17.25" hidden="1" customHeight="1" x14ac:dyDescent="0.25">
      <c r="A31" s="3251">
        <v>38777</v>
      </c>
      <c r="B31" s="3245">
        <v>0.36</v>
      </c>
      <c r="C31" s="3161">
        <v>0.67</v>
      </c>
      <c r="D31" s="3161" t="s">
        <v>4982</v>
      </c>
      <c r="E31" s="3161">
        <v>414.24</v>
      </c>
      <c r="F31" s="3461" t="s">
        <v>4983</v>
      </c>
      <c r="G31" s="3462"/>
      <c r="M31" s="501"/>
      <c r="O31" s="3247"/>
    </row>
    <row r="32" spans="1:15" ht="17.25" hidden="1" customHeight="1" x14ac:dyDescent="0.25">
      <c r="A32" s="3251">
        <v>38808</v>
      </c>
      <c r="B32" s="3245">
        <v>0.74</v>
      </c>
      <c r="C32" s="3161">
        <v>0.25</v>
      </c>
      <c r="D32" s="3161" t="s">
        <v>4984</v>
      </c>
      <c r="E32" s="3161">
        <v>116.01</v>
      </c>
      <c r="F32" s="3461" t="s">
        <v>4985</v>
      </c>
      <c r="G32" s="3462"/>
      <c r="M32" s="501"/>
      <c r="O32" s="3247"/>
    </row>
    <row r="33" spans="1:15" ht="17.25" hidden="1" customHeight="1" x14ac:dyDescent="0.25">
      <c r="A33" s="3251">
        <v>38838</v>
      </c>
      <c r="B33" s="3245">
        <v>0.23</v>
      </c>
      <c r="C33" s="3161">
        <v>0.94</v>
      </c>
      <c r="D33" s="3161" t="s">
        <v>4986</v>
      </c>
      <c r="E33" s="3161">
        <v>50.61</v>
      </c>
      <c r="F33" s="3452">
        <v>30.922499999999999</v>
      </c>
      <c r="G33" s="3453"/>
      <c r="M33" s="501"/>
      <c r="O33" s="3247"/>
    </row>
    <row r="34" spans="1:15" ht="17.25" hidden="1" customHeight="1" x14ac:dyDescent="0.25">
      <c r="A34" s="3251">
        <v>38869</v>
      </c>
      <c r="B34" s="3245">
        <v>0.49</v>
      </c>
      <c r="C34" s="3161">
        <v>0.76</v>
      </c>
      <c r="D34" s="3161" t="s">
        <v>4987</v>
      </c>
      <c r="E34" s="3161">
        <v>52.15</v>
      </c>
      <c r="F34" s="3452" t="s">
        <v>4988</v>
      </c>
      <c r="G34" s="3453"/>
      <c r="M34" s="501"/>
      <c r="O34" s="3247"/>
    </row>
    <row r="35" spans="1:15" ht="17.25" hidden="1" customHeight="1" x14ac:dyDescent="0.25">
      <c r="A35" s="3251">
        <v>38899</v>
      </c>
      <c r="B35" s="3245">
        <v>0.44</v>
      </c>
      <c r="C35" s="3161">
        <v>4.05</v>
      </c>
      <c r="D35" s="3161" t="s">
        <v>4989</v>
      </c>
      <c r="E35" s="3161">
        <v>155.75</v>
      </c>
      <c r="F35" s="3452" t="s">
        <v>4990</v>
      </c>
      <c r="G35" s="3453"/>
      <c r="M35" s="501"/>
      <c r="O35" s="3247"/>
    </row>
    <row r="36" spans="1:15" ht="17.25" hidden="1" customHeight="1" x14ac:dyDescent="0.25">
      <c r="A36" s="3251">
        <v>38930</v>
      </c>
      <c r="B36" s="3245">
        <v>1.01</v>
      </c>
      <c r="C36" s="3161">
        <v>2.2000000000000002</v>
      </c>
      <c r="D36" s="3161" t="s">
        <v>4991</v>
      </c>
      <c r="E36" s="3161">
        <v>115.01</v>
      </c>
      <c r="F36" s="3452" t="s">
        <v>4992</v>
      </c>
      <c r="G36" s="3453"/>
      <c r="M36" s="501"/>
      <c r="O36" s="3247"/>
    </row>
    <row r="37" spans="1:15" ht="17.25" hidden="1" customHeight="1" x14ac:dyDescent="0.25">
      <c r="A37" s="3251">
        <v>38961</v>
      </c>
      <c r="B37" s="3245">
        <v>1.93</v>
      </c>
      <c r="C37" s="3161">
        <v>2.31</v>
      </c>
      <c r="D37" s="3161" t="s">
        <v>4993</v>
      </c>
      <c r="E37" s="3161">
        <v>456.78</v>
      </c>
      <c r="F37" s="3452" t="s">
        <v>4994</v>
      </c>
      <c r="G37" s="3453"/>
      <c r="M37" s="501"/>
      <c r="O37" s="3247"/>
    </row>
    <row r="38" spans="1:15" ht="17.25" hidden="1" customHeight="1" x14ac:dyDescent="0.25">
      <c r="A38" s="3251">
        <v>38991</v>
      </c>
      <c r="B38" s="3245">
        <v>0.4</v>
      </c>
      <c r="C38" s="3161">
        <v>0.75</v>
      </c>
      <c r="D38" s="3161" t="s">
        <v>4995</v>
      </c>
      <c r="E38" s="3161">
        <v>49.98</v>
      </c>
      <c r="F38" s="3452" t="s">
        <v>4996</v>
      </c>
      <c r="G38" s="3453"/>
      <c r="M38" s="501"/>
      <c r="O38" s="3247"/>
    </row>
    <row r="39" spans="1:15" ht="17.25" hidden="1" customHeight="1" x14ac:dyDescent="0.25">
      <c r="A39" s="3251">
        <v>39022</v>
      </c>
      <c r="B39" s="3245">
        <v>0.56000000000000005</v>
      </c>
      <c r="C39" s="3161">
        <v>1.94</v>
      </c>
      <c r="D39" s="3161" t="s">
        <v>4997</v>
      </c>
      <c r="E39" s="3161">
        <v>112.75</v>
      </c>
      <c r="F39" s="3452" t="s">
        <v>4998</v>
      </c>
      <c r="G39" s="3453"/>
      <c r="M39" s="501"/>
      <c r="O39" s="3247"/>
    </row>
    <row r="40" spans="1:15" ht="17.25" hidden="1" customHeight="1" x14ac:dyDescent="0.25">
      <c r="A40" s="3251">
        <v>39052</v>
      </c>
      <c r="B40" s="3245">
        <v>0.5</v>
      </c>
      <c r="C40" s="3161">
        <v>1.61</v>
      </c>
      <c r="D40" s="3161" t="s">
        <v>4999</v>
      </c>
      <c r="E40" s="3161">
        <v>83.33</v>
      </c>
      <c r="F40" s="3452" t="s">
        <v>5000</v>
      </c>
      <c r="G40" s="3453"/>
      <c r="M40" s="501"/>
      <c r="O40" s="3247"/>
    </row>
    <row r="41" spans="1:15" ht="17.25" hidden="1" customHeight="1" x14ac:dyDescent="0.25">
      <c r="A41" s="3251">
        <v>39083</v>
      </c>
      <c r="B41" s="3245">
        <v>0.25</v>
      </c>
      <c r="C41" s="3161">
        <v>0.81</v>
      </c>
      <c r="D41" s="3161" t="s">
        <v>5001</v>
      </c>
      <c r="E41" s="3161">
        <v>46.62</v>
      </c>
      <c r="F41" s="3452" t="s">
        <v>5002</v>
      </c>
      <c r="G41" s="3453"/>
      <c r="M41" s="501"/>
      <c r="O41" s="3247"/>
    </row>
    <row r="42" spans="1:15" ht="17.25" hidden="1" customHeight="1" x14ac:dyDescent="0.25">
      <c r="A42" s="3251">
        <v>39114</v>
      </c>
      <c r="B42" s="3245">
        <v>16.86</v>
      </c>
      <c r="C42" s="3161">
        <v>2.95</v>
      </c>
      <c r="D42" s="3161" t="s">
        <v>5003</v>
      </c>
      <c r="E42" s="3161">
        <v>666.46</v>
      </c>
      <c r="F42" s="3452" t="s">
        <v>5004</v>
      </c>
      <c r="G42" s="3453"/>
      <c r="M42" s="501"/>
      <c r="O42" s="3247"/>
    </row>
    <row r="43" spans="1:15" ht="17.25" hidden="1" customHeight="1" x14ac:dyDescent="0.25">
      <c r="A43" s="3251">
        <v>39142</v>
      </c>
      <c r="B43" s="3245">
        <v>4.4000000000000004</v>
      </c>
      <c r="C43" s="3161">
        <v>1.45</v>
      </c>
      <c r="D43" s="3161" t="s">
        <v>5005</v>
      </c>
      <c r="E43" s="3161">
        <v>226.42</v>
      </c>
      <c r="F43" s="3452" t="s">
        <v>5006</v>
      </c>
      <c r="G43" s="3453"/>
      <c r="M43" s="501"/>
      <c r="O43" s="3247"/>
    </row>
    <row r="44" spans="1:15" ht="17.25" hidden="1" customHeight="1" x14ac:dyDescent="0.25">
      <c r="A44" s="3251">
        <v>39173</v>
      </c>
      <c r="B44" s="3245">
        <v>5.85</v>
      </c>
      <c r="C44" s="3161">
        <v>0.64</v>
      </c>
      <c r="D44" s="3161" t="s">
        <v>5007</v>
      </c>
      <c r="E44" s="3161">
        <v>244.12</v>
      </c>
      <c r="F44" s="3452" t="s">
        <v>5008</v>
      </c>
      <c r="G44" s="3453"/>
      <c r="M44" s="501"/>
      <c r="O44" s="3247"/>
    </row>
    <row r="45" spans="1:15" ht="17.25" hidden="1" customHeight="1" x14ac:dyDescent="0.25">
      <c r="A45" s="3251">
        <v>39203</v>
      </c>
      <c r="B45" s="3245">
        <v>8.9600000000000009</v>
      </c>
      <c r="C45" s="3161">
        <v>1.31</v>
      </c>
      <c r="D45" s="3161" t="s">
        <v>5009</v>
      </c>
      <c r="E45" s="3161">
        <v>342.3</v>
      </c>
      <c r="F45" s="3452" t="s">
        <v>5010</v>
      </c>
      <c r="G45" s="3453"/>
      <c r="M45" s="501"/>
      <c r="O45" s="3247"/>
    </row>
    <row r="46" spans="1:15" ht="17.25" hidden="1" customHeight="1" x14ac:dyDescent="0.25">
      <c r="A46" s="3251">
        <v>39234</v>
      </c>
      <c r="B46" s="3245">
        <v>4.5599999999999996</v>
      </c>
      <c r="C46" s="3161">
        <v>1.66</v>
      </c>
      <c r="D46" s="3161" t="s">
        <v>5011</v>
      </c>
      <c r="E46" s="3161">
        <v>209.69</v>
      </c>
      <c r="F46" s="3452" t="s">
        <v>5012</v>
      </c>
      <c r="G46" s="3453"/>
      <c r="M46" s="501"/>
      <c r="O46" s="3247"/>
    </row>
    <row r="47" spans="1:15" ht="17.25" hidden="1" customHeight="1" x14ac:dyDescent="0.25">
      <c r="A47" s="3251">
        <v>39264</v>
      </c>
      <c r="B47" s="3245">
        <v>7.6</v>
      </c>
      <c r="C47" s="3161">
        <v>1.08</v>
      </c>
      <c r="D47" s="3161" t="s">
        <v>5013</v>
      </c>
      <c r="E47" s="3161">
        <v>288.64999999999998</v>
      </c>
      <c r="F47" s="3452" t="s">
        <v>5014</v>
      </c>
      <c r="G47" s="3453"/>
      <c r="M47" s="501"/>
      <c r="O47" s="3247"/>
    </row>
    <row r="48" spans="1:15" ht="17.25" hidden="1" customHeight="1" x14ac:dyDescent="0.25">
      <c r="A48" s="3251">
        <v>39295</v>
      </c>
      <c r="B48" s="3245">
        <v>2.38</v>
      </c>
      <c r="C48" s="3161">
        <v>0.96</v>
      </c>
      <c r="D48" s="3161" t="s">
        <v>5015</v>
      </c>
      <c r="E48" s="3161">
        <v>124.61</v>
      </c>
      <c r="F48" s="3452" t="s">
        <v>5016</v>
      </c>
      <c r="G48" s="3453"/>
      <c r="M48" s="501"/>
      <c r="O48" s="3247"/>
    </row>
    <row r="49" spans="1:15" ht="17.25" hidden="1" customHeight="1" x14ac:dyDescent="0.25">
      <c r="A49" s="3251">
        <v>39326</v>
      </c>
      <c r="B49" s="3245">
        <v>8.48</v>
      </c>
      <c r="C49" s="3161">
        <v>1.53</v>
      </c>
      <c r="D49" s="3161" t="s">
        <v>5017</v>
      </c>
      <c r="E49" s="3161">
        <v>335.52</v>
      </c>
      <c r="F49" s="3452" t="s">
        <v>5018</v>
      </c>
      <c r="G49" s="3453"/>
      <c r="M49" s="501"/>
      <c r="O49" s="3247"/>
    </row>
    <row r="50" spans="1:15" ht="17.25" hidden="1" customHeight="1" x14ac:dyDescent="0.25">
      <c r="A50" s="3251">
        <v>39387</v>
      </c>
      <c r="B50" s="3245">
        <v>3.45</v>
      </c>
      <c r="C50" s="3161">
        <v>5.52</v>
      </c>
      <c r="D50" s="3161" t="s">
        <v>5019</v>
      </c>
      <c r="E50" s="3161">
        <v>290.58</v>
      </c>
      <c r="F50" s="3452" t="s">
        <v>5020</v>
      </c>
      <c r="G50" s="3453"/>
      <c r="M50" s="501"/>
      <c r="O50" s="3247"/>
    </row>
    <row r="51" spans="1:15" ht="17.25" hidden="1" customHeight="1" x14ac:dyDescent="0.25">
      <c r="A51" s="3251">
        <v>39417</v>
      </c>
      <c r="B51" s="3245">
        <v>3.96</v>
      </c>
      <c r="C51" s="3161">
        <v>3.16</v>
      </c>
      <c r="D51" s="3161" t="s">
        <v>5021</v>
      </c>
      <c r="E51" s="3161">
        <v>264.17</v>
      </c>
      <c r="F51" s="3452" t="s">
        <v>5022</v>
      </c>
      <c r="G51" s="3453"/>
      <c r="M51" s="501"/>
      <c r="O51" s="3247"/>
    </row>
    <row r="52" spans="1:15" ht="17.25" hidden="1" customHeight="1" x14ac:dyDescent="0.25">
      <c r="A52" s="3251">
        <v>39448</v>
      </c>
      <c r="B52" s="3245">
        <v>5.99</v>
      </c>
      <c r="C52" s="3161">
        <v>2.34</v>
      </c>
      <c r="D52" s="3161" t="s">
        <v>5023</v>
      </c>
      <c r="E52" s="3161">
        <v>274.18</v>
      </c>
      <c r="F52" s="3452" t="s">
        <v>5024</v>
      </c>
      <c r="G52" s="3453"/>
      <c r="M52" s="501"/>
      <c r="O52" s="3247"/>
    </row>
    <row r="53" spans="1:15" ht="17.25" hidden="1" customHeight="1" x14ac:dyDescent="0.25">
      <c r="A53" s="3251">
        <v>39479</v>
      </c>
      <c r="B53" s="3245">
        <v>8.43</v>
      </c>
      <c r="C53" s="3161">
        <v>13.15</v>
      </c>
      <c r="D53" s="3161" t="s">
        <v>5025</v>
      </c>
      <c r="E53" s="3161">
        <v>665.18</v>
      </c>
      <c r="F53" s="3452" t="s">
        <v>5026</v>
      </c>
      <c r="G53" s="3453"/>
      <c r="M53" s="501"/>
      <c r="O53" s="3247"/>
    </row>
    <row r="54" spans="1:15" ht="17.25" hidden="1" customHeight="1" x14ac:dyDescent="0.25">
      <c r="A54" s="3251">
        <v>39508</v>
      </c>
      <c r="B54" s="3245">
        <v>3.91</v>
      </c>
      <c r="C54" s="3161">
        <v>18.399999999999999</v>
      </c>
      <c r="D54" s="3161" t="s">
        <v>5027</v>
      </c>
      <c r="E54" s="3161">
        <v>621.45000000000005</v>
      </c>
      <c r="F54" s="3452" t="s">
        <v>5028</v>
      </c>
      <c r="G54" s="3453"/>
      <c r="M54" s="501"/>
      <c r="O54" s="3247"/>
    </row>
    <row r="55" spans="1:15" ht="17.25" hidden="1" customHeight="1" x14ac:dyDescent="0.25">
      <c r="A55" s="3251">
        <v>39539</v>
      </c>
      <c r="B55" s="3245">
        <v>4.55</v>
      </c>
      <c r="C55" s="3161">
        <v>6.63</v>
      </c>
      <c r="D55" s="3161" t="s">
        <v>5029</v>
      </c>
      <c r="E55" s="3161">
        <v>354.72</v>
      </c>
      <c r="F55" s="3452" t="s">
        <v>5030</v>
      </c>
      <c r="G55" s="3453"/>
      <c r="M55" s="501"/>
      <c r="O55" s="3247"/>
    </row>
    <row r="56" spans="1:15" ht="17.25" hidden="1" customHeight="1" x14ac:dyDescent="0.25">
      <c r="A56" s="3251">
        <v>39569</v>
      </c>
      <c r="B56" s="3245">
        <v>11.79</v>
      </c>
      <c r="C56" s="3161">
        <v>7.15</v>
      </c>
      <c r="D56" s="3161" t="s">
        <v>5031</v>
      </c>
      <c r="E56" s="3161">
        <v>567.78</v>
      </c>
      <c r="F56" s="3452" t="s">
        <v>5032</v>
      </c>
      <c r="G56" s="3453"/>
      <c r="M56" s="501"/>
      <c r="O56" s="3247"/>
    </row>
    <row r="57" spans="1:15" ht="17.25" hidden="1" customHeight="1" x14ac:dyDescent="0.25">
      <c r="A57" s="3251">
        <v>39600</v>
      </c>
      <c r="B57" s="3245">
        <v>4.1100000000000003</v>
      </c>
      <c r="C57" s="3161">
        <v>16.68</v>
      </c>
      <c r="D57" s="3161" t="s">
        <v>5033</v>
      </c>
      <c r="E57" s="3161">
        <v>579.89</v>
      </c>
      <c r="F57" s="3452" t="s">
        <v>5034</v>
      </c>
      <c r="G57" s="3453"/>
      <c r="M57" s="501"/>
      <c r="O57" s="3247"/>
    </row>
    <row r="58" spans="1:15" ht="17.25" hidden="1" customHeight="1" x14ac:dyDescent="0.25">
      <c r="A58" s="3251">
        <v>39630</v>
      </c>
      <c r="B58" s="3245">
        <v>5.43</v>
      </c>
      <c r="C58" s="3161">
        <v>13.57</v>
      </c>
      <c r="D58" s="3161" t="s">
        <v>5035</v>
      </c>
      <c r="E58" s="3161">
        <v>537.29</v>
      </c>
      <c r="F58" s="3452" t="s">
        <v>5036</v>
      </c>
      <c r="G58" s="3453"/>
      <c r="M58" s="501"/>
      <c r="O58" s="3247"/>
    </row>
    <row r="59" spans="1:15" ht="17.25" hidden="1" customHeight="1" x14ac:dyDescent="0.25">
      <c r="A59" s="3251">
        <v>39661</v>
      </c>
      <c r="B59" s="3245">
        <v>1.95</v>
      </c>
      <c r="C59" s="3161">
        <v>1.71</v>
      </c>
      <c r="D59" s="3161" t="s">
        <v>5037</v>
      </c>
      <c r="E59" s="3161">
        <v>165.77</v>
      </c>
      <c r="F59" s="3452" t="s">
        <v>5038</v>
      </c>
      <c r="G59" s="3453"/>
      <c r="M59" s="501"/>
      <c r="O59" s="3247"/>
    </row>
    <row r="60" spans="1:15" ht="17.25" hidden="1" customHeight="1" x14ac:dyDescent="0.25">
      <c r="A60" s="3251">
        <v>39692</v>
      </c>
      <c r="B60" s="3245">
        <v>10.93</v>
      </c>
      <c r="C60" s="3161">
        <v>9.76</v>
      </c>
      <c r="D60" s="3161" t="s">
        <v>5039</v>
      </c>
      <c r="E60" s="3161">
        <v>669.09</v>
      </c>
      <c r="F60" s="3452" t="s">
        <v>5040</v>
      </c>
      <c r="G60" s="3453"/>
      <c r="M60" s="501"/>
      <c r="O60" s="3247"/>
    </row>
    <row r="61" spans="1:15" ht="17.25" hidden="1" customHeight="1" x14ac:dyDescent="0.25">
      <c r="A61" s="3251">
        <v>39722</v>
      </c>
      <c r="B61" s="3245">
        <v>1.3</v>
      </c>
      <c r="C61" s="3161">
        <v>12.87</v>
      </c>
      <c r="D61" s="3161" t="s">
        <v>5041</v>
      </c>
      <c r="E61" s="3161">
        <v>464.44</v>
      </c>
      <c r="F61" s="3452" t="s">
        <v>5042</v>
      </c>
      <c r="G61" s="3453"/>
      <c r="M61" s="501"/>
      <c r="O61" s="3247"/>
    </row>
    <row r="62" spans="1:15" ht="17.25" hidden="1" customHeight="1" x14ac:dyDescent="0.25">
      <c r="A62" s="3251">
        <v>39753</v>
      </c>
      <c r="B62" s="3245">
        <v>2.66</v>
      </c>
      <c r="C62" s="3161">
        <v>6.73</v>
      </c>
      <c r="D62" s="3161" t="s">
        <v>5043</v>
      </c>
      <c r="E62" s="3161">
        <v>326.2</v>
      </c>
      <c r="F62" s="3452" t="s">
        <v>5044</v>
      </c>
      <c r="G62" s="3453"/>
      <c r="M62" s="501"/>
      <c r="O62" s="3247"/>
    </row>
    <row r="63" spans="1:15" ht="17.25" hidden="1" customHeight="1" x14ac:dyDescent="0.25">
      <c r="A63" s="3251">
        <v>39783</v>
      </c>
      <c r="B63" s="3245">
        <v>4.08</v>
      </c>
      <c r="C63" s="3161">
        <v>11.7</v>
      </c>
      <c r="D63" s="3161" t="s">
        <v>5045</v>
      </c>
      <c r="E63" s="3161">
        <v>558.11</v>
      </c>
      <c r="F63" s="3452" t="s">
        <v>5046</v>
      </c>
      <c r="G63" s="3453"/>
      <c r="M63" s="501"/>
      <c r="O63" s="3247"/>
    </row>
    <row r="64" spans="1:15" ht="17.25" hidden="1" customHeight="1" x14ac:dyDescent="0.25">
      <c r="A64" s="3251">
        <v>39814</v>
      </c>
      <c r="B64" s="3245">
        <v>3.52</v>
      </c>
      <c r="C64" s="3161">
        <v>3.45</v>
      </c>
      <c r="D64" s="3161" t="s">
        <v>5047</v>
      </c>
      <c r="E64" s="3161">
        <v>261.17</v>
      </c>
      <c r="F64" s="3452" t="s">
        <v>5048</v>
      </c>
      <c r="G64" s="3453"/>
      <c r="M64" s="501"/>
      <c r="O64" s="3247"/>
    </row>
    <row r="65" spans="1:15" ht="17.25" hidden="1" customHeight="1" x14ac:dyDescent="0.25">
      <c r="A65" s="3251">
        <v>39845</v>
      </c>
      <c r="B65" s="3245">
        <v>6.68</v>
      </c>
      <c r="C65" s="3161">
        <v>3.28</v>
      </c>
      <c r="D65" s="3161" t="s">
        <v>5049</v>
      </c>
      <c r="E65" s="3161">
        <v>437.05</v>
      </c>
      <c r="F65" s="3452" t="s">
        <v>5050</v>
      </c>
      <c r="G65" s="3453"/>
      <c r="M65" s="501"/>
      <c r="O65" s="3247"/>
    </row>
    <row r="66" spans="1:15" ht="17.25" hidden="1" customHeight="1" x14ac:dyDescent="0.25">
      <c r="A66" s="3251">
        <v>39873</v>
      </c>
      <c r="B66" s="3245">
        <v>4.8099999999999996</v>
      </c>
      <c r="C66" s="3161">
        <v>7.3</v>
      </c>
      <c r="D66" s="3161" t="s">
        <v>5051</v>
      </c>
      <c r="E66" s="3161">
        <v>488.8</v>
      </c>
      <c r="F66" s="3452" t="s">
        <v>5052</v>
      </c>
      <c r="G66" s="3453"/>
      <c r="M66" s="501"/>
      <c r="O66" s="3247"/>
    </row>
    <row r="67" spans="1:15" ht="17.25" hidden="1" customHeight="1" x14ac:dyDescent="0.25">
      <c r="A67" s="3251">
        <v>39904</v>
      </c>
      <c r="B67" s="3245">
        <v>4.34</v>
      </c>
      <c r="C67" s="3161">
        <v>7.63</v>
      </c>
      <c r="D67" s="3161" t="s">
        <v>5053</v>
      </c>
      <c r="E67" s="3161">
        <v>429.09</v>
      </c>
      <c r="F67" s="3452" t="s">
        <v>5054</v>
      </c>
      <c r="G67" s="3453"/>
      <c r="M67" s="501"/>
      <c r="O67" s="3247"/>
    </row>
    <row r="68" spans="1:15" ht="17.25" hidden="1" customHeight="1" x14ac:dyDescent="0.25">
      <c r="A68" s="3251">
        <v>39934</v>
      </c>
      <c r="B68" s="3245">
        <v>2.41</v>
      </c>
      <c r="C68" s="3161">
        <v>5.57</v>
      </c>
      <c r="D68" s="3161" t="s">
        <v>5055</v>
      </c>
      <c r="E68" s="3161">
        <v>304.04000000000002</v>
      </c>
      <c r="F68" s="3452" t="s">
        <v>5056</v>
      </c>
      <c r="G68" s="3453"/>
      <c r="M68" s="501"/>
      <c r="O68" s="3247"/>
    </row>
    <row r="69" spans="1:15" ht="17.25" hidden="1" customHeight="1" x14ac:dyDescent="0.25">
      <c r="A69" s="3251">
        <v>39965</v>
      </c>
      <c r="B69" s="3245">
        <v>3.08</v>
      </c>
      <c r="C69" s="3161">
        <v>6.08</v>
      </c>
      <c r="D69" s="3161" t="s">
        <v>5057</v>
      </c>
      <c r="E69" s="3161">
        <v>374.1</v>
      </c>
      <c r="F69" s="3452" t="s">
        <v>5058</v>
      </c>
      <c r="G69" s="3453"/>
      <c r="M69" s="501"/>
      <c r="O69" s="3247"/>
    </row>
    <row r="70" spans="1:15" ht="17.25" hidden="1" customHeight="1" x14ac:dyDescent="0.25">
      <c r="A70" s="3251">
        <v>39995</v>
      </c>
      <c r="B70" s="3245">
        <v>3.62</v>
      </c>
      <c r="C70" s="3161">
        <v>3.56</v>
      </c>
      <c r="D70" s="3161" t="s">
        <v>5059</v>
      </c>
      <c r="E70" s="3161">
        <v>289.12</v>
      </c>
      <c r="F70" s="3452" t="s">
        <v>5060</v>
      </c>
      <c r="G70" s="3453"/>
      <c r="M70" s="501"/>
      <c r="O70" s="3247"/>
    </row>
    <row r="71" spans="1:15" ht="17.25" hidden="1" customHeight="1" x14ac:dyDescent="0.25">
      <c r="A71" s="3251">
        <v>40026</v>
      </c>
      <c r="B71" s="3245">
        <v>6.85</v>
      </c>
      <c r="C71" s="3161">
        <v>1.93</v>
      </c>
      <c r="D71" s="3161" t="s">
        <v>5061</v>
      </c>
      <c r="E71" s="3161">
        <v>582.69000000000005</v>
      </c>
      <c r="F71" s="3452" t="s">
        <v>5062</v>
      </c>
      <c r="G71" s="3453"/>
      <c r="M71" s="501"/>
      <c r="O71" s="3247"/>
    </row>
    <row r="72" spans="1:15" ht="17.25" hidden="1" customHeight="1" x14ac:dyDescent="0.25">
      <c r="A72" s="3251">
        <v>40057</v>
      </c>
      <c r="B72" s="3245">
        <v>22.08</v>
      </c>
      <c r="C72" s="3161">
        <v>1.18</v>
      </c>
      <c r="D72" s="3161" t="s">
        <v>5063</v>
      </c>
      <c r="E72" s="3155">
        <v>1111.92</v>
      </c>
      <c r="F72" s="3452" t="s">
        <v>5064</v>
      </c>
      <c r="G72" s="3453"/>
      <c r="M72" s="501"/>
      <c r="O72" s="3247"/>
    </row>
    <row r="73" spans="1:15" ht="17.25" hidden="1" customHeight="1" x14ac:dyDescent="0.25">
      <c r="A73" s="3251">
        <v>40087</v>
      </c>
      <c r="B73" s="3245">
        <v>24.84</v>
      </c>
      <c r="C73" s="3161">
        <v>6.38</v>
      </c>
      <c r="D73" s="3161" t="s">
        <v>5065</v>
      </c>
      <c r="E73" s="3155">
        <v>1261</v>
      </c>
      <c r="F73" s="3452" t="s">
        <v>5066</v>
      </c>
      <c r="G73" s="3453"/>
      <c r="M73" s="501"/>
      <c r="O73" s="3247"/>
    </row>
    <row r="74" spans="1:15" ht="17.25" hidden="1" customHeight="1" x14ac:dyDescent="0.25">
      <c r="A74" s="3251">
        <v>40118</v>
      </c>
      <c r="B74" s="3245">
        <v>21.1</v>
      </c>
      <c r="C74" s="3161">
        <v>3.05</v>
      </c>
      <c r="D74" s="3161" t="s">
        <v>5067</v>
      </c>
      <c r="E74" s="3155">
        <v>1456.85</v>
      </c>
      <c r="F74" s="3452" t="s">
        <v>5068</v>
      </c>
      <c r="G74" s="3453"/>
      <c r="M74" s="501"/>
      <c r="O74" s="3247"/>
    </row>
    <row r="75" spans="1:15" ht="17.25" hidden="1" customHeight="1" x14ac:dyDescent="0.25">
      <c r="A75" s="3251">
        <v>40148</v>
      </c>
      <c r="B75" s="3245">
        <v>11.45</v>
      </c>
      <c r="C75" s="3161">
        <v>4</v>
      </c>
      <c r="D75" s="3161" t="s">
        <v>5069</v>
      </c>
      <c r="E75" s="3155">
        <v>1080.6500000000001</v>
      </c>
      <c r="F75" s="3452" t="s">
        <v>5070</v>
      </c>
      <c r="G75" s="3453"/>
      <c r="M75" s="501"/>
      <c r="O75" s="3247"/>
    </row>
    <row r="76" spans="1:15" ht="17.25" hidden="1" customHeight="1" x14ac:dyDescent="0.25">
      <c r="A76" s="3251">
        <v>40179</v>
      </c>
      <c r="B76" s="3245">
        <v>27.21</v>
      </c>
      <c r="C76" s="3161">
        <v>3.38</v>
      </c>
      <c r="D76" s="3161" t="s">
        <v>5071</v>
      </c>
      <c r="E76" s="3155">
        <v>1222.32</v>
      </c>
      <c r="F76" s="3452" t="s">
        <v>5072</v>
      </c>
      <c r="G76" s="3453"/>
      <c r="M76" s="501"/>
      <c r="O76" s="3247"/>
    </row>
    <row r="77" spans="1:15" ht="17.25" hidden="1" customHeight="1" x14ac:dyDescent="0.25">
      <c r="A77" s="3251">
        <v>40210</v>
      </c>
      <c r="B77" s="3245">
        <v>19.239999999999998</v>
      </c>
      <c r="C77" s="3161">
        <v>3.63</v>
      </c>
      <c r="D77" s="3161" t="s">
        <v>5073</v>
      </c>
      <c r="E77" s="3155">
        <v>951.84</v>
      </c>
      <c r="F77" s="3452" t="s">
        <v>5074</v>
      </c>
      <c r="G77" s="3453"/>
      <c r="M77" s="501"/>
      <c r="O77" s="3247"/>
    </row>
    <row r="78" spans="1:15" ht="17.25" hidden="1" customHeight="1" x14ac:dyDescent="0.25">
      <c r="A78" s="3251">
        <v>40238</v>
      </c>
      <c r="B78" s="3245">
        <v>23.2</v>
      </c>
      <c r="C78" s="3161">
        <v>12.02</v>
      </c>
      <c r="D78" s="3161" t="s">
        <v>5075</v>
      </c>
      <c r="E78" s="3155">
        <v>1425.47</v>
      </c>
      <c r="F78" s="3452" t="s">
        <v>5076</v>
      </c>
      <c r="G78" s="3453"/>
      <c r="M78" s="501"/>
      <c r="O78" s="3247"/>
    </row>
    <row r="79" spans="1:15" ht="17.25" hidden="1" customHeight="1" x14ac:dyDescent="0.25">
      <c r="A79" s="3251">
        <v>40269</v>
      </c>
      <c r="B79" s="3245">
        <v>16.72</v>
      </c>
      <c r="C79" s="3161">
        <v>8</v>
      </c>
      <c r="D79" s="3161" t="s">
        <v>5077</v>
      </c>
      <c r="E79" s="3155">
        <v>947.83</v>
      </c>
      <c r="F79" s="3452" t="s">
        <v>5078</v>
      </c>
      <c r="G79" s="3453"/>
      <c r="M79" s="501"/>
      <c r="O79" s="3247"/>
    </row>
    <row r="80" spans="1:15" ht="17.25" hidden="1" customHeight="1" x14ac:dyDescent="0.25">
      <c r="A80" s="3251">
        <v>40299</v>
      </c>
      <c r="B80" s="3245">
        <v>18.41</v>
      </c>
      <c r="C80" s="3161">
        <v>12.21</v>
      </c>
      <c r="D80" s="3161" t="s">
        <v>5079</v>
      </c>
      <c r="E80" s="3155">
        <v>1336.56</v>
      </c>
      <c r="F80" s="3452" t="s">
        <v>5080</v>
      </c>
      <c r="G80" s="3453"/>
      <c r="M80" s="501"/>
      <c r="O80" s="3247"/>
    </row>
    <row r="81" spans="1:15" ht="17.25" hidden="1" customHeight="1" x14ac:dyDescent="0.25">
      <c r="A81" s="3251">
        <v>40330</v>
      </c>
      <c r="B81" s="3245">
        <v>21.85</v>
      </c>
      <c r="C81" s="3161">
        <v>9.68</v>
      </c>
      <c r="D81" s="3161" t="s">
        <v>5081</v>
      </c>
      <c r="E81" s="3155">
        <v>1227.8</v>
      </c>
      <c r="F81" s="3452" t="s">
        <v>5082</v>
      </c>
      <c r="G81" s="3453"/>
      <c r="M81" s="501"/>
      <c r="O81" s="3247"/>
    </row>
    <row r="82" spans="1:15" ht="17.25" hidden="1" customHeight="1" x14ac:dyDescent="0.25">
      <c r="A82" s="3251">
        <v>40360</v>
      </c>
      <c r="B82" s="3245">
        <v>16.600000000000001</v>
      </c>
      <c r="C82" s="3161">
        <v>28.12</v>
      </c>
      <c r="D82" s="3161" t="s">
        <v>5083</v>
      </c>
      <c r="E82" s="3155">
        <v>1714.26</v>
      </c>
      <c r="F82" s="3452" t="s">
        <v>5084</v>
      </c>
      <c r="G82" s="3453"/>
      <c r="M82" s="501"/>
      <c r="O82" s="3247"/>
    </row>
    <row r="83" spans="1:15" ht="17.25" hidden="1" customHeight="1" x14ac:dyDescent="0.25">
      <c r="A83" s="3251">
        <v>40391</v>
      </c>
      <c r="B83" s="3245">
        <v>13.24</v>
      </c>
      <c r="C83" s="3161">
        <v>11.83</v>
      </c>
      <c r="D83" s="3161" t="s">
        <v>5085</v>
      </c>
      <c r="E83" s="3155">
        <v>939.88</v>
      </c>
      <c r="F83" s="3452" t="s">
        <v>5086</v>
      </c>
      <c r="G83" s="3453"/>
      <c r="M83" s="501"/>
      <c r="O83" s="3247"/>
    </row>
    <row r="84" spans="1:15" ht="17.25" hidden="1" customHeight="1" x14ac:dyDescent="0.25">
      <c r="A84" s="3251">
        <v>40422</v>
      </c>
      <c r="B84" s="3245">
        <v>20.89</v>
      </c>
      <c r="C84" s="3161">
        <v>6.03</v>
      </c>
      <c r="D84" s="3161" t="s">
        <v>5087</v>
      </c>
      <c r="E84" s="3155">
        <v>1097.56</v>
      </c>
      <c r="F84" s="3452" t="s">
        <v>5088</v>
      </c>
      <c r="G84" s="3453"/>
      <c r="M84" s="501"/>
      <c r="O84" s="3247"/>
    </row>
    <row r="85" spans="1:15" ht="17.25" hidden="1" customHeight="1" x14ac:dyDescent="0.25">
      <c r="A85" s="3251">
        <v>40452</v>
      </c>
      <c r="B85" s="3245">
        <v>18.71</v>
      </c>
      <c r="C85" s="3161">
        <v>5.26</v>
      </c>
      <c r="D85" s="3161" t="s">
        <v>5089</v>
      </c>
      <c r="E85" s="3155">
        <v>1046.9100000000001</v>
      </c>
      <c r="F85" s="3452" t="s">
        <v>5090</v>
      </c>
      <c r="G85" s="3453"/>
      <c r="M85" s="501"/>
      <c r="O85" s="3247"/>
    </row>
    <row r="86" spans="1:15" ht="17.25" hidden="1" customHeight="1" x14ac:dyDescent="0.25">
      <c r="A86" s="3251">
        <v>40483</v>
      </c>
      <c r="B86" s="3245">
        <v>29.44</v>
      </c>
      <c r="C86" s="3161">
        <v>5.84</v>
      </c>
      <c r="D86" s="3161" t="s">
        <v>5091</v>
      </c>
      <c r="E86" s="3155">
        <v>1280.3800000000001</v>
      </c>
      <c r="F86" s="3452" t="s">
        <v>5092</v>
      </c>
      <c r="G86" s="3453"/>
      <c r="M86" s="501"/>
      <c r="O86" s="3247"/>
    </row>
    <row r="87" spans="1:15" ht="17.25" hidden="1" customHeight="1" x14ac:dyDescent="0.25">
      <c r="A87" s="3251">
        <v>40513</v>
      </c>
      <c r="B87" s="3245">
        <v>35.69</v>
      </c>
      <c r="C87" s="3161">
        <v>5.16</v>
      </c>
      <c r="D87" s="3161" t="s">
        <v>5093</v>
      </c>
      <c r="E87" s="3155">
        <v>1728.3</v>
      </c>
      <c r="F87" s="3452" t="s">
        <v>5094</v>
      </c>
      <c r="G87" s="3453"/>
      <c r="M87" s="501"/>
      <c r="O87" s="3247"/>
    </row>
    <row r="88" spans="1:15" ht="17.25" hidden="1" customHeight="1" x14ac:dyDescent="0.25">
      <c r="A88" s="3251">
        <v>40544</v>
      </c>
      <c r="B88" s="3245">
        <v>23.73</v>
      </c>
      <c r="C88" s="3161">
        <v>7.69</v>
      </c>
      <c r="D88" s="3161" t="s">
        <v>5095</v>
      </c>
      <c r="E88" s="3155">
        <v>1204.47</v>
      </c>
      <c r="F88" s="3452" t="s">
        <v>5096</v>
      </c>
      <c r="G88" s="3453"/>
      <c r="M88" s="501"/>
      <c r="O88" s="3247"/>
    </row>
    <row r="89" spans="1:15" ht="17.25" hidden="1" customHeight="1" x14ac:dyDescent="0.25">
      <c r="A89" s="3251">
        <v>40575</v>
      </c>
      <c r="B89" s="3245">
        <v>24.14</v>
      </c>
      <c r="C89" s="3161">
        <v>6.37</v>
      </c>
      <c r="D89" s="3161" t="s">
        <v>5097</v>
      </c>
      <c r="E89" s="3155">
        <v>1096.3599999999999</v>
      </c>
      <c r="F89" s="3452" t="s">
        <v>5098</v>
      </c>
      <c r="G89" s="3453"/>
      <c r="M89" s="501"/>
      <c r="O89" s="3247"/>
    </row>
    <row r="90" spans="1:15" ht="17.25" hidden="1" customHeight="1" x14ac:dyDescent="0.25">
      <c r="A90" s="3251">
        <v>40603</v>
      </c>
      <c r="B90" s="3245">
        <v>24.19</v>
      </c>
      <c r="C90" s="3161">
        <v>13.15</v>
      </c>
      <c r="D90" s="3161" t="s">
        <v>5099</v>
      </c>
      <c r="E90" s="3155">
        <v>1310.5</v>
      </c>
      <c r="F90" s="3452" t="s">
        <v>5100</v>
      </c>
      <c r="G90" s="3453"/>
      <c r="M90" s="501"/>
      <c r="O90" s="3247"/>
    </row>
    <row r="91" spans="1:15" ht="17.25" hidden="1" customHeight="1" x14ac:dyDescent="0.25">
      <c r="A91" s="3251">
        <v>40634</v>
      </c>
      <c r="B91" s="3245">
        <v>21.19</v>
      </c>
      <c r="C91" s="3161">
        <v>6.92</v>
      </c>
      <c r="D91" s="3161" t="s">
        <v>5101</v>
      </c>
      <c r="E91" s="3155">
        <v>929.43</v>
      </c>
      <c r="F91" s="3452" t="s">
        <v>5102</v>
      </c>
      <c r="G91" s="3453"/>
      <c r="M91" s="501"/>
      <c r="O91" s="3247"/>
    </row>
    <row r="92" spans="1:15" ht="17.25" hidden="1" customHeight="1" x14ac:dyDescent="0.25">
      <c r="A92" s="3251">
        <v>40664</v>
      </c>
      <c r="B92" s="3245">
        <v>23.22</v>
      </c>
      <c r="C92" s="3161">
        <v>7.6</v>
      </c>
      <c r="D92" s="3161" t="s">
        <v>5103</v>
      </c>
      <c r="E92" s="3155">
        <v>1014.25</v>
      </c>
      <c r="F92" s="3452" t="s">
        <v>5104</v>
      </c>
      <c r="G92" s="3453"/>
      <c r="M92" s="501"/>
      <c r="O92" s="3247"/>
    </row>
    <row r="93" spans="1:15" ht="17.25" hidden="1" customHeight="1" x14ac:dyDescent="0.25">
      <c r="A93" s="3251">
        <v>40695</v>
      </c>
      <c r="B93" s="3245">
        <v>30.73</v>
      </c>
      <c r="C93" s="3161">
        <v>6.97</v>
      </c>
      <c r="D93" s="3161" t="s">
        <v>5105</v>
      </c>
      <c r="E93" s="3155">
        <v>1273.55</v>
      </c>
      <c r="F93" s="3452" t="s">
        <v>5106</v>
      </c>
      <c r="G93" s="3453"/>
      <c r="M93" s="501"/>
      <c r="O93" s="3247"/>
    </row>
    <row r="94" spans="1:15" ht="17.25" hidden="1" customHeight="1" x14ac:dyDescent="0.25">
      <c r="A94" s="3251">
        <v>40725</v>
      </c>
      <c r="B94" s="3245">
        <v>24.62</v>
      </c>
      <c r="C94" s="3161">
        <v>14.9</v>
      </c>
      <c r="D94" s="3161" t="s">
        <v>5107</v>
      </c>
      <c r="E94" s="3155">
        <v>1280.47</v>
      </c>
      <c r="F94" s="3452" t="s">
        <v>5108</v>
      </c>
      <c r="G94" s="3453"/>
      <c r="M94" s="501"/>
      <c r="O94" s="3247"/>
    </row>
    <row r="95" spans="1:15" ht="17.25" hidden="1" customHeight="1" x14ac:dyDescent="0.25">
      <c r="A95" s="3251">
        <v>40756</v>
      </c>
      <c r="B95" s="3245">
        <v>26.96</v>
      </c>
      <c r="C95" s="3161">
        <v>16.64</v>
      </c>
      <c r="D95" s="3161" t="s">
        <v>5109</v>
      </c>
      <c r="E95" s="3155">
        <v>1478.06</v>
      </c>
      <c r="F95" s="3452" t="s">
        <v>5110</v>
      </c>
      <c r="G95" s="3453"/>
      <c r="M95" s="501"/>
      <c r="O95" s="3247"/>
    </row>
    <row r="96" spans="1:15" ht="17.25" hidden="1" customHeight="1" x14ac:dyDescent="0.25">
      <c r="A96" s="3251">
        <v>40787</v>
      </c>
      <c r="B96" s="3245">
        <v>41.07</v>
      </c>
      <c r="C96" s="3161">
        <v>20.440000000000001</v>
      </c>
      <c r="D96" s="3161" t="s">
        <v>5111</v>
      </c>
      <c r="E96" s="3155">
        <v>1888.03</v>
      </c>
      <c r="F96" s="3452" t="s">
        <v>5112</v>
      </c>
      <c r="G96" s="3453"/>
      <c r="M96" s="501"/>
      <c r="O96" s="3247"/>
    </row>
    <row r="97" spans="1:15" ht="17.25" hidden="1" customHeight="1" x14ac:dyDescent="0.25">
      <c r="A97" s="3251">
        <v>40817</v>
      </c>
      <c r="B97" s="3245">
        <v>40.25</v>
      </c>
      <c r="C97" s="3161">
        <v>11.88</v>
      </c>
      <c r="D97" s="3161" t="s">
        <v>5113</v>
      </c>
      <c r="E97" s="3155">
        <v>1679.33</v>
      </c>
      <c r="F97" s="3452" t="s">
        <v>5114</v>
      </c>
      <c r="G97" s="3453"/>
      <c r="M97" s="501"/>
      <c r="O97" s="3247"/>
    </row>
    <row r="98" spans="1:15" ht="17.25" hidden="1" customHeight="1" x14ac:dyDescent="0.25">
      <c r="A98" s="3251">
        <v>40848</v>
      </c>
      <c r="B98" s="3245">
        <v>26.19</v>
      </c>
      <c r="C98" s="3161">
        <v>13.3</v>
      </c>
      <c r="D98" s="3161" t="s">
        <v>5115</v>
      </c>
      <c r="E98" s="3155">
        <v>1310.44</v>
      </c>
      <c r="F98" s="3452" t="s">
        <v>5116</v>
      </c>
      <c r="G98" s="3453"/>
      <c r="M98" s="501"/>
      <c r="O98" s="3247"/>
    </row>
    <row r="99" spans="1:15" ht="17.25" hidden="1" customHeight="1" x14ac:dyDescent="0.25">
      <c r="A99" s="3251">
        <v>40878</v>
      </c>
      <c r="B99" s="3245">
        <v>28.96</v>
      </c>
      <c r="C99" s="3161">
        <v>10.96</v>
      </c>
      <c r="D99" s="3161" t="s">
        <v>5117</v>
      </c>
      <c r="E99" s="3155">
        <v>1374.71</v>
      </c>
      <c r="F99" s="3452" t="s">
        <v>5118</v>
      </c>
      <c r="G99" s="3453"/>
      <c r="M99" s="501"/>
      <c r="O99" s="3247"/>
    </row>
    <row r="100" spans="1:15" ht="17.25" hidden="1" customHeight="1" x14ac:dyDescent="0.25">
      <c r="A100" s="3251">
        <v>40909</v>
      </c>
      <c r="B100" s="3245">
        <v>43.62</v>
      </c>
      <c r="C100" s="3161">
        <v>11.42</v>
      </c>
      <c r="D100" s="3161" t="s">
        <v>5119</v>
      </c>
      <c r="E100" s="3155">
        <v>1757.35</v>
      </c>
      <c r="F100" s="3452" t="s">
        <v>5120</v>
      </c>
      <c r="G100" s="3453"/>
      <c r="M100" s="501"/>
      <c r="O100" s="3247"/>
    </row>
    <row r="101" spans="1:15" ht="17.25" hidden="1" customHeight="1" x14ac:dyDescent="0.25">
      <c r="A101" s="3251">
        <v>40940</v>
      </c>
      <c r="B101" s="3245">
        <v>34.33</v>
      </c>
      <c r="C101" s="3161">
        <v>13.84</v>
      </c>
      <c r="D101" s="3161" t="s">
        <v>5121</v>
      </c>
      <c r="E101" s="3155">
        <v>1529.15</v>
      </c>
      <c r="F101" s="3452" t="s">
        <v>5122</v>
      </c>
      <c r="G101" s="3453"/>
      <c r="M101" s="501"/>
      <c r="O101" s="3247"/>
    </row>
    <row r="102" spans="1:15" ht="17.25" hidden="1" customHeight="1" x14ac:dyDescent="0.25">
      <c r="A102" s="3251">
        <v>40969</v>
      </c>
      <c r="B102" s="3245">
        <v>36.18</v>
      </c>
      <c r="C102" s="3161">
        <v>10.08</v>
      </c>
      <c r="D102" s="3161">
        <v>51.65</v>
      </c>
      <c r="E102" s="3155">
        <v>1511.19</v>
      </c>
      <c r="F102" s="3452" t="s">
        <v>5123</v>
      </c>
      <c r="G102" s="3453"/>
      <c r="M102" s="501"/>
      <c r="O102" s="3247"/>
    </row>
    <row r="103" spans="1:15" ht="17.25" hidden="1" customHeight="1" x14ac:dyDescent="0.25">
      <c r="A103" s="3251">
        <v>41000</v>
      </c>
      <c r="B103" s="3245">
        <v>43.08</v>
      </c>
      <c r="C103" s="3161">
        <v>11.34</v>
      </c>
      <c r="D103" s="3161">
        <v>58.45</v>
      </c>
      <c r="E103" s="3155">
        <v>1713.55</v>
      </c>
      <c r="F103" s="3452" t="s">
        <v>5124</v>
      </c>
      <c r="G103" s="3453"/>
      <c r="M103" s="501"/>
      <c r="O103" s="3247"/>
    </row>
    <row r="104" spans="1:15" ht="17.25" hidden="1" customHeight="1" x14ac:dyDescent="0.25">
      <c r="A104" s="3251">
        <v>41030</v>
      </c>
      <c r="B104" s="3245">
        <v>25.34</v>
      </c>
      <c r="C104" s="3161">
        <v>8.5500000000000007</v>
      </c>
      <c r="D104" s="3161">
        <v>37.869999999999997</v>
      </c>
      <c r="E104" s="3155">
        <v>1124.6199999999999</v>
      </c>
      <c r="F104" s="3452" t="s">
        <v>5125</v>
      </c>
      <c r="G104" s="3453"/>
      <c r="M104" s="501"/>
      <c r="O104" s="3247"/>
    </row>
    <row r="105" spans="1:15" ht="17.25" hidden="1" customHeight="1" x14ac:dyDescent="0.25">
      <c r="A105" s="3251">
        <v>41061</v>
      </c>
      <c r="B105" s="3245">
        <v>134.1</v>
      </c>
      <c r="C105" s="3161">
        <v>10.27</v>
      </c>
      <c r="D105" s="3161">
        <v>161.47999999999999</v>
      </c>
      <c r="E105" s="3155">
        <v>4958.6400000000003</v>
      </c>
      <c r="F105" s="3452" t="s">
        <v>5126</v>
      </c>
      <c r="G105" s="3453"/>
      <c r="M105" s="501"/>
      <c r="O105" s="3247"/>
    </row>
    <row r="106" spans="1:15" ht="17.25" hidden="1" customHeight="1" x14ac:dyDescent="0.25">
      <c r="A106" s="3251">
        <v>41091</v>
      </c>
      <c r="B106" s="3245">
        <v>67.73</v>
      </c>
      <c r="C106" s="3161">
        <v>10.91</v>
      </c>
      <c r="D106" s="3161">
        <v>92.16</v>
      </c>
      <c r="E106" s="3155">
        <v>2888.91</v>
      </c>
      <c r="F106" s="3452" t="s">
        <v>5127</v>
      </c>
      <c r="G106" s="3453"/>
      <c r="M106" s="501"/>
      <c r="O106" s="3247"/>
    </row>
    <row r="107" spans="1:15" ht="17.25" hidden="1" customHeight="1" x14ac:dyDescent="0.25">
      <c r="A107" s="3251">
        <v>41122</v>
      </c>
      <c r="B107" s="3245">
        <v>69.150000000000006</v>
      </c>
      <c r="C107" s="3161">
        <v>5.58</v>
      </c>
      <c r="D107" s="3161">
        <v>73.48</v>
      </c>
      <c r="E107" s="3155">
        <v>3172.96</v>
      </c>
      <c r="F107" s="3452" t="s">
        <v>5128</v>
      </c>
      <c r="G107" s="3453"/>
      <c r="M107" s="501"/>
      <c r="O107" s="3247"/>
    </row>
    <row r="108" spans="1:15" ht="17.25" hidden="1" customHeight="1" x14ac:dyDescent="0.25">
      <c r="A108" s="3251">
        <v>41153</v>
      </c>
      <c r="B108" s="3245">
        <v>37.659999999999997</v>
      </c>
      <c r="C108" s="3161">
        <v>16.37</v>
      </c>
      <c r="D108" s="3161">
        <v>95.18</v>
      </c>
      <c r="E108" s="3155">
        <v>2899.88</v>
      </c>
      <c r="F108" s="3452" t="s">
        <v>5129</v>
      </c>
      <c r="G108" s="3453"/>
      <c r="M108" s="501"/>
      <c r="O108" s="3247"/>
    </row>
    <row r="109" spans="1:15" ht="17.25" hidden="1" customHeight="1" x14ac:dyDescent="0.25">
      <c r="A109" s="3251">
        <v>41183</v>
      </c>
      <c r="B109" s="3245">
        <v>51.55</v>
      </c>
      <c r="C109" s="3161">
        <v>13.34</v>
      </c>
      <c r="D109" s="3161">
        <v>79.239999999999995</v>
      </c>
      <c r="E109" s="3155">
        <v>2457.33</v>
      </c>
      <c r="F109" s="3452" t="s">
        <v>5130</v>
      </c>
      <c r="G109" s="3453"/>
      <c r="M109" s="501"/>
      <c r="O109" s="3247"/>
    </row>
    <row r="110" spans="1:15" ht="17.25" hidden="1" customHeight="1" x14ac:dyDescent="0.25">
      <c r="A110" s="3251">
        <v>41214</v>
      </c>
      <c r="B110" s="3245">
        <v>47.28</v>
      </c>
      <c r="C110" s="3161">
        <v>8.08</v>
      </c>
      <c r="D110" s="3161">
        <v>68.89</v>
      </c>
      <c r="E110" s="3155">
        <v>2150.52</v>
      </c>
      <c r="F110" s="3452" t="s">
        <v>5131</v>
      </c>
      <c r="G110" s="3453"/>
      <c r="M110" s="501"/>
      <c r="O110" s="3247"/>
    </row>
    <row r="111" spans="1:15" ht="17.25" hidden="1" customHeight="1" x14ac:dyDescent="0.25">
      <c r="A111" s="3251">
        <v>41244</v>
      </c>
      <c r="B111" s="3245">
        <v>90.51</v>
      </c>
      <c r="C111" s="3161">
        <v>9.85</v>
      </c>
      <c r="D111" s="3161">
        <v>126.57</v>
      </c>
      <c r="E111" s="3155">
        <v>3910.75</v>
      </c>
      <c r="F111" s="3452" t="s">
        <v>5132</v>
      </c>
      <c r="G111" s="3453"/>
      <c r="M111" s="501"/>
      <c r="O111" s="3247"/>
    </row>
    <row r="112" spans="1:15" ht="17.25" hidden="1" customHeight="1" x14ac:dyDescent="0.25">
      <c r="A112" s="3251">
        <v>41275</v>
      </c>
      <c r="B112" s="3245">
        <v>97.06</v>
      </c>
      <c r="C112" s="3161">
        <v>14.61</v>
      </c>
      <c r="D112" s="3161">
        <v>148.71</v>
      </c>
      <c r="E112" s="3155">
        <v>4557.99</v>
      </c>
      <c r="F112" s="3452" t="s">
        <v>5133</v>
      </c>
      <c r="G112" s="3453"/>
      <c r="M112" s="501"/>
      <c r="O112" s="3247"/>
    </row>
    <row r="113" spans="1:15" ht="17.25" hidden="1" customHeight="1" x14ac:dyDescent="0.25">
      <c r="A113" s="3251">
        <v>41306</v>
      </c>
      <c r="B113" s="3245">
        <v>72.33</v>
      </c>
      <c r="C113" s="3161">
        <v>8.5</v>
      </c>
      <c r="D113" s="3161">
        <v>116.56</v>
      </c>
      <c r="E113" s="3155">
        <v>3580.41</v>
      </c>
      <c r="F113" s="3452" t="s">
        <v>5134</v>
      </c>
      <c r="G113" s="3453"/>
      <c r="M113" s="501"/>
      <c r="O113" s="3247"/>
    </row>
    <row r="114" spans="1:15" ht="17.25" hidden="1" customHeight="1" x14ac:dyDescent="0.25">
      <c r="A114" s="3251">
        <v>41334</v>
      </c>
      <c r="B114" s="3245">
        <v>32.83</v>
      </c>
      <c r="C114" s="3161">
        <v>8.01</v>
      </c>
      <c r="D114" s="3161">
        <v>104.06</v>
      </c>
      <c r="E114" s="3155">
        <v>3245.21</v>
      </c>
      <c r="F114" s="3452" t="s">
        <v>5135</v>
      </c>
      <c r="G114" s="3453"/>
      <c r="M114" s="501"/>
      <c r="O114" s="3247"/>
    </row>
    <row r="115" spans="1:15" ht="17.25" hidden="1" customHeight="1" x14ac:dyDescent="0.25">
      <c r="A115" s="3251">
        <v>41365</v>
      </c>
      <c r="B115" s="3245">
        <v>31.14</v>
      </c>
      <c r="C115" s="3161">
        <v>6.42</v>
      </c>
      <c r="D115" s="3161">
        <v>94.44</v>
      </c>
      <c r="E115" s="3155">
        <v>2949.84</v>
      </c>
      <c r="F115" s="3452" t="s">
        <v>5136</v>
      </c>
      <c r="G115" s="3453"/>
      <c r="M115" s="501"/>
      <c r="O115" s="3247"/>
    </row>
    <row r="116" spans="1:15" ht="17.25" hidden="1" customHeight="1" x14ac:dyDescent="0.25">
      <c r="A116" s="3251">
        <v>41395</v>
      </c>
      <c r="B116" s="3245">
        <v>37.270000000000003</v>
      </c>
      <c r="C116" s="3161">
        <v>8.11</v>
      </c>
      <c r="D116" s="3161">
        <v>67.290000000000006</v>
      </c>
      <c r="E116" s="3155">
        <v>3522.92</v>
      </c>
      <c r="F116" s="3452" t="s">
        <v>5137</v>
      </c>
      <c r="G116" s="3453"/>
      <c r="M116" s="501"/>
      <c r="O116" s="3247"/>
    </row>
    <row r="117" spans="1:15" ht="17.25" hidden="1" customHeight="1" x14ac:dyDescent="0.25">
      <c r="A117" s="3251">
        <v>41426</v>
      </c>
      <c r="B117" s="3245">
        <v>24.57</v>
      </c>
      <c r="C117" s="3161">
        <v>6.94</v>
      </c>
      <c r="D117" s="3161">
        <v>78.48</v>
      </c>
      <c r="E117" s="3155">
        <v>2440.63</v>
      </c>
      <c r="F117" s="3452" t="s">
        <v>5138</v>
      </c>
      <c r="G117" s="3453"/>
      <c r="M117" s="501"/>
      <c r="O117" s="3247"/>
    </row>
    <row r="118" spans="1:15" ht="17.25" hidden="1" customHeight="1" x14ac:dyDescent="0.25">
      <c r="A118" s="3251">
        <v>41456</v>
      </c>
      <c r="B118" s="3245">
        <v>38.03</v>
      </c>
      <c r="C118" s="3161">
        <v>10.35</v>
      </c>
      <c r="D118" s="3161">
        <v>120.38</v>
      </c>
      <c r="E118" s="3155">
        <v>3739.79</v>
      </c>
      <c r="F118" s="3452" t="s">
        <v>5139</v>
      </c>
      <c r="G118" s="3453"/>
      <c r="M118" s="501"/>
      <c r="O118" s="3247"/>
    </row>
    <row r="119" spans="1:15" ht="17.25" hidden="1" customHeight="1" x14ac:dyDescent="0.25">
      <c r="A119" s="3251">
        <v>41487</v>
      </c>
      <c r="B119" s="3245">
        <v>24.08</v>
      </c>
      <c r="C119" s="3161">
        <v>6.38</v>
      </c>
      <c r="D119" s="3161">
        <v>48.17</v>
      </c>
      <c r="E119" s="3155">
        <v>1492.87</v>
      </c>
      <c r="F119" s="3452" t="s">
        <v>5140</v>
      </c>
      <c r="G119" s="3453"/>
      <c r="M119" s="501"/>
      <c r="O119" s="3247"/>
    </row>
    <row r="120" spans="1:15" ht="17.25" hidden="1" customHeight="1" x14ac:dyDescent="0.25">
      <c r="A120" s="3251">
        <v>41518</v>
      </c>
      <c r="B120" s="3245">
        <v>23.82</v>
      </c>
      <c r="C120" s="3161">
        <v>8.5</v>
      </c>
      <c r="D120" s="3161">
        <v>41.91</v>
      </c>
      <c r="E120" s="3155">
        <v>1297.1099999999999</v>
      </c>
      <c r="F120" s="3452" t="s">
        <v>5141</v>
      </c>
      <c r="G120" s="3453"/>
      <c r="M120" s="501"/>
      <c r="O120" s="3247"/>
    </row>
    <row r="121" spans="1:15" ht="17.25" hidden="1" customHeight="1" x14ac:dyDescent="0.25">
      <c r="A121" s="3251">
        <v>41548</v>
      </c>
      <c r="B121" s="3245">
        <v>37.909999999999997</v>
      </c>
      <c r="C121" s="3161">
        <v>13.13</v>
      </c>
      <c r="D121" s="3161">
        <v>89.72</v>
      </c>
      <c r="E121" s="3155">
        <v>2724.34</v>
      </c>
      <c r="F121" s="3452" t="s">
        <v>5142</v>
      </c>
      <c r="G121" s="3453"/>
      <c r="M121" s="501"/>
      <c r="O121" s="3247"/>
    </row>
    <row r="122" spans="1:15" ht="17.25" hidden="1" customHeight="1" x14ac:dyDescent="0.25">
      <c r="A122" s="3251">
        <v>41579</v>
      </c>
      <c r="B122" s="3245">
        <v>19.329999999999998</v>
      </c>
      <c r="C122" s="3161">
        <v>9.5</v>
      </c>
      <c r="D122" s="3161">
        <v>93.5</v>
      </c>
      <c r="E122" s="3155">
        <v>2861.6</v>
      </c>
      <c r="F122" s="3452" t="s">
        <v>5143</v>
      </c>
      <c r="G122" s="3453"/>
      <c r="M122" s="501"/>
      <c r="O122" s="3247"/>
    </row>
    <row r="123" spans="1:15" ht="17.25" hidden="1" customHeight="1" x14ac:dyDescent="0.25">
      <c r="A123" s="3251">
        <v>41609</v>
      </c>
      <c r="B123" s="3245">
        <v>88.1</v>
      </c>
      <c r="C123" s="3161">
        <v>16.989999999999998</v>
      </c>
      <c r="D123" s="3161">
        <v>153.71</v>
      </c>
      <c r="E123" s="3155">
        <v>4662.2299999999996</v>
      </c>
      <c r="F123" s="3452" t="s">
        <v>5144</v>
      </c>
      <c r="G123" s="3453"/>
      <c r="M123" s="501"/>
      <c r="O123" s="3247"/>
    </row>
    <row r="124" spans="1:15" ht="17.25" hidden="1" customHeight="1" x14ac:dyDescent="0.25">
      <c r="A124" s="3251">
        <v>41640</v>
      </c>
      <c r="B124" s="3245">
        <v>67.38</v>
      </c>
      <c r="C124" s="3161">
        <v>5.07</v>
      </c>
      <c r="D124" s="3161">
        <v>136.83000000000001</v>
      </c>
      <c r="E124" s="3155">
        <v>4159.8999999999996</v>
      </c>
      <c r="F124" s="3452" t="s">
        <v>5145</v>
      </c>
      <c r="G124" s="3453"/>
      <c r="M124" s="501"/>
      <c r="O124" s="3247"/>
    </row>
    <row r="125" spans="1:15" ht="17.25" hidden="1" customHeight="1" x14ac:dyDescent="0.25">
      <c r="A125" s="3251">
        <v>41671</v>
      </c>
      <c r="B125" s="3245">
        <v>51.98</v>
      </c>
      <c r="C125" s="3161">
        <v>6.99</v>
      </c>
      <c r="D125" s="3161">
        <v>151.44999999999999</v>
      </c>
      <c r="E125" s="3155">
        <v>4603.47</v>
      </c>
      <c r="F125" s="3452" t="s">
        <v>5146</v>
      </c>
      <c r="G125" s="3453"/>
      <c r="M125" s="501"/>
      <c r="O125" s="3247"/>
    </row>
    <row r="126" spans="1:15" ht="17.25" hidden="1" customHeight="1" x14ac:dyDescent="0.25">
      <c r="A126" s="3251">
        <v>41699</v>
      </c>
      <c r="B126" s="3245">
        <v>62.26</v>
      </c>
      <c r="C126" s="3161">
        <v>9.14</v>
      </c>
      <c r="D126" s="3161">
        <v>123.72</v>
      </c>
      <c r="E126" s="3155">
        <v>3736.8</v>
      </c>
      <c r="F126" s="3452" t="s">
        <v>5147</v>
      </c>
      <c r="G126" s="3453"/>
      <c r="M126" s="501"/>
      <c r="O126" s="3247"/>
    </row>
    <row r="127" spans="1:15" ht="17.25" hidden="1" customHeight="1" x14ac:dyDescent="0.25">
      <c r="A127" s="3251">
        <v>41730</v>
      </c>
      <c r="B127" s="3245">
        <v>78.150000000000006</v>
      </c>
      <c r="C127" s="3161">
        <v>12.89</v>
      </c>
      <c r="D127" s="3161">
        <v>169.02</v>
      </c>
      <c r="E127" s="3155">
        <v>5100.54</v>
      </c>
      <c r="F127" s="3452" t="s">
        <v>5148</v>
      </c>
      <c r="G127" s="3453"/>
      <c r="M127" s="501"/>
      <c r="O127" s="3247"/>
    </row>
    <row r="128" spans="1:15" ht="17.25" hidden="1" customHeight="1" x14ac:dyDescent="0.25">
      <c r="A128" s="3251">
        <v>41760</v>
      </c>
      <c r="B128" s="3245">
        <v>58.18</v>
      </c>
      <c r="C128" s="3161">
        <v>40.369999999999997</v>
      </c>
      <c r="D128" s="3161">
        <v>161.15</v>
      </c>
      <c r="E128" s="3155">
        <v>4867.96</v>
      </c>
      <c r="F128" s="3452" t="s">
        <v>5149</v>
      </c>
      <c r="G128" s="3453"/>
      <c r="M128" s="501"/>
      <c r="O128" s="3247"/>
    </row>
    <row r="129" spans="1:15" ht="17.25" hidden="1" customHeight="1" x14ac:dyDescent="0.25">
      <c r="A129" s="3251">
        <v>41791</v>
      </c>
      <c r="B129" s="3245">
        <v>47.57</v>
      </c>
      <c r="C129" s="3161">
        <v>10.68</v>
      </c>
      <c r="D129" s="3161">
        <v>132.34</v>
      </c>
      <c r="E129" s="3155">
        <v>4029.02</v>
      </c>
      <c r="F129" s="3452" t="s">
        <v>5150</v>
      </c>
      <c r="G129" s="3453"/>
      <c r="M129" s="501"/>
      <c r="O129" s="3247"/>
    </row>
    <row r="130" spans="1:15" ht="17.25" hidden="1" customHeight="1" x14ac:dyDescent="0.25">
      <c r="A130" s="3251">
        <v>41821</v>
      </c>
      <c r="B130" s="3245">
        <v>59.9</v>
      </c>
      <c r="C130" s="3161">
        <v>15.14</v>
      </c>
      <c r="D130" s="3161">
        <v>124.94</v>
      </c>
      <c r="E130" s="3155">
        <v>3805.36</v>
      </c>
      <c r="F130" s="3452" t="s">
        <v>5151</v>
      </c>
      <c r="G130" s="3453"/>
      <c r="M130" s="501"/>
      <c r="O130" s="3247"/>
    </row>
    <row r="131" spans="1:15" ht="17.25" hidden="1" customHeight="1" x14ac:dyDescent="0.25">
      <c r="A131" s="3251">
        <v>41852</v>
      </c>
      <c r="B131" s="3245">
        <v>45.89</v>
      </c>
      <c r="C131" s="3161">
        <v>12.53</v>
      </c>
      <c r="D131" s="3161">
        <v>63.82</v>
      </c>
      <c r="E131" s="3155">
        <v>1962.38</v>
      </c>
      <c r="F131" s="3452" t="s">
        <v>5152</v>
      </c>
      <c r="G131" s="3453"/>
      <c r="M131" s="501"/>
      <c r="O131" s="3247"/>
    </row>
    <row r="132" spans="1:15" ht="17.25" hidden="1" customHeight="1" x14ac:dyDescent="0.25">
      <c r="A132" s="3251">
        <v>41883</v>
      </c>
      <c r="B132" s="3245">
        <v>46.91</v>
      </c>
      <c r="C132" s="3161">
        <v>8.64</v>
      </c>
      <c r="D132" s="3161">
        <v>104.53</v>
      </c>
      <c r="E132" s="3155">
        <v>3278.6</v>
      </c>
      <c r="F132" s="3452" t="s">
        <v>5153</v>
      </c>
      <c r="G132" s="3453"/>
      <c r="M132" s="501"/>
      <c r="O132" s="3247"/>
    </row>
    <row r="133" spans="1:15" ht="17.25" hidden="1" customHeight="1" x14ac:dyDescent="0.25">
      <c r="A133" s="3251">
        <v>41913</v>
      </c>
      <c r="B133" s="3245">
        <v>63.45</v>
      </c>
      <c r="C133" s="3161">
        <v>10.41</v>
      </c>
      <c r="D133" s="3161">
        <v>78.709999999999994</v>
      </c>
      <c r="E133" s="3155">
        <v>2477.8000000000002</v>
      </c>
      <c r="F133" s="3452" t="s">
        <v>5154</v>
      </c>
      <c r="G133" s="3453"/>
      <c r="M133" s="501"/>
      <c r="O133" s="3247"/>
    </row>
    <row r="134" spans="1:15" ht="17.25" hidden="1" customHeight="1" x14ac:dyDescent="0.25">
      <c r="A134" s="3251">
        <v>41944</v>
      </c>
      <c r="B134" s="3245">
        <v>84.59</v>
      </c>
      <c r="C134" s="3161">
        <v>15.48</v>
      </c>
      <c r="D134" s="3161">
        <v>106.93</v>
      </c>
      <c r="E134" s="3155">
        <v>3379.67</v>
      </c>
      <c r="F134" s="3452" t="s">
        <v>5155</v>
      </c>
      <c r="G134" s="3453"/>
      <c r="M134" s="501"/>
      <c r="O134" s="3247"/>
    </row>
    <row r="135" spans="1:15" ht="17.25" hidden="1" customHeight="1" x14ac:dyDescent="0.25">
      <c r="A135" s="3251">
        <v>41974</v>
      </c>
      <c r="B135" s="3245">
        <v>150.36000000000001</v>
      </c>
      <c r="C135" s="3161">
        <v>12.23</v>
      </c>
      <c r="D135" s="3161">
        <v>181.06</v>
      </c>
      <c r="E135" s="3155">
        <v>5739.8</v>
      </c>
      <c r="F135" s="3452" t="s">
        <v>5156</v>
      </c>
      <c r="G135" s="3453"/>
      <c r="M135" s="501"/>
      <c r="O135" s="3247"/>
    </row>
    <row r="136" spans="1:15" ht="17.25" hidden="1" customHeight="1" x14ac:dyDescent="0.25">
      <c r="A136" s="3251">
        <v>42005</v>
      </c>
      <c r="B136" s="3245">
        <v>76.5</v>
      </c>
      <c r="C136" s="3161">
        <v>13.11</v>
      </c>
      <c r="D136" s="3161">
        <v>96.61</v>
      </c>
      <c r="E136" s="3155">
        <v>3132.72</v>
      </c>
      <c r="F136" s="3452" t="s">
        <v>5157</v>
      </c>
      <c r="G136" s="3453"/>
      <c r="M136" s="501"/>
      <c r="O136" s="3247"/>
    </row>
    <row r="137" spans="1:15" ht="17.25" hidden="1" customHeight="1" x14ac:dyDescent="0.25">
      <c r="A137" s="3251">
        <v>42036</v>
      </c>
      <c r="B137" s="3245">
        <v>126.07</v>
      </c>
      <c r="C137" s="3161">
        <v>15.69</v>
      </c>
      <c r="D137" s="3161">
        <v>145.72</v>
      </c>
      <c r="E137" s="3155">
        <v>4827.0600000000004</v>
      </c>
      <c r="F137" s="3452" t="s">
        <v>5158</v>
      </c>
      <c r="G137" s="3453"/>
      <c r="M137" s="501"/>
      <c r="O137" s="3247"/>
    </row>
    <row r="138" spans="1:15" ht="17.25" hidden="1" customHeight="1" x14ac:dyDescent="0.25">
      <c r="A138" s="3251">
        <v>42064</v>
      </c>
      <c r="B138" s="3245">
        <v>117.91</v>
      </c>
      <c r="C138" s="3161">
        <v>13.34</v>
      </c>
      <c r="D138" s="3161">
        <v>135.36000000000001</v>
      </c>
      <c r="E138" s="3155">
        <v>4815.3900000000003</v>
      </c>
      <c r="F138" s="3452" t="s">
        <v>5159</v>
      </c>
      <c r="G138" s="3453"/>
      <c r="M138" s="501"/>
      <c r="O138" s="3247"/>
    </row>
    <row r="139" spans="1:15" ht="17.25" hidden="1" customHeight="1" x14ac:dyDescent="0.25">
      <c r="A139" s="3251">
        <v>42095</v>
      </c>
      <c r="B139" s="3245">
        <v>54.83</v>
      </c>
      <c r="C139" s="3161">
        <v>8.0299999999999994</v>
      </c>
      <c r="D139" s="3161">
        <v>67.709999999999994</v>
      </c>
      <c r="E139" s="3155">
        <v>2452.87</v>
      </c>
      <c r="F139" s="3452" t="s">
        <v>5160</v>
      </c>
      <c r="G139" s="3453"/>
      <c r="M139" s="501"/>
      <c r="O139" s="3247"/>
    </row>
    <row r="140" spans="1:15" ht="17.25" hidden="1" customHeight="1" x14ac:dyDescent="0.25">
      <c r="A140" s="3251">
        <v>42125</v>
      </c>
      <c r="B140" s="3245">
        <v>114.69</v>
      </c>
      <c r="C140" s="3161">
        <v>7.39</v>
      </c>
      <c r="D140" s="3161">
        <v>127.34</v>
      </c>
      <c r="E140" s="3155">
        <v>4462.5</v>
      </c>
      <c r="F140" s="3452" t="s">
        <v>5161</v>
      </c>
      <c r="G140" s="3453"/>
      <c r="M140" s="501"/>
      <c r="O140" s="3247"/>
    </row>
    <row r="141" spans="1:15" ht="17.25" hidden="1" customHeight="1" x14ac:dyDescent="0.25">
      <c r="A141" s="3251">
        <v>42156</v>
      </c>
      <c r="B141" s="3245">
        <v>98.34</v>
      </c>
      <c r="C141" s="3161">
        <v>15.01</v>
      </c>
      <c r="D141" s="3161">
        <v>119.64</v>
      </c>
      <c r="E141" s="3155">
        <v>4216.55</v>
      </c>
      <c r="F141" s="3452" t="s">
        <v>5162</v>
      </c>
      <c r="G141" s="3453"/>
      <c r="M141" s="501"/>
      <c r="O141" s="3247"/>
    </row>
    <row r="142" spans="1:15" ht="17.25" hidden="1" customHeight="1" x14ac:dyDescent="0.25">
      <c r="A142" s="3251">
        <v>42186</v>
      </c>
      <c r="B142" s="3245">
        <v>67.58</v>
      </c>
      <c r="C142" s="3161">
        <v>7.24</v>
      </c>
      <c r="D142" s="3161">
        <v>82.99</v>
      </c>
      <c r="E142" s="3155">
        <v>2951.84</v>
      </c>
      <c r="F142" s="3452" t="s">
        <v>5163</v>
      </c>
      <c r="G142" s="3453"/>
      <c r="M142" s="501"/>
      <c r="O142" s="3247"/>
    </row>
    <row r="143" spans="1:15" ht="17.25" hidden="1" customHeight="1" x14ac:dyDescent="0.25">
      <c r="A143" s="3251">
        <v>42217</v>
      </c>
      <c r="B143" s="3245">
        <v>48.67</v>
      </c>
      <c r="C143" s="3161">
        <v>13.26</v>
      </c>
      <c r="D143" s="3161">
        <v>75.52</v>
      </c>
      <c r="E143" s="3155">
        <v>2682.6</v>
      </c>
      <c r="F143" s="3452" t="s">
        <v>5164</v>
      </c>
      <c r="G143" s="3453"/>
      <c r="M143" s="501"/>
      <c r="O143" s="3247"/>
    </row>
    <row r="144" spans="1:15" ht="17.25" hidden="1" customHeight="1" x14ac:dyDescent="0.25">
      <c r="A144" s="3251">
        <v>42248</v>
      </c>
      <c r="B144" s="3245">
        <v>101.52</v>
      </c>
      <c r="C144" s="3161">
        <v>9.01</v>
      </c>
      <c r="D144" s="3161">
        <v>116.81</v>
      </c>
      <c r="E144" s="3155">
        <v>4143.67</v>
      </c>
      <c r="F144" s="3452" t="s">
        <v>5165</v>
      </c>
      <c r="G144" s="3453"/>
      <c r="M144" s="501"/>
      <c r="O144" s="3247"/>
    </row>
    <row r="145" spans="1:15" ht="17.25" hidden="1" customHeight="1" x14ac:dyDescent="0.25">
      <c r="A145" s="3251">
        <v>42278</v>
      </c>
      <c r="B145" s="3245">
        <v>129.46</v>
      </c>
      <c r="C145" s="3161">
        <v>11.96</v>
      </c>
      <c r="D145" s="3161">
        <v>151.30000000000001</v>
      </c>
      <c r="E145" s="3155">
        <v>5394.74</v>
      </c>
      <c r="F145" s="3452" t="s">
        <v>5166</v>
      </c>
      <c r="G145" s="3453"/>
      <c r="M145" s="501"/>
      <c r="O145" s="3247"/>
    </row>
    <row r="146" spans="1:15" ht="17.25" hidden="1" customHeight="1" x14ac:dyDescent="0.25">
      <c r="A146" s="3251">
        <v>42309</v>
      </c>
      <c r="B146" s="3245">
        <v>92.13</v>
      </c>
      <c r="C146" s="3161">
        <v>12.51</v>
      </c>
      <c r="D146" s="3161">
        <v>112.64</v>
      </c>
      <c r="E146" s="3155">
        <v>4081.54</v>
      </c>
      <c r="F146" s="3452" t="s">
        <v>5167</v>
      </c>
      <c r="G146" s="3453"/>
      <c r="M146" s="501"/>
      <c r="O146" s="3247"/>
    </row>
    <row r="147" spans="1:15" ht="17.25" hidden="1" customHeight="1" x14ac:dyDescent="0.25">
      <c r="A147" s="3251">
        <v>42339</v>
      </c>
      <c r="B147" s="3245">
        <v>78.27</v>
      </c>
      <c r="C147" s="3161">
        <v>12.06</v>
      </c>
      <c r="D147" s="3161">
        <v>109.05</v>
      </c>
      <c r="E147" s="3155">
        <v>3948.94</v>
      </c>
      <c r="F147" s="3452" t="s">
        <v>5168</v>
      </c>
      <c r="G147" s="3453"/>
      <c r="M147" s="501"/>
      <c r="O147" s="3247"/>
    </row>
    <row r="148" spans="1:15" ht="17.25" hidden="1" customHeight="1" x14ac:dyDescent="0.25">
      <c r="A148" s="3251">
        <v>42370</v>
      </c>
      <c r="B148" s="3245">
        <v>106.08</v>
      </c>
      <c r="C148" s="3161">
        <v>7.79</v>
      </c>
      <c r="D148" s="3161">
        <v>122.96</v>
      </c>
      <c r="E148" s="3155">
        <v>4453.17</v>
      </c>
      <c r="F148" s="3452" t="s">
        <v>5169</v>
      </c>
      <c r="G148" s="3453"/>
      <c r="M148" s="501"/>
      <c r="O148" s="3247"/>
    </row>
    <row r="149" spans="1:15" ht="17.25" hidden="1" customHeight="1" x14ac:dyDescent="0.25">
      <c r="A149" s="3251">
        <v>42401</v>
      </c>
      <c r="B149" s="3245">
        <v>131.71</v>
      </c>
      <c r="C149" s="3161">
        <v>7.38</v>
      </c>
      <c r="D149" s="3161">
        <v>149.55000000000001</v>
      </c>
      <c r="E149" s="3155">
        <v>5356.33</v>
      </c>
      <c r="F149" s="3452" t="s">
        <v>5170</v>
      </c>
      <c r="G149" s="3453"/>
      <c r="M149" s="501"/>
      <c r="O149" s="3247"/>
    </row>
    <row r="150" spans="1:15" ht="17.25" hidden="1" customHeight="1" x14ac:dyDescent="0.25">
      <c r="A150" s="3251">
        <v>42430</v>
      </c>
      <c r="B150" s="3245">
        <v>100.72</v>
      </c>
      <c r="C150" s="3161">
        <v>9.75</v>
      </c>
      <c r="D150" s="3161">
        <v>117.25</v>
      </c>
      <c r="E150" s="3155">
        <v>4179.8500000000004</v>
      </c>
      <c r="F150" s="3452" t="s">
        <v>5171</v>
      </c>
      <c r="G150" s="3453"/>
      <c r="M150" s="501"/>
      <c r="O150" s="3247"/>
    </row>
    <row r="151" spans="1:15" ht="17.25" hidden="1" customHeight="1" x14ac:dyDescent="0.25">
      <c r="A151" s="3251">
        <v>42461</v>
      </c>
      <c r="B151" s="3245">
        <v>46.22</v>
      </c>
      <c r="C151" s="3161">
        <v>8.5299999999999994</v>
      </c>
      <c r="D151" s="3161">
        <v>59.55</v>
      </c>
      <c r="E151" s="3155">
        <v>2100.6999999999998</v>
      </c>
      <c r="F151" s="3452" t="s">
        <v>5172</v>
      </c>
      <c r="G151" s="3453"/>
      <c r="M151" s="501"/>
      <c r="O151" s="3247"/>
    </row>
    <row r="152" spans="1:15" ht="17.25" hidden="1" customHeight="1" x14ac:dyDescent="0.25">
      <c r="A152" s="3251">
        <v>42491</v>
      </c>
      <c r="B152" s="3245">
        <v>105.6</v>
      </c>
      <c r="C152" s="3161">
        <v>10.31</v>
      </c>
      <c r="D152" s="3161">
        <v>123.15</v>
      </c>
      <c r="E152" s="3155">
        <v>4335.43</v>
      </c>
      <c r="F152" s="3452" t="s">
        <v>5173</v>
      </c>
      <c r="G152" s="3453"/>
      <c r="M152" s="501"/>
      <c r="O152" s="3247"/>
    </row>
    <row r="153" spans="1:15" ht="17.25" hidden="1" customHeight="1" x14ac:dyDescent="0.25">
      <c r="A153" s="3251">
        <v>42522</v>
      </c>
      <c r="B153" s="3245">
        <v>138.33000000000001</v>
      </c>
      <c r="C153" s="3161">
        <v>13.91</v>
      </c>
      <c r="D153" s="3161">
        <v>164.03</v>
      </c>
      <c r="E153" s="3155">
        <v>5826.27</v>
      </c>
      <c r="F153" s="3452" t="s">
        <v>5174</v>
      </c>
      <c r="G153" s="3453"/>
      <c r="M153" s="501"/>
      <c r="O153" s="3247"/>
    </row>
    <row r="154" spans="1:15" ht="17.25" hidden="1" customHeight="1" x14ac:dyDescent="0.25">
      <c r="A154" s="3251">
        <v>42552</v>
      </c>
      <c r="B154" s="3245">
        <v>26.16</v>
      </c>
      <c r="C154" s="3161">
        <v>6.72</v>
      </c>
      <c r="D154" s="3161">
        <v>36.159999999999997</v>
      </c>
      <c r="E154" s="3155">
        <v>1286.73</v>
      </c>
      <c r="F154" s="3452" t="s">
        <v>5175</v>
      </c>
      <c r="G154" s="3453"/>
      <c r="M154" s="501"/>
      <c r="O154" s="3247"/>
    </row>
    <row r="155" spans="1:15" ht="17.25" hidden="1" customHeight="1" x14ac:dyDescent="0.25">
      <c r="A155" s="3251">
        <v>42583</v>
      </c>
      <c r="B155" s="3245">
        <v>50.3</v>
      </c>
      <c r="C155" s="3161">
        <v>6.46</v>
      </c>
      <c r="D155" s="3161">
        <v>64.23</v>
      </c>
      <c r="E155" s="3155">
        <v>2265.6999999999998</v>
      </c>
      <c r="F155" s="3452" t="s">
        <v>5176</v>
      </c>
      <c r="G155" s="3453"/>
      <c r="M155" s="501"/>
      <c r="O155" s="3247"/>
    </row>
    <row r="156" spans="1:15" ht="17.25" hidden="1" customHeight="1" x14ac:dyDescent="0.25">
      <c r="A156" s="3251">
        <v>42614</v>
      </c>
      <c r="B156" s="3245">
        <v>78.010000000000005</v>
      </c>
      <c r="C156" s="3161">
        <v>7.78</v>
      </c>
      <c r="D156" s="3161">
        <v>90.43</v>
      </c>
      <c r="E156" s="3155">
        <v>3205.96</v>
      </c>
      <c r="F156" s="3452" t="s">
        <v>5177</v>
      </c>
      <c r="G156" s="3453"/>
      <c r="M156" s="501"/>
      <c r="O156" s="3247"/>
    </row>
    <row r="157" spans="1:15" ht="17.25" hidden="1" customHeight="1" x14ac:dyDescent="0.25">
      <c r="A157" s="3251">
        <v>42644</v>
      </c>
      <c r="B157" s="3245">
        <v>42.3</v>
      </c>
      <c r="C157" s="3161">
        <v>8.91</v>
      </c>
      <c r="D157" s="3161">
        <v>55.29</v>
      </c>
      <c r="E157" s="3155">
        <v>1976.62</v>
      </c>
      <c r="F157" s="3452" t="s">
        <v>5178</v>
      </c>
      <c r="G157" s="3453"/>
      <c r="M157" s="501"/>
      <c r="O157" s="3247"/>
    </row>
    <row r="158" spans="1:15" ht="17.25" hidden="1" customHeight="1" x14ac:dyDescent="0.25">
      <c r="A158" s="3251">
        <v>42675</v>
      </c>
      <c r="B158" s="3245">
        <v>85.56</v>
      </c>
      <c r="C158" s="3161">
        <v>11.36</v>
      </c>
      <c r="D158" s="3161">
        <v>103.1</v>
      </c>
      <c r="E158" s="3155">
        <v>3710.62</v>
      </c>
      <c r="F158" s="3452" t="s">
        <v>5179</v>
      </c>
      <c r="G158" s="3453"/>
      <c r="M158" s="501"/>
      <c r="O158" s="3247"/>
    </row>
    <row r="159" spans="1:15" ht="17.25" hidden="1" customHeight="1" x14ac:dyDescent="0.25">
      <c r="A159" s="3251">
        <v>42705</v>
      </c>
      <c r="B159" s="3245">
        <v>90.38</v>
      </c>
      <c r="C159" s="3161">
        <v>9</v>
      </c>
      <c r="D159" s="3161">
        <v>121.39</v>
      </c>
      <c r="E159" s="3155">
        <v>4384.13</v>
      </c>
      <c r="F159" s="3452" t="s">
        <v>5180</v>
      </c>
      <c r="G159" s="3453"/>
      <c r="M159" s="501"/>
      <c r="O159" s="3247"/>
    </row>
    <row r="160" spans="1:15" ht="17.25" hidden="1" customHeight="1" x14ac:dyDescent="0.25">
      <c r="A160" s="3251">
        <v>42736</v>
      </c>
      <c r="B160" s="3245">
        <v>103.41</v>
      </c>
      <c r="C160" s="3161">
        <v>8.66</v>
      </c>
      <c r="D160" s="3161">
        <v>121.95</v>
      </c>
      <c r="E160" s="3155">
        <v>4375.96</v>
      </c>
      <c r="F160" s="3452" t="s">
        <v>5181</v>
      </c>
      <c r="G160" s="3453"/>
      <c r="M160" s="501"/>
      <c r="O160" s="3247"/>
    </row>
    <row r="161" spans="1:15" ht="17.25" hidden="1" customHeight="1" x14ac:dyDescent="0.25">
      <c r="A161" s="3251">
        <v>42767</v>
      </c>
      <c r="B161" s="3245">
        <v>27.85</v>
      </c>
      <c r="C161" s="3161">
        <v>10.119999999999999</v>
      </c>
      <c r="D161" s="3161">
        <v>42.78</v>
      </c>
      <c r="E161" s="3155">
        <v>1527.41</v>
      </c>
      <c r="F161" s="3452" t="s">
        <v>5182</v>
      </c>
      <c r="G161" s="3453"/>
      <c r="M161" s="501"/>
      <c r="O161" s="3247"/>
    </row>
    <row r="162" spans="1:15" ht="17.25" hidden="1" customHeight="1" x14ac:dyDescent="0.25">
      <c r="A162" s="3251">
        <v>42795</v>
      </c>
      <c r="B162" s="3245">
        <v>97.44</v>
      </c>
      <c r="C162" s="3161">
        <v>18.11</v>
      </c>
      <c r="D162" s="3161">
        <v>124.15</v>
      </c>
      <c r="E162" s="3155">
        <v>4412.17</v>
      </c>
      <c r="F162" s="3452" t="s">
        <v>5183</v>
      </c>
      <c r="G162" s="3453"/>
      <c r="M162" s="501"/>
      <c r="O162" s="3247"/>
    </row>
    <row r="163" spans="1:15" ht="17.25" hidden="1" customHeight="1" x14ac:dyDescent="0.25">
      <c r="A163" s="3251">
        <v>42826</v>
      </c>
      <c r="B163" s="3245">
        <v>184.65</v>
      </c>
      <c r="C163" s="3161">
        <v>10.43</v>
      </c>
      <c r="D163" s="3161">
        <v>198.43</v>
      </c>
      <c r="E163" s="3155">
        <v>6987.93</v>
      </c>
      <c r="F163" s="3452" t="s">
        <v>5184</v>
      </c>
      <c r="G163" s="3453"/>
      <c r="M163" s="501"/>
      <c r="O163" s="3247"/>
    </row>
    <row r="164" spans="1:15" ht="17.25" hidden="1" customHeight="1" x14ac:dyDescent="0.25">
      <c r="A164" s="3251">
        <v>42856</v>
      </c>
      <c r="B164" s="3245">
        <v>121.05</v>
      </c>
      <c r="C164" s="3161">
        <v>10.67</v>
      </c>
      <c r="D164" s="3161">
        <v>137.61000000000001</v>
      </c>
      <c r="E164" s="3155">
        <v>4812.5600000000004</v>
      </c>
      <c r="F164" s="3452" t="s">
        <v>5185</v>
      </c>
      <c r="G164" s="3453"/>
      <c r="M164" s="501"/>
      <c r="O164" s="3247"/>
    </row>
    <row r="165" spans="1:15" ht="17.25" hidden="1" customHeight="1" x14ac:dyDescent="0.25">
      <c r="A165" s="3251">
        <v>42887</v>
      </c>
      <c r="B165" s="3245">
        <v>74.2</v>
      </c>
      <c r="C165" s="3161">
        <v>19.73</v>
      </c>
      <c r="D165" s="3161">
        <v>99.16</v>
      </c>
      <c r="E165" s="3155">
        <v>3460.36</v>
      </c>
      <c r="F165" s="3452" t="s">
        <v>5186</v>
      </c>
      <c r="G165" s="3453"/>
      <c r="M165" s="501"/>
      <c r="O165" s="3247"/>
    </row>
    <row r="166" spans="1:15" ht="17.25" hidden="1" customHeight="1" x14ac:dyDescent="0.25">
      <c r="A166" s="3251">
        <v>42917</v>
      </c>
      <c r="B166" s="3245">
        <v>51.58</v>
      </c>
      <c r="C166" s="3161">
        <v>3.85</v>
      </c>
      <c r="D166" s="3161">
        <v>59.74</v>
      </c>
      <c r="E166" s="3155">
        <v>2042.27</v>
      </c>
      <c r="F166" s="3452" t="s">
        <v>5187</v>
      </c>
      <c r="G166" s="3453"/>
      <c r="M166" s="501"/>
      <c r="O166" s="3247"/>
    </row>
    <row r="167" spans="1:15" ht="17.25" hidden="1" customHeight="1" x14ac:dyDescent="0.25">
      <c r="A167" s="3251">
        <v>42948</v>
      </c>
      <c r="B167" s="3245">
        <v>170.71</v>
      </c>
      <c r="C167" s="3161">
        <v>5.64</v>
      </c>
      <c r="D167" s="3161">
        <v>179.28</v>
      </c>
      <c r="E167" s="3155">
        <v>5979.07</v>
      </c>
      <c r="F167" s="3452" t="s">
        <v>5188</v>
      </c>
      <c r="G167" s="3453"/>
      <c r="M167" s="501"/>
      <c r="O167" s="3247"/>
    </row>
    <row r="168" spans="1:15" ht="17.25" hidden="1" customHeight="1" x14ac:dyDescent="0.25">
      <c r="A168" s="3251">
        <v>42979</v>
      </c>
      <c r="B168" s="3245">
        <v>97.2</v>
      </c>
      <c r="C168" s="3161">
        <v>5.48</v>
      </c>
      <c r="D168" s="3161">
        <v>110.62</v>
      </c>
      <c r="E168" s="3155">
        <v>3708.58</v>
      </c>
      <c r="F168" s="3452" t="s">
        <v>5189</v>
      </c>
      <c r="G168" s="3453"/>
      <c r="M168" s="501"/>
      <c r="O168" s="3247"/>
    </row>
    <row r="169" spans="1:15" ht="17.25" hidden="1" customHeight="1" x14ac:dyDescent="0.25">
      <c r="A169" s="3251">
        <v>43009</v>
      </c>
      <c r="B169" s="3245">
        <v>54.12</v>
      </c>
      <c r="C169" s="3161">
        <v>6.43</v>
      </c>
      <c r="D169" s="3161">
        <v>68.89</v>
      </c>
      <c r="E169" s="3155">
        <v>2361.08</v>
      </c>
      <c r="F169" s="3452" t="s">
        <v>5190</v>
      </c>
      <c r="G169" s="3453"/>
      <c r="M169" s="501"/>
      <c r="O169" s="3247"/>
    </row>
    <row r="170" spans="1:15" ht="17.25" hidden="1" customHeight="1" x14ac:dyDescent="0.25">
      <c r="A170" s="3251">
        <v>43040</v>
      </c>
      <c r="B170" s="3245">
        <v>52.82</v>
      </c>
      <c r="C170" s="3161">
        <v>6.38</v>
      </c>
      <c r="D170" s="3161">
        <v>68.400000000000006</v>
      </c>
      <c r="E170" s="3155">
        <v>2345</v>
      </c>
      <c r="F170" s="3452" t="s">
        <v>5191</v>
      </c>
      <c r="G170" s="3453"/>
      <c r="M170" s="501"/>
      <c r="O170" s="3247"/>
    </row>
    <row r="171" spans="1:15" ht="17.25" hidden="1" customHeight="1" x14ac:dyDescent="0.25">
      <c r="A171" s="3251">
        <v>43070</v>
      </c>
      <c r="B171" s="3245">
        <v>85.12</v>
      </c>
      <c r="C171" s="3161">
        <v>4.24</v>
      </c>
      <c r="D171" s="3161">
        <v>105.67</v>
      </c>
      <c r="E171" s="3155">
        <v>3595.71</v>
      </c>
      <c r="F171" s="3452" t="s">
        <v>5192</v>
      </c>
      <c r="G171" s="3453"/>
      <c r="M171" s="501"/>
      <c r="O171" s="3247"/>
    </row>
    <row r="172" spans="1:15" ht="17.25" hidden="1" customHeight="1" x14ac:dyDescent="0.25">
      <c r="A172" s="3251">
        <v>43101</v>
      </c>
      <c r="B172" s="3245">
        <v>72.290000000000006</v>
      </c>
      <c r="C172" s="3161">
        <v>1.08</v>
      </c>
      <c r="D172" s="3161">
        <v>88.08</v>
      </c>
      <c r="E172" s="3155">
        <v>2942.7</v>
      </c>
      <c r="F172" s="3452" t="s">
        <v>5193</v>
      </c>
      <c r="G172" s="3453"/>
      <c r="M172" s="501"/>
      <c r="O172" s="3247"/>
    </row>
    <row r="173" spans="1:15" ht="17.25" hidden="1" customHeight="1" x14ac:dyDescent="0.25">
      <c r="A173" s="3251">
        <v>43132</v>
      </c>
      <c r="B173" s="3245">
        <v>122.15</v>
      </c>
      <c r="C173" s="3161">
        <v>6.6</v>
      </c>
      <c r="D173" s="3161">
        <v>141.04</v>
      </c>
      <c r="E173" s="3155">
        <v>4651.05</v>
      </c>
      <c r="F173" s="3452" t="s">
        <v>5194</v>
      </c>
      <c r="G173" s="3453"/>
      <c r="M173" s="501"/>
      <c r="O173" s="3247"/>
    </row>
    <row r="174" spans="1:15" ht="17.25" hidden="1" customHeight="1" x14ac:dyDescent="0.25">
      <c r="A174" s="3251">
        <v>43160</v>
      </c>
      <c r="B174" s="3245">
        <v>155.85</v>
      </c>
      <c r="C174" s="3161">
        <v>3.55</v>
      </c>
      <c r="D174" s="3161">
        <v>168.12</v>
      </c>
      <c r="E174" s="3155">
        <v>5619.62</v>
      </c>
      <c r="F174" s="3452" t="s">
        <v>5195</v>
      </c>
      <c r="G174" s="3453"/>
      <c r="M174" s="501"/>
      <c r="O174" s="3247"/>
    </row>
    <row r="175" spans="1:15" ht="17.25" hidden="1" customHeight="1" x14ac:dyDescent="0.25">
      <c r="A175" s="3251">
        <v>43191</v>
      </c>
      <c r="B175" s="3245">
        <v>105.05</v>
      </c>
      <c r="C175" s="3161">
        <v>4.49</v>
      </c>
      <c r="D175" s="3161">
        <v>117.41</v>
      </c>
      <c r="E175" s="3155">
        <v>4012.87</v>
      </c>
      <c r="F175" s="3452" t="s">
        <v>5196</v>
      </c>
      <c r="G175" s="3453"/>
      <c r="M175" s="501"/>
      <c r="O175" s="3247"/>
    </row>
    <row r="176" spans="1:15" ht="17.25" hidden="1" customHeight="1" x14ac:dyDescent="0.25">
      <c r="A176" s="3251">
        <v>43221</v>
      </c>
      <c r="B176" s="3245">
        <v>176.65</v>
      </c>
      <c r="C176" s="3161">
        <v>16.84</v>
      </c>
      <c r="D176" s="3161">
        <v>201.57</v>
      </c>
      <c r="E176" s="3155">
        <v>7035.45</v>
      </c>
      <c r="F176" s="3452" t="s">
        <v>5197</v>
      </c>
      <c r="G176" s="3453"/>
      <c r="M176" s="501"/>
      <c r="O176" s="3247"/>
    </row>
    <row r="177" spans="1:16" ht="17.25" hidden="1" customHeight="1" x14ac:dyDescent="0.25">
      <c r="A177" s="3251">
        <v>43252</v>
      </c>
      <c r="B177" s="3245">
        <v>44.99</v>
      </c>
      <c r="C177" s="3161">
        <v>2.74</v>
      </c>
      <c r="D177" s="3161">
        <v>54.07</v>
      </c>
      <c r="E177" s="3155">
        <v>1873.44</v>
      </c>
      <c r="F177" s="3452" t="s">
        <v>5198</v>
      </c>
      <c r="G177" s="3453"/>
      <c r="M177" s="501"/>
      <c r="O177" s="3247"/>
    </row>
    <row r="178" spans="1:16" ht="17.25" hidden="1" thickTop="1" x14ac:dyDescent="0.25">
      <c r="A178" s="3251">
        <v>43282</v>
      </c>
      <c r="B178" s="3245">
        <v>43.98</v>
      </c>
      <c r="C178" s="3161">
        <v>2.46</v>
      </c>
      <c r="D178" s="3161">
        <v>54.96</v>
      </c>
      <c r="E178" s="3155">
        <v>1902.97</v>
      </c>
      <c r="F178" s="3452" t="s">
        <v>5199</v>
      </c>
      <c r="G178" s="3453"/>
      <c r="M178" s="501"/>
      <c r="O178" s="3247"/>
    </row>
    <row r="179" spans="1:16" ht="17.25" hidden="1" thickTop="1" x14ac:dyDescent="0.25">
      <c r="A179" s="3251">
        <v>43313</v>
      </c>
      <c r="B179" s="3245">
        <v>42.19</v>
      </c>
      <c r="C179" s="3161">
        <v>2.1</v>
      </c>
      <c r="D179" s="3161">
        <v>51.35</v>
      </c>
      <c r="E179" s="3155">
        <v>1781.03</v>
      </c>
      <c r="F179" s="3452" t="s">
        <v>5200</v>
      </c>
      <c r="G179" s="3453"/>
      <c r="M179" s="501"/>
      <c r="O179" s="3247"/>
    </row>
    <row r="180" spans="1:16" ht="17.25" hidden="1" thickTop="1" x14ac:dyDescent="0.25">
      <c r="A180" s="3251">
        <v>43344</v>
      </c>
      <c r="B180" s="3245">
        <v>40.659999999999997</v>
      </c>
      <c r="C180" s="3161">
        <v>4.5</v>
      </c>
      <c r="D180" s="3161">
        <v>51.61</v>
      </c>
      <c r="E180" s="3155">
        <v>1781.98</v>
      </c>
      <c r="F180" s="3452" t="s">
        <v>5201</v>
      </c>
      <c r="G180" s="3453"/>
      <c r="M180" s="501"/>
      <c r="O180" s="3247"/>
    </row>
    <row r="181" spans="1:16" ht="17.25" hidden="1" thickTop="1" x14ac:dyDescent="0.25">
      <c r="A181" s="3251">
        <v>43374</v>
      </c>
      <c r="B181" s="3245">
        <v>33.909999999999997</v>
      </c>
      <c r="C181" s="3161">
        <v>6.27</v>
      </c>
      <c r="D181" s="3161">
        <v>47.23</v>
      </c>
      <c r="E181" s="3155">
        <v>1640.59</v>
      </c>
      <c r="F181" s="3452" t="s">
        <v>5202</v>
      </c>
      <c r="G181" s="3453"/>
      <c r="M181" s="501"/>
      <c r="O181" s="3247"/>
    </row>
    <row r="182" spans="1:16" ht="17.25" hidden="1" thickTop="1" x14ac:dyDescent="0.25">
      <c r="A182" s="3251">
        <v>43405</v>
      </c>
      <c r="B182" s="3245">
        <v>40.18</v>
      </c>
      <c r="C182" s="3161">
        <v>2.09</v>
      </c>
      <c r="D182" s="3161">
        <v>52.58</v>
      </c>
      <c r="E182" s="3155">
        <v>1828.88</v>
      </c>
      <c r="F182" s="3452" t="s">
        <v>5203</v>
      </c>
      <c r="G182" s="3453"/>
      <c r="M182" s="501"/>
      <c r="O182" s="3247"/>
    </row>
    <row r="183" spans="1:16" ht="17.25" hidden="1" thickTop="1" x14ac:dyDescent="0.25">
      <c r="A183" s="3251">
        <v>43435</v>
      </c>
      <c r="B183" s="3245">
        <v>41.61</v>
      </c>
      <c r="C183" s="3161">
        <v>1.93</v>
      </c>
      <c r="D183" s="3161">
        <v>55.73</v>
      </c>
      <c r="E183" s="3155">
        <v>1925.79</v>
      </c>
      <c r="F183" s="3452" t="s">
        <v>5204</v>
      </c>
      <c r="G183" s="3453"/>
      <c r="M183" s="501"/>
      <c r="O183" s="3247"/>
    </row>
    <row r="184" spans="1:16" ht="17.25" hidden="1" thickTop="1" x14ac:dyDescent="0.25">
      <c r="A184" s="3251">
        <v>43466</v>
      </c>
      <c r="B184" s="3245">
        <v>38.33</v>
      </c>
      <c r="C184" s="3161">
        <v>2.76</v>
      </c>
      <c r="D184" s="3161">
        <v>51.1</v>
      </c>
      <c r="E184" s="3155">
        <v>1760.4</v>
      </c>
      <c r="F184" s="3452" t="s">
        <v>5205</v>
      </c>
      <c r="G184" s="3453"/>
      <c r="M184" s="501"/>
      <c r="O184" s="3247"/>
      <c r="P184" s="3036"/>
    </row>
    <row r="185" spans="1:16" ht="17.25" hidden="1" thickTop="1" x14ac:dyDescent="0.25">
      <c r="A185" s="3251">
        <v>43497</v>
      </c>
      <c r="B185" s="3245">
        <v>29.27</v>
      </c>
      <c r="C185" s="3161">
        <v>10.95</v>
      </c>
      <c r="D185" s="3161">
        <v>46.39</v>
      </c>
      <c r="E185" s="3155">
        <v>1599.61</v>
      </c>
      <c r="F185" s="3452" t="s">
        <v>5206</v>
      </c>
      <c r="G185" s="3453"/>
      <c r="M185" s="501"/>
      <c r="N185" s="501"/>
    </row>
    <row r="186" spans="1:16" ht="17.25" hidden="1" thickTop="1" x14ac:dyDescent="0.25">
      <c r="A186" s="3251">
        <v>43525</v>
      </c>
      <c r="B186" s="3245">
        <v>19.47</v>
      </c>
      <c r="C186" s="3161">
        <v>7.5</v>
      </c>
      <c r="D186" s="3161">
        <v>34.35</v>
      </c>
      <c r="E186" s="3155">
        <v>1196.19</v>
      </c>
      <c r="F186" s="3452" t="s">
        <v>5207</v>
      </c>
      <c r="G186" s="3453"/>
      <c r="M186" s="501"/>
    </row>
    <row r="187" spans="1:16" ht="17.25" hidden="1" thickTop="1" x14ac:dyDescent="0.25">
      <c r="A187" s="3251">
        <v>43556</v>
      </c>
      <c r="B187" s="3245">
        <v>19.61</v>
      </c>
      <c r="C187" s="3161">
        <v>1.63</v>
      </c>
      <c r="D187" s="3161">
        <v>31.46</v>
      </c>
      <c r="E187" s="3155">
        <v>1105.1099999999999</v>
      </c>
      <c r="F187" s="3452" t="s">
        <v>5208</v>
      </c>
      <c r="G187" s="3453"/>
    </row>
    <row r="188" spans="1:16" ht="17.25" hidden="1" thickTop="1" x14ac:dyDescent="0.25">
      <c r="A188" s="3251">
        <v>43586</v>
      </c>
      <c r="B188" s="3245">
        <v>22.46</v>
      </c>
      <c r="C188" s="3161">
        <v>202.75</v>
      </c>
      <c r="D188" s="3161">
        <v>237.92</v>
      </c>
      <c r="E188" s="3155">
        <v>8457.9</v>
      </c>
      <c r="F188" s="3452" t="s">
        <v>5209</v>
      </c>
      <c r="G188" s="3453"/>
    </row>
    <row r="189" spans="1:16" ht="17.25" hidden="1" thickTop="1" x14ac:dyDescent="0.25">
      <c r="A189" s="3251">
        <v>43617</v>
      </c>
      <c r="B189" s="3245">
        <v>22.63</v>
      </c>
      <c r="C189" s="3161">
        <v>1.58</v>
      </c>
      <c r="D189" s="3161">
        <v>31.53</v>
      </c>
      <c r="E189" s="3155">
        <v>1121.2326229999999</v>
      </c>
      <c r="F189" s="3452" t="s">
        <v>5210</v>
      </c>
      <c r="G189" s="3453"/>
    </row>
    <row r="190" spans="1:16" ht="17.25" hidden="1" thickTop="1" x14ac:dyDescent="0.25">
      <c r="A190" s="3251">
        <v>43647</v>
      </c>
      <c r="B190" s="3245">
        <v>55.946874080000001</v>
      </c>
      <c r="C190" s="3161">
        <v>137.66948097</v>
      </c>
      <c r="D190" s="3161">
        <v>202.67218257348588</v>
      </c>
      <c r="E190" s="3155">
        <v>7313.11</v>
      </c>
      <c r="F190" s="3452" t="s">
        <v>5211</v>
      </c>
      <c r="G190" s="3453"/>
    </row>
    <row r="191" spans="1:16" ht="17.25" hidden="1" thickTop="1" x14ac:dyDescent="0.25">
      <c r="A191" s="3251">
        <v>43678</v>
      </c>
      <c r="B191" s="3245">
        <v>44.98</v>
      </c>
      <c r="C191" s="3161">
        <v>2.4900000000000002</v>
      </c>
      <c r="D191" s="3161">
        <v>58.713999999999999</v>
      </c>
      <c r="E191" s="3155">
        <v>2110.56</v>
      </c>
      <c r="F191" s="3452" t="s">
        <v>5212</v>
      </c>
      <c r="G191" s="3453"/>
    </row>
    <row r="192" spans="1:16" ht="17.25" thickTop="1" x14ac:dyDescent="0.25">
      <c r="A192" s="3251">
        <v>43709</v>
      </c>
      <c r="B192" s="3245">
        <v>55.97</v>
      </c>
      <c r="C192" s="3161">
        <v>3.19</v>
      </c>
      <c r="D192" s="3161">
        <v>65.3</v>
      </c>
      <c r="E192" s="3155">
        <v>2370.0500000000002</v>
      </c>
      <c r="F192" s="3452" t="s">
        <v>5213</v>
      </c>
      <c r="G192" s="3453"/>
    </row>
    <row r="193" spans="1:7" ht="16.5" x14ac:dyDescent="0.25">
      <c r="A193" s="3251">
        <v>43739</v>
      </c>
      <c r="B193" s="3245">
        <v>28.74</v>
      </c>
      <c r="C193" s="3161">
        <v>2.54</v>
      </c>
      <c r="D193" s="3161">
        <v>39.340000000000003</v>
      </c>
      <c r="E193" s="3155">
        <v>1434.05</v>
      </c>
      <c r="F193" s="3452" t="s">
        <v>5214</v>
      </c>
      <c r="G193" s="3453"/>
    </row>
    <row r="194" spans="1:7" ht="16.5" x14ac:dyDescent="0.25">
      <c r="A194" s="3251">
        <v>43770</v>
      </c>
      <c r="B194" s="3245">
        <v>34.598112699999994</v>
      </c>
      <c r="C194" s="3161">
        <v>7.9434623839885505</v>
      </c>
      <c r="D194" s="3161">
        <v>42.541575083988548</v>
      </c>
      <c r="E194" s="3155">
        <v>1556.91</v>
      </c>
      <c r="F194" s="3452" t="s">
        <v>5215</v>
      </c>
      <c r="G194" s="3453"/>
    </row>
    <row r="195" spans="1:7" ht="16.5" x14ac:dyDescent="0.25">
      <c r="A195" s="3251">
        <v>43800</v>
      </c>
      <c r="B195" s="3245">
        <v>36.317514300000006</v>
      </c>
      <c r="C195" s="3161">
        <v>1.3479330199999999</v>
      </c>
      <c r="D195" s="3161">
        <v>47.383884382333058</v>
      </c>
      <c r="E195" s="3155">
        <v>1736.05</v>
      </c>
      <c r="F195" s="3452" t="s">
        <v>5216</v>
      </c>
      <c r="G195" s="3453"/>
    </row>
    <row r="196" spans="1:7" ht="16.5" x14ac:dyDescent="0.25">
      <c r="A196" s="3251">
        <v>43831</v>
      </c>
      <c r="B196" s="3245">
        <v>39.72</v>
      </c>
      <c r="C196" s="3161">
        <v>2.4300000000000002</v>
      </c>
      <c r="D196" s="3161">
        <v>57.52</v>
      </c>
      <c r="E196" s="3155">
        <v>2108.19</v>
      </c>
      <c r="F196" s="3452" t="s">
        <v>5217</v>
      </c>
      <c r="G196" s="3453"/>
    </row>
    <row r="197" spans="1:7" ht="16.5" x14ac:dyDescent="0.25">
      <c r="A197" s="3251">
        <v>43862</v>
      </c>
      <c r="B197" s="3245">
        <v>55.02</v>
      </c>
      <c r="C197" s="3161">
        <v>2.33</v>
      </c>
      <c r="D197" s="3161">
        <v>64.23</v>
      </c>
      <c r="E197" s="3155">
        <v>2406.65</v>
      </c>
      <c r="F197" s="3452" t="s">
        <v>5218</v>
      </c>
      <c r="G197" s="3453"/>
    </row>
    <row r="198" spans="1:7" ht="16.5" x14ac:dyDescent="0.25">
      <c r="A198" s="3251">
        <v>43891</v>
      </c>
      <c r="B198" s="3245">
        <v>32.83</v>
      </c>
      <c r="C198" s="3161">
        <v>1.18</v>
      </c>
      <c r="D198" s="3161">
        <v>42.51</v>
      </c>
      <c r="E198" s="3155">
        <v>1620.33</v>
      </c>
      <c r="F198" s="3452" t="s">
        <v>5219</v>
      </c>
      <c r="G198" s="3453"/>
    </row>
    <row r="199" spans="1:7" ht="16.5" x14ac:dyDescent="0.25">
      <c r="A199" s="3251">
        <v>43922</v>
      </c>
      <c r="B199" s="3245">
        <v>19.77</v>
      </c>
      <c r="C199" s="3161">
        <v>5.9</v>
      </c>
      <c r="D199" s="3161">
        <v>32.94</v>
      </c>
      <c r="E199" s="3155">
        <v>1318.44</v>
      </c>
      <c r="F199" s="3452" t="s">
        <v>5220</v>
      </c>
      <c r="G199" s="3453"/>
    </row>
    <row r="200" spans="1:7" ht="16.5" x14ac:dyDescent="0.25">
      <c r="A200" s="3251">
        <v>43952</v>
      </c>
      <c r="B200" s="3245">
        <v>7.99</v>
      </c>
      <c r="C200" s="3161">
        <v>67.2</v>
      </c>
      <c r="D200" s="3161">
        <v>77.3</v>
      </c>
      <c r="E200" s="3155">
        <v>3112.19</v>
      </c>
      <c r="F200" s="3452" t="s">
        <v>5221</v>
      </c>
      <c r="G200" s="3453"/>
    </row>
    <row r="201" spans="1:7" ht="16.5" x14ac:dyDescent="0.25">
      <c r="A201" s="3251">
        <v>43983</v>
      </c>
      <c r="B201" s="3245">
        <v>13.37</v>
      </c>
      <c r="C201" s="3161">
        <v>1.8</v>
      </c>
      <c r="D201" s="3161">
        <v>18.440000000000001</v>
      </c>
      <c r="E201" s="3155">
        <v>742.63</v>
      </c>
      <c r="F201" s="3452" t="s">
        <v>5222</v>
      </c>
      <c r="G201" s="3453"/>
    </row>
    <row r="202" spans="1:7" ht="16.5" x14ac:dyDescent="0.25">
      <c r="A202" s="3251">
        <v>44013</v>
      </c>
      <c r="B202" s="3245">
        <v>8.9499999999999993</v>
      </c>
      <c r="C202" s="3161">
        <v>1.78</v>
      </c>
      <c r="D202" s="3161">
        <v>14.06</v>
      </c>
      <c r="E202" s="3155">
        <v>566.14</v>
      </c>
      <c r="F202" s="3452" t="s">
        <v>5223</v>
      </c>
      <c r="G202" s="3453"/>
    </row>
    <row r="203" spans="1:7" ht="16.5" x14ac:dyDescent="0.25">
      <c r="A203" s="3251">
        <v>44044</v>
      </c>
      <c r="B203" s="3245">
        <v>17.43</v>
      </c>
      <c r="C203" s="3161">
        <v>1.27</v>
      </c>
      <c r="D203" s="3161">
        <v>21.76</v>
      </c>
      <c r="E203" s="3155">
        <v>866.72</v>
      </c>
      <c r="F203" s="3452" t="s">
        <v>5224</v>
      </c>
      <c r="G203" s="3453"/>
    </row>
    <row r="204" spans="1:7" ht="16.5" x14ac:dyDescent="0.25">
      <c r="A204" s="3251">
        <v>44075</v>
      </c>
      <c r="B204" s="3245">
        <v>10.78</v>
      </c>
      <c r="C204" s="3161">
        <v>6.33</v>
      </c>
      <c r="D204" s="3161">
        <v>20.34</v>
      </c>
      <c r="E204" s="3155">
        <v>810.35</v>
      </c>
      <c r="F204" s="3452" t="s">
        <v>5225</v>
      </c>
      <c r="G204" s="3453"/>
    </row>
    <row r="205" spans="1:7" ht="16.5" x14ac:dyDescent="0.25">
      <c r="A205" s="3251">
        <v>44105</v>
      </c>
      <c r="B205" s="3245">
        <v>13.19</v>
      </c>
      <c r="C205" s="3161">
        <v>1.86</v>
      </c>
      <c r="D205" s="3161">
        <v>19.02</v>
      </c>
      <c r="E205" s="3155">
        <v>761.8</v>
      </c>
      <c r="F205" s="3452" t="s">
        <v>5226</v>
      </c>
      <c r="G205" s="3453"/>
    </row>
    <row r="206" spans="1:7" ht="16.5" x14ac:dyDescent="0.25">
      <c r="A206" s="3251">
        <v>44136</v>
      </c>
      <c r="B206" s="3245">
        <v>15.88</v>
      </c>
      <c r="C206" s="3161">
        <v>2.2400000000000002</v>
      </c>
      <c r="D206" s="3161">
        <v>21.12</v>
      </c>
      <c r="E206" s="3155">
        <v>848.25</v>
      </c>
      <c r="F206" s="3452" t="s">
        <v>5227</v>
      </c>
      <c r="G206" s="3453"/>
    </row>
    <row r="207" spans="1:7" ht="16.5" x14ac:dyDescent="0.25">
      <c r="A207" s="3251">
        <v>44166</v>
      </c>
      <c r="B207" s="3245">
        <v>42.410464060000002</v>
      </c>
      <c r="C207" s="3161">
        <v>1.68349628</v>
      </c>
      <c r="D207" s="3161">
        <v>48.768692449974566</v>
      </c>
      <c r="E207" s="3155">
        <v>1942.59</v>
      </c>
      <c r="F207" s="3452" t="s">
        <v>5228</v>
      </c>
      <c r="G207" s="3453"/>
    </row>
    <row r="208" spans="1:7" ht="16.5" x14ac:dyDescent="0.25">
      <c r="A208" s="3251">
        <v>44197</v>
      </c>
      <c r="B208" s="3245">
        <v>13.77</v>
      </c>
      <c r="C208" s="3161">
        <v>3.58</v>
      </c>
      <c r="D208" s="3161">
        <v>20.47</v>
      </c>
      <c r="E208" s="3155">
        <v>811.64</v>
      </c>
      <c r="F208" s="3452" t="s">
        <v>5229</v>
      </c>
      <c r="G208" s="3453"/>
    </row>
    <row r="209" spans="1:7" ht="16.5" x14ac:dyDescent="0.25">
      <c r="A209" s="3251">
        <v>44228</v>
      </c>
      <c r="B209" s="3245">
        <v>10.5</v>
      </c>
      <c r="C209" s="3161">
        <v>1.7</v>
      </c>
      <c r="D209" s="3161">
        <v>15.45</v>
      </c>
      <c r="E209" s="3155">
        <v>618.22</v>
      </c>
      <c r="F209" s="3452" t="s">
        <v>5230</v>
      </c>
      <c r="G209" s="3453"/>
    </row>
    <row r="210" spans="1:7" s="1601" customFormat="1" ht="18" customHeight="1" x14ac:dyDescent="0.25">
      <c r="A210" s="3251">
        <v>44256</v>
      </c>
      <c r="B210" s="3245">
        <v>9.0459417700000007</v>
      </c>
      <c r="C210" s="3161">
        <v>0.91555689000000018</v>
      </c>
      <c r="D210" s="3161">
        <v>11.68</v>
      </c>
      <c r="E210" s="3155">
        <v>471.8</v>
      </c>
      <c r="F210" s="3452" t="s">
        <v>5231</v>
      </c>
      <c r="G210" s="3453"/>
    </row>
    <row r="211" spans="1:7" s="1601" customFormat="1" ht="18" customHeight="1" x14ac:dyDescent="0.25">
      <c r="A211" s="3251">
        <v>44287</v>
      </c>
      <c r="B211" s="3245">
        <v>8.8699999999999992</v>
      </c>
      <c r="C211" s="3161">
        <v>1.7833556700000002</v>
      </c>
      <c r="D211" s="3161">
        <v>12.86</v>
      </c>
      <c r="E211" s="3155">
        <v>524.52</v>
      </c>
      <c r="F211" s="3452" t="s">
        <v>5232</v>
      </c>
      <c r="G211" s="3453"/>
    </row>
    <row r="212" spans="1:7" s="1601" customFormat="1" ht="18" customHeight="1" x14ac:dyDescent="0.25">
      <c r="A212" s="3251">
        <v>44317</v>
      </c>
      <c r="B212" s="3245">
        <v>7.0565552900000004</v>
      </c>
      <c r="C212" s="3161">
        <v>10.96272037</v>
      </c>
      <c r="D212" s="3161">
        <v>21.69</v>
      </c>
      <c r="E212" s="3155">
        <v>884.25</v>
      </c>
      <c r="F212" s="3452" t="s">
        <v>5233</v>
      </c>
      <c r="G212" s="3453"/>
    </row>
    <row r="213" spans="1:7" s="1601" customFormat="1" ht="18" customHeight="1" x14ac:dyDescent="0.25">
      <c r="A213" s="3251">
        <v>44348</v>
      </c>
      <c r="B213" s="3245">
        <v>51.269436660000004</v>
      </c>
      <c r="C213" s="3161">
        <v>8.11</v>
      </c>
      <c r="D213" s="3161">
        <v>61.07</v>
      </c>
      <c r="E213" s="3155">
        <v>2522.6999999999998</v>
      </c>
      <c r="F213" s="3452" t="s">
        <v>5234</v>
      </c>
      <c r="G213" s="3453"/>
    </row>
    <row r="214" spans="1:7" s="1601" customFormat="1" ht="18" customHeight="1" x14ac:dyDescent="0.25">
      <c r="A214" s="3251">
        <v>44378</v>
      </c>
      <c r="B214" s="3245">
        <v>12.361380519999999</v>
      </c>
      <c r="C214" s="3161">
        <v>1.7925805800000001</v>
      </c>
      <c r="D214" s="3161">
        <v>16.34</v>
      </c>
      <c r="E214" s="3155">
        <v>701.04</v>
      </c>
      <c r="F214" s="3452" t="s">
        <v>5235</v>
      </c>
      <c r="G214" s="3453"/>
    </row>
    <row r="215" spans="1:7" s="1601" customFormat="1" ht="18" customHeight="1" x14ac:dyDescent="0.25">
      <c r="A215" s="3251">
        <v>44409</v>
      </c>
      <c r="B215" s="3245">
        <v>8.4991085099999992</v>
      </c>
      <c r="C215" s="3161">
        <v>2.7719187300000003</v>
      </c>
      <c r="D215" s="3161">
        <v>12.93</v>
      </c>
      <c r="E215" s="3155">
        <v>555.09</v>
      </c>
      <c r="F215" s="3452" t="s">
        <v>5236</v>
      </c>
      <c r="G215" s="3453"/>
    </row>
    <row r="216" spans="1:7" s="1601" customFormat="1" ht="18" customHeight="1" thickBot="1" x14ac:dyDescent="0.3">
      <c r="A216" s="3255">
        <v>44440</v>
      </c>
      <c r="B216" s="3256">
        <v>11.894251759999998</v>
      </c>
      <c r="C216" s="3257">
        <v>11.525916090000001</v>
      </c>
      <c r="D216" s="3257">
        <v>26.41</v>
      </c>
      <c r="E216" s="3258">
        <v>1131.77</v>
      </c>
      <c r="F216" s="3467" t="s">
        <v>5237</v>
      </c>
      <c r="G216" s="3468"/>
    </row>
    <row r="217" spans="1:7" s="1601" customFormat="1" ht="18" customHeight="1" thickTop="1" x14ac:dyDescent="0.25">
      <c r="A217" s="1603" t="s">
        <v>5238</v>
      </c>
      <c r="B217" s="3259"/>
      <c r="C217" s="3259"/>
      <c r="D217" s="3259"/>
      <c r="E217" s="3259"/>
      <c r="F217" s="1568"/>
    </row>
    <row r="218" spans="1:7" s="1601" customFormat="1" ht="18" customHeight="1" x14ac:dyDescent="0.25">
      <c r="A218" s="1603" t="s">
        <v>5239</v>
      </c>
      <c r="B218" s="3259"/>
      <c r="C218" s="3259"/>
      <c r="D218" s="3259"/>
      <c r="E218" s="3259"/>
      <c r="F218" s="1568"/>
    </row>
    <row r="219" spans="1:7" s="1601" customFormat="1" ht="18" customHeight="1" x14ac:dyDescent="0.25">
      <c r="A219" s="1601" t="s">
        <v>598</v>
      </c>
      <c r="B219" s="3259"/>
      <c r="C219" s="3259"/>
      <c r="D219" s="3259"/>
      <c r="E219" s="3259"/>
      <c r="F219" s="1568"/>
    </row>
    <row r="220" spans="1:7" s="1686" customFormat="1" ht="17.25" customHeight="1" x14ac:dyDescent="0.25">
      <c r="A220" s="3260" t="s">
        <v>50</v>
      </c>
      <c r="B220" s="3259"/>
      <c r="C220" s="3259"/>
      <c r="D220" s="3259"/>
      <c r="E220" s="3259"/>
      <c r="F220" s="1568"/>
      <c r="G220" s="1601"/>
    </row>
    <row r="221" spans="1:7" x14ac:dyDescent="0.25">
      <c r="A221" s="474"/>
      <c r="C221" s="3261"/>
      <c r="D221" s="3262"/>
      <c r="G221" s="1686"/>
    </row>
    <row r="222" spans="1:7" ht="15" customHeight="1" x14ac:dyDescent="0.25">
      <c r="A222" s="3202"/>
      <c r="B222" s="501"/>
      <c r="C222" s="501"/>
      <c r="D222" s="3263"/>
      <c r="F222" s="3261"/>
    </row>
    <row r="223" spans="1:7" s="1686" customFormat="1" ht="17.25" customHeight="1" x14ac:dyDescent="0.25">
      <c r="A223" s="3264"/>
      <c r="B223" s="474"/>
      <c r="C223" s="474"/>
      <c r="D223" s="474"/>
      <c r="E223" s="474"/>
      <c r="F223" s="474"/>
      <c r="G223" s="3230"/>
    </row>
    <row r="224" spans="1:7" s="1686" customFormat="1" ht="17.25" customHeight="1" x14ac:dyDescent="0.25">
      <c r="A224" s="3265"/>
      <c r="C224" s="1662"/>
      <c r="D224" s="3266"/>
    </row>
    <row r="225" spans="1:7" s="1686" customFormat="1" x14ac:dyDescent="0.25">
      <c r="A225" s="3265"/>
      <c r="C225" s="1662"/>
      <c r="D225" s="3266"/>
    </row>
    <row r="226" spans="1:7" x14ac:dyDescent="0.25">
      <c r="A226" s="3265"/>
      <c r="B226" s="1686"/>
      <c r="C226" s="1662"/>
      <c r="D226" s="3266"/>
      <c r="E226" s="1686"/>
      <c r="F226" s="1686"/>
      <c r="G226" s="1686"/>
    </row>
    <row r="228" spans="1:7" x14ac:dyDescent="0.25">
      <c r="A228" s="3267"/>
    </row>
    <row r="231" spans="1:7" x14ac:dyDescent="0.25">
      <c r="F231" s="474" t="s">
        <v>1084</v>
      </c>
    </row>
    <row r="244" spans="1:4" x14ac:dyDescent="0.25">
      <c r="A244" s="474"/>
      <c r="D244" s="3268"/>
    </row>
  </sheetData>
  <mergeCells count="213">
    <mergeCell ref="F214:G214"/>
    <mergeCell ref="F215:G215"/>
    <mergeCell ref="F216:G216"/>
    <mergeCell ref="F208:G208"/>
    <mergeCell ref="F209:G209"/>
    <mergeCell ref="F210:G210"/>
    <mergeCell ref="F211:G211"/>
    <mergeCell ref="F212:G212"/>
    <mergeCell ref="F213:G213"/>
    <mergeCell ref="F202:G202"/>
    <mergeCell ref="F203:G203"/>
    <mergeCell ref="F204:G204"/>
    <mergeCell ref="F205:G205"/>
    <mergeCell ref="F206:G206"/>
    <mergeCell ref="F207:G207"/>
    <mergeCell ref="F196:G196"/>
    <mergeCell ref="F197:G197"/>
    <mergeCell ref="F198:G198"/>
    <mergeCell ref="F199:G199"/>
    <mergeCell ref="F200:G200"/>
    <mergeCell ref="F201:G201"/>
    <mergeCell ref="F190:G190"/>
    <mergeCell ref="F191:G191"/>
    <mergeCell ref="F192:G192"/>
    <mergeCell ref="F193:G193"/>
    <mergeCell ref="F194:G194"/>
    <mergeCell ref="F195:G195"/>
    <mergeCell ref="F184:G184"/>
    <mergeCell ref="F185:G185"/>
    <mergeCell ref="F186:G186"/>
    <mergeCell ref="F187:G187"/>
    <mergeCell ref="F188:G188"/>
    <mergeCell ref="F189:G189"/>
    <mergeCell ref="F178:G178"/>
    <mergeCell ref="F179:G179"/>
    <mergeCell ref="F180:G180"/>
    <mergeCell ref="F181:G181"/>
    <mergeCell ref="F182:G182"/>
    <mergeCell ref="F183:G183"/>
    <mergeCell ref="F172:G172"/>
    <mergeCell ref="F173:G173"/>
    <mergeCell ref="F174:G174"/>
    <mergeCell ref="F175:G175"/>
    <mergeCell ref="F176:G176"/>
    <mergeCell ref="F177:G177"/>
    <mergeCell ref="F166:G166"/>
    <mergeCell ref="F167:G167"/>
    <mergeCell ref="F168:G168"/>
    <mergeCell ref="F169:G169"/>
    <mergeCell ref="F170:G170"/>
    <mergeCell ref="F171:G171"/>
    <mergeCell ref="F160:G160"/>
    <mergeCell ref="F161:G161"/>
    <mergeCell ref="F162:G162"/>
    <mergeCell ref="F163:G163"/>
    <mergeCell ref="F164:G164"/>
    <mergeCell ref="F165:G165"/>
    <mergeCell ref="F154:G154"/>
    <mergeCell ref="F155:G155"/>
    <mergeCell ref="F156:G156"/>
    <mergeCell ref="F157:G157"/>
    <mergeCell ref="F158:G158"/>
    <mergeCell ref="F159:G159"/>
    <mergeCell ref="F148:G148"/>
    <mergeCell ref="F149:G149"/>
    <mergeCell ref="F150:G150"/>
    <mergeCell ref="F151:G151"/>
    <mergeCell ref="F152:G152"/>
    <mergeCell ref="F153:G153"/>
    <mergeCell ref="F142:G142"/>
    <mergeCell ref="F143:G143"/>
    <mergeCell ref="F144:G144"/>
    <mergeCell ref="F145:G145"/>
    <mergeCell ref="F146:G146"/>
    <mergeCell ref="F147:G147"/>
    <mergeCell ref="F136:G136"/>
    <mergeCell ref="F137:G137"/>
    <mergeCell ref="F138:G138"/>
    <mergeCell ref="F139:G139"/>
    <mergeCell ref="F140:G140"/>
    <mergeCell ref="F141:G141"/>
    <mergeCell ref="F130:G130"/>
    <mergeCell ref="F131:G131"/>
    <mergeCell ref="F132:G132"/>
    <mergeCell ref="F133:G133"/>
    <mergeCell ref="F134:G134"/>
    <mergeCell ref="F135:G135"/>
    <mergeCell ref="F124:G124"/>
    <mergeCell ref="F125:G125"/>
    <mergeCell ref="F126:G126"/>
    <mergeCell ref="F127:G127"/>
    <mergeCell ref="F128:G128"/>
    <mergeCell ref="F129:G129"/>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1:G21"/>
    <mergeCell ref="F22:G22"/>
    <mergeCell ref="F23:G23"/>
    <mergeCell ref="F24:G24"/>
    <mergeCell ref="F25:G25"/>
    <mergeCell ref="F27:G27"/>
    <mergeCell ref="F15:G15"/>
    <mergeCell ref="F16:G16"/>
    <mergeCell ref="F17:G17"/>
    <mergeCell ref="F18:G18"/>
    <mergeCell ref="F19:G19"/>
    <mergeCell ref="F20:G20"/>
    <mergeCell ref="F9:G9"/>
    <mergeCell ref="F10:G10"/>
    <mergeCell ref="F11:G11"/>
    <mergeCell ref="F12:G12"/>
    <mergeCell ref="F13:G13"/>
    <mergeCell ref="F14:G14"/>
    <mergeCell ref="D3:E3"/>
    <mergeCell ref="F3:G3"/>
    <mergeCell ref="F4:G4"/>
    <mergeCell ref="F5:G5"/>
    <mergeCell ref="F6:G6"/>
    <mergeCell ref="F7:G7"/>
  </mergeCells>
  <printOptions horizontalCentered="1"/>
  <pageMargins left="0.75" right="0.75" top="0.75" bottom="0.75" header="0.31496062992126" footer="0"/>
  <pageSetup paperSize="9" scale="76"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18"/>
  <sheetViews>
    <sheetView topLeftCell="A67" zoomScale="55" zoomScaleNormal="55" zoomScaleSheetLayoutView="70" workbookViewId="0"/>
  </sheetViews>
  <sheetFormatPr defaultColWidth="8.85546875" defaultRowHeight="15" x14ac:dyDescent="0.25"/>
  <cols>
    <col min="1" max="1" width="13.42578125" style="71" customWidth="1"/>
    <col min="2" max="3" width="16.140625" style="71" customWidth="1"/>
    <col min="4" max="4" width="14.28515625" style="71" customWidth="1"/>
    <col min="5" max="5" width="15.7109375" style="71" customWidth="1"/>
    <col min="6" max="7" width="14" style="71" customWidth="1"/>
    <col min="8" max="8" width="10.7109375" style="71" bestFit="1" customWidth="1"/>
    <col min="9" max="15" width="12.85546875" style="71" customWidth="1"/>
    <col min="16" max="16" width="4.28515625" style="71" customWidth="1"/>
    <col min="17" max="17" width="13.28515625" style="71" bestFit="1" customWidth="1"/>
    <col min="18" max="16384" width="8.85546875" style="71"/>
  </cols>
  <sheetData>
    <row r="1" spans="1:15" s="2" customFormat="1" ht="17.25" x14ac:dyDescent="0.25">
      <c r="A1" s="1" t="s">
        <v>271</v>
      </c>
    </row>
    <row r="2" spans="1:15" s="4" customFormat="1" ht="18" customHeight="1" thickBot="1" x14ac:dyDescent="0.3">
      <c r="A2" s="3"/>
      <c r="J2" s="5"/>
      <c r="K2" s="5"/>
    </row>
    <row r="3" spans="1:15" s="8" customFormat="1" ht="16.5" x14ac:dyDescent="0.25">
      <c r="A3" s="3471" t="s">
        <v>0</v>
      </c>
      <c r="B3" s="6" t="s">
        <v>1</v>
      </c>
      <c r="C3" s="6" t="s">
        <v>2</v>
      </c>
      <c r="D3" s="6" t="s">
        <v>3</v>
      </c>
      <c r="E3" s="6" t="s">
        <v>4</v>
      </c>
      <c r="F3" s="6" t="s">
        <v>5</v>
      </c>
      <c r="G3" s="6" t="s">
        <v>2</v>
      </c>
      <c r="H3" s="7"/>
      <c r="I3" s="7"/>
      <c r="J3" s="7"/>
      <c r="K3" s="7"/>
      <c r="L3" s="7"/>
      <c r="M3" s="7"/>
      <c r="N3" s="7"/>
      <c r="O3" s="7"/>
    </row>
    <row r="4" spans="1:15" s="8" customFormat="1" ht="16.5" x14ac:dyDescent="0.25">
      <c r="A4" s="3472"/>
      <c r="B4" s="9" t="s">
        <v>6</v>
      </c>
      <c r="C4" s="9" t="s">
        <v>7</v>
      </c>
      <c r="D4" s="9" t="s">
        <v>8</v>
      </c>
      <c r="E4" s="9" t="s">
        <v>9</v>
      </c>
      <c r="F4" s="9" t="s">
        <v>6</v>
      </c>
      <c r="G4" s="9" t="s">
        <v>7</v>
      </c>
      <c r="H4" s="7"/>
      <c r="I4" s="7"/>
      <c r="J4" s="7"/>
      <c r="K4" s="7"/>
      <c r="L4" s="7"/>
      <c r="M4" s="7"/>
      <c r="N4" s="7"/>
      <c r="O4" s="7"/>
    </row>
    <row r="5" spans="1:15" s="8" customFormat="1" ht="16.5" x14ac:dyDescent="0.25">
      <c r="A5" s="3472"/>
      <c r="B5" s="9"/>
      <c r="C5" s="9" t="s">
        <v>10</v>
      </c>
      <c r="D5" s="9"/>
      <c r="E5" s="9"/>
      <c r="F5" s="9"/>
      <c r="G5" s="9" t="s">
        <v>11</v>
      </c>
      <c r="H5" s="7"/>
      <c r="I5" s="7"/>
      <c r="J5" s="7"/>
      <c r="K5" s="7"/>
      <c r="L5" s="7"/>
      <c r="M5" s="7"/>
      <c r="N5" s="7"/>
      <c r="O5" s="7"/>
    </row>
    <row r="6" spans="1:15" s="12" customFormat="1" ht="29.25" customHeight="1" thickBot="1" x14ac:dyDescent="0.3">
      <c r="A6" s="3473"/>
      <c r="B6" s="10" t="s">
        <v>12</v>
      </c>
      <c r="C6" s="10" t="s">
        <v>13</v>
      </c>
      <c r="D6" s="10" t="s">
        <v>14</v>
      </c>
      <c r="E6" s="10" t="s">
        <v>15</v>
      </c>
      <c r="F6" s="10" t="s">
        <v>12</v>
      </c>
      <c r="G6" s="10" t="s">
        <v>13</v>
      </c>
      <c r="H6" s="11"/>
      <c r="I6" s="11"/>
      <c r="J6" s="11"/>
      <c r="K6" s="11"/>
      <c r="L6" s="11"/>
      <c r="M6" s="11"/>
      <c r="N6" s="11"/>
      <c r="O6" s="11"/>
    </row>
    <row r="7" spans="1:15" s="18" customFormat="1" ht="16.5" hidden="1" x14ac:dyDescent="0.3">
      <c r="A7" s="13">
        <v>42370</v>
      </c>
      <c r="B7" s="14">
        <v>80.3</v>
      </c>
      <c r="C7" s="15">
        <v>36.299999999999997</v>
      </c>
      <c r="D7" s="16">
        <v>1066.5</v>
      </c>
      <c r="E7" s="15">
        <v>3.4</v>
      </c>
      <c r="F7" s="17" t="s">
        <v>16</v>
      </c>
      <c r="G7" s="15" t="s">
        <v>16</v>
      </c>
    </row>
    <row r="8" spans="1:15" s="18" customFormat="1" ht="16.5" hidden="1" x14ac:dyDescent="0.3">
      <c r="A8" s="13">
        <v>42401</v>
      </c>
      <c r="B8" s="14">
        <v>71.099999999999994</v>
      </c>
      <c r="C8" s="15" t="s">
        <v>17</v>
      </c>
      <c r="D8" s="16">
        <v>1193.25</v>
      </c>
      <c r="E8" s="15">
        <v>2.5</v>
      </c>
      <c r="F8" s="17" t="s">
        <v>16</v>
      </c>
      <c r="G8" s="15" t="s">
        <v>16</v>
      </c>
    </row>
    <row r="9" spans="1:15" s="18" customFormat="1" ht="16.5" hidden="1" x14ac:dyDescent="0.3">
      <c r="A9" s="13">
        <v>42430</v>
      </c>
      <c r="B9" s="14">
        <v>50</v>
      </c>
      <c r="C9" s="15">
        <v>35.700000000000003</v>
      </c>
      <c r="D9" s="16">
        <v>960</v>
      </c>
      <c r="E9" s="15">
        <v>2.7</v>
      </c>
      <c r="F9" s="17" t="s">
        <v>16</v>
      </c>
      <c r="G9" s="15" t="s">
        <v>16</v>
      </c>
    </row>
    <row r="10" spans="1:15" s="18" customFormat="1" ht="16.5" hidden="1" x14ac:dyDescent="0.3">
      <c r="A10" s="13">
        <v>42461</v>
      </c>
      <c r="B10" s="14">
        <v>16.600000000000001</v>
      </c>
      <c r="C10" s="15">
        <v>35.549999999999997</v>
      </c>
      <c r="D10" s="16" t="s">
        <v>16</v>
      </c>
      <c r="E10" s="15" t="s">
        <v>16</v>
      </c>
      <c r="F10" s="17" t="s">
        <v>16</v>
      </c>
      <c r="G10" s="15" t="s">
        <v>16</v>
      </c>
    </row>
    <row r="11" spans="1:15" s="18" customFormat="1" ht="16.5" hidden="1" x14ac:dyDescent="0.3">
      <c r="A11" s="13">
        <v>42491</v>
      </c>
      <c r="B11" s="15">
        <v>73.05</v>
      </c>
      <c r="C11" s="15">
        <v>35.35</v>
      </c>
      <c r="D11" s="19">
        <v>1000</v>
      </c>
      <c r="E11" s="15">
        <v>3.7</v>
      </c>
      <c r="F11" s="17" t="s">
        <v>16</v>
      </c>
      <c r="G11" s="15" t="s">
        <v>16</v>
      </c>
    </row>
    <row r="12" spans="1:15" s="18" customFormat="1" ht="16.5" hidden="1" x14ac:dyDescent="0.3">
      <c r="A12" s="13">
        <v>42522</v>
      </c>
      <c r="B12" s="17">
        <v>96</v>
      </c>
      <c r="C12" s="15" t="s">
        <v>18</v>
      </c>
      <c r="D12" s="16">
        <v>3424.5149999999999</v>
      </c>
      <c r="E12" s="15" t="s">
        <v>19</v>
      </c>
      <c r="F12" s="17" t="s">
        <v>16</v>
      </c>
      <c r="G12" s="15" t="s">
        <v>16</v>
      </c>
    </row>
    <row r="13" spans="1:15" s="18" customFormat="1" ht="16.5" hidden="1" x14ac:dyDescent="0.3">
      <c r="A13" s="13">
        <v>42552</v>
      </c>
      <c r="B13" s="17">
        <v>10</v>
      </c>
      <c r="C13" s="15">
        <v>35.5</v>
      </c>
      <c r="D13" s="16" t="s">
        <v>16</v>
      </c>
      <c r="E13" s="15" t="s">
        <v>16</v>
      </c>
      <c r="F13" s="17" t="s">
        <v>16</v>
      </c>
      <c r="G13" s="15" t="s">
        <v>16</v>
      </c>
    </row>
    <row r="14" spans="1:15" s="18" customFormat="1" ht="16.5" hidden="1" x14ac:dyDescent="0.3">
      <c r="A14" s="13">
        <v>42583</v>
      </c>
      <c r="B14" s="17">
        <v>10</v>
      </c>
      <c r="C14" s="15">
        <v>35.200000000000003</v>
      </c>
      <c r="D14" s="19">
        <v>352</v>
      </c>
      <c r="E14" s="15">
        <v>2.68</v>
      </c>
      <c r="F14" s="17" t="s">
        <v>16</v>
      </c>
      <c r="G14" s="15" t="s">
        <v>16</v>
      </c>
    </row>
    <row r="15" spans="1:15" s="18" customFormat="1" ht="16.5" hidden="1" x14ac:dyDescent="0.3">
      <c r="A15" s="13">
        <v>42614</v>
      </c>
      <c r="B15" s="17">
        <v>43.2</v>
      </c>
      <c r="C15" s="15">
        <v>35.479999999999997</v>
      </c>
      <c r="D15" s="16">
        <v>1532.7360000000003</v>
      </c>
      <c r="E15" s="15">
        <v>2.69</v>
      </c>
      <c r="F15" s="17" t="s">
        <v>16</v>
      </c>
      <c r="G15" s="15" t="s">
        <v>16</v>
      </c>
    </row>
    <row r="16" spans="1:15" s="18" customFormat="1" ht="16.5" hidden="1" x14ac:dyDescent="0.3">
      <c r="A16" s="13">
        <v>42644</v>
      </c>
      <c r="B16" s="14" t="s">
        <v>16</v>
      </c>
      <c r="C16" s="15" t="s">
        <v>16</v>
      </c>
      <c r="D16" s="16" t="s">
        <v>16</v>
      </c>
      <c r="E16" s="15" t="s">
        <v>16</v>
      </c>
      <c r="F16" s="17" t="s">
        <v>16</v>
      </c>
      <c r="G16" s="15" t="s">
        <v>16</v>
      </c>
    </row>
    <row r="17" spans="1:7" s="18" customFormat="1" ht="16.5" hidden="1" x14ac:dyDescent="0.3">
      <c r="A17" s="13">
        <v>42675</v>
      </c>
      <c r="B17" s="15">
        <v>47.35</v>
      </c>
      <c r="C17" s="15">
        <v>36.15</v>
      </c>
      <c r="D17" s="16" t="s">
        <v>16</v>
      </c>
      <c r="E17" s="15" t="s">
        <v>16</v>
      </c>
      <c r="F17" s="17" t="s">
        <v>16</v>
      </c>
      <c r="G17" s="15" t="s">
        <v>16</v>
      </c>
    </row>
    <row r="18" spans="1:7" s="18" customFormat="1" ht="16.5" hidden="1" x14ac:dyDescent="0.3">
      <c r="A18" s="13">
        <v>42705</v>
      </c>
      <c r="B18" s="17">
        <v>55.5</v>
      </c>
      <c r="C18" s="15">
        <v>36.200000000000003</v>
      </c>
      <c r="D18" s="19">
        <v>905</v>
      </c>
      <c r="E18" s="15">
        <v>2.8</v>
      </c>
      <c r="F18" s="17" t="s">
        <v>16</v>
      </c>
      <c r="G18" s="15" t="s">
        <v>16</v>
      </c>
    </row>
    <row r="19" spans="1:7" s="18" customFormat="1" ht="16.5" hidden="1" x14ac:dyDescent="0.3">
      <c r="A19" s="20">
        <v>42736</v>
      </c>
      <c r="B19" s="14">
        <v>55.594999999999999</v>
      </c>
      <c r="C19" s="15">
        <v>35.9</v>
      </c>
      <c r="D19" s="16">
        <v>2540.3609999999999</v>
      </c>
      <c r="E19" s="15" t="s">
        <v>20</v>
      </c>
      <c r="F19" s="17" t="s">
        <v>16</v>
      </c>
      <c r="G19" s="15" t="s">
        <v>16</v>
      </c>
    </row>
    <row r="20" spans="1:7" s="18" customFormat="1" ht="16.5" hidden="1" x14ac:dyDescent="0.3">
      <c r="A20" s="20">
        <v>42767</v>
      </c>
      <c r="B20" s="14" t="s">
        <v>16</v>
      </c>
      <c r="C20" s="15" t="s">
        <v>16</v>
      </c>
      <c r="D20" s="16" t="s">
        <v>16</v>
      </c>
      <c r="E20" s="15" t="s">
        <v>16</v>
      </c>
      <c r="F20" s="17" t="s">
        <v>16</v>
      </c>
      <c r="G20" s="15" t="s">
        <v>16</v>
      </c>
    </row>
    <row r="21" spans="1:7" s="18" customFormat="1" ht="16.5" hidden="1" x14ac:dyDescent="0.3">
      <c r="A21" s="20">
        <v>42795</v>
      </c>
      <c r="B21" s="17">
        <v>40</v>
      </c>
      <c r="C21" s="15">
        <v>35.5</v>
      </c>
      <c r="D21" s="19">
        <v>1420</v>
      </c>
      <c r="E21" s="15">
        <v>2.58</v>
      </c>
      <c r="F21" s="17" t="s">
        <v>16</v>
      </c>
      <c r="G21" s="15" t="s">
        <v>16</v>
      </c>
    </row>
    <row r="22" spans="1:7" s="18" customFormat="1" ht="16.5" hidden="1" x14ac:dyDescent="0.3">
      <c r="A22" s="20">
        <v>42826</v>
      </c>
      <c r="B22" s="17">
        <v>118</v>
      </c>
      <c r="C22" s="15">
        <v>35.020000000000003</v>
      </c>
      <c r="D22" s="16" t="s">
        <v>16</v>
      </c>
      <c r="E22" s="15" t="s">
        <v>16</v>
      </c>
      <c r="F22" s="17" t="s">
        <v>16</v>
      </c>
      <c r="G22" s="15" t="s">
        <v>16</v>
      </c>
    </row>
    <row r="23" spans="1:7" s="18" customFormat="1" ht="16.5" hidden="1" x14ac:dyDescent="0.3">
      <c r="A23" s="20">
        <v>42856</v>
      </c>
      <c r="B23" s="17">
        <v>45</v>
      </c>
      <c r="C23" s="15" t="s">
        <v>21</v>
      </c>
      <c r="D23" s="19">
        <v>1577</v>
      </c>
      <c r="E23" s="15" t="s">
        <v>22</v>
      </c>
      <c r="F23" s="17" t="s">
        <v>16</v>
      </c>
      <c r="G23" s="15" t="s">
        <v>16</v>
      </c>
    </row>
    <row r="24" spans="1:7" s="18" customFormat="1" ht="16.5" hidden="1" x14ac:dyDescent="0.3">
      <c r="A24" s="20">
        <v>42887</v>
      </c>
      <c r="B24" s="17">
        <v>25</v>
      </c>
      <c r="C24" s="15">
        <v>34.85</v>
      </c>
      <c r="D24" s="21">
        <v>700.48500000000001</v>
      </c>
      <c r="E24" s="15">
        <v>2.1800000000000002</v>
      </c>
      <c r="F24" s="17" t="s">
        <v>16</v>
      </c>
      <c r="G24" s="15" t="s">
        <v>16</v>
      </c>
    </row>
    <row r="25" spans="1:7" s="18" customFormat="1" ht="16.5" hidden="1" x14ac:dyDescent="0.3">
      <c r="A25" s="20">
        <v>42917</v>
      </c>
      <c r="B25" s="17" t="s">
        <v>16</v>
      </c>
      <c r="C25" s="15" t="s">
        <v>16</v>
      </c>
      <c r="D25" s="21" t="s">
        <v>16</v>
      </c>
      <c r="E25" s="15" t="s">
        <v>16</v>
      </c>
      <c r="F25" s="17" t="s">
        <v>16</v>
      </c>
      <c r="G25" s="15" t="s">
        <v>16</v>
      </c>
    </row>
    <row r="26" spans="1:7" s="18" customFormat="1" ht="16.5" hidden="1" x14ac:dyDescent="0.3">
      <c r="A26" s="20">
        <v>42948</v>
      </c>
      <c r="B26" s="17">
        <v>101</v>
      </c>
      <c r="C26" s="15" t="s">
        <v>23</v>
      </c>
      <c r="D26" s="21">
        <v>1494</v>
      </c>
      <c r="E26" s="15">
        <v>2.1</v>
      </c>
      <c r="F26" s="17" t="s">
        <v>16</v>
      </c>
      <c r="G26" s="15" t="s">
        <v>16</v>
      </c>
    </row>
    <row r="27" spans="1:7" s="18" customFormat="1" ht="16.5" hidden="1" x14ac:dyDescent="0.3">
      <c r="A27" s="20">
        <v>42979</v>
      </c>
      <c r="B27" s="17">
        <v>30</v>
      </c>
      <c r="C27" s="15" t="s">
        <v>24</v>
      </c>
      <c r="D27" s="19" t="s">
        <v>16</v>
      </c>
      <c r="E27" s="15" t="s">
        <v>16</v>
      </c>
      <c r="F27" s="17" t="s">
        <v>16</v>
      </c>
      <c r="G27" s="15" t="s">
        <v>16</v>
      </c>
    </row>
    <row r="28" spans="1:7" s="18" customFormat="1" ht="16.5" hidden="1" x14ac:dyDescent="0.3">
      <c r="A28" s="20">
        <v>43009</v>
      </c>
      <c r="B28" s="17" t="s">
        <v>16</v>
      </c>
      <c r="C28" s="15" t="s">
        <v>16</v>
      </c>
      <c r="D28" s="19" t="s">
        <v>16</v>
      </c>
      <c r="E28" s="15" t="s">
        <v>16</v>
      </c>
      <c r="F28" s="17" t="s">
        <v>16</v>
      </c>
      <c r="G28" s="15" t="s">
        <v>16</v>
      </c>
    </row>
    <row r="29" spans="1:7" s="18" customFormat="1" ht="16.5" hidden="1" x14ac:dyDescent="0.3">
      <c r="A29" s="20">
        <v>43040</v>
      </c>
      <c r="B29" s="17" t="s">
        <v>16</v>
      </c>
      <c r="C29" s="15" t="s">
        <v>16</v>
      </c>
      <c r="D29" s="19" t="s">
        <v>16</v>
      </c>
      <c r="E29" s="15" t="s">
        <v>16</v>
      </c>
      <c r="F29" s="17" t="s">
        <v>16</v>
      </c>
      <c r="G29" s="15" t="s">
        <v>16</v>
      </c>
    </row>
    <row r="30" spans="1:7" s="18" customFormat="1" ht="17.25" hidden="1" customHeight="1" x14ac:dyDescent="0.3">
      <c r="A30" s="20">
        <v>43070</v>
      </c>
      <c r="B30" s="17">
        <v>30</v>
      </c>
      <c r="C30" s="15">
        <v>34</v>
      </c>
      <c r="D30" s="19">
        <v>1020</v>
      </c>
      <c r="E30" s="15">
        <v>2.5</v>
      </c>
      <c r="F30" s="17" t="s">
        <v>16</v>
      </c>
      <c r="G30" s="15" t="s">
        <v>16</v>
      </c>
    </row>
    <row r="31" spans="1:7" s="18" customFormat="1" ht="16.5" hidden="1" x14ac:dyDescent="0.3">
      <c r="A31" s="20">
        <v>43101</v>
      </c>
      <c r="B31" s="17">
        <v>30</v>
      </c>
      <c r="C31" s="15">
        <v>33.549999999999997</v>
      </c>
      <c r="D31" s="19">
        <v>1006.5</v>
      </c>
      <c r="E31" s="15">
        <v>2.5299999999999998</v>
      </c>
      <c r="F31" s="17" t="s">
        <v>16</v>
      </c>
      <c r="G31" s="15" t="s">
        <v>16</v>
      </c>
    </row>
    <row r="32" spans="1:7" s="18" customFormat="1" ht="16.5" hidden="1" x14ac:dyDescent="0.3">
      <c r="A32" s="20">
        <v>43132</v>
      </c>
      <c r="B32" s="17">
        <v>95</v>
      </c>
      <c r="C32" s="15" t="s">
        <v>25</v>
      </c>
      <c r="D32" s="19">
        <v>3133.5</v>
      </c>
      <c r="E32" s="15" t="s">
        <v>26</v>
      </c>
      <c r="F32" s="17" t="s">
        <v>16</v>
      </c>
      <c r="G32" s="15" t="s">
        <v>16</v>
      </c>
    </row>
    <row r="33" spans="1:7" s="18" customFormat="1" ht="16.5" hidden="1" x14ac:dyDescent="0.3">
      <c r="A33" s="20">
        <v>43160</v>
      </c>
      <c r="B33" s="17">
        <v>116.9</v>
      </c>
      <c r="C33" s="15" t="s">
        <v>27</v>
      </c>
      <c r="D33" s="19">
        <v>3867.9</v>
      </c>
      <c r="E33" s="15">
        <v>3.82</v>
      </c>
      <c r="F33" s="17" t="s">
        <v>16</v>
      </c>
      <c r="G33" s="15" t="s">
        <v>16</v>
      </c>
    </row>
    <row r="34" spans="1:7" s="18" customFormat="1" ht="19.5" hidden="1" customHeight="1" x14ac:dyDescent="0.3">
      <c r="A34" s="20">
        <v>43191</v>
      </c>
      <c r="B34" s="17">
        <v>75</v>
      </c>
      <c r="C34" s="15" t="s">
        <v>28</v>
      </c>
      <c r="D34" s="19">
        <v>2563.5</v>
      </c>
      <c r="E34" s="15" t="s">
        <v>29</v>
      </c>
      <c r="F34" s="17" t="s">
        <v>16</v>
      </c>
      <c r="G34" s="15" t="s">
        <v>16</v>
      </c>
    </row>
    <row r="35" spans="1:7" s="18" customFormat="1" ht="19.5" hidden="1" customHeight="1" x14ac:dyDescent="0.3">
      <c r="A35" s="20">
        <v>43221</v>
      </c>
      <c r="B35" s="17">
        <v>150</v>
      </c>
      <c r="C35" s="15">
        <v>34.5</v>
      </c>
      <c r="D35" s="19">
        <v>5175</v>
      </c>
      <c r="E35" s="15">
        <v>3.65</v>
      </c>
      <c r="F35" s="17" t="s">
        <v>16</v>
      </c>
      <c r="G35" s="15" t="s">
        <v>16</v>
      </c>
    </row>
    <row r="36" spans="1:7" s="18" customFormat="1" ht="19.5" hidden="1" customHeight="1" x14ac:dyDescent="0.3">
      <c r="A36" s="20">
        <v>43252</v>
      </c>
      <c r="B36" s="17">
        <v>15</v>
      </c>
      <c r="C36" s="15">
        <v>34.28</v>
      </c>
      <c r="D36" s="19">
        <v>514.20000000000005</v>
      </c>
      <c r="E36" s="15">
        <v>3.5</v>
      </c>
      <c r="F36" s="17" t="s">
        <v>16</v>
      </c>
      <c r="G36" s="15" t="s">
        <v>16</v>
      </c>
    </row>
    <row r="37" spans="1:7" s="18" customFormat="1" ht="19.5" hidden="1" customHeight="1" x14ac:dyDescent="0.3">
      <c r="A37" s="20">
        <v>43282</v>
      </c>
      <c r="B37" s="17" t="s">
        <v>16</v>
      </c>
      <c r="C37" s="15" t="s">
        <v>16</v>
      </c>
      <c r="D37" s="19" t="s">
        <v>16</v>
      </c>
      <c r="E37" s="15" t="s">
        <v>16</v>
      </c>
      <c r="F37" s="17" t="s">
        <v>16</v>
      </c>
      <c r="G37" s="15" t="s">
        <v>16</v>
      </c>
    </row>
    <row r="38" spans="1:7" s="18" customFormat="1" ht="19.5" hidden="1" customHeight="1" x14ac:dyDescent="0.3">
      <c r="A38" s="20">
        <v>43313</v>
      </c>
      <c r="B38" s="17">
        <v>15</v>
      </c>
      <c r="C38" s="15">
        <v>34.450000000000003</v>
      </c>
      <c r="D38" s="19" t="s">
        <v>16</v>
      </c>
      <c r="E38" s="15" t="s">
        <v>16</v>
      </c>
      <c r="F38" s="17" t="s">
        <v>16</v>
      </c>
      <c r="G38" s="15" t="s">
        <v>16</v>
      </c>
    </row>
    <row r="39" spans="1:7" s="18" customFormat="1" ht="19.5" hidden="1" customHeight="1" x14ac:dyDescent="0.3">
      <c r="A39" s="20">
        <v>43344</v>
      </c>
      <c r="B39" s="17">
        <v>10</v>
      </c>
      <c r="C39" s="15">
        <v>34.5</v>
      </c>
      <c r="D39" s="19" t="s">
        <v>16</v>
      </c>
      <c r="E39" s="15" t="s">
        <v>16</v>
      </c>
      <c r="F39" s="17" t="s">
        <v>16</v>
      </c>
      <c r="G39" s="15" t="s">
        <v>16</v>
      </c>
    </row>
    <row r="40" spans="1:7" s="18" customFormat="1" ht="19.5" hidden="1" customHeight="1" x14ac:dyDescent="0.3">
      <c r="A40" s="20">
        <v>43374</v>
      </c>
      <c r="B40" s="17" t="s">
        <v>16</v>
      </c>
      <c r="C40" s="15" t="s">
        <v>16</v>
      </c>
      <c r="D40" s="19" t="s">
        <v>16</v>
      </c>
      <c r="E40" s="15" t="s">
        <v>16</v>
      </c>
      <c r="F40" s="17" t="s">
        <v>16</v>
      </c>
      <c r="G40" s="15" t="s">
        <v>16</v>
      </c>
    </row>
    <row r="41" spans="1:7" s="18" customFormat="1" ht="19.5" hidden="1" customHeight="1" x14ac:dyDescent="0.3">
      <c r="A41" s="20">
        <v>43405</v>
      </c>
      <c r="B41" s="17">
        <v>15</v>
      </c>
      <c r="C41" s="15">
        <v>34.75</v>
      </c>
      <c r="D41" s="19" t="s">
        <v>16</v>
      </c>
      <c r="E41" s="15" t="s">
        <v>16</v>
      </c>
      <c r="F41" s="17" t="s">
        <v>16</v>
      </c>
      <c r="G41" s="15" t="s">
        <v>16</v>
      </c>
    </row>
    <row r="42" spans="1:7" s="18" customFormat="1" ht="19.5" hidden="1" customHeight="1" x14ac:dyDescent="0.3">
      <c r="A42" s="20">
        <v>43435</v>
      </c>
      <c r="B42" s="17">
        <v>15</v>
      </c>
      <c r="C42" s="15">
        <v>34.4</v>
      </c>
      <c r="D42" s="19">
        <v>516</v>
      </c>
      <c r="E42" s="15">
        <v>3.6</v>
      </c>
      <c r="F42" s="17" t="s">
        <v>16</v>
      </c>
      <c r="G42" s="15" t="s">
        <v>16</v>
      </c>
    </row>
    <row r="43" spans="1:7" s="18" customFormat="1" ht="19.5" hidden="1" customHeight="1" x14ac:dyDescent="0.3">
      <c r="A43" s="20">
        <v>43466</v>
      </c>
      <c r="B43" s="17">
        <v>10</v>
      </c>
      <c r="C43" s="15">
        <v>34.5</v>
      </c>
      <c r="D43" s="19">
        <v>345</v>
      </c>
      <c r="E43" s="15">
        <v>3.5</v>
      </c>
      <c r="F43" s="17" t="s">
        <v>16</v>
      </c>
      <c r="G43" s="15" t="s">
        <v>16</v>
      </c>
    </row>
    <row r="44" spans="1:7" s="18" customFormat="1" ht="19.5" hidden="1" customHeight="1" x14ac:dyDescent="0.3">
      <c r="A44" s="20">
        <v>43497</v>
      </c>
      <c r="B44" s="17">
        <v>30</v>
      </c>
      <c r="C44" s="15">
        <v>34.299999999999997</v>
      </c>
      <c r="D44" s="19" t="s">
        <v>16</v>
      </c>
      <c r="E44" s="15" t="s">
        <v>16</v>
      </c>
      <c r="F44" s="17" t="s">
        <v>16</v>
      </c>
      <c r="G44" s="15" t="s">
        <v>16</v>
      </c>
    </row>
    <row r="45" spans="1:7" s="18" customFormat="1" ht="19.5" hidden="1" customHeight="1" x14ac:dyDescent="0.3">
      <c r="A45" s="20">
        <v>43525</v>
      </c>
      <c r="B45" s="17">
        <v>33</v>
      </c>
      <c r="C45" s="22" t="s">
        <v>30</v>
      </c>
      <c r="D45" s="19" t="s">
        <v>16</v>
      </c>
      <c r="E45" s="15" t="s">
        <v>16</v>
      </c>
      <c r="F45" s="17" t="s">
        <v>16</v>
      </c>
      <c r="G45" s="15" t="s">
        <v>16</v>
      </c>
    </row>
    <row r="46" spans="1:7" s="18" customFormat="1" ht="19.5" hidden="1" customHeight="1" x14ac:dyDescent="0.3">
      <c r="A46" s="20">
        <v>43556</v>
      </c>
      <c r="B46" s="17">
        <v>20</v>
      </c>
      <c r="C46" s="15">
        <v>34.799999999999997</v>
      </c>
      <c r="D46" s="19">
        <v>696</v>
      </c>
      <c r="E46" s="15">
        <v>3.5</v>
      </c>
      <c r="F46" s="17" t="s">
        <v>16</v>
      </c>
      <c r="G46" s="15" t="s">
        <v>16</v>
      </c>
    </row>
    <row r="47" spans="1:7" s="18" customFormat="1" ht="19.5" hidden="1" customHeight="1" x14ac:dyDescent="0.3">
      <c r="A47" s="20">
        <v>43586</v>
      </c>
      <c r="B47" s="17">
        <v>212.9</v>
      </c>
      <c r="C47" s="15" t="s">
        <v>31</v>
      </c>
      <c r="D47" s="19" t="s">
        <v>16</v>
      </c>
      <c r="E47" s="15" t="s">
        <v>16</v>
      </c>
      <c r="F47" s="17" t="s">
        <v>16</v>
      </c>
      <c r="G47" s="15" t="s">
        <v>16</v>
      </c>
    </row>
    <row r="48" spans="1:7" s="18" customFormat="1" ht="19.5" hidden="1" customHeight="1" x14ac:dyDescent="0.3">
      <c r="A48" s="20">
        <v>43617</v>
      </c>
      <c r="B48" s="17">
        <v>105</v>
      </c>
      <c r="C48" s="15" t="s">
        <v>32</v>
      </c>
      <c r="D48" s="19">
        <v>3738.6</v>
      </c>
      <c r="E48" s="15" t="s">
        <v>33</v>
      </c>
      <c r="F48" s="17" t="s">
        <v>16</v>
      </c>
      <c r="G48" s="15" t="s">
        <v>16</v>
      </c>
    </row>
    <row r="49" spans="1:7" s="18" customFormat="1" ht="19.5" hidden="1" customHeight="1" x14ac:dyDescent="0.3">
      <c r="A49" s="20">
        <v>43647</v>
      </c>
      <c r="B49" s="17">
        <v>30</v>
      </c>
      <c r="C49" s="15">
        <v>35.950000000000003</v>
      </c>
      <c r="D49" s="19">
        <v>1078.5</v>
      </c>
      <c r="E49" s="15">
        <v>3.34</v>
      </c>
      <c r="F49" s="17" t="s">
        <v>16</v>
      </c>
      <c r="G49" s="15" t="s">
        <v>16</v>
      </c>
    </row>
    <row r="50" spans="1:7" s="18" customFormat="1" ht="19.5" hidden="1" customHeight="1" x14ac:dyDescent="0.3">
      <c r="A50" s="20">
        <v>43678</v>
      </c>
      <c r="B50" s="17">
        <v>50</v>
      </c>
      <c r="C50" s="15">
        <v>36.1</v>
      </c>
      <c r="D50" s="19" t="s">
        <v>16</v>
      </c>
      <c r="E50" s="15" t="s">
        <v>16</v>
      </c>
      <c r="F50" s="17">
        <v>76.8</v>
      </c>
      <c r="G50" s="15" t="s">
        <v>34</v>
      </c>
    </row>
    <row r="51" spans="1:7" s="18" customFormat="1" ht="19.5" hidden="1" customHeight="1" x14ac:dyDescent="0.3">
      <c r="A51" s="20">
        <v>43709</v>
      </c>
      <c r="B51" s="17" t="s">
        <v>16</v>
      </c>
      <c r="C51" s="15" t="s">
        <v>16</v>
      </c>
      <c r="D51" s="19" t="s">
        <v>16</v>
      </c>
      <c r="E51" s="15" t="s">
        <v>16</v>
      </c>
      <c r="F51" s="17" t="s">
        <v>16</v>
      </c>
      <c r="G51" s="15" t="s">
        <v>16</v>
      </c>
    </row>
    <row r="52" spans="1:7" s="18" customFormat="1" ht="19.5" hidden="1" customHeight="1" x14ac:dyDescent="0.3">
      <c r="A52" s="20">
        <v>43739</v>
      </c>
      <c r="B52" s="17" t="s">
        <v>16</v>
      </c>
      <c r="C52" s="15" t="s">
        <v>16</v>
      </c>
      <c r="D52" s="19" t="s">
        <v>16</v>
      </c>
      <c r="E52" s="15" t="s">
        <v>16</v>
      </c>
      <c r="F52" s="17" t="s">
        <v>16</v>
      </c>
      <c r="G52" s="15" t="s">
        <v>16</v>
      </c>
    </row>
    <row r="53" spans="1:7" s="18" customFormat="1" ht="19.5" hidden="1" customHeight="1" x14ac:dyDescent="0.3">
      <c r="A53" s="20">
        <v>43770</v>
      </c>
      <c r="B53" s="17" t="s">
        <v>16</v>
      </c>
      <c r="C53" s="15" t="s">
        <v>16</v>
      </c>
      <c r="D53" s="19" t="s">
        <v>16</v>
      </c>
      <c r="E53" s="15" t="s">
        <v>16</v>
      </c>
      <c r="F53" s="17" t="s">
        <v>16</v>
      </c>
      <c r="G53" s="15" t="s">
        <v>16</v>
      </c>
    </row>
    <row r="54" spans="1:7" s="18" customFormat="1" ht="19.5" hidden="1" customHeight="1" x14ac:dyDescent="0.3">
      <c r="A54" s="20">
        <v>43800</v>
      </c>
      <c r="B54" s="17" t="s">
        <v>16</v>
      </c>
      <c r="C54" s="15" t="s">
        <v>16</v>
      </c>
      <c r="D54" s="19" t="s">
        <v>16</v>
      </c>
      <c r="E54" s="15" t="s">
        <v>16</v>
      </c>
      <c r="F54" s="17" t="s">
        <v>16</v>
      </c>
      <c r="G54" s="15" t="s">
        <v>16</v>
      </c>
    </row>
    <row r="55" spans="1:7" s="18" customFormat="1" ht="19.5" hidden="1" customHeight="1" x14ac:dyDescent="0.3">
      <c r="A55" s="20">
        <v>43831</v>
      </c>
      <c r="B55" s="17" t="s">
        <v>16</v>
      </c>
      <c r="C55" s="15" t="s">
        <v>16</v>
      </c>
      <c r="D55" s="19" t="s">
        <v>16</v>
      </c>
      <c r="E55" s="15" t="s">
        <v>16</v>
      </c>
      <c r="F55" s="17" t="s">
        <v>16</v>
      </c>
      <c r="G55" s="15" t="s">
        <v>16</v>
      </c>
    </row>
    <row r="56" spans="1:7" s="18" customFormat="1" ht="19.5" hidden="1" customHeight="1" x14ac:dyDescent="0.3">
      <c r="A56" s="20">
        <v>43862</v>
      </c>
      <c r="B56" s="17" t="s">
        <v>16</v>
      </c>
      <c r="C56" s="15" t="s">
        <v>16</v>
      </c>
      <c r="D56" s="19" t="s">
        <v>16</v>
      </c>
      <c r="E56" s="15" t="s">
        <v>16</v>
      </c>
      <c r="F56" s="17" t="s">
        <v>16</v>
      </c>
      <c r="G56" s="15" t="s">
        <v>16</v>
      </c>
    </row>
    <row r="57" spans="1:7" s="18" customFormat="1" ht="19.5" hidden="1" customHeight="1" x14ac:dyDescent="0.3">
      <c r="A57" s="20">
        <v>43891</v>
      </c>
      <c r="B57" s="17">
        <v>11.2</v>
      </c>
      <c r="C57" s="15" t="s">
        <v>35</v>
      </c>
      <c r="D57" s="19" t="s">
        <v>16</v>
      </c>
      <c r="E57" s="15" t="s">
        <v>16</v>
      </c>
      <c r="F57" s="17">
        <v>20</v>
      </c>
      <c r="G57" s="15" t="s">
        <v>36</v>
      </c>
    </row>
    <row r="58" spans="1:7" s="18" customFormat="1" ht="19.5" hidden="1" customHeight="1" x14ac:dyDescent="0.3">
      <c r="A58" s="20">
        <v>43922</v>
      </c>
      <c r="B58" s="17" t="s">
        <v>16</v>
      </c>
      <c r="C58" s="15" t="s">
        <v>16</v>
      </c>
      <c r="D58" s="19" t="s">
        <v>16</v>
      </c>
      <c r="E58" s="15" t="s">
        <v>16</v>
      </c>
      <c r="F58" s="17">
        <v>52.3</v>
      </c>
      <c r="G58" s="15" t="s">
        <v>37</v>
      </c>
    </row>
    <row r="59" spans="1:7" s="18" customFormat="1" ht="19.5" hidden="1" customHeight="1" x14ac:dyDescent="0.3">
      <c r="A59" s="20">
        <v>43952</v>
      </c>
      <c r="B59" s="17" t="s">
        <v>16</v>
      </c>
      <c r="C59" s="15" t="s">
        <v>16</v>
      </c>
      <c r="D59" s="19" t="s">
        <v>16</v>
      </c>
      <c r="E59" s="15" t="s">
        <v>16</v>
      </c>
      <c r="F59" s="17">
        <v>100</v>
      </c>
      <c r="G59" s="15">
        <v>39.85</v>
      </c>
    </row>
    <row r="60" spans="1:7" s="18" customFormat="1" ht="19.5" hidden="1" customHeight="1" x14ac:dyDescent="0.3">
      <c r="A60" s="20">
        <v>43983</v>
      </c>
      <c r="B60" s="17" t="s">
        <v>16</v>
      </c>
      <c r="C60" s="15" t="s">
        <v>16</v>
      </c>
      <c r="D60" s="19" t="s">
        <v>16</v>
      </c>
      <c r="E60" s="15" t="s">
        <v>16</v>
      </c>
      <c r="F60" s="17">
        <v>50</v>
      </c>
      <c r="G60" s="15" t="s">
        <v>38</v>
      </c>
    </row>
    <row r="61" spans="1:7" s="18" customFormat="1" ht="19.5" hidden="1" customHeight="1" x14ac:dyDescent="0.3">
      <c r="A61" s="20">
        <v>44013</v>
      </c>
      <c r="B61" s="17" t="s">
        <v>16</v>
      </c>
      <c r="C61" s="15" t="s">
        <v>16</v>
      </c>
      <c r="D61" s="19" t="s">
        <v>16</v>
      </c>
      <c r="E61" s="15" t="s">
        <v>16</v>
      </c>
      <c r="F61" s="17">
        <v>105.1</v>
      </c>
      <c r="G61" s="15" t="s">
        <v>39</v>
      </c>
    </row>
    <row r="62" spans="1:7" s="18" customFormat="1" ht="19.5" hidden="1" customHeight="1" x14ac:dyDescent="0.3">
      <c r="A62" s="20">
        <v>44044</v>
      </c>
      <c r="B62" s="17">
        <v>2</v>
      </c>
      <c r="C62" s="15">
        <v>39.700000000000003</v>
      </c>
      <c r="D62" s="19" t="s">
        <v>16</v>
      </c>
      <c r="E62" s="15" t="s">
        <v>16</v>
      </c>
      <c r="F62" s="17">
        <v>275</v>
      </c>
      <c r="G62" s="15" t="s">
        <v>38</v>
      </c>
    </row>
    <row r="63" spans="1:7" s="18" customFormat="1" ht="19.5" customHeight="1" x14ac:dyDescent="0.3">
      <c r="A63" s="20">
        <v>44075</v>
      </c>
      <c r="B63" s="17" t="s">
        <v>16</v>
      </c>
      <c r="C63" s="15" t="s">
        <v>16</v>
      </c>
      <c r="D63" s="19" t="s">
        <v>16</v>
      </c>
      <c r="E63" s="15" t="s">
        <v>16</v>
      </c>
      <c r="F63" s="17">
        <v>125</v>
      </c>
      <c r="G63" s="15" t="s">
        <v>40</v>
      </c>
    </row>
    <row r="64" spans="1:7" s="18" customFormat="1" ht="19.5" customHeight="1" x14ac:dyDescent="0.3">
      <c r="A64" s="20">
        <v>44105</v>
      </c>
      <c r="B64" s="17" t="s">
        <v>16</v>
      </c>
      <c r="C64" s="15" t="s">
        <v>16</v>
      </c>
      <c r="D64" s="19" t="s">
        <v>16</v>
      </c>
      <c r="E64" s="15" t="s">
        <v>16</v>
      </c>
      <c r="F64" s="17">
        <v>100</v>
      </c>
      <c r="G64" s="15" t="s">
        <v>41</v>
      </c>
    </row>
    <row r="65" spans="1:16" s="18" customFormat="1" ht="19.5" customHeight="1" x14ac:dyDescent="0.3">
      <c r="A65" s="20">
        <v>44136</v>
      </c>
      <c r="B65" s="17" t="s">
        <v>16</v>
      </c>
      <c r="C65" s="15" t="s">
        <v>16</v>
      </c>
      <c r="D65" s="19" t="s">
        <v>16</v>
      </c>
      <c r="E65" s="15" t="s">
        <v>16</v>
      </c>
      <c r="F65" s="17">
        <v>100</v>
      </c>
      <c r="G65" s="15" t="s">
        <v>40</v>
      </c>
    </row>
    <row r="66" spans="1:16" s="18" customFormat="1" ht="19.5" customHeight="1" x14ac:dyDescent="0.3">
      <c r="A66" s="20">
        <v>44166</v>
      </c>
      <c r="B66" s="17" t="s">
        <v>16</v>
      </c>
      <c r="C66" s="15" t="s">
        <v>16</v>
      </c>
      <c r="D66" s="19" t="s">
        <v>16</v>
      </c>
      <c r="E66" s="15" t="s">
        <v>16</v>
      </c>
      <c r="F66" s="17">
        <v>50</v>
      </c>
      <c r="G66" s="15" t="s">
        <v>42</v>
      </c>
    </row>
    <row r="67" spans="1:16" s="18" customFormat="1" ht="19.5" customHeight="1" x14ac:dyDescent="0.3">
      <c r="A67" s="20">
        <v>44197</v>
      </c>
      <c r="B67" s="17" t="s">
        <v>16</v>
      </c>
      <c r="C67" s="15" t="s">
        <v>16</v>
      </c>
      <c r="D67" s="19" t="s">
        <v>16</v>
      </c>
      <c r="E67" s="15" t="s">
        <v>16</v>
      </c>
      <c r="F67" s="17">
        <v>100</v>
      </c>
      <c r="G67" s="15" t="s">
        <v>43</v>
      </c>
    </row>
    <row r="68" spans="1:16" s="18" customFormat="1" ht="19.5" customHeight="1" x14ac:dyDescent="0.3">
      <c r="A68" s="20">
        <v>44228</v>
      </c>
      <c r="B68" s="17" t="s">
        <v>16</v>
      </c>
      <c r="C68" s="15" t="s">
        <v>16</v>
      </c>
      <c r="D68" s="19" t="s">
        <v>16</v>
      </c>
      <c r="E68" s="15" t="s">
        <v>16</v>
      </c>
      <c r="F68" s="17">
        <v>75</v>
      </c>
      <c r="G68" s="15" t="s">
        <v>44</v>
      </c>
    </row>
    <row r="69" spans="1:16" s="18" customFormat="1" ht="19.5" customHeight="1" x14ac:dyDescent="0.3">
      <c r="A69" s="20">
        <v>44256</v>
      </c>
      <c r="B69" s="17" t="s">
        <v>16</v>
      </c>
      <c r="C69" s="15" t="s">
        <v>16</v>
      </c>
      <c r="D69" s="19" t="s">
        <v>16</v>
      </c>
      <c r="E69" s="15" t="s">
        <v>16</v>
      </c>
      <c r="F69" s="17">
        <v>125</v>
      </c>
      <c r="G69" s="15" t="s">
        <v>45</v>
      </c>
    </row>
    <row r="70" spans="1:16" s="18" customFormat="1" ht="19.5" customHeight="1" x14ac:dyDescent="0.3">
      <c r="A70" s="20">
        <v>44287</v>
      </c>
      <c r="B70" s="17" t="s">
        <v>16</v>
      </c>
      <c r="C70" s="15" t="s">
        <v>16</v>
      </c>
      <c r="D70" s="19" t="s">
        <v>16</v>
      </c>
      <c r="E70" s="15" t="s">
        <v>16</v>
      </c>
      <c r="F70" s="17">
        <v>150</v>
      </c>
      <c r="G70" s="15" t="s">
        <v>46</v>
      </c>
    </row>
    <row r="71" spans="1:16" s="18" customFormat="1" ht="19.5" customHeight="1" x14ac:dyDescent="0.3">
      <c r="A71" s="20">
        <v>44317</v>
      </c>
      <c r="B71" s="17" t="s">
        <v>16</v>
      </c>
      <c r="C71" s="15" t="s">
        <v>16</v>
      </c>
      <c r="D71" s="19" t="s">
        <v>16</v>
      </c>
      <c r="E71" s="15" t="s">
        <v>16</v>
      </c>
      <c r="F71" s="17">
        <v>75</v>
      </c>
      <c r="G71" s="15" t="s">
        <v>46</v>
      </c>
    </row>
    <row r="72" spans="1:16" s="18" customFormat="1" ht="19.5" customHeight="1" x14ac:dyDescent="0.3">
      <c r="A72" s="20">
        <v>44348</v>
      </c>
      <c r="B72" s="17" t="s">
        <v>16</v>
      </c>
      <c r="C72" s="15" t="s">
        <v>16</v>
      </c>
      <c r="D72" s="19" t="s">
        <v>16</v>
      </c>
      <c r="E72" s="15" t="s">
        <v>16</v>
      </c>
      <c r="F72" s="17">
        <v>50</v>
      </c>
      <c r="G72" s="15" t="s">
        <v>47</v>
      </c>
    </row>
    <row r="73" spans="1:16" s="18" customFormat="1" ht="19.5" customHeight="1" x14ac:dyDescent="0.3">
      <c r="A73" s="20">
        <v>44378</v>
      </c>
      <c r="B73" s="17" t="s">
        <v>16</v>
      </c>
      <c r="C73" s="15" t="s">
        <v>16</v>
      </c>
      <c r="D73" s="19" t="s">
        <v>16</v>
      </c>
      <c r="E73" s="15" t="s">
        <v>16</v>
      </c>
      <c r="F73" s="17">
        <v>85</v>
      </c>
      <c r="G73" s="15" t="s">
        <v>48</v>
      </c>
    </row>
    <row r="74" spans="1:16" s="18" customFormat="1" ht="19.5" customHeight="1" x14ac:dyDescent="0.3">
      <c r="A74" s="20">
        <v>44409</v>
      </c>
      <c r="B74" s="17" t="s">
        <v>16</v>
      </c>
      <c r="C74" s="15" t="s">
        <v>16</v>
      </c>
      <c r="D74" s="19" t="s">
        <v>16</v>
      </c>
      <c r="E74" s="15" t="s">
        <v>16</v>
      </c>
      <c r="F74" s="17">
        <v>75</v>
      </c>
      <c r="G74" s="15" t="s">
        <v>49</v>
      </c>
    </row>
    <row r="75" spans="1:16" s="18" customFormat="1" ht="19.5" customHeight="1" x14ac:dyDescent="0.3">
      <c r="A75" s="20">
        <v>44440</v>
      </c>
      <c r="B75" s="17" t="s">
        <v>16</v>
      </c>
      <c r="C75" s="15" t="s">
        <v>16</v>
      </c>
      <c r="D75" s="19" t="s">
        <v>16</v>
      </c>
      <c r="E75" s="15" t="s">
        <v>16</v>
      </c>
      <c r="F75" s="17">
        <v>75</v>
      </c>
      <c r="G75" s="15" t="s">
        <v>273</v>
      </c>
    </row>
    <row r="76" spans="1:16" s="18" customFormat="1" ht="9" customHeight="1" thickBot="1" x14ac:dyDescent="0.35">
      <c r="A76" s="23"/>
      <c r="B76" s="24"/>
      <c r="C76" s="24"/>
      <c r="D76" s="24"/>
      <c r="E76" s="25"/>
      <c r="F76" s="24"/>
      <c r="G76" s="24"/>
    </row>
    <row r="77" spans="1:16" s="27" customFormat="1" ht="18.75" customHeight="1" x14ac:dyDescent="0.25">
      <c r="A77" s="26" t="s">
        <v>50</v>
      </c>
      <c r="C77" s="28"/>
      <c r="D77" s="29"/>
      <c r="P77" s="30"/>
    </row>
    <row r="78" spans="1:16" s="18" customFormat="1" ht="9.75" customHeight="1" x14ac:dyDescent="0.3"/>
    <row r="79" spans="1:16" s="2" customFormat="1" ht="21.75" customHeight="1" x14ac:dyDescent="0.25">
      <c r="A79" s="31" t="s">
        <v>272</v>
      </c>
    </row>
    <row r="80" spans="1:16" s="4" customFormat="1" ht="13.5" customHeight="1" thickBot="1" x14ac:dyDescent="0.3">
      <c r="A80" s="3"/>
    </row>
    <row r="81" spans="1:15" s="8" customFormat="1" ht="18" thickTop="1" thickBot="1" x14ac:dyDescent="0.3">
      <c r="A81" s="3474" t="s">
        <v>0</v>
      </c>
      <c r="B81" s="3477" t="s">
        <v>51</v>
      </c>
      <c r="C81" s="3478"/>
      <c r="D81" s="3478"/>
      <c r="E81" s="3478"/>
      <c r="F81" s="3478"/>
      <c r="G81" s="3478"/>
      <c r="H81" s="3478"/>
      <c r="I81" s="3479" t="s">
        <v>52</v>
      </c>
      <c r="J81" s="3478"/>
      <c r="K81" s="3478"/>
      <c r="L81" s="3478"/>
      <c r="M81" s="3478"/>
      <c r="N81" s="3478"/>
      <c r="O81" s="3480"/>
    </row>
    <row r="82" spans="1:15" s="8" customFormat="1" ht="16.5" x14ac:dyDescent="0.25">
      <c r="A82" s="3475"/>
      <c r="B82" s="9" t="s">
        <v>53</v>
      </c>
      <c r="C82" s="9" t="s">
        <v>9</v>
      </c>
      <c r="D82" s="9" t="s">
        <v>54</v>
      </c>
      <c r="E82" s="9" t="s">
        <v>9</v>
      </c>
      <c r="F82" s="32" t="s">
        <v>55</v>
      </c>
      <c r="G82" s="33" t="s">
        <v>9</v>
      </c>
      <c r="H82" s="34" t="s">
        <v>56</v>
      </c>
      <c r="I82" s="35" t="s">
        <v>53</v>
      </c>
      <c r="J82" s="9" t="s">
        <v>9</v>
      </c>
      <c r="K82" s="9" t="s">
        <v>54</v>
      </c>
      <c r="L82" s="9" t="s">
        <v>9</v>
      </c>
      <c r="M82" s="32" t="s">
        <v>55</v>
      </c>
      <c r="N82" s="33" t="s">
        <v>9</v>
      </c>
      <c r="O82" s="36" t="s">
        <v>56</v>
      </c>
    </row>
    <row r="83" spans="1:15" s="39" customFormat="1" ht="16.5" x14ac:dyDescent="0.25">
      <c r="A83" s="3475"/>
      <c r="B83" s="3481" t="s">
        <v>12</v>
      </c>
      <c r="C83" s="3481" t="s">
        <v>13</v>
      </c>
      <c r="D83" s="3481" t="s">
        <v>57</v>
      </c>
      <c r="E83" s="3481" t="s">
        <v>58</v>
      </c>
      <c r="F83" s="3483" t="s">
        <v>59</v>
      </c>
      <c r="G83" s="3469" t="s">
        <v>60</v>
      </c>
      <c r="H83" s="37" t="s">
        <v>61</v>
      </c>
      <c r="I83" s="3485" t="s">
        <v>12</v>
      </c>
      <c r="J83" s="3481" t="s">
        <v>13</v>
      </c>
      <c r="K83" s="3481" t="s">
        <v>57</v>
      </c>
      <c r="L83" s="3481" t="s">
        <v>58</v>
      </c>
      <c r="M83" s="3483" t="s">
        <v>59</v>
      </c>
      <c r="N83" s="3469" t="s">
        <v>60</v>
      </c>
      <c r="O83" s="38" t="s">
        <v>61</v>
      </c>
    </row>
    <row r="84" spans="1:15" s="39" customFormat="1" ht="17.25" thickBot="1" x14ac:dyDescent="0.3">
      <c r="A84" s="3476"/>
      <c r="B84" s="3482"/>
      <c r="C84" s="3482"/>
      <c r="D84" s="3482"/>
      <c r="E84" s="3482"/>
      <c r="F84" s="3484"/>
      <c r="G84" s="3470"/>
      <c r="H84" s="40" t="s">
        <v>62</v>
      </c>
      <c r="I84" s="3486"/>
      <c r="J84" s="3482"/>
      <c r="K84" s="3482"/>
      <c r="L84" s="3482"/>
      <c r="M84" s="3484"/>
      <c r="N84" s="3470"/>
      <c r="O84" s="41" t="s">
        <v>62</v>
      </c>
    </row>
    <row r="85" spans="1:15" s="4" customFormat="1" ht="19.5" hidden="1" customHeight="1" x14ac:dyDescent="0.25">
      <c r="A85" s="42">
        <v>42370</v>
      </c>
      <c r="B85" s="43"/>
      <c r="C85" s="44"/>
      <c r="D85" s="43">
        <v>0.251</v>
      </c>
      <c r="E85" s="44" t="s">
        <v>63</v>
      </c>
      <c r="F85" s="45" t="s">
        <v>16</v>
      </c>
      <c r="G85" s="46" t="s">
        <v>16</v>
      </c>
      <c r="H85" s="47" t="s">
        <v>16</v>
      </c>
      <c r="I85" s="48">
        <v>4</v>
      </c>
      <c r="J85" s="46">
        <v>36.549999999999997</v>
      </c>
      <c r="K85" s="49">
        <v>1.0167999999999999</v>
      </c>
      <c r="L85" s="46" t="s">
        <v>64</v>
      </c>
      <c r="M85" s="46" t="s">
        <v>16</v>
      </c>
      <c r="N85" s="46" t="s">
        <v>16</v>
      </c>
      <c r="O85" s="50" t="s">
        <v>16</v>
      </c>
    </row>
    <row r="86" spans="1:15" s="4" customFormat="1" ht="19.5" hidden="1" customHeight="1" x14ac:dyDescent="0.25">
      <c r="A86" s="42">
        <v>42401</v>
      </c>
      <c r="B86" s="43"/>
      <c r="C86" s="44"/>
      <c r="D86" s="43">
        <v>5.6000000000000001E-2</v>
      </c>
      <c r="E86" s="44" t="s">
        <v>65</v>
      </c>
      <c r="F86" s="45" t="s">
        <v>16</v>
      </c>
      <c r="G86" s="46" t="s">
        <v>16</v>
      </c>
      <c r="H86" s="47" t="s">
        <v>16</v>
      </c>
      <c r="I86" s="48">
        <v>3.7919999999999998</v>
      </c>
      <c r="J86" s="46" t="s">
        <v>66</v>
      </c>
      <c r="K86" s="49">
        <v>0.69299999999999995</v>
      </c>
      <c r="L86" s="46" t="s">
        <v>67</v>
      </c>
      <c r="M86" s="49">
        <v>0.19</v>
      </c>
      <c r="N86" s="46" t="s">
        <v>68</v>
      </c>
      <c r="O86" s="50" t="s">
        <v>16</v>
      </c>
    </row>
    <row r="87" spans="1:15" s="4" customFormat="1" ht="19.5" hidden="1" customHeight="1" x14ac:dyDescent="0.25">
      <c r="A87" s="42">
        <v>42430</v>
      </c>
      <c r="B87" s="43"/>
      <c r="C87" s="44"/>
      <c r="D87" s="43">
        <v>1.4159999999999999</v>
      </c>
      <c r="E87" s="44" t="s">
        <v>69</v>
      </c>
      <c r="F87" s="45" t="s">
        <v>16</v>
      </c>
      <c r="G87" s="46" t="s">
        <v>16</v>
      </c>
      <c r="H87" s="47" t="s">
        <v>16</v>
      </c>
      <c r="I87" s="48">
        <v>5.1832750000000001</v>
      </c>
      <c r="J87" s="46" t="s">
        <v>70</v>
      </c>
      <c r="K87" s="49">
        <v>12.425000000000001</v>
      </c>
      <c r="L87" s="46" t="s">
        <v>71</v>
      </c>
      <c r="M87" s="49">
        <v>0.108</v>
      </c>
      <c r="N87" s="46" t="s">
        <v>72</v>
      </c>
      <c r="O87" s="50" t="s">
        <v>16</v>
      </c>
    </row>
    <row r="88" spans="1:15" s="4" customFormat="1" ht="19.5" hidden="1" customHeight="1" x14ac:dyDescent="0.25">
      <c r="A88" s="42">
        <v>42461</v>
      </c>
      <c r="B88" s="43">
        <v>0.14199999999999999</v>
      </c>
      <c r="C88" s="44">
        <v>35.130000000000003</v>
      </c>
      <c r="D88" s="43">
        <v>0.122</v>
      </c>
      <c r="E88" s="44" t="s">
        <v>73</v>
      </c>
      <c r="F88" s="45" t="s">
        <v>16</v>
      </c>
      <c r="G88" s="46" t="s">
        <v>16</v>
      </c>
      <c r="H88" s="47" t="s">
        <v>16</v>
      </c>
      <c r="I88" s="48">
        <v>3.2</v>
      </c>
      <c r="J88" s="46">
        <v>35.549999999999997</v>
      </c>
      <c r="K88" s="49">
        <v>0.96499999999999997</v>
      </c>
      <c r="L88" s="46" t="s">
        <v>74</v>
      </c>
      <c r="M88" s="49">
        <v>0.34899999999999998</v>
      </c>
      <c r="N88" s="46" t="s">
        <v>75</v>
      </c>
      <c r="O88" s="50" t="s">
        <v>16</v>
      </c>
    </row>
    <row r="89" spans="1:15" s="4" customFormat="1" ht="19.5" hidden="1" customHeight="1" x14ac:dyDescent="0.25">
      <c r="A89" s="42">
        <v>42491</v>
      </c>
      <c r="B89" s="51">
        <v>45</v>
      </c>
      <c r="C89" s="44">
        <v>35.04</v>
      </c>
      <c r="D89" s="43">
        <v>0.63100000000000001</v>
      </c>
      <c r="E89" s="44" t="s">
        <v>76</v>
      </c>
      <c r="F89" s="45" t="s">
        <v>16</v>
      </c>
      <c r="G89" s="46" t="s">
        <v>16</v>
      </c>
      <c r="H89" s="47" t="s">
        <v>16</v>
      </c>
      <c r="I89" s="48">
        <v>4.3380000000000001</v>
      </c>
      <c r="J89" s="46" t="s">
        <v>17</v>
      </c>
      <c r="K89" s="49">
        <v>3.1059999999999999</v>
      </c>
      <c r="L89" s="46" t="s">
        <v>77</v>
      </c>
      <c r="M89" s="49">
        <v>0.34399999999999997</v>
      </c>
      <c r="N89" s="46" t="s">
        <v>78</v>
      </c>
      <c r="O89" s="50" t="s">
        <v>16</v>
      </c>
    </row>
    <row r="90" spans="1:15" s="4" customFormat="1" ht="19.5" hidden="1" customHeight="1" x14ac:dyDescent="0.25">
      <c r="A90" s="42">
        <v>42522</v>
      </c>
      <c r="B90" s="43">
        <v>0.39800000000000002</v>
      </c>
      <c r="C90" s="44">
        <v>35.21</v>
      </c>
      <c r="D90" s="44">
        <v>10.050000000000001</v>
      </c>
      <c r="E90" s="44" t="s">
        <v>79</v>
      </c>
      <c r="F90" s="45" t="s">
        <v>16</v>
      </c>
      <c r="G90" s="46" t="s">
        <v>16</v>
      </c>
      <c r="H90" s="47" t="s">
        <v>16</v>
      </c>
      <c r="I90" s="48">
        <v>4.4889999999999999</v>
      </c>
      <c r="J90" s="46" t="s">
        <v>80</v>
      </c>
      <c r="K90" s="49">
        <v>2.5750000000000002</v>
      </c>
      <c r="L90" s="46" t="s">
        <v>81</v>
      </c>
      <c r="M90" s="49">
        <v>1.2470000000000001</v>
      </c>
      <c r="N90" s="46" t="s">
        <v>82</v>
      </c>
      <c r="O90" s="50" t="s">
        <v>16</v>
      </c>
    </row>
    <row r="91" spans="1:15" s="4" customFormat="1" ht="19.5" hidden="1" customHeight="1" x14ac:dyDescent="0.25">
      <c r="A91" s="42">
        <v>42552</v>
      </c>
      <c r="B91" s="43" t="s">
        <v>16</v>
      </c>
      <c r="C91" s="44" t="s">
        <v>16</v>
      </c>
      <c r="D91" s="43">
        <v>0.29299999999999998</v>
      </c>
      <c r="E91" s="44" t="s">
        <v>83</v>
      </c>
      <c r="F91" s="45" t="s">
        <v>16</v>
      </c>
      <c r="G91" s="46" t="s">
        <v>16</v>
      </c>
      <c r="H91" s="47" t="s">
        <v>16</v>
      </c>
      <c r="I91" s="48">
        <v>1.663</v>
      </c>
      <c r="J91" s="46">
        <v>35.85</v>
      </c>
      <c r="K91" s="49">
        <v>0.64900000000000002</v>
      </c>
      <c r="L91" s="46" t="s">
        <v>84</v>
      </c>
      <c r="M91" s="49">
        <v>0.129</v>
      </c>
      <c r="N91" s="46">
        <v>47.86</v>
      </c>
      <c r="O91" s="50" t="s">
        <v>16</v>
      </c>
    </row>
    <row r="92" spans="1:15" s="4" customFormat="1" ht="19.5" hidden="1" customHeight="1" x14ac:dyDescent="0.25">
      <c r="A92" s="42">
        <v>42583</v>
      </c>
      <c r="B92" s="43" t="s">
        <v>16</v>
      </c>
      <c r="C92" s="44" t="s">
        <v>16</v>
      </c>
      <c r="D92" s="43">
        <v>0.96099999999999997</v>
      </c>
      <c r="E92" s="44" t="s">
        <v>85</v>
      </c>
      <c r="F92" s="45" t="s">
        <v>16</v>
      </c>
      <c r="G92" s="46" t="s">
        <v>16</v>
      </c>
      <c r="H92" s="47" t="s">
        <v>16</v>
      </c>
      <c r="I92" s="48" t="s">
        <v>16</v>
      </c>
      <c r="J92" s="46" t="s">
        <v>16</v>
      </c>
      <c r="K92" s="49">
        <v>1.2110000000000001</v>
      </c>
      <c r="L92" s="46" t="s">
        <v>86</v>
      </c>
      <c r="M92" s="49" t="s">
        <v>16</v>
      </c>
      <c r="N92" s="46" t="s">
        <v>16</v>
      </c>
      <c r="O92" s="50" t="s">
        <v>16</v>
      </c>
    </row>
    <row r="93" spans="1:15" s="4" customFormat="1" ht="19.5" hidden="1" customHeight="1" x14ac:dyDescent="0.25">
      <c r="A93" s="42">
        <v>42614</v>
      </c>
      <c r="B93" s="43" t="s">
        <v>16</v>
      </c>
      <c r="C93" s="44" t="s">
        <v>16</v>
      </c>
      <c r="D93" s="43">
        <v>15.598000000000001</v>
      </c>
      <c r="E93" s="44" t="s">
        <v>87</v>
      </c>
      <c r="F93" s="45" t="s">
        <v>16</v>
      </c>
      <c r="G93" s="46" t="s">
        <v>16</v>
      </c>
      <c r="H93" s="47" t="s">
        <v>16</v>
      </c>
      <c r="I93" s="48" t="s">
        <v>16</v>
      </c>
      <c r="J93" s="46" t="s">
        <v>16</v>
      </c>
      <c r="K93" s="49">
        <v>8.7690000000000001</v>
      </c>
      <c r="L93" s="46" t="s">
        <v>88</v>
      </c>
      <c r="M93" s="49">
        <v>8.2000000000000003E-2</v>
      </c>
      <c r="N93" s="46" t="s">
        <v>89</v>
      </c>
      <c r="O93" s="50" t="s">
        <v>16</v>
      </c>
    </row>
    <row r="94" spans="1:15" s="4" customFormat="1" ht="19.5" hidden="1" customHeight="1" x14ac:dyDescent="0.25">
      <c r="A94" s="42">
        <v>42644</v>
      </c>
      <c r="B94" s="43" t="s">
        <v>16</v>
      </c>
      <c r="C94" s="44" t="s">
        <v>16</v>
      </c>
      <c r="D94" s="43">
        <v>0.93145199999999995</v>
      </c>
      <c r="E94" s="44" t="s">
        <v>90</v>
      </c>
      <c r="F94" s="45" t="s">
        <v>16</v>
      </c>
      <c r="G94" s="46" t="s">
        <v>16</v>
      </c>
      <c r="H94" s="47" t="s">
        <v>16</v>
      </c>
      <c r="I94" s="48" t="s">
        <v>16</v>
      </c>
      <c r="J94" s="46" t="s">
        <v>16</v>
      </c>
      <c r="K94" s="49">
        <v>0.504</v>
      </c>
      <c r="L94" s="46" t="s">
        <v>91</v>
      </c>
      <c r="M94" s="49">
        <v>0.33200000000000002</v>
      </c>
      <c r="N94" s="46" t="s">
        <v>92</v>
      </c>
      <c r="O94" s="50" t="s">
        <v>16</v>
      </c>
    </row>
    <row r="95" spans="1:15" s="4" customFormat="1" ht="19.5" hidden="1" customHeight="1" x14ac:dyDescent="0.25">
      <c r="A95" s="42">
        <v>42675</v>
      </c>
      <c r="B95" s="43" t="s">
        <v>16</v>
      </c>
      <c r="C95" s="44" t="s">
        <v>16</v>
      </c>
      <c r="D95" s="43">
        <v>5.6289999999999996</v>
      </c>
      <c r="E95" s="44" t="s">
        <v>93</v>
      </c>
      <c r="F95" s="45" t="s">
        <v>16</v>
      </c>
      <c r="G95" s="46" t="s">
        <v>16</v>
      </c>
      <c r="H95" s="47" t="s">
        <v>16</v>
      </c>
      <c r="I95" s="48" t="s">
        <v>16</v>
      </c>
      <c r="J95" s="46" t="s">
        <v>16</v>
      </c>
      <c r="K95" s="49">
        <v>3.8</v>
      </c>
      <c r="L95" s="46" t="s">
        <v>94</v>
      </c>
      <c r="M95" s="49">
        <v>0.32100000000000001</v>
      </c>
      <c r="N95" s="46" t="s">
        <v>95</v>
      </c>
      <c r="O95" s="50" t="s">
        <v>16</v>
      </c>
    </row>
    <row r="96" spans="1:15" s="4" customFormat="1" ht="19.5" hidden="1" customHeight="1" x14ac:dyDescent="0.25">
      <c r="A96" s="42">
        <v>42705</v>
      </c>
      <c r="B96" s="43" t="s">
        <v>16</v>
      </c>
      <c r="C96" s="44" t="s">
        <v>16</v>
      </c>
      <c r="D96" s="43">
        <v>27.902999999999999</v>
      </c>
      <c r="E96" s="44" t="s">
        <v>96</v>
      </c>
      <c r="F96" s="45" t="s">
        <v>16</v>
      </c>
      <c r="G96" s="46" t="s">
        <v>16</v>
      </c>
      <c r="H96" s="47" t="s">
        <v>16</v>
      </c>
      <c r="I96" s="48" t="s">
        <v>16</v>
      </c>
      <c r="J96" s="46" t="s">
        <v>16</v>
      </c>
      <c r="K96" s="49">
        <v>3.714</v>
      </c>
      <c r="L96" s="46" t="s">
        <v>97</v>
      </c>
      <c r="M96" s="49">
        <v>1.226</v>
      </c>
      <c r="N96" s="46" t="s">
        <v>98</v>
      </c>
      <c r="O96" s="50" t="s">
        <v>16</v>
      </c>
    </row>
    <row r="97" spans="1:15" s="4" customFormat="1" ht="16.5" hidden="1" x14ac:dyDescent="0.25">
      <c r="A97" s="52">
        <v>42736</v>
      </c>
      <c r="B97" s="14" t="s">
        <v>16</v>
      </c>
      <c r="C97" s="15" t="s">
        <v>16</v>
      </c>
      <c r="D97" s="14">
        <v>0.41349999999999998</v>
      </c>
      <c r="E97" s="15" t="s">
        <v>99</v>
      </c>
      <c r="F97" s="53" t="s">
        <v>16</v>
      </c>
      <c r="G97" s="54" t="s">
        <v>16</v>
      </c>
      <c r="H97" s="55" t="s">
        <v>16</v>
      </c>
      <c r="I97" s="56" t="s">
        <v>16</v>
      </c>
      <c r="J97" s="54" t="s">
        <v>16</v>
      </c>
      <c r="K97" s="57">
        <v>1.214</v>
      </c>
      <c r="L97" s="54" t="s">
        <v>100</v>
      </c>
      <c r="M97" s="57">
        <v>0.69879999999999998</v>
      </c>
      <c r="N97" s="54" t="s">
        <v>101</v>
      </c>
      <c r="O97" s="58" t="s">
        <v>16</v>
      </c>
    </row>
    <row r="98" spans="1:15" s="4" customFormat="1" ht="16.5" hidden="1" x14ac:dyDescent="0.25">
      <c r="A98" s="52">
        <v>42767</v>
      </c>
      <c r="B98" s="14" t="s">
        <v>16</v>
      </c>
      <c r="C98" s="15" t="s">
        <v>16</v>
      </c>
      <c r="D98" s="14">
        <v>0.29399999999999998</v>
      </c>
      <c r="E98" s="15" t="s">
        <v>102</v>
      </c>
      <c r="F98" s="53" t="s">
        <v>16</v>
      </c>
      <c r="G98" s="54" t="s">
        <v>16</v>
      </c>
      <c r="H98" s="55" t="s">
        <v>16</v>
      </c>
      <c r="I98" s="56" t="s">
        <v>16</v>
      </c>
      <c r="J98" s="54" t="s">
        <v>16</v>
      </c>
      <c r="K98" s="57">
        <v>0.377</v>
      </c>
      <c r="L98" s="54" t="s">
        <v>103</v>
      </c>
      <c r="M98" s="57">
        <v>0.39</v>
      </c>
      <c r="N98" s="54" t="s">
        <v>104</v>
      </c>
      <c r="O98" s="58" t="s">
        <v>16</v>
      </c>
    </row>
    <row r="99" spans="1:15" s="4" customFormat="1" ht="16.5" hidden="1" x14ac:dyDescent="0.25">
      <c r="A99" s="52">
        <v>42795</v>
      </c>
      <c r="B99" s="14" t="s">
        <v>16</v>
      </c>
      <c r="C99" s="15" t="s">
        <v>16</v>
      </c>
      <c r="D99" s="14">
        <v>5.3479999999999999</v>
      </c>
      <c r="E99" s="15" t="s">
        <v>105</v>
      </c>
      <c r="F99" s="53" t="s">
        <v>16</v>
      </c>
      <c r="G99" s="54" t="s">
        <v>16</v>
      </c>
      <c r="H99" s="55" t="s">
        <v>16</v>
      </c>
      <c r="I99" s="56" t="s">
        <v>16</v>
      </c>
      <c r="J99" s="54" t="s">
        <v>16</v>
      </c>
      <c r="K99" s="57">
        <v>12.314</v>
      </c>
      <c r="L99" s="54" t="s">
        <v>106</v>
      </c>
      <c r="M99" s="57" t="s">
        <v>16</v>
      </c>
      <c r="N99" s="54" t="s">
        <v>16</v>
      </c>
      <c r="O99" s="59">
        <v>1.2150000000000001</v>
      </c>
    </row>
    <row r="100" spans="1:15" s="4" customFormat="1" ht="16.5" hidden="1" x14ac:dyDescent="0.25">
      <c r="A100" s="52">
        <v>42826</v>
      </c>
      <c r="B100" s="14" t="s">
        <v>16</v>
      </c>
      <c r="C100" s="15" t="s">
        <v>16</v>
      </c>
      <c r="D100" s="14">
        <v>0.60699999999999998</v>
      </c>
      <c r="E100" s="15" t="s">
        <v>107</v>
      </c>
      <c r="F100" s="53" t="s">
        <v>16</v>
      </c>
      <c r="G100" s="54" t="s">
        <v>16</v>
      </c>
      <c r="H100" s="60">
        <v>4.4589999999999996</v>
      </c>
      <c r="I100" s="56" t="s">
        <v>16</v>
      </c>
      <c r="J100" s="54" t="s">
        <v>16</v>
      </c>
      <c r="K100" s="57">
        <v>1.226</v>
      </c>
      <c r="L100" s="54" t="s">
        <v>108</v>
      </c>
      <c r="M100" s="57">
        <v>0.255</v>
      </c>
      <c r="N100" s="54" t="s">
        <v>109</v>
      </c>
      <c r="O100" s="59">
        <v>0.02</v>
      </c>
    </row>
    <row r="101" spans="1:15" s="4" customFormat="1" ht="16.5" hidden="1" x14ac:dyDescent="0.25">
      <c r="A101" s="52">
        <v>42856</v>
      </c>
      <c r="B101" s="14" t="s">
        <v>16</v>
      </c>
      <c r="C101" s="15" t="s">
        <v>16</v>
      </c>
      <c r="D101" s="14">
        <v>0.504</v>
      </c>
      <c r="E101" s="15" t="s">
        <v>110</v>
      </c>
      <c r="F101" s="53" t="s">
        <v>16</v>
      </c>
      <c r="G101" s="54" t="s">
        <v>16</v>
      </c>
      <c r="H101" s="60">
        <v>1E-3</v>
      </c>
      <c r="I101" s="56" t="s">
        <v>16</v>
      </c>
      <c r="J101" s="54" t="s">
        <v>16</v>
      </c>
      <c r="K101" s="57">
        <v>3.6259999999999999</v>
      </c>
      <c r="L101" s="54" t="s">
        <v>111</v>
      </c>
      <c r="M101" s="57">
        <v>4.7600000000000003E-2</v>
      </c>
      <c r="N101" s="54" t="s">
        <v>112</v>
      </c>
      <c r="O101" s="59">
        <v>3.1798E-2</v>
      </c>
    </row>
    <row r="102" spans="1:15" s="4" customFormat="1" ht="16.5" hidden="1" x14ac:dyDescent="0.25">
      <c r="A102" s="52">
        <v>42887</v>
      </c>
      <c r="B102" s="14" t="s">
        <v>16</v>
      </c>
      <c r="C102" s="15" t="s">
        <v>16</v>
      </c>
      <c r="D102" s="14">
        <v>9.0690000000000008</v>
      </c>
      <c r="E102" s="15" t="s">
        <v>113</v>
      </c>
      <c r="F102" s="53" t="s">
        <v>16</v>
      </c>
      <c r="G102" s="54" t="s">
        <v>16</v>
      </c>
      <c r="H102" s="60">
        <v>0.71</v>
      </c>
      <c r="I102" s="56" t="s">
        <v>16</v>
      </c>
      <c r="J102" s="54" t="s">
        <v>16</v>
      </c>
      <c r="K102" s="57">
        <v>3.855</v>
      </c>
      <c r="L102" s="54" t="s">
        <v>114</v>
      </c>
      <c r="M102" s="57">
        <v>1.105</v>
      </c>
      <c r="N102" s="54" t="s">
        <v>115</v>
      </c>
      <c r="O102" s="59">
        <v>0.112</v>
      </c>
    </row>
    <row r="103" spans="1:15" s="4" customFormat="1" ht="16.5" hidden="1" x14ac:dyDescent="0.25">
      <c r="A103" s="52">
        <v>42917</v>
      </c>
      <c r="B103" s="14" t="s">
        <v>16</v>
      </c>
      <c r="C103" s="15" t="s">
        <v>16</v>
      </c>
      <c r="D103" s="14">
        <v>1.1140000000000001</v>
      </c>
      <c r="E103" s="15" t="s">
        <v>116</v>
      </c>
      <c r="F103" s="53" t="s">
        <v>16</v>
      </c>
      <c r="G103" s="54" t="s">
        <v>16</v>
      </c>
      <c r="H103" s="60">
        <v>0.19500000000000001</v>
      </c>
      <c r="I103" s="56" t="s">
        <v>16</v>
      </c>
      <c r="J103" s="54" t="s">
        <v>16</v>
      </c>
      <c r="K103" s="57">
        <v>0.54100000000000004</v>
      </c>
      <c r="L103" s="54" t="s">
        <v>117</v>
      </c>
      <c r="M103" s="57" t="s">
        <v>16</v>
      </c>
      <c r="N103" s="54" t="s">
        <v>16</v>
      </c>
      <c r="O103" s="59">
        <v>2.4E-2</v>
      </c>
    </row>
    <row r="104" spans="1:15" s="4" customFormat="1" ht="16.5" hidden="1" x14ac:dyDescent="0.25">
      <c r="A104" s="52">
        <v>42948</v>
      </c>
      <c r="B104" s="14" t="s">
        <v>16</v>
      </c>
      <c r="C104" s="15" t="s">
        <v>16</v>
      </c>
      <c r="D104" s="14">
        <v>0.4536</v>
      </c>
      <c r="E104" s="15" t="s">
        <v>118</v>
      </c>
      <c r="F104" s="53" t="s">
        <v>16</v>
      </c>
      <c r="G104" s="54" t="s">
        <v>16</v>
      </c>
      <c r="H104" s="60">
        <v>3.7650000000000003E-2</v>
      </c>
      <c r="I104" s="56" t="s">
        <v>16</v>
      </c>
      <c r="J104" s="54" t="s">
        <v>16</v>
      </c>
      <c r="K104" s="57">
        <v>1.0980350000000001</v>
      </c>
      <c r="L104" s="54" t="s">
        <v>119</v>
      </c>
      <c r="M104" s="57" t="s">
        <v>16</v>
      </c>
      <c r="N104" s="54" t="s">
        <v>16</v>
      </c>
      <c r="O104" s="59">
        <v>0.37590000000000001</v>
      </c>
    </row>
    <row r="105" spans="1:15" s="4" customFormat="1" ht="16.5" hidden="1" x14ac:dyDescent="0.25">
      <c r="A105" s="52">
        <v>42979</v>
      </c>
      <c r="B105" s="14" t="s">
        <v>16</v>
      </c>
      <c r="C105" s="15" t="s">
        <v>16</v>
      </c>
      <c r="D105" s="14">
        <v>2.1080000000000001</v>
      </c>
      <c r="E105" s="15" t="s">
        <v>120</v>
      </c>
      <c r="F105" s="53" t="s">
        <v>16</v>
      </c>
      <c r="G105" s="54" t="s">
        <v>16</v>
      </c>
      <c r="H105" s="60">
        <v>0.24299999999999999</v>
      </c>
      <c r="I105" s="56" t="s">
        <v>16</v>
      </c>
      <c r="J105" s="54" t="s">
        <v>16</v>
      </c>
      <c r="K105" s="57">
        <v>12.426</v>
      </c>
      <c r="L105" s="54" t="s">
        <v>121</v>
      </c>
      <c r="M105" s="57" t="s">
        <v>16</v>
      </c>
      <c r="N105" s="54" t="s">
        <v>16</v>
      </c>
      <c r="O105" s="59">
        <v>1.2669999999999999</v>
      </c>
    </row>
    <row r="106" spans="1:15" s="4" customFormat="1" ht="16.5" hidden="1" x14ac:dyDescent="0.25">
      <c r="A106" s="52">
        <v>43009</v>
      </c>
      <c r="B106" s="14" t="s">
        <v>16</v>
      </c>
      <c r="C106" s="15" t="s">
        <v>16</v>
      </c>
      <c r="D106" s="14">
        <v>13.933999999999999</v>
      </c>
      <c r="E106" s="15" t="s">
        <v>122</v>
      </c>
      <c r="F106" s="53" t="s">
        <v>16</v>
      </c>
      <c r="G106" s="54" t="s">
        <v>16</v>
      </c>
      <c r="H106" s="60">
        <v>0.38927699999999998</v>
      </c>
      <c r="I106" s="56" t="s">
        <v>16</v>
      </c>
      <c r="J106" s="54" t="s">
        <v>16</v>
      </c>
      <c r="K106" s="57">
        <v>0.55583499999999997</v>
      </c>
      <c r="L106" s="54" t="s">
        <v>123</v>
      </c>
      <c r="M106" s="57">
        <v>8.6999999999999994E-2</v>
      </c>
      <c r="N106" s="54" t="s">
        <v>124</v>
      </c>
      <c r="O106" s="59">
        <v>1.7999999999999999E-2</v>
      </c>
    </row>
    <row r="107" spans="1:15" s="4" customFormat="1" ht="16.5" hidden="1" x14ac:dyDescent="0.25">
      <c r="A107" s="52">
        <v>43040</v>
      </c>
      <c r="B107" s="14" t="s">
        <v>16</v>
      </c>
      <c r="C107" s="15" t="s">
        <v>16</v>
      </c>
      <c r="D107" s="14">
        <v>1.0269999999999999</v>
      </c>
      <c r="E107" s="15" t="s">
        <v>125</v>
      </c>
      <c r="F107" s="53" t="s">
        <v>16</v>
      </c>
      <c r="G107" s="54" t="s">
        <v>16</v>
      </c>
      <c r="H107" s="60">
        <v>1.6E-2</v>
      </c>
      <c r="I107" s="56" t="s">
        <v>16</v>
      </c>
      <c r="J107" s="54" t="s">
        <v>16</v>
      </c>
      <c r="K107" s="57">
        <v>3.3029999999999999</v>
      </c>
      <c r="L107" s="54" t="s">
        <v>126</v>
      </c>
      <c r="M107" s="57">
        <v>0.41199999999999998</v>
      </c>
      <c r="N107" s="54" t="s">
        <v>127</v>
      </c>
      <c r="O107" s="59">
        <v>7.5999999999999998E-2</v>
      </c>
    </row>
    <row r="108" spans="1:15" s="4" customFormat="1" ht="16.5" hidden="1" x14ac:dyDescent="0.25">
      <c r="A108" s="52">
        <v>43070</v>
      </c>
      <c r="B108" s="14" t="s">
        <v>16</v>
      </c>
      <c r="C108" s="15" t="s">
        <v>16</v>
      </c>
      <c r="D108" s="14">
        <v>6.9969999999999999</v>
      </c>
      <c r="E108" s="15" t="s">
        <v>128</v>
      </c>
      <c r="F108" s="53" t="s">
        <v>16</v>
      </c>
      <c r="G108" s="54" t="s">
        <v>16</v>
      </c>
      <c r="H108" s="60">
        <v>1.3640000000000001</v>
      </c>
      <c r="I108" s="56" t="s">
        <v>16</v>
      </c>
      <c r="J108" s="54" t="s">
        <v>16</v>
      </c>
      <c r="K108" s="57">
        <v>3.5510000000000002</v>
      </c>
      <c r="L108" s="54" t="s">
        <v>129</v>
      </c>
      <c r="M108" s="57">
        <v>1.0349999999999999</v>
      </c>
      <c r="N108" s="54" t="s">
        <v>130</v>
      </c>
      <c r="O108" s="59">
        <v>4.2000000000000003E-2</v>
      </c>
    </row>
    <row r="109" spans="1:15" s="4" customFormat="1" ht="16.5" hidden="1" x14ac:dyDescent="0.25">
      <c r="A109" s="52">
        <v>43101</v>
      </c>
      <c r="B109" s="14" t="s">
        <v>16</v>
      </c>
      <c r="C109" s="15" t="s">
        <v>16</v>
      </c>
      <c r="D109" s="14">
        <v>1.919</v>
      </c>
      <c r="E109" s="15" t="s">
        <v>131</v>
      </c>
      <c r="F109" s="53" t="s">
        <v>16</v>
      </c>
      <c r="G109" s="54" t="s">
        <v>16</v>
      </c>
      <c r="H109" s="60">
        <v>1E-3</v>
      </c>
      <c r="I109" s="56" t="s">
        <v>16</v>
      </c>
      <c r="J109" s="54" t="s">
        <v>16</v>
      </c>
      <c r="K109" s="57">
        <v>1.0469999999999999</v>
      </c>
      <c r="L109" s="54" t="s">
        <v>132</v>
      </c>
      <c r="M109" s="57" t="s">
        <v>16</v>
      </c>
      <c r="N109" s="54" t="s">
        <v>16</v>
      </c>
      <c r="O109" s="59">
        <v>2.5999999999999999E-2</v>
      </c>
    </row>
    <row r="110" spans="1:15" s="4" customFormat="1" ht="12.75" hidden="1" customHeight="1" x14ac:dyDescent="0.25">
      <c r="A110" s="52">
        <v>43132</v>
      </c>
      <c r="B110" s="14" t="s">
        <v>16</v>
      </c>
      <c r="C110" s="15" t="s">
        <v>16</v>
      </c>
      <c r="D110" s="14">
        <v>0.59199999999999997</v>
      </c>
      <c r="E110" s="15" t="s">
        <v>133</v>
      </c>
      <c r="F110" s="53" t="s">
        <v>16</v>
      </c>
      <c r="G110" s="54" t="s">
        <v>16</v>
      </c>
      <c r="H110" s="60">
        <v>0.02</v>
      </c>
      <c r="I110" s="56" t="s">
        <v>16</v>
      </c>
      <c r="J110" s="54" t="s">
        <v>16</v>
      </c>
      <c r="K110" s="57">
        <v>1.0489999999999999</v>
      </c>
      <c r="L110" s="54" t="s">
        <v>134</v>
      </c>
      <c r="M110" s="57">
        <v>0.57499999999999996</v>
      </c>
      <c r="N110" s="54" t="s">
        <v>135</v>
      </c>
      <c r="O110" s="59">
        <v>0.39</v>
      </c>
    </row>
    <row r="111" spans="1:15" s="4" customFormat="1" ht="16.5" hidden="1" x14ac:dyDescent="0.25">
      <c r="A111" s="52">
        <v>43191</v>
      </c>
      <c r="B111" s="14" t="s">
        <v>16</v>
      </c>
      <c r="C111" s="15" t="s">
        <v>16</v>
      </c>
      <c r="D111" s="14">
        <v>14.351000000000001</v>
      </c>
      <c r="E111" s="15" t="s">
        <v>136</v>
      </c>
      <c r="F111" s="53" t="s">
        <v>16</v>
      </c>
      <c r="G111" s="54" t="s">
        <v>16</v>
      </c>
      <c r="H111" s="60">
        <v>2.3E-2</v>
      </c>
      <c r="I111" s="56" t="s">
        <v>16</v>
      </c>
      <c r="J111" s="54" t="s">
        <v>16</v>
      </c>
      <c r="K111" s="57">
        <v>0.57299999999999995</v>
      </c>
      <c r="L111" s="54" t="s">
        <v>137</v>
      </c>
      <c r="M111" s="57">
        <v>0.73899999999999999</v>
      </c>
      <c r="N111" s="54" t="s">
        <v>138</v>
      </c>
      <c r="O111" s="59">
        <v>0.79800000000000004</v>
      </c>
    </row>
    <row r="112" spans="1:15" s="4" customFormat="1" ht="16.5" hidden="1" x14ac:dyDescent="0.25">
      <c r="A112" s="52">
        <v>43221</v>
      </c>
      <c r="B112" s="14">
        <v>12.712</v>
      </c>
      <c r="C112" s="15">
        <v>34.22</v>
      </c>
      <c r="D112" s="14">
        <v>1.101</v>
      </c>
      <c r="E112" s="15" t="s">
        <v>139</v>
      </c>
      <c r="F112" s="53" t="s">
        <v>16</v>
      </c>
      <c r="G112" s="54" t="s">
        <v>16</v>
      </c>
      <c r="H112" s="60">
        <v>1.9E-2</v>
      </c>
      <c r="I112" s="56" t="s">
        <v>16</v>
      </c>
      <c r="J112" s="54" t="s">
        <v>16</v>
      </c>
      <c r="K112" s="57">
        <v>4.7489999999999997</v>
      </c>
      <c r="L112" s="54" t="s">
        <v>140</v>
      </c>
      <c r="M112" s="57">
        <v>0.22900000000000001</v>
      </c>
      <c r="N112" s="54" t="s">
        <v>141</v>
      </c>
      <c r="O112" s="59">
        <v>6.5000000000000002E-2</v>
      </c>
    </row>
    <row r="113" spans="1:15" s="4" customFormat="1" ht="16.5" hidden="1" x14ac:dyDescent="0.25">
      <c r="A113" s="52">
        <v>43252</v>
      </c>
      <c r="B113" s="14" t="s">
        <v>16</v>
      </c>
      <c r="C113" s="15" t="s">
        <v>16</v>
      </c>
      <c r="D113" s="14">
        <v>9.5920000000000005</v>
      </c>
      <c r="E113" s="15" t="s">
        <v>142</v>
      </c>
      <c r="F113" s="53" t="s">
        <v>16</v>
      </c>
      <c r="G113" s="54" t="s">
        <v>16</v>
      </c>
      <c r="H113" s="60">
        <v>1.504</v>
      </c>
      <c r="I113" s="56" t="s">
        <v>16</v>
      </c>
      <c r="J113" s="54" t="s">
        <v>16</v>
      </c>
      <c r="K113" s="57">
        <v>21.206</v>
      </c>
      <c r="L113" s="54" t="s">
        <v>143</v>
      </c>
      <c r="M113" s="57">
        <v>1.175</v>
      </c>
      <c r="N113" s="54" t="s">
        <v>144</v>
      </c>
      <c r="O113" s="59">
        <v>0.10100000000000001</v>
      </c>
    </row>
    <row r="114" spans="1:15" s="4" customFormat="1" ht="16.5" hidden="1" x14ac:dyDescent="0.25">
      <c r="A114" s="52">
        <v>43282</v>
      </c>
      <c r="B114" s="14" t="s">
        <v>16</v>
      </c>
      <c r="C114" s="15" t="s">
        <v>16</v>
      </c>
      <c r="D114" s="14">
        <v>0.84981899999999999</v>
      </c>
      <c r="E114" s="15" t="s">
        <v>145</v>
      </c>
      <c r="F114" s="53" t="s">
        <v>16</v>
      </c>
      <c r="G114" s="54" t="s">
        <v>16</v>
      </c>
      <c r="H114" s="60">
        <v>6.0000000000000001E-3</v>
      </c>
      <c r="I114" s="56" t="s">
        <v>16</v>
      </c>
      <c r="J114" s="54" t="s">
        <v>16</v>
      </c>
      <c r="K114" s="57">
        <v>0.457623</v>
      </c>
      <c r="L114" s="54" t="s">
        <v>146</v>
      </c>
      <c r="M114" s="57">
        <v>0.128</v>
      </c>
      <c r="N114" s="54">
        <v>46.03</v>
      </c>
      <c r="O114" s="59">
        <v>5.7000000000000002E-2</v>
      </c>
    </row>
    <row r="115" spans="1:15" s="4" customFormat="1" ht="16.5" hidden="1" x14ac:dyDescent="0.25">
      <c r="A115" s="52">
        <v>43313</v>
      </c>
      <c r="B115" s="14" t="s">
        <v>16</v>
      </c>
      <c r="C115" s="15" t="s">
        <v>16</v>
      </c>
      <c r="D115" s="14">
        <v>0.998</v>
      </c>
      <c r="E115" s="15" t="s">
        <v>147</v>
      </c>
      <c r="F115" s="53" t="s">
        <v>16</v>
      </c>
      <c r="G115" s="54" t="s">
        <v>16</v>
      </c>
      <c r="H115" s="60">
        <v>1.7999999999999999E-2</v>
      </c>
      <c r="I115" s="56" t="s">
        <v>16</v>
      </c>
      <c r="J115" s="54" t="s">
        <v>16</v>
      </c>
      <c r="K115" s="57">
        <v>5.8879999999999999</v>
      </c>
      <c r="L115" s="54" t="s">
        <v>148</v>
      </c>
      <c r="M115" s="57" t="s">
        <v>16</v>
      </c>
      <c r="N115" s="54" t="s">
        <v>16</v>
      </c>
      <c r="O115" s="59">
        <v>0.38600000000000001</v>
      </c>
    </row>
    <row r="116" spans="1:15" s="4" customFormat="1" ht="16.5" hidden="1" x14ac:dyDescent="0.25">
      <c r="A116" s="52">
        <v>43344</v>
      </c>
      <c r="B116" s="14" t="s">
        <v>16</v>
      </c>
      <c r="C116" s="15" t="s">
        <v>16</v>
      </c>
      <c r="D116" s="14">
        <v>1.387</v>
      </c>
      <c r="E116" s="15" t="s">
        <v>149</v>
      </c>
      <c r="F116" s="53" t="s">
        <v>16</v>
      </c>
      <c r="G116" s="54" t="s">
        <v>16</v>
      </c>
      <c r="H116" s="60">
        <v>0.26400000000000001</v>
      </c>
      <c r="I116" s="56" t="s">
        <v>16</v>
      </c>
      <c r="J116" s="54" t="s">
        <v>16</v>
      </c>
      <c r="K116" s="57">
        <v>12.827</v>
      </c>
      <c r="L116" s="54" t="s">
        <v>150</v>
      </c>
      <c r="M116" s="57" t="s">
        <v>16</v>
      </c>
      <c r="N116" s="54" t="s">
        <v>16</v>
      </c>
      <c r="O116" s="59">
        <v>1.2969999999999999</v>
      </c>
    </row>
    <row r="117" spans="1:15" s="4" customFormat="1" ht="16.5" hidden="1" x14ac:dyDescent="0.25">
      <c r="A117" s="52">
        <v>43374</v>
      </c>
      <c r="B117" s="14" t="s">
        <v>16</v>
      </c>
      <c r="C117" s="15" t="s">
        <v>16</v>
      </c>
      <c r="D117" s="14">
        <v>0.73099999999999998</v>
      </c>
      <c r="E117" s="15" t="s">
        <v>151</v>
      </c>
      <c r="F117" s="53" t="s">
        <v>16</v>
      </c>
      <c r="G117" s="54" t="s">
        <v>16</v>
      </c>
      <c r="H117" s="60">
        <v>0.66600000000000004</v>
      </c>
      <c r="I117" s="56" t="s">
        <v>16</v>
      </c>
      <c r="J117" s="54" t="s">
        <v>16</v>
      </c>
      <c r="K117" s="57">
        <v>0.79900000000000004</v>
      </c>
      <c r="L117" s="54" t="s">
        <v>152</v>
      </c>
      <c r="M117" s="57">
        <v>0.38</v>
      </c>
      <c r="N117" s="54" t="s">
        <v>153</v>
      </c>
      <c r="O117" s="59">
        <v>3.9E-2</v>
      </c>
    </row>
    <row r="118" spans="1:15" s="4" customFormat="1" ht="16.5" hidden="1" x14ac:dyDescent="0.25">
      <c r="A118" s="52">
        <v>43405</v>
      </c>
      <c r="B118" s="14">
        <v>29</v>
      </c>
      <c r="C118" s="15">
        <v>34.119999999999997</v>
      </c>
      <c r="D118" s="14">
        <v>1.473516</v>
      </c>
      <c r="E118" s="15" t="s">
        <v>154</v>
      </c>
      <c r="F118" s="53" t="s">
        <v>16</v>
      </c>
      <c r="G118" s="54" t="s">
        <v>16</v>
      </c>
      <c r="H118" s="60">
        <v>9.0499999999999997E-2</v>
      </c>
      <c r="I118" s="56" t="s">
        <v>16</v>
      </c>
      <c r="J118" s="54" t="s">
        <v>16</v>
      </c>
      <c r="K118" s="57">
        <v>4.7976999999999999</v>
      </c>
      <c r="L118" s="54" t="s">
        <v>155</v>
      </c>
      <c r="M118" s="57">
        <v>0.51970000000000005</v>
      </c>
      <c r="N118" s="54" t="s">
        <v>156</v>
      </c>
      <c r="O118" s="59">
        <v>7.8E-2</v>
      </c>
    </row>
    <row r="119" spans="1:15" s="4" customFormat="1" ht="16.5" hidden="1" x14ac:dyDescent="0.25">
      <c r="A119" s="52">
        <v>43435</v>
      </c>
      <c r="B119" s="14">
        <v>79.91</v>
      </c>
      <c r="C119" s="15" t="s">
        <v>157</v>
      </c>
      <c r="D119" s="14">
        <v>7.2030000000000003</v>
      </c>
      <c r="E119" s="15" t="s">
        <v>158</v>
      </c>
      <c r="F119" s="53" t="s">
        <v>16</v>
      </c>
      <c r="G119" s="54" t="s">
        <v>16</v>
      </c>
      <c r="H119" s="60">
        <v>0.39800000000000002</v>
      </c>
      <c r="I119" s="56" t="s">
        <v>16</v>
      </c>
      <c r="J119" s="54" t="s">
        <v>16</v>
      </c>
      <c r="K119" s="57">
        <v>4.62</v>
      </c>
      <c r="L119" s="54" t="s">
        <v>159</v>
      </c>
      <c r="M119" s="57">
        <v>1.6339999999999999</v>
      </c>
      <c r="N119" s="54" t="s">
        <v>160</v>
      </c>
      <c r="O119" s="59">
        <v>8.7999999999999995E-2</v>
      </c>
    </row>
    <row r="120" spans="1:15" s="4" customFormat="1" ht="18" hidden="1" customHeight="1" x14ac:dyDescent="0.25">
      <c r="A120" s="52">
        <v>43466</v>
      </c>
      <c r="B120" s="14" t="s">
        <v>16</v>
      </c>
      <c r="C120" s="15" t="s">
        <v>16</v>
      </c>
      <c r="D120" s="14">
        <v>0.95299999999999996</v>
      </c>
      <c r="E120" s="15" t="s">
        <v>161</v>
      </c>
      <c r="F120" s="53" t="s">
        <v>16</v>
      </c>
      <c r="G120" s="54" t="s">
        <v>16</v>
      </c>
      <c r="H120" s="60">
        <v>2.9000000000000001E-2</v>
      </c>
      <c r="I120" s="56" t="s">
        <v>16</v>
      </c>
      <c r="J120" s="54" t="s">
        <v>16</v>
      </c>
      <c r="K120" s="57">
        <v>10.601000000000001</v>
      </c>
      <c r="L120" s="54" t="s">
        <v>162</v>
      </c>
      <c r="M120" s="57">
        <v>0.10299999999999999</v>
      </c>
      <c r="N120" s="54" t="s">
        <v>163</v>
      </c>
      <c r="O120" s="59">
        <v>0.16</v>
      </c>
    </row>
    <row r="121" spans="1:15" s="4" customFormat="1" ht="18" hidden="1" customHeight="1" x14ac:dyDescent="0.25">
      <c r="A121" s="52">
        <v>43497</v>
      </c>
      <c r="B121" s="14" t="s">
        <v>16</v>
      </c>
      <c r="C121" s="15" t="s">
        <v>16</v>
      </c>
      <c r="D121" s="14">
        <v>0.376</v>
      </c>
      <c r="E121" s="15" t="s">
        <v>164</v>
      </c>
      <c r="F121" s="53" t="s">
        <v>16</v>
      </c>
      <c r="G121" s="54" t="s">
        <v>16</v>
      </c>
      <c r="H121" s="60">
        <v>0.193</v>
      </c>
      <c r="I121" s="56" t="s">
        <v>16</v>
      </c>
      <c r="J121" s="54" t="s">
        <v>16</v>
      </c>
      <c r="K121" s="57">
        <v>1.0820000000000001</v>
      </c>
      <c r="L121" s="54" t="s">
        <v>165</v>
      </c>
      <c r="M121" s="57">
        <v>0.67200000000000004</v>
      </c>
      <c r="N121" s="54" t="s">
        <v>166</v>
      </c>
      <c r="O121" s="59">
        <v>0.35499999999999998</v>
      </c>
    </row>
    <row r="122" spans="1:15" s="4" customFormat="1" ht="18" hidden="1" customHeight="1" x14ac:dyDescent="0.25">
      <c r="A122" s="52">
        <v>43525</v>
      </c>
      <c r="B122" s="14" t="s">
        <v>16</v>
      </c>
      <c r="C122" s="15" t="s">
        <v>16</v>
      </c>
      <c r="D122" s="14">
        <v>1.0669999999999999</v>
      </c>
      <c r="E122" s="15" t="s">
        <v>167</v>
      </c>
      <c r="F122" s="53" t="s">
        <v>16</v>
      </c>
      <c r="G122" s="54" t="s">
        <v>16</v>
      </c>
      <c r="H122" s="60">
        <v>6.5000000000000002E-2</v>
      </c>
      <c r="I122" s="56" t="s">
        <v>16</v>
      </c>
      <c r="J122" s="54" t="s">
        <v>16</v>
      </c>
      <c r="K122" s="57">
        <v>20.87</v>
      </c>
      <c r="L122" s="54" t="s">
        <v>168</v>
      </c>
      <c r="M122" s="57">
        <v>6.4000000000000001E-2</v>
      </c>
      <c r="N122" s="54" t="s">
        <v>169</v>
      </c>
      <c r="O122" s="59">
        <v>1.3320000000000001</v>
      </c>
    </row>
    <row r="123" spans="1:15" s="4" customFormat="1" ht="18" hidden="1" customHeight="1" x14ac:dyDescent="0.25">
      <c r="A123" s="52">
        <v>43556</v>
      </c>
      <c r="B123" s="14" t="s">
        <v>16</v>
      </c>
      <c r="C123" s="15" t="s">
        <v>16</v>
      </c>
      <c r="D123" s="14">
        <v>2.532</v>
      </c>
      <c r="E123" s="15" t="s">
        <v>170</v>
      </c>
      <c r="F123" s="53" t="s">
        <v>16</v>
      </c>
      <c r="G123" s="54" t="s">
        <v>16</v>
      </c>
      <c r="H123" s="60">
        <v>0.03</v>
      </c>
      <c r="I123" s="56" t="s">
        <v>16</v>
      </c>
      <c r="J123" s="54" t="s">
        <v>16</v>
      </c>
      <c r="K123" s="57">
        <v>0.47</v>
      </c>
      <c r="L123" s="54" t="s">
        <v>171</v>
      </c>
      <c r="M123" s="57">
        <v>0.64100000000000001</v>
      </c>
      <c r="N123" s="54" t="s">
        <v>172</v>
      </c>
      <c r="O123" s="59">
        <v>7.9000000000000001E-2</v>
      </c>
    </row>
    <row r="124" spans="1:15" s="4" customFormat="1" ht="18" hidden="1" customHeight="1" x14ac:dyDescent="0.25">
      <c r="A124" s="52">
        <v>43586</v>
      </c>
      <c r="B124" s="14" t="s">
        <v>16</v>
      </c>
      <c r="C124" s="15" t="s">
        <v>16</v>
      </c>
      <c r="D124" s="14">
        <v>0.46800000000000003</v>
      </c>
      <c r="E124" s="15" t="s">
        <v>173</v>
      </c>
      <c r="F124" s="53" t="s">
        <v>16</v>
      </c>
      <c r="G124" s="54" t="s">
        <v>16</v>
      </c>
      <c r="H124" s="60">
        <v>0.105</v>
      </c>
      <c r="I124" s="56" t="s">
        <v>16</v>
      </c>
      <c r="J124" s="54" t="s">
        <v>16</v>
      </c>
      <c r="K124" s="57">
        <v>7.7039999999999997</v>
      </c>
      <c r="L124" s="54" t="s">
        <v>174</v>
      </c>
      <c r="M124" s="57">
        <v>0.155</v>
      </c>
      <c r="N124" s="54" t="s">
        <v>175</v>
      </c>
      <c r="O124" s="59">
        <v>0.183</v>
      </c>
    </row>
    <row r="125" spans="1:15" s="4" customFormat="1" ht="18" hidden="1" customHeight="1" x14ac:dyDescent="0.25">
      <c r="A125" s="52">
        <v>43617</v>
      </c>
      <c r="B125" s="14">
        <v>130.08799999999999</v>
      </c>
      <c r="C125" s="15" t="s">
        <v>176</v>
      </c>
      <c r="D125" s="14">
        <v>8.3640000000000008</v>
      </c>
      <c r="E125" s="15" t="s">
        <v>177</v>
      </c>
      <c r="F125" s="53" t="s">
        <v>16</v>
      </c>
      <c r="G125" s="54" t="s">
        <v>16</v>
      </c>
      <c r="H125" s="60">
        <v>1.419</v>
      </c>
      <c r="I125" s="56" t="s">
        <v>16</v>
      </c>
      <c r="J125" s="54" t="s">
        <v>16</v>
      </c>
      <c r="K125" s="57">
        <v>6.8550000000000004</v>
      </c>
      <c r="L125" s="54" t="s">
        <v>178</v>
      </c>
      <c r="M125" s="57">
        <v>1.222</v>
      </c>
      <c r="N125" s="54" t="s">
        <v>179</v>
      </c>
      <c r="O125" s="59">
        <v>5.5E-2</v>
      </c>
    </row>
    <row r="126" spans="1:15" s="4" customFormat="1" ht="18" hidden="1" customHeight="1" x14ac:dyDescent="0.25">
      <c r="A126" s="52">
        <v>43647</v>
      </c>
      <c r="B126" s="14" t="s">
        <v>16</v>
      </c>
      <c r="C126" s="15" t="s">
        <v>16</v>
      </c>
      <c r="D126" s="14">
        <v>0.93799999999999994</v>
      </c>
      <c r="E126" s="15" t="s">
        <v>180</v>
      </c>
      <c r="F126" s="53" t="s">
        <v>16</v>
      </c>
      <c r="G126" s="54" t="s">
        <v>16</v>
      </c>
      <c r="H126" s="60">
        <v>0.05</v>
      </c>
      <c r="I126" s="56" t="s">
        <v>16</v>
      </c>
      <c r="J126" s="54" t="s">
        <v>16</v>
      </c>
      <c r="K126" s="57">
        <v>0.442</v>
      </c>
      <c r="L126" s="54" t="s">
        <v>181</v>
      </c>
      <c r="M126" s="57">
        <v>5.0000000000000001E-3</v>
      </c>
      <c r="N126" s="54" t="s">
        <v>182</v>
      </c>
      <c r="O126" s="59">
        <v>0.152</v>
      </c>
    </row>
    <row r="127" spans="1:15" s="4" customFormat="1" ht="18" hidden="1" customHeight="1" x14ac:dyDescent="0.25">
      <c r="A127" s="52">
        <v>43678</v>
      </c>
      <c r="B127" s="14" t="s">
        <v>16</v>
      </c>
      <c r="C127" s="15" t="s">
        <v>16</v>
      </c>
      <c r="D127" s="14">
        <v>0.55600000000000005</v>
      </c>
      <c r="E127" s="15" t="s">
        <v>183</v>
      </c>
      <c r="F127" s="53" t="s">
        <v>16</v>
      </c>
      <c r="G127" s="54" t="s">
        <v>16</v>
      </c>
      <c r="H127" s="60">
        <v>3.4000000000000002E-2</v>
      </c>
      <c r="I127" s="56" t="s">
        <v>16</v>
      </c>
      <c r="J127" s="54" t="s">
        <v>16</v>
      </c>
      <c r="K127" s="57">
        <v>9.6059999999999999</v>
      </c>
      <c r="L127" s="54" t="s">
        <v>184</v>
      </c>
      <c r="M127" s="57" t="s">
        <v>16</v>
      </c>
      <c r="N127" s="54" t="s">
        <v>16</v>
      </c>
      <c r="O127" s="59">
        <v>0.38200000000000001</v>
      </c>
    </row>
    <row r="128" spans="1:15" s="4" customFormat="1" ht="18" hidden="1" customHeight="1" x14ac:dyDescent="0.25">
      <c r="A128" s="52">
        <v>43709</v>
      </c>
      <c r="B128" s="14" t="s">
        <v>16</v>
      </c>
      <c r="C128" s="15" t="s">
        <v>16</v>
      </c>
      <c r="D128" s="14">
        <v>1.9530000000000001</v>
      </c>
      <c r="E128" s="15" t="s">
        <v>185</v>
      </c>
      <c r="F128" s="53" t="s">
        <v>16</v>
      </c>
      <c r="G128" s="54" t="s">
        <v>16</v>
      </c>
      <c r="H128" s="60">
        <v>0.38600000000000001</v>
      </c>
      <c r="I128" s="56" t="s">
        <v>16</v>
      </c>
      <c r="J128" s="54" t="s">
        <v>16</v>
      </c>
      <c r="K128" s="57">
        <v>22.109511999999999</v>
      </c>
      <c r="L128" s="54" t="s">
        <v>186</v>
      </c>
      <c r="M128" s="57" t="s">
        <v>16</v>
      </c>
      <c r="N128" s="54" t="s">
        <v>16</v>
      </c>
      <c r="O128" s="59">
        <v>1.996</v>
      </c>
    </row>
    <row r="129" spans="1:15" s="4" customFormat="1" ht="18" hidden="1" customHeight="1" x14ac:dyDescent="0.25">
      <c r="A129" s="52">
        <v>43739</v>
      </c>
      <c r="B129" s="14">
        <v>49.070974</v>
      </c>
      <c r="C129" s="15">
        <v>36.03</v>
      </c>
      <c r="D129" s="14">
        <v>1.357815</v>
      </c>
      <c r="E129" s="15" t="s">
        <v>187</v>
      </c>
      <c r="F129" s="53" t="s">
        <v>16</v>
      </c>
      <c r="G129" s="54" t="s">
        <v>16</v>
      </c>
      <c r="H129" s="60">
        <v>8.0500000000000002E-2</v>
      </c>
      <c r="I129" s="56" t="s">
        <v>16</v>
      </c>
      <c r="J129" s="54" t="s">
        <v>16</v>
      </c>
      <c r="K129" s="57">
        <v>2.7803749999999998</v>
      </c>
      <c r="L129" s="54" t="s">
        <v>188</v>
      </c>
      <c r="M129" s="57" t="s">
        <v>16</v>
      </c>
      <c r="N129" s="54" t="s">
        <v>16</v>
      </c>
      <c r="O129" s="59">
        <v>0.20599999999999999</v>
      </c>
    </row>
    <row r="130" spans="1:15" s="4" customFormat="1" ht="18" hidden="1" customHeight="1" x14ac:dyDescent="0.25">
      <c r="A130" s="52">
        <v>43770</v>
      </c>
      <c r="B130" s="14">
        <v>15.038</v>
      </c>
      <c r="C130" s="15">
        <v>36.44</v>
      </c>
      <c r="D130" s="14">
        <v>0.99079099999999998</v>
      </c>
      <c r="E130" s="15" t="s">
        <v>189</v>
      </c>
      <c r="F130" s="53" t="s">
        <v>16</v>
      </c>
      <c r="G130" s="54" t="s">
        <v>16</v>
      </c>
      <c r="H130" s="60">
        <v>5.9999999999999995E-4</v>
      </c>
      <c r="I130" s="56" t="s">
        <v>16</v>
      </c>
      <c r="J130" s="54" t="s">
        <v>16</v>
      </c>
      <c r="K130" s="57">
        <v>4.1235999999999997</v>
      </c>
      <c r="L130" s="54" t="s">
        <v>190</v>
      </c>
      <c r="M130" s="57" t="s">
        <v>16</v>
      </c>
      <c r="N130" s="54" t="s">
        <v>16</v>
      </c>
      <c r="O130" s="59">
        <v>1.7999999999999999E-2</v>
      </c>
    </row>
    <row r="131" spans="1:15" s="4" customFormat="1" ht="18" hidden="1" customHeight="1" x14ac:dyDescent="0.25">
      <c r="A131" s="52">
        <v>43800</v>
      </c>
      <c r="B131" s="14" t="s">
        <v>16</v>
      </c>
      <c r="C131" s="15" t="s">
        <v>16</v>
      </c>
      <c r="D131" s="14">
        <v>7.5060000000000002</v>
      </c>
      <c r="E131" s="15" t="s">
        <v>191</v>
      </c>
      <c r="F131" s="53" t="s">
        <v>16</v>
      </c>
      <c r="G131" s="54" t="s">
        <v>16</v>
      </c>
      <c r="H131" s="60">
        <v>0.41899999999999998</v>
      </c>
      <c r="I131" s="56" t="s">
        <v>16</v>
      </c>
      <c r="J131" s="54" t="s">
        <v>16</v>
      </c>
      <c r="K131" s="57">
        <v>6.2709999999999999</v>
      </c>
      <c r="L131" s="54" t="s">
        <v>192</v>
      </c>
      <c r="M131" s="57">
        <v>0.191</v>
      </c>
      <c r="N131" s="54" t="s">
        <v>193</v>
      </c>
      <c r="O131" s="59">
        <v>0.23400000000000001</v>
      </c>
    </row>
    <row r="132" spans="1:15" s="4" customFormat="1" ht="18" hidden="1" customHeight="1" x14ac:dyDescent="0.25">
      <c r="A132" s="52">
        <v>43831</v>
      </c>
      <c r="B132" s="14" t="s">
        <v>16</v>
      </c>
      <c r="C132" s="15" t="s">
        <v>16</v>
      </c>
      <c r="D132" s="14">
        <v>0.71534399999999998</v>
      </c>
      <c r="E132" s="15" t="s">
        <v>194</v>
      </c>
      <c r="F132" s="53" t="s">
        <v>16</v>
      </c>
      <c r="G132" s="54" t="s">
        <v>16</v>
      </c>
      <c r="H132" s="60">
        <v>3.2000000000000001E-2</v>
      </c>
      <c r="I132" s="56">
        <v>124.73699999999999</v>
      </c>
      <c r="J132" s="54" t="s">
        <v>195</v>
      </c>
      <c r="K132" s="57">
        <v>6.6797589999999998</v>
      </c>
      <c r="L132" s="54" t="s">
        <v>196</v>
      </c>
      <c r="M132" s="57" t="s">
        <v>16</v>
      </c>
      <c r="N132" s="54" t="s">
        <v>16</v>
      </c>
      <c r="O132" s="59">
        <v>0.1055</v>
      </c>
    </row>
    <row r="133" spans="1:15" s="4" customFormat="1" ht="18" hidden="1" customHeight="1" x14ac:dyDescent="0.25">
      <c r="A133" s="52">
        <v>43862</v>
      </c>
      <c r="B133" s="14">
        <v>7.8323989999999997</v>
      </c>
      <c r="C133" s="15">
        <v>37.36</v>
      </c>
      <c r="D133" s="14">
        <v>0.29888900000000002</v>
      </c>
      <c r="E133" s="15" t="s">
        <v>197</v>
      </c>
      <c r="F133" s="53" t="s">
        <v>16</v>
      </c>
      <c r="G133" s="54" t="s">
        <v>16</v>
      </c>
      <c r="H133" s="60">
        <v>1.5299999999999999E-2</v>
      </c>
      <c r="I133" s="56">
        <v>6.2573449999999999</v>
      </c>
      <c r="J133" s="54" t="s">
        <v>198</v>
      </c>
      <c r="K133" s="57">
        <v>0.69825599999999999</v>
      </c>
      <c r="L133" s="54" t="s">
        <v>199</v>
      </c>
      <c r="M133" s="57">
        <v>0.71540899999999996</v>
      </c>
      <c r="N133" s="54" t="s">
        <v>200</v>
      </c>
      <c r="O133" s="59">
        <v>1.4E-2</v>
      </c>
    </row>
    <row r="134" spans="1:15" s="4" customFormat="1" ht="18" hidden="1" customHeight="1" x14ac:dyDescent="0.25">
      <c r="A134" s="52">
        <v>43891</v>
      </c>
      <c r="B134" s="14" t="s">
        <v>16</v>
      </c>
      <c r="C134" s="15" t="s">
        <v>16</v>
      </c>
      <c r="D134" s="14">
        <v>1.6689000000000001</v>
      </c>
      <c r="E134" s="15" t="s">
        <v>201</v>
      </c>
      <c r="F134" s="53" t="s">
        <v>16</v>
      </c>
      <c r="G134" s="54" t="s">
        <v>16</v>
      </c>
      <c r="H134" s="60">
        <v>3.7999999999999999E-2</v>
      </c>
      <c r="I134" s="56">
        <v>19.608000000000001</v>
      </c>
      <c r="J134" s="54" t="s">
        <v>202</v>
      </c>
      <c r="K134" s="57">
        <v>11.872999999999999</v>
      </c>
      <c r="L134" s="54" t="s">
        <v>203</v>
      </c>
      <c r="M134" s="57">
        <v>0.03</v>
      </c>
      <c r="N134" s="54">
        <v>48.78</v>
      </c>
      <c r="O134" s="59">
        <v>0.33900000000000002</v>
      </c>
    </row>
    <row r="135" spans="1:15" s="4" customFormat="1" ht="18" hidden="1" customHeight="1" x14ac:dyDescent="0.25">
      <c r="A135" s="52">
        <v>43922</v>
      </c>
      <c r="B135" s="14" t="s">
        <v>16</v>
      </c>
      <c r="C135" s="15" t="s">
        <v>16</v>
      </c>
      <c r="D135" s="14">
        <v>1.927</v>
      </c>
      <c r="E135" s="15" t="s">
        <v>204</v>
      </c>
      <c r="F135" s="53" t="s">
        <v>16</v>
      </c>
      <c r="G135" s="54" t="s">
        <v>16</v>
      </c>
      <c r="H135" s="60">
        <v>2.4E-2</v>
      </c>
      <c r="I135" s="56">
        <v>25</v>
      </c>
      <c r="J135" s="54" t="s">
        <v>205</v>
      </c>
      <c r="K135" s="57">
        <v>1.288</v>
      </c>
      <c r="L135" s="54" t="s">
        <v>206</v>
      </c>
      <c r="M135" s="57">
        <v>0.58299999999999996</v>
      </c>
      <c r="N135" s="54" t="s">
        <v>207</v>
      </c>
      <c r="O135" s="59">
        <v>0.248</v>
      </c>
    </row>
    <row r="136" spans="1:15" s="4" customFormat="1" ht="18" hidden="1" customHeight="1" x14ac:dyDescent="0.25">
      <c r="A136" s="52">
        <v>43952</v>
      </c>
      <c r="B136" s="14" t="s">
        <v>16</v>
      </c>
      <c r="C136" s="15" t="s">
        <v>16</v>
      </c>
      <c r="D136" s="14">
        <v>0.41899999999999998</v>
      </c>
      <c r="E136" s="15" t="s">
        <v>208</v>
      </c>
      <c r="F136" s="53" t="s">
        <v>16</v>
      </c>
      <c r="G136" s="54" t="s">
        <v>16</v>
      </c>
      <c r="H136" s="60">
        <v>2E-3</v>
      </c>
      <c r="I136" s="56">
        <v>22.2</v>
      </c>
      <c r="J136" s="54" t="s">
        <v>209</v>
      </c>
      <c r="K136" s="57">
        <v>4.2649999999999997</v>
      </c>
      <c r="L136" s="54" t="s">
        <v>210</v>
      </c>
      <c r="M136" s="57">
        <v>0.1</v>
      </c>
      <c r="N136" s="54" t="s">
        <v>211</v>
      </c>
      <c r="O136" s="59">
        <v>8.6999999999999994E-2</v>
      </c>
    </row>
    <row r="137" spans="1:15" s="4" customFormat="1" ht="18" hidden="1" customHeight="1" x14ac:dyDescent="0.25">
      <c r="A137" s="52">
        <v>43983</v>
      </c>
      <c r="B137" s="14" t="s">
        <v>16</v>
      </c>
      <c r="C137" s="15" t="s">
        <v>16</v>
      </c>
      <c r="D137" s="14">
        <v>197.34200000000001</v>
      </c>
      <c r="E137" s="15" t="s">
        <v>212</v>
      </c>
      <c r="F137" s="53" t="s">
        <v>16</v>
      </c>
      <c r="G137" s="54" t="s">
        <v>16</v>
      </c>
      <c r="H137" s="60">
        <v>0.66100000000000003</v>
      </c>
      <c r="I137" s="56">
        <v>18.832999999999998</v>
      </c>
      <c r="J137" s="54" t="s">
        <v>213</v>
      </c>
      <c r="K137" s="57">
        <v>8.0030000000000001</v>
      </c>
      <c r="L137" s="54" t="s">
        <v>214</v>
      </c>
      <c r="M137" s="57">
        <v>1.1930000000000001</v>
      </c>
      <c r="N137" s="54" t="s">
        <v>215</v>
      </c>
      <c r="O137" s="59">
        <v>0.05</v>
      </c>
    </row>
    <row r="138" spans="1:15" s="4" customFormat="1" ht="18" hidden="1" customHeight="1" x14ac:dyDescent="0.25">
      <c r="A138" s="52">
        <v>44013</v>
      </c>
      <c r="B138" s="14" t="s">
        <v>16</v>
      </c>
      <c r="C138" s="15" t="s">
        <v>16</v>
      </c>
      <c r="D138" s="14">
        <v>300.98700000000002</v>
      </c>
      <c r="E138" s="15" t="s">
        <v>216</v>
      </c>
      <c r="F138" s="53" t="s">
        <v>16</v>
      </c>
      <c r="G138" s="54" t="s">
        <v>16</v>
      </c>
      <c r="H138" s="60" t="s">
        <v>16</v>
      </c>
      <c r="I138" s="56">
        <v>11.137</v>
      </c>
      <c r="J138" s="54" t="s">
        <v>217</v>
      </c>
      <c r="K138" s="57">
        <v>6.0090000000000003</v>
      </c>
      <c r="L138" s="54" t="s">
        <v>218</v>
      </c>
      <c r="M138" s="57" t="s">
        <v>16</v>
      </c>
      <c r="N138" s="54" t="s">
        <v>16</v>
      </c>
      <c r="O138" s="59">
        <v>0.14799999999999999</v>
      </c>
    </row>
    <row r="139" spans="1:15" s="4" customFormat="1" ht="18" hidden="1" customHeight="1" x14ac:dyDescent="0.25">
      <c r="A139" s="52">
        <v>44044</v>
      </c>
      <c r="B139" s="14" t="s">
        <v>16</v>
      </c>
      <c r="C139" s="15" t="s">
        <v>16</v>
      </c>
      <c r="D139" s="14">
        <v>1.1830000000000001</v>
      </c>
      <c r="E139" s="15" t="s">
        <v>219</v>
      </c>
      <c r="F139" s="53" t="s">
        <v>16</v>
      </c>
      <c r="G139" s="54" t="s">
        <v>16</v>
      </c>
      <c r="H139" s="60">
        <v>0.02</v>
      </c>
      <c r="I139" s="56">
        <v>21.945</v>
      </c>
      <c r="J139" s="54" t="s">
        <v>220</v>
      </c>
      <c r="K139" s="57">
        <v>1.2909999999999999</v>
      </c>
      <c r="L139" s="54" t="s">
        <v>221</v>
      </c>
      <c r="M139" s="57" t="s">
        <v>16</v>
      </c>
      <c r="N139" s="54" t="s">
        <v>16</v>
      </c>
      <c r="O139" s="59">
        <v>0.09</v>
      </c>
    </row>
    <row r="140" spans="1:15" s="4" customFormat="1" ht="18.75" customHeight="1" x14ac:dyDescent="0.25">
      <c r="A140" s="52">
        <v>44075</v>
      </c>
      <c r="B140" s="14" t="s">
        <v>16</v>
      </c>
      <c r="C140" s="15" t="s">
        <v>16</v>
      </c>
      <c r="D140" s="14">
        <v>2.7419600000000002</v>
      </c>
      <c r="E140" s="15" t="s">
        <v>222</v>
      </c>
      <c r="F140" s="53" t="s">
        <v>16</v>
      </c>
      <c r="G140" s="54" t="s">
        <v>16</v>
      </c>
      <c r="H140" s="60">
        <v>0.222</v>
      </c>
      <c r="I140" s="56">
        <v>26.196000000000002</v>
      </c>
      <c r="J140" s="54" t="s">
        <v>223</v>
      </c>
      <c r="K140" s="57">
        <v>12.595000000000001</v>
      </c>
      <c r="L140" s="54" t="s">
        <v>224</v>
      </c>
      <c r="M140" s="57" t="s">
        <v>16</v>
      </c>
      <c r="N140" s="54" t="s">
        <v>16</v>
      </c>
      <c r="O140" s="59">
        <v>5.8000000000000003E-2</v>
      </c>
    </row>
    <row r="141" spans="1:15" s="4" customFormat="1" ht="18.75" customHeight="1" x14ac:dyDescent="0.25">
      <c r="A141" s="52">
        <v>44105</v>
      </c>
      <c r="B141" s="14" t="s">
        <v>16</v>
      </c>
      <c r="C141" s="15" t="s">
        <v>16</v>
      </c>
      <c r="D141" s="14">
        <v>0.248</v>
      </c>
      <c r="E141" s="15" t="s">
        <v>225</v>
      </c>
      <c r="F141" s="53" t="s">
        <v>16</v>
      </c>
      <c r="G141" s="54" t="s">
        <v>16</v>
      </c>
      <c r="H141" s="60">
        <v>5.8999999999999997E-2</v>
      </c>
      <c r="I141" s="56">
        <v>19.094999999999999</v>
      </c>
      <c r="J141" s="54" t="s">
        <v>226</v>
      </c>
      <c r="K141" s="57">
        <v>0.97299999999999998</v>
      </c>
      <c r="L141" s="54" t="s">
        <v>227</v>
      </c>
      <c r="M141" s="57" t="s">
        <v>16</v>
      </c>
      <c r="N141" s="54" t="s">
        <v>16</v>
      </c>
      <c r="O141" s="59">
        <v>3.6999999999999998E-2</v>
      </c>
    </row>
    <row r="142" spans="1:15" s="4" customFormat="1" ht="18.75" customHeight="1" x14ac:dyDescent="0.25">
      <c r="A142" s="52">
        <v>44136</v>
      </c>
      <c r="B142" s="14" t="s">
        <v>16</v>
      </c>
      <c r="C142" s="15" t="s">
        <v>16</v>
      </c>
      <c r="D142" s="14">
        <v>0.79300000000000004</v>
      </c>
      <c r="E142" s="15" t="s">
        <v>228</v>
      </c>
      <c r="F142" s="53" t="s">
        <v>16</v>
      </c>
      <c r="G142" s="54" t="s">
        <v>16</v>
      </c>
      <c r="H142" s="60">
        <v>6.0000000000000001E-3</v>
      </c>
      <c r="I142" s="56">
        <v>21.260999999999999</v>
      </c>
      <c r="J142" s="54" t="s">
        <v>229</v>
      </c>
      <c r="K142" s="57">
        <v>4.0919999999999996</v>
      </c>
      <c r="L142" s="54" t="s">
        <v>230</v>
      </c>
      <c r="M142" s="57" t="s">
        <v>16</v>
      </c>
      <c r="N142" s="54" t="s">
        <v>16</v>
      </c>
      <c r="O142" s="59">
        <v>0.23599999999999999</v>
      </c>
    </row>
    <row r="143" spans="1:15" s="4" customFormat="1" ht="18.75" customHeight="1" x14ac:dyDescent="0.25">
      <c r="A143" s="52">
        <v>44166</v>
      </c>
      <c r="B143" s="14" t="s">
        <v>16</v>
      </c>
      <c r="C143" s="15" t="s">
        <v>16</v>
      </c>
      <c r="D143" s="14">
        <v>6.8250000000000002</v>
      </c>
      <c r="E143" s="15" t="s">
        <v>231</v>
      </c>
      <c r="F143" s="53" t="s">
        <v>16</v>
      </c>
      <c r="G143" s="54" t="s">
        <v>16</v>
      </c>
      <c r="H143" s="60">
        <v>0.157</v>
      </c>
      <c r="I143" s="56">
        <v>20.010000000000002</v>
      </c>
      <c r="J143" s="54" t="s">
        <v>232</v>
      </c>
      <c r="K143" s="57">
        <v>6.4109999999999996</v>
      </c>
      <c r="L143" s="54" t="s">
        <v>233</v>
      </c>
      <c r="M143" s="57">
        <v>0.995</v>
      </c>
      <c r="N143" s="54" t="s">
        <v>234</v>
      </c>
      <c r="O143" s="59">
        <v>5.7000000000000002E-2</v>
      </c>
    </row>
    <row r="144" spans="1:15" s="4" customFormat="1" ht="18.75" customHeight="1" x14ac:dyDescent="0.25">
      <c r="A144" s="52">
        <v>44197</v>
      </c>
      <c r="B144" s="14" t="s">
        <v>16</v>
      </c>
      <c r="C144" s="15" t="s">
        <v>16</v>
      </c>
      <c r="D144" s="14">
        <v>0.20699999999999999</v>
      </c>
      <c r="E144" s="15" t="s">
        <v>235</v>
      </c>
      <c r="F144" s="53" t="s">
        <v>16</v>
      </c>
      <c r="G144" s="54" t="s">
        <v>16</v>
      </c>
      <c r="H144" s="60">
        <v>3.0700000000000002E-2</v>
      </c>
      <c r="I144" s="56">
        <v>24.558</v>
      </c>
      <c r="J144" s="54" t="s">
        <v>236</v>
      </c>
      <c r="K144" s="57">
        <v>7.4130000000000003</v>
      </c>
      <c r="L144" s="54" t="s">
        <v>237</v>
      </c>
      <c r="M144" s="57" t="s">
        <v>16</v>
      </c>
      <c r="N144" s="54" t="s">
        <v>16</v>
      </c>
      <c r="O144" s="59">
        <v>0.05</v>
      </c>
    </row>
    <row r="145" spans="1:19" s="4" customFormat="1" ht="18.75" customHeight="1" x14ac:dyDescent="0.25">
      <c r="A145" s="52">
        <v>44228</v>
      </c>
      <c r="B145" s="14" t="s">
        <v>16</v>
      </c>
      <c r="C145" s="15" t="s">
        <v>16</v>
      </c>
      <c r="D145" s="14">
        <v>0.251133</v>
      </c>
      <c r="E145" s="15" t="s">
        <v>238</v>
      </c>
      <c r="F145" s="53" t="s">
        <v>16</v>
      </c>
      <c r="G145" s="54" t="s">
        <v>16</v>
      </c>
      <c r="H145" s="60">
        <v>1E-4</v>
      </c>
      <c r="I145" s="56">
        <v>10.016999999999999</v>
      </c>
      <c r="J145" s="54" t="s">
        <v>239</v>
      </c>
      <c r="K145" s="57">
        <v>0.52541099999999996</v>
      </c>
      <c r="L145" s="54" t="s">
        <v>240</v>
      </c>
      <c r="M145" s="57">
        <v>0.76783900000000005</v>
      </c>
      <c r="N145" s="54" t="s">
        <v>241</v>
      </c>
      <c r="O145" s="59">
        <v>0.14199999999999999</v>
      </c>
    </row>
    <row r="146" spans="1:19" s="4" customFormat="1" ht="18.75" customHeight="1" x14ac:dyDescent="0.25">
      <c r="A146" s="52">
        <v>44256</v>
      </c>
      <c r="B146" s="14" t="s">
        <v>16</v>
      </c>
      <c r="C146" s="15" t="s">
        <v>16</v>
      </c>
      <c r="D146" s="14">
        <v>0.23300000000000001</v>
      </c>
      <c r="E146" s="15" t="s">
        <v>242</v>
      </c>
      <c r="F146" s="53" t="s">
        <v>16</v>
      </c>
      <c r="G146" s="54" t="s">
        <v>16</v>
      </c>
      <c r="H146" s="60">
        <v>270.80799999999999</v>
      </c>
      <c r="I146" s="56">
        <v>28.193000000000001</v>
      </c>
      <c r="J146" s="54" t="s">
        <v>243</v>
      </c>
      <c r="K146" s="57">
        <v>11.134</v>
      </c>
      <c r="L146" s="54" t="s">
        <v>244</v>
      </c>
      <c r="M146" s="57">
        <v>0.14299999999999999</v>
      </c>
      <c r="N146" s="54" t="s">
        <v>245</v>
      </c>
      <c r="O146" s="59">
        <v>1.631</v>
      </c>
    </row>
    <row r="147" spans="1:19" s="4" customFormat="1" ht="18.75" customHeight="1" x14ac:dyDescent="0.25">
      <c r="A147" s="52">
        <v>44287</v>
      </c>
      <c r="B147" s="14" t="s">
        <v>16</v>
      </c>
      <c r="C147" s="15" t="s">
        <v>16</v>
      </c>
      <c r="D147" s="14">
        <v>1.0980000000000001</v>
      </c>
      <c r="E147" s="15" t="s">
        <v>246</v>
      </c>
      <c r="F147" s="53" t="s">
        <v>16</v>
      </c>
      <c r="G147" s="54" t="s">
        <v>16</v>
      </c>
      <c r="H147" s="60">
        <v>3.3000000000000002E-2</v>
      </c>
      <c r="I147" s="56">
        <v>3.8180000000000001</v>
      </c>
      <c r="J147" s="54" t="s">
        <v>247</v>
      </c>
      <c r="K147" s="57">
        <v>1.6839999999999999</v>
      </c>
      <c r="L147" s="54" t="s">
        <v>248</v>
      </c>
      <c r="M147" s="57">
        <v>9.1999999999999998E-2</v>
      </c>
      <c r="N147" s="54">
        <v>57.25</v>
      </c>
      <c r="O147" s="59">
        <v>0.307</v>
      </c>
    </row>
    <row r="148" spans="1:19" s="4" customFormat="1" ht="18.75" customHeight="1" x14ac:dyDescent="0.25">
      <c r="A148" s="52">
        <v>44317</v>
      </c>
      <c r="B148" s="14" t="s">
        <v>16</v>
      </c>
      <c r="C148" s="15" t="s">
        <v>16</v>
      </c>
      <c r="D148" s="14">
        <v>0.2964</v>
      </c>
      <c r="E148" s="15" t="s">
        <v>249</v>
      </c>
      <c r="F148" s="53" t="s">
        <v>16</v>
      </c>
      <c r="G148" s="54" t="s">
        <v>16</v>
      </c>
      <c r="H148" s="60">
        <v>7.0000000000000001E-3</v>
      </c>
      <c r="I148" s="56">
        <v>32</v>
      </c>
      <c r="J148" s="54" t="s">
        <v>250</v>
      </c>
      <c r="K148" s="57">
        <v>6.7145000000000001</v>
      </c>
      <c r="L148" s="54" t="s">
        <v>251</v>
      </c>
      <c r="M148" s="57">
        <v>0.35846</v>
      </c>
      <c r="N148" s="54" t="s">
        <v>252</v>
      </c>
      <c r="O148" s="59">
        <v>0.35499999999999998</v>
      </c>
    </row>
    <row r="149" spans="1:19" s="4" customFormat="1" ht="18.75" customHeight="1" x14ac:dyDescent="0.25">
      <c r="A149" s="52">
        <v>44348</v>
      </c>
      <c r="B149" s="14" t="s">
        <v>16</v>
      </c>
      <c r="C149" s="15" t="s">
        <v>16</v>
      </c>
      <c r="D149" s="14">
        <v>8.0090000000000003</v>
      </c>
      <c r="E149" s="15" t="s">
        <v>253</v>
      </c>
      <c r="F149" s="53" t="s">
        <v>16</v>
      </c>
      <c r="G149" s="54" t="s">
        <v>16</v>
      </c>
      <c r="H149" s="60">
        <v>0.6</v>
      </c>
      <c r="I149" s="56">
        <v>185.49299999999999</v>
      </c>
      <c r="J149" s="54" t="s">
        <v>254</v>
      </c>
      <c r="K149" s="57">
        <v>11.778</v>
      </c>
      <c r="L149" s="54" t="s">
        <v>255</v>
      </c>
      <c r="M149" s="57">
        <v>1.17</v>
      </c>
      <c r="N149" s="54" t="s">
        <v>256</v>
      </c>
      <c r="O149" s="59">
        <v>0.189</v>
      </c>
    </row>
    <row r="150" spans="1:19" s="4" customFormat="1" ht="18.75" customHeight="1" x14ac:dyDescent="0.25">
      <c r="A150" s="52">
        <v>44378</v>
      </c>
      <c r="B150" s="14" t="s">
        <v>16</v>
      </c>
      <c r="C150" s="15" t="s">
        <v>16</v>
      </c>
      <c r="D150" s="14">
        <v>1.1599999999999999</v>
      </c>
      <c r="E150" s="15" t="s">
        <v>257</v>
      </c>
      <c r="F150" s="53" t="s">
        <v>16</v>
      </c>
      <c r="G150" s="54" t="s">
        <v>16</v>
      </c>
      <c r="H150" s="60" t="s">
        <v>16</v>
      </c>
      <c r="I150" s="56">
        <v>1</v>
      </c>
      <c r="J150" s="54">
        <v>43.23</v>
      </c>
      <c r="K150" s="57">
        <v>7.468</v>
      </c>
      <c r="L150" s="54" t="s">
        <v>258</v>
      </c>
      <c r="M150" s="57" t="s">
        <v>16</v>
      </c>
      <c r="N150" s="54" t="s">
        <v>16</v>
      </c>
      <c r="O150" s="59">
        <v>0.44800000000000001</v>
      </c>
    </row>
    <row r="151" spans="1:19" s="4" customFormat="1" ht="18.75" customHeight="1" x14ac:dyDescent="0.25">
      <c r="A151" s="52">
        <v>44409</v>
      </c>
      <c r="B151" s="14" t="s">
        <v>16</v>
      </c>
      <c r="C151" s="15" t="s">
        <v>16</v>
      </c>
      <c r="D151" s="14">
        <v>0.61130200000000001</v>
      </c>
      <c r="E151" s="15" t="s">
        <v>259</v>
      </c>
      <c r="F151" s="53" t="s">
        <v>16</v>
      </c>
      <c r="G151" s="54" t="s">
        <v>16</v>
      </c>
      <c r="H151" s="60">
        <v>4.0000000000000001E-3</v>
      </c>
      <c r="I151" s="56">
        <v>14.474</v>
      </c>
      <c r="J151" s="54" t="s">
        <v>260</v>
      </c>
      <c r="K151" s="57">
        <v>0.53754900000000005</v>
      </c>
      <c r="L151" s="54" t="s">
        <v>261</v>
      </c>
      <c r="M151" s="57" t="s">
        <v>16</v>
      </c>
      <c r="N151" s="54" t="s">
        <v>16</v>
      </c>
      <c r="O151" s="59">
        <v>7.0999999999999994E-2</v>
      </c>
    </row>
    <row r="152" spans="1:19" s="4" customFormat="1" ht="18.75" customHeight="1" x14ac:dyDescent="0.25">
      <c r="A152" s="52">
        <v>44440</v>
      </c>
      <c r="B152" s="14" t="s">
        <v>16</v>
      </c>
      <c r="C152" s="15" t="s">
        <v>16</v>
      </c>
      <c r="D152" s="14">
        <v>2.536</v>
      </c>
      <c r="E152" s="15" t="s">
        <v>275</v>
      </c>
      <c r="F152" s="53" t="s">
        <v>16</v>
      </c>
      <c r="G152" s="54" t="s">
        <v>16</v>
      </c>
      <c r="H152" s="60">
        <v>0.52300000000000002</v>
      </c>
      <c r="I152" s="56">
        <v>43.218000000000004</v>
      </c>
      <c r="J152" s="54" t="s">
        <v>274</v>
      </c>
      <c r="K152" s="57">
        <v>11.393000000000001</v>
      </c>
      <c r="L152" s="54" t="s">
        <v>276</v>
      </c>
      <c r="M152" s="57" t="s">
        <v>16</v>
      </c>
      <c r="N152" s="54" t="s">
        <v>16</v>
      </c>
      <c r="O152" s="59">
        <v>8.1000000000000003E-2</v>
      </c>
    </row>
    <row r="153" spans="1:19" s="4" customFormat="1" ht="11.25" customHeight="1" thickBot="1" x14ac:dyDescent="0.3">
      <c r="A153" s="61"/>
      <c r="B153" s="62"/>
      <c r="C153" s="62"/>
      <c r="D153" s="62"/>
      <c r="E153" s="62"/>
      <c r="F153" s="63"/>
      <c r="G153" s="64"/>
      <c r="H153" s="65"/>
      <c r="I153" s="66"/>
      <c r="J153" s="67"/>
      <c r="K153" s="68"/>
      <c r="L153" s="64"/>
      <c r="M153" s="69"/>
      <c r="N153" s="69"/>
      <c r="O153" s="70"/>
    </row>
    <row r="154" spans="1:19" s="27" customFormat="1" ht="18" customHeight="1" thickTop="1" x14ac:dyDescent="0.25">
      <c r="A154" s="26" t="s">
        <v>262</v>
      </c>
      <c r="B154" s="26"/>
      <c r="C154" s="26"/>
      <c r="D154" s="26"/>
    </row>
    <row r="155" spans="1:19" s="18" customFormat="1" ht="22.5" customHeight="1" x14ac:dyDescent="0.3">
      <c r="Q155" s="4"/>
      <c r="R155" s="4"/>
      <c r="S155" s="4"/>
    </row>
    <row r="156" spans="1:19" s="18" customFormat="1" ht="16.5" customHeight="1" x14ac:dyDescent="0.3">
      <c r="Q156" s="4"/>
      <c r="R156" s="4"/>
      <c r="S156" s="4"/>
    </row>
    <row r="157" spans="1:19" s="18" customFormat="1" ht="16.5" hidden="1" x14ac:dyDescent="0.3">
      <c r="Q157" s="4"/>
      <c r="R157" s="4"/>
      <c r="S157" s="4"/>
    </row>
    <row r="158" spans="1:19" s="18" customFormat="1" ht="16.5" hidden="1" x14ac:dyDescent="0.3">
      <c r="I158" s="18">
        <v>1820487</v>
      </c>
      <c r="J158" s="18">
        <v>2.6183999999999998</v>
      </c>
      <c r="K158" s="18">
        <f>I158*J158</f>
        <v>4766763.1607999997</v>
      </c>
      <c r="Q158" s="4"/>
      <c r="R158" s="4"/>
      <c r="S158" s="4"/>
    </row>
    <row r="159" spans="1:19" s="18" customFormat="1" ht="16.5" hidden="1" x14ac:dyDescent="0.3">
      <c r="I159" s="18">
        <v>747</v>
      </c>
      <c r="J159" s="18">
        <v>2.5840000000000001</v>
      </c>
      <c r="K159" s="18">
        <f>I159*J159</f>
        <v>1930.248</v>
      </c>
      <c r="Q159" s="4"/>
      <c r="R159" s="4"/>
      <c r="S159" s="4"/>
    </row>
    <row r="160" spans="1:19" s="18" customFormat="1" ht="16.5" hidden="1" x14ac:dyDescent="0.3">
      <c r="I160" s="18">
        <v>157386</v>
      </c>
      <c r="J160" s="18">
        <v>2.6297999999999999</v>
      </c>
      <c r="K160" s="18">
        <f>I160*J160</f>
        <v>413893.70279999997</v>
      </c>
      <c r="N160" s="18">
        <v>34.42</v>
      </c>
      <c r="S160" s="4"/>
    </row>
    <row r="161" spans="2:17" s="18" customFormat="1" ht="16.5" hidden="1" x14ac:dyDescent="0.3">
      <c r="I161" s="18">
        <v>488750</v>
      </c>
      <c r="J161" s="18">
        <v>2.5956000000000001</v>
      </c>
      <c r="K161" s="18">
        <f>I161*J161</f>
        <v>1268599.5</v>
      </c>
    </row>
    <row r="162" spans="2:17" s="18" customFormat="1" ht="16.5" hidden="1" x14ac:dyDescent="0.3">
      <c r="K162" s="18">
        <f>SUM(K158:K161)</f>
        <v>6451186.6115999995</v>
      </c>
      <c r="L162" s="18">
        <f>K162/33.15</f>
        <v>194605.93096832579</v>
      </c>
    </row>
    <row r="163" spans="2:17" s="18" customFormat="1" ht="16.5" hidden="1" x14ac:dyDescent="0.3"/>
    <row r="164" spans="2:17" s="18" customFormat="1" ht="16.5" hidden="1" x14ac:dyDescent="0.3">
      <c r="N164" s="18">
        <v>25500</v>
      </c>
      <c r="O164" s="18">
        <v>2.6023999999999998</v>
      </c>
      <c r="P164" s="18">
        <f>N164*O164</f>
        <v>66361.2</v>
      </c>
    </row>
    <row r="165" spans="2:17" s="18" customFormat="1" ht="16.5" hidden="1" x14ac:dyDescent="0.3">
      <c r="N165" s="18">
        <v>300000</v>
      </c>
      <c r="O165" s="18">
        <v>2.5851000000000002</v>
      </c>
      <c r="P165" s="18">
        <f>N165*O165</f>
        <v>775530</v>
      </c>
    </row>
    <row r="166" spans="2:17" s="18" customFormat="1" ht="16.5" hidden="1" x14ac:dyDescent="0.3">
      <c r="P166" s="18">
        <f>SUM(P164:P165)</f>
        <v>841891.2</v>
      </c>
      <c r="Q166" s="18">
        <f>P166/34.42</f>
        <v>24459.360836722833</v>
      </c>
    </row>
    <row r="167" spans="2:17" s="18" customFormat="1" ht="16.5" hidden="1" x14ac:dyDescent="0.3"/>
    <row r="168" spans="2:17" s="18" customFormat="1" ht="16.5" hidden="1" x14ac:dyDescent="0.3"/>
    <row r="169" spans="2:17" s="18" customFormat="1" ht="16.5" hidden="1" x14ac:dyDescent="0.3"/>
    <row r="170" spans="2:17" ht="16.5" x14ac:dyDescent="0.3">
      <c r="B170" s="18"/>
      <c r="C170" s="18"/>
      <c r="D170" s="18"/>
      <c r="E170" s="18"/>
      <c r="F170" s="18"/>
      <c r="G170" s="18"/>
      <c r="H170" s="18"/>
      <c r="I170" s="18"/>
      <c r="J170" s="18"/>
      <c r="K170" s="18"/>
      <c r="L170" s="18"/>
      <c r="M170" s="18"/>
      <c r="N170" s="18"/>
      <c r="O170" s="18"/>
      <c r="P170" s="18"/>
      <c r="Q170" s="18"/>
    </row>
    <row r="173" spans="2:17" hidden="1" x14ac:dyDescent="0.25"/>
    <row r="174" spans="2:17" hidden="1" x14ac:dyDescent="0.25">
      <c r="I174" s="72" t="s">
        <v>263</v>
      </c>
    </row>
    <row r="175" spans="2:17" hidden="1" x14ac:dyDescent="0.25">
      <c r="H175" s="71" t="s">
        <v>264</v>
      </c>
      <c r="I175" s="73">
        <v>616339</v>
      </c>
      <c r="J175" s="71">
        <v>2.2462</v>
      </c>
      <c r="K175" s="74">
        <f t="shared" ref="K175:K185" si="0">I175*J175</f>
        <v>1384420.6617999999</v>
      </c>
    </row>
    <row r="176" spans="2:17" hidden="1" x14ac:dyDescent="0.25">
      <c r="I176" s="73">
        <v>18627</v>
      </c>
      <c r="J176" s="71">
        <v>2.2040000000000002</v>
      </c>
      <c r="K176" s="74">
        <f t="shared" si="0"/>
        <v>41053.908000000003</v>
      </c>
    </row>
    <row r="177" spans="8:14" hidden="1" x14ac:dyDescent="0.25">
      <c r="I177" s="71">
        <v>41066</v>
      </c>
      <c r="J177" s="71">
        <v>2.1720999999999999</v>
      </c>
      <c r="K177" s="71">
        <f t="shared" si="0"/>
        <v>89199.458599999998</v>
      </c>
    </row>
    <row r="178" spans="8:14" hidden="1" x14ac:dyDescent="0.25">
      <c r="K178" s="71">
        <f t="shared" si="0"/>
        <v>0</v>
      </c>
    </row>
    <row r="179" spans="8:14" hidden="1" x14ac:dyDescent="0.25">
      <c r="K179" s="71">
        <f t="shared" si="0"/>
        <v>0</v>
      </c>
    </row>
    <row r="180" spans="8:14" hidden="1" x14ac:dyDescent="0.25">
      <c r="K180" s="71">
        <f t="shared" si="0"/>
        <v>0</v>
      </c>
    </row>
    <row r="181" spans="8:14" hidden="1" x14ac:dyDescent="0.25">
      <c r="K181" s="71">
        <f t="shared" si="0"/>
        <v>0</v>
      </c>
    </row>
    <row r="182" spans="8:14" hidden="1" x14ac:dyDescent="0.25">
      <c r="K182" s="71">
        <f t="shared" si="0"/>
        <v>0</v>
      </c>
    </row>
    <row r="183" spans="8:14" hidden="1" x14ac:dyDescent="0.25">
      <c r="K183" s="71">
        <f t="shared" si="0"/>
        <v>0</v>
      </c>
    </row>
    <row r="184" spans="8:14" hidden="1" x14ac:dyDescent="0.25">
      <c r="K184" s="71">
        <f t="shared" si="0"/>
        <v>0</v>
      </c>
    </row>
    <row r="185" spans="8:14" hidden="1" x14ac:dyDescent="0.25">
      <c r="K185" s="71">
        <f t="shared" si="0"/>
        <v>0</v>
      </c>
    </row>
    <row r="186" spans="8:14" ht="15.75" hidden="1" thickBot="1" x14ac:dyDescent="0.3">
      <c r="I186" s="75">
        <f>SUM(I175:I185)</f>
        <v>676032</v>
      </c>
      <c r="J186" s="76"/>
      <c r="K186" s="75">
        <f>SUM(K175:K185)</f>
        <v>1514674.0284</v>
      </c>
      <c r="L186" s="71">
        <v>39.399299999999997</v>
      </c>
      <c r="M186" s="71" t="s">
        <v>265</v>
      </c>
      <c r="N186" s="77"/>
    </row>
    <row r="187" spans="8:14" hidden="1" x14ac:dyDescent="0.25">
      <c r="I187" s="73"/>
      <c r="K187" s="74"/>
      <c r="N187" s="78"/>
    </row>
    <row r="188" spans="8:14" hidden="1" x14ac:dyDescent="0.25">
      <c r="I188" s="73"/>
      <c r="K188" s="74"/>
      <c r="N188" s="78"/>
    </row>
    <row r="189" spans="8:14" ht="15.75" hidden="1" thickBot="1" x14ac:dyDescent="0.3">
      <c r="I189" s="75"/>
      <c r="J189" s="76"/>
      <c r="K189" s="75"/>
      <c r="L189" s="73">
        <f>K186/$L$186</f>
        <v>38444.186277421177</v>
      </c>
      <c r="M189" s="73"/>
    </row>
    <row r="190" spans="8:14" hidden="1" x14ac:dyDescent="0.25">
      <c r="M190" s="71">
        <f>L189/1000000</f>
        <v>3.8444186277421175E-2</v>
      </c>
    </row>
    <row r="191" spans="8:14" hidden="1" x14ac:dyDescent="0.25">
      <c r="I191" s="71" t="s">
        <v>266</v>
      </c>
    </row>
    <row r="192" spans="8:14" hidden="1" x14ac:dyDescent="0.25">
      <c r="H192" s="71" t="s">
        <v>264</v>
      </c>
      <c r="I192" s="71">
        <v>1501500</v>
      </c>
      <c r="J192" s="71">
        <v>2.3689</v>
      </c>
      <c r="K192" s="71">
        <f t="shared" ref="K192:K198" si="1">I192*J192</f>
        <v>3556903.35</v>
      </c>
    </row>
    <row r="193" spans="8:13" hidden="1" x14ac:dyDescent="0.25">
      <c r="I193" s="71">
        <v>753285.5</v>
      </c>
      <c r="J193" s="71">
        <v>2.2999999999999998</v>
      </c>
      <c r="K193" s="71">
        <f t="shared" si="1"/>
        <v>1732556.65</v>
      </c>
    </row>
    <row r="194" spans="8:13" hidden="1" x14ac:dyDescent="0.25">
      <c r="K194" s="71">
        <f t="shared" si="1"/>
        <v>0</v>
      </c>
    </row>
    <row r="195" spans="8:13" hidden="1" x14ac:dyDescent="0.25">
      <c r="K195" s="71">
        <f t="shared" si="1"/>
        <v>0</v>
      </c>
    </row>
    <row r="196" spans="8:13" hidden="1" x14ac:dyDescent="0.25">
      <c r="K196" s="71">
        <f t="shared" si="1"/>
        <v>0</v>
      </c>
    </row>
    <row r="197" spans="8:13" hidden="1" x14ac:dyDescent="0.25">
      <c r="K197" s="71">
        <f t="shared" si="1"/>
        <v>0</v>
      </c>
    </row>
    <row r="198" spans="8:13" hidden="1" x14ac:dyDescent="0.25">
      <c r="K198" s="71">
        <f t="shared" si="1"/>
        <v>0</v>
      </c>
    </row>
    <row r="199" spans="8:13" hidden="1" x14ac:dyDescent="0.25">
      <c r="I199" s="79">
        <f>SUM(I192:I198)</f>
        <v>2254785.5</v>
      </c>
      <c r="K199" s="74">
        <f>SUM(K192:K198)</f>
        <v>5289460</v>
      </c>
      <c r="L199" s="73">
        <f>K199/$L$186</f>
        <v>134252.63900627676</v>
      </c>
      <c r="M199" s="71">
        <f>L199/1000000</f>
        <v>0.13425263900627676</v>
      </c>
    </row>
    <row r="200" spans="8:13" hidden="1" x14ac:dyDescent="0.25">
      <c r="I200" s="74"/>
      <c r="K200" s="74"/>
      <c r="L200" s="73"/>
    </row>
    <row r="201" spans="8:13" hidden="1" x14ac:dyDescent="0.25">
      <c r="H201" s="71" t="s">
        <v>267</v>
      </c>
      <c r="I201" s="73"/>
      <c r="K201" s="73">
        <f>I201*J201</f>
        <v>0</v>
      </c>
      <c r="L201" s="73"/>
    </row>
    <row r="202" spans="8:13" hidden="1" x14ac:dyDescent="0.25">
      <c r="K202" s="73">
        <f>I202*J202</f>
        <v>0</v>
      </c>
    </row>
    <row r="203" spans="8:13" hidden="1" x14ac:dyDescent="0.25">
      <c r="I203" s="74">
        <f>SUM(I201:I202)</f>
        <v>0</v>
      </c>
      <c r="K203" s="74">
        <f>SUM(K201:K202)</f>
        <v>0</v>
      </c>
      <c r="L203" s="71">
        <f>K203/$L$186</f>
        <v>0</v>
      </c>
      <c r="M203" s="71">
        <f>L203/1000000</f>
        <v>0</v>
      </c>
    </row>
    <row r="204" spans="8:13" hidden="1" x14ac:dyDescent="0.25">
      <c r="K204" s="74"/>
    </row>
    <row r="205" spans="8:13" hidden="1" x14ac:dyDescent="0.25">
      <c r="H205" s="71" t="s">
        <v>268</v>
      </c>
      <c r="I205" s="71">
        <v>100000</v>
      </c>
      <c r="J205" s="71">
        <v>40.651600000000002</v>
      </c>
      <c r="K205" s="73">
        <f>I205*J205</f>
        <v>4065160</v>
      </c>
    </row>
    <row r="206" spans="8:13" hidden="1" x14ac:dyDescent="0.25">
      <c r="I206" s="71">
        <v>12100</v>
      </c>
      <c r="J206" s="71">
        <v>41.478000000000002</v>
      </c>
      <c r="K206" s="73">
        <f>I206*J206</f>
        <v>501883.80000000005</v>
      </c>
      <c r="L206" s="73"/>
    </row>
    <row r="207" spans="8:13" hidden="1" x14ac:dyDescent="0.25">
      <c r="L207" s="73"/>
    </row>
    <row r="208" spans="8:13" hidden="1" x14ac:dyDescent="0.25">
      <c r="I208" s="71">
        <f>SUM(I205:I207)</f>
        <v>112100</v>
      </c>
      <c r="K208" s="74">
        <f>SUM(K205:K207)</f>
        <v>4567043.8</v>
      </c>
      <c r="L208" s="73">
        <f>K208/$L$186</f>
        <v>115916.87669577886</v>
      </c>
      <c r="M208" s="71">
        <f>L208/1000000</f>
        <v>0.11591687669577887</v>
      </c>
    </row>
    <row r="209" spans="8:13" hidden="1" x14ac:dyDescent="0.25"/>
    <row r="210" spans="8:13" hidden="1" x14ac:dyDescent="0.25">
      <c r="H210" s="71" t="s">
        <v>269</v>
      </c>
      <c r="I210" s="71">
        <v>143051.21</v>
      </c>
      <c r="J210" s="71">
        <v>23.5489</v>
      </c>
      <c r="K210" s="73">
        <f>I210*J210</f>
        <v>3368698.6391689996</v>
      </c>
    </row>
    <row r="211" spans="8:13" hidden="1" x14ac:dyDescent="0.25">
      <c r="I211" s="71">
        <v>6000</v>
      </c>
      <c r="J211" s="71">
        <v>24.5442</v>
      </c>
      <c r="K211" s="73">
        <f>I211*J211</f>
        <v>147265.20000000001</v>
      </c>
    </row>
    <row r="212" spans="8:13" hidden="1" x14ac:dyDescent="0.25">
      <c r="K212" s="73">
        <f>I212*J212</f>
        <v>0</v>
      </c>
    </row>
    <row r="213" spans="8:13" hidden="1" x14ac:dyDescent="0.25">
      <c r="I213" s="72">
        <f>SUM(I210:I212)</f>
        <v>149051.21</v>
      </c>
      <c r="K213" s="74">
        <f>SUM(K210:K212)</f>
        <v>3515963.8391689998</v>
      </c>
      <c r="L213" s="80">
        <f>K213/$L$186</f>
        <v>89239.246361458208</v>
      </c>
      <c r="M213" s="81">
        <f>L213/1000000</f>
        <v>8.9239246361458205E-2</v>
      </c>
    </row>
    <row r="214" spans="8:13" hidden="1" x14ac:dyDescent="0.25">
      <c r="K214" s="74"/>
    </row>
    <row r="215" spans="8:13" hidden="1" x14ac:dyDescent="0.25">
      <c r="K215" s="74">
        <f>K199+K203+K208+K213</f>
        <v>13372467.639169</v>
      </c>
      <c r="L215" s="71">
        <f>K215/$L$186</f>
        <v>339408.76206351386</v>
      </c>
      <c r="M215" s="82">
        <f>SUM(M199:M214)</f>
        <v>0.33940876206351384</v>
      </c>
    </row>
    <row r="216" spans="8:13" hidden="1" x14ac:dyDescent="0.25"/>
    <row r="217" spans="8:13" hidden="1" x14ac:dyDescent="0.25">
      <c r="K217" s="83" t="s">
        <v>270</v>
      </c>
      <c r="L217" s="82">
        <f>L215/1000000</f>
        <v>0.33940876206351384</v>
      </c>
    </row>
    <row r="218" spans="8:13" hidden="1" x14ac:dyDescent="0.25"/>
  </sheetData>
  <mergeCells count="16">
    <mergeCell ref="N83:N84"/>
    <mergeCell ref="A3:A6"/>
    <mergeCell ref="A81:A84"/>
    <mergeCell ref="B81:H81"/>
    <mergeCell ref="I81:O81"/>
    <mergeCell ref="B83:B84"/>
    <mergeCell ref="C83:C84"/>
    <mergeCell ref="D83:D84"/>
    <mergeCell ref="E83:E84"/>
    <mergeCell ref="F83:F84"/>
    <mergeCell ref="G83:G84"/>
    <mergeCell ref="I83:I84"/>
    <mergeCell ref="J83:J84"/>
    <mergeCell ref="K83:K84"/>
    <mergeCell ref="L83:L84"/>
    <mergeCell ref="M83:M84"/>
  </mergeCells>
  <pageMargins left="0.25" right="0.25" top="0.25" bottom="0.25" header="0.31496062992126" footer="0"/>
  <pageSetup paperSize="9" scale="68"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9"/>
  <sheetViews>
    <sheetView showGridLines="0" zoomScale="85" zoomScaleNormal="85" zoomScaleSheetLayoutView="100" workbookViewId="0">
      <pane xSplit="1" ySplit="79" topLeftCell="B80" activePane="bottomRight" state="frozen"/>
      <selection activeCell="R21" sqref="R21"/>
      <selection pane="topRight" activeCell="R21" sqref="R21"/>
      <selection pane="bottomLeft" activeCell="R21" sqref="R21"/>
      <selection pane="bottomRight"/>
    </sheetView>
  </sheetViews>
  <sheetFormatPr defaultColWidth="8.85546875" defaultRowHeight="14.25" x14ac:dyDescent="0.25"/>
  <cols>
    <col min="1" max="1" width="13.85546875" style="3" customWidth="1"/>
    <col min="2" max="2" width="13.85546875" style="4" customWidth="1"/>
    <col min="3" max="3" width="15" style="4" bestFit="1" customWidth="1"/>
    <col min="4" max="4" width="14.28515625" style="4" bestFit="1" customWidth="1"/>
    <col min="5" max="5" width="15" style="4" bestFit="1" customWidth="1"/>
    <col min="6" max="6" width="12.42578125" style="4" bestFit="1" customWidth="1"/>
    <col min="7" max="7" width="15" style="4" bestFit="1" customWidth="1"/>
    <col min="8" max="8" width="5" style="4" customWidth="1"/>
    <col min="9" max="9" width="15" style="4" bestFit="1" customWidth="1"/>
    <col min="10" max="10" width="13.42578125" style="4" customWidth="1"/>
    <col min="11" max="11" width="15" style="4" bestFit="1" customWidth="1"/>
    <col min="12" max="12" width="19.42578125" style="4" bestFit="1" customWidth="1"/>
    <col min="13" max="13" width="8.85546875" style="4"/>
    <col min="14" max="14" width="8.7109375" style="4" customWidth="1"/>
    <col min="15" max="15" width="8.85546875" style="4"/>
    <col min="16" max="16" width="14.28515625" style="4" bestFit="1" customWidth="1"/>
    <col min="17" max="256" width="8.85546875" style="4"/>
    <col min="257" max="257" width="10.7109375" style="4" customWidth="1"/>
    <col min="258" max="258" width="11.85546875" style="4" bestFit="1" customWidth="1"/>
    <col min="259" max="259" width="15" style="4" bestFit="1" customWidth="1"/>
    <col min="260" max="260" width="14.28515625" style="4" bestFit="1" customWidth="1"/>
    <col min="261" max="261" width="15" style="4" bestFit="1" customWidth="1"/>
    <col min="262" max="262" width="11.28515625" style="4" bestFit="1" customWidth="1"/>
    <col min="263" max="263" width="15" style="4" bestFit="1" customWidth="1"/>
    <col min="264" max="264" width="13.140625" style="4" customWidth="1"/>
    <col min="265" max="265" width="15" style="4" bestFit="1" customWidth="1"/>
    <col min="266" max="266" width="13.42578125" style="4" customWidth="1"/>
    <col min="267" max="267" width="15" style="4" bestFit="1" customWidth="1"/>
    <col min="268" max="268" width="19.42578125" style="4" bestFit="1" customWidth="1"/>
    <col min="269" max="269" width="8.85546875" style="4"/>
    <col min="270" max="270" width="8.7109375" style="4" customWidth="1"/>
    <col min="271" max="271" width="8.85546875" style="4"/>
    <col min="272" max="272" width="14.28515625" style="4" bestFit="1" customWidth="1"/>
    <col min="273" max="512" width="8.85546875" style="4"/>
    <col min="513" max="513" width="10.7109375" style="4" customWidth="1"/>
    <col min="514" max="514" width="11.85546875" style="4" bestFit="1" customWidth="1"/>
    <col min="515" max="515" width="15" style="4" bestFit="1" customWidth="1"/>
    <col min="516" max="516" width="14.28515625" style="4" bestFit="1" customWidth="1"/>
    <col min="517" max="517" width="15" style="4" bestFit="1" customWidth="1"/>
    <col min="518" max="518" width="11.28515625" style="4" bestFit="1" customWidth="1"/>
    <col min="519" max="519" width="15" style="4" bestFit="1" customWidth="1"/>
    <col min="520" max="520" width="13.140625" style="4" customWidth="1"/>
    <col min="521" max="521" width="15" style="4" bestFit="1" customWidth="1"/>
    <col min="522" max="522" width="13.42578125" style="4" customWidth="1"/>
    <col min="523" max="523" width="15" style="4" bestFit="1" customWidth="1"/>
    <col min="524" max="524" width="19.42578125" style="4" bestFit="1" customWidth="1"/>
    <col min="525" max="525" width="8.85546875" style="4"/>
    <col min="526" max="526" width="8.7109375" style="4" customWidth="1"/>
    <col min="527" max="527" width="8.85546875" style="4"/>
    <col min="528" max="528" width="14.28515625" style="4" bestFit="1" customWidth="1"/>
    <col min="529" max="768" width="8.85546875" style="4"/>
    <col min="769" max="769" width="10.7109375" style="4" customWidth="1"/>
    <col min="770" max="770" width="11.85546875" style="4" bestFit="1" customWidth="1"/>
    <col min="771" max="771" width="15" style="4" bestFit="1" customWidth="1"/>
    <col min="772" max="772" width="14.28515625" style="4" bestFit="1" customWidth="1"/>
    <col min="773" max="773" width="15" style="4" bestFit="1" customWidth="1"/>
    <col min="774" max="774" width="11.28515625" style="4" bestFit="1" customWidth="1"/>
    <col min="775" max="775" width="15" style="4" bestFit="1" customWidth="1"/>
    <col min="776" max="776" width="13.140625" style="4" customWidth="1"/>
    <col min="777" max="777" width="15" style="4" bestFit="1" customWidth="1"/>
    <col min="778" max="778" width="13.42578125" style="4" customWidth="1"/>
    <col min="779" max="779" width="15" style="4" bestFit="1" customWidth="1"/>
    <col min="780" max="780" width="19.42578125" style="4" bestFit="1" customWidth="1"/>
    <col min="781" max="781" width="8.85546875" style="4"/>
    <col min="782" max="782" width="8.7109375" style="4" customWidth="1"/>
    <col min="783" max="783" width="8.85546875" style="4"/>
    <col min="784" max="784" width="14.28515625" style="4" bestFit="1" customWidth="1"/>
    <col min="785" max="1024" width="8.85546875" style="4"/>
    <col min="1025" max="1025" width="10.7109375" style="4" customWidth="1"/>
    <col min="1026" max="1026" width="11.85546875" style="4" bestFit="1" customWidth="1"/>
    <col min="1027" max="1027" width="15" style="4" bestFit="1" customWidth="1"/>
    <col min="1028" max="1028" width="14.28515625" style="4" bestFit="1" customWidth="1"/>
    <col min="1029" max="1029" width="15" style="4" bestFit="1" customWidth="1"/>
    <col min="1030" max="1030" width="11.28515625" style="4" bestFit="1" customWidth="1"/>
    <col min="1031" max="1031" width="15" style="4" bestFit="1" customWidth="1"/>
    <col min="1032" max="1032" width="13.140625" style="4" customWidth="1"/>
    <col min="1033" max="1033" width="15" style="4" bestFit="1" customWidth="1"/>
    <col min="1034" max="1034" width="13.42578125" style="4" customWidth="1"/>
    <col min="1035" max="1035" width="15" style="4" bestFit="1" customWidth="1"/>
    <col min="1036" max="1036" width="19.42578125" style="4" bestFit="1" customWidth="1"/>
    <col min="1037" max="1037" width="8.85546875" style="4"/>
    <col min="1038" max="1038" width="8.7109375" style="4" customWidth="1"/>
    <col min="1039" max="1039" width="8.85546875" style="4"/>
    <col min="1040" max="1040" width="14.28515625" style="4" bestFit="1" customWidth="1"/>
    <col min="1041" max="1280" width="8.85546875" style="4"/>
    <col min="1281" max="1281" width="10.7109375" style="4" customWidth="1"/>
    <col min="1282" max="1282" width="11.85546875" style="4" bestFit="1" customWidth="1"/>
    <col min="1283" max="1283" width="15" style="4" bestFit="1" customWidth="1"/>
    <col min="1284" max="1284" width="14.28515625" style="4" bestFit="1" customWidth="1"/>
    <col min="1285" max="1285" width="15" style="4" bestFit="1" customWidth="1"/>
    <col min="1286" max="1286" width="11.28515625" style="4" bestFit="1" customWidth="1"/>
    <col min="1287" max="1287" width="15" style="4" bestFit="1" customWidth="1"/>
    <col min="1288" max="1288" width="13.140625" style="4" customWidth="1"/>
    <col min="1289" max="1289" width="15" style="4" bestFit="1" customWidth="1"/>
    <col min="1290" max="1290" width="13.42578125" style="4" customWidth="1"/>
    <col min="1291" max="1291" width="15" style="4" bestFit="1" customWidth="1"/>
    <col min="1292" max="1292" width="19.42578125" style="4" bestFit="1" customWidth="1"/>
    <col min="1293" max="1293" width="8.85546875" style="4"/>
    <col min="1294" max="1294" width="8.7109375" style="4" customWidth="1"/>
    <col min="1295" max="1295" width="8.85546875" style="4"/>
    <col min="1296" max="1296" width="14.28515625" style="4" bestFit="1" customWidth="1"/>
    <col min="1297" max="1536" width="8.85546875" style="4"/>
    <col min="1537" max="1537" width="10.7109375" style="4" customWidth="1"/>
    <col min="1538" max="1538" width="11.85546875" style="4" bestFit="1" customWidth="1"/>
    <col min="1539" max="1539" width="15" style="4" bestFit="1" customWidth="1"/>
    <col min="1540" max="1540" width="14.28515625" style="4" bestFit="1" customWidth="1"/>
    <col min="1541" max="1541" width="15" style="4" bestFit="1" customWidth="1"/>
    <col min="1542" max="1542" width="11.28515625" style="4" bestFit="1" customWidth="1"/>
    <col min="1543" max="1543" width="15" style="4" bestFit="1" customWidth="1"/>
    <col min="1544" max="1544" width="13.140625" style="4" customWidth="1"/>
    <col min="1545" max="1545" width="15" style="4" bestFit="1" customWidth="1"/>
    <col min="1546" max="1546" width="13.42578125" style="4" customWidth="1"/>
    <col min="1547" max="1547" width="15" style="4" bestFit="1" customWidth="1"/>
    <col min="1548" max="1548" width="19.42578125" style="4" bestFit="1" customWidth="1"/>
    <col min="1549" max="1549" width="8.85546875" style="4"/>
    <col min="1550" max="1550" width="8.7109375" style="4" customWidth="1"/>
    <col min="1551" max="1551" width="8.85546875" style="4"/>
    <col min="1552" max="1552" width="14.28515625" style="4" bestFit="1" customWidth="1"/>
    <col min="1553" max="1792" width="8.85546875" style="4"/>
    <col min="1793" max="1793" width="10.7109375" style="4" customWidth="1"/>
    <col min="1794" max="1794" width="11.85546875" style="4" bestFit="1" customWidth="1"/>
    <col min="1795" max="1795" width="15" style="4" bestFit="1" customWidth="1"/>
    <col min="1796" max="1796" width="14.28515625" style="4" bestFit="1" customWidth="1"/>
    <col min="1797" max="1797" width="15" style="4" bestFit="1" customWidth="1"/>
    <col min="1798" max="1798" width="11.28515625" style="4" bestFit="1" customWidth="1"/>
    <col min="1799" max="1799" width="15" style="4" bestFit="1" customWidth="1"/>
    <col min="1800" max="1800" width="13.140625" style="4" customWidth="1"/>
    <col min="1801" max="1801" width="15" style="4" bestFit="1" customWidth="1"/>
    <col min="1802" max="1802" width="13.42578125" style="4" customWidth="1"/>
    <col min="1803" max="1803" width="15" style="4" bestFit="1" customWidth="1"/>
    <col min="1804" max="1804" width="19.42578125" style="4" bestFit="1" customWidth="1"/>
    <col min="1805" max="1805" width="8.85546875" style="4"/>
    <col min="1806" max="1806" width="8.7109375" style="4" customWidth="1"/>
    <col min="1807" max="1807" width="8.85546875" style="4"/>
    <col min="1808" max="1808" width="14.28515625" style="4" bestFit="1" customWidth="1"/>
    <col min="1809" max="2048" width="8.85546875" style="4"/>
    <col min="2049" max="2049" width="10.7109375" style="4" customWidth="1"/>
    <col min="2050" max="2050" width="11.85546875" style="4" bestFit="1" customWidth="1"/>
    <col min="2051" max="2051" width="15" style="4" bestFit="1" customWidth="1"/>
    <col min="2052" max="2052" width="14.28515625" style="4" bestFit="1" customWidth="1"/>
    <col min="2053" max="2053" width="15" style="4" bestFit="1" customWidth="1"/>
    <col min="2054" max="2054" width="11.28515625" style="4" bestFit="1" customWidth="1"/>
    <col min="2055" max="2055" width="15" style="4" bestFit="1" customWidth="1"/>
    <col min="2056" max="2056" width="13.140625" style="4" customWidth="1"/>
    <col min="2057" max="2057" width="15" style="4" bestFit="1" customWidth="1"/>
    <col min="2058" max="2058" width="13.42578125" style="4" customWidth="1"/>
    <col min="2059" max="2059" width="15" style="4" bestFit="1" customWidth="1"/>
    <col min="2060" max="2060" width="19.42578125" style="4" bestFit="1" customWidth="1"/>
    <col min="2061" max="2061" width="8.85546875" style="4"/>
    <col min="2062" max="2062" width="8.7109375" style="4" customWidth="1"/>
    <col min="2063" max="2063" width="8.85546875" style="4"/>
    <col min="2064" max="2064" width="14.28515625" style="4" bestFit="1" customWidth="1"/>
    <col min="2065" max="2304" width="8.85546875" style="4"/>
    <col min="2305" max="2305" width="10.7109375" style="4" customWidth="1"/>
    <col min="2306" max="2306" width="11.85546875" style="4" bestFit="1" customWidth="1"/>
    <col min="2307" max="2307" width="15" style="4" bestFit="1" customWidth="1"/>
    <col min="2308" max="2308" width="14.28515625" style="4" bestFit="1" customWidth="1"/>
    <col min="2309" max="2309" width="15" style="4" bestFit="1" customWidth="1"/>
    <col min="2310" max="2310" width="11.28515625" style="4" bestFit="1" customWidth="1"/>
    <col min="2311" max="2311" width="15" style="4" bestFit="1" customWidth="1"/>
    <col min="2312" max="2312" width="13.140625" style="4" customWidth="1"/>
    <col min="2313" max="2313" width="15" style="4" bestFit="1" customWidth="1"/>
    <col min="2314" max="2314" width="13.42578125" style="4" customWidth="1"/>
    <col min="2315" max="2315" width="15" style="4" bestFit="1" customWidth="1"/>
    <col min="2316" max="2316" width="19.42578125" style="4" bestFit="1" customWidth="1"/>
    <col min="2317" max="2317" width="8.85546875" style="4"/>
    <col min="2318" max="2318" width="8.7109375" style="4" customWidth="1"/>
    <col min="2319" max="2319" width="8.85546875" style="4"/>
    <col min="2320" max="2320" width="14.28515625" style="4" bestFit="1" customWidth="1"/>
    <col min="2321" max="2560" width="8.85546875" style="4"/>
    <col min="2561" max="2561" width="10.7109375" style="4" customWidth="1"/>
    <col min="2562" max="2562" width="11.85546875" style="4" bestFit="1" customWidth="1"/>
    <col min="2563" max="2563" width="15" style="4" bestFit="1" customWidth="1"/>
    <col min="2564" max="2564" width="14.28515625" style="4" bestFit="1" customWidth="1"/>
    <col min="2565" max="2565" width="15" style="4" bestFit="1" customWidth="1"/>
    <col min="2566" max="2566" width="11.28515625" style="4" bestFit="1" customWidth="1"/>
    <col min="2567" max="2567" width="15" style="4" bestFit="1" customWidth="1"/>
    <col min="2568" max="2568" width="13.140625" style="4" customWidth="1"/>
    <col min="2569" max="2569" width="15" style="4" bestFit="1" customWidth="1"/>
    <col min="2570" max="2570" width="13.42578125" style="4" customWidth="1"/>
    <col min="2571" max="2571" width="15" style="4" bestFit="1" customWidth="1"/>
    <col min="2572" max="2572" width="19.42578125" style="4" bestFit="1" customWidth="1"/>
    <col min="2573" max="2573" width="8.85546875" style="4"/>
    <col min="2574" max="2574" width="8.7109375" style="4" customWidth="1"/>
    <col min="2575" max="2575" width="8.85546875" style="4"/>
    <col min="2576" max="2576" width="14.28515625" style="4" bestFit="1" customWidth="1"/>
    <col min="2577" max="2816" width="8.85546875" style="4"/>
    <col min="2817" max="2817" width="10.7109375" style="4" customWidth="1"/>
    <col min="2818" max="2818" width="11.85546875" style="4" bestFit="1" customWidth="1"/>
    <col min="2819" max="2819" width="15" style="4" bestFit="1" customWidth="1"/>
    <col min="2820" max="2820" width="14.28515625" style="4" bestFit="1" customWidth="1"/>
    <col min="2821" max="2821" width="15" style="4" bestFit="1" customWidth="1"/>
    <col min="2822" max="2822" width="11.28515625" style="4" bestFit="1" customWidth="1"/>
    <col min="2823" max="2823" width="15" style="4" bestFit="1" customWidth="1"/>
    <col min="2824" max="2824" width="13.140625" style="4" customWidth="1"/>
    <col min="2825" max="2825" width="15" style="4" bestFit="1" customWidth="1"/>
    <col min="2826" max="2826" width="13.42578125" style="4" customWidth="1"/>
    <col min="2827" max="2827" width="15" style="4" bestFit="1" customWidth="1"/>
    <col min="2828" max="2828" width="19.42578125" style="4" bestFit="1" customWidth="1"/>
    <col min="2829" max="2829" width="8.85546875" style="4"/>
    <col min="2830" max="2830" width="8.7109375" style="4" customWidth="1"/>
    <col min="2831" max="2831" width="8.85546875" style="4"/>
    <col min="2832" max="2832" width="14.28515625" style="4" bestFit="1" customWidth="1"/>
    <col min="2833" max="3072" width="8.85546875" style="4"/>
    <col min="3073" max="3073" width="10.7109375" style="4" customWidth="1"/>
    <col min="3074" max="3074" width="11.85546875" style="4" bestFit="1" customWidth="1"/>
    <col min="3075" max="3075" width="15" style="4" bestFit="1" customWidth="1"/>
    <col min="3076" max="3076" width="14.28515625" style="4" bestFit="1" customWidth="1"/>
    <col min="3077" max="3077" width="15" style="4" bestFit="1" customWidth="1"/>
    <col min="3078" max="3078" width="11.28515625" style="4" bestFit="1" customWidth="1"/>
    <col min="3079" max="3079" width="15" style="4" bestFit="1" customWidth="1"/>
    <col min="3080" max="3080" width="13.140625" style="4" customWidth="1"/>
    <col min="3081" max="3081" width="15" style="4" bestFit="1" customWidth="1"/>
    <col min="3082" max="3082" width="13.42578125" style="4" customWidth="1"/>
    <col min="3083" max="3083" width="15" style="4" bestFit="1" customWidth="1"/>
    <col min="3084" max="3084" width="19.42578125" style="4" bestFit="1" customWidth="1"/>
    <col min="3085" max="3085" width="8.85546875" style="4"/>
    <col min="3086" max="3086" width="8.7109375" style="4" customWidth="1"/>
    <col min="3087" max="3087" width="8.85546875" style="4"/>
    <col min="3088" max="3088" width="14.28515625" style="4" bestFit="1" customWidth="1"/>
    <col min="3089" max="3328" width="8.85546875" style="4"/>
    <col min="3329" max="3329" width="10.7109375" style="4" customWidth="1"/>
    <col min="3330" max="3330" width="11.85546875" style="4" bestFit="1" customWidth="1"/>
    <col min="3331" max="3331" width="15" style="4" bestFit="1" customWidth="1"/>
    <col min="3332" max="3332" width="14.28515625" style="4" bestFit="1" customWidth="1"/>
    <col min="3333" max="3333" width="15" style="4" bestFit="1" customWidth="1"/>
    <col min="3334" max="3334" width="11.28515625" style="4" bestFit="1" customWidth="1"/>
    <col min="3335" max="3335" width="15" style="4" bestFit="1" customWidth="1"/>
    <col min="3336" max="3336" width="13.140625" style="4" customWidth="1"/>
    <col min="3337" max="3337" width="15" style="4" bestFit="1" customWidth="1"/>
    <col min="3338" max="3338" width="13.42578125" style="4" customWidth="1"/>
    <col min="3339" max="3339" width="15" style="4" bestFit="1" customWidth="1"/>
    <col min="3340" max="3340" width="19.42578125" style="4" bestFit="1" customWidth="1"/>
    <col min="3341" max="3341" width="8.85546875" style="4"/>
    <col min="3342" max="3342" width="8.7109375" style="4" customWidth="1"/>
    <col min="3343" max="3343" width="8.85546875" style="4"/>
    <col min="3344" max="3344" width="14.28515625" style="4" bestFit="1" customWidth="1"/>
    <col min="3345" max="3584" width="8.85546875" style="4"/>
    <col min="3585" max="3585" width="10.7109375" style="4" customWidth="1"/>
    <col min="3586" max="3586" width="11.85546875" style="4" bestFit="1" customWidth="1"/>
    <col min="3587" max="3587" width="15" style="4" bestFit="1" customWidth="1"/>
    <col min="3588" max="3588" width="14.28515625" style="4" bestFit="1" customWidth="1"/>
    <col min="3589" max="3589" width="15" style="4" bestFit="1" customWidth="1"/>
    <col min="3590" max="3590" width="11.28515625" style="4" bestFit="1" customWidth="1"/>
    <col min="3591" max="3591" width="15" style="4" bestFit="1" customWidth="1"/>
    <col min="3592" max="3592" width="13.140625" style="4" customWidth="1"/>
    <col min="3593" max="3593" width="15" style="4" bestFit="1" customWidth="1"/>
    <col min="3594" max="3594" width="13.42578125" style="4" customWidth="1"/>
    <col min="3595" max="3595" width="15" style="4" bestFit="1" customWidth="1"/>
    <col min="3596" max="3596" width="19.42578125" style="4" bestFit="1" customWidth="1"/>
    <col min="3597" max="3597" width="8.85546875" style="4"/>
    <col min="3598" max="3598" width="8.7109375" style="4" customWidth="1"/>
    <col min="3599" max="3599" width="8.85546875" style="4"/>
    <col min="3600" max="3600" width="14.28515625" style="4" bestFit="1" customWidth="1"/>
    <col min="3601" max="3840" width="8.85546875" style="4"/>
    <col min="3841" max="3841" width="10.7109375" style="4" customWidth="1"/>
    <col min="3842" max="3842" width="11.85546875" style="4" bestFit="1" customWidth="1"/>
    <col min="3843" max="3843" width="15" style="4" bestFit="1" customWidth="1"/>
    <col min="3844" max="3844" width="14.28515625" style="4" bestFit="1" customWidth="1"/>
    <col min="3845" max="3845" width="15" style="4" bestFit="1" customWidth="1"/>
    <col min="3846" max="3846" width="11.28515625" style="4" bestFit="1" customWidth="1"/>
    <col min="3847" max="3847" width="15" style="4" bestFit="1" customWidth="1"/>
    <col min="3848" max="3848" width="13.140625" style="4" customWidth="1"/>
    <col min="3849" max="3849" width="15" style="4" bestFit="1" customWidth="1"/>
    <col min="3850" max="3850" width="13.42578125" style="4" customWidth="1"/>
    <col min="3851" max="3851" width="15" style="4" bestFit="1" customWidth="1"/>
    <col min="3852" max="3852" width="19.42578125" style="4" bestFit="1" customWidth="1"/>
    <col min="3853" max="3853" width="8.85546875" style="4"/>
    <col min="3854" max="3854" width="8.7109375" style="4" customWidth="1"/>
    <col min="3855" max="3855" width="8.85546875" style="4"/>
    <col min="3856" max="3856" width="14.28515625" style="4" bestFit="1" customWidth="1"/>
    <col min="3857" max="4096" width="8.85546875" style="4"/>
    <col min="4097" max="4097" width="10.7109375" style="4" customWidth="1"/>
    <col min="4098" max="4098" width="11.85546875" style="4" bestFit="1" customWidth="1"/>
    <col min="4099" max="4099" width="15" style="4" bestFit="1" customWidth="1"/>
    <col min="4100" max="4100" width="14.28515625" style="4" bestFit="1" customWidth="1"/>
    <col min="4101" max="4101" width="15" style="4" bestFit="1" customWidth="1"/>
    <col min="4102" max="4102" width="11.28515625" style="4" bestFit="1" customWidth="1"/>
    <col min="4103" max="4103" width="15" style="4" bestFit="1" customWidth="1"/>
    <col min="4104" max="4104" width="13.140625" style="4" customWidth="1"/>
    <col min="4105" max="4105" width="15" style="4" bestFit="1" customWidth="1"/>
    <col min="4106" max="4106" width="13.42578125" style="4" customWidth="1"/>
    <col min="4107" max="4107" width="15" style="4" bestFit="1" customWidth="1"/>
    <col min="4108" max="4108" width="19.42578125" style="4" bestFit="1" customWidth="1"/>
    <col min="4109" max="4109" width="8.85546875" style="4"/>
    <col min="4110" max="4110" width="8.7109375" style="4" customWidth="1"/>
    <col min="4111" max="4111" width="8.85546875" style="4"/>
    <col min="4112" max="4112" width="14.28515625" style="4" bestFit="1" customWidth="1"/>
    <col min="4113" max="4352" width="8.85546875" style="4"/>
    <col min="4353" max="4353" width="10.7109375" style="4" customWidth="1"/>
    <col min="4354" max="4354" width="11.85546875" style="4" bestFit="1" customWidth="1"/>
    <col min="4355" max="4355" width="15" style="4" bestFit="1" customWidth="1"/>
    <col min="4356" max="4356" width="14.28515625" style="4" bestFit="1" customWidth="1"/>
    <col min="4357" max="4357" width="15" style="4" bestFit="1" customWidth="1"/>
    <col min="4358" max="4358" width="11.28515625" style="4" bestFit="1" customWidth="1"/>
    <col min="4359" max="4359" width="15" style="4" bestFit="1" customWidth="1"/>
    <col min="4360" max="4360" width="13.140625" style="4" customWidth="1"/>
    <col min="4361" max="4361" width="15" style="4" bestFit="1" customWidth="1"/>
    <col min="4362" max="4362" width="13.42578125" style="4" customWidth="1"/>
    <col min="4363" max="4363" width="15" style="4" bestFit="1" customWidth="1"/>
    <col min="4364" max="4364" width="19.42578125" style="4" bestFit="1" customWidth="1"/>
    <col min="4365" max="4365" width="8.85546875" style="4"/>
    <col min="4366" max="4366" width="8.7109375" style="4" customWidth="1"/>
    <col min="4367" max="4367" width="8.85546875" style="4"/>
    <col min="4368" max="4368" width="14.28515625" style="4" bestFit="1" customWidth="1"/>
    <col min="4369" max="4608" width="8.85546875" style="4"/>
    <col min="4609" max="4609" width="10.7109375" style="4" customWidth="1"/>
    <col min="4610" max="4610" width="11.85546875" style="4" bestFit="1" customWidth="1"/>
    <col min="4611" max="4611" width="15" style="4" bestFit="1" customWidth="1"/>
    <col min="4612" max="4612" width="14.28515625" style="4" bestFit="1" customWidth="1"/>
    <col min="4613" max="4613" width="15" style="4" bestFit="1" customWidth="1"/>
    <col min="4614" max="4614" width="11.28515625" style="4" bestFit="1" customWidth="1"/>
    <col min="4615" max="4615" width="15" style="4" bestFit="1" customWidth="1"/>
    <col min="4616" max="4616" width="13.140625" style="4" customWidth="1"/>
    <col min="4617" max="4617" width="15" style="4" bestFit="1" customWidth="1"/>
    <col min="4618" max="4618" width="13.42578125" style="4" customWidth="1"/>
    <col min="4619" max="4619" width="15" style="4" bestFit="1" customWidth="1"/>
    <col min="4620" max="4620" width="19.42578125" style="4" bestFit="1" customWidth="1"/>
    <col min="4621" max="4621" width="8.85546875" style="4"/>
    <col min="4622" max="4622" width="8.7109375" style="4" customWidth="1"/>
    <col min="4623" max="4623" width="8.85546875" style="4"/>
    <col min="4624" max="4624" width="14.28515625" style="4" bestFit="1" customWidth="1"/>
    <col min="4625" max="4864" width="8.85546875" style="4"/>
    <col min="4865" max="4865" width="10.7109375" style="4" customWidth="1"/>
    <col min="4866" max="4866" width="11.85546875" style="4" bestFit="1" customWidth="1"/>
    <col min="4867" max="4867" width="15" style="4" bestFit="1" customWidth="1"/>
    <col min="4868" max="4868" width="14.28515625" style="4" bestFit="1" customWidth="1"/>
    <col min="4869" max="4869" width="15" style="4" bestFit="1" customWidth="1"/>
    <col min="4870" max="4870" width="11.28515625" style="4" bestFit="1" customWidth="1"/>
    <col min="4871" max="4871" width="15" style="4" bestFit="1" customWidth="1"/>
    <col min="4872" max="4872" width="13.140625" style="4" customWidth="1"/>
    <col min="4873" max="4873" width="15" style="4" bestFit="1" customWidth="1"/>
    <col min="4874" max="4874" width="13.42578125" style="4" customWidth="1"/>
    <col min="4875" max="4875" width="15" style="4" bestFit="1" customWidth="1"/>
    <col min="4876" max="4876" width="19.42578125" style="4" bestFit="1" customWidth="1"/>
    <col min="4877" max="4877" width="8.85546875" style="4"/>
    <col min="4878" max="4878" width="8.7109375" style="4" customWidth="1"/>
    <col min="4879" max="4879" width="8.85546875" style="4"/>
    <col min="4880" max="4880" width="14.28515625" style="4" bestFit="1" customWidth="1"/>
    <col min="4881" max="5120" width="8.85546875" style="4"/>
    <col min="5121" max="5121" width="10.7109375" style="4" customWidth="1"/>
    <col min="5122" max="5122" width="11.85546875" style="4" bestFit="1" customWidth="1"/>
    <col min="5123" max="5123" width="15" style="4" bestFit="1" customWidth="1"/>
    <col min="5124" max="5124" width="14.28515625" style="4" bestFit="1" customWidth="1"/>
    <col min="5125" max="5125" width="15" style="4" bestFit="1" customWidth="1"/>
    <col min="5126" max="5126" width="11.28515625" style="4" bestFit="1" customWidth="1"/>
    <col min="5127" max="5127" width="15" style="4" bestFit="1" customWidth="1"/>
    <col min="5128" max="5128" width="13.140625" style="4" customWidth="1"/>
    <col min="5129" max="5129" width="15" style="4" bestFit="1" customWidth="1"/>
    <col min="5130" max="5130" width="13.42578125" style="4" customWidth="1"/>
    <col min="5131" max="5131" width="15" style="4" bestFit="1" customWidth="1"/>
    <col min="5132" max="5132" width="19.42578125" style="4" bestFit="1" customWidth="1"/>
    <col min="5133" max="5133" width="8.85546875" style="4"/>
    <col min="5134" max="5134" width="8.7109375" style="4" customWidth="1"/>
    <col min="5135" max="5135" width="8.85546875" style="4"/>
    <col min="5136" max="5136" width="14.28515625" style="4" bestFit="1" customWidth="1"/>
    <col min="5137" max="5376" width="8.85546875" style="4"/>
    <col min="5377" max="5377" width="10.7109375" style="4" customWidth="1"/>
    <col min="5378" max="5378" width="11.85546875" style="4" bestFit="1" customWidth="1"/>
    <col min="5379" max="5379" width="15" style="4" bestFit="1" customWidth="1"/>
    <col min="5380" max="5380" width="14.28515625" style="4" bestFit="1" customWidth="1"/>
    <col min="5381" max="5381" width="15" style="4" bestFit="1" customWidth="1"/>
    <col min="5382" max="5382" width="11.28515625" style="4" bestFit="1" customWidth="1"/>
    <col min="5383" max="5383" width="15" style="4" bestFit="1" customWidth="1"/>
    <col min="5384" max="5384" width="13.140625" style="4" customWidth="1"/>
    <col min="5385" max="5385" width="15" style="4" bestFit="1" customWidth="1"/>
    <col min="5386" max="5386" width="13.42578125" style="4" customWidth="1"/>
    <col min="5387" max="5387" width="15" style="4" bestFit="1" customWidth="1"/>
    <col min="5388" max="5388" width="19.42578125" style="4" bestFit="1" customWidth="1"/>
    <col min="5389" max="5389" width="8.85546875" style="4"/>
    <col min="5390" max="5390" width="8.7109375" style="4" customWidth="1"/>
    <col min="5391" max="5391" width="8.85546875" style="4"/>
    <col min="5392" max="5392" width="14.28515625" style="4" bestFit="1" customWidth="1"/>
    <col min="5393" max="5632" width="8.85546875" style="4"/>
    <col min="5633" max="5633" width="10.7109375" style="4" customWidth="1"/>
    <col min="5634" max="5634" width="11.85546875" style="4" bestFit="1" customWidth="1"/>
    <col min="5635" max="5635" width="15" style="4" bestFit="1" customWidth="1"/>
    <col min="5636" max="5636" width="14.28515625" style="4" bestFit="1" customWidth="1"/>
    <col min="5637" max="5637" width="15" style="4" bestFit="1" customWidth="1"/>
    <col min="5638" max="5638" width="11.28515625" style="4" bestFit="1" customWidth="1"/>
    <col min="5639" max="5639" width="15" style="4" bestFit="1" customWidth="1"/>
    <col min="5640" max="5640" width="13.140625" style="4" customWidth="1"/>
    <col min="5641" max="5641" width="15" style="4" bestFit="1" customWidth="1"/>
    <col min="5642" max="5642" width="13.42578125" style="4" customWidth="1"/>
    <col min="5643" max="5643" width="15" style="4" bestFit="1" customWidth="1"/>
    <col min="5644" max="5644" width="19.42578125" style="4" bestFit="1" customWidth="1"/>
    <col min="5645" max="5645" width="8.85546875" style="4"/>
    <col min="5646" max="5646" width="8.7109375" style="4" customWidth="1"/>
    <col min="5647" max="5647" width="8.85546875" style="4"/>
    <col min="5648" max="5648" width="14.28515625" style="4" bestFit="1" customWidth="1"/>
    <col min="5649" max="5888" width="8.85546875" style="4"/>
    <col min="5889" max="5889" width="10.7109375" style="4" customWidth="1"/>
    <col min="5890" max="5890" width="11.85546875" style="4" bestFit="1" customWidth="1"/>
    <col min="5891" max="5891" width="15" style="4" bestFit="1" customWidth="1"/>
    <col min="5892" max="5892" width="14.28515625" style="4" bestFit="1" customWidth="1"/>
    <col min="5893" max="5893" width="15" style="4" bestFit="1" customWidth="1"/>
    <col min="5894" max="5894" width="11.28515625" style="4" bestFit="1" customWidth="1"/>
    <col min="5895" max="5895" width="15" style="4" bestFit="1" customWidth="1"/>
    <col min="5896" max="5896" width="13.140625" style="4" customWidth="1"/>
    <col min="5897" max="5897" width="15" style="4" bestFit="1" customWidth="1"/>
    <col min="5898" max="5898" width="13.42578125" style="4" customWidth="1"/>
    <col min="5899" max="5899" width="15" style="4" bestFit="1" customWidth="1"/>
    <col min="5900" max="5900" width="19.42578125" style="4" bestFit="1" customWidth="1"/>
    <col min="5901" max="5901" width="8.85546875" style="4"/>
    <col min="5902" max="5902" width="8.7109375" style="4" customWidth="1"/>
    <col min="5903" max="5903" width="8.85546875" style="4"/>
    <col min="5904" max="5904" width="14.28515625" style="4" bestFit="1" customWidth="1"/>
    <col min="5905" max="6144" width="8.85546875" style="4"/>
    <col min="6145" max="6145" width="10.7109375" style="4" customWidth="1"/>
    <col min="6146" max="6146" width="11.85546875" style="4" bestFit="1" customWidth="1"/>
    <col min="6147" max="6147" width="15" style="4" bestFit="1" customWidth="1"/>
    <col min="6148" max="6148" width="14.28515625" style="4" bestFit="1" customWidth="1"/>
    <col min="6149" max="6149" width="15" style="4" bestFit="1" customWidth="1"/>
    <col min="6150" max="6150" width="11.28515625" style="4" bestFit="1" customWidth="1"/>
    <col min="6151" max="6151" width="15" style="4" bestFit="1" customWidth="1"/>
    <col min="6152" max="6152" width="13.140625" style="4" customWidth="1"/>
    <col min="6153" max="6153" width="15" style="4" bestFit="1" customWidth="1"/>
    <col min="6154" max="6154" width="13.42578125" style="4" customWidth="1"/>
    <col min="6155" max="6155" width="15" style="4" bestFit="1" customWidth="1"/>
    <col min="6156" max="6156" width="19.42578125" style="4" bestFit="1" customWidth="1"/>
    <col min="6157" max="6157" width="8.85546875" style="4"/>
    <col min="6158" max="6158" width="8.7109375" style="4" customWidth="1"/>
    <col min="6159" max="6159" width="8.85546875" style="4"/>
    <col min="6160" max="6160" width="14.28515625" style="4" bestFit="1" customWidth="1"/>
    <col min="6161" max="6400" width="8.85546875" style="4"/>
    <col min="6401" max="6401" width="10.7109375" style="4" customWidth="1"/>
    <col min="6402" max="6402" width="11.85546875" style="4" bestFit="1" customWidth="1"/>
    <col min="6403" max="6403" width="15" style="4" bestFit="1" customWidth="1"/>
    <col min="6404" max="6404" width="14.28515625" style="4" bestFit="1" customWidth="1"/>
    <col min="6405" max="6405" width="15" style="4" bestFit="1" customWidth="1"/>
    <col min="6406" max="6406" width="11.28515625" style="4" bestFit="1" customWidth="1"/>
    <col min="6407" max="6407" width="15" style="4" bestFit="1" customWidth="1"/>
    <col min="6408" max="6408" width="13.140625" style="4" customWidth="1"/>
    <col min="6409" max="6409" width="15" style="4" bestFit="1" customWidth="1"/>
    <col min="6410" max="6410" width="13.42578125" style="4" customWidth="1"/>
    <col min="6411" max="6411" width="15" style="4" bestFit="1" customWidth="1"/>
    <col min="6412" max="6412" width="19.42578125" style="4" bestFit="1" customWidth="1"/>
    <col min="6413" max="6413" width="8.85546875" style="4"/>
    <col min="6414" max="6414" width="8.7109375" style="4" customWidth="1"/>
    <col min="6415" max="6415" width="8.85546875" style="4"/>
    <col min="6416" max="6416" width="14.28515625" style="4" bestFit="1" customWidth="1"/>
    <col min="6417" max="6656" width="8.85546875" style="4"/>
    <col min="6657" max="6657" width="10.7109375" style="4" customWidth="1"/>
    <col min="6658" max="6658" width="11.85546875" style="4" bestFit="1" customWidth="1"/>
    <col min="6659" max="6659" width="15" style="4" bestFit="1" customWidth="1"/>
    <col min="6660" max="6660" width="14.28515625" style="4" bestFit="1" customWidth="1"/>
    <col min="6661" max="6661" width="15" style="4" bestFit="1" customWidth="1"/>
    <col min="6662" max="6662" width="11.28515625" style="4" bestFit="1" customWidth="1"/>
    <col min="6663" max="6663" width="15" style="4" bestFit="1" customWidth="1"/>
    <col min="6664" max="6664" width="13.140625" style="4" customWidth="1"/>
    <col min="6665" max="6665" width="15" style="4" bestFit="1" customWidth="1"/>
    <col min="6666" max="6666" width="13.42578125" style="4" customWidth="1"/>
    <col min="6667" max="6667" width="15" style="4" bestFit="1" customWidth="1"/>
    <col min="6668" max="6668" width="19.42578125" style="4" bestFit="1" customWidth="1"/>
    <col min="6669" max="6669" width="8.85546875" style="4"/>
    <col min="6670" max="6670" width="8.7109375" style="4" customWidth="1"/>
    <col min="6671" max="6671" width="8.85546875" style="4"/>
    <col min="6672" max="6672" width="14.28515625" style="4" bestFit="1" customWidth="1"/>
    <col min="6673" max="6912" width="8.85546875" style="4"/>
    <col min="6913" max="6913" width="10.7109375" style="4" customWidth="1"/>
    <col min="6914" max="6914" width="11.85546875" style="4" bestFit="1" customWidth="1"/>
    <col min="6915" max="6915" width="15" style="4" bestFit="1" customWidth="1"/>
    <col min="6916" max="6916" width="14.28515625" style="4" bestFit="1" customWidth="1"/>
    <col min="6917" max="6917" width="15" style="4" bestFit="1" customWidth="1"/>
    <col min="6918" max="6918" width="11.28515625" style="4" bestFit="1" customWidth="1"/>
    <col min="6919" max="6919" width="15" style="4" bestFit="1" customWidth="1"/>
    <col min="6920" max="6920" width="13.140625" style="4" customWidth="1"/>
    <col min="6921" max="6921" width="15" style="4" bestFit="1" customWidth="1"/>
    <col min="6922" max="6922" width="13.42578125" style="4" customWidth="1"/>
    <col min="6923" max="6923" width="15" style="4" bestFit="1" customWidth="1"/>
    <col min="6924" max="6924" width="19.42578125" style="4" bestFit="1" customWidth="1"/>
    <col min="6925" max="6925" width="8.85546875" style="4"/>
    <col min="6926" max="6926" width="8.7109375" style="4" customWidth="1"/>
    <col min="6927" max="6927" width="8.85546875" style="4"/>
    <col min="6928" max="6928" width="14.28515625" style="4" bestFit="1" customWidth="1"/>
    <col min="6929" max="7168" width="8.85546875" style="4"/>
    <col min="7169" max="7169" width="10.7109375" style="4" customWidth="1"/>
    <col min="7170" max="7170" width="11.85546875" style="4" bestFit="1" customWidth="1"/>
    <col min="7171" max="7171" width="15" style="4" bestFit="1" customWidth="1"/>
    <col min="7172" max="7172" width="14.28515625" style="4" bestFit="1" customWidth="1"/>
    <col min="7173" max="7173" width="15" style="4" bestFit="1" customWidth="1"/>
    <col min="7174" max="7174" width="11.28515625" style="4" bestFit="1" customWidth="1"/>
    <col min="7175" max="7175" width="15" style="4" bestFit="1" customWidth="1"/>
    <col min="7176" max="7176" width="13.140625" style="4" customWidth="1"/>
    <col min="7177" max="7177" width="15" style="4" bestFit="1" customWidth="1"/>
    <col min="7178" max="7178" width="13.42578125" style="4" customWidth="1"/>
    <col min="7179" max="7179" width="15" style="4" bestFit="1" customWidth="1"/>
    <col min="7180" max="7180" width="19.42578125" style="4" bestFit="1" customWidth="1"/>
    <col min="7181" max="7181" width="8.85546875" style="4"/>
    <col min="7182" max="7182" width="8.7109375" style="4" customWidth="1"/>
    <col min="7183" max="7183" width="8.85546875" style="4"/>
    <col min="7184" max="7184" width="14.28515625" style="4" bestFit="1" customWidth="1"/>
    <col min="7185" max="7424" width="8.85546875" style="4"/>
    <col min="7425" max="7425" width="10.7109375" style="4" customWidth="1"/>
    <col min="7426" max="7426" width="11.85546875" style="4" bestFit="1" customWidth="1"/>
    <col min="7427" max="7427" width="15" style="4" bestFit="1" customWidth="1"/>
    <col min="7428" max="7428" width="14.28515625" style="4" bestFit="1" customWidth="1"/>
    <col min="7429" max="7429" width="15" style="4" bestFit="1" customWidth="1"/>
    <col min="7430" max="7430" width="11.28515625" style="4" bestFit="1" customWidth="1"/>
    <col min="7431" max="7431" width="15" style="4" bestFit="1" customWidth="1"/>
    <col min="7432" max="7432" width="13.140625" style="4" customWidth="1"/>
    <col min="7433" max="7433" width="15" style="4" bestFit="1" customWidth="1"/>
    <col min="7434" max="7434" width="13.42578125" style="4" customWidth="1"/>
    <col min="7435" max="7435" width="15" style="4" bestFit="1" customWidth="1"/>
    <col min="7436" max="7436" width="19.42578125" style="4" bestFit="1" customWidth="1"/>
    <col min="7437" max="7437" width="8.85546875" style="4"/>
    <col min="7438" max="7438" width="8.7109375" style="4" customWidth="1"/>
    <col min="7439" max="7439" width="8.85546875" style="4"/>
    <col min="7440" max="7440" width="14.28515625" style="4" bestFit="1" customWidth="1"/>
    <col min="7441" max="7680" width="8.85546875" style="4"/>
    <col min="7681" max="7681" width="10.7109375" style="4" customWidth="1"/>
    <col min="7682" max="7682" width="11.85546875" style="4" bestFit="1" customWidth="1"/>
    <col min="7683" max="7683" width="15" style="4" bestFit="1" customWidth="1"/>
    <col min="7684" max="7684" width="14.28515625" style="4" bestFit="1" customWidth="1"/>
    <col min="7685" max="7685" width="15" style="4" bestFit="1" customWidth="1"/>
    <col min="7686" max="7686" width="11.28515625" style="4" bestFit="1" customWidth="1"/>
    <col min="7687" max="7687" width="15" style="4" bestFit="1" customWidth="1"/>
    <col min="7688" max="7688" width="13.140625" style="4" customWidth="1"/>
    <col min="7689" max="7689" width="15" style="4" bestFit="1" customWidth="1"/>
    <col min="7690" max="7690" width="13.42578125" style="4" customWidth="1"/>
    <col min="7691" max="7691" width="15" style="4" bestFit="1" customWidth="1"/>
    <col min="7692" max="7692" width="19.42578125" style="4" bestFit="1" customWidth="1"/>
    <col min="7693" max="7693" width="8.85546875" style="4"/>
    <col min="7694" max="7694" width="8.7109375" style="4" customWidth="1"/>
    <col min="7695" max="7695" width="8.85546875" style="4"/>
    <col min="7696" max="7696" width="14.28515625" style="4" bestFit="1" customWidth="1"/>
    <col min="7697" max="7936" width="8.85546875" style="4"/>
    <col min="7937" max="7937" width="10.7109375" style="4" customWidth="1"/>
    <col min="7938" max="7938" width="11.85546875" style="4" bestFit="1" customWidth="1"/>
    <col min="7939" max="7939" width="15" style="4" bestFit="1" customWidth="1"/>
    <col min="7940" max="7940" width="14.28515625" style="4" bestFit="1" customWidth="1"/>
    <col min="7941" max="7941" width="15" style="4" bestFit="1" customWidth="1"/>
    <col min="7942" max="7942" width="11.28515625" style="4" bestFit="1" customWidth="1"/>
    <col min="7943" max="7943" width="15" style="4" bestFit="1" customWidth="1"/>
    <col min="7944" max="7944" width="13.140625" style="4" customWidth="1"/>
    <col min="7945" max="7945" width="15" style="4" bestFit="1" customWidth="1"/>
    <col min="7946" max="7946" width="13.42578125" style="4" customWidth="1"/>
    <col min="7947" max="7947" width="15" style="4" bestFit="1" customWidth="1"/>
    <col min="7948" max="7948" width="19.42578125" style="4" bestFit="1" customWidth="1"/>
    <col min="7949" max="7949" width="8.85546875" style="4"/>
    <col min="7950" max="7950" width="8.7109375" style="4" customWidth="1"/>
    <col min="7951" max="7951" width="8.85546875" style="4"/>
    <col min="7952" max="7952" width="14.28515625" style="4" bestFit="1" customWidth="1"/>
    <col min="7953" max="8192" width="8.85546875" style="4"/>
    <col min="8193" max="8193" width="10.7109375" style="4" customWidth="1"/>
    <col min="8194" max="8194" width="11.85546875" style="4" bestFit="1" customWidth="1"/>
    <col min="8195" max="8195" width="15" style="4" bestFit="1" customWidth="1"/>
    <col min="8196" max="8196" width="14.28515625" style="4" bestFit="1" customWidth="1"/>
    <col min="8197" max="8197" width="15" style="4" bestFit="1" customWidth="1"/>
    <col min="8198" max="8198" width="11.28515625" style="4" bestFit="1" customWidth="1"/>
    <col min="8199" max="8199" width="15" style="4" bestFit="1" customWidth="1"/>
    <col min="8200" max="8200" width="13.140625" style="4" customWidth="1"/>
    <col min="8201" max="8201" width="15" style="4" bestFit="1" customWidth="1"/>
    <col min="8202" max="8202" width="13.42578125" style="4" customWidth="1"/>
    <col min="8203" max="8203" width="15" style="4" bestFit="1" customWidth="1"/>
    <col min="8204" max="8204" width="19.42578125" style="4" bestFit="1" customWidth="1"/>
    <col min="8205" max="8205" width="8.85546875" style="4"/>
    <col min="8206" max="8206" width="8.7109375" style="4" customWidth="1"/>
    <col min="8207" max="8207" width="8.85546875" style="4"/>
    <col min="8208" max="8208" width="14.28515625" style="4" bestFit="1" customWidth="1"/>
    <col min="8209" max="8448" width="8.85546875" style="4"/>
    <col min="8449" max="8449" width="10.7109375" style="4" customWidth="1"/>
    <col min="8450" max="8450" width="11.85546875" style="4" bestFit="1" customWidth="1"/>
    <col min="8451" max="8451" width="15" style="4" bestFit="1" customWidth="1"/>
    <col min="8452" max="8452" width="14.28515625" style="4" bestFit="1" customWidth="1"/>
    <col min="8453" max="8453" width="15" style="4" bestFit="1" customWidth="1"/>
    <col min="8454" max="8454" width="11.28515625" style="4" bestFit="1" customWidth="1"/>
    <col min="8455" max="8455" width="15" style="4" bestFit="1" customWidth="1"/>
    <col min="8456" max="8456" width="13.140625" style="4" customWidth="1"/>
    <col min="8457" max="8457" width="15" style="4" bestFit="1" customWidth="1"/>
    <col min="8458" max="8458" width="13.42578125" style="4" customWidth="1"/>
    <col min="8459" max="8459" width="15" style="4" bestFit="1" customWidth="1"/>
    <col min="8460" max="8460" width="19.42578125" style="4" bestFit="1" customWidth="1"/>
    <col min="8461" max="8461" width="8.85546875" style="4"/>
    <col min="8462" max="8462" width="8.7109375" style="4" customWidth="1"/>
    <col min="8463" max="8463" width="8.85546875" style="4"/>
    <col min="8464" max="8464" width="14.28515625" style="4" bestFit="1" customWidth="1"/>
    <col min="8465" max="8704" width="8.85546875" style="4"/>
    <col min="8705" max="8705" width="10.7109375" style="4" customWidth="1"/>
    <col min="8706" max="8706" width="11.85546875" style="4" bestFit="1" customWidth="1"/>
    <col min="8707" max="8707" width="15" style="4" bestFit="1" customWidth="1"/>
    <col min="8708" max="8708" width="14.28515625" style="4" bestFit="1" customWidth="1"/>
    <col min="8709" max="8709" width="15" style="4" bestFit="1" customWidth="1"/>
    <col min="8710" max="8710" width="11.28515625" style="4" bestFit="1" customWidth="1"/>
    <col min="8711" max="8711" width="15" style="4" bestFit="1" customWidth="1"/>
    <col min="8712" max="8712" width="13.140625" style="4" customWidth="1"/>
    <col min="8713" max="8713" width="15" style="4" bestFit="1" customWidth="1"/>
    <col min="8714" max="8714" width="13.42578125" style="4" customWidth="1"/>
    <col min="8715" max="8715" width="15" style="4" bestFit="1" customWidth="1"/>
    <col min="8716" max="8716" width="19.42578125" style="4" bestFit="1" customWidth="1"/>
    <col min="8717" max="8717" width="8.85546875" style="4"/>
    <col min="8718" max="8718" width="8.7109375" style="4" customWidth="1"/>
    <col min="8719" max="8719" width="8.85546875" style="4"/>
    <col min="8720" max="8720" width="14.28515625" style="4" bestFit="1" customWidth="1"/>
    <col min="8721" max="8960" width="8.85546875" style="4"/>
    <col min="8961" max="8961" width="10.7109375" style="4" customWidth="1"/>
    <col min="8962" max="8962" width="11.85546875" style="4" bestFit="1" customWidth="1"/>
    <col min="8963" max="8963" width="15" style="4" bestFit="1" customWidth="1"/>
    <col min="8964" max="8964" width="14.28515625" style="4" bestFit="1" customWidth="1"/>
    <col min="8965" max="8965" width="15" style="4" bestFit="1" customWidth="1"/>
    <col min="8966" max="8966" width="11.28515625" style="4" bestFit="1" customWidth="1"/>
    <col min="8967" max="8967" width="15" style="4" bestFit="1" customWidth="1"/>
    <col min="8968" max="8968" width="13.140625" style="4" customWidth="1"/>
    <col min="8969" max="8969" width="15" style="4" bestFit="1" customWidth="1"/>
    <col min="8970" max="8970" width="13.42578125" style="4" customWidth="1"/>
    <col min="8971" max="8971" width="15" style="4" bestFit="1" customWidth="1"/>
    <col min="8972" max="8972" width="19.42578125" style="4" bestFit="1" customWidth="1"/>
    <col min="8973" max="8973" width="8.85546875" style="4"/>
    <col min="8974" max="8974" width="8.7109375" style="4" customWidth="1"/>
    <col min="8975" max="8975" width="8.85546875" style="4"/>
    <col min="8976" max="8976" width="14.28515625" style="4" bestFit="1" customWidth="1"/>
    <col min="8977" max="9216" width="8.85546875" style="4"/>
    <col min="9217" max="9217" width="10.7109375" style="4" customWidth="1"/>
    <col min="9218" max="9218" width="11.85546875" style="4" bestFit="1" customWidth="1"/>
    <col min="9219" max="9219" width="15" style="4" bestFit="1" customWidth="1"/>
    <col min="9220" max="9220" width="14.28515625" style="4" bestFit="1" customWidth="1"/>
    <col min="9221" max="9221" width="15" style="4" bestFit="1" customWidth="1"/>
    <col min="9222" max="9222" width="11.28515625" style="4" bestFit="1" customWidth="1"/>
    <col min="9223" max="9223" width="15" style="4" bestFit="1" customWidth="1"/>
    <col min="9224" max="9224" width="13.140625" style="4" customWidth="1"/>
    <col min="9225" max="9225" width="15" style="4" bestFit="1" customWidth="1"/>
    <col min="9226" max="9226" width="13.42578125" style="4" customWidth="1"/>
    <col min="9227" max="9227" width="15" style="4" bestFit="1" customWidth="1"/>
    <col min="9228" max="9228" width="19.42578125" style="4" bestFit="1" customWidth="1"/>
    <col min="9229" max="9229" width="8.85546875" style="4"/>
    <col min="9230" max="9230" width="8.7109375" style="4" customWidth="1"/>
    <col min="9231" max="9231" width="8.85546875" style="4"/>
    <col min="9232" max="9232" width="14.28515625" style="4" bestFit="1" customWidth="1"/>
    <col min="9233" max="9472" width="8.85546875" style="4"/>
    <col min="9473" max="9473" width="10.7109375" style="4" customWidth="1"/>
    <col min="9474" max="9474" width="11.85546875" style="4" bestFit="1" customWidth="1"/>
    <col min="9475" max="9475" width="15" style="4" bestFit="1" customWidth="1"/>
    <col min="9476" max="9476" width="14.28515625" style="4" bestFit="1" customWidth="1"/>
    <col min="9477" max="9477" width="15" style="4" bestFit="1" customWidth="1"/>
    <col min="9478" max="9478" width="11.28515625" style="4" bestFit="1" customWidth="1"/>
    <col min="9479" max="9479" width="15" style="4" bestFit="1" customWidth="1"/>
    <col min="9480" max="9480" width="13.140625" style="4" customWidth="1"/>
    <col min="9481" max="9481" width="15" style="4" bestFit="1" customWidth="1"/>
    <col min="9482" max="9482" width="13.42578125" style="4" customWidth="1"/>
    <col min="9483" max="9483" width="15" style="4" bestFit="1" customWidth="1"/>
    <col min="9484" max="9484" width="19.42578125" style="4" bestFit="1" customWidth="1"/>
    <col min="9485" max="9485" width="8.85546875" style="4"/>
    <col min="9486" max="9486" width="8.7109375" style="4" customWidth="1"/>
    <col min="9487" max="9487" width="8.85546875" style="4"/>
    <col min="9488" max="9488" width="14.28515625" style="4" bestFit="1" customWidth="1"/>
    <col min="9489" max="9728" width="8.85546875" style="4"/>
    <col min="9729" max="9729" width="10.7109375" style="4" customWidth="1"/>
    <col min="9730" max="9730" width="11.85546875" style="4" bestFit="1" customWidth="1"/>
    <col min="9731" max="9731" width="15" style="4" bestFit="1" customWidth="1"/>
    <col min="9732" max="9732" width="14.28515625" style="4" bestFit="1" customWidth="1"/>
    <col min="9733" max="9733" width="15" style="4" bestFit="1" customWidth="1"/>
    <col min="9734" max="9734" width="11.28515625" style="4" bestFit="1" customWidth="1"/>
    <col min="9735" max="9735" width="15" style="4" bestFit="1" customWidth="1"/>
    <col min="9736" max="9736" width="13.140625" style="4" customWidth="1"/>
    <col min="9737" max="9737" width="15" style="4" bestFit="1" customWidth="1"/>
    <col min="9738" max="9738" width="13.42578125" style="4" customWidth="1"/>
    <col min="9739" max="9739" width="15" style="4" bestFit="1" customWidth="1"/>
    <col min="9740" max="9740" width="19.42578125" style="4" bestFit="1" customWidth="1"/>
    <col min="9741" max="9741" width="8.85546875" style="4"/>
    <col min="9742" max="9742" width="8.7109375" style="4" customWidth="1"/>
    <col min="9743" max="9743" width="8.85546875" style="4"/>
    <col min="9744" max="9744" width="14.28515625" style="4" bestFit="1" customWidth="1"/>
    <col min="9745" max="9984" width="8.85546875" style="4"/>
    <col min="9985" max="9985" width="10.7109375" style="4" customWidth="1"/>
    <col min="9986" max="9986" width="11.85546875" style="4" bestFit="1" customWidth="1"/>
    <col min="9987" max="9987" width="15" style="4" bestFit="1" customWidth="1"/>
    <col min="9988" max="9988" width="14.28515625" style="4" bestFit="1" customWidth="1"/>
    <col min="9989" max="9989" width="15" style="4" bestFit="1" customWidth="1"/>
    <col min="9990" max="9990" width="11.28515625" style="4" bestFit="1" customWidth="1"/>
    <col min="9991" max="9991" width="15" style="4" bestFit="1" customWidth="1"/>
    <col min="9992" max="9992" width="13.140625" style="4" customWidth="1"/>
    <col min="9993" max="9993" width="15" style="4" bestFit="1" customWidth="1"/>
    <col min="9994" max="9994" width="13.42578125" style="4" customWidth="1"/>
    <col min="9995" max="9995" width="15" style="4" bestFit="1" customWidth="1"/>
    <col min="9996" max="9996" width="19.42578125" style="4" bestFit="1" customWidth="1"/>
    <col min="9997" max="9997" width="8.85546875" style="4"/>
    <col min="9998" max="9998" width="8.7109375" style="4" customWidth="1"/>
    <col min="9999" max="9999" width="8.85546875" style="4"/>
    <col min="10000" max="10000" width="14.28515625" style="4" bestFit="1" customWidth="1"/>
    <col min="10001" max="10240" width="8.85546875" style="4"/>
    <col min="10241" max="10241" width="10.7109375" style="4" customWidth="1"/>
    <col min="10242" max="10242" width="11.85546875" style="4" bestFit="1" customWidth="1"/>
    <col min="10243" max="10243" width="15" style="4" bestFit="1" customWidth="1"/>
    <col min="10244" max="10244" width="14.28515625" style="4" bestFit="1" customWidth="1"/>
    <col min="10245" max="10245" width="15" style="4" bestFit="1" customWidth="1"/>
    <col min="10246" max="10246" width="11.28515625" style="4" bestFit="1" customWidth="1"/>
    <col min="10247" max="10247" width="15" style="4" bestFit="1" customWidth="1"/>
    <col min="10248" max="10248" width="13.140625" style="4" customWidth="1"/>
    <col min="10249" max="10249" width="15" style="4" bestFit="1" customWidth="1"/>
    <col min="10250" max="10250" width="13.42578125" style="4" customWidth="1"/>
    <col min="10251" max="10251" width="15" style="4" bestFit="1" customWidth="1"/>
    <col min="10252" max="10252" width="19.42578125" style="4" bestFit="1" customWidth="1"/>
    <col min="10253" max="10253" width="8.85546875" style="4"/>
    <col min="10254" max="10254" width="8.7109375" style="4" customWidth="1"/>
    <col min="10255" max="10255" width="8.85546875" style="4"/>
    <col min="10256" max="10256" width="14.28515625" style="4" bestFit="1" customWidth="1"/>
    <col min="10257" max="10496" width="8.85546875" style="4"/>
    <col min="10497" max="10497" width="10.7109375" style="4" customWidth="1"/>
    <col min="10498" max="10498" width="11.85546875" style="4" bestFit="1" customWidth="1"/>
    <col min="10499" max="10499" width="15" style="4" bestFit="1" customWidth="1"/>
    <col min="10500" max="10500" width="14.28515625" style="4" bestFit="1" customWidth="1"/>
    <col min="10501" max="10501" width="15" style="4" bestFit="1" customWidth="1"/>
    <col min="10502" max="10502" width="11.28515625" style="4" bestFit="1" customWidth="1"/>
    <col min="10503" max="10503" width="15" style="4" bestFit="1" customWidth="1"/>
    <col min="10504" max="10504" width="13.140625" style="4" customWidth="1"/>
    <col min="10505" max="10505" width="15" style="4" bestFit="1" customWidth="1"/>
    <col min="10506" max="10506" width="13.42578125" style="4" customWidth="1"/>
    <col min="10507" max="10507" width="15" style="4" bestFit="1" customWidth="1"/>
    <col min="10508" max="10508" width="19.42578125" style="4" bestFit="1" customWidth="1"/>
    <col min="10509" max="10509" width="8.85546875" style="4"/>
    <col min="10510" max="10510" width="8.7109375" style="4" customWidth="1"/>
    <col min="10511" max="10511" width="8.85546875" style="4"/>
    <col min="10512" max="10512" width="14.28515625" style="4" bestFit="1" customWidth="1"/>
    <col min="10513" max="10752" width="8.85546875" style="4"/>
    <col min="10753" max="10753" width="10.7109375" style="4" customWidth="1"/>
    <col min="10754" max="10754" width="11.85546875" style="4" bestFit="1" customWidth="1"/>
    <col min="10755" max="10755" width="15" style="4" bestFit="1" customWidth="1"/>
    <col min="10756" max="10756" width="14.28515625" style="4" bestFit="1" customWidth="1"/>
    <col min="10757" max="10757" width="15" style="4" bestFit="1" customWidth="1"/>
    <col min="10758" max="10758" width="11.28515625" style="4" bestFit="1" customWidth="1"/>
    <col min="10759" max="10759" width="15" style="4" bestFit="1" customWidth="1"/>
    <col min="10760" max="10760" width="13.140625" style="4" customWidth="1"/>
    <col min="10761" max="10761" width="15" style="4" bestFit="1" customWidth="1"/>
    <col min="10762" max="10762" width="13.42578125" style="4" customWidth="1"/>
    <col min="10763" max="10763" width="15" style="4" bestFit="1" customWidth="1"/>
    <col min="10764" max="10764" width="19.42578125" style="4" bestFit="1" customWidth="1"/>
    <col min="10765" max="10765" width="8.85546875" style="4"/>
    <col min="10766" max="10766" width="8.7109375" style="4" customWidth="1"/>
    <col min="10767" max="10767" width="8.85546875" style="4"/>
    <col min="10768" max="10768" width="14.28515625" style="4" bestFit="1" customWidth="1"/>
    <col min="10769" max="11008" width="8.85546875" style="4"/>
    <col min="11009" max="11009" width="10.7109375" style="4" customWidth="1"/>
    <col min="11010" max="11010" width="11.85546875" style="4" bestFit="1" customWidth="1"/>
    <col min="11011" max="11011" width="15" style="4" bestFit="1" customWidth="1"/>
    <col min="11012" max="11012" width="14.28515625" style="4" bestFit="1" customWidth="1"/>
    <col min="11013" max="11013" width="15" style="4" bestFit="1" customWidth="1"/>
    <col min="11014" max="11014" width="11.28515625" style="4" bestFit="1" customWidth="1"/>
    <col min="11015" max="11015" width="15" style="4" bestFit="1" customWidth="1"/>
    <col min="11016" max="11016" width="13.140625" style="4" customWidth="1"/>
    <col min="11017" max="11017" width="15" style="4" bestFit="1" customWidth="1"/>
    <col min="11018" max="11018" width="13.42578125" style="4" customWidth="1"/>
    <col min="11019" max="11019" width="15" style="4" bestFit="1" customWidth="1"/>
    <col min="11020" max="11020" width="19.42578125" style="4" bestFit="1" customWidth="1"/>
    <col min="11021" max="11021" width="8.85546875" style="4"/>
    <col min="11022" max="11022" width="8.7109375" style="4" customWidth="1"/>
    <col min="11023" max="11023" width="8.85546875" style="4"/>
    <col min="11024" max="11024" width="14.28515625" style="4" bestFit="1" customWidth="1"/>
    <col min="11025" max="11264" width="8.85546875" style="4"/>
    <col min="11265" max="11265" width="10.7109375" style="4" customWidth="1"/>
    <col min="11266" max="11266" width="11.85546875" style="4" bestFit="1" customWidth="1"/>
    <col min="11267" max="11267" width="15" style="4" bestFit="1" customWidth="1"/>
    <col min="11268" max="11268" width="14.28515625" style="4" bestFit="1" customWidth="1"/>
    <col min="11269" max="11269" width="15" style="4" bestFit="1" customWidth="1"/>
    <col min="11270" max="11270" width="11.28515625" style="4" bestFit="1" customWidth="1"/>
    <col min="11271" max="11271" width="15" style="4" bestFit="1" customWidth="1"/>
    <col min="11272" max="11272" width="13.140625" style="4" customWidth="1"/>
    <col min="11273" max="11273" width="15" style="4" bestFit="1" customWidth="1"/>
    <col min="11274" max="11274" width="13.42578125" style="4" customWidth="1"/>
    <col min="11275" max="11275" width="15" style="4" bestFit="1" customWidth="1"/>
    <col min="11276" max="11276" width="19.42578125" style="4" bestFit="1" customWidth="1"/>
    <col min="11277" max="11277" width="8.85546875" style="4"/>
    <col min="11278" max="11278" width="8.7109375" style="4" customWidth="1"/>
    <col min="11279" max="11279" width="8.85546875" style="4"/>
    <col min="11280" max="11280" width="14.28515625" style="4" bestFit="1" customWidth="1"/>
    <col min="11281" max="11520" width="8.85546875" style="4"/>
    <col min="11521" max="11521" width="10.7109375" style="4" customWidth="1"/>
    <col min="11522" max="11522" width="11.85546875" style="4" bestFit="1" customWidth="1"/>
    <col min="11523" max="11523" width="15" style="4" bestFit="1" customWidth="1"/>
    <col min="11524" max="11524" width="14.28515625" style="4" bestFit="1" customWidth="1"/>
    <col min="11525" max="11525" width="15" style="4" bestFit="1" customWidth="1"/>
    <col min="11526" max="11526" width="11.28515625" style="4" bestFit="1" customWidth="1"/>
    <col min="11527" max="11527" width="15" style="4" bestFit="1" customWidth="1"/>
    <col min="11528" max="11528" width="13.140625" style="4" customWidth="1"/>
    <col min="11529" max="11529" width="15" style="4" bestFit="1" customWidth="1"/>
    <col min="11530" max="11530" width="13.42578125" style="4" customWidth="1"/>
    <col min="11531" max="11531" width="15" style="4" bestFit="1" customWidth="1"/>
    <col min="11532" max="11532" width="19.42578125" style="4" bestFit="1" customWidth="1"/>
    <col min="11533" max="11533" width="8.85546875" style="4"/>
    <col min="11534" max="11534" width="8.7109375" style="4" customWidth="1"/>
    <col min="11535" max="11535" width="8.85546875" style="4"/>
    <col min="11536" max="11536" width="14.28515625" style="4" bestFit="1" customWidth="1"/>
    <col min="11537" max="11776" width="8.85546875" style="4"/>
    <col min="11777" max="11777" width="10.7109375" style="4" customWidth="1"/>
    <col min="11778" max="11778" width="11.85546875" style="4" bestFit="1" customWidth="1"/>
    <col min="11779" max="11779" width="15" style="4" bestFit="1" customWidth="1"/>
    <col min="11780" max="11780" width="14.28515625" style="4" bestFit="1" customWidth="1"/>
    <col min="11781" max="11781" width="15" style="4" bestFit="1" customWidth="1"/>
    <col min="11782" max="11782" width="11.28515625" style="4" bestFit="1" customWidth="1"/>
    <col min="11783" max="11783" width="15" style="4" bestFit="1" customWidth="1"/>
    <col min="11784" max="11784" width="13.140625" style="4" customWidth="1"/>
    <col min="11785" max="11785" width="15" style="4" bestFit="1" customWidth="1"/>
    <col min="11786" max="11786" width="13.42578125" style="4" customWidth="1"/>
    <col min="11787" max="11787" width="15" style="4" bestFit="1" customWidth="1"/>
    <col min="11788" max="11788" width="19.42578125" style="4" bestFit="1" customWidth="1"/>
    <col min="11789" max="11789" width="8.85546875" style="4"/>
    <col min="11790" max="11790" width="8.7109375" style="4" customWidth="1"/>
    <col min="11791" max="11791" width="8.85546875" style="4"/>
    <col min="11792" max="11792" width="14.28515625" style="4" bestFit="1" customWidth="1"/>
    <col min="11793" max="12032" width="8.85546875" style="4"/>
    <col min="12033" max="12033" width="10.7109375" style="4" customWidth="1"/>
    <col min="12034" max="12034" width="11.85546875" style="4" bestFit="1" customWidth="1"/>
    <col min="12035" max="12035" width="15" style="4" bestFit="1" customWidth="1"/>
    <col min="12036" max="12036" width="14.28515625" style="4" bestFit="1" customWidth="1"/>
    <col min="12037" max="12037" width="15" style="4" bestFit="1" customWidth="1"/>
    <col min="12038" max="12038" width="11.28515625" style="4" bestFit="1" customWidth="1"/>
    <col min="12039" max="12039" width="15" style="4" bestFit="1" customWidth="1"/>
    <col min="12040" max="12040" width="13.140625" style="4" customWidth="1"/>
    <col min="12041" max="12041" width="15" style="4" bestFit="1" customWidth="1"/>
    <col min="12042" max="12042" width="13.42578125" style="4" customWidth="1"/>
    <col min="12043" max="12043" width="15" style="4" bestFit="1" customWidth="1"/>
    <col min="12044" max="12044" width="19.42578125" style="4" bestFit="1" customWidth="1"/>
    <col min="12045" max="12045" width="8.85546875" style="4"/>
    <col min="12046" max="12046" width="8.7109375" style="4" customWidth="1"/>
    <col min="12047" max="12047" width="8.85546875" style="4"/>
    <col min="12048" max="12048" width="14.28515625" style="4" bestFit="1" customWidth="1"/>
    <col min="12049" max="12288" width="8.85546875" style="4"/>
    <col min="12289" max="12289" width="10.7109375" style="4" customWidth="1"/>
    <col min="12290" max="12290" width="11.85546875" style="4" bestFit="1" customWidth="1"/>
    <col min="12291" max="12291" width="15" style="4" bestFit="1" customWidth="1"/>
    <col min="12292" max="12292" width="14.28515625" style="4" bestFit="1" customWidth="1"/>
    <col min="12293" max="12293" width="15" style="4" bestFit="1" customWidth="1"/>
    <col min="12294" max="12294" width="11.28515625" style="4" bestFit="1" customWidth="1"/>
    <col min="12295" max="12295" width="15" style="4" bestFit="1" customWidth="1"/>
    <col min="12296" max="12296" width="13.140625" style="4" customWidth="1"/>
    <col min="12297" max="12297" width="15" style="4" bestFit="1" customWidth="1"/>
    <col min="12298" max="12298" width="13.42578125" style="4" customWidth="1"/>
    <col min="12299" max="12299" width="15" style="4" bestFit="1" customWidth="1"/>
    <col min="12300" max="12300" width="19.42578125" style="4" bestFit="1" customWidth="1"/>
    <col min="12301" max="12301" width="8.85546875" style="4"/>
    <col min="12302" max="12302" width="8.7109375" style="4" customWidth="1"/>
    <col min="12303" max="12303" width="8.85546875" style="4"/>
    <col min="12304" max="12304" width="14.28515625" style="4" bestFit="1" customWidth="1"/>
    <col min="12305" max="12544" width="8.85546875" style="4"/>
    <col min="12545" max="12545" width="10.7109375" style="4" customWidth="1"/>
    <col min="12546" max="12546" width="11.85546875" style="4" bestFit="1" customWidth="1"/>
    <col min="12547" max="12547" width="15" style="4" bestFit="1" customWidth="1"/>
    <col min="12548" max="12548" width="14.28515625" style="4" bestFit="1" customWidth="1"/>
    <col min="12549" max="12549" width="15" style="4" bestFit="1" customWidth="1"/>
    <col min="12550" max="12550" width="11.28515625" style="4" bestFit="1" customWidth="1"/>
    <col min="12551" max="12551" width="15" style="4" bestFit="1" customWidth="1"/>
    <col min="12552" max="12552" width="13.140625" style="4" customWidth="1"/>
    <col min="12553" max="12553" width="15" style="4" bestFit="1" customWidth="1"/>
    <col min="12554" max="12554" width="13.42578125" style="4" customWidth="1"/>
    <col min="12555" max="12555" width="15" style="4" bestFit="1" customWidth="1"/>
    <col min="12556" max="12556" width="19.42578125" style="4" bestFit="1" customWidth="1"/>
    <col min="12557" max="12557" width="8.85546875" style="4"/>
    <col min="12558" max="12558" width="8.7109375" style="4" customWidth="1"/>
    <col min="12559" max="12559" width="8.85546875" style="4"/>
    <col min="12560" max="12560" width="14.28515625" style="4" bestFit="1" customWidth="1"/>
    <col min="12561" max="12800" width="8.85546875" style="4"/>
    <col min="12801" max="12801" width="10.7109375" style="4" customWidth="1"/>
    <col min="12802" max="12802" width="11.85546875" style="4" bestFit="1" customWidth="1"/>
    <col min="12803" max="12803" width="15" style="4" bestFit="1" customWidth="1"/>
    <col min="12804" max="12804" width="14.28515625" style="4" bestFit="1" customWidth="1"/>
    <col min="12805" max="12805" width="15" style="4" bestFit="1" customWidth="1"/>
    <col min="12806" max="12806" width="11.28515625" style="4" bestFit="1" customWidth="1"/>
    <col min="12807" max="12807" width="15" style="4" bestFit="1" customWidth="1"/>
    <col min="12808" max="12808" width="13.140625" style="4" customWidth="1"/>
    <col min="12809" max="12809" width="15" style="4" bestFit="1" customWidth="1"/>
    <col min="12810" max="12810" width="13.42578125" style="4" customWidth="1"/>
    <col min="12811" max="12811" width="15" style="4" bestFit="1" customWidth="1"/>
    <col min="12812" max="12812" width="19.42578125" style="4" bestFit="1" customWidth="1"/>
    <col min="12813" max="12813" width="8.85546875" style="4"/>
    <col min="12814" max="12814" width="8.7109375" style="4" customWidth="1"/>
    <col min="12815" max="12815" width="8.85546875" style="4"/>
    <col min="12816" max="12816" width="14.28515625" style="4" bestFit="1" customWidth="1"/>
    <col min="12817" max="13056" width="8.85546875" style="4"/>
    <col min="13057" max="13057" width="10.7109375" style="4" customWidth="1"/>
    <col min="13058" max="13058" width="11.85546875" style="4" bestFit="1" customWidth="1"/>
    <col min="13059" max="13059" width="15" style="4" bestFit="1" customWidth="1"/>
    <col min="13060" max="13060" width="14.28515625" style="4" bestFit="1" customWidth="1"/>
    <col min="13061" max="13061" width="15" style="4" bestFit="1" customWidth="1"/>
    <col min="13062" max="13062" width="11.28515625" style="4" bestFit="1" customWidth="1"/>
    <col min="13063" max="13063" width="15" style="4" bestFit="1" customWidth="1"/>
    <col min="13064" max="13064" width="13.140625" style="4" customWidth="1"/>
    <col min="13065" max="13065" width="15" style="4" bestFit="1" customWidth="1"/>
    <col min="13066" max="13066" width="13.42578125" style="4" customWidth="1"/>
    <col min="13067" max="13067" width="15" style="4" bestFit="1" customWidth="1"/>
    <col min="13068" max="13068" width="19.42578125" style="4" bestFit="1" customWidth="1"/>
    <col min="13069" max="13069" width="8.85546875" style="4"/>
    <col min="13070" max="13070" width="8.7109375" style="4" customWidth="1"/>
    <col min="13071" max="13071" width="8.85546875" style="4"/>
    <col min="13072" max="13072" width="14.28515625" style="4" bestFit="1" customWidth="1"/>
    <col min="13073" max="13312" width="8.85546875" style="4"/>
    <col min="13313" max="13313" width="10.7109375" style="4" customWidth="1"/>
    <col min="13314" max="13314" width="11.85546875" style="4" bestFit="1" customWidth="1"/>
    <col min="13315" max="13315" width="15" style="4" bestFit="1" customWidth="1"/>
    <col min="13316" max="13316" width="14.28515625" style="4" bestFit="1" customWidth="1"/>
    <col min="13317" max="13317" width="15" style="4" bestFit="1" customWidth="1"/>
    <col min="13318" max="13318" width="11.28515625" style="4" bestFit="1" customWidth="1"/>
    <col min="13319" max="13319" width="15" style="4" bestFit="1" customWidth="1"/>
    <col min="13320" max="13320" width="13.140625" style="4" customWidth="1"/>
    <col min="13321" max="13321" width="15" style="4" bestFit="1" customWidth="1"/>
    <col min="13322" max="13322" width="13.42578125" style="4" customWidth="1"/>
    <col min="13323" max="13323" width="15" style="4" bestFit="1" customWidth="1"/>
    <col min="13324" max="13324" width="19.42578125" style="4" bestFit="1" customWidth="1"/>
    <col min="13325" max="13325" width="8.85546875" style="4"/>
    <col min="13326" max="13326" width="8.7109375" style="4" customWidth="1"/>
    <col min="13327" max="13327" width="8.85546875" style="4"/>
    <col min="13328" max="13328" width="14.28515625" style="4" bestFit="1" customWidth="1"/>
    <col min="13329" max="13568" width="8.85546875" style="4"/>
    <col min="13569" max="13569" width="10.7109375" style="4" customWidth="1"/>
    <col min="13570" max="13570" width="11.85546875" style="4" bestFit="1" customWidth="1"/>
    <col min="13571" max="13571" width="15" style="4" bestFit="1" customWidth="1"/>
    <col min="13572" max="13572" width="14.28515625" style="4" bestFit="1" customWidth="1"/>
    <col min="13573" max="13573" width="15" style="4" bestFit="1" customWidth="1"/>
    <col min="13574" max="13574" width="11.28515625" style="4" bestFit="1" customWidth="1"/>
    <col min="13575" max="13575" width="15" style="4" bestFit="1" customWidth="1"/>
    <col min="13576" max="13576" width="13.140625" style="4" customWidth="1"/>
    <col min="13577" max="13577" width="15" style="4" bestFit="1" customWidth="1"/>
    <col min="13578" max="13578" width="13.42578125" style="4" customWidth="1"/>
    <col min="13579" max="13579" width="15" style="4" bestFit="1" customWidth="1"/>
    <col min="13580" max="13580" width="19.42578125" style="4" bestFit="1" customWidth="1"/>
    <col min="13581" max="13581" width="8.85546875" style="4"/>
    <col min="13582" max="13582" width="8.7109375" style="4" customWidth="1"/>
    <col min="13583" max="13583" width="8.85546875" style="4"/>
    <col min="13584" max="13584" width="14.28515625" style="4" bestFit="1" customWidth="1"/>
    <col min="13585" max="13824" width="8.85546875" style="4"/>
    <col min="13825" max="13825" width="10.7109375" style="4" customWidth="1"/>
    <col min="13826" max="13826" width="11.85546875" style="4" bestFit="1" customWidth="1"/>
    <col min="13827" max="13827" width="15" style="4" bestFit="1" customWidth="1"/>
    <col min="13828" max="13828" width="14.28515625" style="4" bestFit="1" customWidth="1"/>
    <col min="13829" max="13829" width="15" style="4" bestFit="1" customWidth="1"/>
    <col min="13830" max="13830" width="11.28515625" style="4" bestFit="1" customWidth="1"/>
    <col min="13831" max="13831" width="15" style="4" bestFit="1" customWidth="1"/>
    <col min="13832" max="13832" width="13.140625" style="4" customWidth="1"/>
    <col min="13833" max="13833" width="15" style="4" bestFit="1" customWidth="1"/>
    <col min="13834" max="13834" width="13.42578125" style="4" customWidth="1"/>
    <col min="13835" max="13835" width="15" style="4" bestFit="1" customWidth="1"/>
    <col min="13836" max="13836" width="19.42578125" style="4" bestFit="1" customWidth="1"/>
    <col min="13837" max="13837" width="8.85546875" style="4"/>
    <col min="13838" max="13838" width="8.7109375" style="4" customWidth="1"/>
    <col min="13839" max="13839" width="8.85546875" style="4"/>
    <col min="13840" max="13840" width="14.28515625" style="4" bestFit="1" customWidth="1"/>
    <col min="13841" max="14080" width="8.85546875" style="4"/>
    <col min="14081" max="14081" width="10.7109375" style="4" customWidth="1"/>
    <col min="14082" max="14082" width="11.85546875" style="4" bestFit="1" customWidth="1"/>
    <col min="14083" max="14083" width="15" style="4" bestFit="1" customWidth="1"/>
    <col min="14084" max="14084" width="14.28515625" style="4" bestFit="1" customWidth="1"/>
    <col min="14085" max="14085" width="15" style="4" bestFit="1" customWidth="1"/>
    <col min="14086" max="14086" width="11.28515625" style="4" bestFit="1" customWidth="1"/>
    <col min="14087" max="14087" width="15" style="4" bestFit="1" customWidth="1"/>
    <col min="14088" max="14088" width="13.140625" style="4" customWidth="1"/>
    <col min="14089" max="14089" width="15" style="4" bestFit="1" customWidth="1"/>
    <col min="14090" max="14090" width="13.42578125" style="4" customWidth="1"/>
    <col min="14091" max="14091" width="15" style="4" bestFit="1" customWidth="1"/>
    <col min="14092" max="14092" width="19.42578125" style="4" bestFit="1" customWidth="1"/>
    <col min="14093" max="14093" width="8.85546875" style="4"/>
    <col min="14094" max="14094" width="8.7109375" style="4" customWidth="1"/>
    <col min="14095" max="14095" width="8.85546875" style="4"/>
    <col min="14096" max="14096" width="14.28515625" style="4" bestFit="1" customWidth="1"/>
    <col min="14097" max="14336" width="8.85546875" style="4"/>
    <col min="14337" max="14337" width="10.7109375" style="4" customWidth="1"/>
    <col min="14338" max="14338" width="11.85546875" style="4" bestFit="1" customWidth="1"/>
    <col min="14339" max="14339" width="15" style="4" bestFit="1" customWidth="1"/>
    <col min="14340" max="14340" width="14.28515625" style="4" bestFit="1" customWidth="1"/>
    <col min="14341" max="14341" width="15" style="4" bestFit="1" customWidth="1"/>
    <col min="14342" max="14342" width="11.28515625" style="4" bestFit="1" customWidth="1"/>
    <col min="14343" max="14343" width="15" style="4" bestFit="1" customWidth="1"/>
    <col min="14344" max="14344" width="13.140625" style="4" customWidth="1"/>
    <col min="14345" max="14345" width="15" style="4" bestFit="1" customWidth="1"/>
    <col min="14346" max="14346" width="13.42578125" style="4" customWidth="1"/>
    <col min="14347" max="14347" width="15" style="4" bestFit="1" customWidth="1"/>
    <col min="14348" max="14348" width="19.42578125" style="4" bestFit="1" customWidth="1"/>
    <col min="14349" max="14349" width="8.85546875" style="4"/>
    <col min="14350" max="14350" width="8.7109375" style="4" customWidth="1"/>
    <col min="14351" max="14351" width="8.85546875" style="4"/>
    <col min="14352" max="14352" width="14.28515625" style="4" bestFit="1" customWidth="1"/>
    <col min="14353" max="14592" width="8.85546875" style="4"/>
    <col min="14593" max="14593" width="10.7109375" style="4" customWidth="1"/>
    <col min="14594" max="14594" width="11.85546875" style="4" bestFit="1" customWidth="1"/>
    <col min="14595" max="14595" width="15" style="4" bestFit="1" customWidth="1"/>
    <col min="14596" max="14596" width="14.28515625" style="4" bestFit="1" customWidth="1"/>
    <col min="14597" max="14597" width="15" style="4" bestFit="1" customWidth="1"/>
    <col min="14598" max="14598" width="11.28515625" style="4" bestFit="1" customWidth="1"/>
    <col min="14599" max="14599" width="15" style="4" bestFit="1" customWidth="1"/>
    <col min="14600" max="14600" width="13.140625" style="4" customWidth="1"/>
    <col min="14601" max="14601" width="15" style="4" bestFit="1" customWidth="1"/>
    <col min="14602" max="14602" width="13.42578125" style="4" customWidth="1"/>
    <col min="14603" max="14603" width="15" style="4" bestFit="1" customWidth="1"/>
    <col min="14604" max="14604" width="19.42578125" style="4" bestFit="1" customWidth="1"/>
    <col min="14605" max="14605" width="8.85546875" style="4"/>
    <col min="14606" max="14606" width="8.7109375" style="4" customWidth="1"/>
    <col min="14607" max="14607" width="8.85546875" style="4"/>
    <col min="14608" max="14608" width="14.28515625" style="4" bestFit="1" customWidth="1"/>
    <col min="14609" max="14848" width="8.85546875" style="4"/>
    <col min="14849" max="14849" width="10.7109375" style="4" customWidth="1"/>
    <col min="14850" max="14850" width="11.85546875" style="4" bestFit="1" customWidth="1"/>
    <col min="14851" max="14851" width="15" style="4" bestFit="1" customWidth="1"/>
    <col min="14852" max="14852" width="14.28515625" style="4" bestFit="1" customWidth="1"/>
    <col min="14853" max="14853" width="15" style="4" bestFit="1" customWidth="1"/>
    <col min="14854" max="14854" width="11.28515625" style="4" bestFit="1" customWidth="1"/>
    <col min="14855" max="14855" width="15" style="4" bestFit="1" customWidth="1"/>
    <col min="14856" max="14856" width="13.140625" style="4" customWidth="1"/>
    <col min="14857" max="14857" width="15" style="4" bestFit="1" customWidth="1"/>
    <col min="14858" max="14858" width="13.42578125" style="4" customWidth="1"/>
    <col min="14859" max="14859" width="15" style="4" bestFit="1" customWidth="1"/>
    <col min="14860" max="14860" width="19.42578125" style="4" bestFit="1" customWidth="1"/>
    <col min="14861" max="14861" width="8.85546875" style="4"/>
    <col min="14862" max="14862" width="8.7109375" style="4" customWidth="1"/>
    <col min="14863" max="14863" width="8.85546875" style="4"/>
    <col min="14864" max="14864" width="14.28515625" style="4" bestFit="1" customWidth="1"/>
    <col min="14865" max="15104" width="8.85546875" style="4"/>
    <col min="15105" max="15105" width="10.7109375" style="4" customWidth="1"/>
    <col min="15106" max="15106" width="11.85546875" style="4" bestFit="1" customWidth="1"/>
    <col min="15107" max="15107" width="15" style="4" bestFit="1" customWidth="1"/>
    <col min="15108" max="15108" width="14.28515625" style="4" bestFit="1" customWidth="1"/>
    <col min="15109" max="15109" width="15" style="4" bestFit="1" customWidth="1"/>
    <col min="15110" max="15110" width="11.28515625" style="4" bestFit="1" customWidth="1"/>
    <col min="15111" max="15111" width="15" style="4" bestFit="1" customWidth="1"/>
    <col min="15112" max="15112" width="13.140625" style="4" customWidth="1"/>
    <col min="15113" max="15113" width="15" style="4" bestFit="1" customWidth="1"/>
    <col min="15114" max="15114" width="13.42578125" style="4" customWidth="1"/>
    <col min="15115" max="15115" width="15" style="4" bestFit="1" customWidth="1"/>
    <col min="15116" max="15116" width="19.42578125" style="4" bestFit="1" customWidth="1"/>
    <col min="15117" max="15117" width="8.85546875" style="4"/>
    <col min="15118" max="15118" width="8.7109375" style="4" customWidth="1"/>
    <col min="15119" max="15119" width="8.85546875" style="4"/>
    <col min="15120" max="15120" width="14.28515625" style="4" bestFit="1" customWidth="1"/>
    <col min="15121" max="15360" width="8.85546875" style="4"/>
    <col min="15361" max="15361" width="10.7109375" style="4" customWidth="1"/>
    <col min="15362" max="15362" width="11.85546875" style="4" bestFit="1" customWidth="1"/>
    <col min="15363" max="15363" width="15" style="4" bestFit="1" customWidth="1"/>
    <col min="15364" max="15364" width="14.28515625" style="4" bestFit="1" customWidth="1"/>
    <col min="15365" max="15365" width="15" style="4" bestFit="1" customWidth="1"/>
    <col min="15366" max="15366" width="11.28515625" style="4" bestFit="1" customWidth="1"/>
    <col min="15367" max="15367" width="15" style="4" bestFit="1" customWidth="1"/>
    <col min="15368" max="15368" width="13.140625" style="4" customWidth="1"/>
    <col min="15369" max="15369" width="15" style="4" bestFit="1" customWidth="1"/>
    <col min="15370" max="15370" width="13.42578125" style="4" customWidth="1"/>
    <col min="15371" max="15371" width="15" style="4" bestFit="1" customWidth="1"/>
    <col min="15372" max="15372" width="19.42578125" style="4" bestFit="1" customWidth="1"/>
    <col min="15373" max="15373" width="8.85546875" style="4"/>
    <col min="15374" max="15374" width="8.7109375" style="4" customWidth="1"/>
    <col min="15375" max="15375" width="8.85546875" style="4"/>
    <col min="15376" max="15376" width="14.28515625" style="4" bestFit="1" customWidth="1"/>
    <col min="15377" max="15616" width="8.85546875" style="4"/>
    <col min="15617" max="15617" width="10.7109375" style="4" customWidth="1"/>
    <col min="15618" max="15618" width="11.85546875" style="4" bestFit="1" customWidth="1"/>
    <col min="15619" max="15619" width="15" style="4" bestFit="1" customWidth="1"/>
    <col min="15620" max="15620" width="14.28515625" style="4" bestFit="1" customWidth="1"/>
    <col min="15621" max="15621" width="15" style="4" bestFit="1" customWidth="1"/>
    <col min="15622" max="15622" width="11.28515625" style="4" bestFit="1" customWidth="1"/>
    <col min="15623" max="15623" width="15" style="4" bestFit="1" customWidth="1"/>
    <col min="15624" max="15624" width="13.140625" style="4" customWidth="1"/>
    <col min="15625" max="15625" width="15" style="4" bestFit="1" customWidth="1"/>
    <col min="15626" max="15626" width="13.42578125" style="4" customWidth="1"/>
    <col min="15627" max="15627" width="15" style="4" bestFit="1" customWidth="1"/>
    <col min="15628" max="15628" width="19.42578125" style="4" bestFit="1" customWidth="1"/>
    <col min="15629" max="15629" width="8.85546875" style="4"/>
    <col min="15630" max="15630" width="8.7109375" style="4" customWidth="1"/>
    <col min="15631" max="15631" width="8.85546875" style="4"/>
    <col min="15632" max="15632" width="14.28515625" style="4" bestFit="1" customWidth="1"/>
    <col min="15633" max="15872" width="8.85546875" style="4"/>
    <col min="15873" max="15873" width="10.7109375" style="4" customWidth="1"/>
    <col min="15874" max="15874" width="11.85546875" style="4" bestFit="1" customWidth="1"/>
    <col min="15875" max="15875" width="15" style="4" bestFit="1" customWidth="1"/>
    <col min="15876" max="15876" width="14.28515625" style="4" bestFit="1" customWidth="1"/>
    <col min="15877" max="15877" width="15" style="4" bestFit="1" customWidth="1"/>
    <col min="15878" max="15878" width="11.28515625" style="4" bestFit="1" customWidth="1"/>
    <col min="15879" max="15879" width="15" style="4" bestFit="1" customWidth="1"/>
    <col min="15880" max="15880" width="13.140625" style="4" customWidth="1"/>
    <col min="15881" max="15881" width="15" style="4" bestFit="1" customWidth="1"/>
    <col min="15882" max="15882" width="13.42578125" style="4" customWidth="1"/>
    <col min="15883" max="15883" width="15" style="4" bestFit="1" customWidth="1"/>
    <col min="15884" max="15884" width="19.42578125" style="4" bestFit="1" customWidth="1"/>
    <col min="15885" max="15885" width="8.85546875" style="4"/>
    <col min="15886" max="15886" width="8.7109375" style="4" customWidth="1"/>
    <col min="15887" max="15887" width="8.85546875" style="4"/>
    <col min="15888" max="15888" width="14.28515625" style="4" bestFit="1" customWidth="1"/>
    <col min="15889" max="16128" width="8.85546875" style="4"/>
    <col min="16129" max="16129" width="10.7109375" style="4" customWidth="1"/>
    <col min="16130" max="16130" width="11.85546875" style="4" bestFit="1" customWidth="1"/>
    <col min="16131" max="16131" width="15" style="4" bestFit="1" customWidth="1"/>
    <col min="16132" max="16132" width="14.28515625" style="4" bestFit="1" customWidth="1"/>
    <col min="16133" max="16133" width="15" style="4" bestFit="1" customWidth="1"/>
    <col min="16134" max="16134" width="11.28515625" style="4" bestFit="1" customWidth="1"/>
    <col min="16135" max="16135" width="15" style="4" bestFit="1" customWidth="1"/>
    <col min="16136" max="16136" width="13.140625" style="4" customWidth="1"/>
    <col min="16137" max="16137" width="15" style="4" bestFit="1" customWidth="1"/>
    <col min="16138" max="16138" width="13.42578125" style="4" customWidth="1"/>
    <col min="16139" max="16139" width="15" style="4" bestFit="1" customWidth="1"/>
    <col min="16140" max="16140" width="19.42578125" style="4" bestFit="1" customWidth="1"/>
    <col min="16141" max="16141" width="8.85546875" style="4"/>
    <col min="16142" max="16142" width="8.7109375" style="4" customWidth="1"/>
    <col min="16143" max="16143" width="8.85546875" style="4"/>
    <col min="16144" max="16144" width="14.28515625" style="4" bestFit="1" customWidth="1"/>
    <col min="16145" max="16384" width="8.85546875" style="4"/>
  </cols>
  <sheetData>
    <row r="1" spans="1:11" s="27" customFormat="1" ht="20.25" x14ac:dyDescent="0.25">
      <c r="A1" s="84" t="s">
        <v>277</v>
      </c>
      <c r="B1" s="85"/>
      <c r="C1" s="85"/>
      <c r="D1" s="86"/>
      <c r="E1" s="86"/>
      <c r="F1" s="86"/>
      <c r="G1" s="87"/>
      <c r="H1" s="87"/>
      <c r="I1" s="87"/>
      <c r="J1" s="88"/>
      <c r="K1" s="4"/>
    </row>
    <row r="2" spans="1:11" ht="21" thickBot="1" x14ac:dyDescent="0.3">
      <c r="A2" s="84" t="s">
        <v>278</v>
      </c>
      <c r="B2" s="85"/>
      <c r="C2" s="85"/>
      <c r="D2" s="86"/>
      <c r="E2" s="86"/>
      <c r="F2" s="86"/>
      <c r="G2" s="87"/>
      <c r="H2" s="87"/>
      <c r="I2" s="87"/>
      <c r="J2" s="88"/>
    </row>
    <row r="3" spans="1:11" ht="17.25" thickTop="1" x14ac:dyDescent="0.25">
      <c r="A3" s="89"/>
      <c r="B3" s="3489" t="s">
        <v>279</v>
      </c>
      <c r="C3" s="3489" t="s">
        <v>280</v>
      </c>
      <c r="D3" s="3489" t="s">
        <v>281</v>
      </c>
      <c r="E3" s="3489" t="s">
        <v>279</v>
      </c>
      <c r="F3" s="3491" t="s">
        <v>280</v>
      </c>
      <c r="G3" s="3492" t="s">
        <v>281</v>
      </c>
      <c r="H3" s="90"/>
      <c r="I3" s="90"/>
      <c r="J3" s="88"/>
    </row>
    <row r="4" spans="1:11" ht="17.25" thickBot="1" x14ac:dyDescent="0.3">
      <c r="A4" s="91" t="s">
        <v>0</v>
      </c>
      <c r="B4" s="3490"/>
      <c r="C4" s="3490"/>
      <c r="D4" s="3490"/>
      <c r="E4" s="3490"/>
      <c r="F4" s="3490"/>
      <c r="G4" s="3493"/>
      <c r="H4" s="90"/>
      <c r="I4" s="90"/>
      <c r="J4" s="88"/>
    </row>
    <row r="5" spans="1:11" ht="19.5" customHeight="1" thickBot="1" x14ac:dyDescent="0.3">
      <c r="A5" s="92"/>
      <c r="B5" s="3487" t="s">
        <v>282</v>
      </c>
      <c r="C5" s="3487"/>
      <c r="D5" s="3487"/>
      <c r="E5" s="3487" t="s">
        <v>283</v>
      </c>
      <c r="F5" s="3487"/>
      <c r="G5" s="3488"/>
      <c r="H5" s="90"/>
      <c r="I5" s="90"/>
      <c r="J5" s="88"/>
    </row>
    <row r="6" spans="1:11" ht="16.5" hidden="1" customHeight="1" x14ac:dyDescent="0.25">
      <c r="A6" s="93">
        <v>41275</v>
      </c>
      <c r="B6" s="94">
        <v>30.430700000000002</v>
      </c>
      <c r="C6" s="94">
        <v>41.271900000000002</v>
      </c>
      <c r="D6" s="94">
        <v>48.303600000000003</v>
      </c>
      <c r="E6" s="94">
        <v>30.603123809523812</v>
      </c>
      <c r="F6" s="94">
        <v>40.656466666666653</v>
      </c>
      <c r="G6" s="95">
        <v>48.939066666666662</v>
      </c>
      <c r="H6" s="90"/>
      <c r="I6" s="90"/>
      <c r="J6" s="88"/>
    </row>
    <row r="7" spans="1:11" ht="16.5" hidden="1" customHeight="1" x14ac:dyDescent="0.25">
      <c r="A7" s="93">
        <v>41306</v>
      </c>
      <c r="B7" s="94">
        <v>30.850300000000001</v>
      </c>
      <c r="C7" s="94">
        <v>40.475099999999998</v>
      </c>
      <c r="D7" s="94">
        <v>46.942799999999998</v>
      </c>
      <c r="E7" s="94">
        <v>30.654636842105255</v>
      </c>
      <c r="F7" s="94">
        <v>40.882905263157895</v>
      </c>
      <c r="G7" s="95">
        <v>47.462326315789475</v>
      </c>
      <c r="H7" s="90"/>
      <c r="I7" s="90"/>
      <c r="J7" s="88"/>
    </row>
    <row r="8" spans="1:11" ht="16.5" hidden="1" customHeight="1" x14ac:dyDescent="0.25">
      <c r="A8" s="93">
        <v>41334</v>
      </c>
      <c r="B8" s="94">
        <v>31.3004</v>
      </c>
      <c r="C8" s="94">
        <v>40.124299999999998</v>
      </c>
      <c r="D8" s="94">
        <v>47.625500000000002</v>
      </c>
      <c r="E8" s="94">
        <v>31.066909999999996</v>
      </c>
      <c r="F8" s="94">
        <v>40.289155000000001</v>
      </c>
      <c r="G8" s="95">
        <v>46.976050000000001</v>
      </c>
      <c r="H8" s="90"/>
      <c r="I8" s="90"/>
      <c r="J8" s="88"/>
    </row>
    <row r="9" spans="1:11" ht="16.5" hidden="1" customHeight="1" x14ac:dyDescent="0.25">
      <c r="A9" s="93">
        <v>41365</v>
      </c>
      <c r="B9" s="94">
        <v>31.0306</v>
      </c>
      <c r="C9" s="94">
        <v>40.616300000000003</v>
      </c>
      <c r="D9" s="94">
        <v>48.115400000000001</v>
      </c>
      <c r="E9" s="94">
        <v>31.116445000000006</v>
      </c>
      <c r="F9" s="94">
        <v>40.532910000000001</v>
      </c>
      <c r="G9" s="95">
        <v>47.664449999999995</v>
      </c>
      <c r="H9" s="90"/>
      <c r="I9" s="90"/>
      <c r="J9" s="88"/>
    </row>
    <row r="10" spans="1:11" ht="16.5" hidden="1" customHeight="1" x14ac:dyDescent="0.25">
      <c r="A10" s="93">
        <v>41395</v>
      </c>
      <c r="B10" s="94">
        <v>31.124199999999998</v>
      </c>
      <c r="C10" s="94">
        <v>40.674700000000001</v>
      </c>
      <c r="D10" s="94">
        <v>47.593200000000003</v>
      </c>
      <c r="E10" s="94">
        <v>31.167886363636363</v>
      </c>
      <c r="F10" s="94">
        <v>40.473986363636371</v>
      </c>
      <c r="G10" s="95">
        <v>47.741309090909091</v>
      </c>
      <c r="H10" s="90"/>
      <c r="I10" s="90"/>
      <c r="J10" s="88"/>
    </row>
    <row r="11" spans="1:11" ht="16.5" hidden="1" customHeight="1" x14ac:dyDescent="0.25">
      <c r="A11" s="93">
        <v>41426</v>
      </c>
      <c r="B11" s="94">
        <v>31.184000000000001</v>
      </c>
      <c r="C11" s="94">
        <v>40.688499999999998</v>
      </c>
      <c r="D11" s="94">
        <v>47.794499999999999</v>
      </c>
      <c r="E11" s="94">
        <v>30.964214999999996</v>
      </c>
      <c r="F11" s="94">
        <v>40.875264999999999</v>
      </c>
      <c r="G11" s="95">
        <v>48.045384999999996</v>
      </c>
      <c r="H11" s="90"/>
      <c r="I11" s="90"/>
      <c r="J11" s="88"/>
    </row>
    <row r="12" spans="1:11" ht="16.5" hidden="1" customHeight="1" x14ac:dyDescent="0.25">
      <c r="A12" s="93">
        <v>41456</v>
      </c>
      <c r="B12" s="94">
        <v>30.9513</v>
      </c>
      <c r="C12" s="94">
        <v>40.958199999999998</v>
      </c>
      <c r="D12" s="94">
        <v>47.088099999999997</v>
      </c>
      <c r="E12" s="94">
        <v>31.088491304347823</v>
      </c>
      <c r="F12" s="94">
        <v>40.690691304347823</v>
      </c>
      <c r="G12" s="95">
        <v>47.32544782608695</v>
      </c>
      <c r="H12" s="90"/>
      <c r="I12" s="90"/>
      <c r="J12" s="88"/>
    </row>
    <row r="13" spans="1:11" ht="16.5" hidden="1" customHeight="1" x14ac:dyDescent="0.25">
      <c r="A13" s="93">
        <v>41487</v>
      </c>
      <c r="B13" s="94">
        <v>30.9194</v>
      </c>
      <c r="C13" s="94">
        <v>40.973500000000001</v>
      </c>
      <c r="D13" s="94">
        <v>48.167000000000002</v>
      </c>
      <c r="E13" s="94">
        <v>30.870180952380956</v>
      </c>
      <c r="F13" s="94">
        <v>41.119528571428582</v>
      </c>
      <c r="G13" s="95">
        <v>47.858095238095245</v>
      </c>
      <c r="H13" s="90"/>
      <c r="I13" s="90"/>
      <c r="J13" s="88"/>
    </row>
    <row r="14" spans="1:11" ht="16.5" hidden="1" customHeight="1" x14ac:dyDescent="0.25">
      <c r="A14" s="93">
        <v>41518</v>
      </c>
      <c r="B14" s="94">
        <v>30.5107</v>
      </c>
      <c r="C14" s="94">
        <v>41.2699</v>
      </c>
      <c r="D14" s="94">
        <v>49.3065</v>
      </c>
      <c r="E14" s="94">
        <v>30.840750000000003</v>
      </c>
      <c r="F14" s="94">
        <v>41.215094999999998</v>
      </c>
      <c r="G14" s="95">
        <v>49.017115000000004</v>
      </c>
      <c r="H14" s="90"/>
      <c r="I14" s="90"/>
      <c r="J14" s="88"/>
    </row>
    <row r="15" spans="1:11" ht="16.5" hidden="1" customHeight="1" x14ac:dyDescent="0.25">
      <c r="A15" s="93">
        <v>41548</v>
      </c>
      <c r="B15" s="94">
        <v>30.186</v>
      </c>
      <c r="C15" s="94">
        <v>41.391800000000003</v>
      </c>
      <c r="D15" s="94">
        <v>48.579700000000003</v>
      </c>
      <c r="E15" s="94">
        <v>30.381</v>
      </c>
      <c r="F15" s="94">
        <v>41.430999999999997</v>
      </c>
      <c r="G15" s="95">
        <v>48.997</v>
      </c>
      <c r="H15" s="90"/>
      <c r="I15" s="90"/>
      <c r="J15" s="88"/>
    </row>
    <row r="16" spans="1:11" ht="16.5" hidden="1" customHeight="1" x14ac:dyDescent="0.25">
      <c r="A16" s="93">
        <v>41579</v>
      </c>
      <c r="B16" s="94">
        <v>30.365400000000001</v>
      </c>
      <c r="C16" s="94">
        <v>41.359900000000003</v>
      </c>
      <c r="D16" s="94">
        <v>49.6</v>
      </c>
      <c r="E16" s="94">
        <v>30.513550000000002</v>
      </c>
      <c r="F16" s="94">
        <v>41.245615000000001</v>
      </c>
      <c r="G16" s="95">
        <v>49.231155000000008</v>
      </c>
      <c r="H16" s="90"/>
      <c r="I16" s="90"/>
      <c r="J16" s="88"/>
    </row>
    <row r="17" spans="1:10" ht="16.5" hidden="1" customHeight="1" x14ac:dyDescent="0.25">
      <c r="A17" s="93">
        <v>41609</v>
      </c>
      <c r="B17" s="94">
        <v>30.261500000000002</v>
      </c>
      <c r="C17" s="94">
        <v>41.633800000000001</v>
      </c>
      <c r="D17" s="94">
        <v>49.841200000000001</v>
      </c>
      <c r="E17" s="94">
        <v>30.280761904761896</v>
      </c>
      <c r="F17" s="94">
        <v>41.475899999999996</v>
      </c>
      <c r="G17" s="95">
        <v>49.642990476190462</v>
      </c>
      <c r="H17" s="90"/>
      <c r="I17" s="90"/>
      <c r="J17" s="88"/>
    </row>
    <row r="18" spans="1:10" ht="16.5" hidden="1" customHeight="1" x14ac:dyDescent="0.25">
      <c r="A18" s="93">
        <v>41640</v>
      </c>
      <c r="B18" s="94">
        <v>30.334599999999998</v>
      </c>
      <c r="C18" s="94">
        <v>41.370199999999997</v>
      </c>
      <c r="D18" s="94">
        <v>50.411900000000003</v>
      </c>
      <c r="E18" s="94">
        <v>30.334347368421057</v>
      </c>
      <c r="F18" s="94">
        <v>41.345510526315792</v>
      </c>
      <c r="G18" s="95">
        <v>50.067547368421039</v>
      </c>
      <c r="H18" s="90"/>
      <c r="I18" s="90"/>
      <c r="J18" s="88"/>
    </row>
    <row r="19" spans="1:10" ht="16.5" hidden="1" customHeight="1" x14ac:dyDescent="0.25">
      <c r="A19" s="93">
        <v>41671</v>
      </c>
      <c r="B19" s="94">
        <v>30.182300000000001</v>
      </c>
      <c r="C19" s="94">
        <v>41.464199999999998</v>
      </c>
      <c r="D19" s="94">
        <v>50.6616</v>
      </c>
      <c r="E19" s="94">
        <v>30.301788888888893</v>
      </c>
      <c r="F19" s="94">
        <v>41.413055555555559</v>
      </c>
      <c r="G19" s="95">
        <v>50.306766666666668</v>
      </c>
      <c r="H19" s="90"/>
      <c r="I19" s="90"/>
      <c r="J19" s="88"/>
    </row>
    <row r="20" spans="1:10" ht="16.5" hidden="1" customHeight="1" x14ac:dyDescent="0.25">
      <c r="A20" s="93">
        <v>41699</v>
      </c>
      <c r="B20" s="94">
        <v>30.196400000000001</v>
      </c>
      <c r="C20" s="94">
        <v>41.5411</v>
      </c>
      <c r="D20" s="94">
        <v>50.4268</v>
      </c>
      <c r="E20" s="94">
        <v>30.107694736842106</v>
      </c>
      <c r="F20" s="94">
        <v>41.639631578947366</v>
      </c>
      <c r="G20" s="95">
        <v>50.17263157894736</v>
      </c>
      <c r="H20" s="90"/>
      <c r="I20" s="90"/>
      <c r="J20" s="88"/>
    </row>
    <row r="21" spans="1:10" ht="16.5" hidden="1" customHeight="1" x14ac:dyDescent="0.25">
      <c r="A21" s="93">
        <v>41730</v>
      </c>
      <c r="B21" s="94">
        <v>30.079899999999999</v>
      </c>
      <c r="C21" s="94">
        <v>41.506999999999998</v>
      </c>
      <c r="D21" s="94">
        <v>50.912799999999997</v>
      </c>
      <c r="E21" s="94">
        <v>30.104427272727275</v>
      </c>
      <c r="F21" s="94">
        <v>41.582795454545455</v>
      </c>
      <c r="G21" s="95">
        <v>50.567418181818191</v>
      </c>
      <c r="H21" s="90"/>
      <c r="I21" s="90"/>
      <c r="J21" s="88"/>
    </row>
    <row r="22" spans="1:10" ht="16.5" hidden="1" customHeight="1" x14ac:dyDescent="0.25">
      <c r="A22" s="93">
        <v>41760</v>
      </c>
      <c r="B22" s="94">
        <v>30.342099999999999</v>
      </c>
      <c r="C22" s="94">
        <v>41.297800000000002</v>
      </c>
      <c r="D22" s="94">
        <v>50.977800000000002</v>
      </c>
      <c r="E22" s="94">
        <v>30.180161904761899</v>
      </c>
      <c r="F22" s="94">
        <v>41.459180952380954</v>
      </c>
      <c r="G22" s="95">
        <v>51.058476190476192</v>
      </c>
      <c r="H22" s="90"/>
      <c r="I22" s="90"/>
      <c r="J22" s="88"/>
    </row>
    <row r="23" spans="1:10" ht="16.5" hidden="1" customHeight="1" x14ac:dyDescent="0.25">
      <c r="A23" s="93">
        <v>41791</v>
      </c>
      <c r="B23" s="94">
        <v>30.352499999999999</v>
      </c>
      <c r="C23" s="94">
        <v>41.417000000000002</v>
      </c>
      <c r="D23" s="94">
        <v>51.6494</v>
      </c>
      <c r="E23" s="94">
        <v>30.390471428571427</v>
      </c>
      <c r="F23" s="94">
        <v>41.325047619047623</v>
      </c>
      <c r="G23" s="95">
        <v>51.443295238095246</v>
      </c>
      <c r="H23" s="90"/>
      <c r="I23" s="90"/>
      <c r="J23" s="88"/>
    </row>
    <row r="24" spans="1:10" ht="16.5" hidden="1" customHeight="1" x14ac:dyDescent="0.25">
      <c r="A24" s="93">
        <v>41821</v>
      </c>
      <c r="B24" s="94">
        <v>30.631799999999998</v>
      </c>
      <c r="C24" s="94">
        <v>40.9527</v>
      </c>
      <c r="D24" s="94">
        <v>51.8</v>
      </c>
      <c r="E24" s="94">
        <v>30.387900000000002</v>
      </c>
      <c r="F24" s="94">
        <v>41.174877272727265</v>
      </c>
      <c r="G24" s="95">
        <v>52.062963636363634</v>
      </c>
      <c r="H24" s="90"/>
      <c r="I24" s="90"/>
      <c r="J24" s="88"/>
    </row>
    <row r="25" spans="1:10" ht="16.5" hidden="1" customHeight="1" x14ac:dyDescent="0.25">
      <c r="A25" s="93">
        <v>41852</v>
      </c>
      <c r="B25" s="94">
        <v>30.990300000000001</v>
      </c>
      <c r="C25" s="94">
        <v>40.837899999999998</v>
      </c>
      <c r="D25" s="94">
        <v>51.498899999999999</v>
      </c>
      <c r="E25" s="94">
        <v>30.730385000000002</v>
      </c>
      <c r="F25" s="94">
        <v>40.936310000000006</v>
      </c>
      <c r="G25" s="95">
        <v>51.490829999999995</v>
      </c>
      <c r="H25" s="90"/>
      <c r="I25" s="90"/>
      <c r="J25" s="88"/>
    </row>
    <row r="26" spans="1:10" ht="16.5" hidden="1" customHeight="1" x14ac:dyDescent="0.25">
      <c r="A26" s="93">
        <v>41883</v>
      </c>
      <c r="B26" s="94">
        <v>31.4359</v>
      </c>
      <c r="C26" s="94">
        <v>39.856200000000001</v>
      </c>
      <c r="D26" s="94">
        <v>51.328800000000001</v>
      </c>
      <c r="E26" s="94">
        <v>31.273809090909094</v>
      </c>
      <c r="F26" s="94">
        <v>40.420631818181818</v>
      </c>
      <c r="G26" s="95">
        <v>51.156013636363632</v>
      </c>
      <c r="H26" s="90"/>
      <c r="I26" s="90"/>
      <c r="J26" s="88"/>
    </row>
    <row r="27" spans="1:10" ht="16.5" hidden="1" customHeight="1" x14ac:dyDescent="0.25">
      <c r="A27" s="93">
        <v>41913</v>
      </c>
      <c r="B27" s="94">
        <v>31.444500000000001</v>
      </c>
      <c r="C27" s="94">
        <v>39.494900000000001</v>
      </c>
      <c r="D27" s="94">
        <v>50.3752</v>
      </c>
      <c r="E27" s="94">
        <v>31.450813636363645</v>
      </c>
      <c r="F27" s="94">
        <v>39.92524090909091</v>
      </c>
      <c r="G27" s="95">
        <v>50.720499999999994</v>
      </c>
      <c r="H27" s="90"/>
      <c r="I27" s="90"/>
      <c r="J27" s="88"/>
    </row>
    <row r="28" spans="1:10" ht="16.5" hidden="1" customHeight="1" x14ac:dyDescent="0.25">
      <c r="A28" s="93">
        <v>41944</v>
      </c>
      <c r="B28" s="94">
        <v>31.5869</v>
      </c>
      <c r="C28" s="94">
        <v>39.469000000000001</v>
      </c>
      <c r="D28" s="94">
        <v>49.673000000000002</v>
      </c>
      <c r="E28" s="94">
        <v>31.606960000000004</v>
      </c>
      <c r="F28" s="94">
        <v>39.470185000000001</v>
      </c>
      <c r="G28" s="95">
        <v>50.003565000000002</v>
      </c>
      <c r="H28" s="90"/>
      <c r="I28" s="90"/>
      <c r="J28" s="88"/>
    </row>
    <row r="29" spans="1:10" ht="16.5" hidden="1" customHeight="1" x14ac:dyDescent="0.25">
      <c r="A29" s="93">
        <v>41974</v>
      </c>
      <c r="B29" s="94">
        <v>31.883600000000001</v>
      </c>
      <c r="C29" s="94">
        <v>38.831400000000002</v>
      </c>
      <c r="D29" s="94">
        <v>49.82</v>
      </c>
      <c r="E29" s="94">
        <v>31.681861904761906</v>
      </c>
      <c r="F29" s="94">
        <v>39.086842857142855</v>
      </c>
      <c r="G29" s="95">
        <v>49.587885714285711</v>
      </c>
      <c r="H29" s="90"/>
      <c r="I29" s="90"/>
      <c r="J29" s="88"/>
    </row>
    <row r="30" spans="1:10" ht="16.5" hidden="1" customHeight="1" x14ac:dyDescent="0.25">
      <c r="A30" s="93">
        <v>42005</v>
      </c>
      <c r="B30" s="94">
        <v>32.769100000000002</v>
      </c>
      <c r="C30" s="94">
        <v>37.204700000000003</v>
      </c>
      <c r="D30" s="94">
        <v>49.795200000000001</v>
      </c>
      <c r="E30" s="94">
        <v>32.44679</v>
      </c>
      <c r="F30" s="94">
        <v>37.734644999999986</v>
      </c>
      <c r="G30" s="95">
        <v>49.31915</v>
      </c>
      <c r="H30" s="90"/>
      <c r="I30" s="90"/>
      <c r="J30" s="88"/>
    </row>
    <row r="31" spans="1:10" ht="16.5" hidden="1" customHeight="1" x14ac:dyDescent="0.25">
      <c r="A31" s="93">
        <v>42036</v>
      </c>
      <c r="B31" s="94">
        <v>33.496000000000002</v>
      </c>
      <c r="C31" s="94">
        <v>37.521999999999998</v>
      </c>
      <c r="D31" s="94">
        <v>51.804000000000002</v>
      </c>
      <c r="E31" s="94">
        <v>33.163241176470585</v>
      </c>
      <c r="F31" s="94">
        <v>37.696670588235293</v>
      </c>
      <c r="G31" s="95">
        <v>50.946335294117652</v>
      </c>
      <c r="H31" s="90"/>
      <c r="I31" s="90"/>
      <c r="J31" s="88"/>
    </row>
    <row r="32" spans="1:10" ht="16.5" hidden="1" customHeight="1" x14ac:dyDescent="0.25">
      <c r="A32" s="93">
        <v>42064</v>
      </c>
      <c r="B32" s="94">
        <v>36.533700000000003</v>
      </c>
      <c r="C32" s="94">
        <v>39.396999999999998</v>
      </c>
      <c r="D32" s="94">
        <v>54.261800000000001</v>
      </c>
      <c r="E32" s="94">
        <v>35.711238095238095</v>
      </c>
      <c r="F32" s="94">
        <v>38.783804761904761</v>
      </c>
      <c r="G32" s="95">
        <v>53.618961904761917</v>
      </c>
      <c r="H32" s="90"/>
      <c r="I32" s="90"/>
      <c r="J32" s="88"/>
    </row>
    <row r="33" spans="1:10" ht="16.5" hidden="1" customHeight="1" x14ac:dyDescent="0.25">
      <c r="A33" s="93">
        <v>42095</v>
      </c>
      <c r="B33" s="94">
        <v>35.067300000000003</v>
      </c>
      <c r="C33" s="94">
        <v>39.120899999999999</v>
      </c>
      <c r="D33" s="94">
        <v>55.087499999999999</v>
      </c>
      <c r="E33" s="94">
        <v>36.152000000000001</v>
      </c>
      <c r="F33" s="94">
        <v>39.0839</v>
      </c>
      <c r="G33" s="95">
        <v>54.255818181818178</v>
      </c>
      <c r="H33" s="90"/>
      <c r="I33" s="90"/>
      <c r="J33" s="88"/>
    </row>
    <row r="34" spans="1:10" ht="16.5" hidden="1" customHeight="1" x14ac:dyDescent="0.25">
      <c r="A34" s="93">
        <v>42125</v>
      </c>
      <c r="B34" s="94">
        <v>35.526299999999999</v>
      </c>
      <c r="C34" s="94">
        <v>39.037300000000002</v>
      </c>
      <c r="D34" s="94">
        <v>54.902900000000002</v>
      </c>
      <c r="E34" s="94">
        <v>35.10493000000001</v>
      </c>
      <c r="F34" s="94">
        <v>39.225574999999992</v>
      </c>
      <c r="G34" s="95">
        <v>54.551184999999997</v>
      </c>
      <c r="H34" s="90"/>
      <c r="I34" s="90"/>
      <c r="J34" s="88"/>
    </row>
    <row r="35" spans="1:10" ht="16.5" hidden="1" customHeight="1" x14ac:dyDescent="0.25">
      <c r="A35" s="93">
        <v>42156</v>
      </c>
      <c r="B35" s="94">
        <v>35.245600000000003</v>
      </c>
      <c r="C35" s="94">
        <v>39.340800000000002</v>
      </c>
      <c r="D35" s="94">
        <v>55.643099999999997</v>
      </c>
      <c r="E35" s="94">
        <v>35.211413636363638</v>
      </c>
      <c r="F35" s="94">
        <v>39.550413636363629</v>
      </c>
      <c r="G35" s="95">
        <v>55.049790909090916</v>
      </c>
      <c r="H35" s="90"/>
      <c r="I35" s="90"/>
      <c r="J35" s="88"/>
    </row>
    <row r="36" spans="1:10" ht="16.5" hidden="1" customHeight="1" x14ac:dyDescent="0.25">
      <c r="A36" s="93">
        <v>42186</v>
      </c>
      <c r="B36" s="94">
        <v>35.602400000000003</v>
      </c>
      <c r="C36" s="94">
        <v>38.931100000000001</v>
      </c>
      <c r="D36" s="94">
        <v>55.432600000000001</v>
      </c>
      <c r="E36" s="94">
        <v>35.541395652173911</v>
      </c>
      <c r="F36" s="94">
        <v>39.164904347826088</v>
      </c>
      <c r="G36" s="95">
        <v>55.623243478260868</v>
      </c>
      <c r="H36" s="90"/>
      <c r="I36" s="90"/>
      <c r="J36" s="88"/>
    </row>
    <row r="37" spans="1:10" ht="16.5" hidden="1" customHeight="1" x14ac:dyDescent="0.25">
      <c r="A37" s="96">
        <v>42217</v>
      </c>
      <c r="B37" s="94">
        <v>35.357999999999997</v>
      </c>
      <c r="C37" s="94">
        <v>39.658099999999997</v>
      </c>
      <c r="D37" s="94">
        <v>54.506999999999998</v>
      </c>
      <c r="E37" s="94">
        <v>35.451128571428569</v>
      </c>
      <c r="F37" s="94">
        <v>39.56780952380953</v>
      </c>
      <c r="G37" s="95">
        <v>55.555642857142857</v>
      </c>
      <c r="H37" s="90"/>
      <c r="I37" s="90"/>
      <c r="J37" s="88"/>
    </row>
    <row r="38" spans="1:10" ht="19.5" hidden="1" customHeight="1" x14ac:dyDescent="0.25">
      <c r="A38" s="96">
        <v>42248</v>
      </c>
      <c r="B38" s="94">
        <v>35.625900000000001</v>
      </c>
      <c r="C38" s="94">
        <v>40.204599999999999</v>
      </c>
      <c r="D38" s="94">
        <v>54.518000000000001</v>
      </c>
      <c r="E38" s="94">
        <v>35.461142857142853</v>
      </c>
      <c r="F38" s="94">
        <v>39.864480952380951</v>
      </c>
      <c r="G38" s="95">
        <v>54.687228571428577</v>
      </c>
      <c r="H38" s="90"/>
      <c r="I38" s="90"/>
      <c r="J38" s="88"/>
    </row>
    <row r="39" spans="1:10" ht="19.5" hidden="1" customHeight="1" x14ac:dyDescent="0.25">
      <c r="A39" s="96">
        <v>42278</v>
      </c>
      <c r="B39" s="94">
        <v>35.912100000000002</v>
      </c>
      <c r="C39" s="94">
        <v>39.531799999999997</v>
      </c>
      <c r="D39" s="94">
        <v>55.803100000000001</v>
      </c>
      <c r="E39" s="94">
        <v>35.613545454545445</v>
      </c>
      <c r="F39" s="94">
        <v>40.071904545454544</v>
      </c>
      <c r="G39" s="95">
        <v>55.075572727272721</v>
      </c>
      <c r="H39" s="90"/>
      <c r="I39" s="90"/>
      <c r="J39" s="88"/>
    </row>
    <row r="40" spans="1:10" ht="19.5" hidden="1" customHeight="1" x14ac:dyDescent="0.25">
      <c r="A40" s="96">
        <v>42309</v>
      </c>
      <c r="B40" s="94">
        <v>36.3431</v>
      </c>
      <c r="C40" s="94">
        <v>38.615200000000002</v>
      </c>
      <c r="D40" s="94">
        <v>55.118699999999997</v>
      </c>
      <c r="E40" s="94">
        <v>36.209136842105274</v>
      </c>
      <c r="F40" s="94">
        <v>38.965699999999998</v>
      </c>
      <c r="G40" s="95">
        <v>55.402447368421058</v>
      </c>
      <c r="H40" s="90"/>
      <c r="I40" s="90"/>
      <c r="J40" s="88"/>
    </row>
    <row r="41" spans="1:10" ht="19.5" hidden="1" customHeight="1" x14ac:dyDescent="0.25">
      <c r="A41" s="96">
        <v>42339</v>
      </c>
      <c r="B41" s="94">
        <v>36.090899999999998</v>
      </c>
      <c r="C41" s="94">
        <v>39.706899999999997</v>
      </c>
      <c r="D41" s="94">
        <v>54.100499999999997</v>
      </c>
      <c r="E41" s="94">
        <v>36.171272727272729</v>
      </c>
      <c r="F41" s="94">
        <v>39.432181818181817</v>
      </c>
      <c r="G41" s="95">
        <v>54.526572727272722</v>
      </c>
      <c r="H41" s="90"/>
      <c r="I41" s="90"/>
      <c r="J41" s="88"/>
    </row>
    <row r="42" spans="1:10" ht="19.5" hidden="1" customHeight="1" x14ac:dyDescent="0.25">
      <c r="A42" s="96">
        <v>42370</v>
      </c>
      <c r="B42" s="94">
        <v>36.0886</v>
      </c>
      <c r="C42" s="94">
        <v>39.447200000000002</v>
      </c>
      <c r="D42" s="94">
        <v>52.2577</v>
      </c>
      <c r="E42" s="94">
        <v>36.175170000000008</v>
      </c>
      <c r="F42" s="94">
        <v>39.370570000000001</v>
      </c>
      <c r="G42" s="95">
        <v>52.425730000000001</v>
      </c>
      <c r="H42" s="90"/>
      <c r="I42" s="90"/>
      <c r="J42" s="88"/>
    </row>
    <row r="43" spans="1:10" ht="19.5" hidden="1" customHeight="1" x14ac:dyDescent="0.25">
      <c r="A43" s="96">
        <v>42401</v>
      </c>
      <c r="B43" s="94">
        <v>35.965800000000002</v>
      </c>
      <c r="C43" s="94">
        <v>39.363300000000002</v>
      </c>
      <c r="D43" s="94">
        <v>50.029600000000002</v>
      </c>
      <c r="E43" s="94">
        <v>35.814689473684197</v>
      </c>
      <c r="F43" s="94">
        <v>39.801199999999994</v>
      </c>
      <c r="G43" s="95">
        <v>51.539510526315794</v>
      </c>
      <c r="H43" s="90"/>
      <c r="I43" s="90"/>
      <c r="J43" s="88"/>
    </row>
    <row r="44" spans="1:10" ht="19.5" hidden="1" customHeight="1" x14ac:dyDescent="0.25">
      <c r="A44" s="96">
        <v>42430</v>
      </c>
      <c r="B44" s="94">
        <v>35.294499999999999</v>
      </c>
      <c r="C44" s="94">
        <v>40.366399999999999</v>
      </c>
      <c r="D44" s="94">
        <v>50.775799999999997</v>
      </c>
      <c r="E44" s="94">
        <v>35.691613636363634</v>
      </c>
      <c r="F44" s="94">
        <v>39.740290909090909</v>
      </c>
      <c r="G44" s="95">
        <v>51.059077272727272</v>
      </c>
      <c r="H44" s="90"/>
      <c r="I44" s="90"/>
      <c r="J44" s="88"/>
    </row>
    <row r="45" spans="1:10" ht="19.5" hidden="1" customHeight="1" x14ac:dyDescent="0.25">
      <c r="A45" s="96">
        <v>42461</v>
      </c>
      <c r="B45" s="94">
        <v>35.105600000000003</v>
      </c>
      <c r="C45" s="94">
        <v>39.954999999999998</v>
      </c>
      <c r="D45" s="94">
        <v>52.022500000000001</v>
      </c>
      <c r="E45" s="94">
        <v>35.208295</v>
      </c>
      <c r="F45" s="94">
        <v>40.0227</v>
      </c>
      <c r="G45" s="95">
        <v>50.73481000000001</v>
      </c>
      <c r="H45" s="90"/>
      <c r="I45" s="90"/>
      <c r="J45" s="88"/>
    </row>
    <row r="46" spans="1:10" ht="19.5" hidden="1" customHeight="1" x14ac:dyDescent="0.25">
      <c r="A46" s="96">
        <v>42491</v>
      </c>
      <c r="B46" s="94">
        <v>35.6126</v>
      </c>
      <c r="C46" s="94">
        <v>39.799799999999998</v>
      </c>
      <c r="D46" s="94">
        <v>52.490400000000001</v>
      </c>
      <c r="E46" s="94">
        <v>35.301159090909088</v>
      </c>
      <c r="F46" s="94">
        <v>39.967968181818186</v>
      </c>
      <c r="G46" s="95">
        <v>51.646972727272718</v>
      </c>
      <c r="H46" s="90"/>
      <c r="I46" s="90"/>
      <c r="J46" s="88"/>
    </row>
    <row r="47" spans="1:10" ht="19.5" hidden="1" customHeight="1" x14ac:dyDescent="0.25">
      <c r="A47" s="96">
        <v>42522</v>
      </c>
      <c r="B47" s="94">
        <v>35.735599999999998</v>
      </c>
      <c r="C47" s="94">
        <v>39.7483</v>
      </c>
      <c r="D47" s="94">
        <v>48.383800000000001</v>
      </c>
      <c r="E47" s="94">
        <v>35.544613636363636</v>
      </c>
      <c r="F47" s="94">
        <v>39.980518181818177</v>
      </c>
      <c r="G47" s="95">
        <v>50.91941818181818</v>
      </c>
      <c r="H47" s="90"/>
      <c r="I47" s="90"/>
      <c r="J47" s="88"/>
    </row>
    <row r="48" spans="1:10" ht="19.5" hidden="1" customHeight="1" x14ac:dyDescent="0.25">
      <c r="A48" s="96">
        <v>42552</v>
      </c>
      <c r="B48" s="94">
        <v>35.533900000000003</v>
      </c>
      <c r="C48" s="94">
        <v>39.572899999999997</v>
      </c>
      <c r="D48" s="94">
        <v>47.316200000000002</v>
      </c>
      <c r="E48" s="94">
        <v>35.600175</v>
      </c>
      <c r="F48" s="94">
        <v>39.511890000000001</v>
      </c>
      <c r="G48" s="95">
        <v>47.374229999999997</v>
      </c>
      <c r="H48" s="90"/>
      <c r="I48" s="90"/>
      <c r="J48" s="88"/>
    </row>
    <row r="49" spans="1:10" ht="19.5" hidden="1" customHeight="1" x14ac:dyDescent="0.25">
      <c r="A49" s="96">
        <v>42583</v>
      </c>
      <c r="B49" s="94">
        <v>35.378300000000003</v>
      </c>
      <c r="C49" s="94">
        <v>39.672499999999999</v>
      </c>
      <c r="D49" s="94">
        <v>47.089700000000001</v>
      </c>
      <c r="E49" s="94">
        <v>35.355586363636363</v>
      </c>
      <c r="F49" s="94">
        <v>39.750722727272723</v>
      </c>
      <c r="G49" s="95">
        <v>46.890404545454551</v>
      </c>
      <c r="H49" s="90"/>
      <c r="I49" s="90"/>
      <c r="J49" s="88"/>
    </row>
    <row r="50" spans="1:10" ht="19.5" hidden="1" customHeight="1" x14ac:dyDescent="0.25">
      <c r="A50" s="96">
        <v>42614</v>
      </c>
      <c r="B50" s="94">
        <v>35.619999999999997</v>
      </c>
      <c r="C50" s="94">
        <v>39.894300000000001</v>
      </c>
      <c r="D50" s="94">
        <v>46.030200000000001</v>
      </c>
      <c r="E50" s="94">
        <v>35.46364761904762</v>
      </c>
      <c r="F50" s="94">
        <v>39.870876190476189</v>
      </c>
      <c r="G50" s="95">
        <v>47.098304761904764</v>
      </c>
      <c r="H50" s="90"/>
      <c r="I50" s="90"/>
      <c r="J50" s="88"/>
    </row>
    <row r="51" spans="1:10" ht="19.5" hidden="1" customHeight="1" x14ac:dyDescent="0.25">
      <c r="A51" s="96">
        <v>42644</v>
      </c>
      <c r="B51" s="94">
        <v>35.961799999999997</v>
      </c>
      <c r="C51" s="94">
        <v>39.6158</v>
      </c>
      <c r="D51" s="94">
        <v>44.244999999999997</v>
      </c>
      <c r="E51" s="94">
        <v>35.738699999999994</v>
      </c>
      <c r="F51" s="94">
        <v>39.559261904761904</v>
      </c>
      <c r="G51" s="95">
        <v>44.515657142857137</v>
      </c>
      <c r="H51" s="90"/>
      <c r="I51" s="90"/>
      <c r="J51" s="88"/>
    </row>
    <row r="52" spans="1:10" ht="19.5" hidden="1" customHeight="1" x14ac:dyDescent="0.25">
      <c r="A52" s="96">
        <v>42675</v>
      </c>
      <c r="B52" s="94">
        <v>36.109200000000001</v>
      </c>
      <c r="C52" s="94">
        <v>38.628399999999999</v>
      </c>
      <c r="D52" s="94">
        <v>45.381</v>
      </c>
      <c r="E52" s="94">
        <v>35.940314285714287</v>
      </c>
      <c r="F52" s="94">
        <v>38.950295238095229</v>
      </c>
      <c r="G52" s="95">
        <v>45.143271428571417</v>
      </c>
      <c r="H52" s="90"/>
      <c r="I52" s="90"/>
      <c r="J52" s="88"/>
    </row>
    <row r="53" spans="1:10" ht="19.5" hidden="1" customHeight="1" x14ac:dyDescent="0.25">
      <c r="A53" s="96">
        <v>42705</v>
      </c>
      <c r="B53" s="94">
        <v>36.107799999999997</v>
      </c>
      <c r="C53" s="94">
        <v>38.221200000000003</v>
      </c>
      <c r="D53" s="94">
        <v>44.578099999999999</v>
      </c>
      <c r="E53" s="94">
        <v>36.077445454545447</v>
      </c>
      <c r="F53" s="94">
        <v>38.207472727272723</v>
      </c>
      <c r="G53" s="95">
        <v>45.352440909090916</v>
      </c>
      <c r="H53" s="90"/>
      <c r="I53" s="90"/>
      <c r="J53" s="88"/>
    </row>
    <row r="54" spans="1:10" ht="19.5" hidden="1" customHeight="1" x14ac:dyDescent="0.25">
      <c r="A54" s="96">
        <v>42736</v>
      </c>
      <c r="B54" s="94">
        <v>35.847999999999999</v>
      </c>
      <c r="C54" s="94">
        <v>38.584499999999998</v>
      </c>
      <c r="D54" s="94">
        <v>45.059100000000001</v>
      </c>
      <c r="E54" s="94">
        <v>35.951009523809525</v>
      </c>
      <c r="F54" s="94">
        <v>38.386071428571427</v>
      </c>
      <c r="G54" s="95">
        <v>44.697000000000003</v>
      </c>
      <c r="H54" s="90"/>
      <c r="I54" s="90"/>
      <c r="J54" s="88"/>
    </row>
    <row r="55" spans="1:10" ht="19.5" hidden="1" customHeight="1" x14ac:dyDescent="0.25">
      <c r="A55" s="96">
        <v>42767</v>
      </c>
      <c r="B55" s="94">
        <v>35.723500000000001</v>
      </c>
      <c r="C55" s="94">
        <v>38.063200000000002</v>
      </c>
      <c r="D55" s="94">
        <v>45.108800000000002</v>
      </c>
      <c r="E55" s="94">
        <v>35.649535294117641</v>
      </c>
      <c r="F55" s="94">
        <v>38.081417647058821</v>
      </c>
      <c r="G55" s="95">
        <v>45.055194117647055</v>
      </c>
      <c r="H55" s="90"/>
      <c r="I55" s="90"/>
      <c r="J55" s="88"/>
    </row>
    <row r="56" spans="1:10" ht="19.5" hidden="1" customHeight="1" x14ac:dyDescent="0.25">
      <c r="A56" s="96">
        <v>42795</v>
      </c>
      <c r="B56" s="94">
        <v>35.409799999999997</v>
      </c>
      <c r="C56" s="94">
        <v>37.874099999999999</v>
      </c>
      <c r="D56" s="94">
        <v>44.634500000000003</v>
      </c>
      <c r="E56" s="94">
        <v>35.518218181818185</v>
      </c>
      <c r="F56" s="94">
        <v>38.082045454545458</v>
      </c>
      <c r="G56" s="95">
        <v>44.283445454545465</v>
      </c>
      <c r="H56" s="90"/>
      <c r="I56" s="90"/>
      <c r="J56" s="88"/>
    </row>
    <row r="57" spans="1:10" ht="19.5" hidden="1" customHeight="1" x14ac:dyDescent="0.25">
      <c r="A57" s="96">
        <v>42826</v>
      </c>
      <c r="B57" s="94">
        <v>34.976799999999997</v>
      </c>
      <c r="C57" s="94">
        <v>38.186100000000003</v>
      </c>
      <c r="D57" s="94">
        <v>45.686300000000003</v>
      </c>
      <c r="E57" s="94">
        <v>35.341865280975846</v>
      </c>
      <c r="F57" s="94">
        <v>38.046381642788418</v>
      </c>
      <c r="G57" s="95">
        <v>45.018340000000009</v>
      </c>
      <c r="H57" s="90"/>
      <c r="I57" s="90"/>
      <c r="J57" s="88"/>
    </row>
    <row r="58" spans="1:10" ht="19.5" hidden="1" customHeight="1" x14ac:dyDescent="0.25">
      <c r="A58" s="96">
        <v>42856</v>
      </c>
      <c r="B58" s="94">
        <v>34.851870162663502</v>
      </c>
      <c r="C58" s="94">
        <v>39.128784057020397</v>
      </c>
      <c r="D58" s="94">
        <v>45.064499682939598</v>
      </c>
      <c r="E58" s="94">
        <v>34.890059881176406</v>
      </c>
      <c r="F58" s="94">
        <v>38.68710100759305</v>
      </c>
      <c r="G58" s="95">
        <v>45.435134914290302</v>
      </c>
      <c r="H58" s="90"/>
      <c r="I58" s="90"/>
      <c r="J58" s="88"/>
    </row>
    <row r="59" spans="1:10" ht="19.5" hidden="1" customHeight="1" x14ac:dyDescent="0.25">
      <c r="A59" s="96">
        <v>42887</v>
      </c>
      <c r="B59" s="94">
        <v>34.5229</v>
      </c>
      <c r="C59" s="94">
        <v>39.524099999999997</v>
      </c>
      <c r="D59" s="94">
        <v>44.7577</v>
      </c>
      <c r="E59" s="94">
        <v>34.800409999999999</v>
      </c>
      <c r="F59" s="94">
        <v>39.140869999999993</v>
      </c>
      <c r="G59" s="95">
        <v>44.82938</v>
      </c>
      <c r="H59" s="90"/>
      <c r="I59" s="90"/>
      <c r="J59" s="88"/>
    </row>
    <row r="60" spans="1:10" ht="19.5" hidden="1" customHeight="1" x14ac:dyDescent="0.25">
      <c r="A60" s="96">
        <v>42917</v>
      </c>
      <c r="B60" s="94">
        <v>33.548733264759299</v>
      </c>
      <c r="C60" s="94">
        <v>39.3849534206581</v>
      </c>
      <c r="D60" s="94">
        <v>45.033999999999999</v>
      </c>
      <c r="E60" s="94">
        <v>34.180549203083785</v>
      </c>
      <c r="F60" s="94">
        <v>39.487864448602764</v>
      </c>
      <c r="G60" s="95">
        <v>44.922485714285699</v>
      </c>
      <c r="H60" s="90"/>
      <c r="I60" s="90"/>
      <c r="J60" s="88"/>
    </row>
    <row r="61" spans="1:10" ht="19.5" hidden="1" customHeight="1" x14ac:dyDescent="0.25">
      <c r="A61" s="96">
        <v>42948</v>
      </c>
      <c r="B61" s="94">
        <v>32.787300000000002</v>
      </c>
      <c r="C61" s="94">
        <v>39.066499999999998</v>
      </c>
      <c r="D61" s="94">
        <v>42.859299999999998</v>
      </c>
      <c r="E61" s="94">
        <v>33.180421739130431</v>
      </c>
      <c r="F61" s="94">
        <v>39.31388260869565</v>
      </c>
      <c r="G61" s="95">
        <v>43.486995652173917</v>
      </c>
      <c r="H61" s="90"/>
      <c r="I61" s="90"/>
      <c r="J61" s="88"/>
    </row>
    <row r="62" spans="1:10" ht="19.5" hidden="1" customHeight="1" x14ac:dyDescent="0.25">
      <c r="A62" s="96">
        <v>42979</v>
      </c>
      <c r="B62" s="94">
        <v>34.026400000000002</v>
      </c>
      <c r="C62" s="94">
        <v>40.460700000000003</v>
      </c>
      <c r="D62" s="94">
        <v>45.773200000000003</v>
      </c>
      <c r="E62" s="94">
        <v>33.407761904761912</v>
      </c>
      <c r="F62" s="94">
        <v>39.949085714285715</v>
      </c>
      <c r="G62" s="95">
        <v>44.671857142857142</v>
      </c>
      <c r="H62" s="90"/>
      <c r="I62" s="90"/>
      <c r="J62" s="88"/>
    </row>
    <row r="63" spans="1:10" ht="19.5" hidden="1" customHeight="1" x14ac:dyDescent="0.25">
      <c r="A63" s="96">
        <v>43009</v>
      </c>
      <c r="B63" s="94">
        <v>34.401228180156799</v>
      </c>
      <c r="C63" s="94">
        <v>40.082501301682697</v>
      </c>
      <c r="D63" s="94">
        <v>45.769854284319898</v>
      </c>
      <c r="E63" s="94">
        <v>34.104034675245558</v>
      </c>
      <c r="F63" s="94">
        <v>40.199590538175357</v>
      </c>
      <c r="G63" s="95">
        <v>45.33927401353904</v>
      </c>
      <c r="H63" s="90"/>
      <c r="I63" s="90"/>
      <c r="J63" s="88"/>
    </row>
    <row r="64" spans="1:10" ht="19.5" hidden="1" customHeight="1" x14ac:dyDescent="0.25">
      <c r="A64" s="96">
        <v>43040</v>
      </c>
      <c r="B64" s="94">
        <v>33.734579598892601</v>
      </c>
      <c r="C64" s="94">
        <v>40.039291988708797</v>
      </c>
      <c r="D64" s="94">
        <v>45.722010797968302</v>
      </c>
      <c r="E64" s="94">
        <v>34.106928979944634</v>
      </c>
      <c r="F64" s="94">
        <v>40.117529599435436</v>
      </c>
      <c r="G64" s="95">
        <v>45.421455539898425</v>
      </c>
      <c r="H64" s="90"/>
      <c r="I64" s="90"/>
      <c r="J64" s="88"/>
    </row>
    <row r="65" spans="1:11" ht="19.5" hidden="1" customHeight="1" x14ac:dyDescent="0.25">
      <c r="A65" s="96">
        <v>43070</v>
      </c>
      <c r="B65" s="94">
        <v>33.5379</v>
      </c>
      <c r="C65" s="94">
        <v>40.214599999999997</v>
      </c>
      <c r="D65" s="94">
        <v>45.468400000000003</v>
      </c>
      <c r="E65" s="94">
        <v>33.828320953241445</v>
      </c>
      <c r="F65" s="94">
        <v>40.168991248647288</v>
      </c>
      <c r="G65" s="95">
        <v>45.735172700872603</v>
      </c>
      <c r="H65" s="90"/>
      <c r="I65" s="90"/>
      <c r="J65" s="88"/>
    </row>
    <row r="66" spans="1:11" ht="19.5" hidden="1" customHeight="1" x14ac:dyDescent="0.25">
      <c r="A66" s="96">
        <v>43101</v>
      </c>
      <c r="B66" s="94">
        <v>32.480818210228101</v>
      </c>
      <c r="C66" s="94">
        <v>40.2809088373061</v>
      </c>
      <c r="D66" s="94">
        <v>45.661305489043102</v>
      </c>
      <c r="E66" s="94">
        <v>33.055817936079869</v>
      </c>
      <c r="F66" s="94">
        <v>40.415731023658232</v>
      </c>
      <c r="G66" s="95">
        <v>45.948293928183126</v>
      </c>
      <c r="H66" s="90"/>
      <c r="I66" s="90"/>
      <c r="J66" s="88"/>
    </row>
    <row r="67" spans="1:11" ht="19.5" hidden="1" customHeight="1" x14ac:dyDescent="0.25">
      <c r="A67" s="96">
        <v>43132</v>
      </c>
      <c r="B67" s="94">
        <v>32.994788624026803</v>
      </c>
      <c r="C67" s="94">
        <v>40.7561492827639</v>
      </c>
      <c r="D67" s="94">
        <v>46.605897356788397</v>
      </c>
      <c r="E67" s="94">
        <v>32.704925817044156</v>
      </c>
      <c r="F67" s="94">
        <v>40.513011621783527</v>
      </c>
      <c r="G67" s="95">
        <v>46.058259502874144</v>
      </c>
      <c r="H67" s="90"/>
      <c r="I67" s="90"/>
      <c r="J67" s="88"/>
    </row>
    <row r="68" spans="1:11" ht="19.5" hidden="1" customHeight="1" x14ac:dyDescent="0.25">
      <c r="A68" s="96">
        <v>43160</v>
      </c>
      <c r="B68" s="94">
        <v>33.572660423001501</v>
      </c>
      <c r="C68" s="94">
        <v>41.527312232172299</v>
      </c>
      <c r="D68" s="94">
        <v>47.358333333333299</v>
      </c>
      <c r="E68" s="94">
        <v>33.15001240109531</v>
      </c>
      <c r="F68" s="94">
        <v>40.996229153912978</v>
      </c>
      <c r="G68" s="95">
        <v>46.707406349206344</v>
      </c>
      <c r="H68" s="90"/>
      <c r="I68" s="90"/>
      <c r="J68" s="88"/>
    </row>
    <row r="69" spans="1:11" ht="19.5" hidden="1" customHeight="1" x14ac:dyDescent="0.25">
      <c r="A69" s="96">
        <v>43191</v>
      </c>
      <c r="B69" s="94">
        <v>34.348300000000002</v>
      </c>
      <c r="C69" s="94">
        <v>41.373199999999997</v>
      </c>
      <c r="D69" s="94">
        <v>47.132399999999997</v>
      </c>
      <c r="E69" s="94">
        <v>33.836635857442268</v>
      </c>
      <c r="F69" s="94">
        <v>41.620513443475453</v>
      </c>
      <c r="G69" s="95">
        <v>47.856737634709802</v>
      </c>
      <c r="H69" s="90"/>
      <c r="I69" s="90"/>
      <c r="J69" s="88"/>
    </row>
    <row r="70" spans="1:11" ht="19.5" hidden="1" customHeight="1" x14ac:dyDescent="0.25">
      <c r="A70" s="96">
        <v>43221</v>
      </c>
      <c r="B70" s="94">
        <v>34.345210000000002</v>
      </c>
      <c r="C70" s="94">
        <v>40.440089999999998</v>
      </c>
      <c r="D70" s="94">
        <v>46.268230000000003</v>
      </c>
      <c r="E70" s="94">
        <v>34.573513267664048</v>
      </c>
      <c r="F70" s="94">
        <v>40.915333789334746</v>
      </c>
      <c r="G70" s="95">
        <v>46.906047055101276</v>
      </c>
      <c r="H70" s="90"/>
      <c r="I70" s="90"/>
      <c r="J70" s="88"/>
    </row>
    <row r="71" spans="1:11" ht="1.5" hidden="1" customHeight="1" x14ac:dyDescent="0.25">
      <c r="A71" s="96">
        <v>43252</v>
      </c>
      <c r="B71" s="94">
        <v>34.622803076115098</v>
      </c>
      <c r="C71" s="94">
        <v>40.556923716048203</v>
      </c>
      <c r="D71" s="94">
        <v>45.669653365674797</v>
      </c>
      <c r="E71" s="94">
        <v>34.532389646596961</v>
      </c>
      <c r="F71" s="94">
        <v>40.458717016002893</v>
      </c>
      <c r="G71" s="95">
        <v>46.103840695727591</v>
      </c>
      <c r="H71" s="90"/>
      <c r="I71" s="90"/>
      <c r="J71" s="88"/>
    </row>
    <row r="72" spans="1:11" ht="19.5" hidden="1" customHeight="1" x14ac:dyDescent="0.25">
      <c r="A72" s="97">
        <v>43282</v>
      </c>
      <c r="B72" s="94">
        <v>34.212637049245103</v>
      </c>
      <c r="C72" s="94">
        <v>40.139166161748498</v>
      </c>
      <c r="D72" s="94">
        <v>44.811594018839102</v>
      </c>
      <c r="E72" s="94">
        <v>34.336399252312212</v>
      </c>
      <c r="F72" s="94">
        <v>40.237238920168437</v>
      </c>
      <c r="G72" s="95">
        <v>45.543328217988524</v>
      </c>
      <c r="H72" s="90"/>
      <c r="I72" s="90"/>
      <c r="J72" s="88"/>
    </row>
    <row r="73" spans="1:11" ht="19.5" hidden="1" customHeight="1" x14ac:dyDescent="0.25">
      <c r="A73" s="97">
        <v>43313</v>
      </c>
      <c r="B73" s="94">
        <v>34.280999999999999</v>
      </c>
      <c r="C73" s="94">
        <v>40.188000000000002</v>
      </c>
      <c r="D73" s="94">
        <v>45.093000000000004</v>
      </c>
      <c r="E73" s="94">
        <v>34.412999999999997</v>
      </c>
      <c r="F73" s="94">
        <v>39.881</v>
      </c>
      <c r="G73" s="95">
        <v>44.606000000000002</v>
      </c>
      <c r="H73" s="90"/>
      <c r="I73" s="90"/>
      <c r="J73" s="88"/>
    </row>
    <row r="74" spans="1:11" ht="19.5" hidden="1" customHeight="1" x14ac:dyDescent="0.25">
      <c r="A74" s="97">
        <v>43344</v>
      </c>
      <c r="B74" s="94">
        <v>34.443729233604301</v>
      </c>
      <c r="C74" s="94">
        <v>40.012458502721202</v>
      </c>
      <c r="D74" s="94">
        <v>44.893739873001998</v>
      </c>
      <c r="E74" s="94">
        <v>34.363713944726008</v>
      </c>
      <c r="F74" s="94">
        <v>40.111693106209074</v>
      </c>
      <c r="G74" s="95">
        <v>45.04532767688513</v>
      </c>
      <c r="H74" s="90"/>
      <c r="I74" s="90"/>
      <c r="J74" s="88"/>
    </row>
    <row r="75" spans="1:11" ht="19.5" hidden="1" customHeight="1" x14ac:dyDescent="0.25">
      <c r="A75" s="97">
        <v>43374</v>
      </c>
      <c r="B75" s="94">
        <v>34.583799999999997</v>
      </c>
      <c r="C75" s="94">
        <v>39.361699999999999</v>
      </c>
      <c r="D75" s="94">
        <v>44.2378</v>
      </c>
      <c r="E75" s="94">
        <v>34.523596756250789</v>
      </c>
      <c r="F75" s="94">
        <v>39.723202982616449</v>
      </c>
      <c r="G75" s="95">
        <v>45.170135989620547</v>
      </c>
      <c r="H75" s="90"/>
      <c r="I75" s="90"/>
      <c r="J75" s="88"/>
    </row>
    <row r="76" spans="1:11" ht="19.5" hidden="1" customHeight="1" x14ac:dyDescent="0.25">
      <c r="A76" s="97">
        <v>43405</v>
      </c>
      <c r="B76" s="94">
        <v>34.4111894121868</v>
      </c>
      <c r="C76" s="94">
        <v>39.295071058899097</v>
      </c>
      <c r="D76" s="94">
        <v>44.240662015904299</v>
      </c>
      <c r="E76" s="94">
        <v>34.512826628970885</v>
      </c>
      <c r="F76" s="94">
        <v>39.26323147100171</v>
      </c>
      <c r="G76" s="95">
        <v>44.828456405771696</v>
      </c>
      <c r="H76" s="90"/>
      <c r="I76" s="90"/>
      <c r="J76" s="88"/>
      <c r="K76" s="98"/>
    </row>
    <row r="77" spans="1:11" ht="19.5" hidden="1" customHeight="1" x14ac:dyDescent="0.25">
      <c r="A77" s="97">
        <v>43435</v>
      </c>
      <c r="B77" s="94">
        <v>34.405319368256798</v>
      </c>
      <c r="C77" s="94">
        <v>39.335050470011502</v>
      </c>
      <c r="D77" s="94">
        <v>43.989942956926697</v>
      </c>
      <c r="E77" s="94">
        <v>34.368018452963014</v>
      </c>
      <c r="F77" s="94">
        <v>39.20355264472532</v>
      </c>
      <c r="G77" s="95">
        <v>43.755565078908106</v>
      </c>
      <c r="H77" s="90"/>
      <c r="I77" s="90"/>
      <c r="J77" s="88"/>
    </row>
    <row r="78" spans="1:11" ht="19.5" hidden="1" customHeight="1" x14ac:dyDescent="0.25">
      <c r="A78" s="97">
        <v>43466</v>
      </c>
      <c r="B78" s="94">
        <v>33.991093358141498</v>
      </c>
      <c r="C78" s="94">
        <v>39.323886949481</v>
      </c>
      <c r="D78" s="94">
        <v>45.041925566952997</v>
      </c>
      <c r="E78" s="94">
        <v>34.23729136617164</v>
      </c>
      <c r="F78" s="94">
        <v>39.197501841982486</v>
      </c>
      <c r="G78" s="95">
        <v>44.399151819022727</v>
      </c>
      <c r="H78" s="90"/>
      <c r="I78" s="90"/>
      <c r="J78" s="88"/>
    </row>
    <row r="79" spans="1:11" ht="19.5" hidden="1" customHeight="1" x14ac:dyDescent="0.25">
      <c r="A79" s="97">
        <v>43497</v>
      </c>
      <c r="B79" s="94">
        <v>34.149700000000003</v>
      </c>
      <c r="C79" s="94">
        <v>39.033099999999997</v>
      </c>
      <c r="D79" s="94">
        <v>45.859099999999998</v>
      </c>
      <c r="E79" s="94">
        <v>34.229295268628817</v>
      </c>
      <c r="F79" s="94">
        <v>38.929378848006387</v>
      </c>
      <c r="G79" s="95">
        <v>44.79150339613107</v>
      </c>
      <c r="H79" s="90"/>
      <c r="I79" s="90"/>
      <c r="J79" s="88"/>
    </row>
    <row r="80" spans="1:11" ht="19.5" hidden="1" customHeight="1" x14ac:dyDescent="0.25">
      <c r="A80" s="97">
        <v>43525</v>
      </c>
      <c r="B80" s="94">
        <v>34.9</v>
      </c>
      <c r="C80" s="94">
        <v>39.131700000000002</v>
      </c>
      <c r="D80" s="94">
        <v>45.6539</v>
      </c>
      <c r="E80" s="94">
        <v>34.639700610972319</v>
      </c>
      <c r="F80" s="94">
        <v>39.212850891690266</v>
      </c>
      <c r="G80" s="95">
        <v>45.881945824758027</v>
      </c>
      <c r="H80" s="90"/>
      <c r="I80" s="90"/>
      <c r="J80" s="88"/>
    </row>
    <row r="81" spans="1:10" ht="19.5" hidden="1" customHeight="1" x14ac:dyDescent="0.25">
      <c r="A81" s="97">
        <v>43556</v>
      </c>
      <c r="B81" s="94">
        <v>34.965494822417497</v>
      </c>
      <c r="C81" s="94">
        <v>39.264092657240198</v>
      </c>
      <c r="D81" s="94">
        <v>45.745815807861497</v>
      </c>
      <c r="E81" s="94">
        <v>34.864640851315365</v>
      </c>
      <c r="F81" s="94">
        <v>39.187343978144767</v>
      </c>
      <c r="G81" s="95">
        <v>45.720761925753031</v>
      </c>
      <c r="H81" s="90"/>
      <c r="I81" s="90"/>
      <c r="J81" s="88"/>
    </row>
    <row r="82" spans="1:10" ht="19.5" hidden="1" customHeight="1" x14ac:dyDescent="0.25">
      <c r="A82" s="97">
        <v>43586</v>
      </c>
      <c r="B82" s="94">
        <v>35.584048625981303</v>
      </c>
      <c r="C82" s="94">
        <v>39.693778449582403</v>
      </c>
      <c r="D82" s="94">
        <v>45.059566248426201</v>
      </c>
      <c r="E82" s="94">
        <v>35.19</v>
      </c>
      <c r="F82" s="94">
        <v>39.449215675303357</v>
      </c>
      <c r="G82" s="95">
        <v>45.403155239354653</v>
      </c>
      <c r="H82" s="90"/>
      <c r="I82" s="90"/>
      <c r="J82" s="88"/>
    </row>
    <row r="83" spans="1:10" ht="19.5" hidden="1" customHeight="1" x14ac:dyDescent="0.25">
      <c r="A83" s="97">
        <v>43617</v>
      </c>
      <c r="B83" s="94">
        <v>35.577738850702303</v>
      </c>
      <c r="C83" s="94">
        <v>40.465173168891198</v>
      </c>
      <c r="D83" s="94">
        <v>45.275914117117097</v>
      </c>
      <c r="E83" s="94">
        <v>35.61529092385522</v>
      </c>
      <c r="F83" s="94">
        <v>40.257024213850194</v>
      </c>
      <c r="G83" s="95">
        <v>45.353893178479169</v>
      </c>
      <c r="H83" s="90"/>
      <c r="I83" s="90"/>
      <c r="J83" s="88"/>
    </row>
    <row r="84" spans="1:10" ht="19.5" hidden="1" customHeight="1" x14ac:dyDescent="0.25">
      <c r="A84" s="97">
        <v>43647</v>
      </c>
      <c r="B84" s="94">
        <v>35.9611609885768</v>
      </c>
      <c r="C84" s="94">
        <v>40.325375712908098</v>
      </c>
      <c r="D84" s="94">
        <v>44.049014194785997</v>
      </c>
      <c r="E84" s="94">
        <v>35.888664742203112</v>
      </c>
      <c r="F84" s="94">
        <v>40.336605098421629</v>
      </c>
      <c r="G84" s="95">
        <v>45.016437508316478</v>
      </c>
      <c r="H84" s="90"/>
      <c r="I84" s="90"/>
      <c r="J84" s="88"/>
    </row>
    <row r="85" spans="1:10" ht="19.5" hidden="1" customHeight="1" x14ac:dyDescent="0.25">
      <c r="A85" s="97">
        <v>43678</v>
      </c>
      <c r="B85" s="94">
        <v>36.199168531427603</v>
      </c>
      <c r="C85" s="94">
        <v>40.1265770018029</v>
      </c>
      <c r="D85" s="94">
        <v>44.402774012304398</v>
      </c>
      <c r="E85" s="94">
        <v>36.050330316214868</v>
      </c>
      <c r="F85" s="94">
        <v>40.169406916893166</v>
      </c>
      <c r="G85" s="95">
        <v>44.014220132303699</v>
      </c>
      <c r="H85" s="90"/>
      <c r="I85" s="90"/>
      <c r="J85" s="88"/>
    </row>
    <row r="86" spans="1:10" ht="19.5" hidden="1" customHeight="1" x14ac:dyDescent="0.25">
      <c r="A86" s="97">
        <v>43709</v>
      </c>
      <c r="B86" s="94">
        <v>36.634</v>
      </c>
      <c r="C86" s="94">
        <v>40.124600000000001</v>
      </c>
      <c r="D86" s="94">
        <v>45.24</v>
      </c>
      <c r="E86" s="94">
        <v>36.365211867007119</v>
      </c>
      <c r="F86" s="94">
        <v>40.102707125820302</v>
      </c>
      <c r="G86" s="95">
        <v>45.181975269512371</v>
      </c>
      <c r="H86" s="90"/>
      <c r="I86" s="90"/>
      <c r="J86" s="88"/>
    </row>
    <row r="87" spans="1:10" ht="19.5" hidden="1" customHeight="1" x14ac:dyDescent="0.25">
      <c r="A87" s="97">
        <v>43739</v>
      </c>
      <c r="B87" s="94">
        <v>36.360700000000001</v>
      </c>
      <c r="C87" s="94">
        <v>40.732300000000002</v>
      </c>
      <c r="D87" s="94">
        <v>47.278700000000001</v>
      </c>
      <c r="E87" s="94">
        <v>36.508000000000003</v>
      </c>
      <c r="F87" s="94">
        <v>40.41405598053224</v>
      </c>
      <c r="G87" s="95">
        <v>46.231195987678554</v>
      </c>
      <c r="H87" s="90"/>
      <c r="I87" s="90"/>
      <c r="J87" s="88"/>
    </row>
    <row r="88" spans="1:10" ht="19.5" hidden="1" customHeight="1" x14ac:dyDescent="0.25">
      <c r="A88" s="97">
        <v>43770</v>
      </c>
      <c r="B88" s="94">
        <v>36.834099999999999</v>
      </c>
      <c r="C88" s="94">
        <v>40.567999999999998</v>
      </c>
      <c r="D88" s="94">
        <v>47.641399999999997</v>
      </c>
      <c r="E88" s="94">
        <v>36.664968421052635</v>
      </c>
      <c r="F88" s="94">
        <v>40.549057894736841</v>
      </c>
      <c r="G88" s="95">
        <v>47.396378947368419</v>
      </c>
      <c r="H88" s="90"/>
      <c r="I88" s="90"/>
      <c r="J88" s="88"/>
    </row>
    <row r="89" spans="1:10" ht="17.25" hidden="1" customHeight="1" x14ac:dyDescent="0.25">
      <c r="A89" s="97">
        <v>43800</v>
      </c>
      <c r="B89" s="94">
        <v>36.595100000000002</v>
      </c>
      <c r="C89" s="94">
        <v>41.026899999999998</v>
      </c>
      <c r="D89" s="94">
        <v>48.259</v>
      </c>
      <c r="E89" s="94">
        <v>36.722470000000001</v>
      </c>
      <c r="F89" s="94">
        <v>40.824490000000004</v>
      </c>
      <c r="G89" s="95">
        <v>48.260509999999996</v>
      </c>
      <c r="H89" s="90"/>
      <c r="I89" s="90"/>
      <c r="J89" s="88"/>
    </row>
    <row r="90" spans="1:10" ht="19.5" hidden="1" customHeight="1" x14ac:dyDescent="0.25">
      <c r="A90" s="97">
        <v>43831</v>
      </c>
      <c r="B90" s="94">
        <v>37.0152</v>
      </c>
      <c r="C90" s="94">
        <v>40.807299999999998</v>
      </c>
      <c r="D90" s="94">
        <v>48.453600000000002</v>
      </c>
      <c r="E90" s="94">
        <v>36.758599999999994</v>
      </c>
      <c r="F90" s="94">
        <v>40.814952380952384</v>
      </c>
      <c r="G90" s="95">
        <v>48.139752380952373</v>
      </c>
      <c r="H90" s="90"/>
      <c r="I90" s="90"/>
      <c r="J90" s="88"/>
    </row>
    <row r="91" spans="1:10" ht="19.5" hidden="1" customHeight="1" x14ac:dyDescent="0.25">
      <c r="A91" s="97">
        <v>43862</v>
      </c>
      <c r="B91" s="94">
        <v>37.600099999999998</v>
      </c>
      <c r="C91" s="94">
        <v>41.421799999999998</v>
      </c>
      <c r="D91" s="94">
        <v>48.520400000000002</v>
      </c>
      <c r="E91" s="94">
        <v>37.397157894736836</v>
      </c>
      <c r="F91" s="94">
        <v>40.851457894736846</v>
      </c>
      <c r="G91" s="95">
        <v>48.623510526315791</v>
      </c>
      <c r="H91" s="90"/>
      <c r="I91" s="90"/>
      <c r="J91" s="88"/>
    </row>
    <row r="92" spans="1:10" ht="19.5" hidden="1" customHeight="1" x14ac:dyDescent="0.25">
      <c r="A92" s="97">
        <v>43891</v>
      </c>
      <c r="B92" s="94">
        <v>39.718135444410898</v>
      </c>
      <c r="C92" s="94">
        <v>43.737735625710897</v>
      </c>
      <c r="D92" s="94">
        <v>48.9</v>
      </c>
      <c r="E92" s="94">
        <v>38.627043614872825</v>
      </c>
      <c r="F92" s="94">
        <v>42.820633715211315</v>
      </c>
      <c r="G92" s="95">
        <v>47.960056215621876</v>
      </c>
      <c r="H92" s="90"/>
      <c r="I92" s="90"/>
      <c r="J92" s="88"/>
    </row>
    <row r="93" spans="1:10" ht="19.5" hidden="1" customHeight="1" x14ac:dyDescent="0.25">
      <c r="A93" s="97">
        <v>43922</v>
      </c>
      <c r="B93" s="94">
        <v>40.504094342929903</v>
      </c>
      <c r="C93" s="94">
        <v>44.090508975852103</v>
      </c>
      <c r="D93" s="94">
        <v>50.517414653175599</v>
      </c>
      <c r="E93" s="94">
        <v>40.106428557935907</v>
      </c>
      <c r="F93" s="94">
        <v>43.69890446230324</v>
      </c>
      <c r="G93" s="95">
        <v>49.896000000000001</v>
      </c>
      <c r="H93" s="90"/>
      <c r="I93" s="90"/>
      <c r="J93" s="88"/>
    </row>
    <row r="94" spans="1:10" ht="19.5" hidden="1" customHeight="1" x14ac:dyDescent="0.25">
      <c r="A94" s="97">
        <v>43952</v>
      </c>
      <c r="B94" s="94">
        <v>40.357300000000002</v>
      </c>
      <c r="C94" s="94">
        <v>44.873800000000003</v>
      </c>
      <c r="D94" s="94">
        <v>49.818899999999999</v>
      </c>
      <c r="E94" s="94">
        <v>40.400093124051679</v>
      </c>
      <c r="F94" s="94">
        <v>44.100329773291634</v>
      </c>
      <c r="G94" s="95">
        <v>49.686988814684298</v>
      </c>
      <c r="H94" s="90"/>
      <c r="I94" s="90"/>
      <c r="J94" s="88"/>
    </row>
    <row r="95" spans="1:10" ht="19.5" hidden="1" customHeight="1" x14ac:dyDescent="0.25">
      <c r="A95" s="97">
        <v>43983</v>
      </c>
      <c r="B95" s="94">
        <v>40.464399999999998</v>
      </c>
      <c r="C95" s="94">
        <v>45.514400000000002</v>
      </c>
      <c r="D95" s="94">
        <v>50.085099999999997</v>
      </c>
      <c r="E95" s="94">
        <v>40.281868181818183</v>
      </c>
      <c r="F95" s="94">
        <v>45.41628636363636</v>
      </c>
      <c r="G95" s="95">
        <v>50.545909999999992</v>
      </c>
      <c r="H95" s="90"/>
      <c r="I95" s="90"/>
      <c r="J95" s="88"/>
    </row>
    <row r="96" spans="1:10" ht="19.5" hidden="1" customHeight="1" x14ac:dyDescent="0.25">
      <c r="A96" s="97">
        <v>44013</v>
      </c>
      <c r="B96" s="94">
        <v>40.024299999999997</v>
      </c>
      <c r="C96" s="94">
        <v>47.6768</v>
      </c>
      <c r="D96" s="94">
        <v>52.789700000000003</v>
      </c>
      <c r="E96" s="94">
        <v>40.30767391304348</v>
      </c>
      <c r="F96" s="94">
        <v>46.268439130434778</v>
      </c>
      <c r="G96" s="95">
        <v>51.197647826086957</v>
      </c>
      <c r="H96" s="90"/>
      <c r="I96" s="90"/>
      <c r="J96" s="88"/>
    </row>
    <row r="97" spans="1:10" ht="19.5" hidden="1" customHeight="1" x14ac:dyDescent="0.25">
      <c r="A97" s="97">
        <v>44044</v>
      </c>
      <c r="B97" s="94">
        <v>39.926400000000001</v>
      </c>
      <c r="C97" s="94">
        <v>47.619799999999998</v>
      </c>
      <c r="D97" s="94">
        <v>53.223999999999997</v>
      </c>
      <c r="E97" s="94">
        <v>40.021521875952288</v>
      </c>
      <c r="F97" s="94">
        <v>47.368000000000002</v>
      </c>
      <c r="G97" s="95">
        <v>52.694074967172824</v>
      </c>
      <c r="H97" s="90"/>
      <c r="I97" s="90"/>
      <c r="J97" s="88"/>
    </row>
    <row r="98" spans="1:10" ht="19.5" customHeight="1" x14ac:dyDescent="0.25">
      <c r="A98" s="97">
        <v>44075</v>
      </c>
      <c r="B98" s="94">
        <v>40.199300000000001</v>
      </c>
      <c r="C98" s="94">
        <v>47.2333</v>
      </c>
      <c r="D98" s="94">
        <v>51.714300000000001</v>
      </c>
      <c r="E98" s="94">
        <v>40.035526958676435</v>
      </c>
      <c r="F98" s="94">
        <v>47.272187413672803</v>
      </c>
      <c r="G98" s="95">
        <v>52.115131147436983</v>
      </c>
      <c r="H98" s="90"/>
      <c r="I98" s="90"/>
      <c r="J98" s="88"/>
    </row>
    <row r="99" spans="1:10" ht="19.5" customHeight="1" x14ac:dyDescent="0.25">
      <c r="A99" s="97">
        <v>44105</v>
      </c>
      <c r="B99" s="94">
        <v>40.319200000000002</v>
      </c>
      <c r="C99" s="94">
        <v>47.106000000000002</v>
      </c>
      <c r="D99" s="94">
        <v>52.3658</v>
      </c>
      <c r="E99" s="94">
        <v>40.176067995457963</v>
      </c>
      <c r="F99" s="94">
        <v>47.335008685508427</v>
      </c>
      <c r="G99" s="95">
        <v>52.255690113987974</v>
      </c>
      <c r="H99" s="90"/>
      <c r="I99" s="90"/>
      <c r="J99" s="88"/>
    </row>
    <row r="100" spans="1:10" ht="19.5" customHeight="1" x14ac:dyDescent="0.25">
      <c r="A100" s="97">
        <v>44136</v>
      </c>
      <c r="B100" s="94">
        <v>40.192666344755501</v>
      </c>
      <c r="C100" s="94">
        <v>48.166528332071799</v>
      </c>
      <c r="D100" s="94">
        <v>53.766146952768104</v>
      </c>
      <c r="E100" s="94">
        <v>40.237446849727796</v>
      </c>
      <c r="F100" s="94">
        <v>47.698795024287293</v>
      </c>
      <c r="G100" s="95">
        <v>53.304160365935168</v>
      </c>
      <c r="H100" s="90"/>
      <c r="I100" s="90"/>
      <c r="J100" s="88"/>
    </row>
    <row r="101" spans="1:10" ht="19.5" customHeight="1" x14ac:dyDescent="0.25">
      <c r="A101" s="97">
        <v>44166</v>
      </c>
      <c r="B101" s="94">
        <v>39.7428714262265</v>
      </c>
      <c r="C101" s="94">
        <v>48.852440459461398</v>
      </c>
      <c r="D101" s="94">
        <v>54.25</v>
      </c>
      <c r="E101" s="94">
        <v>39.905860777478523</v>
      </c>
      <c r="F101" s="94">
        <v>48.594231956875554</v>
      </c>
      <c r="G101" s="95">
        <v>53.692999999999998</v>
      </c>
      <c r="H101" s="90"/>
      <c r="I101" s="90"/>
      <c r="J101" s="88"/>
    </row>
    <row r="102" spans="1:10" s="27" customFormat="1" ht="19.5" customHeight="1" x14ac:dyDescent="0.25">
      <c r="A102" s="97">
        <v>44197</v>
      </c>
      <c r="B102" s="94">
        <v>40.0188656713783</v>
      </c>
      <c r="C102" s="94">
        <v>48.4889748961116</v>
      </c>
      <c r="D102" s="94">
        <v>54.871881584916402</v>
      </c>
      <c r="E102" s="94">
        <v>39.765178731238876</v>
      </c>
      <c r="F102" s="94">
        <v>48.479978144215558</v>
      </c>
      <c r="G102" s="95">
        <v>54.326980984698423</v>
      </c>
      <c r="H102" s="99"/>
      <c r="I102" s="99"/>
      <c r="J102" s="99"/>
    </row>
    <row r="103" spans="1:10" s="27" customFormat="1" ht="19.5" customHeight="1" x14ac:dyDescent="0.25">
      <c r="A103" s="97">
        <v>44228</v>
      </c>
      <c r="B103" s="94">
        <v>40.162300000000002</v>
      </c>
      <c r="C103" s="94">
        <v>48.846800000000002</v>
      </c>
      <c r="D103" s="94">
        <v>56.051499999999997</v>
      </c>
      <c r="E103" s="94">
        <v>40.124645688548021</v>
      </c>
      <c r="F103" s="94">
        <v>48.572958843022903</v>
      </c>
      <c r="G103" s="95">
        <v>55.72716613847448</v>
      </c>
      <c r="H103" s="99"/>
      <c r="I103" s="99"/>
      <c r="J103" s="99"/>
    </row>
    <row r="104" spans="1:10" s="27" customFormat="1" ht="19.5" customHeight="1" x14ac:dyDescent="0.25">
      <c r="A104" s="97">
        <v>44256</v>
      </c>
      <c r="B104" s="94">
        <v>40.825365207327998</v>
      </c>
      <c r="C104" s="94">
        <v>47.941386665206899</v>
      </c>
      <c r="D104" s="94">
        <v>56.22</v>
      </c>
      <c r="E104" s="94">
        <v>40.557661036953753</v>
      </c>
      <c r="F104" s="94">
        <v>48.341658857693858</v>
      </c>
      <c r="G104" s="95">
        <v>56.27088260384236</v>
      </c>
      <c r="H104" s="99"/>
      <c r="I104" s="99"/>
      <c r="J104" s="99"/>
    </row>
    <row r="105" spans="1:10" s="27" customFormat="1" ht="19.5" customHeight="1" x14ac:dyDescent="0.25">
      <c r="A105" s="97">
        <v>44287</v>
      </c>
      <c r="B105" s="94">
        <v>40.754864843957797</v>
      </c>
      <c r="C105" s="94">
        <v>49.431517701281201</v>
      </c>
      <c r="D105" s="94">
        <v>56.900568941216797</v>
      </c>
      <c r="E105" s="94">
        <v>40.835138997225151</v>
      </c>
      <c r="F105" s="94">
        <v>48.88631523642276</v>
      </c>
      <c r="G105" s="95">
        <v>56.613028379829132</v>
      </c>
      <c r="H105" s="99"/>
      <c r="I105" s="99"/>
      <c r="J105" s="99"/>
    </row>
    <row r="106" spans="1:10" s="27" customFormat="1" ht="19.5" customHeight="1" x14ac:dyDescent="0.25">
      <c r="A106" s="97">
        <v>44317</v>
      </c>
      <c r="B106" s="94">
        <v>40.901206552797298</v>
      </c>
      <c r="C106" s="94">
        <v>49.977445962784302</v>
      </c>
      <c r="D106" s="94">
        <v>58.2242280445641</v>
      </c>
      <c r="E106" s="94">
        <v>40.853913669137604</v>
      </c>
      <c r="F106" s="94">
        <v>49.682558435459569</v>
      </c>
      <c r="G106" s="95">
        <v>57.620838019660198</v>
      </c>
      <c r="H106" s="99"/>
      <c r="I106" s="99"/>
      <c r="J106" s="99"/>
    </row>
    <row r="107" spans="1:10" s="27" customFormat="1" ht="19.5" customHeight="1" x14ac:dyDescent="0.25">
      <c r="A107" s="97">
        <v>44348</v>
      </c>
      <c r="B107" s="94">
        <v>43.027070648070001</v>
      </c>
      <c r="C107" s="94">
        <v>51.347501004925199</v>
      </c>
      <c r="D107" s="94">
        <v>59.708872667479298</v>
      </c>
      <c r="E107" s="94">
        <v>41.415773790750308</v>
      </c>
      <c r="F107" s="94">
        <v>49.999477789233509</v>
      </c>
      <c r="G107" s="95">
        <v>58.220417894889188</v>
      </c>
      <c r="H107" s="99"/>
      <c r="I107" s="99"/>
      <c r="J107" s="99"/>
    </row>
    <row r="108" spans="1:10" s="27" customFormat="1" ht="19.5" customHeight="1" x14ac:dyDescent="0.25">
      <c r="A108" s="97">
        <v>44378</v>
      </c>
      <c r="B108" s="94">
        <v>42.9559062278109</v>
      </c>
      <c r="C108" s="94">
        <v>51.215824389474399</v>
      </c>
      <c r="D108" s="94">
        <v>59.832957204315797</v>
      </c>
      <c r="E108" s="94">
        <v>43.06015514325059</v>
      </c>
      <c r="F108" s="94">
        <v>51.056875584969163</v>
      </c>
      <c r="G108" s="95">
        <v>59.585281413306376</v>
      </c>
      <c r="H108" s="99"/>
      <c r="I108" s="99"/>
      <c r="J108" s="99"/>
    </row>
    <row r="109" spans="1:10" s="27" customFormat="1" ht="19.5" customHeight="1" x14ac:dyDescent="0.25">
      <c r="A109" s="97">
        <v>44409</v>
      </c>
      <c r="B109" s="94">
        <v>42.882636160066902</v>
      </c>
      <c r="C109" s="94">
        <v>50.823942252825503</v>
      </c>
      <c r="D109" s="94">
        <v>59.229080150937698</v>
      </c>
      <c r="E109" s="94">
        <v>42.947233104736604</v>
      </c>
      <c r="F109" s="94">
        <v>50.698222615897926</v>
      </c>
      <c r="G109" s="95">
        <v>59.412876594283688</v>
      </c>
      <c r="H109" s="99"/>
      <c r="I109" s="99"/>
      <c r="J109" s="99"/>
    </row>
    <row r="110" spans="1:10" s="27" customFormat="1" ht="19.5" customHeight="1" thickBot="1" x14ac:dyDescent="0.3">
      <c r="A110" s="100">
        <v>44440</v>
      </c>
      <c r="B110" s="101">
        <v>43.003816975309299</v>
      </c>
      <c r="C110" s="101">
        <v>50.087948575586402</v>
      </c>
      <c r="D110" s="101">
        <v>58.135339711710699</v>
      </c>
      <c r="E110" s="101">
        <v>42.871738650588391</v>
      </c>
      <c r="F110" s="101">
        <v>50.650820746178553</v>
      </c>
      <c r="G110" s="102">
        <v>59.034430490104569</v>
      </c>
      <c r="H110" s="99"/>
      <c r="I110" s="99"/>
      <c r="J110" s="99"/>
    </row>
    <row r="111" spans="1:10" s="27" customFormat="1" ht="17.25" thickTop="1" x14ac:dyDescent="0.25">
      <c r="A111" s="103" t="s">
        <v>284</v>
      </c>
      <c r="B111" s="104"/>
      <c r="C111" s="104"/>
      <c r="D111" s="104"/>
      <c r="E111" s="105"/>
      <c r="F111" s="105"/>
      <c r="G111" s="105"/>
      <c r="H111" s="99"/>
      <c r="I111" s="99"/>
      <c r="J111" s="99"/>
    </row>
    <row r="112" spans="1:10" x14ac:dyDescent="0.25">
      <c r="A112" s="105" t="s">
        <v>50</v>
      </c>
      <c r="B112" s="105"/>
      <c r="C112" s="105"/>
      <c r="D112" s="105"/>
      <c r="E112" s="105"/>
      <c r="F112" s="105"/>
      <c r="G112" s="105"/>
    </row>
    <row r="114" spans="1:8" x14ac:dyDescent="0.25">
      <c r="D114" s="98"/>
      <c r="G114" s="98"/>
    </row>
    <row r="119" spans="1:8" x14ac:dyDescent="0.25">
      <c r="A119" s="4"/>
      <c r="H119" s="106"/>
    </row>
  </sheetData>
  <mergeCells count="8">
    <mergeCell ref="B5:D5"/>
    <mergeCell ref="E5:G5"/>
    <mergeCell ref="B3:B4"/>
    <mergeCell ref="C3:C4"/>
    <mergeCell ref="D3:D4"/>
    <mergeCell ref="E3:E4"/>
    <mergeCell ref="F3:F4"/>
    <mergeCell ref="G3:G4"/>
  </mergeCells>
  <pageMargins left="0.75" right="0.75" top="0.75" bottom="0.75" header="0.31496062992125984" footer="0"/>
  <pageSetup paperSize="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285"/>
  <sheetViews>
    <sheetView showGridLines="0" topLeftCell="A20" zoomScale="85" zoomScaleNormal="85" zoomScaleSheetLayoutView="85" workbookViewId="0"/>
  </sheetViews>
  <sheetFormatPr defaultRowHeight="16.5" x14ac:dyDescent="0.3"/>
  <cols>
    <col min="1" max="1" width="23.7109375" style="109" customWidth="1"/>
    <col min="2" max="2" width="9.5703125" style="133" hidden="1" customWidth="1"/>
    <col min="3" max="37" width="9.140625" style="109" hidden="1" customWidth="1"/>
    <col min="38" max="38" width="9.7109375" style="109" hidden="1" customWidth="1"/>
    <col min="39" max="39" width="10.140625" style="109" hidden="1" customWidth="1"/>
    <col min="40" max="41" width="9.28515625" style="109" hidden="1" customWidth="1"/>
    <col min="42" max="42" width="9.85546875" style="109" hidden="1" customWidth="1"/>
    <col min="43" max="43" width="9.140625" style="109" hidden="1" customWidth="1"/>
    <col min="44" max="44" width="7.7109375" style="109" hidden="1" customWidth="1"/>
    <col min="45" max="45" width="9.85546875" style="109" hidden="1" customWidth="1"/>
    <col min="46" max="46" width="9.7109375" style="109" hidden="1" customWidth="1"/>
    <col min="47" max="47" width="9.42578125" style="109" hidden="1" customWidth="1"/>
    <col min="48" max="48" width="10" style="109" hidden="1" customWidth="1"/>
    <col min="49" max="49" width="10.28515625" style="109" hidden="1" customWidth="1"/>
    <col min="50" max="50" width="10" style="109" hidden="1" customWidth="1"/>
    <col min="51" max="51" width="10.5703125" style="109" hidden="1" customWidth="1"/>
    <col min="52" max="52" width="9.5703125" style="109" hidden="1" customWidth="1"/>
    <col min="53" max="53" width="9.42578125" style="109" hidden="1" customWidth="1"/>
    <col min="54" max="54" width="10.140625" style="109" hidden="1" customWidth="1"/>
    <col min="55" max="55" width="10" style="109" hidden="1" customWidth="1"/>
    <col min="56" max="56" width="9.85546875" style="109" hidden="1" customWidth="1"/>
    <col min="57" max="57" width="10.28515625" style="109" hidden="1" customWidth="1"/>
    <col min="58" max="58" width="10" style="109" hidden="1" customWidth="1"/>
    <col min="59" max="59" width="9.42578125" style="109" hidden="1" customWidth="1"/>
    <col min="60" max="60" width="10" style="109" hidden="1" customWidth="1"/>
    <col min="61" max="61" width="10.140625" style="109" hidden="1" customWidth="1"/>
    <col min="62" max="62" width="9.85546875" style="109" hidden="1" customWidth="1"/>
    <col min="63" max="63" width="10.28515625" style="109" hidden="1" customWidth="1"/>
    <col min="64" max="65" width="9.42578125" style="109" hidden="1" customWidth="1"/>
    <col min="66" max="66" width="10" style="109" hidden="1" customWidth="1"/>
    <col min="67" max="67" width="9.85546875" style="109" hidden="1" customWidth="1"/>
    <col min="68" max="68" width="9.5703125" style="109" hidden="1" customWidth="1"/>
    <col min="69" max="69" width="9.85546875" style="109" hidden="1" customWidth="1"/>
    <col min="70" max="70" width="9.7109375" style="109" hidden="1" customWidth="1"/>
    <col min="71" max="94" width="9.140625" style="109" hidden="1" customWidth="1"/>
    <col min="95" max="95" width="6.5703125" style="109" hidden="1" customWidth="1"/>
    <col min="96" max="106" width="7.42578125" style="109" hidden="1" customWidth="1"/>
    <col min="107" max="144" width="9.140625" style="109" hidden="1" customWidth="1"/>
    <col min="145" max="158" width="8.85546875" style="109" hidden="1" customWidth="1"/>
    <col min="159" max="159" width="9.28515625" style="109" hidden="1" customWidth="1"/>
    <col min="160" max="164" width="8.85546875" style="109" hidden="1" customWidth="1"/>
    <col min="165" max="165" width="9.42578125" style="109" hidden="1" customWidth="1"/>
    <col min="166" max="170" width="8.85546875" style="109" hidden="1" customWidth="1"/>
    <col min="171" max="171" width="9.28515625" style="109" hidden="1" customWidth="1"/>
    <col min="172" max="176" width="8.85546875" style="109" hidden="1" customWidth="1"/>
    <col min="177" max="177" width="9.28515625" style="109" hidden="1" customWidth="1"/>
    <col min="178" max="178" width="8.85546875" style="109" hidden="1" customWidth="1"/>
    <col min="179" max="179" width="9.28515625" style="109" hidden="1" customWidth="1"/>
    <col min="180" max="180" width="8.85546875" style="109" hidden="1" customWidth="1"/>
    <col min="181" max="181" width="9.28515625" style="109" hidden="1" customWidth="1"/>
    <col min="182" max="182" width="8.85546875" style="109" hidden="1" customWidth="1"/>
    <col min="183" max="187" width="9.5703125" style="109" hidden="1" customWidth="1"/>
    <col min="188" max="188" width="9.28515625" style="109" hidden="1" customWidth="1"/>
    <col min="189" max="209" width="9.5703125" style="109" hidden="1" customWidth="1"/>
    <col min="210" max="210" width="10.140625" style="109" hidden="1" customWidth="1"/>
    <col min="211" max="211" width="10" style="109" hidden="1" customWidth="1"/>
    <col min="212" max="213" width="9.7109375" style="109" hidden="1" customWidth="1"/>
    <col min="214" max="214" width="10.28515625" style="109" hidden="1" customWidth="1"/>
    <col min="215" max="216" width="9.7109375" style="109" hidden="1" customWidth="1"/>
    <col min="217" max="217" width="9.7109375" style="109" customWidth="1"/>
    <col min="218" max="229" width="9.7109375" style="109" bestFit="1" customWidth="1"/>
    <col min="230" max="268" width="9.140625" style="109"/>
    <col min="269" max="269" width="28.7109375" style="109" customWidth="1"/>
    <col min="270" max="471" width="0" style="109" hidden="1" customWidth="1"/>
    <col min="472" max="477" width="9.5703125" style="109" customWidth="1"/>
    <col min="478" max="478" width="10.140625" style="109" bestFit="1" customWidth="1"/>
    <col min="479" max="479" width="10" style="109" bestFit="1" customWidth="1"/>
    <col min="480" max="481" width="9.7109375" style="109" bestFit="1" customWidth="1"/>
    <col min="482" max="482" width="10.28515625" style="109" bestFit="1" customWidth="1"/>
    <col min="483" max="483" width="9.7109375" style="109" bestFit="1" customWidth="1"/>
    <col min="484" max="484" width="10" style="109" bestFit="1" customWidth="1"/>
    <col min="485" max="524" width="9.140625" style="109"/>
    <col min="525" max="525" width="28.7109375" style="109" customWidth="1"/>
    <col min="526" max="727" width="0" style="109" hidden="1" customWidth="1"/>
    <col min="728" max="733" width="9.5703125" style="109" customWidth="1"/>
    <col min="734" max="734" width="10.140625" style="109" bestFit="1" customWidth="1"/>
    <col min="735" max="735" width="10" style="109" bestFit="1" customWidth="1"/>
    <col min="736" max="737" width="9.7109375" style="109" bestFit="1" customWidth="1"/>
    <col min="738" max="738" width="10.28515625" style="109" bestFit="1" customWidth="1"/>
    <col min="739" max="739" width="9.7109375" style="109" bestFit="1" customWidth="1"/>
    <col min="740" max="740" width="10" style="109" bestFit="1" customWidth="1"/>
    <col min="741" max="780" width="9.140625" style="109"/>
    <col min="781" max="781" width="28.7109375" style="109" customWidth="1"/>
    <col min="782" max="983" width="0" style="109" hidden="1" customWidth="1"/>
    <col min="984" max="989" width="9.5703125" style="109" customWidth="1"/>
    <col min="990" max="990" width="10.140625" style="109" bestFit="1" customWidth="1"/>
    <col min="991" max="991" width="10" style="109" bestFit="1" customWidth="1"/>
    <col min="992" max="993" width="9.7109375" style="109" bestFit="1" customWidth="1"/>
    <col min="994" max="994" width="10.28515625" style="109" bestFit="1" customWidth="1"/>
    <col min="995" max="995" width="9.7109375" style="109" bestFit="1" customWidth="1"/>
    <col min="996" max="996" width="10" style="109" bestFit="1" customWidth="1"/>
    <col min="997" max="1036" width="9.140625" style="109"/>
    <col min="1037" max="1037" width="28.7109375" style="109" customWidth="1"/>
    <col min="1038" max="1239" width="0" style="109" hidden="1" customWidth="1"/>
    <col min="1240" max="1245" width="9.5703125" style="109" customWidth="1"/>
    <col min="1246" max="1246" width="10.140625" style="109" bestFit="1" customWidth="1"/>
    <col min="1247" max="1247" width="10" style="109" bestFit="1" customWidth="1"/>
    <col min="1248" max="1249" width="9.7109375" style="109" bestFit="1" customWidth="1"/>
    <col min="1250" max="1250" width="10.28515625" style="109" bestFit="1" customWidth="1"/>
    <col min="1251" max="1251" width="9.7109375" style="109" bestFit="1" customWidth="1"/>
    <col min="1252" max="1252" width="10" style="109" bestFit="1" customWidth="1"/>
    <col min="1253" max="1292" width="9.140625" style="109"/>
    <col min="1293" max="1293" width="28.7109375" style="109" customWidth="1"/>
    <col min="1294" max="1495" width="0" style="109" hidden="1" customWidth="1"/>
    <col min="1496" max="1501" width="9.5703125" style="109" customWidth="1"/>
    <col min="1502" max="1502" width="10.140625" style="109" bestFit="1" customWidth="1"/>
    <col min="1503" max="1503" width="10" style="109" bestFit="1" customWidth="1"/>
    <col min="1504" max="1505" width="9.7109375" style="109" bestFit="1" customWidth="1"/>
    <col min="1506" max="1506" width="10.28515625" style="109" bestFit="1" customWidth="1"/>
    <col min="1507" max="1507" width="9.7109375" style="109" bestFit="1" customWidth="1"/>
    <col min="1508" max="1508" width="10" style="109" bestFit="1" customWidth="1"/>
    <col min="1509" max="1548" width="9.140625" style="109"/>
    <col min="1549" max="1549" width="28.7109375" style="109" customWidth="1"/>
    <col min="1550" max="1751" width="0" style="109" hidden="1" customWidth="1"/>
    <col min="1752" max="1757" width="9.5703125" style="109" customWidth="1"/>
    <col min="1758" max="1758" width="10.140625" style="109" bestFit="1" customWidth="1"/>
    <col min="1759" max="1759" width="10" style="109" bestFit="1" customWidth="1"/>
    <col min="1760" max="1761" width="9.7109375" style="109" bestFit="1" customWidth="1"/>
    <col min="1762" max="1762" width="10.28515625" style="109" bestFit="1" customWidth="1"/>
    <col min="1763" max="1763" width="9.7109375" style="109" bestFit="1" customWidth="1"/>
    <col min="1764" max="1764" width="10" style="109" bestFit="1" customWidth="1"/>
    <col min="1765" max="1804" width="9.140625" style="109"/>
    <col min="1805" max="1805" width="28.7109375" style="109" customWidth="1"/>
    <col min="1806" max="2007" width="0" style="109" hidden="1" customWidth="1"/>
    <col min="2008" max="2013" width="9.5703125" style="109" customWidth="1"/>
    <col min="2014" max="2014" width="10.140625" style="109" bestFit="1" customWidth="1"/>
    <col min="2015" max="2015" width="10" style="109" bestFit="1" customWidth="1"/>
    <col min="2016" max="2017" width="9.7109375" style="109" bestFit="1" customWidth="1"/>
    <col min="2018" max="2018" width="10.28515625" style="109" bestFit="1" customWidth="1"/>
    <col min="2019" max="2019" width="9.7109375" style="109" bestFit="1" customWidth="1"/>
    <col min="2020" max="2020" width="10" style="109" bestFit="1" customWidth="1"/>
    <col min="2021" max="2060" width="9.140625" style="109"/>
    <col min="2061" max="2061" width="28.7109375" style="109" customWidth="1"/>
    <col min="2062" max="2263" width="0" style="109" hidden="1" customWidth="1"/>
    <col min="2264" max="2269" width="9.5703125" style="109" customWidth="1"/>
    <col min="2270" max="2270" width="10.140625" style="109" bestFit="1" customWidth="1"/>
    <col min="2271" max="2271" width="10" style="109" bestFit="1" customWidth="1"/>
    <col min="2272" max="2273" width="9.7109375" style="109" bestFit="1" customWidth="1"/>
    <col min="2274" max="2274" width="10.28515625" style="109" bestFit="1" customWidth="1"/>
    <col min="2275" max="2275" width="9.7109375" style="109" bestFit="1" customWidth="1"/>
    <col min="2276" max="2276" width="10" style="109" bestFit="1" customWidth="1"/>
    <col min="2277" max="2316" width="9.140625" style="109"/>
    <col min="2317" max="2317" width="28.7109375" style="109" customWidth="1"/>
    <col min="2318" max="2519" width="0" style="109" hidden="1" customWidth="1"/>
    <col min="2520" max="2525" width="9.5703125" style="109" customWidth="1"/>
    <col min="2526" max="2526" width="10.140625" style="109" bestFit="1" customWidth="1"/>
    <col min="2527" max="2527" width="10" style="109" bestFit="1" customWidth="1"/>
    <col min="2528" max="2529" width="9.7109375" style="109" bestFit="1" customWidth="1"/>
    <col min="2530" max="2530" width="10.28515625" style="109" bestFit="1" customWidth="1"/>
    <col min="2531" max="2531" width="9.7109375" style="109" bestFit="1" customWidth="1"/>
    <col min="2532" max="2532" width="10" style="109" bestFit="1" customWidth="1"/>
    <col min="2533" max="2572" width="9.140625" style="109"/>
    <col min="2573" max="2573" width="28.7109375" style="109" customWidth="1"/>
    <col min="2574" max="2775" width="0" style="109" hidden="1" customWidth="1"/>
    <col min="2776" max="2781" width="9.5703125" style="109" customWidth="1"/>
    <col min="2782" max="2782" width="10.140625" style="109" bestFit="1" customWidth="1"/>
    <col min="2783" max="2783" width="10" style="109" bestFit="1" customWidth="1"/>
    <col min="2784" max="2785" width="9.7109375" style="109" bestFit="1" customWidth="1"/>
    <col min="2786" max="2786" width="10.28515625" style="109" bestFit="1" customWidth="1"/>
    <col min="2787" max="2787" width="9.7109375" style="109" bestFit="1" customWidth="1"/>
    <col min="2788" max="2788" width="10" style="109" bestFit="1" customWidth="1"/>
    <col min="2789" max="2828" width="9.140625" style="109"/>
    <col min="2829" max="2829" width="28.7109375" style="109" customWidth="1"/>
    <col min="2830" max="3031" width="0" style="109" hidden="1" customWidth="1"/>
    <col min="3032" max="3037" width="9.5703125" style="109" customWidth="1"/>
    <col min="3038" max="3038" width="10.140625" style="109" bestFit="1" customWidth="1"/>
    <col min="3039" max="3039" width="10" style="109" bestFit="1" customWidth="1"/>
    <col min="3040" max="3041" width="9.7109375" style="109" bestFit="1" customWidth="1"/>
    <col min="3042" max="3042" width="10.28515625" style="109" bestFit="1" customWidth="1"/>
    <col min="3043" max="3043" width="9.7109375" style="109" bestFit="1" customWidth="1"/>
    <col min="3044" max="3044" width="10" style="109" bestFit="1" customWidth="1"/>
    <col min="3045" max="3084" width="9.140625" style="109"/>
    <col min="3085" max="3085" width="28.7109375" style="109" customWidth="1"/>
    <col min="3086" max="3287" width="0" style="109" hidden="1" customWidth="1"/>
    <col min="3288" max="3293" width="9.5703125" style="109" customWidth="1"/>
    <col min="3294" max="3294" width="10.140625" style="109" bestFit="1" customWidth="1"/>
    <col min="3295" max="3295" width="10" style="109" bestFit="1" customWidth="1"/>
    <col min="3296" max="3297" width="9.7109375" style="109" bestFit="1" customWidth="1"/>
    <col min="3298" max="3298" width="10.28515625" style="109" bestFit="1" customWidth="1"/>
    <col min="3299" max="3299" width="9.7109375" style="109" bestFit="1" customWidth="1"/>
    <col min="3300" max="3300" width="10" style="109" bestFit="1" customWidth="1"/>
    <col min="3301" max="3340" width="9.140625" style="109"/>
    <col min="3341" max="3341" width="28.7109375" style="109" customWidth="1"/>
    <col min="3342" max="3543" width="0" style="109" hidden="1" customWidth="1"/>
    <col min="3544" max="3549" width="9.5703125" style="109" customWidth="1"/>
    <col min="3550" max="3550" width="10.140625" style="109" bestFit="1" customWidth="1"/>
    <col min="3551" max="3551" width="10" style="109" bestFit="1" customWidth="1"/>
    <col min="3552" max="3553" width="9.7109375" style="109" bestFit="1" customWidth="1"/>
    <col min="3554" max="3554" width="10.28515625" style="109" bestFit="1" customWidth="1"/>
    <col min="3555" max="3555" width="9.7109375" style="109" bestFit="1" customWidth="1"/>
    <col min="3556" max="3556" width="10" style="109" bestFit="1" customWidth="1"/>
    <col min="3557" max="3596" width="9.140625" style="109"/>
    <col min="3597" max="3597" width="28.7109375" style="109" customWidth="1"/>
    <col min="3598" max="3799" width="0" style="109" hidden="1" customWidth="1"/>
    <col min="3800" max="3805" width="9.5703125" style="109" customWidth="1"/>
    <col min="3806" max="3806" width="10.140625" style="109" bestFit="1" customWidth="1"/>
    <col min="3807" max="3807" width="10" style="109" bestFit="1" customWidth="1"/>
    <col min="3808" max="3809" width="9.7109375" style="109" bestFit="1" customWidth="1"/>
    <col min="3810" max="3810" width="10.28515625" style="109" bestFit="1" customWidth="1"/>
    <col min="3811" max="3811" width="9.7109375" style="109" bestFit="1" customWidth="1"/>
    <col min="3812" max="3812" width="10" style="109" bestFit="1" customWidth="1"/>
    <col min="3813" max="3852" width="9.140625" style="109"/>
    <col min="3853" max="3853" width="28.7109375" style="109" customWidth="1"/>
    <col min="3854" max="4055" width="0" style="109" hidden="1" customWidth="1"/>
    <col min="4056" max="4061" width="9.5703125" style="109" customWidth="1"/>
    <col min="4062" max="4062" width="10.140625" style="109" bestFit="1" customWidth="1"/>
    <col min="4063" max="4063" width="10" style="109" bestFit="1" customWidth="1"/>
    <col min="4064" max="4065" width="9.7109375" style="109" bestFit="1" customWidth="1"/>
    <col min="4066" max="4066" width="10.28515625" style="109" bestFit="1" customWidth="1"/>
    <col min="4067" max="4067" width="9.7109375" style="109" bestFit="1" customWidth="1"/>
    <col min="4068" max="4068" width="10" style="109" bestFit="1" customWidth="1"/>
    <col min="4069" max="4108" width="9.140625" style="109"/>
    <col min="4109" max="4109" width="28.7109375" style="109" customWidth="1"/>
    <col min="4110" max="4311" width="0" style="109" hidden="1" customWidth="1"/>
    <col min="4312" max="4317" width="9.5703125" style="109" customWidth="1"/>
    <col min="4318" max="4318" width="10.140625" style="109" bestFit="1" customWidth="1"/>
    <col min="4319" max="4319" width="10" style="109" bestFit="1" customWidth="1"/>
    <col min="4320" max="4321" width="9.7109375" style="109" bestFit="1" customWidth="1"/>
    <col min="4322" max="4322" width="10.28515625" style="109" bestFit="1" customWidth="1"/>
    <col min="4323" max="4323" width="9.7109375" style="109" bestFit="1" customWidth="1"/>
    <col min="4324" max="4324" width="10" style="109" bestFit="1" customWidth="1"/>
    <col min="4325" max="4364" width="9.140625" style="109"/>
    <col min="4365" max="4365" width="28.7109375" style="109" customWidth="1"/>
    <col min="4366" max="4567" width="0" style="109" hidden="1" customWidth="1"/>
    <col min="4568" max="4573" width="9.5703125" style="109" customWidth="1"/>
    <col min="4574" max="4574" width="10.140625" style="109" bestFit="1" customWidth="1"/>
    <col min="4575" max="4575" width="10" style="109" bestFit="1" customWidth="1"/>
    <col min="4576" max="4577" width="9.7109375" style="109" bestFit="1" customWidth="1"/>
    <col min="4578" max="4578" width="10.28515625" style="109" bestFit="1" customWidth="1"/>
    <col min="4579" max="4579" width="9.7109375" style="109" bestFit="1" customWidth="1"/>
    <col min="4580" max="4580" width="10" style="109" bestFit="1" customWidth="1"/>
    <col min="4581" max="4620" width="9.140625" style="109"/>
    <col min="4621" max="4621" width="28.7109375" style="109" customWidth="1"/>
    <col min="4622" max="4823" width="0" style="109" hidden="1" customWidth="1"/>
    <col min="4824" max="4829" width="9.5703125" style="109" customWidth="1"/>
    <col min="4830" max="4830" width="10.140625" style="109" bestFit="1" customWidth="1"/>
    <col min="4831" max="4831" width="10" style="109" bestFit="1" customWidth="1"/>
    <col min="4832" max="4833" width="9.7109375" style="109" bestFit="1" customWidth="1"/>
    <col min="4834" max="4834" width="10.28515625" style="109" bestFit="1" customWidth="1"/>
    <col min="4835" max="4835" width="9.7109375" style="109" bestFit="1" customWidth="1"/>
    <col min="4836" max="4836" width="10" style="109" bestFit="1" customWidth="1"/>
    <col min="4837" max="4876" width="9.140625" style="109"/>
    <col min="4877" max="4877" width="28.7109375" style="109" customWidth="1"/>
    <col min="4878" max="5079" width="0" style="109" hidden="1" customWidth="1"/>
    <col min="5080" max="5085" width="9.5703125" style="109" customWidth="1"/>
    <col min="5086" max="5086" width="10.140625" style="109" bestFit="1" customWidth="1"/>
    <col min="5087" max="5087" width="10" style="109" bestFit="1" customWidth="1"/>
    <col min="5088" max="5089" width="9.7109375" style="109" bestFit="1" customWidth="1"/>
    <col min="5090" max="5090" width="10.28515625" style="109" bestFit="1" customWidth="1"/>
    <col min="5091" max="5091" width="9.7109375" style="109" bestFit="1" customWidth="1"/>
    <col min="5092" max="5092" width="10" style="109" bestFit="1" customWidth="1"/>
    <col min="5093" max="5132" width="9.140625" style="109"/>
    <col min="5133" max="5133" width="28.7109375" style="109" customWidth="1"/>
    <col min="5134" max="5335" width="0" style="109" hidden="1" customWidth="1"/>
    <col min="5336" max="5341" width="9.5703125" style="109" customWidth="1"/>
    <col min="5342" max="5342" width="10.140625" style="109" bestFit="1" customWidth="1"/>
    <col min="5343" max="5343" width="10" style="109" bestFit="1" customWidth="1"/>
    <col min="5344" max="5345" width="9.7109375" style="109" bestFit="1" customWidth="1"/>
    <col min="5346" max="5346" width="10.28515625" style="109" bestFit="1" customWidth="1"/>
    <col min="5347" max="5347" width="9.7109375" style="109" bestFit="1" customWidth="1"/>
    <col min="5348" max="5348" width="10" style="109" bestFit="1" customWidth="1"/>
    <col min="5349" max="5388" width="9.140625" style="109"/>
    <col min="5389" max="5389" width="28.7109375" style="109" customWidth="1"/>
    <col min="5390" max="5591" width="0" style="109" hidden="1" customWidth="1"/>
    <col min="5592" max="5597" width="9.5703125" style="109" customWidth="1"/>
    <col min="5598" max="5598" width="10.140625" style="109" bestFit="1" customWidth="1"/>
    <col min="5599" max="5599" width="10" style="109" bestFit="1" customWidth="1"/>
    <col min="5600" max="5601" width="9.7109375" style="109" bestFit="1" customWidth="1"/>
    <col min="5602" max="5602" width="10.28515625" style="109" bestFit="1" customWidth="1"/>
    <col min="5603" max="5603" width="9.7109375" style="109" bestFit="1" customWidth="1"/>
    <col min="5604" max="5604" width="10" style="109" bestFit="1" customWidth="1"/>
    <col min="5605" max="5644" width="9.140625" style="109"/>
    <col min="5645" max="5645" width="28.7109375" style="109" customWidth="1"/>
    <col min="5646" max="5847" width="0" style="109" hidden="1" customWidth="1"/>
    <col min="5848" max="5853" width="9.5703125" style="109" customWidth="1"/>
    <col min="5854" max="5854" width="10.140625" style="109" bestFit="1" customWidth="1"/>
    <col min="5855" max="5855" width="10" style="109" bestFit="1" customWidth="1"/>
    <col min="5856" max="5857" width="9.7109375" style="109" bestFit="1" customWidth="1"/>
    <col min="5858" max="5858" width="10.28515625" style="109" bestFit="1" customWidth="1"/>
    <col min="5859" max="5859" width="9.7109375" style="109" bestFit="1" customWidth="1"/>
    <col min="5860" max="5860" width="10" style="109" bestFit="1" customWidth="1"/>
    <col min="5861" max="5900" width="9.140625" style="109"/>
    <col min="5901" max="5901" width="28.7109375" style="109" customWidth="1"/>
    <col min="5902" max="6103" width="0" style="109" hidden="1" customWidth="1"/>
    <col min="6104" max="6109" width="9.5703125" style="109" customWidth="1"/>
    <col min="6110" max="6110" width="10.140625" style="109" bestFit="1" customWidth="1"/>
    <col min="6111" max="6111" width="10" style="109" bestFit="1" customWidth="1"/>
    <col min="6112" max="6113" width="9.7109375" style="109" bestFit="1" customWidth="1"/>
    <col min="6114" max="6114" width="10.28515625" style="109" bestFit="1" customWidth="1"/>
    <col min="6115" max="6115" width="9.7109375" style="109" bestFit="1" customWidth="1"/>
    <col min="6116" max="6116" width="10" style="109" bestFit="1" customWidth="1"/>
    <col min="6117" max="6156" width="9.140625" style="109"/>
    <col min="6157" max="6157" width="28.7109375" style="109" customWidth="1"/>
    <col min="6158" max="6359" width="0" style="109" hidden="1" customWidth="1"/>
    <col min="6360" max="6365" width="9.5703125" style="109" customWidth="1"/>
    <col min="6366" max="6366" width="10.140625" style="109" bestFit="1" customWidth="1"/>
    <col min="6367" max="6367" width="10" style="109" bestFit="1" customWidth="1"/>
    <col min="6368" max="6369" width="9.7109375" style="109" bestFit="1" customWidth="1"/>
    <col min="6370" max="6370" width="10.28515625" style="109" bestFit="1" customWidth="1"/>
    <col min="6371" max="6371" width="9.7109375" style="109" bestFit="1" customWidth="1"/>
    <col min="6372" max="6372" width="10" style="109" bestFit="1" customWidth="1"/>
    <col min="6373" max="6412" width="9.140625" style="109"/>
    <col min="6413" max="6413" width="28.7109375" style="109" customWidth="1"/>
    <col min="6414" max="6615" width="0" style="109" hidden="1" customWidth="1"/>
    <col min="6616" max="6621" width="9.5703125" style="109" customWidth="1"/>
    <col min="6622" max="6622" width="10.140625" style="109" bestFit="1" customWidth="1"/>
    <col min="6623" max="6623" width="10" style="109" bestFit="1" customWidth="1"/>
    <col min="6624" max="6625" width="9.7109375" style="109" bestFit="1" customWidth="1"/>
    <col min="6626" max="6626" width="10.28515625" style="109" bestFit="1" customWidth="1"/>
    <col min="6627" max="6627" width="9.7109375" style="109" bestFit="1" customWidth="1"/>
    <col min="6628" max="6628" width="10" style="109" bestFit="1" customWidth="1"/>
    <col min="6629" max="6668" width="9.140625" style="109"/>
    <col min="6669" max="6669" width="28.7109375" style="109" customWidth="1"/>
    <col min="6670" max="6871" width="0" style="109" hidden="1" customWidth="1"/>
    <col min="6872" max="6877" width="9.5703125" style="109" customWidth="1"/>
    <col min="6878" max="6878" width="10.140625" style="109" bestFit="1" customWidth="1"/>
    <col min="6879" max="6879" width="10" style="109" bestFit="1" customWidth="1"/>
    <col min="6880" max="6881" width="9.7109375" style="109" bestFit="1" customWidth="1"/>
    <col min="6882" max="6882" width="10.28515625" style="109" bestFit="1" customWidth="1"/>
    <col min="6883" max="6883" width="9.7109375" style="109" bestFit="1" customWidth="1"/>
    <col min="6884" max="6884" width="10" style="109" bestFit="1" customWidth="1"/>
    <col min="6885" max="6924" width="9.140625" style="109"/>
    <col min="6925" max="6925" width="28.7109375" style="109" customWidth="1"/>
    <col min="6926" max="7127" width="0" style="109" hidden="1" customWidth="1"/>
    <col min="7128" max="7133" width="9.5703125" style="109" customWidth="1"/>
    <col min="7134" max="7134" width="10.140625" style="109" bestFit="1" customWidth="1"/>
    <col min="7135" max="7135" width="10" style="109" bestFit="1" customWidth="1"/>
    <col min="7136" max="7137" width="9.7109375" style="109" bestFit="1" customWidth="1"/>
    <col min="7138" max="7138" width="10.28515625" style="109" bestFit="1" customWidth="1"/>
    <col min="7139" max="7139" width="9.7109375" style="109" bestFit="1" customWidth="1"/>
    <col min="7140" max="7140" width="10" style="109" bestFit="1" customWidth="1"/>
    <col min="7141" max="7180" width="9.140625" style="109"/>
    <col min="7181" max="7181" width="28.7109375" style="109" customWidth="1"/>
    <col min="7182" max="7383" width="0" style="109" hidden="1" customWidth="1"/>
    <col min="7384" max="7389" width="9.5703125" style="109" customWidth="1"/>
    <col min="7390" max="7390" width="10.140625" style="109" bestFit="1" customWidth="1"/>
    <col min="7391" max="7391" width="10" style="109" bestFit="1" customWidth="1"/>
    <col min="7392" max="7393" width="9.7109375" style="109" bestFit="1" customWidth="1"/>
    <col min="7394" max="7394" width="10.28515625" style="109" bestFit="1" customWidth="1"/>
    <col min="7395" max="7395" width="9.7109375" style="109" bestFit="1" customWidth="1"/>
    <col min="7396" max="7396" width="10" style="109" bestFit="1" customWidth="1"/>
    <col min="7397" max="7436" width="9.140625" style="109"/>
    <col min="7437" max="7437" width="28.7109375" style="109" customWidth="1"/>
    <col min="7438" max="7639" width="0" style="109" hidden="1" customWidth="1"/>
    <col min="7640" max="7645" width="9.5703125" style="109" customWidth="1"/>
    <col min="7646" max="7646" width="10.140625" style="109" bestFit="1" customWidth="1"/>
    <col min="7647" max="7647" width="10" style="109" bestFit="1" customWidth="1"/>
    <col min="7648" max="7649" width="9.7109375" style="109" bestFit="1" customWidth="1"/>
    <col min="7650" max="7650" width="10.28515625" style="109" bestFit="1" customWidth="1"/>
    <col min="7651" max="7651" width="9.7109375" style="109" bestFit="1" customWidth="1"/>
    <col min="7652" max="7652" width="10" style="109" bestFit="1" customWidth="1"/>
    <col min="7653" max="7692" width="9.140625" style="109"/>
    <col min="7693" max="7693" width="28.7109375" style="109" customWidth="1"/>
    <col min="7694" max="7895" width="0" style="109" hidden="1" customWidth="1"/>
    <col min="7896" max="7901" width="9.5703125" style="109" customWidth="1"/>
    <col min="7902" max="7902" width="10.140625" style="109" bestFit="1" customWidth="1"/>
    <col min="7903" max="7903" width="10" style="109" bestFit="1" customWidth="1"/>
    <col min="7904" max="7905" width="9.7109375" style="109" bestFit="1" customWidth="1"/>
    <col min="7906" max="7906" width="10.28515625" style="109" bestFit="1" customWidth="1"/>
    <col min="7907" max="7907" width="9.7109375" style="109" bestFit="1" customWidth="1"/>
    <col min="7908" max="7908" width="10" style="109" bestFit="1" customWidth="1"/>
    <col min="7909" max="7948" width="9.140625" style="109"/>
    <col min="7949" max="7949" width="28.7109375" style="109" customWidth="1"/>
    <col min="7950" max="8151" width="0" style="109" hidden="1" customWidth="1"/>
    <col min="8152" max="8157" width="9.5703125" style="109" customWidth="1"/>
    <col min="8158" max="8158" width="10.140625" style="109" bestFit="1" customWidth="1"/>
    <col min="8159" max="8159" width="10" style="109" bestFit="1" customWidth="1"/>
    <col min="8160" max="8161" width="9.7109375" style="109" bestFit="1" customWidth="1"/>
    <col min="8162" max="8162" width="10.28515625" style="109" bestFit="1" customWidth="1"/>
    <col min="8163" max="8163" width="9.7109375" style="109" bestFit="1" customWidth="1"/>
    <col min="8164" max="8164" width="10" style="109" bestFit="1" customWidth="1"/>
    <col min="8165" max="8204" width="9.140625" style="109"/>
    <col min="8205" max="8205" width="28.7109375" style="109" customWidth="1"/>
    <col min="8206" max="8407" width="0" style="109" hidden="1" customWidth="1"/>
    <col min="8408" max="8413" width="9.5703125" style="109" customWidth="1"/>
    <col min="8414" max="8414" width="10.140625" style="109" bestFit="1" customWidth="1"/>
    <col min="8415" max="8415" width="10" style="109" bestFit="1" customWidth="1"/>
    <col min="8416" max="8417" width="9.7109375" style="109" bestFit="1" customWidth="1"/>
    <col min="8418" max="8418" width="10.28515625" style="109" bestFit="1" customWidth="1"/>
    <col min="8419" max="8419" width="9.7109375" style="109" bestFit="1" customWidth="1"/>
    <col min="8420" max="8420" width="10" style="109" bestFit="1" customWidth="1"/>
    <col min="8421" max="8460" width="9.140625" style="109"/>
    <col min="8461" max="8461" width="28.7109375" style="109" customWidth="1"/>
    <col min="8462" max="8663" width="0" style="109" hidden="1" customWidth="1"/>
    <col min="8664" max="8669" width="9.5703125" style="109" customWidth="1"/>
    <col min="8670" max="8670" width="10.140625" style="109" bestFit="1" customWidth="1"/>
    <col min="8671" max="8671" width="10" style="109" bestFit="1" customWidth="1"/>
    <col min="8672" max="8673" width="9.7109375" style="109" bestFit="1" customWidth="1"/>
    <col min="8674" max="8674" width="10.28515625" style="109" bestFit="1" customWidth="1"/>
    <col min="8675" max="8675" width="9.7109375" style="109" bestFit="1" customWidth="1"/>
    <col min="8676" max="8676" width="10" style="109" bestFit="1" customWidth="1"/>
    <col min="8677" max="8716" width="9.140625" style="109"/>
    <col min="8717" max="8717" width="28.7109375" style="109" customWidth="1"/>
    <col min="8718" max="8919" width="0" style="109" hidden="1" customWidth="1"/>
    <col min="8920" max="8925" width="9.5703125" style="109" customWidth="1"/>
    <col min="8926" max="8926" width="10.140625" style="109" bestFit="1" customWidth="1"/>
    <col min="8927" max="8927" width="10" style="109" bestFit="1" customWidth="1"/>
    <col min="8928" max="8929" width="9.7109375" style="109" bestFit="1" customWidth="1"/>
    <col min="8930" max="8930" width="10.28515625" style="109" bestFit="1" customWidth="1"/>
    <col min="8931" max="8931" width="9.7109375" style="109" bestFit="1" customWidth="1"/>
    <col min="8932" max="8932" width="10" style="109" bestFit="1" customWidth="1"/>
    <col min="8933" max="8972" width="9.140625" style="109"/>
    <col min="8973" max="8973" width="28.7109375" style="109" customWidth="1"/>
    <col min="8974" max="9175" width="0" style="109" hidden="1" customWidth="1"/>
    <col min="9176" max="9181" width="9.5703125" style="109" customWidth="1"/>
    <col min="9182" max="9182" width="10.140625" style="109" bestFit="1" customWidth="1"/>
    <col min="9183" max="9183" width="10" style="109" bestFit="1" customWidth="1"/>
    <col min="9184" max="9185" width="9.7109375" style="109" bestFit="1" customWidth="1"/>
    <col min="9186" max="9186" width="10.28515625" style="109" bestFit="1" customWidth="1"/>
    <col min="9187" max="9187" width="9.7109375" style="109" bestFit="1" customWidth="1"/>
    <col min="9188" max="9188" width="10" style="109" bestFit="1" customWidth="1"/>
    <col min="9189" max="9228" width="9.140625" style="109"/>
    <col min="9229" max="9229" width="28.7109375" style="109" customWidth="1"/>
    <col min="9230" max="9431" width="0" style="109" hidden="1" customWidth="1"/>
    <col min="9432" max="9437" width="9.5703125" style="109" customWidth="1"/>
    <col min="9438" max="9438" width="10.140625" style="109" bestFit="1" customWidth="1"/>
    <col min="9439" max="9439" width="10" style="109" bestFit="1" customWidth="1"/>
    <col min="9440" max="9441" width="9.7109375" style="109" bestFit="1" customWidth="1"/>
    <col min="9442" max="9442" width="10.28515625" style="109" bestFit="1" customWidth="1"/>
    <col min="9443" max="9443" width="9.7109375" style="109" bestFit="1" customWidth="1"/>
    <col min="9444" max="9444" width="10" style="109" bestFit="1" customWidth="1"/>
    <col min="9445" max="9484" width="9.140625" style="109"/>
    <col min="9485" max="9485" width="28.7109375" style="109" customWidth="1"/>
    <col min="9486" max="9687" width="0" style="109" hidden="1" customWidth="1"/>
    <col min="9688" max="9693" width="9.5703125" style="109" customWidth="1"/>
    <col min="9694" max="9694" width="10.140625" style="109" bestFit="1" customWidth="1"/>
    <col min="9695" max="9695" width="10" style="109" bestFit="1" customWidth="1"/>
    <col min="9696" max="9697" width="9.7109375" style="109" bestFit="1" customWidth="1"/>
    <col min="9698" max="9698" width="10.28515625" style="109" bestFit="1" customWidth="1"/>
    <col min="9699" max="9699" width="9.7109375" style="109" bestFit="1" customWidth="1"/>
    <col min="9700" max="9700" width="10" style="109" bestFit="1" customWidth="1"/>
    <col min="9701" max="9740" width="9.140625" style="109"/>
    <col min="9741" max="9741" width="28.7109375" style="109" customWidth="1"/>
    <col min="9742" max="9943" width="0" style="109" hidden="1" customWidth="1"/>
    <col min="9944" max="9949" width="9.5703125" style="109" customWidth="1"/>
    <col min="9950" max="9950" width="10.140625" style="109" bestFit="1" customWidth="1"/>
    <col min="9951" max="9951" width="10" style="109" bestFit="1" customWidth="1"/>
    <col min="9952" max="9953" width="9.7109375" style="109" bestFit="1" customWidth="1"/>
    <col min="9954" max="9954" width="10.28515625" style="109" bestFit="1" customWidth="1"/>
    <col min="9955" max="9955" width="9.7109375" style="109" bestFit="1" customWidth="1"/>
    <col min="9956" max="9956" width="10" style="109" bestFit="1" customWidth="1"/>
    <col min="9957" max="9996" width="9.140625" style="109"/>
    <col min="9997" max="9997" width="28.7109375" style="109" customWidth="1"/>
    <col min="9998" max="10199" width="0" style="109" hidden="1" customWidth="1"/>
    <col min="10200" max="10205" width="9.5703125" style="109" customWidth="1"/>
    <col min="10206" max="10206" width="10.140625" style="109" bestFit="1" customWidth="1"/>
    <col min="10207" max="10207" width="10" style="109" bestFit="1" customWidth="1"/>
    <col min="10208" max="10209" width="9.7109375" style="109" bestFit="1" customWidth="1"/>
    <col min="10210" max="10210" width="10.28515625" style="109" bestFit="1" customWidth="1"/>
    <col min="10211" max="10211" width="9.7109375" style="109" bestFit="1" customWidth="1"/>
    <col min="10212" max="10212" width="10" style="109" bestFit="1" customWidth="1"/>
    <col min="10213" max="10252" width="9.140625" style="109"/>
    <col min="10253" max="10253" width="28.7109375" style="109" customWidth="1"/>
    <col min="10254" max="10455" width="0" style="109" hidden="1" customWidth="1"/>
    <col min="10456" max="10461" width="9.5703125" style="109" customWidth="1"/>
    <col min="10462" max="10462" width="10.140625" style="109" bestFit="1" customWidth="1"/>
    <col min="10463" max="10463" width="10" style="109" bestFit="1" customWidth="1"/>
    <col min="10464" max="10465" width="9.7109375" style="109" bestFit="1" customWidth="1"/>
    <col min="10466" max="10466" width="10.28515625" style="109" bestFit="1" customWidth="1"/>
    <col min="10467" max="10467" width="9.7109375" style="109" bestFit="1" customWidth="1"/>
    <col min="10468" max="10468" width="10" style="109" bestFit="1" customWidth="1"/>
    <col min="10469" max="10508" width="9.140625" style="109"/>
    <col min="10509" max="10509" width="28.7109375" style="109" customWidth="1"/>
    <col min="10510" max="10711" width="0" style="109" hidden="1" customWidth="1"/>
    <col min="10712" max="10717" width="9.5703125" style="109" customWidth="1"/>
    <col min="10718" max="10718" width="10.140625" style="109" bestFit="1" customWidth="1"/>
    <col min="10719" max="10719" width="10" style="109" bestFit="1" customWidth="1"/>
    <col min="10720" max="10721" width="9.7109375" style="109" bestFit="1" customWidth="1"/>
    <col min="10722" max="10722" width="10.28515625" style="109" bestFit="1" customWidth="1"/>
    <col min="10723" max="10723" width="9.7109375" style="109" bestFit="1" customWidth="1"/>
    <col min="10724" max="10724" width="10" style="109" bestFit="1" customWidth="1"/>
    <col min="10725" max="10764" width="9.140625" style="109"/>
    <col min="10765" max="10765" width="28.7109375" style="109" customWidth="1"/>
    <col min="10766" max="10967" width="0" style="109" hidden="1" customWidth="1"/>
    <col min="10968" max="10973" width="9.5703125" style="109" customWidth="1"/>
    <col min="10974" max="10974" width="10.140625" style="109" bestFit="1" customWidth="1"/>
    <col min="10975" max="10975" width="10" style="109" bestFit="1" customWidth="1"/>
    <col min="10976" max="10977" width="9.7109375" style="109" bestFit="1" customWidth="1"/>
    <col min="10978" max="10978" width="10.28515625" style="109" bestFit="1" customWidth="1"/>
    <col min="10979" max="10979" width="9.7109375" style="109" bestFit="1" customWidth="1"/>
    <col min="10980" max="10980" width="10" style="109" bestFit="1" customWidth="1"/>
    <col min="10981" max="11020" width="9.140625" style="109"/>
    <col min="11021" max="11021" width="28.7109375" style="109" customWidth="1"/>
    <col min="11022" max="11223" width="0" style="109" hidden="1" customWidth="1"/>
    <col min="11224" max="11229" width="9.5703125" style="109" customWidth="1"/>
    <col min="11230" max="11230" width="10.140625" style="109" bestFit="1" customWidth="1"/>
    <col min="11231" max="11231" width="10" style="109" bestFit="1" customWidth="1"/>
    <col min="11232" max="11233" width="9.7109375" style="109" bestFit="1" customWidth="1"/>
    <col min="11234" max="11234" width="10.28515625" style="109" bestFit="1" customWidth="1"/>
    <col min="11235" max="11235" width="9.7109375" style="109" bestFit="1" customWidth="1"/>
    <col min="11236" max="11236" width="10" style="109" bestFit="1" customWidth="1"/>
    <col min="11237" max="11276" width="9.140625" style="109"/>
    <col min="11277" max="11277" width="28.7109375" style="109" customWidth="1"/>
    <col min="11278" max="11479" width="0" style="109" hidden="1" customWidth="1"/>
    <col min="11480" max="11485" width="9.5703125" style="109" customWidth="1"/>
    <col min="11486" max="11486" width="10.140625" style="109" bestFit="1" customWidth="1"/>
    <col min="11487" max="11487" width="10" style="109" bestFit="1" customWidth="1"/>
    <col min="11488" max="11489" width="9.7109375" style="109" bestFit="1" customWidth="1"/>
    <col min="11490" max="11490" width="10.28515625" style="109" bestFit="1" customWidth="1"/>
    <col min="11491" max="11491" width="9.7109375" style="109" bestFit="1" customWidth="1"/>
    <col min="11492" max="11492" width="10" style="109" bestFit="1" customWidth="1"/>
    <col min="11493" max="11532" width="9.140625" style="109"/>
    <col min="11533" max="11533" width="28.7109375" style="109" customWidth="1"/>
    <col min="11534" max="11735" width="0" style="109" hidden="1" customWidth="1"/>
    <col min="11736" max="11741" width="9.5703125" style="109" customWidth="1"/>
    <col min="11742" max="11742" width="10.140625" style="109" bestFit="1" customWidth="1"/>
    <col min="11743" max="11743" width="10" style="109" bestFit="1" customWidth="1"/>
    <col min="11744" max="11745" width="9.7109375" style="109" bestFit="1" customWidth="1"/>
    <col min="11746" max="11746" width="10.28515625" style="109" bestFit="1" customWidth="1"/>
    <col min="11747" max="11747" width="9.7109375" style="109" bestFit="1" customWidth="1"/>
    <col min="11748" max="11748" width="10" style="109" bestFit="1" customWidth="1"/>
    <col min="11749" max="11788" width="9.140625" style="109"/>
    <col min="11789" max="11789" width="28.7109375" style="109" customWidth="1"/>
    <col min="11790" max="11991" width="0" style="109" hidden="1" customWidth="1"/>
    <col min="11992" max="11997" width="9.5703125" style="109" customWidth="1"/>
    <col min="11998" max="11998" width="10.140625" style="109" bestFit="1" customWidth="1"/>
    <col min="11999" max="11999" width="10" style="109" bestFit="1" customWidth="1"/>
    <col min="12000" max="12001" width="9.7109375" style="109" bestFit="1" customWidth="1"/>
    <col min="12002" max="12002" width="10.28515625" style="109" bestFit="1" customWidth="1"/>
    <col min="12003" max="12003" width="9.7109375" style="109" bestFit="1" customWidth="1"/>
    <col min="12004" max="12004" width="10" style="109" bestFit="1" customWidth="1"/>
    <col min="12005" max="12044" width="9.140625" style="109"/>
    <col min="12045" max="12045" width="28.7109375" style="109" customWidth="1"/>
    <col min="12046" max="12247" width="0" style="109" hidden="1" customWidth="1"/>
    <col min="12248" max="12253" width="9.5703125" style="109" customWidth="1"/>
    <col min="12254" max="12254" width="10.140625" style="109" bestFit="1" customWidth="1"/>
    <col min="12255" max="12255" width="10" style="109" bestFit="1" customWidth="1"/>
    <col min="12256" max="12257" width="9.7109375" style="109" bestFit="1" customWidth="1"/>
    <col min="12258" max="12258" width="10.28515625" style="109" bestFit="1" customWidth="1"/>
    <col min="12259" max="12259" width="9.7109375" style="109" bestFit="1" customWidth="1"/>
    <col min="12260" max="12260" width="10" style="109" bestFit="1" customWidth="1"/>
    <col min="12261" max="12300" width="9.140625" style="109"/>
    <col min="12301" max="12301" width="28.7109375" style="109" customWidth="1"/>
    <col min="12302" max="12503" width="0" style="109" hidden="1" customWidth="1"/>
    <col min="12504" max="12509" width="9.5703125" style="109" customWidth="1"/>
    <col min="12510" max="12510" width="10.140625" style="109" bestFit="1" customWidth="1"/>
    <col min="12511" max="12511" width="10" style="109" bestFit="1" customWidth="1"/>
    <col min="12512" max="12513" width="9.7109375" style="109" bestFit="1" customWidth="1"/>
    <col min="12514" max="12514" width="10.28515625" style="109" bestFit="1" customWidth="1"/>
    <col min="12515" max="12515" width="9.7109375" style="109" bestFit="1" customWidth="1"/>
    <col min="12516" max="12516" width="10" style="109" bestFit="1" customWidth="1"/>
    <col min="12517" max="12556" width="9.140625" style="109"/>
    <col min="12557" max="12557" width="28.7109375" style="109" customWidth="1"/>
    <col min="12558" max="12759" width="0" style="109" hidden="1" customWidth="1"/>
    <col min="12760" max="12765" width="9.5703125" style="109" customWidth="1"/>
    <col min="12766" max="12766" width="10.140625" style="109" bestFit="1" customWidth="1"/>
    <col min="12767" max="12767" width="10" style="109" bestFit="1" customWidth="1"/>
    <col min="12768" max="12769" width="9.7109375" style="109" bestFit="1" customWidth="1"/>
    <col min="12770" max="12770" width="10.28515625" style="109" bestFit="1" customWidth="1"/>
    <col min="12771" max="12771" width="9.7109375" style="109" bestFit="1" customWidth="1"/>
    <col min="12772" max="12772" width="10" style="109" bestFit="1" customWidth="1"/>
    <col min="12773" max="12812" width="9.140625" style="109"/>
    <col min="12813" max="12813" width="28.7109375" style="109" customWidth="1"/>
    <col min="12814" max="13015" width="0" style="109" hidden="1" customWidth="1"/>
    <col min="13016" max="13021" width="9.5703125" style="109" customWidth="1"/>
    <col min="13022" max="13022" width="10.140625" style="109" bestFit="1" customWidth="1"/>
    <col min="13023" max="13023" width="10" style="109" bestFit="1" customWidth="1"/>
    <col min="13024" max="13025" width="9.7109375" style="109" bestFit="1" customWidth="1"/>
    <col min="13026" max="13026" width="10.28515625" style="109" bestFit="1" customWidth="1"/>
    <col min="13027" max="13027" width="9.7109375" style="109" bestFit="1" customWidth="1"/>
    <col min="13028" max="13028" width="10" style="109" bestFit="1" customWidth="1"/>
    <col min="13029" max="13068" width="9.140625" style="109"/>
    <col min="13069" max="13069" width="28.7109375" style="109" customWidth="1"/>
    <col min="13070" max="13271" width="0" style="109" hidden="1" customWidth="1"/>
    <col min="13272" max="13277" width="9.5703125" style="109" customWidth="1"/>
    <col min="13278" max="13278" width="10.140625" style="109" bestFit="1" customWidth="1"/>
    <col min="13279" max="13279" width="10" style="109" bestFit="1" customWidth="1"/>
    <col min="13280" max="13281" width="9.7109375" style="109" bestFit="1" customWidth="1"/>
    <col min="13282" max="13282" width="10.28515625" style="109" bestFit="1" customWidth="1"/>
    <col min="13283" max="13283" width="9.7109375" style="109" bestFit="1" customWidth="1"/>
    <col min="13284" max="13284" width="10" style="109" bestFit="1" customWidth="1"/>
    <col min="13285" max="13324" width="9.140625" style="109"/>
    <col min="13325" max="13325" width="28.7109375" style="109" customWidth="1"/>
    <col min="13326" max="13527" width="0" style="109" hidden="1" customWidth="1"/>
    <col min="13528" max="13533" width="9.5703125" style="109" customWidth="1"/>
    <col min="13534" max="13534" width="10.140625" style="109" bestFit="1" customWidth="1"/>
    <col min="13535" max="13535" width="10" style="109" bestFit="1" customWidth="1"/>
    <col min="13536" max="13537" width="9.7109375" style="109" bestFit="1" customWidth="1"/>
    <col min="13538" max="13538" width="10.28515625" style="109" bestFit="1" customWidth="1"/>
    <col min="13539" max="13539" width="9.7109375" style="109" bestFit="1" customWidth="1"/>
    <col min="13540" max="13540" width="10" style="109" bestFit="1" customWidth="1"/>
    <col min="13541" max="13580" width="9.140625" style="109"/>
    <col min="13581" max="13581" width="28.7109375" style="109" customWidth="1"/>
    <col min="13582" max="13783" width="0" style="109" hidden="1" customWidth="1"/>
    <col min="13784" max="13789" width="9.5703125" style="109" customWidth="1"/>
    <col min="13790" max="13790" width="10.140625" style="109" bestFit="1" customWidth="1"/>
    <col min="13791" max="13791" width="10" style="109" bestFit="1" customWidth="1"/>
    <col min="13792" max="13793" width="9.7109375" style="109" bestFit="1" customWidth="1"/>
    <col min="13794" max="13794" width="10.28515625" style="109" bestFit="1" customWidth="1"/>
    <col min="13795" max="13795" width="9.7109375" style="109" bestFit="1" customWidth="1"/>
    <col min="13796" max="13796" width="10" style="109" bestFit="1" customWidth="1"/>
    <col min="13797" max="13836" width="9.140625" style="109"/>
    <col min="13837" max="13837" width="28.7109375" style="109" customWidth="1"/>
    <col min="13838" max="14039" width="0" style="109" hidden="1" customWidth="1"/>
    <col min="14040" max="14045" width="9.5703125" style="109" customWidth="1"/>
    <col min="14046" max="14046" width="10.140625" style="109" bestFit="1" customWidth="1"/>
    <col min="14047" max="14047" width="10" style="109" bestFit="1" customWidth="1"/>
    <col min="14048" max="14049" width="9.7109375" style="109" bestFit="1" customWidth="1"/>
    <col min="14050" max="14050" width="10.28515625" style="109" bestFit="1" customWidth="1"/>
    <col min="14051" max="14051" width="9.7109375" style="109" bestFit="1" customWidth="1"/>
    <col min="14052" max="14052" width="10" style="109" bestFit="1" customWidth="1"/>
    <col min="14053" max="14092" width="9.140625" style="109"/>
    <col min="14093" max="14093" width="28.7109375" style="109" customWidth="1"/>
    <col min="14094" max="14295" width="0" style="109" hidden="1" customWidth="1"/>
    <col min="14296" max="14301" width="9.5703125" style="109" customWidth="1"/>
    <col min="14302" max="14302" width="10.140625" style="109" bestFit="1" customWidth="1"/>
    <col min="14303" max="14303" width="10" style="109" bestFit="1" customWidth="1"/>
    <col min="14304" max="14305" width="9.7109375" style="109" bestFit="1" customWidth="1"/>
    <col min="14306" max="14306" width="10.28515625" style="109" bestFit="1" customWidth="1"/>
    <col min="14307" max="14307" width="9.7109375" style="109" bestFit="1" customWidth="1"/>
    <col min="14308" max="14308" width="10" style="109" bestFit="1" customWidth="1"/>
    <col min="14309" max="14348" width="9.140625" style="109"/>
    <col min="14349" max="14349" width="28.7109375" style="109" customWidth="1"/>
    <col min="14350" max="14551" width="0" style="109" hidden="1" customWidth="1"/>
    <col min="14552" max="14557" width="9.5703125" style="109" customWidth="1"/>
    <col min="14558" max="14558" width="10.140625" style="109" bestFit="1" customWidth="1"/>
    <col min="14559" max="14559" width="10" style="109" bestFit="1" customWidth="1"/>
    <col min="14560" max="14561" width="9.7109375" style="109" bestFit="1" customWidth="1"/>
    <col min="14562" max="14562" width="10.28515625" style="109" bestFit="1" customWidth="1"/>
    <col min="14563" max="14563" width="9.7109375" style="109" bestFit="1" customWidth="1"/>
    <col min="14564" max="14564" width="10" style="109" bestFit="1" customWidth="1"/>
    <col min="14565" max="14604" width="9.140625" style="109"/>
    <col min="14605" max="14605" width="28.7109375" style="109" customWidth="1"/>
    <col min="14606" max="14807" width="0" style="109" hidden="1" customWidth="1"/>
    <col min="14808" max="14813" width="9.5703125" style="109" customWidth="1"/>
    <col min="14814" max="14814" width="10.140625" style="109" bestFit="1" customWidth="1"/>
    <col min="14815" max="14815" width="10" style="109" bestFit="1" customWidth="1"/>
    <col min="14816" max="14817" width="9.7109375" style="109" bestFit="1" customWidth="1"/>
    <col min="14818" max="14818" width="10.28515625" style="109" bestFit="1" customWidth="1"/>
    <col min="14819" max="14819" width="9.7109375" style="109" bestFit="1" customWidth="1"/>
    <col min="14820" max="14820" width="10" style="109" bestFit="1" customWidth="1"/>
    <col min="14821" max="14860" width="9.140625" style="109"/>
    <col min="14861" max="14861" width="28.7109375" style="109" customWidth="1"/>
    <col min="14862" max="15063" width="0" style="109" hidden="1" customWidth="1"/>
    <col min="15064" max="15069" width="9.5703125" style="109" customWidth="1"/>
    <col min="15070" max="15070" width="10.140625" style="109" bestFit="1" customWidth="1"/>
    <col min="15071" max="15071" width="10" style="109" bestFit="1" customWidth="1"/>
    <col min="15072" max="15073" width="9.7109375" style="109" bestFit="1" customWidth="1"/>
    <col min="15074" max="15074" width="10.28515625" style="109" bestFit="1" customWidth="1"/>
    <col min="15075" max="15075" width="9.7109375" style="109" bestFit="1" customWidth="1"/>
    <col min="15076" max="15076" width="10" style="109" bestFit="1" customWidth="1"/>
    <col min="15077" max="15116" width="9.140625" style="109"/>
    <col min="15117" max="15117" width="28.7109375" style="109" customWidth="1"/>
    <col min="15118" max="15319" width="0" style="109" hidden="1" customWidth="1"/>
    <col min="15320" max="15325" width="9.5703125" style="109" customWidth="1"/>
    <col min="15326" max="15326" width="10.140625" style="109" bestFit="1" customWidth="1"/>
    <col min="15327" max="15327" width="10" style="109" bestFit="1" customWidth="1"/>
    <col min="15328" max="15329" width="9.7109375" style="109" bestFit="1" customWidth="1"/>
    <col min="15330" max="15330" width="10.28515625" style="109" bestFit="1" customWidth="1"/>
    <col min="15331" max="15331" width="9.7109375" style="109" bestFit="1" customWidth="1"/>
    <col min="15332" max="15332" width="10" style="109" bestFit="1" customWidth="1"/>
    <col min="15333" max="15372" width="9.140625" style="109"/>
    <col min="15373" max="15373" width="28.7109375" style="109" customWidth="1"/>
    <col min="15374" max="15575" width="0" style="109" hidden="1" customWidth="1"/>
    <col min="15576" max="15581" width="9.5703125" style="109" customWidth="1"/>
    <col min="15582" max="15582" width="10.140625" style="109" bestFit="1" customWidth="1"/>
    <col min="15583" max="15583" width="10" style="109" bestFit="1" customWidth="1"/>
    <col min="15584" max="15585" width="9.7109375" style="109" bestFit="1" customWidth="1"/>
    <col min="15586" max="15586" width="10.28515625" style="109" bestFit="1" customWidth="1"/>
    <col min="15587" max="15587" width="9.7109375" style="109" bestFit="1" customWidth="1"/>
    <col min="15588" max="15588" width="10" style="109" bestFit="1" customWidth="1"/>
    <col min="15589" max="15628" width="9.140625" style="109"/>
    <col min="15629" max="15629" width="28.7109375" style="109" customWidth="1"/>
    <col min="15630" max="15831" width="0" style="109" hidden="1" customWidth="1"/>
    <col min="15832" max="15837" width="9.5703125" style="109" customWidth="1"/>
    <col min="15838" max="15838" width="10.140625" style="109" bestFit="1" customWidth="1"/>
    <col min="15839" max="15839" width="10" style="109" bestFit="1" customWidth="1"/>
    <col min="15840" max="15841" width="9.7109375" style="109" bestFit="1" customWidth="1"/>
    <col min="15842" max="15842" width="10.28515625" style="109" bestFit="1" customWidth="1"/>
    <col min="15843" max="15843" width="9.7109375" style="109" bestFit="1" customWidth="1"/>
    <col min="15844" max="15844" width="10" style="109" bestFit="1" customWidth="1"/>
    <col min="15845" max="15884" width="9.140625" style="109"/>
    <col min="15885" max="15885" width="28.7109375" style="109" customWidth="1"/>
    <col min="15886" max="16087" width="0" style="109" hidden="1" customWidth="1"/>
    <col min="16088" max="16093" width="9.5703125" style="109" customWidth="1"/>
    <col min="16094" max="16094" width="10.140625" style="109" bestFit="1" customWidth="1"/>
    <col min="16095" max="16095" width="10" style="109" bestFit="1" customWidth="1"/>
    <col min="16096" max="16097" width="9.7109375" style="109" bestFit="1" customWidth="1"/>
    <col min="16098" max="16098" width="10.28515625" style="109" bestFit="1" customWidth="1"/>
    <col min="16099" max="16099" width="9.7109375" style="109" bestFit="1" customWidth="1"/>
    <col min="16100" max="16100" width="10" style="109" bestFit="1" customWidth="1"/>
    <col min="16101" max="16140" width="9.140625" style="109"/>
    <col min="16141" max="16141" width="28.7109375" style="109" customWidth="1"/>
    <col min="16142" max="16343" width="0" style="109" hidden="1" customWidth="1"/>
    <col min="16344" max="16349" width="9.5703125" style="109" customWidth="1"/>
    <col min="16350" max="16350" width="10.140625" style="109" bestFit="1" customWidth="1"/>
    <col min="16351" max="16351" width="10" style="109" bestFit="1" customWidth="1"/>
    <col min="16352" max="16353" width="9.7109375" style="109" bestFit="1" customWidth="1"/>
    <col min="16354" max="16354" width="10.28515625" style="109" bestFit="1" customWidth="1"/>
    <col min="16355" max="16355" width="9.7109375" style="109" bestFit="1" customWidth="1"/>
    <col min="16356" max="16356" width="10" style="109" bestFit="1" customWidth="1"/>
    <col min="16357" max="16384" width="9.140625" style="109"/>
  </cols>
  <sheetData>
    <row r="1" spans="1:229" ht="19.899999999999999" customHeight="1" x14ac:dyDescent="0.35">
      <c r="A1" s="107" t="s">
        <v>285</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c r="CP1" s="108"/>
      <c r="CQ1" s="108"/>
      <c r="CR1" s="108"/>
      <c r="CS1" s="108"/>
      <c r="CT1" s="108"/>
      <c r="CU1" s="108"/>
      <c r="CV1" s="108"/>
      <c r="CW1" s="108"/>
      <c r="CX1" s="108"/>
      <c r="CY1" s="108"/>
      <c r="CZ1" s="108"/>
      <c r="DA1" s="108"/>
      <c r="DB1" s="108"/>
      <c r="DC1" s="108"/>
      <c r="DD1" s="108"/>
      <c r="DE1" s="108"/>
      <c r="DF1" s="108"/>
      <c r="DG1" s="108"/>
      <c r="DH1" s="108"/>
      <c r="DI1" s="108"/>
      <c r="DJ1" s="108"/>
      <c r="DK1" s="108"/>
      <c r="DL1" s="108"/>
      <c r="DM1" s="108"/>
      <c r="DN1" s="108"/>
      <c r="DO1" s="108"/>
      <c r="DP1" s="108"/>
      <c r="DQ1" s="108"/>
      <c r="DR1" s="108"/>
      <c r="DS1" s="108"/>
      <c r="DT1" s="108"/>
      <c r="DU1" s="108"/>
      <c r="DV1" s="108"/>
      <c r="DW1" s="108"/>
      <c r="DX1" s="108"/>
      <c r="DY1" s="108"/>
      <c r="DZ1" s="108"/>
      <c r="EA1" s="108"/>
      <c r="EB1" s="108"/>
      <c r="EC1" s="108"/>
      <c r="ED1" s="108"/>
      <c r="EE1" s="108"/>
      <c r="EF1" s="108"/>
      <c r="EG1" s="108"/>
      <c r="EH1" s="108"/>
      <c r="EI1" s="108"/>
      <c r="EJ1" s="108"/>
      <c r="EK1" s="108"/>
      <c r="EL1" s="108"/>
      <c r="EM1" s="108"/>
      <c r="EN1" s="108"/>
      <c r="EO1" s="108"/>
      <c r="EP1" s="108"/>
      <c r="EQ1" s="108"/>
      <c r="ER1" s="108"/>
      <c r="ES1" s="108"/>
      <c r="ET1" s="108"/>
      <c r="EU1" s="108"/>
      <c r="EV1" s="108"/>
      <c r="EW1" s="108"/>
      <c r="EX1" s="108"/>
      <c r="EY1" s="108"/>
      <c r="EZ1" s="108"/>
      <c r="FA1" s="108"/>
      <c r="FB1" s="108"/>
      <c r="FC1" s="108"/>
      <c r="FD1" s="108"/>
      <c r="FE1" s="108"/>
      <c r="FF1" s="108"/>
      <c r="FG1" s="108"/>
      <c r="FH1" s="108"/>
      <c r="FI1" s="108"/>
      <c r="FJ1" s="108"/>
      <c r="FL1" s="108"/>
    </row>
    <row r="2" spans="1:229" ht="6.75" customHeight="1" thickBot="1" x14ac:dyDescent="0.35">
      <c r="B2" s="109"/>
    </row>
    <row r="3" spans="1:229" ht="17.25" thickTop="1" x14ac:dyDescent="0.3">
      <c r="A3" s="110" t="s">
        <v>286</v>
      </c>
      <c r="B3" s="111">
        <v>37258</v>
      </c>
      <c r="C3" s="111">
        <v>37348</v>
      </c>
      <c r="D3" s="111">
        <v>37378</v>
      </c>
      <c r="E3" s="111">
        <v>37409</v>
      </c>
      <c r="F3" s="111">
        <v>37439</v>
      </c>
      <c r="G3" s="111">
        <v>37470</v>
      </c>
      <c r="H3" s="111">
        <v>37501</v>
      </c>
      <c r="I3" s="111">
        <v>37531</v>
      </c>
      <c r="J3" s="111">
        <v>37562</v>
      </c>
      <c r="K3" s="111">
        <v>37592</v>
      </c>
      <c r="L3" s="111">
        <v>37623</v>
      </c>
      <c r="M3" s="111">
        <v>37654</v>
      </c>
      <c r="N3" s="111">
        <v>37682</v>
      </c>
      <c r="O3" s="111">
        <v>37713</v>
      </c>
      <c r="P3" s="111">
        <v>37743</v>
      </c>
      <c r="Q3" s="111">
        <v>37774</v>
      </c>
      <c r="R3" s="111">
        <v>37804</v>
      </c>
      <c r="S3" s="111">
        <v>37835</v>
      </c>
      <c r="T3" s="111">
        <v>37866</v>
      </c>
      <c r="U3" s="111">
        <v>37896</v>
      </c>
      <c r="V3" s="111">
        <v>37927</v>
      </c>
      <c r="W3" s="111">
        <v>37957</v>
      </c>
      <c r="X3" s="111">
        <v>37988</v>
      </c>
      <c r="Y3" s="111">
        <v>38019</v>
      </c>
      <c r="Z3" s="111">
        <v>38048</v>
      </c>
      <c r="AA3" s="111">
        <v>38079</v>
      </c>
      <c r="AB3" s="111">
        <v>38109</v>
      </c>
      <c r="AC3" s="111">
        <v>38140</v>
      </c>
      <c r="AD3" s="111">
        <v>38170</v>
      </c>
      <c r="AE3" s="111">
        <v>38201</v>
      </c>
      <c r="AF3" s="111">
        <v>38232</v>
      </c>
      <c r="AG3" s="111">
        <v>38262</v>
      </c>
      <c r="AH3" s="111">
        <v>38293</v>
      </c>
      <c r="AI3" s="111">
        <v>38323</v>
      </c>
      <c r="AJ3" s="111">
        <v>38354</v>
      </c>
      <c r="AK3" s="111">
        <v>38413</v>
      </c>
      <c r="AL3" s="111">
        <v>38444</v>
      </c>
      <c r="AM3" s="111">
        <v>38474</v>
      </c>
      <c r="AN3" s="111">
        <v>38505</v>
      </c>
      <c r="AO3" s="111">
        <v>38535</v>
      </c>
      <c r="AP3" s="111">
        <v>38565</v>
      </c>
      <c r="AQ3" s="111">
        <v>38596</v>
      </c>
      <c r="AR3" s="111">
        <v>38626</v>
      </c>
      <c r="AS3" s="111">
        <v>38657</v>
      </c>
      <c r="AT3" s="111">
        <v>38687</v>
      </c>
      <c r="AU3" s="111">
        <v>38718</v>
      </c>
      <c r="AV3" s="111">
        <v>38749</v>
      </c>
      <c r="AW3" s="111">
        <v>38777</v>
      </c>
      <c r="AX3" s="111">
        <v>38808</v>
      </c>
      <c r="AY3" s="111">
        <v>38838</v>
      </c>
      <c r="AZ3" s="111">
        <v>38869</v>
      </c>
      <c r="BA3" s="111">
        <v>38899</v>
      </c>
      <c r="BB3" s="111">
        <v>38930</v>
      </c>
      <c r="BC3" s="111">
        <v>38961</v>
      </c>
      <c r="BD3" s="111">
        <v>38991</v>
      </c>
      <c r="BE3" s="111">
        <v>39022</v>
      </c>
      <c r="BF3" s="111">
        <v>39052</v>
      </c>
      <c r="BG3" s="111">
        <v>39083</v>
      </c>
      <c r="BH3" s="111">
        <v>39114</v>
      </c>
      <c r="BI3" s="111">
        <v>39142</v>
      </c>
      <c r="BJ3" s="111">
        <v>39173</v>
      </c>
      <c r="BK3" s="111">
        <v>39203</v>
      </c>
      <c r="BL3" s="111">
        <v>39234</v>
      </c>
      <c r="BM3" s="111">
        <v>39264</v>
      </c>
      <c r="BN3" s="111">
        <v>39295</v>
      </c>
      <c r="BO3" s="111">
        <v>39326</v>
      </c>
      <c r="BP3" s="111">
        <v>39356</v>
      </c>
      <c r="BQ3" s="111">
        <v>39387</v>
      </c>
      <c r="BR3" s="111">
        <v>39417</v>
      </c>
      <c r="BS3" s="111">
        <v>39448</v>
      </c>
      <c r="BT3" s="111">
        <v>39479</v>
      </c>
      <c r="BU3" s="111">
        <v>39508</v>
      </c>
      <c r="BV3" s="111">
        <v>39539</v>
      </c>
      <c r="BW3" s="111">
        <v>39569</v>
      </c>
      <c r="BX3" s="111">
        <v>39600</v>
      </c>
      <c r="BY3" s="111">
        <v>39630</v>
      </c>
      <c r="BZ3" s="111">
        <v>39661</v>
      </c>
      <c r="CA3" s="111">
        <v>39692</v>
      </c>
      <c r="CB3" s="111">
        <v>39722</v>
      </c>
      <c r="CC3" s="111">
        <v>39753</v>
      </c>
      <c r="CD3" s="111">
        <v>39783</v>
      </c>
      <c r="CE3" s="111">
        <v>39814</v>
      </c>
      <c r="CF3" s="111">
        <v>39845</v>
      </c>
      <c r="CG3" s="111">
        <v>39873</v>
      </c>
      <c r="CH3" s="111">
        <v>39904</v>
      </c>
      <c r="CI3" s="111">
        <v>39934</v>
      </c>
      <c r="CJ3" s="111">
        <v>39965</v>
      </c>
      <c r="CK3" s="111">
        <v>39995</v>
      </c>
      <c r="CL3" s="111">
        <v>40026</v>
      </c>
      <c r="CM3" s="111">
        <v>40057</v>
      </c>
      <c r="CN3" s="111">
        <v>40087</v>
      </c>
      <c r="CO3" s="111">
        <v>40118</v>
      </c>
      <c r="CP3" s="111">
        <v>40299</v>
      </c>
      <c r="CQ3" s="111">
        <v>40360</v>
      </c>
      <c r="CR3" s="111">
        <v>40391</v>
      </c>
      <c r="CS3" s="111">
        <v>40422</v>
      </c>
      <c r="CT3" s="111">
        <v>40452</v>
      </c>
      <c r="CU3" s="111">
        <v>40483</v>
      </c>
      <c r="CV3" s="111">
        <v>40513</v>
      </c>
      <c r="CW3" s="111">
        <v>40544</v>
      </c>
      <c r="CX3" s="111">
        <v>40575</v>
      </c>
      <c r="CY3" s="111">
        <v>40603</v>
      </c>
      <c r="CZ3" s="111">
        <v>40634</v>
      </c>
      <c r="DA3" s="111">
        <v>40664</v>
      </c>
      <c r="DB3" s="111">
        <v>40695</v>
      </c>
      <c r="DC3" s="111">
        <v>40725</v>
      </c>
      <c r="DD3" s="111">
        <v>40756</v>
      </c>
      <c r="DE3" s="111">
        <v>40787</v>
      </c>
      <c r="DF3" s="111">
        <v>40817</v>
      </c>
      <c r="DG3" s="111">
        <v>40848</v>
      </c>
      <c r="DH3" s="111">
        <v>40878</v>
      </c>
      <c r="DI3" s="111">
        <v>40909</v>
      </c>
      <c r="DJ3" s="111">
        <v>40940</v>
      </c>
      <c r="DK3" s="111">
        <v>40969</v>
      </c>
      <c r="DL3" s="111">
        <v>41000</v>
      </c>
      <c r="DM3" s="111">
        <v>41030</v>
      </c>
      <c r="DN3" s="111">
        <v>41061</v>
      </c>
      <c r="DO3" s="111">
        <v>41091</v>
      </c>
      <c r="DP3" s="111">
        <v>41122</v>
      </c>
      <c r="DQ3" s="111">
        <v>41153</v>
      </c>
      <c r="DR3" s="111">
        <v>41183</v>
      </c>
      <c r="DS3" s="111">
        <f t="shared" ref="DS3:FQ3" si="0">DR3+31</f>
        <v>41214</v>
      </c>
      <c r="DT3" s="111">
        <f t="shared" si="0"/>
        <v>41245</v>
      </c>
      <c r="DU3" s="111">
        <f t="shared" si="0"/>
        <v>41276</v>
      </c>
      <c r="DV3" s="111">
        <f t="shared" si="0"/>
        <v>41307</v>
      </c>
      <c r="DW3" s="111">
        <f t="shared" si="0"/>
        <v>41338</v>
      </c>
      <c r="DX3" s="111">
        <f t="shared" si="0"/>
        <v>41369</v>
      </c>
      <c r="DY3" s="111">
        <f t="shared" si="0"/>
        <v>41400</v>
      </c>
      <c r="DZ3" s="111">
        <f t="shared" si="0"/>
        <v>41431</v>
      </c>
      <c r="EA3" s="111">
        <f t="shared" si="0"/>
        <v>41462</v>
      </c>
      <c r="EB3" s="111">
        <f t="shared" si="0"/>
        <v>41493</v>
      </c>
      <c r="EC3" s="111">
        <f t="shared" si="0"/>
        <v>41524</v>
      </c>
      <c r="ED3" s="111">
        <f t="shared" si="0"/>
        <v>41555</v>
      </c>
      <c r="EE3" s="111">
        <f t="shared" si="0"/>
        <v>41586</v>
      </c>
      <c r="EF3" s="111">
        <f t="shared" si="0"/>
        <v>41617</v>
      </c>
      <c r="EG3" s="111">
        <f t="shared" si="0"/>
        <v>41648</v>
      </c>
      <c r="EH3" s="111">
        <f t="shared" si="0"/>
        <v>41679</v>
      </c>
      <c r="EI3" s="111">
        <f t="shared" si="0"/>
        <v>41710</v>
      </c>
      <c r="EJ3" s="111">
        <f t="shared" si="0"/>
        <v>41741</v>
      </c>
      <c r="EK3" s="111">
        <f t="shared" si="0"/>
        <v>41772</v>
      </c>
      <c r="EL3" s="111">
        <f t="shared" si="0"/>
        <v>41803</v>
      </c>
      <c r="EM3" s="111">
        <f t="shared" si="0"/>
        <v>41834</v>
      </c>
      <c r="EN3" s="111">
        <f t="shared" si="0"/>
        <v>41865</v>
      </c>
      <c r="EO3" s="111">
        <f t="shared" si="0"/>
        <v>41896</v>
      </c>
      <c r="EP3" s="111">
        <f t="shared" si="0"/>
        <v>41927</v>
      </c>
      <c r="EQ3" s="111">
        <f t="shared" si="0"/>
        <v>41958</v>
      </c>
      <c r="ER3" s="111">
        <f t="shared" si="0"/>
        <v>41989</v>
      </c>
      <c r="ES3" s="111">
        <f t="shared" si="0"/>
        <v>42020</v>
      </c>
      <c r="ET3" s="111">
        <f t="shared" si="0"/>
        <v>42051</v>
      </c>
      <c r="EU3" s="111">
        <f t="shared" si="0"/>
        <v>42082</v>
      </c>
      <c r="EV3" s="111">
        <f t="shared" si="0"/>
        <v>42113</v>
      </c>
      <c r="EW3" s="111">
        <f t="shared" si="0"/>
        <v>42144</v>
      </c>
      <c r="EX3" s="111">
        <f t="shared" si="0"/>
        <v>42175</v>
      </c>
      <c r="EY3" s="111">
        <f t="shared" si="0"/>
        <v>42206</v>
      </c>
      <c r="EZ3" s="111">
        <f t="shared" si="0"/>
        <v>42237</v>
      </c>
      <c r="FA3" s="111">
        <f t="shared" si="0"/>
        <v>42268</v>
      </c>
      <c r="FB3" s="111">
        <f t="shared" si="0"/>
        <v>42299</v>
      </c>
      <c r="FC3" s="111">
        <f t="shared" si="0"/>
        <v>42330</v>
      </c>
      <c r="FD3" s="111">
        <f t="shared" si="0"/>
        <v>42361</v>
      </c>
      <c r="FE3" s="111">
        <f t="shared" si="0"/>
        <v>42392</v>
      </c>
      <c r="FF3" s="111">
        <f t="shared" si="0"/>
        <v>42423</v>
      </c>
      <c r="FG3" s="111">
        <f t="shared" si="0"/>
        <v>42454</v>
      </c>
      <c r="FH3" s="111">
        <f t="shared" si="0"/>
        <v>42485</v>
      </c>
      <c r="FI3" s="111">
        <f t="shared" si="0"/>
        <v>42516</v>
      </c>
      <c r="FJ3" s="111">
        <f t="shared" si="0"/>
        <v>42547</v>
      </c>
      <c r="FK3" s="111">
        <f t="shared" si="0"/>
        <v>42578</v>
      </c>
      <c r="FL3" s="111">
        <f t="shared" si="0"/>
        <v>42609</v>
      </c>
      <c r="FM3" s="111">
        <f t="shared" si="0"/>
        <v>42640</v>
      </c>
      <c r="FN3" s="111">
        <f t="shared" si="0"/>
        <v>42671</v>
      </c>
      <c r="FO3" s="111">
        <f t="shared" si="0"/>
        <v>42702</v>
      </c>
      <c r="FP3" s="111">
        <f t="shared" si="0"/>
        <v>42733</v>
      </c>
      <c r="FQ3" s="111">
        <f t="shared" si="0"/>
        <v>42764</v>
      </c>
      <c r="FR3" s="111">
        <f t="shared" ref="FR3:GB3" si="1">FQ3+28</f>
        <v>42792</v>
      </c>
      <c r="FS3" s="111">
        <f t="shared" si="1"/>
        <v>42820</v>
      </c>
      <c r="FT3" s="111">
        <f t="shared" si="1"/>
        <v>42848</v>
      </c>
      <c r="FU3" s="111">
        <f t="shared" si="1"/>
        <v>42876</v>
      </c>
      <c r="FV3" s="111">
        <f t="shared" si="1"/>
        <v>42904</v>
      </c>
      <c r="FW3" s="111">
        <f t="shared" si="1"/>
        <v>42932</v>
      </c>
      <c r="FX3" s="111">
        <f t="shared" si="1"/>
        <v>42960</v>
      </c>
      <c r="FY3" s="111">
        <f t="shared" si="1"/>
        <v>42988</v>
      </c>
      <c r="FZ3" s="111">
        <f t="shared" si="1"/>
        <v>43016</v>
      </c>
      <c r="GA3" s="111">
        <f t="shared" si="1"/>
        <v>43044</v>
      </c>
      <c r="GB3" s="111">
        <f t="shared" si="1"/>
        <v>43072</v>
      </c>
      <c r="GC3" s="111">
        <f>GB3+29</f>
        <v>43101</v>
      </c>
      <c r="GD3" s="111">
        <f t="shared" ref="GD3:HP3" si="2">GC3+31</f>
        <v>43132</v>
      </c>
      <c r="GE3" s="111">
        <f t="shared" si="2"/>
        <v>43163</v>
      </c>
      <c r="GF3" s="111">
        <f t="shared" si="2"/>
        <v>43194</v>
      </c>
      <c r="GG3" s="111">
        <f t="shared" si="2"/>
        <v>43225</v>
      </c>
      <c r="GH3" s="111">
        <f t="shared" si="2"/>
        <v>43256</v>
      </c>
      <c r="GI3" s="3494">
        <f t="shared" si="2"/>
        <v>43287</v>
      </c>
      <c r="GJ3" s="3494">
        <f t="shared" si="2"/>
        <v>43318</v>
      </c>
      <c r="GK3" s="3494">
        <f t="shared" si="2"/>
        <v>43349</v>
      </c>
      <c r="GL3" s="3494">
        <f t="shared" si="2"/>
        <v>43380</v>
      </c>
      <c r="GM3" s="3494">
        <f t="shared" si="2"/>
        <v>43411</v>
      </c>
      <c r="GN3" s="3494">
        <f t="shared" si="2"/>
        <v>43442</v>
      </c>
      <c r="GO3" s="3494">
        <f t="shared" si="2"/>
        <v>43473</v>
      </c>
      <c r="GP3" s="3494">
        <f t="shared" si="2"/>
        <v>43504</v>
      </c>
      <c r="GQ3" s="3494">
        <f t="shared" si="2"/>
        <v>43535</v>
      </c>
      <c r="GR3" s="3494">
        <f t="shared" si="2"/>
        <v>43566</v>
      </c>
      <c r="GS3" s="3494">
        <f t="shared" si="2"/>
        <v>43597</v>
      </c>
      <c r="GT3" s="3494">
        <f t="shared" si="2"/>
        <v>43628</v>
      </c>
      <c r="GU3" s="3494">
        <f t="shared" si="2"/>
        <v>43659</v>
      </c>
      <c r="GV3" s="3494">
        <f t="shared" si="2"/>
        <v>43690</v>
      </c>
      <c r="GW3" s="3494">
        <f t="shared" si="2"/>
        <v>43721</v>
      </c>
      <c r="GX3" s="3494">
        <f t="shared" si="2"/>
        <v>43752</v>
      </c>
      <c r="GY3" s="3494">
        <f t="shared" si="2"/>
        <v>43783</v>
      </c>
      <c r="GZ3" s="3494">
        <f t="shared" si="2"/>
        <v>43814</v>
      </c>
      <c r="HA3" s="3494">
        <f t="shared" si="2"/>
        <v>43845</v>
      </c>
      <c r="HB3" s="3494">
        <f t="shared" si="2"/>
        <v>43876</v>
      </c>
      <c r="HC3" s="3496">
        <f t="shared" si="2"/>
        <v>43907</v>
      </c>
      <c r="HD3" s="3494">
        <f t="shared" si="2"/>
        <v>43938</v>
      </c>
      <c r="HE3" s="3494">
        <f t="shared" si="2"/>
        <v>43969</v>
      </c>
      <c r="HF3" s="3496">
        <f t="shared" si="2"/>
        <v>44000</v>
      </c>
      <c r="HG3" s="3494">
        <f t="shared" si="2"/>
        <v>44031</v>
      </c>
      <c r="HH3" s="3494">
        <f t="shared" si="2"/>
        <v>44062</v>
      </c>
      <c r="HI3" s="3494">
        <f t="shared" si="2"/>
        <v>44093</v>
      </c>
      <c r="HJ3" s="3494">
        <f t="shared" si="2"/>
        <v>44124</v>
      </c>
      <c r="HK3" s="3494">
        <f t="shared" si="2"/>
        <v>44155</v>
      </c>
      <c r="HL3" s="3494">
        <f t="shared" si="2"/>
        <v>44186</v>
      </c>
      <c r="HM3" s="3494">
        <f t="shared" si="2"/>
        <v>44217</v>
      </c>
      <c r="HN3" s="3494">
        <f t="shared" si="2"/>
        <v>44248</v>
      </c>
      <c r="HO3" s="3494">
        <f t="shared" si="2"/>
        <v>44279</v>
      </c>
      <c r="HP3" s="3494">
        <f t="shared" si="2"/>
        <v>44310</v>
      </c>
      <c r="HQ3" s="3494">
        <f>HP3+31</f>
        <v>44341</v>
      </c>
      <c r="HR3" s="3494">
        <f>HQ3+30</f>
        <v>44371</v>
      </c>
      <c r="HS3" s="3494">
        <f>HR3+30</f>
        <v>44401</v>
      </c>
      <c r="HT3" s="3494">
        <f>HS3+30</f>
        <v>44431</v>
      </c>
      <c r="HU3" s="3494">
        <f>HT3+30</f>
        <v>44461</v>
      </c>
    </row>
    <row r="4" spans="1:229" ht="15" customHeight="1" thickBot="1" x14ac:dyDescent="0.35">
      <c r="A4" s="112" t="s">
        <v>287</v>
      </c>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c r="CG4" s="113"/>
      <c r="CH4" s="113"/>
      <c r="CI4" s="113"/>
      <c r="CJ4" s="113"/>
      <c r="CK4" s="113"/>
      <c r="CL4" s="113"/>
      <c r="CM4" s="113"/>
      <c r="CN4" s="113"/>
      <c r="CO4" s="113"/>
      <c r="CP4" s="113"/>
      <c r="CQ4" s="113"/>
      <c r="CR4" s="113"/>
      <c r="CS4" s="113"/>
      <c r="CT4" s="113"/>
      <c r="CU4" s="113"/>
      <c r="CV4" s="113"/>
      <c r="CW4" s="113"/>
      <c r="CX4" s="113"/>
      <c r="CY4" s="113"/>
      <c r="CZ4" s="113"/>
      <c r="DA4" s="113"/>
      <c r="DB4" s="113"/>
      <c r="DC4" s="113"/>
      <c r="DD4" s="113"/>
      <c r="DE4" s="113"/>
      <c r="DF4" s="113"/>
      <c r="DG4" s="113"/>
      <c r="DH4" s="113"/>
      <c r="DI4" s="113"/>
      <c r="DJ4" s="113"/>
      <c r="DK4" s="113"/>
      <c r="DL4" s="113"/>
      <c r="DM4" s="113"/>
      <c r="DN4" s="113"/>
      <c r="DO4" s="113"/>
      <c r="DP4" s="113"/>
      <c r="DQ4" s="113"/>
      <c r="DR4" s="113"/>
      <c r="DS4" s="113"/>
      <c r="DT4" s="113"/>
      <c r="DU4" s="113"/>
      <c r="DV4" s="113"/>
      <c r="DW4" s="113"/>
      <c r="DX4" s="113"/>
      <c r="DY4" s="113"/>
      <c r="DZ4" s="113"/>
      <c r="EA4" s="113"/>
      <c r="EB4" s="113"/>
      <c r="EC4" s="113"/>
      <c r="ED4" s="113"/>
      <c r="EE4" s="113"/>
      <c r="EF4" s="113"/>
      <c r="EG4" s="113"/>
      <c r="EH4" s="113"/>
      <c r="EI4" s="113"/>
      <c r="EJ4" s="113"/>
      <c r="EK4" s="113"/>
      <c r="EL4" s="113"/>
      <c r="EM4" s="113"/>
      <c r="EN4" s="113"/>
      <c r="EO4" s="113"/>
      <c r="EP4" s="113"/>
      <c r="EQ4" s="113"/>
      <c r="ER4" s="113"/>
      <c r="ES4" s="113"/>
      <c r="ET4" s="113"/>
      <c r="EU4" s="113"/>
      <c r="EV4" s="113"/>
      <c r="EW4" s="113"/>
      <c r="EX4" s="113"/>
      <c r="EY4" s="113"/>
      <c r="EZ4" s="113"/>
      <c r="FA4" s="113"/>
      <c r="FB4" s="113"/>
      <c r="FC4" s="113"/>
      <c r="FD4" s="113"/>
      <c r="FE4" s="113"/>
      <c r="FF4" s="113"/>
      <c r="FG4" s="113"/>
      <c r="FH4" s="113"/>
      <c r="FI4" s="113"/>
      <c r="FJ4" s="113"/>
      <c r="FK4" s="113"/>
      <c r="FL4" s="113"/>
      <c r="FM4" s="113"/>
      <c r="FN4" s="113"/>
      <c r="FO4" s="113"/>
      <c r="FP4" s="113"/>
      <c r="FQ4" s="113"/>
      <c r="FR4" s="113"/>
      <c r="FS4" s="113"/>
      <c r="FT4" s="113"/>
      <c r="FU4" s="113"/>
      <c r="FV4" s="113"/>
      <c r="FW4" s="113"/>
      <c r="FX4" s="113"/>
      <c r="FY4" s="113"/>
      <c r="FZ4" s="113"/>
      <c r="GA4" s="113"/>
      <c r="GB4" s="113"/>
      <c r="GC4" s="113"/>
      <c r="GD4" s="113"/>
      <c r="GE4" s="113"/>
      <c r="GF4" s="113"/>
      <c r="GG4" s="113"/>
      <c r="GH4" s="113"/>
      <c r="GI4" s="3495"/>
      <c r="GJ4" s="3495"/>
      <c r="GK4" s="3495"/>
      <c r="GL4" s="3495"/>
      <c r="GM4" s="3495"/>
      <c r="GN4" s="3495"/>
      <c r="GO4" s="3495"/>
      <c r="GP4" s="3495"/>
      <c r="GQ4" s="3495"/>
      <c r="GR4" s="3495"/>
      <c r="GS4" s="3495"/>
      <c r="GT4" s="3495"/>
      <c r="GU4" s="3495"/>
      <c r="GV4" s="3495"/>
      <c r="GW4" s="3495"/>
      <c r="GX4" s="3495"/>
      <c r="GY4" s="3495"/>
      <c r="GZ4" s="3495"/>
      <c r="HA4" s="3495"/>
      <c r="HB4" s="3495"/>
      <c r="HC4" s="3497"/>
      <c r="HD4" s="3495"/>
      <c r="HE4" s="3495"/>
      <c r="HF4" s="3497"/>
      <c r="HG4" s="3495"/>
      <c r="HH4" s="3495"/>
      <c r="HI4" s="3495"/>
      <c r="HJ4" s="3495"/>
      <c r="HK4" s="3495"/>
      <c r="HL4" s="3495"/>
      <c r="HM4" s="3495"/>
      <c r="HN4" s="3495"/>
      <c r="HO4" s="3495"/>
      <c r="HP4" s="3495"/>
      <c r="HQ4" s="3495"/>
      <c r="HR4" s="3495"/>
      <c r="HS4" s="3495"/>
      <c r="HT4" s="3495"/>
      <c r="HU4" s="3495"/>
    </row>
    <row r="5" spans="1:229" ht="21.75" customHeight="1" x14ac:dyDescent="0.3">
      <c r="A5" s="114" t="s">
        <v>288</v>
      </c>
      <c r="B5" s="115">
        <v>15.56</v>
      </c>
      <c r="C5" s="115">
        <v>16.52</v>
      </c>
      <c r="D5" s="115">
        <v>17.329999999999998</v>
      </c>
      <c r="E5" s="115">
        <v>17.13</v>
      </c>
      <c r="F5" s="115">
        <v>16.48</v>
      </c>
      <c r="G5" s="115">
        <v>16.59</v>
      </c>
      <c r="H5" s="115">
        <v>16.309999999999999</v>
      </c>
      <c r="I5" s="115">
        <v>16.600000000000001</v>
      </c>
      <c r="J5" s="115">
        <v>16.739999999999998</v>
      </c>
      <c r="K5" s="115">
        <v>16.73</v>
      </c>
      <c r="L5" s="115">
        <v>16.89</v>
      </c>
      <c r="M5" s="115">
        <v>17.05</v>
      </c>
      <c r="N5" s="115">
        <v>16.79</v>
      </c>
      <c r="O5" s="115">
        <v>17.3</v>
      </c>
      <c r="P5" s="115">
        <v>18.260000000000002</v>
      </c>
      <c r="Q5" s="115">
        <v>19.75</v>
      </c>
      <c r="R5" s="115">
        <v>19.510000000000002</v>
      </c>
      <c r="S5" s="115">
        <v>18.89</v>
      </c>
      <c r="T5" s="115">
        <v>19.77</v>
      </c>
      <c r="U5" s="115">
        <v>20.38</v>
      </c>
      <c r="V5" s="115">
        <v>20.54</v>
      </c>
      <c r="W5" s="115">
        <v>20.149999999999999</v>
      </c>
      <c r="X5" s="115">
        <v>20.03</v>
      </c>
      <c r="Y5" s="115">
        <v>20.13</v>
      </c>
      <c r="Z5" s="115">
        <v>20.420000000000002</v>
      </c>
      <c r="AA5" s="115">
        <v>20.190000000000001</v>
      </c>
      <c r="AB5" s="115">
        <v>20.37</v>
      </c>
      <c r="AC5" s="115">
        <v>19.649999999999999</v>
      </c>
      <c r="AD5" s="115">
        <v>20.03</v>
      </c>
      <c r="AE5" s="115">
        <v>20.239999999999998</v>
      </c>
      <c r="AF5" s="115">
        <v>20.7</v>
      </c>
      <c r="AG5" s="115">
        <v>21.53</v>
      </c>
      <c r="AH5" s="115">
        <v>22.38</v>
      </c>
      <c r="AI5" s="115">
        <v>22.26</v>
      </c>
      <c r="AJ5" s="115">
        <v>22.38</v>
      </c>
      <c r="AK5" s="115">
        <v>22.68</v>
      </c>
      <c r="AL5" s="115">
        <v>22.9</v>
      </c>
      <c r="AM5" s="115">
        <v>22.36</v>
      </c>
      <c r="AN5" s="115">
        <v>22.69</v>
      </c>
      <c r="AO5" s="115">
        <v>22.76</v>
      </c>
      <c r="AP5" s="115">
        <v>22.49</v>
      </c>
      <c r="AQ5" s="115">
        <v>23.29</v>
      </c>
      <c r="AR5" s="115">
        <v>22.97</v>
      </c>
      <c r="AS5" s="115">
        <v>22.82</v>
      </c>
      <c r="AT5" s="115">
        <v>22.69</v>
      </c>
      <c r="AU5" s="115">
        <v>23.25</v>
      </c>
      <c r="AV5" s="115">
        <v>22.91</v>
      </c>
      <c r="AW5" s="115">
        <v>22.29</v>
      </c>
      <c r="AX5" s="115">
        <v>23.52</v>
      </c>
      <c r="AY5" s="115">
        <v>23.79</v>
      </c>
      <c r="AZ5" s="115">
        <v>23.13</v>
      </c>
      <c r="BA5" s="115">
        <v>24.28</v>
      </c>
      <c r="BB5" s="115">
        <v>25.02</v>
      </c>
      <c r="BC5" s="115">
        <v>24.76</v>
      </c>
      <c r="BD5" s="115">
        <v>25.8</v>
      </c>
      <c r="BE5" s="115">
        <v>26.61</v>
      </c>
      <c r="BF5" s="115">
        <v>26.95</v>
      </c>
      <c r="BG5" s="115">
        <v>26.36</v>
      </c>
      <c r="BH5" s="115">
        <v>26.64</v>
      </c>
      <c r="BI5" s="115">
        <v>26.78</v>
      </c>
      <c r="BJ5" s="115">
        <v>26.87</v>
      </c>
      <c r="BK5" s="115">
        <v>26.29</v>
      </c>
      <c r="BL5" s="115">
        <v>27.22</v>
      </c>
      <c r="BM5" s="115">
        <v>27.39</v>
      </c>
      <c r="BN5" s="115">
        <v>26.0532</v>
      </c>
      <c r="BO5" s="115">
        <v>27.4922</v>
      </c>
      <c r="BP5" s="115">
        <v>28.593599999999999</v>
      </c>
      <c r="BQ5" s="115">
        <v>27.143999999999998</v>
      </c>
      <c r="BR5" s="115">
        <v>25.668299999999999</v>
      </c>
      <c r="BS5" s="115">
        <v>26.1235</v>
      </c>
      <c r="BT5" s="115">
        <v>26.605399999999999</v>
      </c>
      <c r="BU5" s="115">
        <v>24.6096</v>
      </c>
      <c r="BV5" s="115">
        <v>24.8872</v>
      </c>
      <c r="BW5" s="115">
        <v>27.118300000000001</v>
      </c>
      <c r="BX5" s="115">
        <v>26.8184</v>
      </c>
      <c r="BY5" s="115">
        <v>25.786799999999999</v>
      </c>
      <c r="BZ5" s="115">
        <v>24.9757</v>
      </c>
      <c r="CA5" s="115">
        <v>23.229199999999999</v>
      </c>
      <c r="CB5" s="115">
        <v>22.044899999999998</v>
      </c>
      <c r="CC5" s="115">
        <v>21.433499999999999</v>
      </c>
      <c r="CD5" s="115">
        <v>22.654699999999998</v>
      </c>
      <c r="CE5" s="115">
        <v>21.716699999999999</v>
      </c>
      <c r="CF5" s="115">
        <v>22.553599999999999</v>
      </c>
      <c r="CG5" s="115">
        <v>23.6126</v>
      </c>
      <c r="CH5" s="115">
        <v>25.0962</v>
      </c>
      <c r="CI5" s="115">
        <v>26.360900000000001</v>
      </c>
      <c r="CJ5" s="115">
        <v>26.9573</v>
      </c>
      <c r="CK5" s="115">
        <v>27.3185</v>
      </c>
      <c r="CL5" s="115">
        <v>27.529699999999998</v>
      </c>
      <c r="CM5" s="115">
        <v>27.882899999999999</v>
      </c>
      <c r="CN5" s="115">
        <v>28.681100000000001</v>
      </c>
      <c r="CO5" s="115">
        <v>28.164999999999999</v>
      </c>
      <c r="CP5" s="115">
        <v>29.251000000000001</v>
      </c>
      <c r="CQ5" s="115">
        <v>28.16612344759616</v>
      </c>
      <c r="CR5" s="115">
        <v>28.499452496458929</v>
      </c>
      <c r="CS5" s="115">
        <v>30.072427729575537</v>
      </c>
      <c r="CT5" s="115">
        <v>29.940966177511076</v>
      </c>
      <c r="CU5" s="115">
        <v>30.225972652943568</v>
      </c>
      <c r="CV5" s="115">
        <v>31.850720017085713</v>
      </c>
      <c r="CW5" s="115">
        <v>30.407761025539997</v>
      </c>
      <c r="CX5" s="115">
        <v>30.856948067410002</v>
      </c>
      <c r="CY5" s="115">
        <v>30.524032067954291</v>
      </c>
      <c r="CZ5" s="115">
        <v>31.015875573434645</v>
      </c>
      <c r="DA5" s="115">
        <v>30.808352357991776</v>
      </c>
      <c r="DB5" s="115">
        <v>31.199055418040707</v>
      </c>
      <c r="DC5" s="115">
        <v>31.640197820362499</v>
      </c>
      <c r="DD5" s="115">
        <v>30.636825936685359</v>
      </c>
      <c r="DE5" s="115">
        <v>29.047015291165362</v>
      </c>
      <c r="DF5" s="115">
        <v>31.14696479228607</v>
      </c>
      <c r="DG5" s="115">
        <v>30.016604410962859</v>
      </c>
      <c r="DH5" s="115">
        <v>30.653454635537496</v>
      </c>
      <c r="DI5" s="115">
        <v>31.78951233469142</v>
      </c>
      <c r="DJ5" s="115">
        <v>32.031724399628217</v>
      </c>
      <c r="DK5" s="115">
        <v>30.898686488191782</v>
      </c>
      <c r="DL5" s="115">
        <v>31.132376976534285</v>
      </c>
      <c r="DM5" s="115">
        <v>29.776268937628931</v>
      </c>
      <c r="DN5" s="115">
        <v>32.116625134594635</v>
      </c>
      <c r="DO5" s="115">
        <v>33.371623722129996</v>
      </c>
      <c r="DP5" s="115">
        <v>32.202497256828565</v>
      </c>
      <c r="DQ5" s="115">
        <v>32.544694504626854</v>
      </c>
      <c r="DR5" s="115">
        <v>32.824064693024859</v>
      </c>
      <c r="DS5" s="115">
        <v>32.862170824724437</v>
      </c>
      <c r="DT5" s="115">
        <v>32.391319341800006</v>
      </c>
      <c r="DU5" s="115">
        <v>32.120387970051432</v>
      </c>
      <c r="DV5" s="115">
        <v>32.161973845968575</v>
      </c>
      <c r="DW5" s="115">
        <v>33.017899227804911</v>
      </c>
      <c r="DX5" s="115">
        <v>32.650179029661359</v>
      </c>
      <c r="DY5" s="115">
        <v>30.508328271160714</v>
      </c>
      <c r="DZ5" s="115">
        <v>29.219234642313637</v>
      </c>
      <c r="EA5" s="115">
        <v>28.402400038163925</v>
      </c>
      <c r="EB5" s="115">
        <v>28.121851271808289</v>
      </c>
      <c r="EC5" s="115">
        <v>29.030171696165354</v>
      </c>
      <c r="ED5" s="115">
        <v>29.197605977405573</v>
      </c>
      <c r="EE5" s="115">
        <v>28.093810899874203</v>
      </c>
      <c r="EF5" s="115">
        <v>27.423530487067431</v>
      </c>
      <c r="EG5" s="115">
        <v>26.868356833097202</v>
      </c>
      <c r="EH5" s="115">
        <v>27.51289510131857</v>
      </c>
      <c r="EI5" s="115">
        <v>28.447808963130882</v>
      </c>
      <c r="EJ5" s="115">
        <v>28.441322898389053</v>
      </c>
      <c r="EK5" s="115">
        <v>28.738349329908999</v>
      </c>
      <c r="EL5" s="115">
        <v>29.040735419048563</v>
      </c>
      <c r="EM5" s="115">
        <v>28.91185272831196</v>
      </c>
      <c r="EN5" s="115">
        <v>29.269448482517515</v>
      </c>
      <c r="EO5" s="115">
        <v>27.939253139383428</v>
      </c>
      <c r="EP5" s="115">
        <v>28.124029890492597</v>
      </c>
      <c r="EQ5" s="115">
        <v>27.226541314789852</v>
      </c>
      <c r="ER5" s="115">
        <v>26.439216729061425</v>
      </c>
      <c r="ES5" s="115">
        <v>25.899436039495431</v>
      </c>
      <c r="ET5" s="115">
        <v>26.375192937004499</v>
      </c>
      <c r="EU5" s="115">
        <v>28.266616249922805</v>
      </c>
      <c r="EV5" s="115">
        <v>28.6661</v>
      </c>
      <c r="EW5" s="115">
        <v>27.625614285714281</v>
      </c>
      <c r="EX5" s="115">
        <v>27.537492857142901</v>
      </c>
      <c r="EY5" s="115">
        <v>26.409199999999998</v>
      </c>
      <c r="EZ5" s="115">
        <v>25.694435714285699</v>
      </c>
      <c r="FA5" s="115">
        <v>25.462199999999999</v>
      </c>
      <c r="FB5" s="115">
        <v>26.114100000000001</v>
      </c>
      <c r="FC5" s="115">
        <v>26.594899999999999</v>
      </c>
      <c r="FD5" s="115">
        <v>26.756599999999999</v>
      </c>
      <c r="FE5" s="115">
        <v>26.073399999999999</v>
      </c>
      <c r="FF5" s="115">
        <v>26.177199999999999</v>
      </c>
      <c r="FG5" s="115">
        <v>27.6374</v>
      </c>
      <c r="FH5" s="115">
        <v>27.498899999999999</v>
      </c>
      <c r="FI5" s="115">
        <v>26.2941</v>
      </c>
      <c r="FJ5" s="115">
        <v>27.1995</v>
      </c>
      <c r="FK5" s="115">
        <v>27.5107</v>
      </c>
      <c r="FL5" s="115">
        <v>27.319800000000001</v>
      </c>
      <c r="FM5" s="115">
        <v>27.7912</v>
      </c>
      <c r="FN5" s="115">
        <v>27.902000000000001</v>
      </c>
      <c r="FO5" s="115">
        <v>27.574000000000002</v>
      </c>
      <c r="FP5" s="115">
        <v>26.712299999999999</v>
      </c>
      <c r="FQ5" s="115">
        <v>27.6812</v>
      </c>
      <c r="FR5" s="115">
        <v>28.092600000000001</v>
      </c>
      <c r="FS5" s="115">
        <v>27.8217</v>
      </c>
      <c r="FT5" s="115">
        <v>26.9466</v>
      </c>
      <c r="FU5" s="115">
        <v>26.5915</v>
      </c>
      <c r="FV5" s="115">
        <v>27.2529</v>
      </c>
      <c r="FW5" s="115">
        <v>27.569500000000001</v>
      </c>
      <c r="FX5" s="115">
        <v>26.726700000000001</v>
      </c>
      <c r="FY5" s="115">
        <v>27.2149</v>
      </c>
      <c r="FZ5" s="115">
        <v>26.942900000000002</v>
      </c>
      <c r="GA5" s="115">
        <v>26.299499999999998</v>
      </c>
      <c r="GB5" s="115">
        <v>26.8718</v>
      </c>
      <c r="GC5" s="115">
        <v>27.0002</v>
      </c>
      <c r="GD5" s="115">
        <v>26.397099999999998</v>
      </c>
      <c r="GE5" s="115">
        <v>26.2913</v>
      </c>
      <c r="GF5" s="115">
        <v>26.432700000000001</v>
      </c>
      <c r="GG5" s="115">
        <v>26.623699999999999</v>
      </c>
      <c r="GH5" s="115">
        <v>26.178100000000001</v>
      </c>
      <c r="GI5" s="115">
        <v>25.941800000000001</v>
      </c>
      <c r="GJ5" s="115">
        <v>25.396999999999998</v>
      </c>
      <c r="GK5" s="115">
        <v>25.281500000000001</v>
      </c>
      <c r="GL5" s="115">
        <v>25.065200000000001</v>
      </c>
      <c r="GM5" s="115">
        <v>25.701000000000001</v>
      </c>
      <c r="GN5" s="115">
        <v>24.729700000000001</v>
      </c>
      <c r="GO5" s="115">
        <v>25.333600000000001</v>
      </c>
      <c r="GP5" s="115">
        <v>24.877099999999999</v>
      </c>
      <c r="GQ5" s="115">
        <v>25.213799999999999</v>
      </c>
      <c r="GR5" s="115">
        <v>25.185199999999998</v>
      </c>
      <c r="GS5" s="115">
        <v>25.120200000000001</v>
      </c>
      <c r="GT5" s="115">
        <v>25.3874</v>
      </c>
      <c r="GU5" s="115">
        <v>25.3841</v>
      </c>
      <c r="GV5" s="115">
        <v>24.7578</v>
      </c>
      <c r="GW5" s="115">
        <v>25.106000000000002</v>
      </c>
      <c r="GX5" s="115">
        <v>25.589099999999998</v>
      </c>
      <c r="GY5" s="115">
        <v>25.288399999999999</v>
      </c>
      <c r="GZ5" s="115">
        <v>25.9694</v>
      </c>
      <c r="HA5" s="115">
        <v>25.1722</v>
      </c>
      <c r="HB5" s="115">
        <v>24.8858</v>
      </c>
      <c r="HC5" s="116">
        <v>24.735199999999999</v>
      </c>
      <c r="HD5" s="115">
        <v>26.758099999999999</v>
      </c>
      <c r="HE5" s="115">
        <v>27.1037</v>
      </c>
      <c r="HF5" s="116">
        <v>28.151199999999999</v>
      </c>
      <c r="HG5" s="115">
        <v>29.2636</v>
      </c>
      <c r="HH5" s="115">
        <v>29.791399999999999</v>
      </c>
      <c r="HI5" s="115">
        <v>28.975899999999999</v>
      </c>
      <c r="HJ5" s="115">
        <v>28.757300000000001</v>
      </c>
      <c r="HK5" s="115">
        <v>30.0304</v>
      </c>
      <c r="HL5" s="115">
        <v>30.911799999999999</v>
      </c>
      <c r="HM5" s="115">
        <v>30.858699999999999</v>
      </c>
      <c r="HN5" s="115">
        <v>31.764399999999998</v>
      </c>
      <c r="HO5" s="115">
        <v>31.353100000000001</v>
      </c>
      <c r="HP5" s="115">
        <v>31.981100000000001</v>
      </c>
      <c r="HQ5" s="115">
        <v>31.9</v>
      </c>
      <c r="HR5" s="115">
        <v>32.633699999999997</v>
      </c>
      <c r="HS5" s="115">
        <v>32.055500000000002</v>
      </c>
      <c r="HT5" s="115">
        <v>31.683700000000002</v>
      </c>
      <c r="HU5" s="115">
        <v>31.291599999999999</v>
      </c>
    </row>
    <row r="6" spans="1:229" ht="21" customHeight="1" x14ac:dyDescent="0.3">
      <c r="A6" s="114" t="s">
        <v>289</v>
      </c>
      <c r="B6" s="115">
        <v>3.95</v>
      </c>
      <c r="C6" s="115">
        <v>3.94</v>
      </c>
      <c r="D6" s="117">
        <v>3.93</v>
      </c>
      <c r="E6" s="117">
        <v>3.9</v>
      </c>
      <c r="F6" s="115">
        <v>3.88</v>
      </c>
      <c r="G6" s="115">
        <v>3.87</v>
      </c>
      <c r="H6" s="117">
        <v>3.87</v>
      </c>
      <c r="I6" s="117">
        <v>3.87</v>
      </c>
      <c r="J6" s="117">
        <v>3.85</v>
      </c>
      <c r="K6" s="117">
        <v>3.81</v>
      </c>
      <c r="L6" s="117">
        <v>3.7</v>
      </c>
      <c r="M6" s="117">
        <v>3.63</v>
      </c>
      <c r="N6" s="117">
        <v>3.59</v>
      </c>
      <c r="O6" s="117">
        <v>3.58</v>
      </c>
      <c r="P6" s="117">
        <v>3.61</v>
      </c>
      <c r="Q6" s="117">
        <v>3.82</v>
      </c>
      <c r="R6" s="117">
        <v>3.85</v>
      </c>
      <c r="S6" s="117">
        <v>3.81</v>
      </c>
      <c r="T6" s="117">
        <v>3.78</v>
      </c>
      <c r="U6" s="117">
        <v>3.75</v>
      </c>
      <c r="V6" s="117">
        <v>3.69</v>
      </c>
      <c r="W6" s="117">
        <v>3.5</v>
      </c>
      <c r="X6" s="117">
        <v>3.41</v>
      </c>
      <c r="Y6" s="117">
        <v>3.39</v>
      </c>
      <c r="Z6" s="117">
        <v>3.48</v>
      </c>
      <c r="AA6" s="117">
        <v>3.62</v>
      </c>
      <c r="AB6" s="117">
        <v>3.69</v>
      </c>
      <c r="AC6" s="117">
        <v>3.68</v>
      </c>
      <c r="AD6" s="117">
        <v>3.7</v>
      </c>
      <c r="AE6" s="117">
        <v>3.72</v>
      </c>
      <c r="AF6" s="117">
        <v>3.73</v>
      </c>
      <c r="AG6" s="117">
        <v>3.74</v>
      </c>
      <c r="AH6" s="117">
        <v>3.73</v>
      </c>
      <c r="AI6" s="117">
        <v>3.7</v>
      </c>
      <c r="AJ6" s="117">
        <v>3.73</v>
      </c>
      <c r="AK6" s="117">
        <v>3.79</v>
      </c>
      <c r="AL6" s="117">
        <v>3.8</v>
      </c>
      <c r="AM6" s="117">
        <v>3.82</v>
      </c>
      <c r="AN6" s="117">
        <v>3.85</v>
      </c>
      <c r="AO6" s="117">
        <v>3.88</v>
      </c>
      <c r="AP6" s="117">
        <v>3.9</v>
      </c>
      <c r="AQ6" s="117">
        <v>3.96</v>
      </c>
      <c r="AR6" s="117">
        <v>3.99</v>
      </c>
      <c r="AS6" s="117">
        <v>4.0199999999999996</v>
      </c>
      <c r="AT6" s="117">
        <v>4.03</v>
      </c>
      <c r="AU6" s="117">
        <v>4.03</v>
      </c>
      <c r="AV6" s="117">
        <v>4.04</v>
      </c>
      <c r="AW6" s="117">
        <v>4.05</v>
      </c>
      <c r="AX6" s="117">
        <v>4.0599999999999996</v>
      </c>
      <c r="AY6" s="117">
        <v>4.05</v>
      </c>
      <c r="AZ6" s="117">
        <v>4.0599999999999996</v>
      </c>
      <c r="BA6" s="117">
        <v>4.1100000000000003</v>
      </c>
      <c r="BB6" s="117">
        <v>4.25</v>
      </c>
      <c r="BC6" s="117">
        <v>4.26</v>
      </c>
      <c r="BD6" s="117">
        <v>4.3099999999999996</v>
      </c>
      <c r="BE6" s="117">
        <v>4.34</v>
      </c>
      <c r="BF6" s="117">
        <v>4.37</v>
      </c>
      <c r="BG6" s="117">
        <v>4.3499999999999996</v>
      </c>
      <c r="BH6" s="117">
        <v>4.3099999999999996</v>
      </c>
      <c r="BI6" s="117">
        <v>4.2699999999999996</v>
      </c>
      <c r="BJ6" s="117">
        <v>4.18</v>
      </c>
      <c r="BK6" s="117">
        <v>4.12</v>
      </c>
      <c r="BL6" s="117">
        <v>4.13</v>
      </c>
      <c r="BM6" s="117">
        <v>4.09</v>
      </c>
      <c r="BN6" s="117">
        <v>4.0932000000000004</v>
      </c>
      <c r="BO6" s="117">
        <v>4.0366999999999997</v>
      </c>
      <c r="BP6" s="117">
        <v>4.0175999999999998</v>
      </c>
      <c r="BQ6" s="117">
        <v>3.948</v>
      </c>
      <c r="BR6" s="117">
        <v>3.7471999999999999</v>
      </c>
      <c r="BS6" s="117">
        <v>3.7690999999999999</v>
      </c>
      <c r="BT6" s="117">
        <v>3.6236000000000002</v>
      </c>
      <c r="BU6" s="117">
        <v>3.4592000000000001</v>
      </c>
      <c r="BV6" s="117">
        <v>3.4264999999999999</v>
      </c>
      <c r="BW6" s="117">
        <v>3.6351</v>
      </c>
      <c r="BX6" s="117">
        <v>3.5863999999999998</v>
      </c>
      <c r="BY6" s="117">
        <v>3.5167000000000002</v>
      </c>
      <c r="BZ6" s="117">
        <v>3.7092000000000001</v>
      </c>
      <c r="CA6" s="117">
        <v>3.7442000000000002</v>
      </c>
      <c r="CB6" s="117">
        <v>4.2183999999999999</v>
      </c>
      <c r="CC6" s="117">
        <v>4.2065000000000001</v>
      </c>
      <c r="CD6" s="117">
        <v>4.2130000000000001</v>
      </c>
      <c r="CE6" s="117">
        <v>4.3268000000000004</v>
      </c>
      <c r="CF6" s="117">
        <v>4.5053999999999998</v>
      </c>
      <c r="CG6" s="117">
        <v>4.4272</v>
      </c>
      <c r="CH6" s="117">
        <v>4.4598000000000004</v>
      </c>
      <c r="CI6" s="117">
        <v>4.3163</v>
      </c>
      <c r="CJ6" s="117">
        <v>4.2948000000000004</v>
      </c>
      <c r="CK6" s="117">
        <v>4.2535999999999996</v>
      </c>
      <c r="CL6" s="115">
        <v>4.2291999999999996</v>
      </c>
      <c r="CM6" s="115">
        <v>4.0975999999999999</v>
      </c>
      <c r="CN6" s="115">
        <v>4.0427</v>
      </c>
      <c r="CO6" s="115">
        <v>3.9632999999999998</v>
      </c>
      <c r="CP6" s="115">
        <v>4.4180000000000001</v>
      </c>
      <c r="CQ6" s="115">
        <v>4.032487560373756</v>
      </c>
      <c r="CR6" s="115">
        <v>4.0969714264583965</v>
      </c>
      <c r="CS6" s="115">
        <v>4.0047722008282394</v>
      </c>
      <c r="CT6" s="115">
        <v>3.9543564370945878</v>
      </c>
      <c r="CU6" s="115">
        <v>4.0426005138951515</v>
      </c>
      <c r="CV6" s="115">
        <v>4.0278040434054869</v>
      </c>
      <c r="CW6" s="115">
        <v>3.9279889267950394</v>
      </c>
      <c r="CX6" s="115">
        <v>3.8959044275968897</v>
      </c>
      <c r="CY6" s="115">
        <v>3.7942924247204624</v>
      </c>
      <c r="CZ6" s="115">
        <v>3.6576214562405553</v>
      </c>
      <c r="DA6" s="115">
        <v>3.6971726456905682</v>
      </c>
      <c r="DB6" s="115">
        <v>3.7294413698932494</v>
      </c>
      <c r="DC6" s="115">
        <v>3.6934897257530364</v>
      </c>
      <c r="DD6" s="115">
        <v>3.6818912762427973</v>
      </c>
      <c r="DE6" s="115">
        <v>3.8179949005074763</v>
      </c>
      <c r="DF6" s="115">
        <v>3.8047301396428601</v>
      </c>
      <c r="DG6" s="115">
        <v>3.8422869353282501</v>
      </c>
      <c r="DH6" s="115">
        <v>3.8844088727125103</v>
      </c>
      <c r="DI6" s="115">
        <v>3.8513244997920633</v>
      </c>
      <c r="DJ6" s="115">
        <v>3.8175666094278706</v>
      </c>
      <c r="DK6" s="115">
        <v>3.8251777537822003</v>
      </c>
      <c r="DL6" s="115">
        <v>3.8342347896408513</v>
      </c>
      <c r="DM6" s="115">
        <v>3.9417741110028013</v>
      </c>
      <c r="DN6" s="115">
        <v>4.0708354957761896</v>
      </c>
      <c r="DO6" s="115">
        <v>4.0905709470138962</v>
      </c>
      <c r="DP6" s="115">
        <v>4.030456479785907</v>
      </c>
      <c r="DQ6" s="115">
        <v>4.0078231107034785</v>
      </c>
      <c r="DR6" s="115">
        <v>4.0806980113313447</v>
      </c>
      <c r="DS6" s="115">
        <v>4.0671373455316617</v>
      </c>
      <c r="DT6" s="115">
        <v>4.0231595015807393</v>
      </c>
      <c r="DU6" s="115">
        <v>3.9837583570262205</v>
      </c>
      <c r="DV6" s="115">
        <v>4.028247168938881</v>
      </c>
      <c r="DW6" s="115">
        <v>4.0768341388566833</v>
      </c>
      <c r="DX6" s="115">
        <v>4.0628685596363976</v>
      </c>
      <c r="DY6" s="115">
        <v>4.0762222476361059</v>
      </c>
      <c r="DZ6" s="115">
        <v>4.0615859662385274</v>
      </c>
      <c r="EA6" s="115">
        <v>4.0526861410180075</v>
      </c>
      <c r="EB6" s="115">
        <v>4.0540417623135312</v>
      </c>
      <c r="EC6" s="115">
        <v>4.0257424481660626</v>
      </c>
      <c r="ED6" s="115">
        <v>3.9721481226092061</v>
      </c>
      <c r="EE6" s="115">
        <v>3.9915340622676623</v>
      </c>
      <c r="EF6" s="115">
        <v>3.961008416987966</v>
      </c>
      <c r="EG6" s="115">
        <v>3.96232685422873</v>
      </c>
      <c r="EH6" s="115">
        <v>3.9605346166013895</v>
      </c>
      <c r="EI6" s="115">
        <v>3.9588024734141762</v>
      </c>
      <c r="EJ6" s="115">
        <v>3.9540965649064481</v>
      </c>
      <c r="EK6" s="115">
        <v>3.9757805111719478</v>
      </c>
      <c r="EL6" s="115">
        <v>3.9760763116678146</v>
      </c>
      <c r="EM6" s="115">
        <v>4.0028902580014192</v>
      </c>
      <c r="EN6" s="115">
        <v>4.0383165436656885</v>
      </c>
      <c r="EO6" s="115">
        <v>4.1052129778189883</v>
      </c>
      <c r="EP6" s="115">
        <v>4.1152610216866359</v>
      </c>
      <c r="EQ6" s="115">
        <v>4.1406034676737535</v>
      </c>
      <c r="ER6" s="115">
        <v>4.1598926892904453</v>
      </c>
      <c r="ES6" s="115">
        <v>4.296523799351375</v>
      </c>
      <c r="ET6" s="115">
        <v>4.3693169590461753</v>
      </c>
      <c r="EU6" s="115">
        <v>4.7795437239206731</v>
      </c>
      <c r="EV6" s="115">
        <v>4.6391923076923076</v>
      </c>
      <c r="EW6" s="115">
        <v>4.6524538461538461</v>
      </c>
      <c r="EX6" s="115">
        <v>4.6358846153846196</v>
      </c>
      <c r="EY6" s="115">
        <v>4.6719999999999997</v>
      </c>
      <c r="EZ6" s="115">
        <v>4.6441499999999998</v>
      </c>
      <c r="FA6" s="115">
        <v>4.6896000000000004</v>
      </c>
      <c r="FB6" s="115">
        <v>4.7465999999999999</v>
      </c>
      <c r="FC6" s="115">
        <v>4.7805999999999997</v>
      </c>
      <c r="FD6" s="115">
        <v>4.7352999999999996</v>
      </c>
      <c r="FE6" s="115">
        <v>4.7266000000000004</v>
      </c>
      <c r="FF6" s="115">
        <v>4.7249999999999996</v>
      </c>
      <c r="FG6" s="115">
        <v>4.6643999999999997</v>
      </c>
      <c r="FH6" s="115">
        <v>4.6374000000000004</v>
      </c>
      <c r="FI6" s="115">
        <v>4.6788999999999996</v>
      </c>
      <c r="FJ6" s="115">
        <v>4.7206999999999999</v>
      </c>
      <c r="FK6" s="115">
        <v>4.7178000000000004</v>
      </c>
      <c r="FL6" s="115">
        <v>4.6908000000000003</v>
      </c>
      <c r="FM6" s="115">
        <v>4.7057000000000002</v>
      </c>
      <c r="FN6" s="115">
        <v>4.7340999999999998</v>
      </c>
      <c r="FO6" s="115">
        <v>4.7655000000000003</v>
      </c>
      <c r="FP6" s="115">
        <v>4.7702</v>
      </c>
      <c r="FQ6" s="115">
        <v>4.7239000000000004</v>
      </c>
      <c r="FR6" s="115">
        <v>4.7161999999999997</v>
      </c>
      <c r="FS6" s="115">
        <v>4.6936</v>
      </c>
      <c r="FT6" s="115">
        <v>4.6420000000000003</v>
      </c>
      <c r="FU6" s="115">
        <v>4.5907999999999998</v>
      </c>
      <c r="FV6" s="115">
        <v>4.5442</v>
      </c>
      <c r="FW6" s="115">
        <v>4.4356</v>
      </c>
      <c r="FX6" s="115">
        <v>4.3327</v>
      </c>
      <c r="FY6" s="115">
        <v>4.4561999999999999</v>
      </c>
      <c r="FZ6" s="115">
        <v>4.5107999999999997</v>
      </c>
      <c r="GA6" s="115">
        <v>4.4474999999999998</v>
      </c>
      <c r="GB6" s="115">
        <v>4.4173999999999998</v>
      </c>
      <c r="GC6" s="115">
        <v>4.2843</v>
      </c>
      <c r="GD6" s="115">
        <v>4.3367000000000004</v>
      </c>
      <c r="GE6" s="115">
        <v>4.3697999999999997</v>
      </c>
      <c r="GF6" s="115">
        <v>4.4657</v>
      </c>
      <c r="GG6" s="115">
        <v>4.5034000000000001</v>
      </c>
      <c r="GH6" s="115">
        <v>4.5309999999999997</v>
      </c>
      <c r="GI6" s="115">
        <v>4.4661</v>
      </c>
      <c r="GJ6" s="115">
        <v>4.4770000000000003</v>
      </c>
      <c r="GK6" s="115">
        <v>4.4945000000000004</v>
      </c>
      <c r="GL6" s="115">
        <v>4.5246000000000004</v>
      </c>
      <c r="GM6" s="115">
        <v>4.5039999999999996</v>
      </c>
      <c r="GN6" s="115">
        <v>4.4854000000000003</v>
      </c>
      <c r="GO6" s="115">
        <v>4.4579000000000004</v>
      </c>
      <c r="GP6" s="115">
        <v>4.4497</v>
      </c>
      <c r="GQ6" s="115">
        <v>4.5472999999999999</v>
      </c>
      <c r="GR6" s="115">
        <v>4.5719000000000003</v>
      </c>
      <c r="GS6" s="115">
        <v>4.6448</v>
      </c>
      <c r="GT6" s="115">
        <v>4.6502999999999997</v>
      </c>
      <c r="GU6" s="115">
        <v>4.7134</v>
      </c>
      <c r="GV6" s="115">
        <v>4.7119999999999997</v>
      </c>
      <c r="GW6" s="115">
        <v>4.7531999999999996</v>
      </c>
      <c r="GX6" s="115">
        <v>4.7290999999999999</v>
      </c>
      <c r="GY6" s="115">
        <v>4.7824999999999998</v>
      </c>
      <c r="GZ6" s="115">
        <v>4.7704000000000004</v>
      </c>
      <c r="HA6" s="115">
        <v>4.8326000000000002</v>
      </c>
      <c r="HB6" s="115">
        <v>4.8975999999999997</v>
      </c>
      <c r="HC6" s="116">
        <v>5.1717000000000004</v>
      </c>
      <c r="HD6" s="115">
        <v>5.2782999999999998</v>
      </c>
      <c r="HE6" s="115">
        <v>5.2723000000000004</v>
      </c>
      <c r="HF6" s="116">
        <v>5.2923999999999998</v>
      </c>
      <c r="HG6" s="115">
        <v>5.2454999999999998</v>
      </c>
      <c r="HH6" s="115">
        <v>5.2332000000000001</v>
      </c>
      <c r="HI6" s="115">
        <v>5.2538</v>
      </c>
      <c r="HJ6" s="115">
        <v>5.2717000000000001</v>
      </c>
      <c r="HK6" s="115">
        <v>5.2550999999999997</v>
      </c>
      <c r="HL6" s="115">
        <v>5.19</v>
      </c>
      <c r="HM6" s="115">
        <v>5.2191000000000001</v>
      </c>
      <c r="HN6" s="115">
        <v>5.2348999999999997</v>
      </c>
      <c r="HO6" s="115">
        <v>5.3159999999999998</v>
      </c>
      <c r="HP6" s="115">
        <v>5.3093000000000004</v>
      </c>
      <c r="HQ6" s="115">
        <v>5.3357000000000001</v>
      </c>
      <c r="HR6" s="115">
        <v>5.6052999999999997</v>
      </c>
      <c r="HS6" s="115">
        <v>5.5949999999999998</v>
      </c>
      <c r="HT6" s="115">
        <v>5.5831</v>
      </c>
      <c r="HU6" s="115">
        <v>5.5937999999999999</v>
      </c>
    </row>
    <row r="7" spans="1:229" ht="21" customHeight="1" x14ac:dyDescent="0.3">
      <c r="A7" s="114" t="s">
        <v>290</v>
      </c>
      <c r="B7" s="115">
        <v>64</v>
      </c>
      <c r="C7" s="117">
        <v>64</v>
      </c>
      <c r="D7" s="117">
        <v>63</v>
      </c>
      <c r="E7" s="117">
        <v>63</v>
      </c>
      <c r="F7" s="115">
        <v>63</v>
      </c>
      <c r="G7" s="117">
        <v>63</v>
      </c>
      <c r="H7" s="117">
        <v>63</v>
      </c>
      <c r="I7" s="117">
        <v>63</v>
      </c>
      <c r="J7" s="117">
        <v>63</v>
      </c>
      <c r="K7" s="117">
        <v>63</v>
      </c>
      <c r="L7" s="117">
        <v>61</v>
      </c>
      <c r="M7" s="117">
        <v>60</v>
      </c>
      <c r="N7" s="117">
        <v>60</v>
      </c>
      <c r="O7" s="117">
        <v>60</v>
      </c>
      <c r="P7" s="117">
        <v>60</v>
      </c>
      <c r="Q7" s="117">
        <v>65</v>
      </c>
      <c r="R7" s="117">
        <v>66</v>
      </c>
      <c r="S7" s="117">
        <v>65</v>
      </c>
      <c r="T7" s="117">
        <v>64</v>
      </c>
      <c r="U7" s="117">
        <v>65</v>
      </c>
      <c r="V7" s="117">
        <v>63</v>
      </c>
      <c r="W7" s="117">
        <v>60</v>
      </c>
      <c r="X7" s="117">
        <v>59</v>
      </c>
      <c r="Y7" s="117">
        <v>59</v>
      </c>
      <c r="Z7" s="117">
        <v>62</v>
      </c>
      <c r="AA7" s="117">
        <v>64</v>
      </c>
      <c r="AB7" s="117">
        <v>64</v>
      </c>
      <c r="AC7" s="117">
        <v>63</v>
      </c>
      <c r="AD7" s="117">
        <v>63</v>
      </c>
      <c r="AE7" s="117">
        <v>63</v>
      </c>
      <c r="AF7" s="117">
        <v>64</v>
      </c>
      <c r="AG7" s="117">
        <v>64</v>
      </c>
      <c r="AH7" s="117">
        <v>65</v>
      </c>
      <c r="AI7" s="117">
        <v>67</v>
      </c>
      <c r="AJ7" s="117">
        <v>67</v>
      </c>
      <c r="AK7" s="117">
        <v>68</v>
      </c>
      <c r="AL7" s="117">
        <v>68</v>
      </c>
      <c r="AM7" s="117">
        <v>69</v>
      </c>
      <c r="AN7" s="117">
        <v>69</v>
      </c>
      <c r="AO7" s="117">
        <v>70</v>
      </c>
      <c r="AP7" s="117">
        <v>69</v>
      </c>
      <c r="AQ7" s="117">
        <v>71</v>
      </c>
      <c r="AR7" s="117">
        <v>69</v>
      </c>
      <c r="AS7" s="117">
        <v>68</v>
      </c>
      <c r="AT7" s="117">
        <v>69</v>
      </c>
      <c r="AU7" s="117">
        <v>71</v>
      </c>
      <c r="AV7" s="117">
        <v>71</v>
      </c>
      <c r="AW7" s="117">
        <v>71</v>
      </c>
      <c r="AX7" s="117">
        <v>70</v>
      </c>
      <c r="AY7" s="117">
        <v>68</v>
      </c>
      <c r="AZ7" s="117">
        <v>68</v>
      </c>
      <c r="BA7" s="117">
        <v>69</v>
      </c>
      <c r="BB7" s="117">
        <v>71</v>
      </c>
      <c r="BC7" s="117">
        <v>72</v>
      </c>
      <c r="BD7" s="117">
        <v>74</v>
      </c>
      <c r="BE7" s="117">
        <v>76</v>
      </c>
      <c r="BF7" s="117">
        <v>77</v>
      </c>
      <c r="BG7" s="117">
        <v>77</v>
      </c>
      <c r="BH7" s="117">
        <v>76</v>
      </c>
      <c r="BI7" s="117">
        <v>77</v>
      </c>
      <c r="BJ7" s="117">
        <v>79</v>
      </c>
      <c r="BK7" s="117">
        <v>79</v>
      </c>
      <c r="BL7" s="117">
        <v>79</v>
      </c>
      <c r="BM7" s="117">
        <v>79</v>
      </c>
      <c r="BN7" s="117">
        <v>78.05</v>
      </c>
      <c r="BO7" s="117">
        <v>78.83</v>
      </c>
      <c r="BP7" s="117">
        <v>79.45</v>
      </c>
      <c r="BQ7" s="117">
        <v>77.67</v>
      </c>
      <c r="BR7" s="117">
        <v>74.400000000000006</v>
      </c>
      <c r="BS7" s="117">
        <v>74.81</v>
      </c>
      <c r="BT7" s="117">
        <v>70.86</v>
      </c>
      <c r="BU7" s="117">
        <v>67.650000000000006</v>
      </c>
      <c r="BV7" s="117">
        <v>66.27</v>
      </c>
      <c r="BW7" s="117">
        <v>66.94</v>
      </c>
      <c r="BX7" s="117">
        <v>65.48</v>
      </c>
      <c r="BY7" s="117">
        <v>64.739999999999995</v>
      </c>
      <c r="BZ7" s="117">
        <v>66.5</v>
      </c>
      <c r="CA7" s="117">
        <v>62.61</v>
      </c>
      <c r="CB7" s="117">
        <v>66.86</v>
      </c>
      <c r="CC7" s="117">
        <v>66.55</v>
      </c>
      <c r="CD7" s="117">
        <v>68.040000000000006</v>
      </c>
      <c r="CE7" s="117">
        <v>69.03</v>
      </c>
      <c r="CF7" s="117">
        <v>69.55</v>
      </c>
      <c r="CG7" s="117">
        <v>67.95</v>
      </c>
      <c r="CH7" s="117">
        <v>69.77</v>
      </c>
      <c r="CI7" s="117">
        <v>70.95</v>
      </c>
      <c r="CJ7" s="117">
        <v>70.099999999999994</v>
      </c>
      <c r="CK7" s="117">
        <v>68.75</v>
      </c>
      <c r="CL7" s="115">
        <v>67.5</v>
      </c>
      <c r="CM7" s="115">
        <v>66.58</v>
      </c>
      <c r="CN7" s="115">
        <v>67.03</v>
      </c>
      <c r="CO7" s="115">
        <v>66.52</v>
      </c>
      <c r="CP7" s="115">
        <v>74.162000000000006</v>
      </c>
      <c r="CQ7" s="115">
        <v>67.621465930757452</v>
      </c>
      <c r="CR7" s="115">
        <v>68.015153579793093</v>
      </c>
      <c r="CS7" s="115">
        <v>69.901770337746854</v>
      </c>
      <c r="CT7" s="115">
        <v>69.083785246121522</v>
      </c>
      <c r="CU7" s="115">
        <v>68.509426016998361</v>
      </c>
      <c r="CV7" s="115">
        <v>69.996160890346346</v>
      </c>
      <c r="CW7" s="115">
        <v>66.909526631273181</v>
      </c>
      <c r="CX7" s="115">
        <v>67.264028800817499</v>
      </c>
      <c r="CY7" s="115">
        <v>66.332525645814272</v>
      </c>
      <c r="CZ7" s="115">
        <v>64.215241661898332</v>
      </c>
      <c r="DA7" s="115">
        <v>64.096356697877539</v>
      </c>
      <c r="DB7" s="115">
        <v>65.064923392718725</v>
      </c>
      <c r="DC7" s="115">
        <v>65.514984532269622</v>
      </c>
      <c r="DD7" s="115">
        <v>62.609482794946224</v>
      </c>
      <c r="DE7" s="115">
        <v>60.925183705943788</v>
      </c>
      <c r="DF7" s="115">
        <v>60.805336797674201</v>
      </c>
      <c r="DG7" s="115">
        <v>57.766111715162715</v>
      </c>
      <c r="DH7" s="115">
        <v>56.978143790512256</v>
      </c>
      <c r="DI7" s="115">
        <v>60.469953757124337</v>
      </c>
      <c r="DJ7" s="115">
        <v>60.776811663977739</v>
      </c>
      <c r="DK7" s="115">
        <v>58.417736942427155</v>
      </c>
      <c r="DL7" s="115">
        <v>56.970322258528853</v>
      </c>
      <c r="DM7" s="115">
        <v>54.647744322051103</v>
      </c>
      <c r="DN7" s="115">
        <v>56.436876067778485</v>
      </c>
      <c r="DO7" s="115">
        <v>57.51169353670614</v>
      </c>
      <c r="DP7" s="115">
        <v>56.436974802987415</v>
      </c>
      <c r="DQ7" s="115">
        <v>59.337635921788724</v>
      </c>
      <c r="DR7" s="115">
        <v>58.708532587011099</v>
      </c>
      <c r="DS7" s="115">
        <v>57.981841042910823</v>
      </c>
      <c r="DT7" s="115">
        <v>57.267521762874281</v>
      </c>
      <c r="DU7" s="115">
        <v>58.453915276575344</v>
      </c>
      <c r="DV7" s="115">
        <v>58.559244870373362</v>
      </c>
      <c r="DW7" s="115">
        <v>58.55820232609873</v>
      </c>
      <c r="DX7" s="115">
        <v>58.431138629502399</v>
      </c>
      <c r="DY7" s="115">
        <v>56.22528491220492</v>
      </c>
      <c r="DZ7" s="115">
        <v>52.989112348896327</v>
      </c>
      <c r="EA7" s="115">
        <v>51.85604770778842</v>
      </c>
      <c r="EB7" s="115">
        <v>47.221571906416195</v>
      </c>
      <c r="EC7" s="115">
        <v>50.014158464413903</v>
      </c>
      <c r="ED7" s="115">
        <v>50.409903941346613</v>
      </c>
      <c r="EE7" s="115">
        <v>49.914315470957582</v>
      </c>
      <c r="EF7" s="115">
        <v>49.837389293521611</v>
      </c>
      <c r="EG7" s="115">
        <v>49.299081949840065</v>
      </c>
      <c r="EH7" s="115">
        <v>49.786150536251107</v>
      </c>
      <c r="EI7" s="115">
        <v>51.347800238420724</v>
      </c>
      <c r="EJ7" s="115">
        <v>51.08716923012463</v>
      </c>
      <c r="EK7" s="115">
        <v>52.503314757371811</v>
      </c>
      <c r="EL7" s="115">
        <v>51.54664824967994</v>
      </c>
      <c r="EM7" s="115">
        <v>51.75824170232719</v>
      </c>
      <c r="EN7" s="115">
        <v>51.987331807788294</v>
      </c>
      <c r="EO7" s="115">
        <v>52.084141875639226</v>
      </c>
      <c r="EP7" s="115">
        <v>52.278968496050794</v>
      </c>
      <c r="EQ7" s="115">
        <v>52.124514593445383</v>
      </c>
      <c r="ER7" s="115">
        <v>51.169495620222129</v>
      </c>
      <c r="ES7" s="115">
        <v>54.180032315431234</v>
      </c>
      <c r="ET7" s="115">
        <v>55.02539100202879</v>
      </c>
      <c r="EU7" s="115">
        <v>59.454253902015317</v>
      </c>
      <c r="EV7" s="115">
        <v>56.837500000000006</v>
      </c>
      <c r="EW7" s="115">
        <v>56.959230769230771</v>
      </c>
      <c r="EX7" s="115">
        <v>56.67</v>
      </c>
      <c r="EY7" s="115">
        <v>56.9130769230769</v>
      </c>
      <c r="EZ7" s="115">
        <v>54.547692307692294</v>
      </c>
      <c r="FA7" s="115">
        <v>55.540769230769207</v>
      </c>
      <c r="FB7" s="115">
        <v>56.65</v>
      </c>
      <c r="FC7" s="115">
        <v>55.789999999999992</v>
      </c>
      <c r="FD7" s="115">
        <v>55.589999999999996</v>
      </c>
      <c r="FE7" s="115">
        <v>54.390000000000008</v>
      </c>
      <c r="FF7" s="115">
        <v>53.93</v>
      </c>
      <c r="FG7" s="115">
        <v>54.92</v>
      </c>
      <c r="FH7" s="115">
        <v>54.43</v>
      </c>
      <c r="FI7" s="115">
        <v>54.410000000000004</v>
      </c>
      <c r="FJ7" s="115">
        <v>54.500000000000007</v>
      </c>
      <c r="FK7" s="115">
        <v>54.83</v>
      </c>
      <c r="FL7" s="115">
        <v>54.49</v>
      </c>
      <c r="FM7" s="115">
        <v>54.84</v>
      </c>
      <c r="FN7" s="115">
        <v>55.33</v>
      </c>
      <c r="FO7" s="115">
        <v>54.179999999999993</v>
      </c>
      <c r="FP7" s="115">
        <v>54.64</v>
      </c>
      <c r="FQ7" s="115">
        <v>54.300000000000004</v>
      </c>
      <c r="FR7" s="115">
        <v>55.16</v>
      </c>
      <c r="FS7" s="115">
        <v>56.45</v>
      </c>
      <c r="FT7" s="115">
        <v>56.44</v>
      </c>
      <c r="FU7" s="115">
        <v>55.53</v>
      </c>
      <c r="FV7" s="115">
        <v>55.1</v>
      </c>
      <c r="FW7" s="115">
        <v>54.24</v>
      </c>
      <c r="FX7" s="115">
        <v>53.11</v>
      </c>
      <c r="FY7" s="115">
        <v>53.410000000000004</v>
      </c>
      <c r="FZ7" s="115">
        <v>54.400000000000006</v>
      </c>
      <c r="GA7" s="115">
        <v>54.010000000000005</v>
      </c>
      <c r="GB7" s="115">
        <v>54.21</v>
      </c>
      <c r="GC7" s="115">
        <v>52.7</v>
      </c>
      <c r="GD7" s="115">
        <v>52.5</v>
      </c>
      <c r="GE7" s="115">
        <v>52.89</v>
      </c>
      <c r="GF7" s="115">
        <v>52.769999999999996</v>
      </c>
      <c r="GG7" s="115">
        <v>52.53</v>
      </c>
      <c r="GH7" s="115">
        <v>52.15</v>
      </c>
      <c r="GI7" s="115">
        <v>51.300000000000004</v>
      </c>
      <c r="GJ7" s="115">
        <v>49.76</v>
      </c>
      <c r="GK7" s="115">
        <v>48.699999999999996</v>
      </c>
      <c r="GL7" s="115">
        <v>48.209999999999994</v>
      </c>
      <c r="GM7" s="115">
        <v>50.8</v>
      </c>
      <c r="GN7" s="115">
        <v>50.519999999999996</v>
      </c>
      <c r="GO7" s="115">
        <v>49.49</v>
      </c>
      <c r="GP7" s="115">
        <v>49.38</v>
      </c>
      <c r="GQ7" s="115">
        <v>51.93</v>
      </c>
      <c r="GR7" s="115">
        <v>51.570000000000007</v>
      </c>
      <c r="GS7" s="115">
        <v>52.480000000000004</v>
      </c>
      <c r="GT7" s="115">
        <v>52.959999999999994</v>
      </c>
      <c r="GU7" s="115">
        <v>53.74</v>
      </c>
      <c r="GV7" s="115">
        <v>51.76</v>
      </c>
      <c r="GW7" s="115">
        <v>53.010000000000005</v>
      </c>
      <c r="GX7" s="115">
        <v>52.66</v>
      </c>
      <c r="GY7" s="115">
        <v>52.49</v>
      </c>
      <c r="GZ7" s="115">
        <v>52.410000000000004</v>
      </c>
      <c r="HA7" s="115">
        <v>52.93</v>
      </c>
      <c r="HB7" s="115">
        <v>53.43</v>
      </c>
      <c r="HC7" s="116">
        <v>53.53</v>
      </c>
      <c r="HD7" s="115">
        <v>54.63</v>
      </c>
      <c r="HE7" s="115">
        <v>54.31</v>
      </c>
      <c r="HF7" s="116">
        <v>54.66</v>
      </c>
      <c r="HG7" s="115">
        <v>54.620000000000005</v>
      </c>
      <c r="HH7" s="115">
        <v>55.74</v>
      </c>
      <c r="HI7" s="115">
        <v>55.46</v>
      </c>
      <c r="HJ7" s="115">
        <v>55.279999999999994</v>
      </c>
      <c r="HK7" s="115">
        <v>55.510000000000005</v>
      </c>
      <c r="HL7" s="115">
        <v>55.46</v>
      </c>
      <c r="HM7" s="115">
        <v>55.900000000000006</v>
      </c>
      <c r="HN7" s="115">
        <v>56.06</v>
      </c>
      <c r="HO7" s="115">
        <v>56.64</v>
      </c>
      <c r="HP7" s="115">
        <v>56.06</v>
      </c>
      <c r="HQ7" s="115">
        <v>57.589999999999996</v>
      </c>
      <c r="HR7" s="115">
        <v>59.040000000000006</v>
      </c>
      <c r="HS7" s="115">
        <v>58.89</v>
      </c>
      <c r="HT7" s="115">
        <v>59.8</v>
      </c>
      <c r="HU7" s="115">
        <v>59.06</v>
      </c>
    </row>
    <row r="8" spans="1:229" ht="21" customHeight="1" x14ac:dyDescent="0.3">
      <c r="A8" s="114" t="s">
        <v>291</v>
      </c>
      <c r="B8" s="115">
        <v>23.05</v>
      </c>
      <c r="C8" s="115">
        <v>23.86</v>
      </c>
      <c r="D8" s="115">
        <v>24.71</v>
      </c>
      <c r="E8" s="115">
        <v>25.31</v>
      </c>
      <c r="F8" s="115">
        <v>25.07</v>
      </c>
      <c r="G8" s="115">
        <v>25.44</v>
      </c>
      <c r="H8" s="115">
        <v>24.65</v>
      </c>
      <c r="I8" s="115">
        <v>24.4</v>
      </c>
      <c r="J8" s="115">
        <v>24.37</v>
      </c>
      <c r="K8" s="115">
        <v>24.87</v>
      </c>
      <c r="L8" s="115">
        <v>24.09</v>
      </c>
      <c r="M8" s="115">
        <v>23.88</v>
      </c>
      <c r="N8" s="115">
        <v>23.26</v>
      </c>
      <c r="O8" s="115">
        <v>23.22</v>
      </c>
      <c r="P8" s="115">
        <v>23.6</v>
      </c>
      <c r="Q8" s="115">
        <v>24.66</v>
      </c>
      <c r="R8" s="115">
        <v>24.82</v>
      </c>
      <c r="S8" s="115">
        <v>25.17</v>
      </c>
      <c r="T8" s="115">
        <v>26.15</v>
      </c>
      <c r="U8" s="115">
        <v>26.51</v>
      </c>
      <c r="V8" s="115">
        <v>25.98</v>
      </c>
      <c r="W8" s="115">
        <v>25.21</v>
      </c>
      <c r="X8" s="115">
        <v>24.75</v>
      </c>
      <c r="Y8" s="115">
        <v>23.83</v>
      </c>
      <c r="Z8" s="115">
        <v>25.83</v>
      </c>
      <c r="AA8" s="115">
        <v>25.41</v>
      </c>
      <c r="AB8" s="115">
        <v>25.96</v>
      </c>
      <c r="AC8" s="115">
        <v>26.24</v>
      </c>
      <c r="AD8" s="115">
        <v>25.55</v>
      </c>
      <c r="AE8" s="115">
        <v>26.25</v>
      </c>
      <c r="AF8" s="115">
        <v>26.03</v>
      </c>
      <c r="AG8" s="115">
        <v>27.15</v>
      </c>
      <c r="AH8" s="115">
        <v>27.88</v>
      </c>
      <c r="AI8" s="115">
        <v>27.79</v>
      </c>
      <c r="AJ8" s="115">
        <v>27.89</v>
      </c>
      <c r="AK8" s="115">
        <v>27.36</v>
      </c>
      <c r="AL8" s="115">
        <v>27.78</v>
      </c>
      <c r="AM8" s="115">
        <v>27.29</v>
      </c>
      <c r="AN8" s="115">
        <v>26.92</v>
      </c>
      <c r="AO8" s="115">
        <v>26.67</v>
      </c>
      <c r="AP8" s="115">
        <v>27.01</v>
      </c>
      <c r="AQ8" s="115">
        <v>27.02</v>
      </c>
      <c r="AR8" s="115">
        <v>26.48</v>
      </c>
      <c r="AS8" s="115">
        <v>25.83</v>
      </c>
      <c r="AT8" s="115">
        <v>26.37</v>
      </c>
      <c r="AU8" s="115">
        <v>26.32</v>
      </c>
      <c r="AV8" s="115">
        <v>26.66</v>
      </c>
      <c r="AW8" s="115">
        <v>26.52</v>
      </c>
      <c r="AX8" s="115">
        <v>27.26</v>
      </c>
      <c r="AY8" s="115">
        <v>27.8</v>
      </c>
      <c r="AZ8" s="115">
        <v>27.19</v>
      </c>
      <c r="BA8" s="115">
        <v>27.76</v>
      </c>
      <c r="BB8" s="115">
        <v>28.02</v>
      </c>
      <c r="BC8" s="115">
        <v>28.11</v>
      </c>
      <c r="BD8" s="115">
        <v>28.6</v>
      </c>
      <c r="BE8" s="115">
        <v>29.37</v>
      </c>
      <c r="BF8" s="115">
        <v>28.84</v>
      </c>
      <c r="BG8" s="115">
        <v>28.25</v>
      </c>
      <c r="BH8" s="115">
        <v>28.58</v>
      </c>
      <c r="BI8" s="115">
        <v>28.46</v>
      </c>
      <c r="BJ8" s="115">
        <v>27.4</v>
      </c>
      <c r="BK8" s="115">
        <v>26.4</v>
      </c>
      <c r="BL8" s="115">
        <v>26.07</v>
      </c>
      <c r="BM8" s="115">
        <v>26.84</v>
      </c>
      <c r="BN8" s="115">
        <v>27.363700000000001</v>
      </c>
      <c r="BO8" s="115">
        <v>27.070799999999998</v>
      </c>
      <c r="BP8" s="115">
        <v>27.028600000000001</v>
      </c>
      <c r="BQ8" s="115">
        <v>27.75</v>
      </c>
      <c r="BR8" s="115">
        <v>26.030200000000001</v>
      </c>
      <c r="BS8" s="115">
        <v>27.543900000000001</v>
      </c>
      <c r="BT8" s="115">
        <v>26.832599999999999</v>
      </c>
      <c r="BU8" s="115">
        <v>26.9102</v>
      </c>
      <c r="BV8" s="115">
        <v>25.618500000000001</v>
      </c>
      <c r="BW8" s="115">
        <v>26.8565</v>
      </c>
      <c r="BX8" s="115">
        <v>26.243600000000001</v>
      </c>
      <c r="BY8" s="115">
        <v>25.290500000000002</v>
      </c>
      <c r="BZ8" s="115">
        <v>26.493600000000001</v>
      </c>
      <c r="CA8" s="115">
        <v>27.8292</v>
      </c>
      <c r="CB8" s="115">
        <v>33.240400000000001</v>
      </c>
      <c r="CC8" s="115">
        <v>34.240400000000001</v>
      </c>
      <c r="CD8" s="115">
        <v>36.168199999999999</v>
      </c>
      <c r="CE8" s="115">
        <v>37.496499999999997</v>
      </c>
      <c r="CF8" s="115">
        <v>35.847799999999999</v>
      </c>
      <c r="CG8" s="115">
        <v>34.9191</v>
      </c>
      <c r="CH8" s="115">
        <v>35.516800000000003</v>
      </c>
      <c r="CI8" s="115">
        <v>34.719099999999997</v>
      </c>
      <c r="CJ8" s="115">
        <v>34.7348</v>
      </c>
      <c r="CK8" s="115">
        <v>34.563699999999997</v>
      </c>
      <c r="CL8" s="115">
        <v>35.354500000000002</v>
      </c>
      <c r="CM8" s="115">
        <v>35.363900000000001</v>
      </c>
      <c r="CN8" s="115">
        <v>34.321399999999997</v>
      </c>
      <c r="CO8" s="115">
        <v>35.4818</v>
      </c>
      <c r="CP8" s="115">
        <v>37.631</v>
      </c>
      <c r="CQ8" s="115">
        <v>36.192216935872509</v>
      </c>
      <c r="CR8" s="115">
        <v>37.821877308377502</v>
      </c>
      <c r="CS8" s="115">
        <v>37.219917508368873</v>
      </c>
      <c r="CT8" s="115">
        <v>38.030318317742591</v>
      </c>
      <c r="CU8" s="115">
        <v>37.397090542433666</v>
      </c>
      <c r="CV8" s="115">
        <v>38.398233090495204</v>
      </c>
      <c r="CW8" s="115">
        <v>37.330712340682318</v>
      </c>
      <c r="CX8" s="115">
        <v>37.162393104391363</v>
      </c>
      <c r="CY8" s="115">
        <v>35.747713129363255</v>
      </c>
      <c r="CZ8" s="115">
        <v>34.869090701984298</v>
      </c>
      <c r="DA8" s="115">
        <v>35.450514349747344</v>
      </c>
      <c r="DB8" s="115">
        <v>36.120491087199873</v>
      </c>
      <c r="DC8" s="115">
        <v>37.154141270855305</v>
      </c>
      <c r="DD8" s="115">
        <v>37.349127179501671</v>
      </c>
      <c r="DE8" s="115">
        <v>38.851794048499187</v>
      </c>
      <c r="DF8" s="115">
        <v>37.451097051576163</v>
      </c>
      <c r="DG8" s="115">
        <v>38.436976986220429</v>
      </c>
      <c r="DH8" s="115">
        <v>38.923089766284477</v>
      </c>
      <c r="DI8" s="115">
        <v>39.202769408927452</v>
      </c>
      <c r="DJ8" s="115">
        <v>36.854965424509523</v>
      </c>
      <c r="DK8" s="115">
        <v>36.236119514273106</v>
      </c>
      <c r="DL8" s="115">
        <v>37.138350371748196</v>
      </c>
      <c r="DM8" s="115">
        <v>38.936352352371884</v>
      </c>
      <c r="DN8" s="115">
        <v>39.920747363666543</v>
      </c>
      <c r="DO8" s="115">
        <v>40.605514524767266</v>
      </c>
      <c r="DP8" s="115">
        <v>39.877171772575444</v>
      </c>
      <c r="DQ8" s="115">
        <v>40.135376081692662</v>
      </c>
      <c r="DR8" s="115">
        <v>39.767120968869634</v>
      </c>
      <c r="DS8" s="115">
        <v>38.236477661312456</v>
      </c>
      <c r="DT8" s="115">
        <v>36.266761483454907</v>
      </c>
      <c r="DU8" s="115">
        <v>34.07411397709302</v>
      </c>
      <c r="DV8" s="115">
        <v>33.970538491751711</v>
      </c>
      <c r="DW8" s="115">
        <v>33.697482595387164</v>
      </c>
      <c r="DX8" s="115">
        <v>32.230965810489437</v>
      </c>
      <c r="DY8" s="115">
        <v>31.388335783391476</v>
      </c>
      <c r="DZ8" s="115">
        <v>31.92442258285098</v>
      </c>
      <c r="EA8" s="115">
        <v>32.110977551623179</v>
      </c>
      <c r="EB8" s="115">
        <v>32.027660234362443</v>
      </c>
      <c r="EC8" s="115">
        <v>31.884550718549914</v>
      </c>
      <c r="ED8" s="115">
        <v>31.347868020467789</v>
      </c>
      <c r="EE8" s="115">
        <v>30.27992693005519</v>
      </c>
      <c r="EF8" s="115">
        <v>29.302344743655862</v>
      </c>
      <c r="EG8" s="115">
        <v>30.1024054923767</v>
      </c>
      <c r="EH8" s="115">
        <v>30.254649525692013</v>
      </c>
      <c r="EI8" s="115">
        <v>30.114528189356157</v>
      </c>
      <c r="EJ8" s="115">
        <v>29.979010822972629</v>
      </c>
      <c r="EK8" s="115">
        <v>30.401556704455686</v>
      </c>
      <c r="EL8" s="115">
        <v>30.473484408435827</v>
      </c>
      <c r="EM8" s="115">
        <v>30.239180374258986</v>
      </c>
      <c r="EN8" s="115">
        <v>30.220516284028687</v>
      </c>
      <c r="EO8" s="115">
        <v>29.244391751543585</v>
      </c>
      <c r="EP8" s="115">
        <v>29.131282976020845</v>
      </c>
      <c r="EQ8" s="115">
        <v>27.189367636533095</v>
      </c>
      <c r="ER8" s="115">
        <v>27.052096734483751</v>
      </c>
      <c r="ES8" s="115">
        <v>28.263223244574245</v>
      </c>
      <c r="ET8" s="115">
        <v>28.452828945854574</v>
      </c>
      <c r="EU8" s="115">
        <v>30.898646839001891</v>
      </c>
      <c r="EV8" s="115">
        <v>30.2958</v>
      </c>
      <c r="EW8" s="115">
        <v>29.172507142857143</v>
      </c>
      <c r="EX8" s="115">
        <v>29.384114285714301</v>
      </c>
      <c r="EY8" s="115">
        <v>29.230035714285702</v>
      </c>
      <c r="EZ8" s="115">
        <v>29.7573857142857</v>
      </c>
      <c r="FA8" s="115">
        <v>30.322835714285699</v>
      </c>
      <c r="FB8" s="115">
        <v>30.3886</v>
      </c>
      <c r="FC8" s="115">
        <v>30.203600000000002</v>
      </c>
      <c r="FD8" s="115">
        <v>30.495799999999999</v>
      </c>
      <c r="FE8" s="115">
        <v>30.7272</v>
      </c>
      <c r="FF8" s="115">
        <v>32.443199999999997</v>
      </c>
      <c r="FG8" s="115">
        <v>32.218899999999998</v>
      </c>
      <c r="FH8" s="115">
        <v>33.5443</v>
      </c>
      <c r="FI8" s="115">
        <v>32.682299999999998</v>
      </c>
      <c r="FJ8" s="115">
        <v>35.639299999999999</v>
      </c>
      <c r="FK8" s="115">
        <v>35.415900000000001</v>
      </c>
      <c r="FL8" s="115">
        <v>35.313099999999999</v>
      </c>
      <c r="FM8" s="115">
        <v>36.005099999999999</v>
      </c>
      <c r="FN8" s="115">
        <v>35.028599999999997</v>
      </c>
      <c r="FO8" s="115">
        <v>32.769500000000001</v>
      </c>
      <c r="FP8" s="115">
        <v>31.680399999999999</v>
      </c>
      <c r="FQ8" s="115">
        <v>32.275399999999998</v>
      </c>
      <c r="FR8" s="115">
        <v>32.506799999999998</v>
      </c>
      <c r="FS8" s="115">
        <v>32.517400000000002</v>
      </c>
      <c r="FT8" s="115">
        <v>32.482399999999998</v>
      </c>
      <c r="FU8" s="115">
        <v>32.203600000000002</v>
      </c>
      <c r="FV8" s="115">
        <v>31.680399999999999</v>
      </c>
      <c r="FW8" s="115">
        <v>31.308199999999999</v>
      </c>
      <c r="FX8" s="115">
        <v>30.5946</v>
      </c>
      <c r="FY8" s="115">
        <v>30.828800000000001</v>
      </c>
      <c r="FZ8" s="115">
        <v>31.016100000000002</v>
      </c>
      <c r="GA8" s="115">
        <v>30.957000000000001</v>
      </c>
      <c r="GB8" s="115">
        <v>30.5686</v>
      </c>
      <c r="GC8" s="115">
        <v>30.732399999999998</v>
      </c>
      <c r="GD8" s="115">
        <v>31.609200000000001</v>
      </c>
      <c r="GE8" s="115">
        <v>32.191800000000001</v>
      </c>
      <c r="GF8" s="115">
        <v>32.018500000000003</v>
      </c>
      <c r="GG8" s="115">
        <v>32.4041</v>
      </c>
      <c r="GH8" s="115">
        <v>32.023299999999999</v>
      </c>
      <c r="GI8" s="115">
        <v>31.444900000000001</v>
      </c>
      <c r="GJ8" s="115">
        <v>31.557300000000001</v>
      </c>
      <c r="GK8" s="115">
        <v>30.891100000000002</v>
      </c>
      <c r="GL8" s="115">
        <v>31.264600000000002</v>
      </c>
      <c r="GM8" s="115">
        <v>30.989899999999999</v>
      </c>
      <c r="GN8" s="115">
        <v>31.7242</v>
      </c>
      <c r="GO8" s="115">
        <v>32.031999999999996</v>
      </c>
      <c r="GP8" s="115">
        <v>31.407499999999999</v>
      </c>
      <c r="GQ8" s="115">
        <v>32.137900000000002</v>
      </c>
      <c r="GR8" s="115">
        <v>32.058500000000002</v>
      </c>
      <c r="GS8" s="115">
        <v>33.3035</v>
      </c>
      <c r="GT8" s="115">
        <v>33.652500000000003</v>
      </c>
      <c r="GU8" s="115">
        <v>33.893599999999999</v>
      </c>
      <c r="GV8" s="115">
        <v>34.637999999999998</v>
      </c>
      <c r="GW8" s="115">
        <v>34.439</v>
      </c>
      <c r="GX8" s="115">
        <v>34.009399999999999</v>
      </c>
      <c r="GY8" s="115">
        <v>34.102499999999999</v>
      </c>
      <c r="GZ8" s="115">
        <v>34.089599999999997</v>
      </c>
      <c r="HA8" s="115">
        <v>34.3461</v>
      </c>
      <c r="HB8" s="115">
        <v>34.949300000000001</v>
      </c>
      <c r="HC8" s="116">
        <v>36.931399999999996</v>
      </c>
      <c r="HD8" s="115">
        <v>38.290100000000002</v>
      </c>
      <c r="HE8" s="115">
        <v>37.967700000000001</v>
      </c>
      <c r="HF8" s="116">
        <v>37.967199999999998</v>
      </c>
      <c r="HG8" s="115">
        <v>38.886600000000001</v>
      </c>
      <c r="HH8" s="115">
        <v>38.319800000000001</v>
      </c>
      <c r="HI8" s="115">
        <v>38.475099999999998</v>
      </c>
      <c r="HJ8" s="115">
        <v>39.052700000000002</v>
      </c>
      <c r="HK8" s="115">
        <v>39.104700000000001</v>
      </c>
      <c r="HL8" s="115">
        <v>38.894100000000002</v>
      </c>
      <c r="HM8" s="115">
        <v>38.6203</v>
      </c>
      <c r="HN8" s="115">
        <v>38.171199999999999</v>
      </c>
      <c r="HO8" s="115">
        <v>37.189599999999999</v>
      </c>
      <c r="HP8" s="115">
        <v>37.755699999999997</v>
      </c>
      <c r="HQ8" s="115">
        <v>37.634099999999997</v>
      </c>
      <c r="HR8" s="115">
        <v>39.2714</v>
      </c>
      <c r="HS8" s="115">
        <v>39.5946</v>
      </c>
      <c r="HT8" s="115">
        <v>39.430700000000002</v>
      </c>
      <c r="HU8" s="115">
        <v>38.792299999999997</v>
      </c>
    </row>
    <row r="9" spans="1:229" ht="21" customHeight="1" x14ac:dyDescent="0.3">
      <c r="A9" s="114" t="s">
        <v>292</v>
      </c>
      <c r="B9" s="115">
        <v>39.5</v>
      </c>
      <c r="C9" s="115">
        <v>39.53</v>
      </c>
      <c r="D9" s="115">
        <v>39.369999999999997</v>
      </c>
      <c r="E9" s="115">
        <v>38.880000000000003</v>
      </c>
      <c r="F9" s="115">
        <v>38.69</v>
      </c>
      <c r="G9" s="115">
        <v>38.61</v>
      </c>
      <c r="H9" s="115">
        <v>38.42</v>
      </c>
      <c r="I9" s="115">
        <v>38.11</v>
      </c>
      <c r="J9" s="115">
        <v>37.68</v>
      </c>
      <c r="K9" s="115">
        <v>38.72</v>
      </c>
      <c r="L9" s="115">
        <v>37.39</v>
      </c>
      <c r="M9" s="115">
        <v>37.200000000000003</v>
      </c>
      <c r="N9" s="115">
        <v>36.71</v>
      </c>
      <c r="O9" s="115">
        <v>37.770000000000003</v>
      </c>
      <c r="P9" s="115">
        <v>39.159999999999997</v>
      </c>
      <c r="Q9" s="115">
        <v>40.520000000000003</v>
      </c>
      <c r="R9" s="115">
        <v>40.22</v>
      </c>
      <c r="S9" s="115">
        <v>39.08</v>
      </c>
      <c r="T9" s="115">
        <v>37.67</v>
      </c>
      <c r="U9" s="115">
        <v>37.450000000000003</v>
      </c>
      <c r="V9" s="115">
        <v>37.92</v>
      </c>
      <c r="W9" s="115">
        <v>35.92</v>
      </c>
      <c r="X9" s="115">
        <v>35.01</v>
      </c>
      <c r="Y9" s="115">
        <v>34.89</v>
      </c>
      <c r="Z9" s="115">
        <v>35.369999999999997</v>
      </c>
      <c r="AA9" s="115">
        <v>36.479999999999997</v>
      </c>
      <c r="AB9" s="115">
        <v>36.630000000000003</v>
      </c>
      <c r="AC9" s="115">
        <v>36.6</v>
      </c>
      <c r="AD9" s="115">
        <v>36.32</v>
      </c>
      <c r="AE9" s="115">
        <v>36.69</v>
      </c>
      <c r="AF9" s="115">
        <v>36.270000000000003</v>
      </c>
      <c r="AG9" s="115">
        <v>36.159999999999997</v>
      </c>
      <c r="AH9" s="115">
        <v>36.06</v>
      </c>
      <c r="AI9" s="115">
        <v>37.68</v>
      </c>
      <c r="AJ9" s="115">
        <v>38.229999999999997</v>
      </c>
      <c r="AK9" s="115">
        <v>39.9</v>
      </c>
      <c r="AL9" s="115">
        <v>39.07</v>
      </c>
      <c r="AM9" s="115">
        <v>39.06</v>
      </c>
      <c r="AN9" s="115">
        <v>39.67</v>
      </c>
      <c r="AO9" s="115">
        <v>40.1</v>
      </c>
      <c r="AP9" s="115">
        <v>40.44</v>
      </c>
      <c r="AQ9" s="115">
        <v>41.97</v>
      </c>
      <c r="AR9" s="115">
        <v>42.34</v>
      </c>
      <c r="AS9" s="115">
        <v>42.2</v>
      </c>
      <c r="AT9" s="115">
        <v>43.46</v>
      </c>
      <c r="AU9" s="115">
        <v>43.72</v>
      </c>
      <c r="AV9" s="115">
        <v>43.05</v>
      </c>
      <c r="AW9" s="115">
        <v>44.19</v>
      </c>
      <c r="AX9" s="115">
        <v>44.69</v>
      </c>
      <c r="AY9" s="115">
        <v>43.96</v>
      </c>
      <c r="AZ9" s="115">
        <v>43.06</v>
      </c>
      <c r="BA9" s="115">
        <v>43.77</v>
      </c>
      <c r="BB9" s="115">
        <v>46.09</v>
      </c>
      <c r="BC9" s="115">
        <v>46.26</v>
      </c>
      <c r="BD9" s="115">
        <v>46.86</v>
      </c>
      <c r="BE9" s="115">
        <v>48.75</v>
      </c>
      <c r="BF9" s="115">
        <v>49.24</v>
      </c>
      <c r="BG9" s="115">
        <v>48.73</v>
      </c>
      <c r="BH9" s="115">
        <v>48.8</v>
      </c>
      <c r="BI9" s="115">
        <v>48.86</v>
      </c>
      <c r="BJ9" s="115">
        <v>48.2</v>
      </c>
      <c r="BK9" s="115">
        <v>48.52</v>
      </c>
      <c r="BL9" s="115">
        <v>49.31</v>
      </c>
      <c r="BM9" s="115">
        <v>47.73</v>
      </c>
      <c r="BN9" s="115">
        <v>48.086100000000002</v>
      </c>
      <c r="BO9" s="115">
        <v>46.983499999999999</v>
      </c>
      <c r="BP9" s="115">
        <v>46.712400000000002</v>
      </c>
      <c r="BQ9" s="115">
        <v>48.061999999999998</v>
      </c>
      <c r="BR9" s="115">
        <v>46.351199999999999</v>
      </c>
      <c r="BS9" s="115">
        <v>42.833500000000001</v>
      </c>
      <c r="BT9" s="115">
        <v>41.456099999999999</v>
      </c>
      <c r="BU9" s="115">
        <v>43.562100000000001</v>
      </c>
      <c r="BV9" s="115">
        <v>43.444899999999997</v>
      </c>
      <c r="BW9" s="115">
        <v>46.621499999999997</v>
      </c>
      <c r="BX9" s="115">
        <v>43.881500000000003</v>
      </c>
      <c r="BY9" s="115">
        <v>41.286200000000001</v>
      </c>
      <c r="BZ9" s="115">
        <v>42.832299999999996</v>
      </c>
      <c r="CA9" s="115">
        <v>40.188099999999999</v>
      </c>
      <c r="CB9" s="115">
        <v>41.925800000000002</v>
      </c>
      <c r="CC9" s="115">
        <v>42.5319</v>
      </c>
      <c r="CD9" s="115">
        <v>42.685299999999998</v>
      </c>
      <c r="CE9" s="115">
        <v>42.953899999999997</v>
      </c>
      <c r="CF9" s="115">
        <v>44.591799999999999</v>
      </c>
      <c r="CG9" s="115">
        <v>43.173200000000001</v>
      </c>
      <c r="CH9" s="115">
        <v>44.6023</v>
      </c>
      <c r="CI9" s="115">
        <v>43.169600000000003</v>
      </c>
      <c r="CJ9" s="115">
        <v>43.700699999999998</v>
      </c>
      <c r="CK9" s="115">
        <v>43.552500000000002</v>
      </c>
      <c r="CL9" s="115">
        <v>43.598599999999998</v>
      </c>
      <c r="CM9" s="115">
        <v>42.632599999999996</v>
      </c>
      <c r="CN9" s="115">
        <v>42.175199999999997</v>
      </c>
      <c r="CO9" s="115">
        <v>41.384399999999999</v>
      </c>
      <c r="CP9" s="115">
        <v>43.67</v>
      </c>
      <c r="CQ9" s="115">
        <v>39.448201547168935</v>
      </c>
      <c r="CR9" s="115">
        <v>39.807171491282311</v>
      </c>
      <c r="CS9" s="115">
        <v>38.940702517048976</v>
      </c>
      <c r="CT9" s="115">
        <v>38.357676988847587</v>
      </c>
      <c r="CU9" s="115">
        <v>39.309670401978977</v>
      </c>
      <c r="CV9" s="115">
        <v>39.246129680337006</v>
      </c>
      <c r="CW9" s="115">
        <v>38.149468486249788</v>
      </c>
      <c r="CX9" s="115">
        <v>37.183644760024301</v>
      </c>
      <c r="CY9" s="115">
        <v>35.816256987951803</v>
      </c>
      <c r="CZ9" s="115">
        <v>34.477882160048139</v>
      </c>
      <c r="DA9" s="115">
        <v>33.865590774155997</v>
      </c>
      <c r="DB9" s="115">
        <v>32.66852165460282</v>
      </c>
      <c r="DC9" s="115">
        <v>31.954230491382464</v>
      </c>
      <c r="DD9" s="115">
        <v>30.867356745335403</v>
      </c>
      <c r="DE9" s="115">
        <v>30.221697560238344</v>
      </c>
      <c r="DF9" s="115">
        <v>30.178709401172526</v>
      </c>
      <c r="DG9" s="115">
        <v>33.62739457612939</v>
      </c>
      <c r="DH9" s="115">
        <v>35.734081954259914</v>
      </c>
      <c r="DI9" s="115">
        <v>35.48793805414352</v>
      </c>
      <c r="DJ9" s="115">
        <v>36.013985038337374</v>
      </c>
      <c r="DK9" s="115">
        <v>36.115987691686847</v>
      </c>
      <c r="DL9" s="115">
        <v>36.033456365461852</v>
      </c>
      <c r="DM9" s="115">
        <v>35.55844419374759</v>
      </c>
      <c r="DN9" s="115">
        <v>37.986345356006368</v>
      </c>
      <c r="DO9" s="115">
        <v>37.886444081551858</v>
      </c>
      <c r="DP9" s="115">
        <v>37.308728804994054</v>
      </c>
      <c r="DQ9" s="115">
        <v>36.717520231807505</v>
      </c>
      <c r="DR9" s="115">
        <v>37.432022630238933</v>
      </c>
      <c r="DS9" s="115">
        <v>36.767619413407822</v>
      </c>
      <c r="DT9" s="115">
        <v>36.517736578751105</v>
      </c>
      <c r="DU9" s="115">
        <v>35.514635228848817</v>
      </c>
      <c r="DV9" s="115">
        <v>36.574475718197725</v>
      </c>
      <c r="DW9" s="115">
        <v>37.291945083088955</v>
      </c>
      <c r="DX9" s="115">
        <v>37.914640898203594</v>
      </c>
      <c r="DY9" s="115">
        <v>37.485402302991581</v>
      </c>
      <c r="DZ9" s="115">
        <v>36.943646837407833</v>
      </c>
      <c r="EA9" s="115">
        <v>36.229906972916744</v>
      </c>
      <c r="EB9" s="115">
        <v>36.115347599771439</v>
      </c>
      <c r="EC9" s="115">
        <v>36.265731638744462</v>
      </c>
      <c r="ED9" s="115">
        <v>36.433260847058826</v>
      </c>
      <c r="EE9" s="115">
        <v>35.79830679178211</v>
      </c>
      <c r="EF9" s="115">
        <v>35.808276566125294</v>
      </c>
      <c r="EG9" s="115">
        <v>36.065237773776971</v>
      </c>
      <c r="EH9" s="115">
        <v>35.872774966760751</v>
      </c>
      <c r="EI9" s="115">
        <v>35.728443351112084</v>
      </c>
      <c r="EJ9" s="115">
        <v>35.500689623456935</v>
      </c>
      <c r="EK9" s="115">
        <v>35.38919677655678</v>
      </c>
      <c r="EL9" s="115">
        <v>35.485694226741309</v>
      </c>
      <c r="EM9" s="115">
        <v>35.611374769673148</v>
      </c>
      <c r="EN9" s="115">
        <v>35.700639656787608</v>
      </c>
      <c r="EO9" s="115">
        <v>35.993321870406305</v>
      </c>
      <c r="EP9" s="115">
        <v>36.000137087200514</v>
      </c>
      <c r="EQ9" s="115">
        <v>35.810162066397275</v>
      </c>
      <c r="ER9" s="115">
        <v>35.841276067364639</v>
      </c>
      <c r="ES9" s="115">
        <v>36.522306029154798</v>
      </c>
      <c r="ET9" s="115">
        <v>37.280387021659237</v>
      </c>
      <c r="EU9" s="115">
        <v>40.419455994428112</v>
      </c>
      <c r="EV9" s="115">
        <v>37.976633333333332</v>
      </c>
      <c r="EW9" s="115">
        <v>36.994566666666664</v>
      </c>
      <c r="EX9" s="115">
        <v>36.639416666666698</v>
      </c>
      <c r="EY9" s="115">
        <v>35.592550000000003</v>
      </c>
      <c r="EZ9" s="115">
        <v>34.777000000000001</v>
      </c>
      <c r="FA9" s="115">
        <v>34.794699999999999</v>
      </c>
      <c r="FB9" s="115">
        <v>36.288499999999999</v>
      </c>
      <c r="FC9" s="115">
        <v>36.440600000000003</v>
      </c>
      <c r="FD9" s="115">
        <v>36.009500000000003</v>
      </c>
      <c r="FE9" s="115">
        <v>36.143000000000001</v>
      </c>
      <c r="FF9" s="115">
        <v>36.311799999999998</v>
      </c>
      <c r="FG9" s="115">
        <v>35.845700000000001</v>
      </c>
      <c r="FH9" s="115">
        <v>35.8232</v>
      </c>
      <c r="FI9" s="115">
        <v>36.262</v>
      </c>
      <c r="FJ9" s="115">
        <v>36.349600000000002</v>
      </c>
      <c r="FK9" s="115">
        <v>36.191299999999998</v>
      </c>
      <c r="FL9" s="115">
        <v>35.980600000000003</v>
      </c>
      <c r="FM9" s="115">
        <v>36.078699999999998</v>
      </c>
      <c r="FN9" s="115">
        <v>36.220399999999998</v>
      </c>
      <c r="FO9" s="115">
        <v>36.327199999999998</v>
      </c>
      <c r="FP9" s="115">
        <v>36.166899999999998</v>
      </c>
      <c r="FQ9" s="115">
        <v>35.318600000000004</v>
      </c>
      <c r="FR9" s="115">
        <v>35.506399999999999</v>
      </c>
      <c r="FS9" s="115">
        <v>35.472099999999998</v>
      </c>
      <c r="FT9" s="115">
        <v>34.999699999999997</v>
      </c>
      <c r="FU9" s="115">
        <v>34.625500000000002</v>
      </c>
      <c r="FV9" s="115">
        <v>34.211799999999997</v>
      </c>
      <c r="FW9" s="115">
        <v>33.4512</v>
      </c>
      <c r="FX9" s="115">
        <v>32.945</v>
      </c>
      <c r="FY9" s="115">
        <v>33.762999999999998</v>
      </c>
      <c r="FZ9" s="115">
        <v>33.996600000000001</v>
      </c>
      <c r="GA9" s="115">
        <v>33.723799999999997</v>
      </c>
      <c r="GB9" s="115">
        <v>33.5077</v>
      </c>
      <c r="GC9" s="115">
        <v>32.832299999999996</v>
      </c>
      <c r="GD9" s="115">
        <v>33.509700000000002</v>
      </c>
      <c r="GE9" s="115">
        <v>34.056699999999999</v>
      </c>
      <c r="GF9" s="115">
        <v>34.950099999999999</v>
      </c>
      <c r="GG9" s="115">
        <v>34.860599999999998</v>
      </c>
      <c r="GH9" s="115">
        <v>35.224400000000003</v>
      </c>
      <c r="GI9" s="115">
        <v>34.923099999999998</v>
      </c>
      <c r="GJ9" s="115">
        <v>34.927799999999998</v>
      </c>
      <c r="GK9" s="115">
        <v>34.878500000000003</v>
      </c>
      <c r="GL9" s="115">
        <v>34.901499999999999</v>
      </c>
      <c r="GM9" s="115">
        <v>34.420099999999998</v>
      </c>
      <c r="GN9" s="115">
        <v>34.543500000000002</v>
      </c>
      <c r="GO9" s="115">
        <v>34.7044</v>
      </c>
      <c r="GP9" s="115">
        <v>34.902299999999997</v>
      </c>
      <c r="GQ9" s="115">
        <v>35.454799999999999</v>
      </c>
      <c r="GR9" s="115">
        <v>35.390300000000003</v>
      </c>
      <c r="GS9" s="115">
        <v>36.011299999999999</v>
      </c>
      <c r="GT9" s="115">
        <v>35.581099999999999</v>
      </c>
      <c r="GU9" s="115">
        <v>35.438299999999998</v>
      </c>
      <c r="GV9" s="115">
        <v>35.729500000000002</v>
      </c>
      <c r="GW9" s="115">
        <v>35.8949</v>
      </c>
      <c r="GX9" s="115">
        <v>35.934199999999997</v>
      </c>
      <c r="GY9" s="115">
        <v>36.470500000000001</v>
      </c>
      <c r="GZ9" s="115">
        <v>36.669600000000003</v>
      </c>
      <c r="HA9" s="115">
        <v>37.376800000000003</v>
      </c>
      <c r="HB9" s="115">
        <v>37.795699999999997</v>
      </c>
      <c r="HC9" s="116">
        <v>38.32</v>
      </c>
      <c r="HD9" s="115">
        <v>38.1419</v>
      </c>
      <c r="HE9" s="115">
        <v>38.218000000000004</v>
      </c>
      <c r="HF9" s="116">
        <v>38.493299999999998</v>
      </c>
      <c r="HG9" s="115">
        <v>37.824399999999997</v>
      </c>
      <c r="HH9" s="115">
        <v>37.554299999999998</v>
      </c>
      <c r="HI9" s="115">
        <v>37.569299999999998</v>
      </c>
      <c r="HJ9" s="115">
        <v>37.593800000000002</v>
      </c>
      <c r="HK9" s="115">
        <v>37.037700000000001</v>
      </c>
      <c r="HL9" s="115">
        <v>36.859099999999998</v>
      </c>
      <c r="HM9" s="115">
        <v>36.767299999999999</v>
      </c>
      <c r="HN9" s="115">
        <v>37.0261</v>
      </c>
      <c r="HO9" s="115">
        <v>37.728200000000001</v>
      </c>
      <c r="HP9" s="115">
        <v>38.241199999999999</v>
      </c>
      <c r="HQ9" s="115">
        <v>38.467100000000002</v>
      </c>
      <c r="HR9" s="115">
        <v>40.401299999999999</v>
      </c>
      <c r="HS9" s="115">
        <v>40.056699999999999</v>
      </c>
      <c r="HT9" s="115">
        <v>39.514899999999997</v>
      </c>
      <c r="HU9" s="115">
        <v>39.397300000000001</v>
      </c>
    </row>
    <row r="10" spans="1:229" ht="21" customHeight="1" x14ac:dyDescent="0.3">
      <c r="A10" s="114" t="s">
        <v>293</v>
      </c>
      <c r="B10" s="115">
        <v>12.75</v>
      </c>
      <c r="C10" s="115">
        <v>13.77</v>
      </c>
      <c r="D10" s="115">
        <v>14.71</v>
      </c>
      <c r="E10" s="115">
        <v>14.88</v>
      </c>
      <c r="F10" s="115">
        <v>14.22</v>
      </c>
      <c r="G10" s="115">
        <v>14.18</v>
      </c>
      <c r="H10" s="115">
        <v>14.15</v>
      </c>
      <c r="I10" s="115">
        <v>14.55</v>
      </c>
      <c r="J10" s="115">
        <v>14.9</v>
      </c>
      <c r="K10" s="115">
        <v>15.62</v>
      </c>
      <c r="L10" s="115">
        <v>15.77</v>
      </c>
      <c r="M10" s="115">
        <v>15.92</v>
      </c>
      <c r="N10" s="115">
        <v>15.48</v>
      </c>
      <c r="O10" s="115">
        <v>15.59</v>
      </c>
      <c r="P10" s="115">
        <v>16.22</v>
      </c>
      <c r="Q10" s="115">
        <v>17.29</v>
      </c>
      <c r="R10" s="115">
        <v>17.46</v>
      </c>
      <c r="S10" s="115">
        <v>16.96</v>
      </c>
      <c r="T10" s="115">
        <v>17.38</v>
      </c>
      <c r="U10" s="115">
        <v>17.75</v>
      </c>
      <c r="V10" s="115">
        <v>18.29</v>
      </c>
      <c r="W10" s="115">
        <v>17.739999999999998</v>
      </c>
      <c r="X10" s="115">
        <v>17.7</v>
      </c>
      <c r="Y10" s="115">
        <v>18.079999999999998</v>
      </c>
      <c r="Z10" s="115">
        <v>17.95</v>
      </c>
      <c r="AA10" s="115">
        <v>17.57</v>
      </c>
      <c r="AB10" s="115">
        <v>18.11</v>
      </c>
      <c r="AC10" s="115">
        <v>18.02</v>
      </c>
      <c r="AD10" s="115">
        <v>18.239999999999998</v>
      </c>
      <c r="AE10" s="115">
        <v>18.899999999999999</v>
      </c>
      <c r="AF10" s="115">
        <v>19.440000000000001</v>
      </c>
      <c r="AG10" s="115">
        <v>19.8</v>
      </c>
      <c r="AH10" s="115">
        <v>20.64</v>
      </c>
      <c r="AI10" s="115">
        <v>20.65</v>
      </c>
      <c r="AJ10" s="115">
        <v>20.65</v>
      </c>
      <c r="AK10" s="115">
        <v>20.91</v>
      </c>
      <c r="AL10" s="115">
        <v>21.53</v>
      </c>
      <c r="AM10" s="115">
        <v>21.03</v>
      </c>
      <c r="AN10" s="115">
        <v>20.93</v>
      </c>
      <c r="AO10" s="115">
        <v>20.56</v>
      </c>
      <c r="AP10" s="115">
        <v>20.84</v>
      </c>
      <c r="AQ10" s="115">
        <v>21.28</v>
      </c>
      <c r="AR10" s="115">
        <v>21.66</v>
      </c>
      <c r="AS10" s="115">
        <v>21.78</v>
      </c>
      <c r="AT10" s="115">
        <v>21.26</v>
      </c>
      <c r="AU10" s="115">
        <v>21.21</v>
      </c>
      <c r="AV10" s="115">
        <v>20.61</v>
      </c>
      <c r="AW10" s="115">
        <v>19.170000000000002</v>
      </c>
      <c r="AX10" s="115">
        <v>19.87</v>
      </c>
      <c r="AY10" s="115">
        <v>20.12</v>
      </c>
      <c r="AZ10" s="115">
        <v>19.09</v>
      </c>
      <c r="BA10" s="115">
        <v>19.739999999999998</v>
      </c>
      <c r="BB10" s="115">
        <v>21.42</v>
      </c>
      <c r="BC10" s="115">
        <v>21.56</v>
      </c>
      <c r="BD10" s="115">
        <v>22.13</v>
      </c>
      <c r="BE10" s="115">
        <v>22.78</v>
      </c>
      <c r="BF10" s="115">
        <v>23.78</v>
      </c>
      <c r="BG10" s="115">
        <v>23.25</v>
      </c>
      <c r="BH10" s="115">
        <v>23.43</v>
      </c>
      <c r="BI10" s="115">
        <v>23.61</v>
      </c>
      <c r="BJ10" s="115">
        <v>23.96</v>
      </c>
      <c r="BK10" s="115">
        <v>23.37</v>
      </c>
      <c r="BL10" s="115">
        <v>24.71</v>
      </c>
      <c r="BM10" s="115">
        <v>24.59</v>
      </c>
      <c r="BN10" s="115">
        <v>22.378499999999999</v>
      </c>
      <c r="BO10" s="115">
        <v>23.5595</v>
      </c>
      <c r="BP10" s="115">
        <v>23.744900000000001</v>
      </c>
      <c r="BQ10" s="115">
        <v>23.664000000000001</v>
      </c>
      <c r="BR10" s="115">
        <v>22.620100000000001</v>
      </c>
      <c r="BS10" s="115">
        <v>22.884499999999999</v>
      </c>
      <c r="BT10" s="115">
        <v>22.8843</v>
      </c>
      <c r="BU10" s="115">
        <v>21.301300000000001</v>
      </c>
      <c r="BV10" s="115">
        <v>20.659300000000002</v>
      </c>
      <c r="BW10" s="115">
        <v>22.065799999999999</v>
      </c>
      <c r="BX10" s="115">
        <v>21.183299999999999</v>
      </c>
      <c r="BY10" s="115">
        <v>19.969200000000001</v>
      </c>
      <c r="BZ10" s="115">
        <v>20.2379</v>
      </c>
      <c r="CA10" s="115">
        <v>19.410599999999999</v>
      </c>
      <c r="CB10" s="115">
        <v>19.113299999999999</v>
      </c>
      <c r="CC10" s="115">
        <v>17.889099999999999</v>
      </c>
      <c r="CD10" s="115">
        <v>18.799499999999998</v>
      </c>
      <c r="CE10" s="115">
        <v>17.034300000000002</v>
      </c>
      <c r="CF10" s="115">
        <v>17.554300000000001</v>
      </c>
      <c r="CG10" s="115">
        <v>19.397200000000002</v>
      </c>
      <c r="CH10" s="115">
        <v>19.4407</v>
      </c>
      <c r="CI10" s="115">
        <v>20.904</v>
      </c>
      <c r="CJ10" s="115">
        <v>21.625800000000002</v>
      </c>
      <c r="CK10" s="115">
        <v>21.570499999999999</v>
      </c>
      <c r="CL10" s="115">
        <v>22.291499999999999</v>
      </c>
      <c r="CM10" s="115">
        <v>22.784600000000001</v>
      </c>
      <c r="CN10" s="115">
        <v>22.831800000000001</v>
      </c>
      <c r="CO10" s="115">
        <v>22.0383</v>
      </c>
      <c r="CP10" s="115">
        <v>23.433</v>
      </c>
      <c r="CQ10" s="115">
        <v>22.51049273070306</v>
      </c>
      <c r="CR10" s="115">
        <v>22.336767871231114</v>
      </c>
      <c r="CS10" s="115">
        <v>22.793092906244446</v>
      </c>
      <c r="CT10" s="115">
        <v>23.060329477308553</v>
      </c>
      <c r="CU10" s="115">
        <v>23.337104069673778</v>
      </c>
      <c r="CV10" s="115">
        <v>24.118294648096278</v>
      </c>
      <c r="CW10" s="115">
        <v>23.589894136371111</v>
      </c>
      <c r="CX10" s="115">
        <v>22.795094819590112</v>
      </c>
      <c r="CY10" s="115">
        <v>22.416091104349775</v>
      </c>
      <c r="CZ10" s="115">
        <v>22.725342012365555</v>
      </c>
      <c r="DA10" s="115">
        <v>23.661131014326443</v>
      </c>
      <c r="DB10" s="115">
        <v>24.056207648872835</v>
      </c>
      <c r="DC10" s="115">
        <v>24.924314847970226</v>
      </c>
      <c r="DD10" s="115">
        <v>24.388963015491996</v>
      </c>
      <c r="DE10" s="115">
        <v>22.70873714052378</v>
      </c>
      <c r="DF10" s="115">
        <v>23.871387011537891</v>
      </c>
      <c r="DG10" s="115">
        <v>22.792030638855557</v>
      </c>
      <c r="DH10" s="115">
        <v>23.24533933484139</v>
      </c>
      <c r="DI10" s="115">
        <v>24.529134306086224</v>
      </c>
      <c r="DJ10" s="115">
        <v>24.848610985568889</v>
      </c>
      <c r="DK10" s="115">
        <v>24.240495011753776</v>
      </c>
      <c r="DL10" s="115">
        <v>24.386561242900221</v>
      </c>
      <c r="DM10" s="115">
        <v>22.994650279172497</v>
      </c>
      <c r="DN10" s="115">
        <v>25.090290364783996</v>
      </c>
      <c r="DO10" s="115">
        <v>25.666515317183556</v>
      </c>
      <c r="DP10" s="115">
        <v>24.988856378657555</v>
      </c>
      <c r="DQ10" s="115">
        <v>25.917974672244668</v>
      </c>
      <c r="DR10" s="115">
        <v>25.930719278911337</v>
      </c>
      <c r="DS10" s="115">
        <v>25.869438811000002</v>
      </c>
      <c r="DT10" s="115">
        <v>25.712930900833335</v>
      </c>
      <c r="DU10" s="115">
        <v>25.786687684722221</v>
      </c>
      <c r="DV10" s="115">
        <v>25.993485631277778</v>
      </c>
      <c r="DW10" s="115">
        <v>26.439144016611113</v>
      </c>
      <c r="DX10" s="115">
        <v>26.966896213611111</v>
      </c>
      <c r="DY10" s="115">
        <v>25.538747780277777</v>
      </c>
      <c r="DZ10" s="115">
        <v>24.589657090833335</v>
      </c>
      <c r="EA10" s="115">
        <v>25.075136399722222</v>
      </c>
      <c r="EB10" s="115">
        <v>24.438111794388888</v>
      </c>
      <c r="EC10" s="115">
        <v>25.846341576055554</v>
      </c>
      <c r="ED10" s="115">
        <v>25.441311304833334</v>
      </c>
      <c r="EE10" s="115">
        <v>25.097562516388887</v>
      </c>
      <c r="EF10" s="115">
        <v>25.265607173611116</v>
      </c>
      <c r="EG10" s="115">
        <v>25.208304772833337</v>
      </c>
      <c r="EH10" s="115">
        <v>25.829731957499998</v>
      </c>
      <c r="EI10" s="115">
        <v>26.674977349277782</v>
      </c>
      <c r="EJ10" s="115">
        <v>26.255111351833335</v>
      </c>
      <c r="EK10" s="115">
        <v>26.230697952915552</v>
      </c>
      <c r="EL10" s="115">
        <v>27.007198896257776</v>
      </c>
      <c r="EM10" s="115">
        <v>26.397489492166667</v>
      </c>
      <c r="EN10" s="115">
        <v>26.24299726927778</v>
      </c>
      <c r="EO10" s="115">
        <v>24.955523281944444</v>
      </c>
      <c r="EP10" s="115">
        <v>25.060287828</v>
      </c>
      <c r="EQ10" s="115">
        <v>25.157002229314816</v>
      </c>
      <c r="ER10" s="115">
        <v>25.316669506111111</v>
      </c>
      <c r="ES10" s="115">
        <v>24.275116100962965</v>
      </c>
      <c r="ET10" s="115">
        <v>25.584405469518515</v>
      </c>
      <c r="EU10" s="115">
        <v>27.762022222222225</v>
      </c>
      <c r="EV10" s="115">
        <v>27.3523</v>
      </c>
      <c r="EW10" s="115">
        <v>25.777077777777784</v>
      </c>
      <c r="EX10" s="115">
        <v>24.469088888888901</v>
      </c>
      <c r="EY10" s="115">
        <v>23.854211111111098</v>
      </c>
      <c r="EZ10" s="115">
        <v>23.145122222222199</v>
      </c>
      <c r="FA10" s="115">
        <v>23.173088888888898</v>
      </c>
      <c r="FB10" s="115">
        <v>24.788699999999999</v>
      </c>
      <c r="FC10" s="115">
        <v>24.2318</v>
      </c>
      <c r="FD10" s="115">
        <v>25.1433</v>
      </c>
      <c r="FE10" s="115">
        <v>23.898800000000001</v>
      </c>
      <c r="FF10" s="115">
        <v>24.179200000000002</v>
      </c>
      <c r="FG10" s="115">
        <v>24.9588</v>
      </c>
      <c r="FH10" s="115">
        <v>25.107399999999998</v>
      </c>
      <c r="FI10" s="115">
        <v>24.468599999999999</v>
      </c>
      <c r="FJ10" s="115">
        <v>25.961500000000001</v>
      </c>
      <c r="FK10" s="115">
        <v>25.9983</v>
      </c>
      <c r="FL10" s="115">
        <v>26.372199999999999</v>
      </c>
      <c r="FM10" s="115">
        <v>26.509</v>
      </c>
      <c r="FN10" s="115">
        <v>26.286000000000001</v>
      </c>
      <c r="FO10" s="115">
        <v>26.3979</v>
      </c>
      <c r="FP10" s="115">
        <v>25.744499999999999</v>
      </c>
      <c r="FQ10" s="115">
        <v>26.7254</v>
      </c>
      <c r="FR10" s="115">
        <v>26.3264</v>
      </c>
      <c r="FS10" s="115">
        <v>25.459700000000002</v>
      </c>
      <c r="FT10" s="115">
        <v>24.820699999999999</v>
      </c>
      <c r="FU10" s="115">
        <v>25.330200000000001</v>
      </c>
      <c r="FV10" s="115">
        <v>25.985800000000001</v>
      </c>
      <c r="FW10" s="115">
        <v>25.9604</v>
      </c>
      <c r="FX10" s="115">
        <v>24.278199999999998</v>
      </c>
      <c r="FY10" s="115">
        <v>25.091000000000001</v>
      </c>
      <c r="FZ10" s="115">
        <v>24.087199999999999</v>
      </c>
      <c r="GA10" s="115">
        <v>23.754300000000001</v>
      </c>
      <c r="GB10" s="115">
        <v>24.5001</v>
      </c>
      <c r="GC10" s="115">
        <v>24.525700000000001</v>
      </c>
      <c r="GD10" s="115">
        <v>24.519500000000001</v>
      </c>
      <c r="GE10" s="115">
        <v>24.781300000000002</v>
      </c>
      <c r="GF10" s="115">
        <v>24.8064</v>
      </c>
      <c r="GG10" s="115">
        <v>24.666899999999998</v>
      </c>
      <c r="GH10" s="115">
        <v>24.0899</v>
      </c>
      <c r="GI10" s="115">
        <v>23.918500000000002</v>
      </c>
      <c r="GJ10" s="115">
        <v>23.341799999999999</v>
      </c>
      <c r="GK10" s="115">
        <v>23.226700000000001</v>
      </c>
      <c r="GL10" s="115">
        <v>23.229900000000001</v>
      </c>
      <c r="GM10" s="115">
        <v>24.190100000000001</v>
      </c>
      <c r="GN10" s="115">
        <v>23.577200000000001</v>
      </c>
      <c r="GO10" s="115">
        <v>24.167999999999999</v>
      </c>
      <c r="GP10" s="115">
        <v>23.9114</v>
      </c>
      <c r="GQ10" s="115">
        <v>24.210599999999999</v>
      </c>
      <c r="GR10" s="115">
        <v>23.883400000000002</v>
      </c>
      <c r="GS10" s="115">
        <v>23.7179</v>
      </c>
      <c r="GT10" s="115">
        <v>24.327100000000002</v>
      </c>
      <c r="GU10" s="115">
        <v>24.3324</v>
      </c>
      <c r="GV10" s="115">
        <v>23.286899999999999</v>
      </c>
      <c r="GW10" s="115">
        <v>23.3642</v>
      </c>
      <c r="GX10" s="115">
        <v>23.827000000000002</v>
      </c>
      <c r="GY10" s="115">
        <v>24.0488</v>
      </c>
      <c r="GZ10" s="115">
        <v>25.0014</v>
      </c>
      <c r="HA10" s="115">
        <v>24.353300000000001</v>
      </c>
      <c r="HB10" s="115">
        <v>23.860099999999999</v>
      </c>
      <c r="HC10" s="116">
        <v>24.175999999999998</v>
      </c>
      <c r="HD10" s="115">
        <v>25.098600000000001</v>
      </c>
      <c r="HE10" s="115">
        <v>25.355899999999998</v>
      </c>
      <c r="HF10" s="116">
        <v>26.327300000000001</v>
      </c>
      <c r="HG10" s="115">
        <v>27.2437</v>
      </c>
      <c r="HH10" s="115">
        <v>27.300799999999999</v>
      </c>
      <c r="HI10" s="115">
        <v>26.832000000000001</v>
      </c>
      <c r="HJ10" s="115">
        <v>27.108599999999999</v>
      </c>
      <c r="HK10" s="115">
        <v>28.620799999999999</v>
      </c>
      <c r="HL10" s="115">
        <v>29.0428</v>
      </c>
      <c r="HM10" s="115">
        <v>28.953199999999999</v>
      </c>
      <c r="HN10" s="115">
        <v>29.848600000000001</v>
      </c>
      <c r="HO10" s="115">
        <v>28.857500000000002</v>
      </c>
      <c r="HP10" s="115">
        <v>29.880299999999998</v>
      </c>
      <c r="HQ10" s="115">
        <v>30.008099999999999</v>
      </c>
      <c r="HR10" s="115">
        <v>30.4741</v>
      </c>
      <c r="HS10" s="115">
        <v>30.4391</v>
      </c>
      <c r="HT10" s="115">
        <v>30.561699999999998</v>
      </c>
      <c r="HU10" s="115">
        <v>29.9543</v>
      </c>
    </row>
    <row r="11" spans="1:229" ht="21" customHeight="1" x14ac:dyDescent="0.3">
      <c r="A11" s="114" t="s">
        <v>294</v>
      </c>
      <c r="B11" s="115">
        <v>16.850000000000001</v>
      </c>
      <c r="C11" s="115">
        <v>17.010000000000002</v>
      </c>
      <c r="D11" s="115">
        <v>17.2</v>
      </c>
      <c r="E11" s="115">
        <v>17.27</v>
      </c>
      <c r="F11" s="115">
        <v>17.170000000000002</v>
      </c>
      <c r="G11" s="115">
        <v>17.29</v>
      </c>
      <c r="H11" s="115">
        <v>16.989999999999998</v>
      </c>
      <c r="I11" s="115">
        <v>17.09</v>
      </c>
      <c r="J11" s="115">
        <v>17.05</v>
      </c>
      <c r="K11" s="115">
        <v>17.14</v>
      </c>
      <c r="L11" s="115">
        <v>16.64</v>
      </c>
      <c r="M11" s="115">
        <v>16.309999999999999</v>
      </c>
      <c r="N11" s="115">
        <v>15.88</v>
      </c>
      <c r="O11" s="115">
        <v>15.78</v>
      </c>
      <c r="P11" s="115">
        <v>16.29</v>
      </c>
      <c r="Q11" s="115">
        <v>16.98</v>
      </c>
      <c r="R11" s="115">
        <v>17.11</v>
      </c>
      <c r="S11" s="115">
        <v>16.95</v>
      </c>
      <c r="T11" s="115">
        <v>16.96</v>
      </c>
      <c r="U11" s="115">
        <v>16.8</v>
      </c>
      <c r="V11" s="115">
        <v>16.64</v>
      </c>
      <c r="W11" s="115">
        <v>16.010000000000002</v>
      </c>
      <c r="X11" s="115">
        <v>15.57</v>
      </c>
      <c r="Y11" s="115">
        <v>15.47</v>
      </c>
      <c r="Z11" s="115">
        <v>16.2</v>
      </c>
      <c r="AA11" s="115">
        <v>16.579999999999998</v>
      </c>
      <c r="AB11" s="115">
        <v>16.940000000000001</v>
      </c>
      <c r="AC11" s="115">
        <v>16.760000000000002</v>
      </c>
      <c r="AD11" s="115">
        <v>16.75</v>
      </c>
      <c r="AE11" s="115">
        <v>16.95</v>
      </c>
      <c r="AF11" s="115">
        <v>17.22</v>
      </c>
      <c r="AG11" s="115">
        <v>17.48</v>
      </c>
      <c r="AH11" s="115">
        <v>17.66</v>
      </c>
      <c r="AI11" s="115">
        <v>17.62</v>
      </c>
      <c r="AJ11" s="115">
        <v>17.760000000000002</v>
      </c>
      <c r="AK11" s="115">
        <v>17.940000000000001</v>
      </c>
      <c r="AL11" s="115">
        <v>18</v>
      </c>
      <c r="AM11" s="115">
        <v>17.89</v>
      </c>
      <c r="AN11" s="115">
        <v>17.77</v>
      </c>
      <c r="AO11" s="115">
        <v>18.16</v>
      </c>
      <c r="AP11" s="115">
        <v>17.98</v>
      </c>
      <c r="AQ11" s="115">
        <v>18.22</v>
      </c>
      <c r="AR11" s="115">
        <v>18.25</v>
      </c>
      <c r="AS11" s="115">
        <v>18.37</v>
      </c>
      <c r="AT11" s="115">
        <v>18.72</v>
      </c>
      <c r="AU11" s="115">
        <v>19.16</v>
      </c>
      <c r="AV11" s="115">
        <v>19.239999999999998</v>
      </c>
      <c r="AW11" s="115">
        <v>19.36</v>
      </c>
      <c r="AX11" s="115">
        <v>19.82</v>
      </c>
      <c r="AY11" s="115">
        <v>19.899999999999999</v>
      </c>
      <c r="AZ11" s="115">
        <v>19.75</v>
      </c>
      <c r="BA11" s="115">
        <v>20.18</v>
      </c>
      <c r="BB11" s="115">
        <v>20.92</v>
      </c>
      <c r="BC11" s="115">
        <v>20.84</v>
      </c>
      <c r="BD11" s="115">
        <v>21.32</v>
      </c>
      <c r="BE11" s="115">
        <v>21.82</v>
      </c>
      <c r="BF11" s="115">
        <v>22.09</v>
      </c>
      <c r="BG11" s="115">
        <v>22.16</v>
      </c>
      <c r="BH11" s="115">
        <v>22.06</v>
      </c>
      <c r="BI11" s="115">
        <v>22.04</v>
      </c>
      <c r="BJ11" s="115">
        <v>21.58</v>
      </c>
      <c r="BK11" s="115">
        <v>21.06</v>
      </c>
      <c r="BL11" s="115">
        <v>21.09</v>
      </c>
      <c r="BM11" s="115">
        <v>21.22</v>
      </c>
      <c r="BN11" s="115">
        <v>20.9954</v>
      </c>
      <c r="BO11" s="115">
        <v>21.017099999999999</v>
      </c>
      <c r="BP11" s="115">
        <v>21.5122</v>
      </c>
      <c r="BQ11" s="115">
        <v>21.28</v>
      </c>
      <c r="BR11" s="115">
        <v>20.305299999999999</v>
      </c>
      <c r="BS11" s="115">
        <v>20.776700000000002</v>
      </c>
      <c r="BT11" s="115">
        <v>20.2807</v>
      </c>
      <c r="BU11" s="115">
        <v>19.541499999999999</v>
      </c>
      <c r="BV11" s="115">
        <v>19.653500000000001</v>
      </c>
      <c r="BW11" s="115">
        <v>20.8475</v>
      </c>
      <c r="BX11" s="115">
        <v>20.518699999999999</v>
      </c>
      <c r="BY11" s="115">
        <v>20.022099999999998</v>
      </c>
      <c r="BZ11" s="115">
        <v>20.439599999999999</v>
      </c>
      <c r="CA11" s="115">
        <v>20.322500000000002</v>
      </c>
      <c r="CB11" s="115">
        <v>22.139800000000001</v>
      </c>
      <c r="CC11" s="115">
        <v>21.678899999999999</v>
      </c>
      <c r="CD11" s="115">
        <v>22.704000000000001</v>
      </c>
      <c r="CE11" s="115">
        <v>22.2697</v>
      </c>
      <c r="CF11" s="115">
        <v>22.7026</v>
      </c>
      <c r="CG11" s="115">
        <v>22.583300000000001</v>
      </c>
      <c r="CH11" s="115">
        <v>23.343699999999998</v>
      </c>
      <c r="CI11" s="115">
        <v>23.0563</v>
      </c>
      <c r="CJ11" s="115">
        <v>22.9482</v>
      </c>
      <c r="CK11" s="115">
        <v>22.869599999999998</v>
      </c>
      <c r="CL11" s="115">
        <v>22.714200000000002</v>
      </c>
      <c r="CM11" s="115">
        <v>22.4344</v>
      </c>
      <c r="CN11" s="115">
        <v>22.424900000000001</v>
      </c>
      <c r="CO11" s="115">
        <v>22.178899999999999</v>
      </c>
      <c r="CP11" s="115">
        <v>24.553999999999998</v>
      </c>
      <c r="CQ11" s="115">
        <v>22.979750736309903</v>
      </c>
      <c r="CR11" s="115">
        <v>23.495568976502462</v>
      </c>
      <c r="CS11" s="115">
        <v>23.604589318060253</v>
      </c>
      <c r="CT11" s="115">
        <v>23.620461858123285</v>
      </c>
      <c r="CU11" s="115">
        <v>23.824710124065025</v>
      </c>
      <c r="CV11" s="115">
        <v>24.344978340879724</v>
      </c>
      <c r="CW11" s="115">
        <v>23.827363422350967</v>
      </c>
      <c r="CX11" s="115">
        <v>23.861557086273912</v>
      </c>
      <c r="CY11" s="115">
        <v>23.450030409655408</v>
      </c>
      <c r="CZ11" s="115">
        <v>23.184874091554882</v>
      </c>
      <c r="DA11" s="115">
        <v>23.349825866339689</v>
      </c>
      <c r="DB11" s="115">
        <v>23.635256762272142</v>
      </c>
      <c r="DC11" s="115">
        <v>23.940245247973078</v>
      </c>
      <c r="DD11" s="115">
        <v>23.82665098114591</v>
      </c>
      <c r="DE11" s="115">
        <v>22.950400022204978</v>
      </c>
      <c r="DF11" s="115">
        <v>23.632280686171832</v>
      </c>
      <c r="DG11" s="115">
        <v>23.13748750823979</v>
      </c>
      <c r="DH11" s="115">
        <v>23.213978027797367</v>
      </c>
      <c r="DI11" s="115">
        <v>23.817876536408367</v>
      </c>
      <c r="DJ11" s="115">
        <v>23.753362621030423</v>
      </c>
      <c r="DK11" s="115">
        <v>23.642961968781471</v>
      </c>
      <c r="DL11" s="115">
        <v>24.061781927536874</v>
      </c>
      <c r="DM11" s="115">
        <v>23.806851042410237</v>
      </c>
      <c r="DN11" s="115">
        <v>24.851950656125886</v>
      </c>
      <c r="DO11" s="115">
        <v>25.472975659131631</v>
      </c>
      <c r="DP11" s="115">
        <v>24.990812427548175</v>
      </c>
      <c r="DQ11" s="115">
        <v>25.397186926426055</v>
      </c>
      <c r="DR11" s="115">
        <v>25.915181864363976</v>
      </c>
      <c r="DS11" s="115">
        <v>25.816646508587684</v>
      </c>
      <c r="DT11" s="115">
        <v>25.538142405657677</v>
      </c>
      <c r="DU11" s="115">
        <v>24.982501117539673</v>
      </c>
      <c r="DV11" s="115">
        <v>25.290554705950132</v>
      </c>
      <c r="DW11" s="115">
        <v>25.58136703605134</v>
      </c>
      <c r="DX11" s="115">
        <v>25.598557554753821</v>
      </c>
      <c r="DY11" s="115">
        <v>25.1295938683676</v>
      </c>
      <c r="DZ11" s="115">
        <v>24.989095079094763</v>
      </c>
      <c r="EA11" s="115">
        <v>24.77068293294829</v>
      </c>
      <c r="EB11" s="115">
        <v>24.706018811918657</v>
      </c>
      <c r="EC11" s="115">
        <v>24.888127646674622</v>
      </c>
      <c r="ED11" s="115">
        <v>24.91482989172415</v>
      </c>
      <c r="EE11" s="115">
        <v>24.70227848317171</v>
      </c>
      <c r="EF11" s="115">
        <v>24.312816946908935</v>
      </c>
      <c r="EG11" s="115">
        <v>24.179187798932041</v>
      </c>
      <c r="EH11" s="115">
        <v>24.302293572645016</v>
      </c>
      <c r="EI11" s="115">
        <v>24.406026689994746</v>
      </c>
      <c r="EJ11" s="115">
        <v>24.457851961206529</v>
      </c>
      <c r="EK11" s="115">
        <v>24.635790605659434</v>
      </c>
      <c r="EL11" s="115">
        <v>24.749635173370081</v>
      </c>
      <c r="EM11" s="115">
        <v>24.966644486821696</v>
      </c>
      <c r="EN11" s="115">
        <v>25.140169893714752</v>
      </c>
      <c r="EO11" s="115">
        <v>25.119507805074029</v>
      </c>
      <c r="EP11" s="115">
        <v>25.024942088192258</v>
      </c>
      <c r="EQ11" s="115">
        <v>24.666615786501861</v>
      </c>
      <c r="ER11" s="115">
        <v>24.469160197967962</v>
      </c>
      <c r="ES11" s="115">
        <v>24.69420624172421</v>
      </c>
      <c r="ET11" s="115">
        <v>25.025246252105951</v>
      </c>
      <c r="EU11" s="115">
        <v>27.000790426380341</v>
      </c>
      <c r="EV11" s="115">
        <v>27.2225</v>
      </c>
      <c r="EW11" s="115">
        <v>26.839264285714282</v>
      </c>
      <c r="EX11" s="115">
        <v>26.736764285714301</v>
      </c>
      <c r="EY11" s="115">
        <v>26.4370642857143</v>
      </c>
      <c r="EZ11" s="115">
        <v>25.530464285714299</v>
      </c>
      <c r="FA11" s="115">
        <v>25.565721428571401</v>
      </c>
      <c r="FB11" s="115">
        <v>26.311399999999999</v>
      </c>
      <c r="FC11" s="115">
        <v>26.285799999999998</v>
      </c>
      <c r="FD11" s="115">
        <v>26.028400000000001</v>
      </c>
      <c r="FE11" s="115">
        <v>25.8611</v>
      </c>
      <c r="FF11" s="115">
        <v>26.150500000000001</v>
      </c>
      <c r="FG11" s="115">
        <v>26.811499999999999</v>
      </c>
      <c r="FH11" s="115">
        <v>26.834199999999999</v>
      </c>
      <c r="FI11" s="115">
        <v>26.410399999999999</v>
      </c>
      <c r="FJ11" s="115">
        <v>27.2182</v>
      </c>
      <c r="FK11" s="115">
        <v>27.197399999999998</v>
      </c>
      <c r="FL11" s="115">
        <v>26.751300000000001</v>
      </c>
      <c r="FM11" s="115">
        <v>26.782399999999999</v>
      </c>
      <c r="FN11" s="115">
        <v>26.443100000000001</v>
      </c>
      <c r="FO11" s="115">
        <v>25.991</v>
      </c>
      <c r="FP11" s="115">
        <v>25.6418</v>
      </c>
      <c r="FQ11" s="115">
        <v>25.877600000000001</v>
      </c>
      <c r="FR11" s="115">
        <v>26.131799999999998</v>
      </c>
      <c r="FS11" s="115">
        <v>26.1341</v>
      </c>
      <c r="FT11" s="115">
        <v>25.9358</v>
      </c>
      <c r="FU11" s="115">
        <v>25.883700000000001</v>
      </c>
      <c r="FV11" s="115">
        <v>25.8001</v>
      </c>
      <c r="FW11" s="115">
        <v>25.548999999999999</v>
      </c>
      <c r="FX11" s="115">
        <v>24.9389</v>
      </c>
      <c r="FY11" s="115">
        <v>25.588999999999999</v>
      </c>
      <c r="FZ11" s="115">
        <v>25.830100000000002</v>
      </c>
      <c r="GA11" s="115">
        <v>25.766400000000001</v>
      </c>
      <c r="GB11" s="115">
        <v>25.8325</v>
      </c>
      <c r="GC11" s="115">
        <v>25.5182</v>
      </c>
      <c r="GD11" s="115">
        <v>25.610900000000001</v>
      </c>
      <c r="GE11" s="115">
        <v>26.152999999999999</v>
      </c>
      <c r="GF11" s="115">
        <v>26.448499999999999</v>
      </c>
      <c r="GG11" s="115">
        <v>26.371500000000001</v>
      </c>
      <c r="GH11" s="115">
        <v>26.038</v>
      </c>
      <c r="GI11" s="115">
        <v>25.710899999999999</v>
      </c>
      <c r="GJ11" s="115">
        <v>25.6419</v>
      </c>
      <c r="GK11" s="115">
        <v>25.692</v>
      </c>
      <c r="GL11" s="115">
        <v>25.577300000000001</v>
      </c>
      <c r="GM11" s="115">
        <v>25.686399999999999</v>
      </c>
      <c r="GN11" s="115">
        <v>25.706</v>
      </c>
      <c r="GO11" s="115">
        <v>25.94</v>
      </c>
      <c r="GP11" s="115">
        <v>25.864599999999999</v>
      </c>
      <c r="GQ11" s="115">
        <v>26.2959</v>
      </c>
      <c r="GR11" s="115">
        <v>26.294799999999999</v>
      </c>
      <c r="GS11" s="115">
        <v>26.386700000000001</v>
      </c>
      <c r="GT11" s="115">
        <v>26.8</v>
      </c>
      <c r="GU11" s="115">
        <v>26.904299999999999</v>
      </c>
      <c r="GV11" s="115">
        <v>26.587800000000001</v>
      </c>
      <c r="GW11" s="115">
        <v>26.942900000000002</v>
      </c>
      <c r="GX11" s="115">
        <v>27.209299999999999</v>
      </c>
      <c r="GY11" s="115">
        <v>27.372699999999998</v>
      </c>
      <c r="GZ11" s="115">
        <v>27.569400000000002</v>
      </c>
      <c r="HA11" s="115">
        <v>27.561199999999999</v>
      </c>
      <c r="HB11" s="115">
        <v>27.2971</v>
      </c>
      <c r="HC11" s="116">
        <v>28.151299999999999</v>
      </c>
      <c r="HD11" s="115">
        <v>28.992699999999999</v>
      </c>
      <c r="HE11" s="115">
        <v>28.896599999999999</v>
      </c>
      <c r="HF11" s="116">
        <v>29.4085</v>
      </c>
      <c r="HG11" s="115">
        <v>29.6736</v>
      </c>
      <c r="HH11" s="115">
        <v>29.837499999999999</v>
      </c>
      <c r="HI11" s="115">
        <v>29.729900000000001</v>
      </c>
      <c r="HJ11" s="115">
        <v>29.9374</v>
      </c>
      <c r="HK11" s="115">
        <v>30.439299999999999</v>
      </c>
      <c r="HL11" s="115">
        <v>30.4053</v>
      </c>
      <c r="HM11" s="115">
        <v>30.371500000000001</v>
      </c>
      <c r="HN11" s="115">
        <v>30.547499999999999</v>
      </c>
      <c r="HO11" s="115">
        <v>30.645499999999998</v>
      </c>
      <c r="HP11" s="115">
        <v>31.037600000000001</v>
      </c>
      <c r="HQ11" s="115">
        <v>31.2685</v>
      </c>
      <c r="HR11" s="115">
        <v>32.337899999999998</v>
      </c>
      <c r="HS11" s="115">
        <v>32.105600000000003</v>
      </c>
      <c r="HT11" s="115">
        <v>32.292200000000001</v>
      </c>
      <c r="HU11" s="115">
        <v>31.9633</v>
      </c>
    </row>
    <row r="12" spans="1:229" ht="21" customHeight="1" x14ac:dyDescent="0.3">
      <c r="A12" s="114" t="s">
        <v>295</v>
      </c>
      <c r="B12" s="115">
        <v>2.71</v>
      </c>
      <c r="C12" s="115">
        <v>2.92</v>
      </c>
      <c r="D12" s="115">
        <v>3.18</v>
      </c>
      <c r="E12" s="115">
        <v>2.95</v>
      </c>
      <c r="F12" s="115">
        <v>3</v>
      </c>
      <c r="G12" s="115">
        <v>2.85</v>
      </c>
      <c r="H12" s="115">
        <v>2.87</v>
      </c>
      <c r="I12" s="115">
        <v>3</v>
      </c>
      <c r="J12" s="115">
        <v>3.25</v>
      </c>
      <c r="K12" s="115">
        <v>3.46</v>
      </c>
      <c r="L12" s="115">
        <v>3.38</v>
      </c>
      <c r="M12" s="115">
        <v>3.55</v>
      </c>
      <c r="N12" s="115">
        <v>3.52</v>
      </c>
      <c r="O12" s="115">
        <v>3.96</v>
      </c>
      <c r="P12" s="115">
        <v>3.57</v>
      </c>
      <c r="Q12" s="115">
        <v>4</v>
      </c>
      <c r="R12" s="115">
        <v>4.0999999999999996</v>
      </c>
      <c r="S12" s="115">
        <v>4.0599999999999996</v>
      </c>
      <c r="T12" s="115">
        <v>4.13</v>
      </c>
      <c r="U12" s="115">
        <v>4.2300000000000004</v>
      </c>
      <c r="V12" s="115">
        <v>4.5</v>
      </c>
      <c r="W12" s="115">
        <v>4.12</v>
      </c>
      <c r="X12" s="115">
        <v>3.79</v>
      </c>
      <c r="Y12" s="115">
        <v>3.99</v>
      </c>
      <c r="Z12" s="115">
        <v>4.33</v>
      </c>
      <c r="AA12" s="115">
        <v>4.13</v>
      </c>
      <c r="AB12" s="115">
        <v>4.47</v>
      </c>
      <c r="AC12" s="115">
        <v>4.63</v>
      </c>
      <c r="AD12" s="115">
        <v>4.66</v>
      </c>
      <c r="AE12" s="115">
        <v>4.37</v>
      </c>
      <c r="AF12" s="115">
        <v>4.5599999999999996</v>
      </c>
      <c r="AG12" s="115">
        <v>4.8099999999999996</v>
      </c>
      <c r="AH12" s="115">
        <v>5.04</v>
      </c>
      <c r="AI12" s="115">
        <v>5.15</v>
      </c>
      <c r="AJ12" s="115">
        <v>4.95</v>
      </c>
      <c r="AK12" s="115">
        <v>4.75</v>
      </c>
      <c r="AL12" s="115">
        <v>4.87</v>
      </c>
      <c r="AM12" s="115">
        <v>4.49</v>
      </c>
      <c r="AN12" s="115">
        <v>4.5199999999999996</v>
      </c>
      <c r="AO12" s="115">
        <v>4.59</v>
      </c>
      <c r="AP12" s="115">
        <v>4.67</v>
      </c>
      <c r="AQ12" s="115">
        <v>4.88</v>
      </c>
      <c r="AR12" s="115">
        <v>4.6500000000000004</v>
      </c>
      <c r="AS12" s="115">
        <v>4.83</v>
      </c>
      <c r="AT12" s="115">
        <v>4.9800000000000004</v>
      </c>
      <c r="AU12" s="115">
        <v>5.15</v>
      </c>
      <c r="AV12" s="115">
        <v>5.12</v>
      </c>
      <c r="AW12" s="115">
        <v>5.13</v>
      </c>
      <c r="AX12" s="115">
        <v>5.14</v>
      </c>
      <c r="AY12" s="115">
        <v>4.74</v>
      </c>
      <c r="AZ12" s="115">
        <v>4.4800000000000004</v>
      </c>
      <c r="BA12" s="115">
        <v>4.7</v>
      </c>
      <c r="BB12" s="115">
        <v>4.72</v>
      </c>
      <c r="BC12" s="115">
        <v>4.41</v>
      </c>
      <c r="BD12" s="115">
        <v>4.54</v>
      </c>
      <c r="BE12" s="115">
        <v>4.83</v>
      </c>
      <c r="BF12" s="115">
        <v>4.97</v>
      </c>
      <c r="BG12" s="115">
        <v>4.7699999999999996</v>
      </c>
      <c r="BH12" s="115">
        <v>4.75</v>
      </c>
      <c r="BI12" s="115">
        <v>4.6399999999999997</v>
      </c>
      <c r="BJ12" s="115">
        <v>4.6399999999999997</v>
      </c>
      <c r="BK12" s="115">
        <v>4.5599999999999996</v>
      </c>
      <c r="BL12" s="115">
        <v>4.6100000000000003</v>
      </c>
      <c r="BM12" s="115">
        <v>4.5599999999999996</v>
      </c>
      <c r="BN12" s="115">
        <v>4.5206999999999997</v>
      </c>
      <c r="BO12" s="115">
        <v>4.5956000000000001</v>
      </c>
      <c r="BP12" s="115">
        <v>4.8032000000000004</v>
      </c>
      <c r="BQ12" s="115">
        <v>4.5529999999999999</v>
      </c>
      <c r="BR12" s="115">
        <v>4.3357000000000001</v>
      </c>
      <c r="BS12" s="115">
        <v>4.0781999999999998</v>
      </c>
      <c r="BT12" s="115">
        <v>3.7519</v>
      </c>
      <c r="BU12" s="115">
        <v>3.3517999999999999</v>
      </c>
      <c r="BV12" s="115">
        <v>3.5573999999999999</v>
      </c>
      <c r="BW12" s="115">
        <v>3.7837999999999998</v>
      </c>
      <c r="BX12" s="115">
        <v>3.5583</v>
      </c>
      <c r="BY12" s="115">
        <v>3.7401</v>
      </c>
      <c r="BZ12" s="115">
        <v>3.7854000000000001</v>
      </c>
      <c r="CA12" s="115">
        <v>3.5169000000000001</v>
      </c>
      <c r="CB12" s="115">
        <v>3.3273000000000001</v>
      </c>
      <c r="CC12" s="115">
        <v>3.3462999999999998</v>
      </c>
      <c r="CD12" s="115">
        <v>3.5257999999999998</v>
      </c>
      <c r="CE12" s="115">
        <v>3.3893</v>
      </c>
      <c r="CF12" s="115">
        <v>3.5701000000000001</v>
      </c>
      <c r="CG12" s="115">
        <v>3.6092</v>
      </c>
      <c r="CH12" s="115">
        <v>4.0724</v>
      </c>
      <c r="CI12" s="115">
        <v>4.1806000000000001</v>
      </c>
      <c r="CJ12" s="115">
        <v>4.2778</v>
      </c>
      <c r="CK12" s="115">
        <v>4.2488999999999999</v>
      </c>
      <c r="CL12" s="115">
        <v>4.2328000000000001</v>
      </c>
      <c r="CM12" s="115">
        <v>4.3078000000000003</v>
      </c>
      <c r="CN12" s="115">
        <v>4.08</v>
      </c>
      <c r="CO12" s="115">
        <v>4.1981000000000002</v>
      </c>
      <c r="CP12" s="115">
        <v>4.5529999999999999</v>
      </c>
      <c r="CQ12" s="115">
        <v>4.2662881482292896</v>
      </c>
      <c r="CR12" s="115">
        <v>4.3535725233239067</v>
      </c>
      <c r="CS12" s="115">
        <v>4.4865622356295907</v>
      </c>
      <c r="CT12" s="115">
        <v>4.3900698063661805</v>
      </c>
      <c r="CU12" s="115">
        <v>4.4187592485586178</v>
      </c>
      <c r="CV12" s="115">
        <v>4.7503250125142289</v>
      </c>
      <c r="CW12" s="115">
        <v>4.2975873036653569</v>
      </c>
      <c r="CX12" s="115">
        <v>4.3563444364321553</v>
      </c>
      <c r="CY12" s="115">
        <v>4.3519041504246037</v>
      </c>
      <c r="CZ12" s="115">
        <v>4.3385934646244273</v>
      </c>
      <c r="DA12" s="115">
        <v>4.1803338495633389</v>
      </c>
      <c r="DB12" s="115">
        <v>4.3043798954782542</v>
      </c>
      <c r="DC12" s="115">
        <v>4.3045015357541692</v>
      </c>
      <c r="DD12" s="115">
        <v>4.0919531515976555</v>
      </c>
      <c r="DE12" s="115">
        <v>3.7402603868307662</v>
      </c>
      <c r="DF12" s="115">
        <v>3.8001448787588425</v>
      </c>
      <c r="DG12" s="115">
        <v>3.620326359587414</v>
      </c>
      <c r="DH12" s="115">
        <v>3.7169001136883479</v>
      </c>
      <c r="DI12" s="115">
        <v>3.8416332838487675</v>
      </c>
      <c r="DJ12" s="115">
        <v>3.9856940794946629</v>
      </c>
      <c r="DK12" s="115">
        <v>3.8804111840386954</v>
      </c>
      <c r="DL12" s="115">
        <v>3.8606235174531576</v>
      </c>
      <c r="DM12" s="115">
        <v>3.6140125567878885</v>
      </c>
      <c r="DN12" s="115">
        <v>3.8222119233774383</v>
      </c>
      <c r="DO12" s="115">
        <v>3.8982737788837141</v>
      </c>
      <c r="DP12" s="115">
        <v>3.7075567501245077</v>
      </c>
      <c r="DQ12" s="115">
        <v>3.8035214549025018</v>
      </c>
      <c r="DR12" s="115">
        <v>3.6821802638359498</v>
      </c>
      <c r="DS12" s="115">
        <v>3.6104313236909489</v>
      </c>
      <c r="DT12" s="115">
        <v>3.7007841237688299</v>
      </c>
      <c r="DU12" s="115">
        <v>3.4514575122022371</v>
      </c>
      <c r="DV12" s="115">
        <v>3.5684358295906375</v>
      </c>
      <c r="DW12" s="115">
        <v>3.4586282264401969</v>
      </c>
      <c r="DX12" s="115">
        <v>3.5433765177716734</v>
      </c>
      <c r="DY12" s="115">
        <v>3.1577101274674666</v>
      </c>
      <c r="DZ12" s="115">
        <v>3.1948623579755697</v>
      </c>
      <c r="EA12" s="115">
        <v>3.2216301226697301</v>
      </c>
      <c r="EB12" s="115">
        <v>3.0618062191133828</v>
      </c>
      <c r="EC12" s="115">
        <v>3.1069691383618969</v>
      </c>
      <c r="ED12" s="115">
        <v>3.1246810292932805</v>
      </c>
      <c r="EE12" s="115">
        <v>3.0611223955103966</v>
      </c>
      <c r="EF12" s="115">
        <v>2.9708024823330113</v>
      </c>
      <c r="EG12" s="115">
        <v>2.7589730951480038</v>
      </c>
      <c r="EH12" s="115">
        <v>2.8939377336566787</v>
      </c>
      <c r="EI12" s="115">
        <v>2.9199374237218771</v>
      </c>
      <c r="EJ12" s="115">
        <v>2.9219567255974672</v>
      </c>
      <c r="EK12" s="115">
        <v>2.9761863492894265</v>
      </c>
      <c r="EL12" s="115">
        <v>2.9283808905926496</v>
      </c>
      <c r="EM12" s="115">
        <v>2.9214277143540328</v>
      </c>
      <c r="EN12" s="115">
        <v>2.9595329964046955</v>
      </c>
      <c r="EO12" s="115">
        <v>2.8501250640782794</v>
      </c>
      <c r="EP12" s="115">
        <v>2.9477639444256361</v>
      </c>
      <c r="EQ12" s="115">
        <v>2.9278357367228431</v>
      </c>
      <c r="ER12" s="115">
        <v>2.8050403330500502</v>
      </c>
      <c r="ES12" s="115">
        <v>2.8945578415356863</v>
      </c>
      <c r="ET12" s="115">
        <v>2.9460658295365638</v>
      </c>
      <c r="EU12" s="115">
        <v>3.0635138642632573</v>
      </c>
      <c r="EV12" s="115">
        <v>3.0590000000000002</v>
      </c>
      <c r="EW12" s="115">
        <v>2.9862785714285707</v>
      </c>
      <c r="EX12" s="115">
        <v>2.9436285714285702</v>
      </c>
      <c r="EY12" s="115">
        <v>2.86625714285714</v>
      </c>
      <c r="EZ12" s="115">
        <v>2.7198214285714299</v>
      </c>
      <c r="FA12" s="115">
        <v>2.6221357142857098</v>
      </c>
      <c r="FB12" s="115">
        <v>2.6720000000000002</v>
      </c>
      <c r="FC12" s="115">
        <v>2.5907</v>
      </c>
      <c r="FD12" s="115">
        <v>2.3746</v>
      </c>
      <c r="FE12" s="115">
        <v>2.2907000000000002</v>
      </c>
      <c r="FF12" s="115">
        <v>2.2873999999999999</v>
      </c>
      <c r="FG12" s="115">
        <v>2.4315000000000002</v>
      </c>
      <c r="FH12" s="115">
        <v>2.5362</v>
      </c>
      <c r="FI12" s="115">
        <v>2.3243999999999998</v>
      </c>
      <c r="FJ12" s="115">
        <v>2.4796</v>
      </c>
      <c r="FK12" s="115">
        <v>2.6006999999999998</v>
      </c>
      <c r="FL12" s="115">
        <v>2.5194000000000001</v>
      </c>
      <c r="FM12" s="115">
        <v>2.6360000000000001</v>
      </c>
      <c r="FN12" s="115">
        <v>2.6785999999999999</v>
      </c>
      <c r="FO12" s="115">
        <v>2.6633</v>
      </c>
      <c r="FP12" s="115">
        <v>2.7271000000000001</v>
      </c>
      <c r="FQ12" s="115">
        <v>2.7238000000000002</v>
      </c>
      <c r="FR12" s="115">
        <v>2.8247</v>
      </c>
      <c r="FS12" s="115">
        <v>2.7096</v>
      </c>
      <c r="FT12" s="115">
        <v>2.7097000000000002</v>
      </c>
      <c r="FU12" s="115">
        <v>2.7347999999999999</v>
      </c>
      <c r="FV12" s="115">
        <v>2.7322000000000002</v>
      </c>
      <c r="FW12" s="115">
        <v>2.6675</v>
      </c>
      <c r="FX12" s="115">
        <v>2.6036999999999999</v>
      </c>
      <c r="FY12" s="115">
        <v>2.5693000000000001</v>
      </c>
      <c r="FZ12" s="115">
        <v>2.5045999999999999</v>
      </c>
      <c r="GA12" s="115">
        <v>2.5432999999999999</v>
      </c>
      <c r="GB12" s="115">
        <v>2.7852999999999999</v>
      </c>
      <c r="GC12" s="115">
        <v>2.7909000000000002</v>
      </c>
      <c r="GD12" s="115">
        <v>2.895</v>
      </c>
      <c r="GE12" s="115">
        <v>2.9039000000000001</v>
      </c>
      <c r="GF12" s="115">
        <v>2.8492000000000002</v>
      </c>
      <c r="GG12" s="115">
        <v>2.8247</v>
      </c>
      <c r="GH12" s="115">
        <v>2.597</v>
      </c>
      <c r="GI12" s="115">
        <v>2.6678000000000002</v>
      </c>
      <c r="GJ12" s="115">
        <v>2.3935</v>
      </c>
      <c r="GK12" s="115">
        <v>2.5019999999999998</v>
      </c>
      <c r="GL12" s="115">
        <v>2.4319000000000002</v>
      </c>
      <c r="GM12" s="115">
        <v>2.5908000000000002</v>
      </c>
      <c r="GN12" s="115">
        <v>2.4462999999999999</v>
      </c>
      <c r="GO12" s="115">
        <v>2.6341000000000001</v>
      </c>
      <c r="GP12" s="115">
        <v>2.5160999999999998</v>
      </c>
      <c r="GQ12" s="115">
        <v>2.4579</v>
      </c>
      <c r="GR12" s="115">
        <v>2.5116999999999998</v>
      </c>
      <c r="GS12" s="115">
        <v>2.4714</v>
      </c>
      <c r="GT12" s="115">
        <v>2.5762999999999998</v>
      </c>
      <c r="GU12" s="115">
        <v>2.6141000000000001</v>
      </c>
      <c r="GV12" s="115">
        <v>2.4220999999999999</v>
      </c>
      <c r="GW12" s="115">
        <v>2.4758</v>
      </c>
      <c r="GX12" s="115">
        <v>2.4906000000000001</v>
      </c>
      <c r="GY12" s="115">
        <v>2.5632000000000001</v>
      </c>
      <c r="GZ12" s="115">
        <v>2.657</v>
      </c>
      <c r="HA12" s="115">
        <v>2.5634000000000001</v>
      </c>
      <c r="HB12" s="115">
        <v>2.4659</v>
      </c>
      <c r="HC12" s="116">
        <v>2.2543000000000002</v>
      </c>
      <c r="HD12" s="115">
        <v>2.2732000000000001</v>
      </c>
      <c r="HE12" s="115">
        <v>2.3576999999999999</v>
      </c>
      <c r="HF12" s="116">
        <v>2.3938999999999999</v>
      </c>
      <c r="HG12" s="115">
        <v>2.4481000000000002</v>
      </c>
      <c r="HH12" s="115">
        <v>2.4681000000000002</v>
      </c>
      <c r="HI12" s="115">
        <v>2.4256000000000002</v>
      </c>
      <c r="HJ12" s="115">
        <v>2.5213999999999999</v>
      </c>
      <c r="HK12" s="115">
        <v>2.6941999999999999</v>
      </c>
      <c r="HL12" s="115">
        <v>2.7728999999999999</v>
      </c>
      <c r="HM12" s="115">
        <v>2.67</v>
      </c>
      <c r="HN12" s="115">
        <v>2.7208000000000001</v>
      </c>
      <c r="HO12" s="115">
        <v>2.7879</v>
      </c>
      <c r="HP12" s="115">
        <v>2.9077999999999999</v>
      </c>
      <c r="HQ12" s="115">
        <v>3.0270000000000001</v>
      </c>
      <c r="HR12" s="115">
        <v>3.0672000000000001</v>
      </c>
      <c r="HS12" s="115">
        <v>3.0150000000000001</v>
      </c>
      <c r="HT12" s="115">
        <v>3.0045999999999999</v>
      </c>
      <c r="HU12" s="115">
        <v>2.9108999999999998</v>
      </c>
    </row>
    <row r="13" spans="1:229" ht="21" customHeight="1" x14ac:dyDescent="0.3">
      <c r="A13" s="114" t="s">
        <v>296</v>
      </c>
      <c r="B13" s="115">
        <v>17.87</v>
      </c>
      <c r="C13" s="115">
        <v>18.78</v>
      </c>
      <c r="D13" s="115">
        <v>19.48</v>
      </c>
      <c r="E13" s="115">
        <v>20.260000000000002</v>
      </c>
      <c r="F13" s="115">
        <v>20.239999999999998</v>
      </c>
      <c r="G13" s="115">
        <v>20.03</v>
      </c>
      <c r="H13" s="115">
        <v>20.07</v>
      </c>
      <c r="I13" s="115">
        <v>20.16</v>
      </c>
      <c r="J13" s="115">
        <v>20.02</v>
      </c>
      <c r="K13" s="115">
        <v>21.23</v>
      </c>
      <c r="L13" s="115">
        <v>21.08</v>
      </c>
      <c r="M13" s="115">
        <v>20.61</v>
      </c>
      <c r="N13" s="115">
        <v>20.32</v>
      </c>
      <c r="O13" s="115">
        <v>20.34</v>
      </c>
      <c r="P13" s="115">
        <v>21.62</v>
      </c>
      <c r="Q13" s="115">
        <v>21.81</v>
      </c>
      <c r="R13" s="115">
        <v>21.77</v>
      </c>
      <c r="S13" s="115">
        <v>20.79</v>
      </c>
      <c r="T13" s="115">
        <v>21.87</v>
      </c>
      <c r="U13" s="115">
        <v>21.61</v>
      </c>
      <c r="V13" s="115">
        <v>21.84</v>
      </c>
      <c r="W13" s="115">
        <v>21.6</v>
      </c>
      <c r="X13" s="115">
        <v>20.73</v>
      </c>
      <c r="Y13" s="115">
        <v>20.5</v>
      </c>
      <c r="Z13" s="115">
        <v>21.07</v>
      </c>
      <c r="AA13" s="115">
        <v>21.66</v>
      </c>
      <c r="AB13" s="115">
        <v>22.72</v>
      </c>
      <c r="AC13" s="115">
        <v>22.5</v>
      </c>
      <c r="AD13" s="115">
        <v>22.32</v>
      </c>
      <c r="AE13" s="115">
        <v>22.56</v>
      </c>
      <c r="AF13" s="115">
        <v>22.87</v>
      </c>
      <c r="AG13" s="115">
        <v>23.97</v>
      </c>
      <c r="AH13" s="115">
        <v>25.13</v>
      </c>
      <c r="AI13" s="115">
        <v>25.15</v>
      </c>
      <c r="AJ13" s="115">
        <v>24.23</v>
      </c>
      <c r="AK13" s="115">
        <v>24.43</v>
      </c>
      <c r="AL13" s="115">
        <v>24.63</v>
      </c>
      <c r="AM13" s="115">
        <v>23.67</v>
      </c>
      <c r="AN13" s="115">
        <v>23.14</v>
      </c>
      <c r="AO13" s="115">
        <v>23.22</v>
      </c>
      <c r="AP13" s="115">
        <v>23.64</v>
      </c>
      <c r="AQ13" s="115">
        <v>23.58</v>
      </c>
      <c r="AR13" s="115">
        <v>23.85</v>
      </c>
      <c r="AS13" s="115">
        <v>23.42</v>
      </c>
      <c r="AT13" s="115">
        <v>23.52</v>
      </c>
      <c r="AU13" s="115">
        <v>24.02</v>
      </c>
      <c r="AV13" s="115">
        <v>23.42</v>
      </c>
      <c r="AW13" s="115">
        <v>23.9</v>
      </c>
      <c r="AX13" s="115">
        <v>24.65</v>
      </c>
      <c r="AY13" s="115">
        <v>25.64</v>
      </c>
      <c r="AZ13" s="115">
        <v>25.23</v>
      </c>
      <c r="BA13" s="115">
        <v>25.63</v>
      </c>
      <c r="BB13" s="115">
        <v>26.68</v>
      </c>
      <c r="BC13" s="115">
        <v>26.42</v>
      </c>
      <c r="BD13" s="115">
        <v>26.56</v>
      </c>
      <c r="BE13" s="115">
        <v>27.71</v>
      </c>
      <c r="BF13" s="115">
        <v>27.56</v>
      </c>
      <c r="BG13" s="115">
        <v>26.95</v>
      </c>
      <c r="BH13" s="115">
        <v>27.48</v>
      </c>
      <c r="BI13" s="115">
        <v>27.2</v>
      </c>
      <c r="BJ13" s="115">
        <v>26.9</v>
      </c>
      <c r="BK13" s="115">
        <v>26.01</v>
      </c>
      <c r="BL13" s="115">
        <v>26.04</v>
      </c>
      <c r="BM13" s="115">
        <v>26.46</v>
      </c>
      <c r="BN13" s="115">
        <v>26.400200000000002</v>
      </c>
      <c r="BO13" s="115">
        <v>26.584900000000001</v>
      </c>
      <c r="BP13" s="115">
        <v>26.7209</v>
      </c>
      <c r="BQ13" s="115">
        <v>27.303999999999998</v>
      </c>
      <c r="BR13" s="115">
        <v>25.878499999999999</v>
      </c>
      <c r="BS13" s="115">
        <v>27.0215</v>
      </c>
      <c r="BT13" s="115">
        <v>26.695599999999999</v>
      </c>
      <c r="BU13" s="115">
        <v>26.8569</v>
      </c>
      <c r="BV13" s="115">
        <v>25.628499999999999</v>
      </c>
      <c r="BW13" s="115">
        <v>26.9651</v>
      </c>
      <c r="BX13" s="115">
        <v>27.309100000000001</v>
      </c>
      <c r="BY13" s="115">
        <v>26.000499999999999</v>
      </c>
      <c r="BZ13" s="115">
        <v>26.302299999999999</v>
      </c>
      <c r="CA13" s="115">
        <v>26.456700000000001</v>
      </c>
      <c r="CB13" s="115">
        <v>28.609500000000001</v>
      </c>
      <c r="CC13" s="115">
        <v>27.107099999999999</v>
      </c>
      <c r="CD13" s="115">
        <v>30.787600000000001</v>
      </c>
      <c r="CE13" s="115">
        <v>29.009</v>
      </c>
      <c r="CF13" s="115">
        <v>29.9011</v>
      </c>
      <c r="CG13" s="115">
        <v>29.859300000000001</v>
      </c>
      <c r="CH13" s="115">
        <v>30.399699999999999</v>
      </c>
      <c r="CI13" s="115">
        <v>30.834900000000001</v>
      </c>
      <c r="CJ13" s="115">
        <v>30.603999999999999</v>
      </c>
      <c r="CK13" s="115">
        <v>30.225899999999999</v>
      </c>
      <c r="CL13" s="115">
        <v>30.743400000000001</v>
      </c>
      <c r="CM13" s="115">
        <v>30.523499999999999</v>
      </c>
      <c r="CN13" s="115">
        <v>29.996300000000002</v>
      </c>
      <c r="CO13" s="115">
        <v>30.463799999999999</v>
      </c>
      <c r="CP13" s="115">
        <v>29.658999999999999</v>
      </c>
      <c r="CQ13" s="115">
        <v>29.932387020470024</v>
      </c>
      <c r="CR13" s="115">
        <v>31.006065967336447</v>
      </c>
      <c r="CS13" s="115">
        <v>31.667320192111127</v>
      </c>
      <c r="CT13" s="115">
        <v>31.002429732801833</v>
      </c>
      <c r="CU13" s="115">
        <v>31.312560317647158</v>
      </c>
      <c r="CV13" s="115">
        <v>33.26648573910277</v>
      </c>
      <c r="CW13" s="115">
        <v>32.417885079418781</v>
      </c>
      <c r="CX13" s="115">
        <v>32.648237071259658</v>
      </c>
      <c r="CY13" s="115">
        <v>32.119593530142126</v>
      </c>
      <c r="CZ13" s="115">
        <v>32.453339202412096</v>
      </c>
      <c r="DA13" s="115">
        <v>33.7003869210346</v>
      </c>
      <c r="DB13" s="115">
        <v>34.802824043659051</v>
      </c>
      <c r="DC13" s="115">
        <v>35.848340580052046</v>
      </c>
      <c r="DD13" s="115">
        <v>34.942476068757806</v>
      </c>
      <c r="DE13" s="115">
        <v>32.858827248066497</v>
      </c>
      <c r="DF13" s="115">
        <v>33.739890855462278</v>
      </c>
      <c r="DG13" s="115">
        <v>32.419063314337926</v>
      </c>
      <c r="DH13" s="115">
        <v>31.944445927649429</v>
      </c>
      <c r="DI13" s="115">
        <v>32.549865851118632</v>
      </c>
      <c r="DJ13" s="115">
        <v>32.988249011225641</v>
      </c>
      <c r="DK13" s="115">
        <v>32.769669209929454</v>
      </c>
      <c r="DL13" s="115">
        <v>32.673095466142037</v>
      </c>
      <c r="DM13" s="115">
        <v>31.46935338162195</v>
      </c>
      <c r="DN13" s="115">
        <v>32.985705936886248</v>
      </c>
      <c r="DO13" s="115">
        <v>32.286280264023411</v>
      </c>
      <c r="DP13" s="115">
        <v>32.461569632904229</v>
      </c>
      <c r="DQ13" s="115">
        <v>33.12353255262245</v>
      </c>
      <c r="DR13" s="115">
        <v>33.804537399921053</v>
      </c>
      <c r="DS13" s="115">
        <v>33.900937943332458</v>
      </c>
      <c r="DT13" s="115">
        <v>34.000860569091984</v>
      </c>
      <c r="DU13" s="115">
        <v>33.880883901578464</v>
      </c>
      <c r="DV13" s="115">
        <v>33.598031437847332</v>
      </c>
      <c r="DW13" s="115">
        <v>33.295861056000511</v>
      </c>
      <c r="DX13" s="115">
        <v>33.545808047010063</v>
      </c>
      <c r="DY13" s="115">
        <v>33.049334960454381</v>
      </c>
      <c r="DZ13" s="115">
        <v>33.338557746409883</v>
      </c>
      <c r="EA13" s="115">
        <v>33.741992337888043</v>
      </c>
      <c r="EB13" s="115">
        <v>33.692889019657507</v>
      </c>
      <c r="EC13" s="115">
        <v>34.366963186970331</v>
      </c>
      <c r="ED13" s="115">
        <v>34.099848636950199</v>
      </c>
      <c r="EE13" s="115">
        <v>34.089317010338014</v>
      </c>
      <c r="EF13" s="115">
        <v>34.493984546866109</v>
      </c>
      <c r="EG13" s="115">
        <v>34.265764580679743</v>
      </c>
      <c r="EH13" s="115">
        <v>34.519829125290215</v>
      </c>
      <c r="EI13" s="115">
        <v>34.543414154852449</v>
      </c>
      <c r="EJ13" s="115">
        <v>34.616587209475725</v>
      </c>
      <c r="EK13" s="115">
        <v>34.275326012044609</v>
      </c>
      <c r="EL13" s="115">
        <v>34.512134630468196</v>
      </c>
      <c r="EM13" s="115">
        <v>34.071467668531454</v>
      </c>
      <c r="EN13" s="115">
        <v>34.108328458431558</v>
      </c>
      <c r="EO13" s="115">
        <v>33.506337416692084</v>
      </c>
      <c r="EP13" s="115">
        <v>33.280490755568088</v>
      </c>
      <c r="EQ13" s="115">
        <v>33.150796174633285</v>
      </c>
      <c r="ER13" s="115">
        <v>32.553019100693419</v>
      </c>
      <c r="ES13" s="115">
        <v>36.063031378199504</v>
      </c>
      <c r="ET13" s="115">
        <v>35.536138469291238</v>
      </c>
      <c r="EU13" s="115">
        <v>38.169667996803135</v>
      </c>
      <c r="EV13" s="115">
        <v>38.182985714285714</v>
      </c>
      <c r="EW13" s="115">
        <v>38.26246428571428</v>
      </c>
      <c r="EX13" s="115">
        <v>38.563585714285701</v>
      </c>
      <c r="EY13" s="115">
        <v>37.409700000000001</v>
      </c>
      <c r="EZ13" s="115">
        <v>37.461314285714302</v>
      </c>
      <c r="FA13" s="115">
        <v>37.356064285714297</v>
      </c>
      <c r="FB13" s="115">
        <v>37.1175</v>
      </c>
      <c r="FC13" s="115">
        <v>35.9041</v>
      </c>
      <c r="FD13" s="115">
        <v>37.100099999999998</v>
      </c>
      <c r="FE13" s="115">
        <v>36.229300000000002</v>
      </c>
      <c r="FF13" s="115">
        <v>36.792400000000001</v>
      </c>
      <c r="FG13" s="115">
        <v>37.400599999999997</v>
      </c>
      <c r="FH13" s="115">
        <v>37.299900000000001</v>
      </c>
      <c r="FI13" s="115">
        <v>36.595799999999997</v>
      </c>
      <c r="FJ13" s="115">
        <v>37.314</v>
      </c>
      <c r="FK13" s="115">
        <v>37.3157</v>
      </c>
      <c r="FL13" s="115">
        <v>36.978900000000003</v>
      </c>
      <c r="FM13" s="115">
        <v>37.720399999999998</v>
      </c>
      <c r="FN13" s="115">
        <v>37.125300000000003</v>
      </c>
      <c r="FO13" s="115">
        <v>36.414299999999997</v>
      </c>
      <c r="FP13" s="115">
        <v>36.206000000000003</v>
      </c>
      <c r="FQ13" s="115">
        <v>36.781199999999998</v>
      </c>
      <c r="FR13" s="115">
        <v>36.263500000000001</v>
      </c>
      <c r="FS13" s="115">
        <v>36.354199999999999</v>
      </c>
      <c r="FT13" s="115">
        <v>36.230499999999999</v>
      </c>
      <c r="FU13" s="115">
        <v>36.554299999999998</v>
      </c>
      <c r="FV13" s="115">
        <v>36.958500000000001</v>
      </c>
      <c r="FW13" s="115">
        <v>35.652299999999997</v>
      </c>
      <c r="FX13" s="115">
        <v>35.055300000000003</v>
      </c>
      <c r="FY13" s="115">
        <v>35.7042</v>
      </c>
      <c r="FZ13" s="115">
        <v>35.206400000000002</v>
      </c>
      <c r="GA13" s="115">
        <v>35.178899999999999</v>
      </c>
      <c r="GB13" s="115">
        <v>35.158499999999997</v>
      </c>
      <c r="GC13" s="115">
        <v>35.618000000000002</v>
      </c>
      <c r="GD13" s="115">
        <v>36.009900000000002</v>
      </c>
      <c r="GE13" s="115">
        <v>35.813800000000001</v>
      </c>
      <c r="GF13" s="115">
        <v>35.322899999999997</v>
      </c>
      <c r="GG13" s="115">
        <v>35.604199999999999</v>
      </c>
      <c r="GH13" s="115">
        <v>35.619799999999998</v>
      </c>
      <c r="GI13" s="115">
        <v>35.282800000000002</v>
      </c>
      <c r="GJ13" s="115">
        <v>36.072299999999998</v>
      </c>
      <c r="GK13" s="115">
        <v>35.859200000000001</v>
      </c>
      <c r="GL13" s="115">
        <v>35.159100000000002</v>
      </c>
      <c r="GM13" s="115">
        <v>35.2151</v>
      </c>
      <c r="GN13" s="115">
        <v>35.510899999999999</v>
      </c>
      <c r="GO13" s="115">
        <v>35.076900000000002</v>
      </c>
      <c r="GP13" s="115">
        <v>34.817500000000003</v>
      </c>
      <c r="GQ13" s="115">
        <v>35.6873</v>
      </c>
      <c r="GR13" s="115">
        <v>35.038200000000003</v>
      </c>
      <c r="GS13" s="115">
        <v>36.0914</v>
      </c>
      <c r="GT13" s="115">
        <v>37.082299999999996</v>
      </c>
      <c r="GU13" s="115">
        <v>37.077300000000001</v>
      </c>
      <c r="GV13" s="115">
        <v>37.271700000000003</v>
      </c>
      <c r="GW13" s="115">
        <v>37.4465</v>
      </c>
      <c r="GX13" s="115">
        <v>37.391800000000003</v>
      </c>
      <c r="GY13" s="115">
        <v>37.347700000000003</v>
      </c>
      <c r="GZ13" s="115">
        <v>38.2134</v>
      </c>
      <c r="HA13" s="115">
        <v>38.555799999999998</v>
      </c>
      <c r="HB13" s="115">
        <v>39.309699999999999</v>
      </c>
      <c r="HC13" s="116">
        <v>41.644599999999997</v>
      </c>
      <c r="HD13" s="115">
        <v>41.856999999999999</v>
      </c>
      <c r="HE13" s="115">
        <v>42.307000000000002</v>
      </c>
      <c r="HF13" s="116">
        <v>42.946599999999997</v>
      </c>
      <c r="HG13" s="115">
        <v>44.6905</v>
      </c>
      <c r="HH13" s="115">
        <v>44.685499999999998</v>
      </c>
      <c r="HI13" s="115">
        <v>44.082000000000001</v>
      </c>
      <c r="HJ13" s="115">
        <v>44.515700000000002</v>
      </c>
      <c r="HK13" s="115">
        <v>44.889200000000002</v>
      </c>
      <c r="HL13" s="115">
        <v>45.4298</v>
      </c>
      <c r="HM13" s="115">
        <v>45.2986</v>
      </c>
      <c r="HN13" s="115">
        <v>44.6571</v>
      </c>
      <c r="HO13" s="115">
        <v>43.6023</v>
      </c>
      <c r="HP13" s="115">
        <v>45.139899999999997</v>
      </c>
      <c r="HQ13" s="115">
        <v>45.832900000000002</v>
      </c>
      <c r="HR13" s="115">
        <v>47.029699999999998</v>
      </c>
      <c r="HS13" s="115">
        <v>47.7468</v>
      </c>
      <c r="HT13" s="115">
        <v>47.2926</v>
      </c>
      <c r="HU13" s="115">
        <v>46.471699999999998</v>
      </c>
    </row>
    <row r="14" spans="1:229" ht="21" customHeight="1" x14ac:dyDescent="0.3">
      <c r="A14" s="114" t="s">
        <v>297</v>
      </c>
      <c r="B14" s="115">
        <v>30.524999999999999</v>
      </c>
      <c r="C14" s="115">
        <v>30.447800000000001</v>
      </c>
      <c r="D14" s="115">
        <v>30.369299999999999</v>
      </c>
      <c r="E14" s="115">
        <v>30.158100000000001</v>
      </c>
      <c r="F14" s="115">
        <v>29.989899999999999</v>
      </c>
      <c r="G14" s="115">
        <v>29.904</v>
      </c>
      <c r="H14" s="115">
        <v>29.880700000000001</v>
      </c>
      <c r="I14" s="115">
        <v>29.8596</v>
      </c>
      <c r="J14" s="115">
        <v>29.727</v>
      </c>
      <c r="K14" s="115">
        <v>29.448899999999998</v>
      </c>
      <c r="L14" s="115">
        <v>28.6342</v>
      </c>
      <c r="M14" s="115">
        <v>28.0688</v>
      </c>
      <c r="N14" s="115">
        <v>27.745000000000001</v>
      </c>
      <c r="O14" s="115">
        <v>27.694099999999999</v>
      </c>
      <c r="P14" s="115">
        <v>27.87</v>
      </c>
      <c r="Q14" s="115">
        <v>29.495999999999999</v>
      </c>
      <c r="R14" s="115">
        <v>29.777999999999999</v>
      </c>
      <c r="S14" s="115">
        <v>29.445</v>
      </c>
      <c r="T14" s="115">
        <v>28.992000000000001</v>
      </c>
      <c r="U14" s="115">
        <v>28.841999999999999</v>
      </c>
      <c r="V14" s="115">
        <v>28.405000000000001</v>
      </c>
      <c r="W14" s="115">
        <v>26.8216</v>
      </c>
      <c r="X14" s="115">
        <v>26.234999999999999</v>
      </c>
      <c r="Y14" s="115">
        <v>26.097000000000001</v>
      </c>
      <c r="Z14" s="115">
        <v>26.909300000000002</v>
      </c>
      <c r="AA14" s="115">
        <v>27.959599999999998</v>
      </c>
      <c r="AB14" s="115">
        <v>28.475999999999999</v>
      </c>
      <c r="AC14" s="115">
        <v>28.454999999999998</v>
      </c>
      <c r="AD14" s="115">
        <v>28.556000000000001</v>
      </c>
      <c r="AE14" s="115">
        <v>28.727</v>
      </c>
      <c r="AF14" s="115">
        <v>28.8154</v>
      </c>
      <c r="AG14" s="115">
        <v>28.775500000000001</v>
      </c>
      <c r="AH14" s="115">
        <v>28.696999999999999</v>
      </c>
      <c r="AI14" s="115">
        <v>28.486999999999998</v>
      </c>
      <c r="AJ14" s="115">
        <v>28.808</v>
      </c>
      <c r="AK14" s="115">
        <v>29.294</v>
      </c>
      <c r="AL14" s="115">
        <v>29.3139</v>
      </c>
      <c r="AM14" s="115">
        <v>29.457999999999998</v>
      </c>
      <c r="AN14" s="115">
        <v>29.6083</v>
      </c>
      <c r="AO14" s="115">
        <v>29.8581</v>
      </c>
      <c r="AP14" s="115">
        <v>29.977499999999999</v>
      </c>
      <c r="AQ14" s="115">
        <v>30.4557</v>
      </c>
      <c r="AR14" s="115">
        <v>30.542400000000001</v>
      </c>
      <c r="AS14" s="115">
        <v>30.7453</v>
      </c>
      <c r="AT14" s="115">
        <v>30.7883</v>
      </c>
      <c r="AU14" s="115">
        <v>30.813199999999998</v>
      </c>
      <c r="AV14" s="115">
        <v>30.8841</v>
      </c>
      <c r="AW14" s="115">
        <v>30.957999999999998</v>
      </c>
      <c r="AX14" s="115">
        <v>30.9801</v>
      </c>
      <c r="AY14" s="115">
        <v>30.9785</v>
      </c>
      <c r="AZ14" s="115">
        <v>31.011800000000001</v>
      </c>
      <c r="BA14" s="115">
        <v>31.5261</v>
      </c>
      <c r="BB14" s="115">
        <v>32.523099999999999</v>
      </c>
      <c r="BC14" s="115">
        <v>32.689799999999998</v>
      </c>
      <c r="BD14" s="115">
        <v>32.935400000000001</v>
      </c>
      <c r="BE14" s="115">
        <v>33.223300000000002</v>
      </c>
      <c r="BF14" s="115">
        <v>33.424599999999998</v>
      </c>
      <c r="BG14" s="115">
        <v>33.630299999999998</v>
      </c>
      <c r="BH14" s="115">
        <v>33.241900000000001</v>
      </c>
      <c r="BI14" s="115">
        <v>32.928400000000003</v>
      </c>
      <c r="BJ14" s="115">
        <v>32.288200000000003</v>
      </c>
      <c r="BK14" s="115">
        <v>31.929099999999998</v>
      </c>
      <c r="BL14" s="115">
        <v>32.023899999999998</v>
      </c>
      <c r="BM14" s="115">
        <v>31.774100000000001</v>
      </c>
      <c r="BN14" s="115">
        <v>31.686900000000001</v>
      </c>
      <c r="BO14" s="115">
        <v>31.081499999999998</v>
      </c>
      <c r="BP14" s="115">
        <v>30.901299999999999</v>
      </c>
      <c r="BQ14" s="115">
        <v>30.527000000000001</v>
      </c>
      <c r="BR14" s="115">
        <v>29.049900000000001</v>
      </c>
      <c r="BS14" s="115">
        <v>29.220500000000001</v>
      </c>
      <c r="BT14" s="115">
        <v>28.053999999999998</v>
      </c>
      <c r="BU14" s="115">
        <v>26.780799999999999</v>
      </c>
      <c r="BV14" s="115">
        <v>26.6051</v>
      </c>
      <c r="BW14" s="115">
        <v>28.183700000000002</v>
      </c>
      <c r="BX14" s="115">
        <v>27.7088</v>
      </c>
      <c r="BY14" s="115">
        <v>27.177299999999999</v>
      </c>
      <c r="BZ14" s="115">
        <v>28.766400000000001</v>
      </c>
      <c r="CA14" s="115">
        <v>28.901900000000001</v>
      </c>
      <c r="CB14" s="115">
        <v>32.505499999999998</v>
      </c>
      <c r="CC14" s="115">
        <v>32.383499999999998</v>
      </c>
      <c r="CD14" s="115">
        <v>32.446300000000001</v>
      </c>
      <c r="CE14" s="115">
        <v>33.317</v>
      </c>
      <c r="CF14" s="115">
        <v>34.681100000000001</v>
      </c>
      <c r="CG14" s="115">
        <v>34.050600000000003</v>
      </c>
      <c r="CH14" s="115">
        <v>34.295999999999999</v>
      </c>
      <c r="CI14" s="115">
        <v>33.1843</v>
      </c>
      <c r="CJ14" s="115">
        <v>33.032400000000003</v>
      </c>
      <c r="CK14" s="115">
        <v>32.719000000000001</v>
      </c>
      <c r="CL14" s="115">
        <v>32.546700000000001</v>
      </c>
      <c r="CM14" s="115">
        <v>31.5246</v>
      </c>
      <c r="CN14" s="115">
        <v>31.084399999999999</v>
      </c>
      <c r="CO14" s="115">
        <v>30.486699999999999</v>
      </c>
      <c r="CP14" s="115">
        <v>34.206000000000003</v>
      </c>
      <c r="CQ14" s="115">
        <v>31.098413933076927</v>
      </c>
      <c r="CR14" s="115">
        <v>31.691057399999998</v>
      </c>
      <c r="CS14" s="115">
        <v>30.924607939999998</v>
      </c>
      <c r="CT14" s="115">
        <v>30.510382406428576</v>
      </c>
      <c r="CU14" s="115">
        <v>31.298728171071428</v>
      </c>
      <c r="CV14" s="115">
        <v>31.171405866428568</v>
      </c>
      <c r="CW14" s="115">
        <v>30.495615851785715</v>
      </c>
      <c r="CX14" s="115">
        <v>30.221834158571429</v>
      </c>
      <c r="CY14" s="115">
        <v>29.437642964285711</v>
      </c>
      <c r="CZ14" s="115">
        <v>28.309520411071425</v>
      </c>
      <c r="DA14" s="115">
        <v>28.633557865714288</v>
      </c>
      <c r="DB14" s="115">
        <v>28.897772164999999</v>
      </c>
      <c r="DC14" s="115">
        <v>28.670885417857143</v>
      </c>
      <c r="DD14" s="115">
        <v>28.550806060714283</v>
      </c>
      <c r="DE14" s="115">
        <v>29.588867412142861</v>
      </c>
      <c r="DF14" s="115">
        <v>29.426150412142853</v>
      </c>
      <c r="DG14" s="115">
        <v>29.811181982142852</v>
      </c>
      <c r="DH14" s="115">
        <v>30.044272552857141</v>
      </c>
      <c r="DI14" s="115">
        <v>29.734324928571425</v>
      </c>
      <c r="DJ14" s="115">
        <v>29.492417607142862</v>
      </c>
      <c r="DK14" s="115">
        <v>29.576342892857145</v>
      </c>
      <c r="DL14" s="115">
        <v>29.638123822857136</v>
      </c>
      <c r="DM14" s="115">
        <v>30.495616589285721</v>
      </c>
      <c r="DN14" s="115">
        <v>31.517259767857144</v>
      </c>
      <c r="DO14" s="115">
        <v>31.602478607142853</v>
      </c>
      <c r="DP14" s="115">
        <v>31.095365642857143</v>
      </c>
      <c r="DQ14" s="115">
        <v>30.958002892857138</v>
      </c>
      <c r="DR14" s="115">
        <v>31.488185839285709</v>
      </c>
      <c r="DS14" s="115">
        <v>31.369702410714286</v>
      </c>
      <c r="DT14" s="115">
        <v>31.019555</v>
      </c>
      <c r="DU14" s="115">
        <v>30.764621428571427</v>
      </c>
      <c r="DV14" s="115">
        <v>31.144433571428571</v>
      </c>
      <c r="DW14" s="115">
        <v>31.512893214285715</v>
      </c>
      <c r="DX14" s="115">
        <v>31.359302499999995</v>
      </c>
      <c r="DY14" s="115">
        <v>31.460323214285715</v>
      </c>
      <c r="DZ14" s="115">
        <v>31.397255714285713</v>
      </c>
      <c r="EA14" s="115">
        <v>31.29974285714286</v>
      </c>
      <c r="EB14" s="115">
        <v>31.289606785714287</v>
      </c>
      <c r="EC14" s="115">
        <v>31.063426428571436</v>
      </c>
      <c r="ED14" s="115">
        <v>30.695694000000003</v>
      </c>
      <c r="EE14" s="115">
        <v>30.848288999999998</v>
      </c>
      <c r="EF14" s="115">
        <v>30.594651428571431</v>
      </c>
      <c r="EG14" s="115">
        <v>30.699379642857146</v>
      </c>
      <c r="EH14" s="115">
        <v>30.636903571428572</v>
      </c>
      <c r="EI14" s="115">
        <v>30.61483464285714</v>
      </c>
      <c r="EJ14" s="115">
        <v>30.532384714285719</v>
      </c>
      <c r="EK14" s="115">
        <v>30.724977142857146</v>
      </c>
      <c r="EL14" s="115">
        <v>30.710060499999994</v>
      </c>
      <c r="EM14" s="115">
        <v>30.907627796571425</v>
      </c>
      <c r="EN14" s="115">
        <v>31.164286348999998</v>
      </c>
      <c r="EO14" s="115">
        <v>31.730047428571428</v>
      </c>
      <c r="EP14" s="115">
        <v>31.747250407142854</v>
      </c>
      <c r="EQ14" s="115">
        <v>31.903080589285715</v>
      </c>
      <c r="ER14" s="115">
        <v>32.097679571428571</v>
      </c>
      <c r="ES14" s="115">
        <v>33.123232842857142</v>
      </c>
      <c r="ET14" s="115">
        <v>33.661349539285716</v>
      </c>
      <c r="EU14" s="115">
        <v>36.814109928571433</v>
      </c>
      <c r="EV14" s="115">
        <v>35.702300000000001</v>
      </c>
      <c r="EW14" s="115">
        <v>35.877392857142858</v>
      </c>
      <c r="EX14" s="115">
        <v>35.744807142857098</v>
      </c>
      <c r="EY14" s="115">
        <v>36.0229</v>
      </c>
      <c r="EZ14" s="115">
        <v>35.800971428571401</v>
      </c>
      <c r="FA14" s="115">
        <v>36.150064285714301</v>
      </c>
      <c r="FB14" s="115">
        <v>36.5837</v>
      </c>
      <c r="FC14" s="115">
        <v>36.865000000000002</v>
      </c>
      <c r="FD14" s="115">
        <v>36.531199999999998</v>
      </c>
      <c r="FE14" s="115">
        <v>36.616900000000001</v>
      </c>
      <c r="FF14" s="115">
        <v>36.545900000000003</v>
      </c>
      <c r="FG14" s="115">
        <v>35.995600000000003</v>
      </c>
      <c r="FH14" s="115">
        <v>35.8185</v>
      </c>
      <c r="FI14" s="115">
        <v>36.176699999999997</v>
      </c>
      <c r="FJ14" s="115">
        <v>36.445599999999999</v>
      </c>
      <c r="FK14" s="115">
        <v>36.415999999999997</v>
      </c>
      <c r="FL14" s="115">
        <v>36.211399999999998</v>
      </c>
      <c r="FM14" s="115">
        <v>36.305799999999998</v>
      </c>
      <c r="FN14" s="115">
        <v>36.522300000000001</v>
      </c>
      <c r="FO14" s="115">
        <v>36.749899999999997</v>
      </c>
      <c r="FP14" s="115">
        <v>36.8155</v>
      </c>
      <c r="FQ14" s="115">
        <v>36.4724</v>
      </c>
      <c r="FR14" s="115">
        <v>36.432200000000002</v>
      </c>
      <c r="FS14" s="115">
        <v>36.278599999999997</v>
      </c>
      <c r="FT14" s="115">
        <v>35.915100000000002</v>
      </c>
      <c r="FU14" s="115">
        <v>35.539400000000001</v>
      </c>
      <c r="FV14" s="115">
        <v>35.2395</v>
      </c>
      <c r="FW14" s="115">
        <v>34.428400000000003</v>
      </c>
      <c r="FX14" s="115">
        <v>33.698900000000002</v>
      </c>
      <c r="FY14" s="115">
        <v>34.591200000000001</v>
      </c>
      <c r="FZ14" s="115">
        <v>34.972900000000003</v>
      </c>
      <c r="GA14" s="115">
        <v>34.556800000000003</v>
      </c>
      <c r="GB14" s="115">
        <v>34.346400000000003</v>
      </c>
      <c r="GC14" s="115">
        <v>33.329500000000003</v>
      </c>
      <c r="GD14" s="115">
        <v>33.771099999999997</v>
      </c>
      <c r="GE14" s="115">
        <v>34.098799999999997</v>
      </c>
      <c r="GF14" s="115">
        <v>34.742100000000001</v>
      </c>
      <c r="GG14" s="115">
        <v>35.031399999999998</v>
      </c>
      <c r="GH14" s="115">
        <v>35.237900000000003</v>
      </c>
      <c r="GI14" s="115">
        <v>34.724299999999999</v>
      </c>
      <c r="GJ14" s="115">
        <v>34.7971</v>
      </c>
      <c r="GK14" s="115">
        <v>34.843600000000002</v>
      </c>
      <c r="GL14" s="115">
        <v>35.168599999999998</v>
      </c>
      <c r="GM14" s="115">
        <v>34.924300000000002</v>
      </c>
      <c r="GN14" s="115">
        <v>34.814300000000003</v>
      </c>
      <c r="GO14" s="115">
        <v>34.650700000000001</v>
      </c>
      <c r="GP14" s="115">
        <v>34.608600000000003</v>
      </c>
      <c r="GQ14" s="115">
        <v>35.361400000000003</v>
      </c>
      <c r="GR14" s="115">
        <v>35.529299999999999</v>
      </c>
      <c r="GS14" s="115">
        <v>36.097900000000003</v>
      </c>
      <c r="GT14" s="115">
        <v>35.998600000000003</v>
      </c>
      <c r="GU14" s="115">
        <v>36.563600000000001</v>
      </c>
      <c r="GV14" s="115">
        <v>36.618600000000001</v>
      </c>
      <c r="GW14" s="115">
        <v>36.92</v>
      </c>
      <c r="GX14" s="115">
        <v>36.7121</v>
      </c>
      <c r="GY14" s="115">
        <v>37.0886</v>
      </c>
      <c r="GZ14" s="115">
        <v>36.8279</v>
      </c>
      <c r="HA14" s="115">
        <v>37.227899999999998</v>
      </c>
      <c r="HB14" s="115">
        <v>37.862900000000003</v>
      </c>
      <c r="HC14" s="116">
        <v>39.722099999999998</v>
      </c>
      <c r="HD14" s="115">
        <v>40.508600000000001</v>
      </c>
      <c r="HE14" s="115">
        <v>40.474299999999999</v>
      </c>
      <c r="HF14" s="116">
        <v>40.609299999999998</v>
      </c>
      <c r="HG14" s="115">
        <v>40.314300000000003</v>
      </c>
      <c r="HH14" s="115">
        <v>40.181399999999996</v>
      </c>
      <c r="HI14" s="115">
        <v>40.334299999999999</v>
      </c>
      <c r="HJ14" s="115">
        <v>40.472900000000003</v>
      </c>
      <c r="HK14" s="115">
        <v>40.346400000000003</v>
      </c>
      <c r="HL14" s="115">
        <v>39.854999999999997</v>
      </c>
      <c r="HM14" s="115">
        <v>40.06</v>
      </c>
      <c r="HN14" s="115">
        <v>40.211399999999998</v>
      </c>
      <c r="HO14" s="115">
        <v>40.905700000000003</v>
      </c>
      <c r="HP14" s="115">
        <v>40.765700000000002</v>
      </c>
      <c r="HQ14" s="115">
        <v>40.965000000000003</v>
      </c>
      <c r="HR14" s="115">
        <v>43.034999999999997</v>
      </c>
      <c r="HS14" s="115">
        <v>43.024999999999999</v>
      </c>
      <c r="HT14" s="115">
        <v>43</v>
      </c>
      <c r="HU14" s="115">
        <v>43.064300000000003</v>
      </c>
    </row>
    <row r="15" spans="1:229" ht="21" customHeight="1" x14ac:dyDescent="0.3">
      <c r="A15" s="114" t="s">
        <v>298</v>
      </c>
      <c r="B15" s="115">
        <v>43.18</v>
      </c>
      <c r="C15" s="118">
        <v>44.386000000000003</v>
      </c>
      <c r="D15" s="118">
        <v>44.524999999999999</v>
      </c>
      <c r="E15" s="118">
        <v>46.073999999999998</v>
      </c>
      <c r="F15" s="118">
        <v>47.101999999999997</v>
      </c>
      <c r="G15" s="118">
        <v>46.304000000000002</v>
      </c>
      <c r="H15" s="118">
        <v>46.771000000000001</v>
      </c>
      <c r="I15" s="115">
        <v>46.61</v>
      </c>
      <c r="J15" s="115">
        <v>46.116999999999997</v>
      </c>
      <c r="K15" s="115">
        <v>47.216000000000001</v>
      </c>
      <c r="L15" s="115">
        <v>47.295000000000002</v>
      </c>
      <c r="M15" s="115">
        <v>44.259</v>
      </c>
      <c r="N15" s="115">
        <v>43.691000000000003</v>
      </c>
      <c r="O15" s="115">
        <v>44.118000000000002</v>
      </c>
      <c r="P15" s="115">
        <v>45.951000000000001</v>
      </c>
      <c r="Q15" s="115">
        <v>48.694000000000003</v>
      </c>
      <c r="R15" s="115">
        <v>48.04</v>
      </c>
      <c r="S15" s="115">
        <v>46.353999999999999</v>
      </c>
      <c r="T15" s="115">
        <v>48.322000000000003</v>
      </c>
      <c r="U15" s="115">
        <v>48.853000000000002</v>
      </c>
      <c r="V15" s="115">
        <v>48.627000000000002</v>
      </c>
      <c r="W15" s="115">
        <v>47.731999999999999</v>
      </c>
      <c r="X15" s="115">
        <v>47.548000000000002</v>
      </c>
      <c r="Y15" s="115">
        <v>48.542000000000002</v>
      </c>
      <c r="Z15" s="115">
        <v>49.323999999999998</v>
      </c>
      <c r="AA15" s="115">
        <v>49.692</v>
      </c>
      <c r="AB15" s="115">
        <v>52.329000000000001</v>
      </c>
      <c r="AC15" s="115">
        <v>51.55</v>
      </c>
      <c r="AD15" s="115">
        <v>52.045000000000002</v>
      </c>
      <c r="AE15" s="115">
        <v>51.734000000000002</v>
      </c>
      <c r="AF15" s="115">
        <v>51.884</v>
      </c>
      <c r="AG15" s="115">
        <v>52.762</v>
      </c>
      <c r="AH15" s="115">
        <v>54.296999999999997</v>
      </c>
      <c r="AI15" s="115">
        <v>54.890999999999998</v>
      </c>
      <c r="AJ15" s="115">
        <v>54.314999999999998</v>
      </c>
      <c r="AK15" s="115">
        <v>55.073</v>
      </c>
      <c r="AL15" s="115">
        <v>55.978999999999999</v>
      </c>
      <c r="AM15" s="115">
        <v>53.478000000000002</v>
      </c>
      <c r="AN15" s="115">
        <v>53.539000000000001</v>
      </c>
      <c r="AO15" s="115">
        <v>52.404000000000003</v>
      </c>
      <c r="AP15" s="115">
        <v>53.588000000000001</v>
      </c>
      <c r="AQ15" s="115">
        <v>53.716000000000001</v>
      </c>
      <c r="AR15" s="115">
        <v>54.262999999999998</v>
      </c>
      <c r="AS15" s="115">
        <v>52.902000000000001</v>
      </c>
      <c r="AT15" s="115">
        <v>53.271999999999998</v>
      </c>
      <c r="AU15" s="115">
        <v>54.683</v>
      </c>
      <c r="AV15" s="115">
        <v>53.929000000000002</v>
      </c>
      <c r="AW15" s="115">
        <v>54.22</v>
      </c>
      <c r="AX15" s="115">
        <v>56.003</v>
      </c>
      <c r="AY15" s="115">
        <v>58.566000000000003</v>
      </c>
      <c r="AZ15" s="115">
        <v>57.018999999999998</v>
      </c>
      <c r="BA15" s="115">
        <v>59.027999999999999</v>
      </c>
      <c r="BB15" s="115">
        <v>62.463000000000001</v>
      </c>
      <c r="BC15" s="115">
        <v>62.011000000000003</v>
      </c>
      <c r="BD15" s="115">
        <v>63.615000000000002</v>
      </c>
      <c r="BE15" s="115">
        <v>66.048000000000002</v>
      </c>
      <c r="BF15" s="115">
        <v>66.947999999999993</v>
      </c>
      <c r="BG15" s="115">
        <v>66.697999999999993</v>
      </c>
      <c r="BH15" s="115">
        <v>65.614000000000004</v>
      </c>
      <c r="BI15" s="115">
        <v>64.734999999999999</v>
      </c>
      <c r="BJ15" s="115">
        <v>64.495999999999995</v>
      </c>
      <c r="BK15" s="115">
        <v>62.920999999999999</v>
      </c>
      <c r="BL15" s="115">
        <v>64.143000000000001</v>
      </c>
      <c r="BM15" s="115">
        <v>64.445999999999998</v>
      </c>
      <c r="BN15" s="115">
        <v>63.834200000000003</v>
      </c>
      <c r="BO15" s="115">
        <v>62.857300000000002</v>
      </c>
      <c r="BP15" s="115">
        <v>63.932000000000002</v>
      </c>
      <c r="BQ15" s="115">
        <v>62.945999999999998</v>
      </c>
      <c r="BR15" s="115">
        <v>57.971699999999998</v>
      </c>
      <c r="BS15" s="115">
        <v>58.133299999999998</v>
      </c>
      <c r="BT15" s="115">
        <v>55.6599</v>
      </c>
      <c r="BU15" s="115">
        <v>53.235599999999998</v>
      </c>
      <c r="BV15" s="115">
        <v>52.2166</v>
      </c>
      <c r="BW15" s="115">
        <v>55.817300000000003</v>
      </c>
      <c r="BX15" s="115">
        <v>55.3277</v>
      </c>
      <c r="BY15" s="115">
        <v>53.9086</v>
      </c>
      <c r="BZ15" s="115">
        <v>52.817399999999999</v>
      </c>
      <c r="CA15" s="115">
        <v>52.112699999999997</v>
      </c>
      <c r="CB15" s="115">
        <v>53.389299999999999</v>
      </c>
      <c r="CC15" s="115">
        <v>50.124200000000002</v>
      </c>
      <c r="CD15" s="115">
        <v>47.036299999999997</v>
      </c>
      <c r="CE15" s="115">
        <v>47.578200000000002</v>
      </c>
      <c r="CF15" s="115">
        <v>49.756799999999998</v>
      </c>
      <c r="CG15" s="115">
        <v>48.8322</v>
      </c>
      <c r="CH15" s="115">
        <v>50.966900000000003</v>
      </c>
      <c r="CI15" s="115">
        <v>53.001100000000001</v>
      </c>
      <c r="CJ15" s="115">
        <v>54.921500000000002</v>
      </c>
      <c r="CK15" s="115">
        <v>54.136899999999997</v>
      </c>
      <c r="CL15" s="115">
        <v>52.886899999999997</v>
      </c>
      <c r="CM15" s="115">
        <v>50.505400000000002</v>
      </c>
      <c r="CN15" s="115">
        <v>51.4604</v>
      </c>
      <c r="CO15" s="115">
        <v>50.496299999999998</v>
      </c>
      <c r="CP15" s="115">
        <v>49.55</v>
      </c>
      <c r="CQ15" s="115">
        <v>48.587814802792302</v>
      </c>
      <c r="CR15" s="115">
        <v>48.981586617321433</v>
      </c>
      <c r="CS15" s="115">
        <v>48.966664830478564</v>
      </c>
      <c r="CT15" s="115">
        <v>48.637702474021424</v>
      </c>
      <c r="CU15" s="115">
        <v>48.625294256664276</v>
      </c>
      <c r="CV15" s="115">
        <v>48.12643753362142</v>
      </c>
      <c r="CW15" s="115">
        <v>48.370444436303565</v>
      </c>
      <c r="CX15" s="115">
        <v>48.661779718099993</v>
      </c>
      <c r="CY15" s="115">
        <v>47.340736482496425</v>
      </c>
      <c r="CZ15" s="115">
        <v>47.190617604623206</v>
      </c>
      <c r="DA15" s="115">
        <v>47.380979298199989</v>
      </c>
      <c r="DB15" s="115">
        <v>46.549084587582136</v>
      </c>
      <c r="DC15" s="115">
        <v>46.872216986271432</v>
      </c>
      <c r="DD15" s="115">
        <v>46.860547210771422</v>
      </c>
      <c r="DE15" s="115">
        <v>46.209313203796412</v>
      </c>
      <c r="DF15" s="115">
        <v>47.012618907300002</v>
      </c>
      <c r="DG15" s="115">
        <v>46.467314002428566</v>
      </c>
      <c r="DH15" s="115">
        <v>46.292920075242861</v>
      </c>
      <c r="DI15" s="115">
        <v>46.765990060400007</v>
      </c>
      <c r="DJ15" s="115">
        <v>46.955281256471423</v>
      </c>
      <c r="DK15" s="115">
        <v>47.236627918985711</v>
      </c>
      <c r="DL15" s="115">
        <v>48.2266464617</v>
      </c>
      <c r="DM15" s="115">
        <v>47.181287631271424</v>
      </c>
      <c r="DN15" s="115">
        <v>49.111795523014294</v>
      </c>
      <c r="DO15" s="115">
        <v>49.63146250165714</v>
      </c>
      <c r="DP15" s="115">
        <v>49.102599088457147</v>
      </c>
      <c r="DQ15" s="115">
        <v>50.330642255371437</v>
      </c>
      <c r="DR15" s="115">
        <v>50.629900554928568</v>
      </c>
      <c r="DS15" s="115">
        <v>50.352595541100008</v>
      </c>
      <c r="DT15" s="115">
        <v>50.113020677514285</v>
      </c>
      <c r="DU15" s="115">
        <v>48.579095241225716</v>
      </c>
      <c r="DV15" s="115">
        <v>47.207986411474288</v>
      </c>
      <c r="DW15" s="115">
        <v>47.915250278286997</v>
      </c>
      <c r="DX15" s="115">
        <v>48.583635174580913</v>
      </c>
      <c r="DY15" s="115">
        <v>47.913722834848215</v>
      </c>
      <c r="DZ15" s="115">
        <v>47.96572247854386</v>
      </c>
      <c r="EA15" s="115">
        <v>47.653405013778219</v>
      </c>
      <c r="EB15" s="115">
        <v>48.541106597875583</v>
      </c>
      <c r="EC15" s="115">
        <v>50.168646486396469</v>
      </c>
      <c r="ED15" s="115">
        <v>49.056532251360579</v>
      </c>
      <c r="EE15" s="115">
        <v>50.342079243689867</v>
      </c>
      <c r="EF15" s="115">
        <v>50.325583764873144</v>
      </c>
      <c r="EG15" s="115">
        <v>50.72126809093561</v>
      </c>
      <c r="EH15" s="115">
        <v>51.004097996633398</v>
      </c>
      <c r="EI15" s="115">
        <v>50.735561352640353</v>
      </c>
      <c r="EJ15" s="115">
        <v>51.252853766102774</v>
      </c>
      <c r="EK15" s="115">
        <v>51.289893658692144</v>
      </c>
      <c r="EL15" s="115">
        <v>52.172424024731058</v>
      </c>
      <c r="EM15" s="115">
        <v>52.169690267036849</v>
      </c>
      <c r="EN15" s="115">
        <v>51.626303118861593</v>
      </c>
      <c r="EO15" s="115">
        <v>51.628338585041242</v>
      </c>
      <c r="EP15" s="115">
        <v>50.772412170343372</v>
      </c>
      <c r="EQ15" s="115">
        <v>50.118145790247247</v>
      </c>
      <c r="ER15" s="115">
        <v>49.940272977390698</v>
      </c>
      <c r="ES15" s="115">
        <v>49.93993427772142</v>
      </c>
      <c r="ET15" s="115">
        <v>52.027201670143597</v>
      </c>
      <c r="EU15" s="115">
        <v>54.543888858919495</v>
      </c>
      <c r="EV15" s="115">
        <v>55.057200000000002</v>
      </c>
      <c r="EW15" s="115">
        <v>55.000778571428569</v>
      </c>
      <c r="EX15" s="115">
        <v>56.199135714285703</v>
      </c>
      <c r="EY15" s="115">
        <v>56.227649999999997</v>
      </c>
      <c r="EZ15" s="115">
        <v>55.235821428571398</v>
      </c>
      <c r="FA15" s="115">
        <v>54.813821428571401</v>
      </c>
      <c r="FB15" s="115">
        <v>56.055199999999999</v>
      </c>
      <c r="FC15" s="115">
        <v>55.4039</v>
      </c>
      <c r="FD15" s="115">
        <v>54.146799999999999</v>
      </c>
      <c r="FE15" s="115">
        <v>52.590899999999998</v>
      </c>
      <c r="FF15" s="115">
        <v>50.658299999999997</v>
      </c>
      <c r="FG15" s="115">
        <v>51.6297</v>
      </c>
      <c r="FH15" s="115">
        <v>52.458300000000001</v>
      </c>
      <c r="FI15" s="115">
        <v>53.108699999999999</v>
      </c>
      <c r="FJ15" s="115">
        <v>48.970799999999997</v>
      </c>
      <c r="FK15" s="115">
        <v>48.079500000000003</v>
      </c>
      <c r="FL15" s="115">
        <v>47.506399999999999</v>
      </c>
      <c r="FM15" s="115">
        <v>47.102800000000002</v>
      </c>
      <c r="FN15" s="115">
        <v>44.533999999999999</v>
      </c>
      <c r="FO15" s="115">
        <v>45.888199999999998</v>
      </c>
      <c r="FP15" s="115">
        <v>45.218600000000002</v>
      </c>
      <c r="FQ15" s="115">
        <v>45.644300000000001</v>
      </c>
      <c r="FR15" s="115">
        <v>45.299599999999998</v>
      </c>
      <c r="FS15" s="115">
        <v>45.284700000000001</v>
      </c>
      <c r="FT15" s="115">
        <v>46.363900000000001</v>
      </c>
      <c r="FU15" s="115">
        <v>45.545499999999997</v>
      </c>
      <c r="FV15" s="115">
        <v>45.868099999999998</v>
      </c>
      <c r="FW15" s="115">
        <v>45.1556</v>
      </c>
      <c r="FX15" s="115">
        <v>43.507599999999996</v>
      </c>
      <c r="FY15" s="115">
        <v>46.338200000000001</v>
      </c>
      <c r="FZ15" s="115">
        <v>46.141399999999997</v>
      </c>
      <c r="GA15" s="115">
        <v>46.517000000000003</v>
      </c>
      <c r="GB15" s="115">
        <v>46.183199999999999</v>
      </c>
      <c r="GC15" s="115">
        <v>46.766300000000001</v>
      </c>
      <c r="GD15" s="115">
        <v>46.901800000000001</v>
      </c>
      <c r="GE15" s="115">
        <v>47.8337</v>
      </c>
      <c r="GF15" s="115">
        <v>47.8977</v>
      </c>
      <c r="GG15" s="115">
        <v>46.5396</v>
      </c>
      <c r="GH15" s="115">
        <v>46.155200000000001</v>
      </c>
      <c r="GI15" s="115">
        <v>45.529800000000002</v>
      </c>
      <c r="GJ15" s="115">
        <v>45.222299999999997</v>
      </c>
      <c r="GK15" s="115">
        <v>45.5184</v>
      </c>
      <c r="GL15" s="115">
        <v>44.631599999999999</v>
      </c>
      <c r="GM15" s="115">
        <v>44.569699999999997</v>
      </c>
      <c r="GN15" s="115">
        <v>44.1036</v>
      </c>
      <c r="GO15" s="115">
        <v>45.424199999999999</v>
      </c>
      <c r="GP15" s="115">
        <v>45.9634</v>
      </c>
      <c r="GQ15" s="115">
        <v>46.1496</v>
      </c>
      <c r="GR15" s="115">
        <v>45.932000000000002</v>
      </c>
      <c r="GS15" s="115">
        <v>45.470100000000002</v>
      </c>
      <c r="GT15" s="115">
        <v>45.566899999999997</v>
      </c>
      <c r="GU15" s="115">
        <v>44.402799999999999</v>
      </c>
      <c r="GV15" s="115">
        <v>44.573900000000002</v>
      </c>
      <c r="GW15" s="115">
        <v>45.351799999999997</v>
      </c>
      <c r="GX15" s="115">
        <v>47.456200000000003</v>
      </c>
      <c r="GY15" s="115">
        <v>47.874099999999999</v>
      </c>
      <c r="GZ15" s="115">
        <v>48.296500000000002</v>
      </c>
      <c r="HA15" s="115">
        <v>48.731299999999997</v>
      </c>
      <c r="HB15" s="115">
        <v>48.740299999999998</v>
      </c>
      <c r="HC15" s="116">
        <v>49.059100000000001</v>
      </c>
      <c r="HD15" s="115">
        <v>50.564</v>
      </c>
      <c r="HE15" s="115">
        <v>49.980200000000004</v>
      </c>
      <c r="HF15" s="116">
        <v>50.048999999999999</v>
      </c>
      <c r="HG15" s="115">
        <v>52.932499999999997</v>
      </c>
      <c r="HH15" s="115">
        <v>53.704700000000003</v>
      </c>
      <c r="HI15" s="115">
        <v>51.9208</v>
      </c>
      <c r="HJ15" s="115">
        <v>52.409399999999998</v>
      </c>
      <c r="HK15" s="115">
        <v>53.884599999999999</v>
      </c>
      <c r="HL15" s="115">
        <v>54.3643</v>
      </c>
      <c r="HM15" s="115">
        <v>54.996000000000002</v>
      </c>
      <c r="HN15" s="115">
        <v>56.257599999999996</v>
      </c>
      <c r="HO15" s="115">
        <v>56.26</v>
      </c>
      <c r="HP15" s="115">
        <v>56.973700000000001</v>
      </c>
      <c r="HQ15" s="115">
        <v>58.241500000000002</v>
      </c>
      <c r="HR15" s="115">
        <v>59.7547</v>
      </c>
      <c r="HS15" s="115">
        <v>60.161700000000003</v>
      </c>
      <c r="HT15" s="115">
        <v>59.367199999999997</v>
      </c>
      <c r="HU15" s="115">
        <v>58.078899999999997</v>
      </c>
    </row>
    <row r="16" spans="1:229" ht="21" customHeight="1" x14ac:dyDescent="0.3">
      <c r="A16" s="114" t="s">
        <v>299</v>
      </c>
      <c r="B16" s="115">
        <v>26.338999999999999</v>
      </c>
      <c r="C16" s="115">
        <v>27.518699999999999</v>
      </c>
      <c r="D16" s="115">
        <v>28.536300000000001</v>
      </c>
      <c r="E16" s="115">
        <v>29.829899999999999</v>
      </c>
      <c r="F16" s="115">
        <v>29.496200000000002</v>
      </c>
      <c r="G16" s="115">
        <v>29.462499999999999</v>
      </c>
      <c r="H16" s="115">
        <v>29.4025</v>
      </c>
      <c r="I16" s="115">
        <v>29.5045</v>
      </c>
      <c r="J16" s="115">
        <v>29.545999999999999</v>
      </c>
      <c r="K16" s="115">
        <v>30.859100000000002</v>
      </c>
      <c r="L16" s="115">
        <v>30.937000000000001</v>
      </c>
      <c r="M16" s="115">
        <v>30.142800000000001</v>
      </c>
      <c r="N16" s="115">
        <v>30.0062</v>
      </c>
      <c r="O16" s="115">
        <v>30.721</v>
      </c>
      <c r="P16" s="115">
        <v>33.030999999999999</v>
      </c>
      <c r="Q16" s="115">
        <v>33.676000000000002</v>
      </c>
      <c r="R16" s="115">
        <v>33.713000000000001</v>
      </c>
      <c r="S16" s="115">
        <v>31.965</v>
      </c>
      <c r="T16" s="115">
        <v>33.642000000000003</v>
      </c>
      <c r="U16" s="115">
        <v>33.475999999999999</v>
      </c>
      <c r="V16" s="115">
        <v>33.796999999999997</v>
      </c>
      <c r="W16" s="115">
        <v>33.689300000000003</v>
      </c>
      <c r="X16" s="115">
        <v>32.340000000000003</v>
      </c>
      <c r="Y16" s="115">
        <v>32.271000000000001</v>
      </c>
      <c r="Z16" s="115">
        <v>32.844099999999997</v>
      </c>
      <c r="AA16" s="115">
        <v>33.470300000000002</v>
      </c>
      <c r="AB16" s="115">
        <v>34.741999999999997</v>
      </c>
      <c r="AC16" s="115">
        <v>34.414999999999999</v>
      </c>
      <c r="AD16" s="115">
        <v>34.444000000000003</v>
      </c>
      <c r="AE16" s="115">
        <v>34.755000000000003</v>
      </c>
      <c r="AF16" s="115">
        <v>35.546500000000002</v>
      </c>
      <c r="AG16" s="115">
        <v>36.704000000000001</v>
      </c>
      <c r="AH16" s="115">
        <v>38.103999999999999</v>
      </c>
      <c r="AI16" s="115">
        <v>38.814</v>
      </c>
      <c r="AJ16" s="115">
        <v>37.548999999999999</v>
      </c>
      <c r="AK16" s="115">
        <v>37.868000000000002</v>
      </c>
      <c r="AL16" s="115">
        <v>37.916200000000003</v>
      </c>
      <c r="AM16" s="115">
        <v>36.561100000000003</v>
      </c>
      <c r="AN16" s="115">
        <v>35.816800000000001</v>
      </c>
      <c r="AO16" s="115">
        <v>36.225999999999999</v>
      </c>
      <c r="AP16" s="115">
        <v>36.662199999999999</v>
      </c>
      <c r="AQ16" s="115">
        <v>36.7258</v>
      </c>
      <c r="AR16" s="115">
        <v>36.864400000000003</v>
      </c>
      <c r="AS16" s="115">
        <v>36.273400000000002</v>
      </c>
      <c r="AT16" s="115">
        <v>36.654299999999999</v>
      </c>
      <c r="AU16" s="115">
        <v>37.408700000000003</v>
      </c>
      <c r="AV16" s="115">
        <v>36.766199999999998</v>
      </c>
      <c r="AW16" s="115">
        <v>37.799599999999998</v>
      </c>
      <c r="AX16" s="115">
        <v>38.997700000000002</v>
      </c>
      <c r="AY16" s="115">
        <v>40.0535</v>
      </c>
      <c r="AZ16" s="115">
        <v>39.732999999999997</v>
      </c>
      <c r="BA16" s="115">
        <v>40.588200000000001</v>
      </c>
      <c r="BB16" s="115">
        <v>42.280900000000003</v>
      </c>
      <c r="BC16" s="115">
        <v>42.276699999999998</v>
      </c>
      <c r="BD16" s="115">
        <v>42.838099999999997</v>
      </c>
      <c r="BE16" s="115">
        <v>44.976599999999998</v>
      </c>
      <c r="BF16" s="115">
        <v>45.2014</v>
      </c>
      <c r="BG16" s="115">
        <v>44.018900000000002</v>
      </c>
      <c r="BH16" s="115">
        <v>44.060600000000001</v>
      </c>
      <c r="BI16" s="115">
        <v>43.934800000000003</v>
      </c>
      <c r="BJ16" s="115">
        <v>44.017800000000001</v>
      </c>
      <c r="BK16" s="115">
        <v>42.677900000000001</v>
      </c>
      <c r="BL16" s="115">
        <v>43.055100000000003</v>
      </c>
      <c r="BM16" s="115">
        <v>43.5075</v>
      </c>
      <c r="BN16" s="115">
        <v>43.31</v>
      </c>
      <c r="BO16" s="115">
        <v>44.014000000000003</v>
      </c>
      <c r="BP16" s="115">
        <v>44.644500000000001</v>
      </c>
      <c r="BQ16" s="115">
        <v>44.981000000000002</v>
      </c>
      <c r="BR16" s="115">
        <v>42.744599999999998</v>
      </c>
      <c r="BS16" s="115">
        <v>43.457900000000002</v>
      </c>
      <c r="BT16" s="115">
        <v>42.442700000000002</v>
      </c>
      <c r="BU16" s="115">
        <v>42.131100000000004</v>
      </c>
      <c r="BV16" s="115">
        <v>41.3</v>
      </c>
      <c r="BW16" s="115">
        <v>43.816899999999997</v>
      </c>
      <c r="BX16" s="115">
        <v>43.8369</v>
      </c>
      <c r="BY16" s="115">
        <v>42.416699999999999</v>
      </c>
      <c r="BZ16" s="115">
        <v>42.512700000000002</v>
      </c>
      <c r="CA16" s="115">
        <v>41.542099999999998</v>
      </c>
      <c r="CB16" s="115">
        <v>41.881700000000002</v>
      </c>
      <c r="CC16" s="115">
        <v>42.017099999999999</v>
      </c>
      <c r="CD16" s="115">
        <v>45.8855</v>
      </c>
      <c r="CE16" s="115">
        <v>43.244900000000001</v>
      </c>
      <c r="CF16" s="115">
        <v>44.335299999999997</v>
      </c>
      <c r="CG16" s="115">
        <v>45.1967</v>
      </c>
      <c r="CH16" s="115">
        <v>45.727699999999999</v>
      </c>
      <c r="CI16" s="115">
        <v>46.409599999999998</v>
      </c>
      <c r="CJ16" s="115">
        <v>46.553400000000003</v>
      </c>
      <c r="CK16" s="115">
        <v>46.226500000000001</v>
      </c>
      <c r="CL16" s="115">
        <v>46.473300000000002</v>
      </c>
      <c r="CM16" s="115">
        <v>46.006399999999999</v>
      </c>
      <c r="CN16" s="115">
        <v>46.085799999999999</v>
      </c>
      <c r="CO16" s="115">
        <v>45.865099999999998</v>
      </c>
      <c r="CP16" s="115">
        <v>42.158999999999999</v>
      </c>
      <c r="CQ16" s="115">
        <v>40.622972605876917</v>
      </c>
      <c r="CR16" s="115">
        <v>40.087579830928568</v>
      </c>
      <c r="CS16" s="115">
        <v>41.991412514764285</v>
      </c>
      <c r="CT16" s="115">
        <v>42.374601034849995</v>
      </c>
      <c r="CU16" s="115">
        <v>40.968014155464289</v>
      </c>
      <c r="CV16" s="115">
        <v>41.46114882847143</v>
      </c>
      <c r="CW16" s="115">
        <v>41.505838961249992</v>
      </c>
      <c r="CX16" s="115">
        <v>41.59055171262856</v>
      </c>
      <c r="CY16" s="115">
        <v>41.591498532192865</v>
      </c>
      <c r="CZ16" s="115">
        <v>41.958064683475712</v>
      </c>
      <c r="DA16" s="115">
        <v>41.162790416385725</v>
      </c>
      <c r="DB16" s="115">
        <v>41.929360814999995</v>
      </c>
      <c r="DC16" s="115">
        <v>41.108748995942854</v>
      </c>
      <c r="DD16" s="115">
        <v>41.469267576242849</v>
      </c>
      <c r="DE16" s="115">
        <v>40.051926928689284</v>
      </c>
      <c r="DF16" s="115">
        <v>41.231816091221425</v>
      </c>
      <c r="DG16" s="115">
        <v>39.73811034642857</v>
      </c>
      <c r="DH16" s="115">
        <v>38.891305696657142</v>
      </c>
      <c r="DI16" s="115">
        <v>39.216950931907142</v>
      </c>
      <c r="DJ16" s="115">
        <v>39.755935543153569</v>
      </c>
      <c r="DK16" s="115">
        <v>39.49447556677142</v>
      </c>
      <c r="DL16" s="115">
        <v>39.25653294364286</v>
      </c>
      <c r="DM16" s="115">
        <v>37.778190084602144</v>
      </c>
      <c r="DN16" s="115">
        <v>39.623347659744645</v>
      </c>
      <c r="DO16" s="115">
        <v>38.805086212804284</v>
      </c>
      <c r="DP16" s="115">
        <v>38.929039212390009</v>
      </c>
      <c r="DQ16" s="115">
        <v>40.039116003607141</v>
      </c>
      <c r="DR16" s="115">
        <v>40.815382433249987</v>
      </c>
      <c r="DS16" s="115">
        <v>40.787190317571422</v>
      </c>
      <c r="DT16" s="115">
        <v>40.959065943753714</v>
      </c>
      <c r="DU16" s="115">
        <v>41.667635898698862</v>
      </c>
      <c r="DV16" s="115">
        <v>40.910784850588001</v>
      </c>
      <c r="DW16" s="115">
        <v>40.417067676165935</v>
      </c>
      <c r="DX16" s="115">
        <v>41.063542470582533</v>
      </c>
      <c r="DY16" s="115">
        <v>41.032046511723209</v>
      </c>
      <c r="DZ16" s="115">
        <v>41.014782706131861</v>
      </c>
      <c r="EA16" s="115">
        <v>41.482777248362858</v>
      </c>
      <c r="EB16" s="115">
        <v>41.468139454924597</v>
      </c>
      <c r="EC16" s="115">
        <v>41.91562775355758</v>
      </c>
      <c r="ED16" s="115">
        <v>41.98481148966755</v>
      </c>
      <c r="EE16" s="115">
        <v>41.871151829096327</v>
      </c>
      <c r="EF16" s="115">
        <v>42.109469035381949</v>
      </c>
      <c r="EG16" s="115">
        <v>41.79894451240056</v>
      </c>
      <c r="EH16" s="115">
        <v>41.888804510271434</v>
      </c>
      <c r="EI16" s="115">
        <v>41.992796924623619</v>
      </c>
      <c r="EJ16" s="115">
        <v>42.073712382800309</v>
      </c>
      <c r="EK16" s="115">
        <v>41.690934236403209</v>
      </c>
      <c r="EL16" s="115">
        <v>41.808072754420678</v>
      </c>
      <c r="EM16" s="115">
        <v>41.30187515609429</v>
      </c>
      <c r="EN16" s="115">
        <v>41.052703753629608</v>
      </c>
      <c r="EO16" s="115">
        <v>40.313736930036661</v>
      </c>
      <c r="EP16" s="115">
        <v>40.003648085912339</v>
      </c>
      <c r="EQ16" s="115">
        <v>39.71930690080422</v>
      </c>
      <c r="ER16" s="115">
        <v>39.017671124151313</v>
      </c>
      <c r="ES16" s="115">
        <v>37.517692214466059</v>
      </c>
      <c r="ET16" s="115">
        <v>37.78567505676876</v>
      </c>
      <c r="EU16" s="115">
        <v>39.846689167127863</v>
      </c>
      <c r="EV16" s="115">
        <v>39.6736</v>
      </c>
      <c r="EW16" s="115">
        <v>39.295942857142855</v>
      </c>
      <c r="EX16" s="115">
        <v>39.986150000000002</v>
      </c>
      <c r="EY16" s="115">
        <v>39.430678571428601</v>
      </c>
      <c r="EZ16" s="115">
        <v>40.297685714285699</v>
      </c>
      <c r="FA16" s="115">
        <v>40.700814285714301</v>
      </c>
      <c r="FB16" s="115">
        <v>40.186700000000002</v>
      </c>
      <c r="FC16" s="115">
        <v>39.035400000000003</v>
      </c>
      <c r="FD16" s="115">
        <v>39.929099999999998</v>
      </c>
      <c r="FE16" s="115">
        <v>40.027200000000001</v>
      </c>
      <c r="FF16" s="115">
        <v>39.921900000000001</v>
      </c>
      <c r="FG16" s="115">
        <v>40.753599999999999</v>
      </c>
      <c r="FH16" s="115">
        <v>40.814100000000003</v>
      </c>
      <c r="FI16" s="115">
        <v>40.286299999999997</v>
      </c>
      <c r="FJ16" s="115">
        <v>40.502200000000002</v>
      </c>
      <c r="FK16" s="115">
        <v>40.391800000000003</v>
      </c>
      <c r="FL16" s="115">
        <v>40.401800000000001</v>
      </c>
      <c r="FM16" s="115">
        <v>40.728499999999997</v>
      </c>
      <c r="FN16" s="115">
        <v>40.060400000000001</v>
      </c>
      <c r="FO16" s="115">
        <v>39.075400000000002</v>
      </c>
      <c r="FP16" s="115">
        <v>38.763500000000001</v>
      </c>
      <c r="FQ16" s="115">
        <v>39.0291</v>
      </c>
      <c r="FR16" s="115">
        <v>38.562800000000003</v>
      </c>
      <c r="FS16" s="115">
        <v>38.713299999999997</v>
      </c>
      <c r="FT16" s="115">
        <v>39.0002</v>
      </c>
      <c r="FU16" s="115">
        <v>39.694600000000001</v>
      </c>
      <c r="FV16" s="115">
        <v>40.288699999999999</v>
      </c>
      <c r="FW16" s="115">
        <v>40.350900000000003</v>
      </c>
      <c r="FX16" s="115">
        <v>39.985900000000001</v>
      </c>
      <c r="FY16" s="115">
        <v>40.6997</v>
      </c>
      <c r="FZ16" s="115">
        <v>40.676400000000001</v>
      </c>
      <c r="GA16" s="115">
        <v>41.003799999999998</v>
      </c>
      <c r="GB16" s="115">
        <v>41.045499999999997</v>
      </c>
      <c r="GC16" s="115">
        <v>41.247399999999999</v>
      </c>
      <c r="GD16" s="115">
        <v>41.242699999999999</v>
      </c>
      <c r="GE16" s="115">
        <v>41.9861</v>
      </c>
      <c r="GF16" s="115">
        <v>42.165100000000002</v>
      </c>
      <c r="GG16" s="115">
        <v>40.831000000000003</v>
      </c>
      <c r="GH16" s="115">
        <v>41.0244</v>
      </c>
      <c r="GI16" s="115">
        <v>40.631999999999998</v>
      </c>
      <c r="GJ16" s="115">
        <v>40.567399999999999</v>
      </c>
      <c r="GK16" s="115">
        <v>40.539099999999998</v>
      </c>
      <c r="GL16" s="115">
        <v>39.854399999999998</v>
      </c>
      <c r="GM16" s="115">
        <v>39.749899999999997</v>
      </c>
      <c r="GN16" s="115">
        <v>39.755899999999997</v>
      </c>
      <c r="GO16" s="115">
        <v>39.8157</v>
      </c>
      <c r="GP16" s="115">
        <v>39.332500000000003</v>
      </c>
      <c r="GQ16" s="115">
        <v>39.668599999999998</v>
      </c>
      <c r="GR16" s="115">
        <v>39.723500000000001</v>
      </c>
      <c r="GS16" s="115">
        <v>40.147399999999998</v>
      </c>
      <c r="GT16" s="115">
        <v>40.888599999999997</v>
      </c>
      <c r="GU16" s="115">
        <v>40.7607</v>
      </c>
      <c r="GV16" s="115">
        <v>40.431600000000003</v>
      </c>
      <c r="GW16" s="115">
        <v>40.360900000000001</v>
      </c>
      <c r="GX16" s="115">
        <v>41.007899999999999</v>
      </c>
      <c r="GY16" s="115">
        <v>40.841700000000003</v>
      </c>
      <c r="GZ16" s="115">
        <v>41.268099999999997</v>
      </c>
      <c r="HA16" s="115">
        <v>41.042700000000004</v>
      </c>
      <c r="HB16" s="115">
        <v>41.628100000000003</v>
      </c>
      <c r="HC16" s="116">
        <v>43.835599999999999</v>
      </c>
      <c r="HD16" s="115">
        <v>44.073399999999999</v>
      </c>
      <c r="HE16" s="115">
        <v>44.9786</v>
      </c>
      <c r="HF16" s="116">
        <v>45.7042</v>
      </c>
      <c r="HG16" s="115">
        <v>47.9863</v>
      </c>
      <c r="HH16" s="115">
        <v>47.9328</v>
      </c>
      <c r="HI16" s="115">
        <v>47.437600000000003</v>
      </c>
      <c r="HJ16" s="115">
        <v>47.3872</v>
      </c>
      <c r="HK16" s="115">
        <v>48.372399999999999</v>
      </c>
      <c r="HL16" s="115">
        <v>49.054099999999998</v>
      </c>
      <c r="HM16" s="115">
        <v>48.561399999999999</v>
      </c>
      <c r="HN16" s="115">
        <v>48.959400000000002</v>
      </c>
      <c r="HO16" s="115">
        <v>47.984699999999997</v>
      </c>
      <c r="HP16" s="115">
        <v>49.513300000000001</v>
      </c>
      <c r="HQ16" s="115">
        <v>50.069299999999998</v>
      </c>
      <c r="HR16" s="115">
        <v>51.359200000000001</v>
      </c>
      <c r="HS16" s="115">
        <v>51.272300000000001</v>
      </c>
      <c r="HT16" s="115">
        <v>50.955599999999997</v>
      </c>
      <c r="HU16" s="115">
        <v>50.121499999999997</v>
      </c>
    </row>
    <row r="17" spans="1:229" ht="9.75" customHeight="1" thickBot="1" x14ac:dyDescent="0.35">
      <c r="A17" s="119"/>
      <c r="B17" s="120"/>
      <c r="C17" s="120"/>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0"/>
      <c r="AV17" s="120"/>
      <c r="AW17" s="120"/>
      <c r="AX17" s="120"/>
      <c r="AY17" s="120"/>
      <c r="AZ17" s="120"/>
      <c r="BA17" s="120"/>
      <c r="BB17" s="120"/>
      <c r="BC17" s="120"/>
      <c r="BD17" s="120"/>
      <c r="BE17" s="120"/>
      <c r="BF17" s="120"/>
      <c r="BG17" s="120"/>
      <c r="BH17" s="120"/>
      <c r="BI17" s="120"/>
      <c r="BJ17" s="120"/>
      <c r="BK17" s="120"/>
      <c r="BL17" s="120"/>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2"/>
      <c r="HD17" s="121"/>
      <c r="HE17" s="121"/>
      <c r="HF17" s="122"/>
      <c r="HG17" s="121"/>
      <c r="HH17" s="121"/>
      <c r="HI17" s="121"/>
      <c r="HJ17" s="121"/>
      <c r="HK17" s="121"/>
      <c r="HL17" s="121"/>
      <c r="HM17" s="121"/>
      <c r="HN17" s="121"/>
      <c r="HO17" s="121"/>
      <c r="HP17" s="121"/>
      <c r="HQ17" s="121"/>
      <c r="HR17" s="121"/>
      <c r="HS17" s="121"/>
      <c r="HT17" s="121"/>
      <c r="HU17" s="121"/>
    </row>
    <row r="18" spans="1:229" s="127" customFormat="1" ht="17.25" thickTop="1" x14ac:dyDescent="0.3">
      <c r="A18" s="123" t="s">
        <v>300</v>
      </c>
      <c r="B18" s="124"/>
      <c r="C18" s="124"/>
      <c r="D18" s="124"/>
      <c r="E18" s="124"/>
      <c r="F18" s="124"/>
      <c r="G18" s="124"/>
      <c r="H18" s="124"/>
      <c r="I18" s="124"/>
      <c r="J18" s="124"/>
      <c r="K18" s="124"/>
      <c r="L18" s="124"/>
      <c r="M18" s="124"/>
      <c r="N18" s="124"/>
      <c r="O18" s="124"/>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c r="DN18" s="124"/>
      <c r="DO18" s="124"/>
      <c r="DP18" s="124"/>
      <c r="DQ18" s="124"/>
      <c r="DR18" s="124"/>
      <c r="DS18" s="124"/>
      <c r="DT18" s="124"/>
      <c r="DU18" s="124"/>
      <c r="DV18" s="124"/>
      <c r="DW18" s="124"/>
      <c r="DX18" s="124"/>
      <c r="DY18" s="124"/>
      <c r="DZ18" s="124"/>
      <c r="EA18" s="124"/>
      <c r="EB18" s="124"/>
      <c r="EC18" s="124"/>
      <c r="ED18" s="126"/>
      <c r="EE18" s="124"/>
      <c r="EF18" s="124"/>
      <c r="EG18" s="124"/>
      <c r="EH18" s="124"/>
      <c r="EI18" s="124"/>
      <c r="EJ18" s="124"/>
      <c r="EK18" s="124"/>
      <c r="EL18" s="124"/>
      <c r="EM18" s="124"/>
      <c r="EN18" s="124"/>
      <c r="EO18" s="124"/>
      <c r="EP18" s="124"/>
      <c r="EQ18" s="124"/>
      <c r="ER18" s="124"/>
      <c r="ES18" s="124"/>
      <c r="ET18" s="124"/>
      <c r="EU18" s="124"/>
      <c r="EV18" s="124"/>
      <c r="EW18" s="124"/>
      <c r="EX18" s="124"/>
      <c r="EY18" s="124"/>
      <c r="EZ18" s="124"/>
      <c r="FA18" s="124"/>
      <c r="FB18" s="124"/>
      <c r="FC18" s="124"/>
      <c r="FD18" s="124"/>
      <c r="FE18" s="124"/>
      <c r="FF18" s="124"/>
      <c r="FG18" s="124"/>
      <c r="FH18" s="124"/>
      <c r="FI18" s="124"/>
    </row>
    <row r="19" spans="1:229" s="127" customFormat="1" x14ac:dyDescent="0.3">
      <c r="A19" s="128" t="s">
        <v>50</v>
      </c>
      <c r="B19" s="124"/>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4"/>
      <c r="DJ19" s="124"/>
      <c r="DK19" s="124"/>
      <c r="DL19" s="124"/>
      <c r="DM19" s="124"/>
      <c r="DN19" s="124"/>
      <c r="DO19" s="124"/>
      <c r="DP19" s="124"/>
      <c r="DQ19" s="124"/>
      <c r="DR19" s="124"/>
      <c r="DS19" s="124"/>
      <c r="DT19" s="124"/>
      <c r="DU19" s="124"/>
      <c r="DV19" s="124"/>
      <c r="DW19" s="124"/>
      <c r="DX19" s="124"/>
      <c r="DY19" s="124"/>
      <c r="DZ19" s="124"/>
      <c r="EA19" s="124"/>
      <c r="EB19" s="124"/>
      <c r="EC19" s="124"/>
      <c r="ED19" s="126"/>
      <c r="EE19" s="124"/>
      <c r="EF19" s="124"/>
      <c r="EG19" s="124"/>
      <c r="EH19" s="124"/>
      <c r="EI19" s="124"/>
      <c r="EJ19" s="124"/>
      <c r="EK19" s="124"/>
      <c r="EL19" s="124"/>
      <c r="EM19" s="124"/>
      <c r="EN19" s="124"/>
      <c r="EO19" s="124"/>
      <c r="EP19" s="124"/>
      <c r="EQ19" s="124"/>
      <c r="ER19" s="124"/>
      <c r="ES19" s="124"/>
      <c r="ET19" s="124"/>
      <c r="EU19" s="124"/>
      <c r="EV19" s="124"/>
      <c r="EW19" s="124"/>
      <c r="EX19" s="124"/>
      <c r="EY19" s="124"/>
      <c r="EZ19" s="124"/>
      <c r="FA19" s="124"/>
      <c r="FB19" s="124"/>
      <c r="FC19" s="124"/>
      <c r="FD19" s="124"/>
      <c r="FE19" s="124"/>
      <c r="FF19" s="124"/>
      <c r="FG19" s="124"/>
      <c r="FH19" s="124"/>
      <c r="FI19" s="124"/>
    </row>
    <row r="20" spans="1:229" s="127" customFormat="1" x14ac:dyDescent="0.3">
      <c r="A20" s="128"/>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c r="DN20" s="124"/>
      <c r="DO20" s="124"/>
      <c r="DP20" s="124"/>
      <c r="DQ20" s="124"/>
      <c r="DR20" s="124"/>
      <c r="DS20" s="124"/>
      <c r="DT20" s="124"/>
      <c r="DU20" s="124"/>
      <c r="DV20" s="124"/>
      <c r="DW20" s="124"/>
      <c r="DX20" s="124"/>
      <c r="DY20" s="124"/>
      <c r="DZ20" s="124"/>
      <c r="EA20" s="124"/>
      <c r="EB20" s="124"/>
      <c r="EC20" s="124"/>
      <c r="ED20" s="126"/>
      <c r="EE20" s="124"/>
      <c r="EF20" s="124"/>
      <c r="EG20" s="124"/>
      <c r="EH20" s="124"/>
      <c r="EI20" s="124"/>
      <c r="EJ20" s="124"/>
      <c r="EK20" s="124"/>
      <c r="EL20" s="124"/>
      <c r="EM20" s="124"/>
      <c r="EN20" s="124"/>
      <c r="EO20" s="124"/>
      <c r="EP20" s="124"/>
      <c r="EQ20" s="124"/>
      <c r="ER20" s="124"/>
      <c r="ES20" s="124"/>
      <c r="ET20" s="124"/>
      <c r="EU20" s="124"/>
      <c r="EV20" s="124"/>
      <c r="EW20" s="124"/>
      <c r="EX20" s="124"/>
      <c r="EY20" s="124"/>
      <c r="EZ20" s="124"/>
      <c r="FA20" s="124"/>
      <c r="FB20" s="124"/>
      <c r="FC20" s="124"/>
      <c r="FD20" s="124"/>
      <c r="FE20" s="124"/>
      <c r="FF20" s="124"/>
      <c r="FG20" s="124"/>
      <c r="FH20" s="124"/>
      <c r="FI20" s="124"/>
    </row>
    <row r="21" spans="1:229" ht="21" thickBot="1" x14ac:dyDescent="0.4">
      <c r="A21" s="107" t="s">
        <v>301</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row>
    <row r="22" spans="1:229" ht="17.25" thickTop="1" x14ac:dyDescent="0.3">
      <c r="A22" s="110" t="s">
        <v>286</v>
      </c>
      <c r="B22" s="111">
        <v>37258</v>
      </c>
      <c r="C22" s="111">
        <v>37289</v>
      </c>
      <c r="D22" s="111">
        <v>37378</v>
      </c>
      <c r="E22" s="111">
        <v>37409</v>
      </c>
      <c r="F22" s="111">
        <v>37439</v>
      </c>
      <c r="G22" s="111">
        <v>37470</v>
      </c>
      <c r="H22" s="111">
        <v>37501</v>
      </c>
      <c r="I22" s="111">
        <v>37531</v>
      </c>
      <c r="J22" s="111">
        <v>37562</v>
      </c>
      <c r="K22" s="111">
        <v>37592</v>
      </c>
      <c r="L22" s="111">
        <v>37623</v>
      </c>
      <c r="M22" s="111">
        <v>37654</v>
      </c>
      <c r="N22" s="111">
        <v>37682</v>
      </c>
      <c r="O22" s="111">
        <v>37713</v>
      </c>
      <c r="P22" s="111">
        <v>37743</v>
      </c>
      <c r="Q22" s="111">
        <v>37774</v>
      </c>
      <c r="R22" s="111">
        <v>37804</v>
      </c>
      <c r="S22" s="111">
        <v>37835</v>
      </c>
      <c r="T22" s="111">
        <v>37866</v>
      </c>
      <c r="U22" s="111">
        <v>37896</v>
      </c>
      <c r="V22" s="111">
        <v>37927</v>
      </c>
      <c r="W22" s="111">
        <v>37957</v>
      </c>
      <c r="X22" s="111">
        <v>37988</v>
      </c>
      <c r="Y22" s="111">
        <v>38019</v>
      </c>
      <c r="Z22" s="111">
        <v>38048</v>
      </c>
      <c r="AA22" s="111">
        <v>38079</v>
      </c>
      <c r="AB22" s="111">
        <v>38109</v>
      </c>
      <c r="AC22" s="111">
        <v>38140</v>
      </c>
      <c r="AD22" s="111">
        <v>38170</v>
      </c>
      <c r="AE22" s="111">
        <v>38201</v>
      </c>
      <c r="AF22" s="111">
        <v>38232</v>
      </c>
      <c r="AG22" s="111">
        <v>38262</v>
      </c>
      <c r="AH22" s="111">
        <v>38293</v>
      </c>
      <c r="AI22" s="111">
        <v>38323</v>
      </c>
      <c r="AJ22" s="111">
        <v>38354</v>
      </c>
      <c r="AK22" s="111">
        <v>38413</v>
      </c>
      <c r="AL22" s="111">
        <v>38444</v>
      </c>
      <c r="AM22" s="111">
        <v>38474</v>
      </c>
      <c r="AN22" s="111">
        <v>38505</v>
      </c>
      <c r="AO22" s="111">
        <v>38535</v>
      </c>
      <c r="AP22" s="111">
        <v>38565</v>
      </c>
      <c r="AQ22" s="111">
        <v>38596</v>
      </c>
      <c r="AR22" s="111">
        <v>38626</v>
      </c>
      <c r="AS22" s="111">
        <v>38657</v>
      </c>
      <c r="AT22" s="111">
        <v>38687</v>
      </c>
      <c r="AU22" s="111">
        <v>38718</v>
      </c>
      <c r="AV22" s="111">
        <v>38749</v>
      </c>
      <c r="AW22" s="111">
        <v>38777</v>
      </c>
      <c r="AX22" s="111">
        <v>38808</v>
      </c>
      <c r="AY22" s="111">
        <v>38838</v>
      </c>
      <c r="AZ22" s="111">
        <v>38869</v>
      </c>
      <c r="BA22" s="111">
        <v>38899</v>
      </c>
      <c r="BB22" s="111">
        <v>38930</v>
      </c>
      <c r="BC22" s="111">
        <v>38961</v>
      </c>
      <c r="BD22" s="111">
        <v>38991</v>
      </c>
      <c r="BE22" s="111">
        <v>39022</v>
      </c>
      <c r="BF22" s="111">
        <v>39052</v>
      </c>
      <c r="BG22" s="111">
        <v>39083</v>
      </c>
      <c r="BH22" s="111">
        <v>39114</v>
      </c>
      <c r="BI22" s="111">
        <v>39142</v>
      </c>
      <c r="BJ22" s="111">
        <v>39173</v>
      </c>
      <c r="BK22" s="111">
        <v>39203</v>
      </c>
      <c r="BL22" s="111">
        <v>39234</v>
      </c>
      <c r="BM22" s="111">
        <v>39264</v>
      </c>
      <c r="BN22" s="111">
        <v>39295</v>
      </c>
      <c r="BO22" s="111">
        <v>39326</v>
      </c>
      <c r="BP22" s="111">
        <v>39356</v>
      </c>
      <c r="BQ22" s="111">
        <v>39387</v>
      </c>
      <c r="BR22" s="111">
        <v>39417</v>
      </c>
      <c r="BS22" s="111">
        <v>39448</v>
      </c>
      <c r="BT22" s="111">
        <v>39479</v>
      </c>
      <c r="BU22" s="111">
        <v>39508</v>
      </c>
      <c r="BV22" s="111">
        <v>39539</v>
      </c>
      <c r="BW22" s="111">
        <v>39569</v>
      </c>
      <c r="BX22" s="111">
        <v>39600</v>
      </c>
      <c r="BY22" s="111">
        <v>39630</v>
      </c>
      <c r="BZ22" s="111">
        <v>39661</v>
      </c>
      <c r="CA22" s="111">
        <v>39692</v>
      </c>
      <c r="CB22" s="111">
        <v>39722</v>
      </c>
      <c r="CC22" s="111">
        <v>39753</v>
      </c>
      <c r="CD22" s="111">
        <v>39783</v>
      </c>
      <c r="CE22" s="111">
        <v>39814</v>
      </c>
      <c r="CF22" s="111">
        <v>39845</v>
      </c>
      <c r="CG22" s="111">
        <v>39873</v>
      </c>
      <c r="CH22" s="111">
        <v>39904</v>
      </c>
      <c r="CI22" s="111">
        <v>39934</v>
      </c>
      <c r="CJ22" s="111">
        <v>39965</v>
      </c>
      <c r="CK22" s="111">
        <v>39995</v>
      </c>
      <c r="CL22" s="111">
        <v>40026</v>
      </c>
      <c r="CM22" s="111">
        <v>40057</v>
      </c>
      <c r="CN22" s="111">
        <v>40087</v>
      </c>
      <c r="CO22" s="111">
        <v>40118</v>
      </c>
      <c r="CP22" s="111">
        <v>40299</v>
      </c>
      <c r="CQ22" s="111">
        <v>40360</v>
      </c>
      <c r="CR22" s="111">
        <v>40391</v>
      </c>
      <c r="CS22" s="111">
        <v>40422</v>
      </c>
      <c r="CT22" s="111">
        <v>40452</v>
      </c>
      <c r="CU22" s="111">
        <v>40483</v>
      </c>
      <c r="CV22" s="111">
        <v>40513</v>
      </c>
      <c r="CW22" s="111">
        <v>40544</v>
      </c>
      <c r="CX22" s="111">
        <v>40575</v>
      </c>
      <c r="CY22" s="111">
        <v>40603</v>
      </c>
      <c r="CZ22" s="111">
        <v>40634</v>
      </c>
      <c r="DA22" s="111">
        <v>40664</v>
      </c>
      <c r="DB22" s="111">
        <v>40695</v>
      </c>
      <c r="DC22" s="111">
        <v>40725</v>
      </c>
      <c r="DD22" s="111">
        <v>40756</v>
      </c>
      <c r="DE22" s="111">
        <v>40787</v>
      </c>
      <c r="DF22" s="111">
        <f t="shared" ref="DF22:FQ22" si="3">DF3</f>
        <v>40817</v>
      </c>
      <c r="DG22" s="111">
        <f t="shared" si="3"/>
        <v>40848</v>
      </c>
      <c r="DH22" s="111">
        <f t="shared" si="3"/>
        <v>40878</v>
      </c>
      <c r="DI22" s="111">
        <f t="shared" si="3"/>
        <v>40909</v>
      </c>
      <c r="DJ22" s="111">
        <f t="shared" si="3"/>
        <v>40940</v>
      </c>
      <c r="DK22" s="111">
        <f t="shared" si="3"/>
        <v>40969</v>
      </c>
      <c r="DL22" s="111">
        <f t="shared" si="3"/>
        <v>41000</v>
      </c>
      <c r="DM22" s="111">
        <f t="shared" si="3"/>
        <v>41030</v>
      </c>
      <c r="DN22" s="111">
        <f t="shared" si="3"/>
        <v>41061</v>
      </c>
      <c r="DO22" s="111">
        <f t="shared" si="3"/>
        <v>41091</v>
      </c>
      <c r="DP22" s="111">
        <f t="shared" si="3"/>
        <v>41122</v>
      </c>
      <c r="DQ22" s="111">
        <f t="shared" si="3"/>
        <v>41153</v>
      </c>
      <c r="DR22" s="111">
        <f t="shared" si="3"/>
        <v>41183</v>
      </c>
      <c r="DS22" s="111">
        <f t="shared" si="3"/>
        <v>41214</v>
      </c>
      <c r="DT22" s="111">
        <f t="shared" si="3"/>
        <v>41245</v>
      </c>
      <c r="DU22" s="111">
        <f t="shared" si="3"/>
        <v>41276</v>
      </c>
      <c r="DV22" s="111">
        <f t="shared" si="3"/>
        <v>41307</v>
      </c>
      <c r="DW22" s="111">
        <f t="shared" si="3"/>
        <v>41338</v>
      </c>
      <c r="DX22" s="111">
        <f t="shared" si="3"/>
        <v>41369</v>
      </c>
      <c r="DY22" s="111">
        <f t="shared" si="3"/>
        <v>41400</v>
      </c>
      <c r="DZ22" s="111">
        <f t="shared" si="3"/>
        <v>41431</v>
      </c>
      <c r="EA22" s="111">
        <f t="shared" si="3"/>
        <v>41462</v>
      </c>
      <c r="EB22" s="111">
        <f t="shared" si="3"/>
        <v>41493</v>
      </c>
      <c r="EC22" s="111">
        <f t="shared" si="3"/>
        <v>41524</v>
      </c>
      <c r="ED22" s="111">
        <f t="shared" si="3"/>
        <v>41555</v>
      </c>
      <c r="EE22" s="111">
        <f t="shared" si="3"/>
        <v>41586</v>
      </c>
      <c r="EF22" s="111">
        <f t="shared" si="3"/>
        <v>41617</v>
      </c>
      <c r="EG22" s="111">
        <f t="shared" si="3"/>
        <v>41648</v>
      </c>
      <c r="EH22" s="111">
        <f t="shared" si="3"/>
        <v>41679</v>
      </c>
      <c r="EI22" s="111">
        <f t="shared" si="3"/>
        <v>41710</v>
      </c>
      <c r="EJ22" s="111">
        <f t="shared" si="3"/>
        <v>41741</v>
      </c>
      <c r="EK22" s="111">
        <f t="shared" si="3"/>
        <v>41772</v>
      </c>
      <c r="EL22" s="111">
        <f t="shared" si="3"/>
        <v>41803</v>
      </c>
      <c r="EM22" s="111">
        <f t="shared" si="3"/>
        <v>41834</v>
      </c>
      <c r="EN22" s="111">
        <f t="shared" si="3"/>
        <v>41865</v>
      </c>
      <c r="EO22" s="111">
        <f t="shared" si="3"/>
        <v>41896</v>
      </c>
      <c r="EP22" s="111">
        <f t="shared" si="3"/>
        <v>41927</v>
      </c>
      <c r="EQ22" s="111">
        <f t="shared" si="3"/>
        <v>41958</v>
      </c>
      <c r="ER22" s="111">
        <f t="shared" si="3"/>
        <v>41989</v>
      </c>
      <c r="ES22" s="111">
        <f t="shared" si="3"/>
        <v>42020</v>
      </c>
      <c r="ET22" s="111">
        <f t="shared" si="3"/>
        <v>42051</v>
      </c>
      <c r="EU22" s="111">
        <f t="shared" si="3"/>
        <v>42082</v>
      </c>
      <c r="EV22" s="111">
        <f t="shared" si="3"/>
        <v>42113</v>
      </c>
      <c r="EW22" s="111">
        <f t="shared" si="3"/>
        <v>42144</v>
      </c>
      <c r="EX22" s="111">
        <f t="shared" si="3"/>
        <v>42175</v>
      </c>
      <c r="EY22" s="111">
        <f t="shared" si="3"/>
        <v>42206</v>
      </c>
      <c r="EZ22" s="111">
        <f t="shared" si="3"/>
        <v>42237</v>
      </c>
      <c r="FA22" s="111">
        <f t="shared" si="3"/>
        <v>42268</v>
      </c>
      <c r="FB22" s="111">
        <f t="shared" si="3"/>
        <v>42299</v>
      </c>
      <c r="FC22" s="111">
        <f t="shared" si="3"/>
        <v>42330</v>
      </c>
      <c r="FD22" s="111">
        <f t="shared" si="3"/>
        <v>42361</v>
      </c>
      <c r="FE22" s="111">
        <f t="shared" si="3"/>
        <v>42392</v>
      </c>
      <c r="FF22" s="111">
        <f t="shared" si="3"/>
        <v>42423</v>
      </c>
      <c r="FG22" s="111">
        <f t="shared" si="3"/>
        <v>42454</v>
      </c>
      <c r="FH22" s="111">
        <f t="shared" si="3"/>
        <v>42485</v>
      </c>
      <c r="FI22" s="111">
        <f t="shared" si="3"/>
        <v>42516</v>
      </c>
      <c r="FJ22" s="111">
        <f t="shared" si="3"/>
        <v>42547</v>
      </c>
      <c r="FK22" s="111">
        <f t="shared" si="3"/>
        <v>42578</v>
      </c>
      <c r="FL22" s="111">
        <f t="shared" si="3"/>
        <v>42609</v>
      </c>
      <c r="FM22" s="111">
        <f t="shared" si="3"/>
        <v>42640</v>
      </c>
      <c r="FN22" s="111">
        <f t="shared" si="3"/>
        <v>42671</v>
      </c>
      <c r="FO22" s="111">
        <f t="shared" si="3"/>
        <v>42702</v>
      </c>
      <c r="FP22" s="111">
        <f t="shared" si="3"/>
        <v>42733</v>
      </c>
      <c r="FQ22" s="111">
        <f t="shared" si="3"/>
        <v>42764</v>
      </c>
      <c r="FR22" s="111">
        <f t="shared" ref="FR22:HQ22" si="4">FR3</f>
        <v>42792</v>
      </c>
      <c r="FS22" s="111">
        <f t="shared" si="4"/>
        <v>42820</v>
      </c>
      <c r="FT22" s="111">
        <f t="shared" si="4"/>
        <v>42848</v>
      </c>
      <c r="FU22" s="111">
        <f t="shared" si="4"/>
        <v>42876</v>
      </c>
      <c r="FV22" s="111">
        <f t="shared" si="4"/>
        <v>42904</v>
      </c>
      <c r="FW22" s="111">
        <f t="shared" si="4"/>
        <v>42932</v>
      </c>
      <c r="FX22" s="111">
        <f t="shared" si="4"/>
        <v>42960</v>
      </c>
      <c r="FY22" s="111">
        <f t="shared" si="4"/>
        <v>42988</v>
      </c>
      <c r="FZ22" s="111">
        <f t="shared" si="4"/>
        <v>43016</v>
      </c>
      <c r="GA22" s="111">
        <f t="shared" si="4"/>
        <v>43044</v>
      </c>
      <c r="GB22" s="111">
        <f t="shared" si="4"/>
        <v>43072</v>
      </c>
      <c r="GC22" s="111">
        <f t="shared" si="4"/>
        <v>43101</v>
      </c>
      <c r="GD22" s="111">
        <f t="shared" si="4"/>
        <v>43132</v>
      </c>
      <c r="GE22" s="111">
        <f t="shared" si="4"/>
        <v>43163</v>
      </c>
      <c r="GF22" s="111">
        <f t="shared" si="4"/>
        <v>43194</v>
      </c>
      <c r="GG22" s="111">
        <f t="shared" si="4"/>
        <v>43225</v>
      </c>
      <c r="GH22" s="111">
        <f t="shared" si="4"/>
        <v>43256</v>
      </c>
      <c r="GI22" s="3498">
        <f t="shared" si="4"/>
        <v>43287</v>
      </c>
      <c r="GJ22" s="3498">
        <f t="shared" si="4"/>
        <v>43318</v>
      </c>
      <c r="GK22" s="3498">
        <f t="shared" si="4"/>
        <v>43349</v>
      </c>
      <c r="GL22" s="3498">
        <f t="shared" si="4"/>
        <v>43380</v>
      </c>
      <c r="GM22" s="3498">
        <f t="shared" si="4"/>
        <v>43411</v>
      </c>
      <c r="GN22" s="3498">
        <f t="shared" si="4"/>
        <v>43442</v>
      </c>
      <c r="GO22" s="3498">
        <f t="shared" si="4"/>
        <v>43473</v>
      </c>
      <c r="GP22" s="3498">
        <f t="shared" si="4"/>
        <v>43504</v>
      </c>
      <c r="GQ22" s="3498">
        <f t="shared" si="4"/>
        <v>43535</v>
      </c>
      <c r="GR22" s="3498">
        <f t="shared" si="4"/>
        <v>43566</v>
      </c>
      <c r="GS22" s="3498">
        <f t="shared" si="4"/>
        <v>43597</v>
      </c>
      <c r="GT22" s="3494">
        <f t="shared" si="4"/>
        <v>43628</v>
      </c>
      <c r="GU22" s="3498">
        <f t="shared" si="4"/>
        <v>43659</v>
      </c>
      <c r="GV22" s="3498">
        <f t="shared" si="4"/>
        <v>43690</v>
      </c>
      <c r="GW22" s="3498">
        <f t="shared" si="4"/>
        <v>43721</v>
      </c>
      <c r="GX22" s="3494">
        <f t="shared" si="4"/>
        <v>43752</v>
      </c>
      <c r="GY22" s="3498">
        <f t="shared" si="4"/>
        <v>43783</v>
      </c>
      <c r="GZ22" s="3498">
        <f t="shared" si="4"/>
        <v>43814</v>
      </c>
      <c r="HA22" s="3498">
        <f t="shared" si="4"/>
        <v>43845</v>
      </c>
      <c r="HB22" s="3494">
        <f t="shared" si="4"/>
        <v>43876</v>
      </c>
      <c r="HC22" s="3496">
        <f t="shared" si="4"/>
        <v>43907</v>
      </c>
      <c r="HD22" s="3494">
        <f t="shared" si="4"/>
        <v>43938</v>
      </c>
      <c r="HE22" s="3494">
        <f t="shared" si="4"/>
        <v>43969</v>
      </c>
      <c r="HF22" s="3496">
        <f t="shared" si="4"/>
        <v>44000</v>
      </c>
      <c r="HG22" s="3494">
        <f t="shared" si="4"/>
        <v>44031</v>
      </c>
      <c r="HH22" s="3494">
        <f t="shared" si="4"/>
        <v>44062</v>
      </c>
      <c r="HI22" s="3494">
        <f t="shared" si="4"/>
        <v>44093</v>
      </c>
      <c r="HJ22" s="3494">
        <f t="shared" si="4"/>
        <v>44124</v>
      </c>
      <c r="HK22" s="3494">
        <f t="shared" si="4"/>
        <v>44155</v>
      </c>
      <c r="HL22" s="3494">
        <f t="shared" si="4"/>
        <v>44186</v>
      </c>
      <c r="HM22" s="3494">
        <f t="shared" si="4"/>
        <v>44217</v>
      </c>
      <c r="HN22" s="3494">
        <f t="shared" si="4"/>
        <v>44248</v>
      </c>
      <c r="HO22" s="3494">
        <f t="shared" si="4"/>
        <v>44279</v>
      </c>
      <c r="HP22" s="3494">
        <f t="shared" si="4"/>
        <v>44310</v>
      </c>
      <c r="HQ22" s="3494">
        <f t="shared" si="4"/>
        <v>44341</v>
      </c>
      <c r="HR22" s="3494">
        <f>HR3</f>
        <v>44371</v>
      </c>
      <c r="HS22" s="3494">
        <f>HS3</f>
        <v>44401</v>
      </c>
      <c r="HT22" s="3494">
        <f>HT3</f>
        <v>44431</v>
      </c>
      <c r="HU22" s="3494">
        <f>HU3</f>
        <v>44461</v>
      </c>
    </row>
    <row r="23" spans="1:229" ht="17.25" thickBot="1" x14ac:dyDescent="0.35">
      <c r="A23" s="112" t="s">
        <v>287</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c r="BZ23" s="113"/>
      <c r="CA23" s="113"/>
      <c r="CB23" s="113"/>
      <c r="CC23" s="113"/>
      <c r="CD23" s="113"/>
      <c r="CE23" s="113"/>
      <c r="CF23" s="113"/>
      <c r="CG23" s="113"/>
      <c r="CH23" s="113"/>
      <c r="CI23" s="113"/>
      <c r="CJ23" s="113"/>
      <c r="CK23" s="113"/>
      <c r="CL23" s="113"/>
      <c r="CM23" s="113"/>
      <c r="CN23" s="113"/>
      <c r="CO23" s="113"/>
      <c r="CP23" s="113"/>
      <c r="CQ23" s="113"/>
      <c r="CR23" s="113"/>
      <c r="CS23" s="113"/>
      <c r="CT23" s="113"/>
      <c r="CU23" s="113"/>
      <c r="CV23" s="113"/>
      <c r="CW23" s="113"/>
      <c r="CX23" s="113"/>
      <c r="CY23" s="113"/>
      <c r="CZ23" s="113"/>
      <c r="DA23" s="113"/>
      <c r="DB23" s="113"/>
      <c r="DC23" s="113"/>
      <c r="DD23" s="113"/>
      <c r="DE23" s="113"/>
      <c r="DF23" s="113"/>
      <c r="DG23" s="113"/>
      <c r="DH23" s="113"/>
      <c r="DI23" s="113"/>
      <c r="DJ23" s="113"/>
      <c r="DK23" s="113"/>
      <c r="DL23" s="113"/>
      <c r="DM23" s="113"/>
      <c r="DN23" s="113"/>
      <c r="DO23" s="113"/>
      <c r="DP23" s="113"/>
      <c r="DQ23" s="113"/>
      <c r="DR23" s="113"/>
      <c r="DS23" s="113"/>
      <c r="DT23" s="113"/>
      <c r="DU23" s="113"/>
      <c r="DV23" s="113"/>
      <c r="DW23" s="113"/>
      <c r="DX23" s="113"/>
      <c r="DY23" s="113"/>
      <c r="DZ23" s="113"/>
      <c r="EA23" s="113"/>
      <c r="EB23" s="113"/>
      <c r="EC23" s="113"/>
      <c r="ED23" s="113"/>
      <c r="EE23" s="113"/>
      <c r="EF23" s="113"/>
      <c r="EG23" s="113"/>
      <c r="EH23" s="113"/>
      <c r="EI23" s="113"/>
      <c r="EJ23" s="113"/>
      <c r="EK23" s="113"/>
      <c r="EL23" s="113"/>
      <c r="EM23" s="113"/>
      <c r="EN23" s="113"/>
      <c r="EO23" s="113"/>
      <c r="EP23" s="113"/>
      <c r="EQ23" s="113"/>
      <c r="ER23" s="113"/>
      <c r="ES23" s="113"/>
      <c r="ET23" s="113"/>
      <c r="EU23" s="113"/>
      <c r="EV23" s="113"/>
      <c r="EW23" s="113"/>
      <c r="EX23" s="113"/>
      <c r="EY23" s="113"/>
      <c r="EZ23" s="113"/>
      <c r="FA23" s="113"/>
      <c r="FB23" s="113"/>
      <c r="FC23" s="113"/>
      <c r="FD23" s="113"/>
      <c r="FE23" s="113"/>
      <c r="FF23" s="113"/>
      <c r="FG23" s="113"/>
      <c r="FH23" s="113"/>
      <c r="FI23" s="113"/>
      <c r="FJ23" s="113"/>
      <c r="FK23" s="113"/>
      <c r="FL23" s="113"/>
      <c r="FM23" s="113"/>
      <c r="FN23" s="113"/>
      <c r="FO23" s="113"/>
      <c r="FP23" s="113"/>
      <c r="FQ23" s="113"/>
      <c r="FR23" s="113"/>
      <c r="FS23" s="113"/>
      <c r="FT23" s="113"/>
      <c r="FU23" s="113"/>
      <c r="FV23" s="113"/>
      <c r="FW23" s="113"/>
      <c r="FX23" s="113"/>
      <c r="FY23" s="113"/>
      <c r="FZ23" s="113"/>
      <c r="GA23" s="113"/>
      <c r="GB23" s="113"/>
      <c r="GC23" s="113"/>
      <c r="GD23" s="113"/>
      <c r="GE23" s="113"/>
      <c r="GF23" s="113"/>
      <c r="GG23" s="113"/>
      <c r="GH23" s="113"/>
      <c r="GI23" s="3501"/>
      <c r="GJ23" s="3499"/>
      <c r="GK23" s="3499"/>
      <c r="GL23" s="3499"/>
      <c r="GM23" s="3499"/>
      <c r="GN23" s="3499"/>
      <c r="GO23" s="3499"/>
      <c r="GP23" s="3499"/>
      <c r="GQ23" s="3499"/>
      <c r="GR23" s="3499"/>
      <c r="GS23" s="3499"/>
      <c r="GT23" s="3500"/>
      <c r="GU23" s="3499"/>
      <c r="GV23" s="3499"/>
      <c r="GW23" s="3499"/>
      <c r="GX23" s="3500"/>
      <c r="GY23" s="3499"/>
      <c r="GZ23" s="3499"/>
      <c r="HA23" s="3499"/>
      <c r="HB23" s="3495"/>
      <c r="HC23" s="3497"/>
      <c r="HD23" s="3495"/>
      <c r="HE23" s="3495"/>
      <c r="HF23" s="3497"/>
      <c r="HG23" s="3495"/>
      <c r="HH23" s="3495"/>
      <c r="HI23" s="3495"/>
      <c r="HJ23" s="3495"/>
      <c r="HK23" s="3495"/>
      <c r="HL23" s="3495"/>
      <c r="HM23" s="3495"/>
      <c r="HN23" s="3495"/>
      <c r="HO23" s="3495"/>
      <c r="HP23" s="3495"/>
      <c r="HQ23" s="3495"/>
      <c r="HR23" s="3495"/>
      <c r="HS23" s="3495"/>
      <c r="HT23" s="3495"/>
      <c r="HU23" s="3495"/>
    </row>
    <row r="24" spans="1:229" ht="21.75" customHeight="1" x14ac:dyDescent="0.3">
      <c r="A24" s="114" t="s">
        <v>288</v>
      </c>
      <c r="B24" s="115">
        <v>15.824999999999999</v>
      </c>
      <c r="C24" s="115">
        <v>15.736000000000001</v>
      </c>
      <c r="D24" s="115">
        <v>16.807727272727274</v>
      </c>
      <c r="E24" s="115">
        <v>17.321000000000002</v>
      </c>
      <c r="F24" s="115">
        <v>16.746521739130436</v>
      </c>
      <c r="G24" s="115">
        <v>16.2985714285714</v>
      </c>
      <c r="H24" s="115">
        <v>16.420500000000001</v>
      </c>
      <c r="I24" s="115">
        <v>16.502600000000001</v>
      </c>
      <c r="J24" s="115">
        <v>16.757999999999999</v>
      </c>
      <c r="K24" s="115">
        <v>16.746500000000001</v>
      </c>
      <c r="L24" s="115">
        <v>17.021000000000001</v>
      </c>
      <c r="M24" s="115">
        <v>16.774999999999999</v>
      </c>
      <c r="N24" s="115">
        <v>16.820499999999999</v>
      </c>
      <c r="O24" s="115">
        <v>16.925000000000001</v>
      </c>
      <c r="P24" s="115">
        <v>18.078099999999999</v>
      </c>
      <c r="Q24" s="115">
        <v>19.045000000000002</v>
      </c>
      <c r="R24" s="115">
        <v>19.766999999999999</v>
      </c>
      <c r="S24" s="115">
        <v>19.231999999999999</v>
      </c>
      <c r="T24" s="115">
        <v>19.481000000000002</v>
      </c>
      <c r="U24" s="115">
        <v>20.094999999999999</v>
      </c>
      <c r="V24" s="115">
        <v>20.541</v>
      </c>
      <c r="W24" s="115">
        <v>20.177</v>
      </c>
      <c r="X24" s="115">
        <v>20.393000000000001</v>
      </c>
      <c r="Y24" s="115">
        <v>20.273</v>
      </c>
      <c r="Z24" s="115">
        <v>19.875</v>
      </c>
      <c r="AA24" s="115">
        <v>20.445</v>
      </c>
      <c r="AB24" s="115">
        <v>19.911999999999999</v>
      </c>
      <c r="AC24" s="115">
        <v>19.760000000000002</v>
      </c>
      <c r="AD24" s="115">
        <v>20.459</v>
      </c>
      <c r="AE24" s="115">
        <v>20.385999999999999</v>
      </c>
      <c r="AF24" s="115">
        <v>20.271999999999998</v>
      </c>
      <c r="AG24" s="115">
        <v>21.173999999999999</v>
      </c>
      <c r="AH24" s="115">
        <v>22.21</v>
      </c>
      <c r="AI24" s="115">
        <v>22.016999999999999</v>
      </c>
      <c r="AJ24" s="115">
        <v>21.998999999999999</v>
      </c>
      <c r="AK24" s="115">
        <v>22.949000000000002</v>
      </c>
      <c r="AL24" s="115">
        <v>22.725000000000001</v>
      </c>
      <c r="AM24" s="115">
        <v>22.585999999999999</v>
      </c>
      <c r="AN24" s="115">
        <v>22.712700000000002</v>
      </c>
      <c r="AO24" s="115">
        <v>22.446000000000002</v>
      </c>
      <c r="AP24" s="115">
        <v>22.8643</v>
      </c>
      <c r="AQ24" s="115">
        <v>23.132400000000001</v>
      </c>
      <c r="AR24" s="115">
        <v>23.1129</v>
      </c>
      <c r="AS24" s="115">
        <v>22.605799999999999</v>
      </c>
      <c r="AT24" s="115">
        <v>22.9314</v>
      </c>
      <c r="AU24" s="115">
        <v>23.199000000000002</v>
      </c>
      <c r="AV24" s="115">
        <v>22.966000000000001</v>
      </c>
      <c r="AW24" s="115">
        <v>22.6386</v>
      </c>
      <c r="AX24" s="115">
        <v>22.902999999999999</v>
      </c>
      <c r="AY24" s="115">
        <v>23.784500000000001</v>
      </c>
      <c r="AZ24" s="115">
        <v>23.0745</v>
      </c>
      <c r="BA24" s="115">
        <v>23.6295</v>
      </c>
      <c r="BB24" s="115">
        <v>24.693300000000001</v>
      </c>
      <c r="BC24" s="115">
        <v>24.946200000000001</v>
      </c>
      <c r="BD24" s="115">
        <v>25.091899999999999</v>
      </c>
      <c r="BE24" s="115">
        <v>26.064</v>
      </c>
      <c r="BF24" s="115">
        <v>26.707999999999998</v>
      </c>
      <c r="BG24" s="115">
        <v>26.759499999999999</v>
      </c>
      <c r="BH24" s="115">
        <v>26.646100000000001</v>
      </c>
      <c r="BI24" s="115">
        <v>26.481000000000002</v>
      </c>
      <c r="BJ24" s="115">
        <v>27.138999999999999</v>
      </c>
      <c r="BK24" s="115">
        <v>26.309100000000001</v>
      </c>
      <c r="BL24" s="115">
        <v>26.992000000000001</v>
      </c>
      <c r="BM24" s="115">
        <v>27.722300000000001</v>
      </c>
      <c r="BN24" s="115">
        <v>26.2166</v>
      </c>
      <c r="BO24" s="115">
        <v>26.647600000000001</v>
      </c>
      <c r="BP24" s="115">
        <v>27.867799999999999</v>
      </c>
      <c r="BQ24" s="115">
        <v>27.524999999999999</v>
      </c>
      <c r="BR24" s="115">
        <v>26.2134</v>
      </c>
      <c r="BS24" s="115">
        <v>25.8324</v>
      </c>
      <c r="BT24" s="115">
        <v>26.4071</v>
      </c>
      <c r="BU24" s="115">
        <v>25.279800000000002</v>
      </c>
      <c r="BV24" s="115">
        <v>24.8523</v>
      </c>
      <c r="BW24" s="115">
        <v>26.385000000000002</v>
      </c>
      <c r="BX24" s="115">
        <v>26.586300000000001</v>
      </c>
      <c r="BY24" s="115">
        <v>26.410699999999999</v>
      </c>
      <c r="BZ24" s="115">
        <v>24.974799999999998</v>
      </c>
      <c r="CA24" s="115">
        <v>24.301400000000001</v>
      </c>
      <c r="CB24" s="115">
        <v>21.485099999999999</v>
      </c>
      <c r="CC24" s="115">
        <v>21.5411</v>
      </c>
      <c r="CD24" s="115">
        <v>22.0108</v>
      </c>
      <c r="CE24" s="115">
        <v>22.5198</v>
      </c>
      <c r="CF24" s="115">
        <v>22.138999999999999</v>
      </c>
      <c r="CG24" s="115">
        <v>23.0684</v>
      </c>
      <c r="CH24" s="115">
        <v>24.5871</v>
      </c>
      <c r="CI24" s="115">
        <v>25.926429999999993</v>
      </c>
      <c r="CJ24" s="115">
        <v>26.753404545454554</v>
      </c>
      <c r="CK24" s="115">
        <v>26.610808695652167</v>
      </c>
      <c r="CL24" s="115">
        <v>27.443220000000007</v>
      </c>
      <c r="CM24" s="115">
        <v>27.693085714285708</v>
      </c>
      <c r="CN24" s="115">
        <v>28.572818181818182</v>
      </c>
      <c r="CO24" s="115">
        <v>28.594170000000002</v>
      </c>
      <c r="CP24" s="115">
        <v>29.11</v>
      </c>
      <c r="CQ24" s="115">
        <v>28.145677124721249</v>
      </c>
      <c r="CR24" s="115">
        <v>28.351412763083577</v>
      </c>
      <c r="CS24" s="115">
        <v>29.51271716679905</v>
      </c>
      <c r="CT24" s="115">
        <v>30.112859290085709</v>
      </c>
      <c r="CU24" s="115">
        <v>30.62334452555762</v>
      </c>
      <c r="CV24" s="115">
        <v>31.222964875904054</v>
      </c>
      <c r="CW24" s="115">
        <v>30.973330877776778</v>
      </c>
      <c r="CX24" s="115">
        <v>30.766630119998712</v>
      </c>
      <c r="CY24" s="115">
        <v>30.185050539688721</v>
      </c>
      <c r="CZ24" s="115">
        <v>30.626423231730449</v>
      </c>
      <c r="DA24" s="115">
        <v>30.63291965911311</v>
      </c>
      <c r="DB24" s="115">
        <v>30.588510575347904</v>
      </c>
      <c r="DC24" s="115">
        <v>31.257842370683864</v>
      </c>
      <c r="DD24" s="115">
        <v>30.338127937876607</v>
      </c>
      <c r="DE24" s="115">
        <v>30.012847556634835</v>
      </c>
      <c r="DF24" s="115">
        <v>30.044773087857056</v>
      </c>
      <c r="DG24" s="115">
        <v>30.051936631125955</v>
      </c>
      <c r="DH24" s="115">
        <v>30.448734150137327</v>
      </c>
      <c r="DI24" s="115">
        <v>31.346826834617055</v>
      </c>
      <c r="DJ24" s="115">
        <v>32.006741442801321</v>
      </c>
      <c r="DK24" s="115">
        <v>31.463934301725295</v>
      </c>
      <c r="DL24" s="115">
        <v>30.891312718159249</v>
      </c>
      <c r="DM24" s="115">
        <v>30.139375669120376</v>
      </c>
      <c r="DN24" s="115">
        <v>31.017520678579249</v>
      </c>
      <c r="DO24" s="115">
        <v>32.716449988451366</v>
      </c>
      <c r="DP24" s="115">
        <v>32.97830074259879</v>
      </c>
      <c r="DQ24" s="115">
        <v>32.306321025177965</v>
      </c>
      <c r="DR24" s="115">
        <v>32.379576310038559</v>
      </c>
      <c r="DS24" s="115">
        <v>32.976346461467429</v>
      </c>
      <c r="DT24" s="115">
        <v>32.787822204921696</v>
      </c>
      <c r="DU24" s="115">
        <v>32.641434351236455</v>
      </c>
      <c r="DV24" s="115">
        <v>32.049381330959399</v>
      </c>
      <c r="DW24" s="115">
        <v>32.56816313380024</v>
      </c>
      <c r="DX24" s="115">
        <v>32.750384317993891</v>
      </c>
      <c r="DY24" s="115">
        <v>31.312009630054817</v>
      </c>
      <c r="DZ24" s="115">
        <v>29.674019484442255</v>
      </c>
      <c r="EA24" s="115">
        <v>28.972899921082785</v>
      </c>
      <c r="EB24" s="115">
        <v>28.340327447582993</v>
      </c>
      <c r="EC24" s="115">
        <v>29.093401423140858</v>
      </c>
      <c r="ED24" s="115">
        <v>29.405447123024093</v>
      </c>
      <c r="EE24" s="115">
        <v>28.924969813243415</v>
      </c>
      <c r="EF24" s="115">
        <v>27.66930745943236</v>
      </c>
      <c r="EG24" s="115">
        <v>27.309297484783777</v>
      </c>
      <c r="EH24" s="115">
        <v>27.598533308154916</v>
      </c>
      <c r="EI24" s="115">
        <v>27.774729092959443</v>
      </c>
      <c r="EJ24" s="115">
        <v>28.54556493539835</v>
      </c>
      <c r="EK24" s="115">
        <v>28.579737740632449</v>
      </c>
      <c r="EL24" s="115">
        <v>28.885532443254988</v>
      </c>
      <c r="EM24" s="115">
        <v>28.988925133151792</v>
      </c>
      <c r="EN24" s="115">
        <v>28.948715285669369</v>
      </c>
      <c r="EO24" s="115">
        <v>28.689527531565069</v>
      </c>
      <c r="EP24" s="115">
        <v>28.005397208605316</v>
      </c>
      <c r="EQ24" s="115">
        <v>27.699195397116664</v>
      </c>
      <c r="ER24" s="115">
        <v>26.491476234877517</v>
      </c>
      <c r="ES24" s="115">
        <v>26.539923631380638</v>
      </c>
      <c r="ET24" s="115">
        <v>26.160875222559135</v>
      </c>
      <c r="EU24" s="115">
        <v>27.911084673896259</v>
      </c>
      <c r="EV24" s="115">
        <v>28.420718181818177</v>
      </c>
      <c r="EW24" s="115">
        <v>28.224261699670471</v>
      </c>
      <c r="EX24" s="115">
        <v>27.65150292207791</v>
      </c>
      <c r="EY24" s="115">
        <v>26.826481987577637</v>
      </c>
      <c r="EZ24" s="115">
        <v>26.326057142857138</v>
      </c>
      <c r="FA24" s="115">
        <v>25.432307823129246</v>
      </c>
      <c r="FB24" s="115">
        <v>26.195169155844159</v>
      </c>
      <c r="FC24" s="115">
        <v>26.431757894736837</v>
      </c>
      <c r="FD24" s="115">
        <v>26.652754545454549</v>
      </c>
      <c r="FE24" s="115">
        <v>25.791029999999999</v>
      </c>
      <c r="FF24" s="115">
        <v>26.042021052631579</v>
      </c>
      <c r="FG24" s="115">
        <v>27.239104545454541</v>
      </c>
      <c r="FH24" s="115">
        <v>27.604154999999999</v>
      </c>
      <c r="FI24" s="115">
        <v>26.446367482517477</v>
      </c>
      <c r="FJ24" s="115">
        <v>26.917727272727276</v>
      </c>
      <c r="FK24" s="115">
        <v>27.511389999999999</v>
      </c>
      <c r="FL24" s="115">
        <v>27.688913636363637</v>
      </c>
      <c r="FM24" s="115">
        <v>27.568233333333328</v>
      </c>
      <c r="FN24" s="115">
        <v>27.843599999999999</v>
      </c>
      <c r="FO24" s="115">
        <v>27.656290476190467</v>
      </c>
      <c r="FP24" s="115">
        <v>27.105699999999999</v>
      </c>
      <c r="FQ24" s="115">
        <v>27.436142857142858</v>
      </c>
      <c r="FR24" s="115">
        <v>28.06808823529412</v>
      </c>
      <c r="FS24" s="115">
        <v>27.764013636363632</v>
      </c>
      <c r="FT24" s="115">
        <v>27.375375000000002</v>
      </c>
      <c r="FU24" s="115">
        <v>26.591549999999998</v>
      </c>
      <c r="FV24" s="115">
        <v>26.908628571428569</v>
      </c>
      <c r="FW24" s="115">
        <v>27.373261904761904</v>
      </c>
      <c r="FX24" s="115">
        <v>27.065830434782605</v>
      </c>
      <c r="FY24" s="115">
        <v>27.224357142857148</v>
      </c>
      <c r="FZ24" s="115">
        <v>27.11134175824176</v>
      </c>
      <c r="GA24" s="115">
        <v>26.614339999999999</v>
      </c>
      <c r="GB24" s="115">
        <v>26.519024999999999</v>
      </c>
      <c r="GC24" s="115">
        <v>27.014311111111109</v>
      </c>
      <c r="GD24" s="115">
        <v>26.384488235294121</v>
      </c>
      <c r="GE24" s="115">
        <v>26.279152380952382</v>
      </c>
      <c r="GF24" s="115">
        <v>26.508276190476188</v>
      </c>
      <c r="GG24" s="115">
        <v>26.578440909090908</v>
      </c>
      <c r="GH24" s="115">
        <v>26.441223809523812</v>
      </c>
      <c r="GI24" s="115">
        <v>26.019131818181823</v>
      </c>
      <c r="GJ24" s="115">
        <v>25.769240909090911</v>
      </c>
      <c r="GK24" s="115">
        <v>25.222594736842108</v>
      </c>
      <c r="GL24" s="115">
        <v>25.034526086956525</v>
      </c>
      <c r="GM24" s="115">
        <v>25.546044999999999</v>
      </c>
      <c r="GN24" s="115">
        <v>25.178629999999998</v>
      </c>
      <c r="GO24" s="115">
        <v>24.997885000000004</v>
      </c>
      <c r="GP24" s="115">
        <v>24.945966666666667</v>
      </c>
      <c r="GQ24" s="115">
        <v>25.017220242914984</v>
      </c>
      <c r="GR24" s="115">
        <v>25.328040909090909</v>
      </c>
      <c r="GS24" s="115">
        <v>24.947881818181813</v>
      </c>
      <c r="GT24" s="115">
        <v>25.205257894736842</v>
      </c>
      <c r="GU24" s="115">
        <v>25.646654545454542</v>
      </c>
      <c r="GV24" s="115">
        <v>24.833795454545452</v>
      </c>
      <c r="GW24" s="115">
        <v>25.171436842105265</v>
      </c>
      <c r="GX24" s="115">
        <v>25.187362876254181</v>
      </c>
      <c r="GY24" s="115">
        <v>25.371052631578955</v>
      </c>
      <c r="GZ24" s="115">
        <v>25.583695000000002</v>
      </c>
      <c r="HA24" s="115">
        <v>25.564295238095237</v>
      </c>
      <c r="HB24" s="115">
        <v>25.297631578947371</v>
      </c>
      <c r="HC24" s="116">
        <v>24.314580000000003</v>
      </c>
      <c r="HD24" s="115">
        <v>25.492868181818178</v>
      </c>
      <c r="HE24" s="115">
        <v>26.554264999999997</v>
      </c>
      <c r="HF24" s="116">
        <v>28.052681818181824</v>
      </c>
      <c r="HG24" s="115">
        <v>28.62844347826087</v>
      </c>
      <c r="HH24" s="115">
        <v>29.137599999999992</v>
      </c>
      <c r="HI24" s="115">
        <v>29.36781818181818</v>
      </c>
      <c r="HJ24" s="115">
        <v>28.974818181818179</v>
      </c>
      <c r="HK24" s="115">
        <v>29.608645000000003</v>
      </c>
      <c r="HL24" s="115">
        <v>30.355072727272727</v>
      </c>
      <c r="HM24" s="115">
        <v>31.07511052631579</v>
      </c>
      <c r="HN24" s="129">
        <v>31.438083333333331</v>
      </c>
      <c r="HO24" s="129">
        <v>31.537754999999997</v>
      </c>
      <c r="HP24" s="129">
        <v>31.713204999999999</v>
      </c>
      <c r="HQ24" s="129">
        <v>32.005870000000002</v>
      </c>
      <c r="HR24" s="129">
        <v>31.983872727272725</v>
      </c>
      <c r="HS24" s="129">
        <v>32.279000000000003</v>
      </c>
      <c r="HT24" s="129">
        <v>31.664827272727276</v>
      </c>
      <c r="HU24" s="129">
        <v>31.690245454545458</v>
      </c>
    </row>
    <row r="25" spans="1:229" ht="21" customHeight="1" x14ac:dyDescent="0.3">
      <c r="A25" s="114" t="s">
        <v>289</v>
      </c>
      <c r="B25" s="115">
        <v>3.944</v>
      </c>
      <c r="C25" s="115">
        <v>3.95</v>
      </c>
      <c r="D25" s="117">
        <v>3.9350000000000001</v>
      </c>
      <c r="E25" s="117">
        <v>3.92</v>
      </c>
      <c r="F25" s="117">
        <v>3.89</v>
      </c>
      <c r="G25" s="117">
        <v>3.8719047619047622</v>
      </c>
      <c r="H25" s="117">
        <v>3.87</v>
      </c>
      <c r="I25" s="117">
        <v>3.87</v>
      </c>
      <c r="J25" s="117">
        <v>3.8490000000000002</v>
      </c>
      <c r="K25" s="115">
        <v>3.8325</v>
      </c>
      <c r="L25" s="115">
        <v>3.7559999999999998</v>
      </c>
      <c r="M25" s="115">
        <v>3.6349999999999998</v>
      </c>
      <c r="N25" s="115">
        <v>3.6</v>
      </c>
      <c r="O25" s="115">
        <v>3.58</v>
      </c>
      <c r="P25" s="115">
        <v>3.5979999999999999</v>
      </c>
      <c r="Q25" s="115">
        <v>3.698</v>
      </c>
      <c r="R25" s="115">
        <v>3.85</v>
      </c>
      <c r="S25" s="115">
        <v>3.81</v>
      </c>
      <c r="T25" s="115">
        <v>3.8029999999999999</v>
      </c>
      <c r="U25" s="115">
        <v>3.7639999999999998</v>
      </c>
      <c r="V25" s="115">
        <v>3.7170000000000001</v>
      </c>
      <c r="W25" s="115">
        <v>3.552</v>
      </c>
      <c r="X25" s="115">
        <v>3.444</v>
      </c>
      <c r="Y25" s="115">
        <v>3.3879999999999999</v>
      </c>
      <c r="Z25" s="115">
        <v>3.4289999999999998</v>
      </c>
      <c r="AA25" s="115">
        <v>3.55</v>
      </c>
      <c r="AB25" s="115">
        <v>3.653</v>
      </c>
      <c r="AC25" s="115">
        <v>3.681</v>
      </c>
      <c r="AD25" s="115">
        <v>3.69</v>
      </c>
      <c r="AE25" s="115">
        <v>3.7050000000000001</v>
      </c>
      <c r="AF25" s="115">
        <v>3.7280000000000002</v>
      </c>
      <c r="AG25" s="115">
        <v>3.7370000000000001</v>
      </c>
      <c r="AH25" s="115">
        <v>3.7330000000000001</v>
      </c>
      <c r="AI25" s="115">
        <v>3.7090000000000001</v>
      </c>
      <c r="AJ25" s="115">
        <v>3.7149999999999999</v>
      </c>
      <c r="AK25" s="115">
        <v>3.7759999999999998</v>
      </c>
      <c r="AL25" s="115">
        <v>3.7970000000000002</v>
      </c>
      <c r="AM25" s="115">
        <v>3.8069999999999999</v>
      </c>
      <c r="AN25" s="115">
        <v>3.8355000000000001</v>
      </c>
      <c r="AO25" s="115">
        <v>3.8605</v>
      </c>
      <c r="AP25" s="115">
        <v>3.8904000000000001</v>
      </c>
      <c r="AQ25" s="115">
        <v>3.9195000000000002</v>
      </c>
      <c r="AR25" s="115">
        <v>3.9857</v>
      </c>
      <c r="AS25" s="115">
        <v>4.0057999999999998</v>
      </c>
      <c r="AT25" s="115">
        <v>4.0217999999999998</v>
      </c>
      <c r="AU25" s="115">
        <v>4.0262000000000002</v>
      </c>
      <c r="AV25" s="115">
        <v>4.0309999999999997</v>
      </c>
      <c r="AW25" s="115">
        <v>4.0414000000000003</v>
      </c>
      <c r="AX25" s="115">
        <v>4.0540000000000003</v>
      </c>
      <c r="AY25" s="115">
        <v>4.0590999999999999</v>
      </c>
      <c r="AZ25" s="115">
        <v>4.0518000000000001</v>
      </c>
      <c r="BA25" s="115">
        <v>4.0838000000000001</v>
      </c>
      <c r="BB25" s="115">
        <v>4.1894999999999998</v>
      </c>
      <c r="BC25" s="115">
        <v>4.2595000000000001</v>
      </c>
      <c r="BD25" s="115">
        <v>4.2824</v>
      </c>
      <c r="BE25" s="115">
        <v>4.3230000000000004</v>
      </c>
      <c r="BF25" s="115">
        <v>4.3535000000000004</v>
      </c>
      <c r="BG25" s="117">
        <v>4.3643000000000001</v>
      </c>
      <c r="BH25" s="117">
        <v>4.3367000000000004</v>
      </c>
      <c r="BI25" s="117">
        <v>4.29</v>
      </c>
      <c r="BJ25" s="117">
        <v>4.2300000000000004</v>
      </c>
      <c r="BK25" s="117">
        <v>4.1150000000000002</v>
      </c>
      <c r="BL25" s="117">
        <v>4.1239999999999997</v>
      </c>
      <c r="BM25" s="117">
        <v>4.1063999999999998</v>
      </c>
      <c r="BN25" s="117">
        <v>4.0639000000000003</v>
      </c>
      <c r="BO25" s="117">
        <v>4.0692000000000004</v>
      </c>
      <c r="BP25" s="117">
        <v>4.0201000000000002</v>
      </c>
      <c r="BQ25" s="117">
        <v>3.9750000000000001</v>
      </c>
      <c r="BR25" s="117">
        <v>3.8677999999999999</v>
      </c>
      <c r="BS25" s="117">
        <v>3.7618999999999998</v>
      </c>
      <c r="BT25" s="117">
        <v>3.7162999999999999</v>
      </c>
      <c r="BU25" s="117">
        <v>3.5333999999999999</v>
      </c>
      <c r="BV25" s="117">
        <v>3.4279999999999999</v>
      </c>
      <c r="BW25" s="117">
        <v>3.5682</v>
      </c>
      <c r="BX25" s="117">
        <v>3.5886999999999998</v>
      </c>
      <c r="BY25" s="117">
        <v>3.5314999999999999</v>
      </c>
      <c r="BZ25" s="117">
        <v>3.6297999999999999</v>
      </c>
      <c r="CA25" s="117">
        <v>3.8166000000000002</v>
      </c>
      <c r="CB25" s="117">
        <v>4.0038999999999998</v>
      </c>
      <c r="CC25" s="117">
        <v>4.2247000000000003</v>
      </c>
      <c r="CD25" s="117">
        <v>4.2255000000000003</v>
      </c>
      <c r="CE25" s="117">
        <v>4.2687999999999997</v>
      </c>
      <c r="CF25" s="117">
        <v>4.3912000000000004</v>
      </c>
      <c r="CG25" s="117">
        <v>4.4798</v>
      </c>
      <c r="CH25" s="117">
        <v>4.4484000000000004</v>
      </c>
      <c r="CI25" s="117">
        <v>4.3799949999999992</v>
      </c>
      <c r="CJ25" s="117">
        <v>4.302868181818182</v>
      </c>
      <c r="CK25" s="117">
        <v>4.2725304347826087</v>
      </c>
      <c r="CL25" s="115">
        <v>4.2408299999999999</v>
      </c>
      <c r="CM25" s="115">
        <v>4.154823809523811</v>
      </c>
      <c r="CN25" s="115">
        <v>4.0675681818181815</v>
      </c>
      <c r="CO25" s="115">
        <v>4.01098</v>
      </c>
      <c r="CP25" s="115">
        <v>4.2949999999999999</v>
      </c>
      <c r="CQ25" s="115">
        <v>4.1397233009506147</v>
      </c>
      <c r="CR25" s="115">
        <v>4.0513598840255449</v>
      </c>
      <c r="CS25" s="115">
        <v>4.0570222195653614</v>
      </c>
      <c r="CT25" s="115">
        <v>3.9561081576010793</v>
      </c>
      <c r="CU25" s="115">
        <v>3.9941304059057607</v>
      </c>
      <c r="CV25" s="115">
        <v>4.0453675058209004</v>
      </c>
      <c r="CW25" s="115">
        <v>4.0020943947118344</v>
      </c>
      <c r="CX25" s="115">
        <v>3.9158040984083908</v>
      </c>
      <c r="CY25" s="115">
        <v>3.8337018952404534</v>
      </c>
      <c r="CZ25" s="115">
        <v>3.7226266249915567</v>
      </c>
      <c r="DA25" s="115">
        <v>3.6846279947251364</v>
      </c>
      <c r="DB25" s="115">
        <v>3.7038986978030337</v>
      </c>
      <c r="DC25" s="115">
        <v>3.7242329538244947</v>
      </c>
      <c r="DD25" s="115">
        <v>3.7013727373927763</v>
      </c>
      <c r="DE25" s="115">
        <v>3.7653233678275151</v>
      </c>
      <c r="DF25" s="115">
        <v>3.8225422460528868</v>
      </c>
      <c r="DG25" s="115">
        <v>3.8303576279951685</v>
      </c>
      <c r="DH25" s="115">
        <v>3.8659267781003384</v>
      </c>
      <c r="DI25" s="115">
        <v>3.8776913305966039</v>
      </c>
      <c r="DJ25" s="115">
        <v>3.8457417095633</v>
      </c>
      <c r="DK25" s="115">
        <v>3.8394627452982077</v>
      </c>
      <c r="DL25" s="115">
        <v>3.844529935446976</v>
      </c>
      <c r="DM25" s="115">
        <v>3.8861132595433365</v>
      </c>
      <c r="DN25" s="115">
        <v>3.9970594903172452</v>
      </c>
      <c r="DO25" s="115">
        <v>4.0933269093644506</v>
      </c>
      <c r="DP25" s="115">
        <v>4.0593048413268411</v>
      </c>
      <c r="DQ25" s="115">
        <v>4.0065480539397695</v>
      </c>
      <c r="DR25" s="115">
        <v>4.0518552961772629</v>
      </c>
      <c r="DS25" s="115">
        <v>4.0853108383199217</v>
      </c>
      <c r="DT25" s="115">
        <v>4.0428057794796608</v>
      </c>
      <c r="DU25" s="115">
        <v>4.0093602332428988</v>
      </c>
      <c r="DV25" s="115">
        <v>4.0029797157687179</v>
      </c>
      <c r="DW25" s="115">
        <v>4.0531676688266911</v>
      </c>
      <c r="DX25" s="115">
        <v>4.0658595276324272</v>
      </c>
      <c r="DY25" s="115">
        <v>4.0734062964751097</v>
      </c>
      <c r="DZ25" s="115">
        <v>4.0545434617280769</v>
      </c>
      <c r="EA25" s="115">
        <v>4.0692461571548089</v>
      </c>
      <c r="EB25" s="115">
        <v>4.0474646880086169</v>
      </c>
      <c r="EC25" s="115">
        <v>4.0483060896194214</v>
      </c>
      <c r="ED25" s="115">
        <v>3.994001043322748</v>
      </c>
      <c r="EE25" s="115">
        <v>4.0024543721341335</v>
      </c>
      <c r="EF25" s="115">
        <v>3.9741298950721502</v>
      </c>
      <c r="EG25" s="115">
        <v>3.9709928615014882</v>
      </c>
      <c r="EH25" s="115">
        <v>3.9690177476675097</v>
      </c>
      <c r="EI25" s="115">
        <v>3.9491306510276805</v>
      </c>
      <c r="EJ25" s="115">
        <v>3.9565069696744315</v>
      </c>
      <c r="EK25" s="115">
        <v>3.9627021492662351</v>
      </c>
      <c r="EL25" s="115">
        <v>3.9791333478303379</v>
      </c>
      <c r="EM25" s="115">
        <v>3.9830000037749587</v>
      </c>
      <c r="EN25" s="115">
        <v>4.0150017416178541</v>
      </c>
      <c r="EO25" s="115">
        <v>4.0807757896613772</v>
      </c>
      <c r="EP25" s="115">
        <v>4.1108433765428183</v>
      </c>
      <c r="EQ25" s="115">
        <v>4.1321208584248721</v>
      </c>
      <c r="ER25" s="115">
        <v>4.1473992686136985</v>
      </c>
      <c r="ES25" s="115">
        <v>4.2397546115615823</v>
      </c>
      <c r="ET25" s="115">
        <v>4.3296182219818471</v>
      </c>
      <c r="EU25" s="115">
        <v>4.6509403101232278</v>
      </c>
      <c r="EV25" s="115">
        <v>4.7499839766267886</v>
      </c>
      <c r="EW25" s="115">
        <v>4.6146958416950827</v>
      </c>
      <c r="EX25" s="115">
        <v>4.6288069930069931</v>
      </c>
      <c r="EY25" s="115">
        <v>4.6684983277591963</v>
      </c>
      <c r="EZ25" s="115">
        <v>4.6643828362114066</v>
      </c>
      <c r="FA25" s="115">
        <v>4.6609353741496609</v>
      </c>
      <c r="FB25" s="115">
        <v>4.6978584415584423</v>
      </c>
      <c r="FC25" s="115">
        <v>4.7699999999999996</v>
      </c>
      <c r="FD25" s="115">
        <v>4.7508954545454545</v>
      </c>
      <c r="FE25" s="115">
        <v>4.7356900000000008</v>
      </c>
      <c r="FF25" s="115">
        <v>4.6988210526315797</v>
      </c>
      <c r="FG25" s="115">
        <v>4.6935227272727271</v>
      </c>
      <c r="FH25" s="115">
        <v>4.6450799999999992</v>
      </c>
      <c r="FI25" s="115">
        <v>4.6567716783216779</v>
      </c>
      <c r="FJ25" s="115">
        <v>4.6965818181818184</v>
      </c>
      <c r="FK25" s="115">
        <v>4.7174049999999994</v>
      </c>
      <c r="FL25" s="115">
        <v>4.6911999999999994</v>
      </c>
      <c r="FM25" s="115">
        <v>4.6921571428571429</v>
      </c>
      <c r="FN25" s="115">
        <v>4.7193523809523796</v>
      </c>
      <c r="FO25" s="115">
        <v>4.7416190476190474</v>
      </c>
      <c r="FP25" s="115">
        <v>4.7631409090909083</v>
      </c>
      <c r="FQ25" s="115">
        <v>4.7506904761904751</v>
      </c>
      <c r="FR25" s="115">
        <v>4.7221000000000002</v>
      </c>
      <c r="FS25" s="115">
        <v>4.7001818181818189</v>
      </c>
      <c r="FT25" s="115">
        <v>4.6803650000000001</v>
      </c>
      <c r="FU25" s="115">
        <v>4.6072727272727283</v>
      </c>
      <c r="FV25" s="115">
        <v>4.5793999999999997</v>
      </c>
      <c r="FW25" s="115">
        <v>4.5113952380952371</v>
      </c>
      <c r="FX25" s="115">
        <v>4.3838826086956528</v>
      </c>
      <c r="FY25" s="115">
        <v>4.3833333333333329</v>
      </c>
      <c r="FZ25" s="115">
        <v>4.4713736263736266</v>
      </c>
      <c r="GA25" s="115">
        <v>4.485595</v>
      </c>
      <c r="GB25" s="115">
        <v>4.45</v>
      </c>
      <c r="GC25" s="115">
        <v>4.356866666666666</v>
      </c>
      <c r="GD25" s="115">
        <v>4.2966647058823524</v>
      </c>
      <c r="GE25" s="115">
        <v>4.3298428571428564</v>
      </c>
      <c r="GF25" s="115">
        <v>4.4062095238095251</v>
      </c>
      <c r="GG25" s="115">
        <v>4.5138272727272728</v>
      </c>
      <c r="GH25" s="115">
        <v>4.5095904761904775</v>
      </c>
      <c r="GI25" s="115">
        <v>4.4931863636363643</v>
      </c>
      <c r="GJ25" s="115">
        <v>4.4902772727272726</v>
      </c>
      <c r="GK25" s="115">
        <v>4.4821052631578953</v>
      </c>
      <c r="GL25" s="115">
        <v>4.5067913043478258</v>
      </c>
      <c r="GM25" s="115">
        <v>4.5163849999999996</v>
      </c>
      <c r="GN25" s="115">
        <v>4.4977600000000013</v>
      </c>
      <c r="GO25" s="115">
        <v>4.4708699999999997</v>
      </c>
      <c r="GP25" s="115">
        <v>4.4712777777777779</v>
      </c>
      <c r="GQ25" s="115">
        <v>4.5159960526315803</v>
      </c>
      <c r="GR25" s="115">
        <v>4.5539636363636369</v>
      </c>
      <c r="GS25" s="115">
        <v>4.5930272727272721</v>
      </c>
      <c r="GT25" s="115">
        <v>4.6560789473684228</v>
      </c>
      <c r="GU25" s="115">
        <v>4.7102590909090916</v>
      </c>
      <c r="GV25" s="115">
        <v>4.6929181818181824</v>
      </c>
      <c r="GW25" s="115">
        <v>4.731505263157894</v>
      </c>
      <c r="GX25" s="115">
        <v>4.7414789855072472</v>
      </c>
      <c r="GY25" s="115">
        <v>4.7638210526315783</v>
      </c>
      <c r="GZ25" s="115">
        <v>4.7797999999999998</v>
      </c>
      <c r="HA25" s="115">
        <v>4.8039666666666667</v>
      </c>
      <c r="HB25" s="115">
        <v>4.8831789473684202</v>
      </c>
      <c r="HC25" s="116">
        <v>5.0419299999999989</v>
      </c>
      <c r="HD25" s="115">
        <v>5.2323681818181829</v>
      </c>
      <c r="HE25" s="115">
        <v>5.271865</v>
      </c>
      <c r="HF25" s="116">
        <v>5.2622954545454546</v>
      </c>
      <c r="HG25" s="115">
        <v>5.2660782608695653</v>
      </c>
      <c r="HH25" s="115">
        <v>5.2353047619047608</v>
      </c>
      <c r="HI25" s="115">
        <v>5.2448499999999996</v>
      </c>
      <c r="HJ25" s="115">
        <v>5.2530818181818191</v>
      </c>
      <c r="HK25" s="115">
        <v>5.2590000000000003</v>
      </c>
      <c r="HL25" s="115">
        <v>5.2147363636363631</v>
      </c>
      <c r="HM25" s="115">
        <v>5.1973263157894749</v>
      </c>
      <c r="HN25" s="129">
        <v>5.2358111111111105</v>
      </c>
      <c r="HO25" s="129">
        <v>5.2815649999999996</v>
      </c>
      <c r="HP25" s="129">
        <v>5.3171700000000017</v>
      </c>
      <c r="HQ25" s="129">
        <v>5.3274300000000006</v>
      </c>
      <c r="HR25" s="129">
        <v>5.4024045454545471</v>
      </c>
      <c r="HS25" s="129">
        <v>5.6100636363636358</v>
      </c>
      <c r="HT25" s="129">
        <v>5.587009090909091</v>
      </c>
      <c r="HU25" s="129">
        <v>5.5789454545454555</v>
      </c>
    </row>
    <row r="26" spans="1:229" ht="21" customHeight="1" x14ac:dyDescent="0.3">
      <c r="A26" s="114" t="s">
        <v>290</v>
      </c>
      <c r="B26" s="115">
        <v>64</v>
      </c>
      <c r="C26" s="115">
        <v>64</v>
      </c>
      <c r="D26" s="117">
        <v>63.18181818181818</v>
      </c>
      <c r="E26" s="117">
        <v>63</v>
      </c>
      <c r="F26" s="117">
        <v>63</v>
      </c>
      <c r="G26" s="117">
        <v>63</v>
      </c>
      <c r="H26" s="117">
        <v>63</v>
      </c>
      <c r="I26" s="117">
        <v>63</v>
      </c>
      <c r="J26" s="117">
        <v>63</v>
      </c>
      <c r="K26" s="115">
        <v>63</v>
      </c>
      <c r="L26" s="115">
        <v>61.905000000000001</v>
      </c>
      <c r="M26" s="115">
        <v>60.052999999999997</v>
      </c>
      <c r="N26" s="115">
        <v>59.6</v>
      </c>
      <c r="O26" s="115">
        <v>59.713999999999999</v>
      </c>
      <c r="P26" s="115">
        <v>60.286000000000001</v>
      </c>
      <c r="Q26" s="115">
        <v>62.332999999999998</v>
      </c>
      <c r="R26" s="115">
        <v>65.652000000000001</v>
      </c>
      <c r="S26" s="115">
        <v>65</v>
      </c>
      <c r="T26" s="115">
        <v>64.951999999999998</v>
      </c>
      <c r="U26" s="115">
        <v>64.912999999999997</v>
      </c>
      <c r="V26" s="115">
        <v>64.052999999999997</v>
      </c>
      <c r="W26" s="115">
        <v>60.908999999999999</v>
      </c>
      <c r="X26" s="115">
        <v>59.158000000000001</v>
      </c>
      <c r="Y26" s="115">
        <v>58.555999999999997</v>
      </c>
      <c r="Z26" s="115">
        <v>59.908999999999999</v>
      </c>
      <c r="AA26" s="115">
        <v>63.591000000000001</v>
      </c>
      <c r="AB26" s="115">
        <v>63.619</v>
      </c>
      <c r="AC26" s="115">
        <v>63.591000000000001</v>
      </c>
      <c r="AD26" s="115">
        <v>63</v>
      </c>
      <c r="AE26" s="115">
        <v>63</v>
      </c>
      <c r="AF26" s="115">
        <v>63.591000000000001</v>
      </c>
      <c r="AG26" s="115">
        <v>64</v>
      </c>
      <c r="AH26" s="115">
        <v>64.95</v>
      </c>
      <c r="AI26" s="115">
        <v>66</v>
      </c>
      <c r="AJ26" s="115">
        <v>66.736999999999995</v>
      </c>
      <c r="AK26" s="115">
        <v>68</v>
      </c>
      <c r="AL26" s="115">
        <v>68.048000000000002</v>
      </c>
      <c r="AM26" s="115">
        <v>68.817999999999998</v>
      </c>
      <c r="AN26" s="115">
        <v>68.954499999999996</v>
      </c>
      <c r="AO26" s="115">
        <v>69.238100000000003</v>
      </c>
      <c r="AP26" s="115">
        <v>69.912999999999997</v>
      </c>
      <c r="AQ26" s="115">
        <v>69.952399999999997</v>
      </c>
      <c r="AR26" s="115">
        <v>69.285700000000006</v>
      </c>
      <c r="AS26" s="115">
        <v>68.052599999999998</v>
      </c>
      <c r="AT26" s="115">
        <v>68.590900000000005</v>
      </c>
      <c r="AU26" s="115">
        <v>70.714299999999994</v>
      </c>
      <c r="AV26" s="115">
        <v>70.947000000000003</v>
      </c>
      <c r="AW26" s="115">
        <v>70.863600000000005</v>
      </c>
      <c r="AX26" s="115">
        <v>70.3</v>
      </c>
      <c r="AY26" s="115">
        <v>69.409099999999995</v>
      </c>
      <c r="AZ26" s="115">
        <v>68.590900000000005</v>
      </c>
      <c r="BA26" s="115">
        <v>68.523799999999994</v>
      </c>
      <c r="BB26" s="115">
        <v>70.095200000000006</v>
      </c>
      <c r="BC26" s="115">
        <v>71.952399999999997</v>
      </c>
      <c r="BD26" s="115">
        <v>73.523799999999994</v>
      </c>
      <c r="BE26" s="115">
        <v>75.429000000000002</v>
      </c>
      <c r="BF26" s="115">
        <v>76.25</v>
      </c>
      <c r="BG26" s="117">
        <v>77.333299999999994</v>
      </c>
      <c r="BH26" s="117">
        <v>77</v>
      </c>
      <c r="BI26" s="117">
        <v>76.400000000000006</v>
      </c>
      <c r="BJ26" s="117">
        <v>78.285700000000006</v>
      </c>
      <c r="BK26" s="117">
        <v>78.954499999999996</v>
      </c>
      <c r="BL26" s="117">
        <v>79.286000000000001</v>
      </c>
      <c r="BM26" s="117">
        <v>79.818200000000004</v>
      </c>
      <c r="BN26" s="117">
        <v>77.960899999999995</v>
      </c>
      <c r="BO26" s="117">
        <v>78.775000000000006</v>
      </c>
      <c r="BP26" s="117">
        <v>79.109099999999998</v>
      </c>
      <c r="BQ26" s="117">
        <v>78.573999999999998</v>
      </c>
      <c r="BR26" s="117">
        <v>76.646000000000001</v>
      </c>
      <c r="BS26" s="117">
        <v>74.816500000000005</v>
      </c>
      <c r="BT26" s="117">
        <v>73.027900000000002</v>
      </c>
      <c r="BU26" s="117">
        <v>68.251099999999994</v>
      </c>
      <c r="BV26" s="117">
        <v>66.897599999999997</v>
      </c>
      <c r="BW26" s="117">
        <v>66.310500000000005</v>
      </c>
      <c r="BX26" s="117">
        <v>65.688999999999993</v>
      </c>
      <c r="BY26" s="117">
        <v>64.503900000000002</v>
      </c>
      <c r="BZ26" s="117">
        <v>66.189499999999995</v>
      </c>
      <c r="CA26" s="117">
        <v>65.544300000000007</v>
      </c>
      <c r="CB26" s="117">
        <v>64.2667</v>
      </c>
      <c r="CC26" s="117">
        <v>67.496499999999997</v>
      </c>
      <c r="CD26" s="117">
        <v>67.920500000000004</v>
      </c>
      <c r="CE26" s="117">
        <v>68.508399999999995</v>
      </c>
      <c r="CF26" s="117">
        <v>69.766300000000001</v>
      </c>
      <c r="CG26" s="117">
        <v>68.474500000000006</v>
      </c>
      <c r="CH26" s="117">
        <v>69.297700000000006</v>
      </c>
      <c r="CI26" s="117">
        <v>70.414000000000001</v>
      </c>
      <c r="CJ26" s="117">
        <v>70.378181818181801</v>
      </c>
      <c r="CK26" s="117">
        <v>68.765652173913054</v>
      </c>
      <c r="CL26" s="115">
        <v>68.421499999999995</v>
      </c>
      <c r="CM26" s="115">
        <v>66.7895238095238</v>
      </c>
      <c r="CN26" s="115">
        <v>67.749545454545455</v>
      </c>
      <c r="CO26" s="115">
        <v>66.978500000000011</v>
      </c>
      <c r="CP26" s="115">
        <v>73.066999999999993</v>
      </c>
      <c r="CQ26" s="115">
        <v>68.86211647026289</v>
      </c>
      <c r="CR26" s="115">
        <v>65.897031043300487</v>
      </c>
      <c r="CS26" s="115">
        <v>68.7143630599695</v>
      </c>
      <c r="CT26" s="115">
        <v>69.315748782257828</v>
      </c>
      <c r="CU26" s="115">
        <v>69.015106149543314</v>
      </c>
      <c r="CV26" s="115">
        <v>69.826788976955271</v>
      </c>
      <c r="CW26" s="115">
        <v>68.781963729866419</v>
      </c>
      <c r="CX26" s="115">
        <v>67.354186123825627</v>
      </c>
      <c r="CY26" s="115">
        <v>66.600378798719831</v>
      </c>
      <c r="CZ26" s="115">
        <v>65.435534396816664</v>
      </c>
      <c r="DA26" s="115">
        <v>64.054022554769205</v>
      </c>
      <c r="DB26" s="115">
        <v>64.523625062510192</v>
      </c>
      <c r="DC26" s="115">
        <v>65.529838024875261</v>
      </c>
      <c r="DD26" s="115">
        <v>63.960049655621326</v>
      </c>
      <c r="DE26" s="115">
        <v>61.871562662503827</v>
      </c>
      <c r="DF26" s="115">
        <v>60.68117150228219</v>
      </c>
      <c r="DG26" s="115">
        <v>59.065912914166987</v>
      </c>
      <c r="DH26" s="115">
        <v>57.524063303000275</v>
      </c>
      <c r="DI26" s="115">
        <v>59.151084549498989</v>
      </c>
      <c r="DJ26" s="115">
        <v>60.909380118662497</v>
      </c>
      <c r="DK26" s="115">
        <v>59.521136390783639</v>
      </c>
      <c r="DL26" s="115">
        <v>58.066947460780469</v>
      </c>
      <c r="DM26" s="115">
        <v>55.803360862746779</v>
      </c>
      <c r="DN26" s="115">
        <v>55.842307668425953</v>
      </c>
      <c r="DO26" s="115">
        <v>57.697443963254521</v>
      </c>
      <c r="DP26" s="115">
        <v>56.999271102326617</v>
      </c>
      <c r="DQ26" s="115">
        <v>57.232107243719589</v>
      </c>
      <c r="DR26" s="115">
        <v>59.58665711675684</v>
      </c>
      <c r="DS26" s="115">
        <v>58.004173600543311</v>
      </c>
      <c r="DT26" s="115">
        <v>57.638894749970497</v>
      </c>
      <c r="DU26" s="115">
        <v>57.609843541962285</v>
      </c>
      <c r="DV26" s="115">
        <v>58.055010188963131</v>
      </c>
      <c r="DW26" s="115">
        <v>58.20180128203716</v>
      </c>
      <c r="DX26" s="115">
        <v>58.300579408562825</v>
      </c>
      <c r="DY26" s="115">
        <v>57.748225423895946</v>
      </c>
      <c r="DZ26" s="115">
        <v>54.18540379427003</v>
      </c>
      <c r="EA26" s="115">
        <v>53.167848544634005</v>
      </c>
      <c r="EB26" s="115">
        <v>50.140160370057316</v>
      </c>
      <c r="EC26" s="115">
        <v>49.463662008438085</v>
      </c>
      <c r="ED26" s="115">
        <v>50.441485905898972</v>
      </c>
      <c r="EE26" s="115">
        <v>49.82586874083551</v>
      </c>
      <c r="EF26" s="115">
        <v>50.039273002512722</v>
      </c>
      <c r="EG26" s="115">
        <v>49.909912047326046</v>
      </c>
      <c r="EH26" s="115">
        <v>49.776925607413197</v>
      </c>
      <c r="EI26" s="115">
        <v>50.468854333059326</v>
      </c>
      <c r="EJ26" s="115">
        <v>51.115113666126312</v>
      </c>
      <c r="EK26" s="115">
        <v>52.053061238770773</v>
      </c>
      <c r="EL26" s="115">
        <v>51.921849129294024</v>
      </c>
      <c r="EM26" s="115">
        <v>51.687319407542439</v>
      </c>
      <c r="EN26" s="115">
        <v>51.404521458727785</v>
      </c>
      <c r="EO26" s="115">
        <v>52.355809893256236</v>
      </c>
      <c r="EP26" s="115">
        <v>52.292412944723353</v>
      </c>
      <c r="EQ26" s="115">
        <v>52.25378799844195</v>
      </c>
      <c r="ER26" s="115">
        <v>51.482302855878331</v>
      </c>
      <c r="ES26" s="115">
        <v>53.229415132398096</v>
      </c>
      <c r="ET26" s="115">
        <v>54.379256654384925</v>
      </c>
      <c r="EU26" s="115">
        <v>58.065304680186152</v>
      </c>
      <c r="EV26" s="115">
        <v>59.024381318498129</v>
      </c>
      <c r="EW26" s="115">
        <v>56.433539082841584</v>
      </c>
      <c r="EX26" s="115">
        <v>56.534195804195811</v>
      </c>
      <c r="EY26" s="115">
        <v>57.16096989966556</v>
      </c>
      <c r="EZ26" s="115">
        <v>55.885531135531131</v>
      </c>
      <c r="FA26" s="115">
        <v>54.815384615384616</v>
      </c>
      <c r="FB26" s="115">
        <v>56.26216783216784</v>
      </c>
      <c r="FC26" s="115">
        <v>56.237368421052629</v>
      </c>
      <c r="FD26" s="115">
        <v>55.68363636363636</v>
      </c>
      <c r="FE26" s="115">
        <v>55.053500000000007</v>
      </c>
      <c r="FF26" s="115">
        <v>53.870526315789469</v>
      </c>
      <c r="FG26" s="115">
        <v>54.707727272727283</v>
      </c>
      <c r="FH26" s="115">
        <v>54.536000000000016</v>
      </c>
      <c r="FI26" s="115">
        <v>54.348333333333336</v>
      </c>
      <c r="FJ26" s="115">
        <v>54.480000000000018</v>
      </c>
      <c r="FK26" s="115">
        <v>54.701000000000001</v>
      </c>
      <c r="FL26" s="115">
        <v>54.62863636363636</v>
      </c>
      <c r="FM26" s="115">
        <v>54.701428571428572</v>
      </c>
      <c r="FN26" s="115">
        <v>55.150952380952376</v>
      </c>
      <c r="FO26" s="115">
        <v>54.634761904761909</v>
      </c>
      <c r="FP26" s="115">
        <v>54.659090909090899</v>
      </c>
      <c r="FQ26" s="115">
        <v>54.39238095238094</v>
      </c>
      <c r="FR26" s="115">
        <v>54.883529411764705</v>
      </c>
      <c r="FS26" s="115">
        <v>55.599999999999994</v>
      </c>
      <c r="FT26" s="115">
        <v>56.533000000000001</v>
      </c>
      <c r="FU26" s="115">
        <v>55.836818181818188</v>
      </c>
      <c r="FV26" s="115">
        <v>55.51142857142856</v>
      </c>
      <c r="FW26" s="115">
        <v>54.820952380952384</v>
      </c>
      <c r="FX26" s="115">
        <v>53.668695652173895</v>
      </c>
      <c r="FY26" s="115">
        <v>53.32</v>
      </c>
      <c r="FZ26" s="115">
        <v>53.808730158730157</v>
      </c>
      <c r="GA26" s="115">
        <v>51.431470000000012</v>
      </c>
      <c r="GB26" s="115">
        <v>54.308500000000002</v>
      </c>
      <c r="GC26" s="115">
        <v>53.764444444444436</v>
      </c>
      <c r="GD26" s="115">
        <v>52.319411764705883</v>
      </c>
      <c r="GE26" s="115">
        <v>52.385238095238101</v>
      </c>
      <c r="GF26" s="115">
        <v>52.83142857142856</v>
      </c>
      <c r="GG26" s="115">
        <v>52.677727272727267</v>
      </c>
      <c r="GH26" s="115">
        <v>52.426666666666669</v>
      </c>
      <c r="GI26" s="115">
        <v>51.56909090909091</v>
      </c>
      <c r="GJ26" s="115">
        <v>50.928636363636365</v>
      </c>
      <c r="GK26" s="115">
        <v>48.909473684210539</v>
      </c>
      <c r="GL26" s="115">
        <v>48.245652173913051</v>
      </c>
      <c r="GM26" s="115">
        <v>49.537999999999997</v>
      </c>
      <c r="GN26" s="115">
        <v>49.970500000000001</v>
      </c>
      <c r="GO26" s="115">
        <v>49.783999999999999</v>
      </c>
      <c r="GP26" s="115">
        <v>49.534444444444446</v>
      </c>
      <c r="GQ26" s="115">
        <v>51.31</v>
      </c>
      <c r="GR26" s="115">
        <v>51.689090909090901</v>
      </c>
      <c r="GS26" s="115">
        <v>51.907727272727271</v>
      </c>
      <c r="GT26" s="115">
        <v>52.728421052631589</v>
      </c>
      <c r="GU26" s="115">
        <v>53.740909090909092</v>
      </c>
      <c r="GV26" s="115">
        <v>52.001363636363635</v>
      </c>
      <c r="GW26" s="115">
        <v>52.23</v>
      </c>
      <c r="GX26" s="115">
        <v>52.62264492753625</v>
      </c>
      <c r="GY26" s="115">
        <v>52.41473684210527</v>
      </c>
      <c r="GZ26" s="115">
        <v>52.742000000000004</v>
      </c>
      <c r="HA26" s="115">
        <v>52.723809523809528</v>
      </c>
      <c r="HB26" s="115">
        <v>53.433157894736844</v>
      </c>
      <c r="HC26" s="116">
        <v>52.994499999999995</v>
      </c>
      <c r="HD26" s="115">
        <v>53.550909090909087</v>
      </c>
      <c r="HE26" s="115">
        <v>54.261000000000003</v>
      </c>
      <c r="HF26" s="116">
        <v>54.161818181818191</v>
      </c>
      <c r="HG26" s="115">
        <v>54.724782608695655</v>
      </c>
      <c r="HH26" s="115">
        <v>54.649047619047614</v>
      </c>
      <c r="HI26" s="115">
        <v>55.586363636363629</v>
      </c>
      <c r="HJ26" s="115">
        <v>55.695000000000007</v>
      </c>
      <c r="HK26" s="115">
        <v>55.261000000000003</v>
      </c>
      <c r="HL26" s="115">
        <v>55.341818181818184</v>
      </c>
      <c r="HM26" s="115">
        <v>55.525263157894734</v>
      </c>
      <c r="HN26" s="129">
        <v>56.198333333333331</v>
      </c>
      <c r="HO26" s="129">
        <v>56.720500000000001</v>
      </c>
      <c r="HP26" s="129">
        <v>55.909500000000001</v>
      </c>
      <c r="HQ26" s="129">
        <v>56.880500000000005</v>
      </c>
      <c r="HR26" s="129">
        <v>57.430454545454538</v>
      </c>
      <c r="HS26" s="129">
        <v>58.930999999999997</v>
      </c>
      <c r="HT26" s="129">
        <v>59.072272727272725</v>
      </c>
      <c r="HU26" s="129">
        <v>59.443181818181806</v>
      </c>
    </row>
    <row r="27" spans="1:229" ht="21" customHeight="1" x14ac:dyDescent="0.3">
      <c r="A27" s="114" t="s">
        <v>291</v>
      </c>
      <c r="B27" s="115">
        <v>23.064</v>
      </c>
      <c r="C27" s="115">
        <v>22.917999999999999</v>
      </c>
      <c r="D27" s="115">
        <v>24.135454545454547</v>
      </c>
      <c r="E27" s="115">
        <v>24.5855</v>
      </c>
      <c r="F27" s="115">
        <v>25.547826086956523</v>
      </c>
      <c r="G27" s="115">
        <v>25.21</v>
      </c>
      <c r="H27" s="115">
        <v>24.834</v>
      </c>
      <c r="I27" s="115">
        <v>24.187999999999999</v>
      </c>
      <c r="J27" s="115">
        <v>24.542999999999999</v>
      </c>
      <c r="K27" s="115">
        <v>24.344000000000001</v>
      </c>
      <c r="L27" s="115">
        <v>24.503</v>
      </c>
      <c r="M27" s="115">
        <v>23.597999999999999</v>
      </c>
      <c r="N27" s="115">
        <v>23.508500000000002</v>
      </c>
      <c r="O27" s="115">
        <v>23.114000000000001</v>
      </c>
      <c r="P27" s="115">
        <v>23.763999999999999</v>
      </c>
      <c r="Q27" s="115">
        <v>24.213999999999999</v>
      </c>
      <c r="R27" s="115">
        <v>25.120999999999999</v>
      </c>
      <c r="S27" s="115">
        <v>24.832999999999998</v>
      </c>
      <c r="T27" s="115">
        <v>25.553999999999998</v>
      </c>
      <c r="U27" s="115">
        <v>26.431000000000001</v>
      </c>
      <c r="V27" s="115">
        <v>26.248000000000001</v>
      </c>
      <c r="W27" s="115">
        <v>25.391999999999999</v>
      </c>
      <c r="X27" s="115">
        <v>24.934999999999999</v>
      </c>
      <c r="Y27" s="115">
        <v>24.466999999999999</v>
      </c>
      <c r="Z27" s="115">
        <v>24.416</v>
      </c>
      <c r="AA27" s="115">
        <v>25.539000000000001</v>
      </c>
      <c r="AB27" s="115">
        <v>25.210999999999999</v>
      </c>
      <c r="AC27" s="115">
        <v>26</v>
      </c>
      <c r="AD27" s="115">
        <v>26.111999999999998</v>
      </c>
      <c r="AE27" s="115">
        <v>25.981999999999999</v>
      </c>
      <c r="AF27" s="115">
        <v>26.2</v>
      </c>
      <c r="AG27" s="115">
        <v>26.487100000000002</v>
      </c>
      <c r="AH27" s="115">
        <v>27.506</v>
      </c>
      <c r="AI27" s="115">
        <v>27.577000000000002</v>
      </c>
      <c r="AJ27" s="115">
        <v>27.818000000000001</v>
      </c>
      <c r="AK27" s="115">
        <v>27.756</v>
      </c>
      <c r="AL27" s="115">
        <v>27.359000000000002</v>
      </c>
      <c r="AM27" s="115">
        <v>27.611000000000001</v>
      </c>
      <c r="AN27" s="115">
        <v>27.252700000000001</v>
      </c>
      <c r="AO27" s="115">
        <v>26.609000000000002</v>
      </c>
      <c r="AP27" s="115">
        <v>27.1004</v>
      </c>
      <c r="AQ27" s="115">
        <v>27.188099999999999</v>
      </c>
      <c r="AR27" s="115">
        <v>26.686699999999998</v>
      </c>
      <c r="AS27" s="115">
        <v>25.946300000000001</v>
      </c>
      <c r="AT27" s="115">
        <v>26.076799999999999</v>
      </c>
      <c r="AU27" s="115">
        <v>26.785699999999999</v>
      </c>
      <c r="AV27" s="115">
        <v>26.277999999999999</v>
      </c>
      <c r="AW27" s="115">
        <v>26.502300000000002</v>
      </c>
      <c r="AX27" s="115">
        <v>26.616</v>
      </c>
      <c r="AY27" s="115">
        <v>27.895900000000001</v>
      </c>
      <c r="AZ27" s="115">
        <v>27.2209</v>
      </c>
      <c r="BA27" s="115">
        <v>27.232900000000001</v>
      </c>
      <c r="BB27" s="115">
        <v>27.9633</v>
      </c>
      <c r="BC27" s="115">
        <v>28.203800000000001</v>
      </c>
      <c r="BD27" s="115">
        <v>28.113800000000001</v>
      </c>
      <c r="BE27" s="115">
        <v>28.952999999999999</v>
      </c>
      <c r="BF27" s="115">
        <v>29.172499999999999</v>
      </c>
      <c r="BG27" s="115">
        <v>28.543299999999999</v>
      </c>
      <c r="BH27" s="115">
        <v>28.372199999999999</v>
      </c>
      <c r="BI27" s="115">
        <v>28.734000000000002</v>
      </c>
      <c r="BJ27" s="115">
        <v>27.9495</v>
      </c>
      <c r="BK27" s="115">
        <v>26.569500000000001</v>
      </c>
      <c r="BL27" s="115">
        <v>26.21</v>
      </c>
      <c r="BM27" s="115">
        <v>26.345500000000001</v>
      </c>
      <c r="BN27" s="115">
        <v>27.143699999999999</v>
      </c>
      <c r="BO27" s="115">
        <v>27.432700000000001</v>
      </c>
      <c r="BP27" s="115">
        <v>26.814900000000002</v>
      </c>
      <c r="BQ27" s="115">
        <v>27.858000000000001</v>
      </c>
      <c r="BR27" s="115">
        <v>26.7685</v>
      </c>
      <c r="BS27" s="115">
        <v>27.181799999999999</v>
      </c>
      <c r="BT27" s="115">
        <v>26.9299</v>
      </c>
      <c r="BU27" s="115">
        <v>27.285499999999999</v>
      </c>
      <c r="BV27" s="115">
        <v>25.956299999999999</v>
      </c>
      <c r="BW27" s="115">
        <v>26.654499999999999</v>
      </c>
      <c r="BX27" s="115">
        <v>26.114999999999998</v>
      </c>
      <c r="BY27" s="115">
        <v>25.691700000000001</v>
      </c>
      <c r="BZ27" s="115">
        <v>25.857199999999999</v>
      </c>
      <c r="CA27" s="115">
        <v>27.831</v>
      </c>
      <c r="CB27" s="115">
        <v>30.986899999999999</v>
      </c>
      <c r="CC27" s="115">
        <v>33.819400000000002</v>
      </c>
      <c r="CD27" s="115">
        <v>35.886499999999998</v>
      </c>
      <c r="CE27" s="115">
        <v>36.633099999999999</v>
      </c>
      <c r="CF27" s="115">
        <v>36.893300000000004</v>
      </c>
      <c r="CG27" s="115">
        <v>35.534999999999997</v>
      </c>
      <c r="CH27" s="115">
        <v>34.904299999999999</v>
      </c>
      <c r="CI27" s="115">
        <v>35.160759999999996</v>
      </c>
      <c r="CJ27" s="115">
        <v>34.542513636363637</v>
      </c>
      <c r="CK27" s="115">
        <v>35.017826086956518</v>
      </c>
      <c r="CL27" s="115">
        <v>34.668535000000006</v>
      </c>
      <c r="CM27" s="115">
        <v>35.190357142857138</v>
      </c>
      <c r="CN27" s="115">
        <v>34.917936363636365</v>
      </c>
      <c r="CO27" s="115">
        <v>34.857955000000004</v>
      </c>
      <c r="CP27" s="115">
        <v>36.341000000000001</v>
      </c>
      <c r="CQ27" s="115">
        <v>36.692936567728495</v>
      </c>
      <c r="CR27" s="115">
        <v>36.804159711674451</v>
      </c>
      <c r="CS27" s="115">
        <v>37.304145467473447</v>
      </c>
      <c r="CT27" s="115">
        <v>37.487636295544789</v>
      </c>
      <c r="CU27" s="115">
        <v>37.514138550857908</v>
      </c>
      <c r="CV27" s="115">
        <v>37.766634538297168</v>
      </c>
      <c r="CW27" s="115">
        <v>37.671630673585121</v>
      </c>
      <c r="CX27" s="115">
        <v>36.885271311999453</v>
      </c>
      <c r="CY27" s="115">
        <v>36.555570874110728</v>
      </c>
      <c r="CZ27" s="115">
        <v>34.779981581591322</v>
      </c>
      <c r="DA27" s="115">
        <v>35.315543500984226</v>
      </c>
      <c r="DB27" s="115">
        <v>35.837918929919418</v>
      </c>
      <c r="DC27" s="115">
        <v>36.543245571885898</v>
      </c>
      <c r="DD27" s="115">
        <v>37.429552990639543</v>
      </c>
      <c r="DE27" s="115">
        <v>38.243639857628729</v>
      </c>
      <c r="DF27" s="115">
        <v>38.736484118685929</v>
      </c>
      <c r="DG27" s="115">
        <v>38.48350432443651</v>
      </c>
      <c r="DH27" s="115">
        <v>38.625087226013278</v>
      </c>
      <c r="DI27" s="115">
        <v>39.188945240356873</v>
      </c>
      <c r="DJ27" s="115">
        <v>37.998642237088745</v>
      </c>
      <c r="DK27" s="115">
        <v>36.183977166618781</v>
      </c>
      <c r="DL27" s="115">
        <v>36.700277599609223</v>
      </c>
      <c r="DM27" s="115">
        <v>37.906968637018529</v>
      </c>
      <c r="DN27" s="115">
        <v>39.202847166653498</v>
      </c>
      <c r="DO27" s="115">
        <v>40.254227585876507</v>
      </c>
      <c r="DP27" s="115">
        <v>40.057874922647798</v>
      </c>
      <c r="DQ27" s="115">
        <v>39.783699705703675</v>
      </c>
      <c r="DR27" s="115">
        <v>39.872598431789662</v>
      </c>
      <c r="DS27" s="115">
        <v>39.145606978037954</v>
      </c>
      <c r="DT27" s="115">
        <v>37.462340886096506</v>
      </c>
      <c r="DU27" s="115">
        <v>34.945188956792357</v>
      </c>
      <c r="DV27" s="115">
        <v>33.399778495029103</v>
      </c>
      <c r="DW27" s="115">
        <v>33.301104162296177</v>
      </c>
      <c r="DX27" s="115">
        <v>32.350824463624043</v>
      </c>
      <c r="DY27" s="115">
        <v>31.371727012550846</v>
      </c>
      <c r="DZ27" s="115">
        <v>32.362808969993537</v>
      </c>
      <c r="EA27" s="115">
        <v>31.750717539650321</v>
      </c>
      <c r="EB27" s="115">
        <v>32.101845919306932</v>
      </c>
      <c r="EC27" s="115">
        <v>31.690356082266469</v>
      </c>
      <c r="ED27" s="115">
        <v>31.680007892852387</v>
      </c>
      <c r="EE27" s="115">
        <v>31.080564652309043</v>
      </c>
      <c r="EF27" s="115">
        <v>29.840342868529259</v>
      </c>
      <c r="EG27" s="115">
        <v>29.696765803142085</v>
      </c>
      <c r="EH27" s="115">
        <v>30.211728171016048</v>
      </c>
      <c r="EI27" s="115">
        <v>30.02758163995486</v>
      </c>
      <c r="EJ27" s="115">
        <v>29.965101993145879</v>
      </c>
      <c r="EK27" s="115">
        <v>30.226598885773498</v>
      </c>
      <c r="EL27" s="115">
        <v>30.29060766351046</v>
      </c>
      <c r="EM27" s="115">
        <v>30.421112065951665</v>
      </c>
      <c r="EN27" s="115">
        <v>30.287081348461829</v>
      </c>
      <c r="EO27" s="115">
        <v>29.599232693570176</v>
      </c>
      <c r="EP27" s="115">
        <v>29.610583457978592</v>
      </c>
      <c r="EQ27" s="115">
        <v>27.66524845138121</v>
      </c>
      <c r="ER27" s="115">
        <v>26.994365928296947</v>
      </c>
      <c r="ES27" s="115">
        <v>27.837951303425388</v>
      </c>
      <c r="ET27" s="115">
        <v>28.339993326350687</v>
      </c>
      <c r="EU27" s="115">
        <v>30.05101365051954</v>
      </c>
      <c r="EV27" s="115">
        <v>30.861281818181808</v>
      </c>
      <c r="EW27" s="115">
        <v>29.640053883921961</v>
      </c>
      <c r="EX27" s="115">
        <v>29.040578896103895</v>
      </c>
      <c r="EY27" s="115">
        <v>29.371587267080734</v>
      </c>
      <c r="EZ27" s="115">
        <v>29.353114285714273</v>
      </c>
      <c r="FA27" s="115">
        <v>30.086576530612245</v>
      </c>
      <c r="FB27" s="115">
        <v>30.332722727272721</v>
      </c>
      <c r="FC27" s="115">
        <v>30.17728421052632</v>
      </c>
      <c r="FD27" s="115">
        <v>30.2515</v>
      </c>
      <c r="FE27" s="115">
        <v>31.204169999999998</v>
      </c>
      <c r="FF27" s="115">
        <v>31.977263157894743</v>
      </c>
      <c r="FG27" s="115">
        <v>32.257213636363637</v>
      </c>
      <c r="FH27" s="115">
        <v>32.861810000000006</v>
      </c>
      <c r="FI27" s="115">
        <v>33.21562902097903</v>
      </c>
      <c r="FJ27" s="115">
        <v>34.604322727272738</v>
      </c>
      <c r="FK27" s="115">
        <v>35.131309999999999</v>
      </c>
      <c r="FL27" s="115">
        <v>35.894768181818179</v>
      </c>
      <c r="FM27" s="115">
        <v>35.699580952380948</v>
      </c>
      <c r="FN27" s="115">
        <v>35.28090952380952</v>
      </c>
      <c r="FO27" s="115">
        <v>34.004328571428573</v>
      </c>
      <c r="FP27" s="115">
        <v>31.859754545454543</v>
      </c>
      <c r="FQ27" s="115">
        <v>32.065023809523815</v>
      </c>
      <c r="FR27" s="115">
        <v>32.385811764705878</v>
      </c>
      <c r="FS27" s="115">
        <v>32.263668181818176</v>
      </c>
      <c r="FT27" s="115">
        <v>33.040974999999996</v>
      </c>
      <c r="FU27" s="115">
        <v>31.934595454545459</v>
      </c>
      <c r="FV27" s="115">
        <v>32.183528571428567</v>
      </c>
      <c r="FW27" s="115">
        <v>31.298147619047615</v>
      </c>
      <c r="FX27" s="115">
        <v>31.178030434782602</v>
      </c>
      <c r="FY27" s="115">
        <v>30.874509523809518</v>
      </c>
      <c r="FZ27" s="115">
        <v>30.833362271062274</v>
      </c>
      <c r="GA27" s="115">
        <v>30.979524999999995</v>
      </c>
      <c r="GB27" s="115">
        <v>30.733334999999993</v>
      </c>
      <c r="GC27" s="115">
        <v>30.62445</v>
      </c>
      <c r="GD27" s="115">
        <v>31.09055882352941</v>
      </c>
      <c r="GE27" s="115">
        <v>31.952795238095231</v>
      </c>
      <c r="GF27" s="115">
        <v>32.052776190476195</v>
      </c>
      <c r="GG27" s="115">
        <v>32.202618181818188</v>
      </c>
      <c r="GH27" s="115">
        <v>32.059228571428562</v>
      </c>
      <c r="GI27" s="115">
        <v>31.554922727272718</v>
      </c>
      <c r="GJ27" s="115">
        <v>31.646913636363635</v>
      </c>
      <c r="GK27" s="115">
        <v>31.300663157894739</v>
      </c>
      <c r="GL27" s="115">
        <v>31.22050434782609</v>
      </c>
      <c r="GM27" s="115">
        <v>31.116050000000001</v>
      </c>
      <c r="GN27" s="115">
        <v>31.234795000000002</v>
      </c>
      <c r="GO27" s="115">
        <v>32.123505000000002</v>
      </c>
      <c r="GP27" s="115">
        <v>31.675961111111114</v>
      </c>
      <c r="GQ27" s="115">
        <v>31.80977368421053</v>
      </c>
      <c r="GR27" s="115">
        <v>31.914404545454545</v>
      </c>
      <c r="GS27" s="115">
        <v>32.671440909090904</v>
      </c>
      <c r="GT27" s="115">
        <v>33.627968421052636</v>
      </c>
      <c r="GU27" s="115">
        <v>33.922322727272736</v>
      </c>
      <c r="GV27" s="115">
        <v>34.516959090909097</v>
      </c>
      <c r="GW27" s="115">
        <v>34.380484210526312</v>
      </c>
      <c r="GX27" s="115">
        <v>34.277679264214044</v>
      </c>
      <c r="GY27" s="115">
        <v>34.157973684210525</v>
      </c>
      <c r="GZ27" s="115">
        <v>34.098080000000003</v>
      </c>
      <c r="HA27" s="115">
        <v>34.077385714285711</v>
      </c>
      <c r="HB27" s="115">
        <v>34.457810526315789</v>
      </c>
      <c r="HC27" s="116">
        <v>36.362370000000013</v>
      </c>
      <c r="HD27" s="115">
        <v>37.527831818181816</v>
      </c>
      <c r="HE27" s="115">
        <v>38.031750000000002</v>
      </c>
      <c r="HF27" s="116">
        <v>37.811047202797205</v>
      </c>
      <c r="HG27" s="115">
        <v>38.138956521739139</v>
      </c>
      <c r="HH27" s="115">
        <v>38.17491428571428</v>
      </c>
      <c r="HI27" s="115">
        <v>38.408949999999997</v>
      </c>
      <c r="HJ27" s="115">
        <v>38.601686363636354</v>
      </c>
      <c r="HK27" s="115">
        <v>38.97663</v>
      </c>
      <c r="HL27" s="115">
        <v>38.850959090909086</v>
      </c>
      <c r="HM27" s="115">
        <v>38.767936842105257</v>
      </c>
      <c r="HN27" s="129">
        <v>38.4336611111111</v>
      </c>
      <c r="HO27" s="129">
        <v>37.665884999999996</v>
      </c>
      <c r="HP27" s="129">
        <v>37.769775000000003</v>
      </c>
      <c r="HQ27" s="129">
        <v>37.768540000000002</v>
      </c>
      <c r="HR27" s="129">
        <v>37.968599999999988</v>
      </c>
      <c r="HS27" s="129">
        <v>39.408690909090915</v>
      </c>
      <c r="HT27" s="129">
        <v>39.459804545454546</v>
      </c>
      <c r="HU27" s="129">
        <v>39.280377272727272</v>
      </c>
    </row>
    <row r="28" spans="1:229" ht="21" customHeight="1" x14ac:dyDescent="0.3">
      <c r="A28" s="114" t="s">
        <v>292</v>
      </c>
      <c r="B28" s="115">
        <v>39.436</v>
      </c>
      <c r="C28" s="115">
        <v>39.646000000000001</v>
      </c>
      <c r="D28" s="115">
        <v>39.457727272727276</v>
      </c>
      <c r="E28" s="115">
        <v>39.142000000000003</v>
      </c>
      <c r="F28" s="115">
        <v>38.796086956521734</v>
      </c>
      <c r="G28" s="115">
        <v>38.712857142857146</v>
      </c>
      <c r="H28" s="115">
        <v>38.537999999999997</v>
      </c>
      <c r="I28" s="115">
        <v>38.296999999999997</v>
      </c>
      <c r="J28" s="115">
        <v>37.993000000000002</v>
      </c>
      <c r="K28" s="115">
        <v>37.825499999999998</v>
      </c>
      <c r="L28" s="115">
        <v>38.017000000000003</v>
      </c>
      <c r="M28" s="115">
        <v>37.140999999999998</v>
      </c>
      <c r="N28" s="115">
        <v>36.915500000000002</v>
      </c>
      <c r="O28" s="115">
        <v>37.182000000000002</v>
      </c>
      <c r="P28" s="115">
        <v>39.506999999999998</v>
      </c>
      <c r="Q28" s="115">
        <v>39.643999999999998</v>
      </c>
      <c r="R28" s="115">
        <v>40.590000000000003</v>
      </c>
      <c r="S28" s="115">
        <v>39.488999999999997</v>
      </c>
      <c r="T28" s="115">
        <v>38.35</v>
      </c>
      <c r="U28" s="115">
        <v>37.883000000000003</v>
      </c>
      <c r="V28" s="115">
        <v>37.969000000000001</v>
      </c>
      <c r="W28" s="115">
        <v>36.564</v>
      </c>
      <c r="X28" s="115">
        <v>35.356999999999999</v>
      </c>
      <c r="Y28" s="115">
        <v>34.877000000000002</v>
      </c>
      <c r="Z28" s="115">
        <v>35.03</v>
      </c>
      <c r="AA28" s="115">
        <v>35.975000000000001</v>
      </c>
      <c r="AB28" s="115">
        <v>36.396999999999998</v>
      </c>
      <c r="AC28" s="115">
        <v>36.655999999999999</v>
      </c>
      <c r="AD28" s="115">
        <v>36.417999999999999</v>
      </c>
      <c r="AE28" s="115">
        <v>36.195999999999998</v>
      </c>
      <c r="AF28" s="115">
        <v>36.423000000000002</v>
      </c>
      <c r="AG28" s="115">
        <v>36.216000000000001</v>
      </c>
      <c r="AH28" s="115">
        <v>36.149000000000001</v>
      </c>
      <c r="AI28" s="115">
        <v>36.567999999999998</v>
      </c>
      <c r="AJ28" s="115">
        <v>37.551000000000002</v>
      </c>
      <c r="AK28" s="115">
        <v>39.923999999999999</v>
      </c>
      <c r="AL28" s="115">
        <v>39.326999999999998</v>
      </c>
      <c r="AM28" s="115">
        <v>39.268999999999998</v>
      </c>
      <c r="AN28" s="115">
        <v>39.335000000000001</v>
      </c>
      <c r="AO28" s="115">
        <v>39.794800000000002</v>
      </c>
      <c r="AP28" s="115">
        <v>40.283900000000003</v>
      </c>
      <c r="AQ28" s="115">
        <v>41.495699999999999</v>
      </c>
      <c r="AR28" s="115">
        <v>42.29</v>
      </c>
      <c r="AS28" s="115">
        <v>41.866799999999998</v>
      </c>
      <c r="AT28" s="115">
        <v>43.012700000000002</v>
      </c>
      <c r="AU28" s="115">
        <v>43.567599999999999</v>
      </c>
      <c r="AV28" s="115">
        <v>43.902999999999999</v>
      </c>
      <c r="AW28" s="115">
        <v>43.833599999999997</v>
      </c>
      <c r="AX28" s="115">
        <v>44.591000000000001</v>
      </c>
      <c r="AY28" s="115">
        <v>44.249499999999998</v>
      </c>
      <c r="AZ28" s="115">
        <v>43.354100000000003</v>
      </c>
      <c r="BA28" s="115">
        <v>43.459499999999998</v>
      </c>
      <c r="BB28" s="115">
        <v>45.168100000000003</v>
      </c>
      <c r="BC28" s="115">
        <v>46.061</v>
      </c>
      <c r="BD28" s="115">
        <v>46.639499999999998</v>
      </c>
      <c r="BE28" s="115">
        <v>47.734000000000002</v>
      </c>
      <c r="BF28" s="115">
        <v>48.984000000000002</v>
      </c>
      <c r="BG28" s="115">
        <v>49.097099999999998</v>
      </c>
      <c r="BH28" s="115">
        <v>49.232199999999999</v>
      </c>
      <c r="BI28" s="115">
        <v>48.798499999999997</v>
      </c>
      <c r="BJ28" s="115">
        <v>48.476199999999999</v>
      </c>
      <c r="BK28" s="115">
        <v>48.274999999999999</v>
      </c>
      <c r="BL28" s="115">
        <v>48.978999999999999</v>
      </c>
      <c r="BM28" s="115">
        <v>48.316800000000001</v>
      </c>
      <c r="BN28" s="115">
        <v>47.771099999999997</v>
      </c>
      <c r="BO28" s="115">
        <v>47.591099999999997</v>
      </c>
      <c r="BP28" s="115">
        <v>46.9343</v>
      </c>
      <c r="BQ28" s="115">
        <v>47.74</v>
      </c>
      <c r="BR28" s="115">
        <v>48.040500000000002</v>
      </c>
      <c r="BS28" s="115">
        <v>43.557699999999997</v>
      </c>
      <c r="BT28" s="115">
        <v>41.818800000000003</v>
      </c>
      <c r="BU28" s="115">
        <v>43.066600000000001</v>
      </c>
      <c r="BV28" s="115">
        <v>43.333599999999997</v>
      </c>
      <c r="BW28" s="115">
        <v>45.686900000000001</v>
      </c>
      <c r="BX28" s="115">
        <v>44.701799999999999</v>
      </c>
      <c r="BY28" s="115">
        <v>41.885599999999997</v>
      </c>
      <c r="BZ28" s="115">
        <v>42.515500000000003</v>
      </c>
      <c r="CA28" s="115">
        <v>42.244399999999999</v>
      </c>
      <c r="CB28" s="115">
        <v>41.433900000000001</v>
      </c>
      <c r="CC28" s="115">
        <v>42.739100000000001</v>
      </c>
      <c r="CD28" s="115">
        <v>42.6708</v>
      </c>
      <c r="CE28" s="115">
        <v>42.601999999999997</v>
      </c>
      <c r="CF28" s="115">
        <v>43.5608</v>
      </c>
      <c r="CG28" s="115">
        <v>43.8474</v>
      </c>
      <c r="CH28" s="115">
        <v>43.926299999999998</v>
      </c>
      <c r="CI28" s="115">
        <v>44.148360000000004</v>
      </c>
      <c r="CJ28" s="115">
        <v>43.427940909090907</v>
      </c>
      <c r="CK28" s="115">
        <v>43.696795652173911</v>
      </c>
      <c r="CL28" s="115">
        <v>43.597209999999997</v>
      </c>
      <c r="CM28" s="115">
        <v>43.069500000000005</v>
      </c>
      <c r="CN28" s="115">
        <v>42.462459090909086</v>
      </c>
      <c r="CO28" s="115">
        <v>42.148665000000001</v>
      </c>
      <c r="CP28" s="115">
        <v>43.081000000000003</v>
      </c>
      <c r="CQ28" s="115">
        <v>39.937895645536898</v>
      </c>
      <c r="CR28" s="115">
        <v>39.55914237400696</v>
      </c>
      <c r="CS28" s="115">
        <v>39.417372924900988</v>
      </c>
      <c r="CT28" s="115">
        <v>38.49104492208825</v>
      </c>
      <c r="CU28" s="115">
        <v>38.97069638078392</v>
      </c>
      <c r="CV28" s="115">
        <v>39.530661053928846</v>
      </c>
      <c r="CW28" s="115">
        <v>38.868183072311083</v>
      </c>
      <c r="CX28" s="115">
        <v>37.761709799743528</v>
      </c>
      <c r="CY28" s="115">
        <v>35.791531683946189</v>
      </c>
      <c r="CZ28" s="115">
        <v>34.818135279916362</v>
      </c>
      <c r="DA28" s="115">
        <v>33.977819673215414</v>
      </c>
      <c r="DB28" s="115">
        <v>32.883559788158692</v>
      </c>
      <c r="DC28" s="115">
        <v>32.624999958574001</v>
      </c>
      <c r="DD28" s="115">
        <v>31.386385145052337</v>
      </c>
      <c r="DE28" s="115">
        <v>30.762696631073489</v>
      </c>
      <c r="DF28" s="115">
        <v>29.640542669905425</v>
      </c>
      <c r="DG28" s="115">
        <v>32.244454953418689</v>
      </c>
      <c r="DH28" s="115">
        <v>34.977597749648723</v>
      </c>
      <c r="DI28" s="115">
        <v>35.163721608102499</v>
      </c>
      <c r="DJ28" s="115">
        <v>36.125749987164085</v>
      </c>
      <c r="DK28" s="115">
        <v>36.220702657724836</v>
      </c>
      <c r="DL28" s="115">
        <v>36.126301119529508</v>
      </c>
      <c r="DM28" s="115">
        <v>36.049917131966311</v>
      </c>
      <c r="DN28" s="115">
        <v>36.916167044965121</v>
      </c>
      <c r="DO28" s="115">
        <v>38.064691042077662</v>
      </c>
      <c r="DP28" s="115">
        <v>37.64769739794221</v>
      </c>
      <c r="DQ28" s="115">
        <v>36.969313871329348</v>
      </c>
      <c r="DR28" s="115">
        <v>37.225592061956483</v>
      </c>
      <c r="DS28" s="115">
        <v>37.210445991888079</v>
      </c>
      <c r="DT28" s="115">
        <v>36.666096770288704</v>
      </c>
      <c r="DU28" s="115">
        <v>36.022249790839226</v>
      </c>
      <c r="DV28" s="115">
        <v>35.806882000353134</v>
      </c>
      <c r="DW28" s="115">
        <v>36.956361437067514</v>
      </c>
      <c r="DX28" s="115">
        <v>37.708752624508335</v>
      </c>
      <c r="DY28" s="115">
        <v>37.851470044382765</v>
      </c>
      <c r="DZ28" s="115">
        <v>37.055406761635638</v>
      </c>
      <c r="EA28" s="115">
        <v>36.636093107459786</v>
      </c>
      <c r="EB28" s="115">
        <v>36.121856765613202</v>
      </c>
      <c r="EC28" s="115">
        <v>36.139413997896391</v>
      </c>
      <c r="ED28" s="115">
        <v>36.515088280192664</v>
      </c>
      <c r="EE28" s="115">
        <v>36.267638309254338</v>
      </c>
      <c r="EF28" s="115">
        <v>35.931483109352989</v>
      </c>
      <c r="EG28" s="115">
        <v>36.00006798371323</v>
      </c>
      <c r="EH28" s="115">
        <v>35.966403211027568</v>
      </c>
      <c r="EI28" s="115">
        <v>35.681713379140021</v>
      </c>
      <c r="EJ28" s="115">
        <v>35.600340719629031</v>
      </c>
      <c r="EK28" s="115">
        <v>35.358600017449248</v>
      </c>
      <c r="EL28" s="115">
        <v>35.483629022743216</v>
      </c>
      <c r="EM28" s="115">
        <v>35.453118439564733</v>
      </c>
      <c r="EN28" s="115">
        <v>35.593206610488338</v>
      </c>
      <c r="EO28" s="115">
        <v>35.907769654866676</v>
      </c>
      <c r="EP28" s="115">
        <v>36.029052333320266</v>
      </c>
      <c r="EQ28" s="115">
        <v>35.879953383956739</v>
      </c>
      <c r="ER28" s="115">
        <v>35.781862824863019</v>
      </c>
      <c r="ES28" s="115">
        <v>36.209716382352909</v>
      </c>
      <c r="ET28" s="115">
        <v>36.922384606408912</v>
      </c>
      <c r="EU28" s="115">
        <v>39.596591888220843</v>
      </c>
      <c r="EV28" s="115">
        <v>39.608453700802521</v>
      </c>
      <c r="EW28" s="115">
        <v>37.190183892662176</v>
      </c>
      <c r="EX28" s="115">
        <v>36.871540151515141</v>
      </c>
      <c r="EY28" s="115">
        <v>35.93185869565216</v>
      </c>
      <c r="EZ28" s="115">
        <v>35.439469047619063</v>
      </c>
      <c r="FA28" s="115">
        <v>34.458628571428576</v>
      </c>
      <c r="FB28" s="115">
        <v>35.583649242424244</v>
      </c>
      <c r="FC28" s="115">
        <v>36.338905263157898</v>
      </c>
      <c r="FD28" s="115">
        <v>36.179286363636351</v>
      </c>
      <c r="FE28" s="115">
        <v>36.152335000000001</v>
      </c>
      <c r="FF28" s="115">
        <v>36.042668421052632</v>
      </c>
      <c r="FG28" s="115">
        <v>36.057649999999995</v>
      </c>
      <c r="FH28" s="115">
        <v>35.791010000000007</v>
      </c>
      <c r="FI28" s="115">
        <v>36.094162121212122</v>
      </c>
      <c r="FJ28" s="115">
        <v>36.240186363636361</v>
      </c>
      <c r="FK28" s="115">
        <v>36.212099999999992</v>
      </c>
      <c r="FL28" s="115">
        <v>35.969122727272733</v>
      </c>
      <c r="FM28" s="115">
        <v>35.958780952380948</v>
      </c>
      <c r="FN28" s="115">
        <v>36.172214285714297</v>
      </c>
      <c r="FO28" s="115">
        <v>36.177633333333333</v>
      </c>
      <c r="FP28" s="115">
        <v>36.213154545454557</v>
      </c>
      <c r="FQ28" s="115">
        <v>35.561447619047627</v>
      </c>
      <c r="FR28" s="115">
        <v>35.439894117647057</v>
      </c>
      <c r="FS28" s="115">
        <v>35.558627272727271</v>
      </c>
      <c r="FT28" s="115">
        <v>35.279310000000002</v>
      </c>
      <c r="FU28" s="115">
        <v>34.749613636363641</v>
      </c>
      <c r="FV28" s="115">
        <v>34.516123809523812</v>
      </c>
      <c r="FW28" s="115">
        <v>33.960390476190469</v>
      </c>
      <c r="FX28" s="115">
        <v>33.14031739130435</v>
      </c>
      <c r="FY28" s="115">
        <v>33.255428571428581</v>
      </c>
      <c r="FZ28" s="115">
        <v>33.808292063492068</v>
      </c>
      <c r="GA28" s="115">
        <v>33.867065000000004</v>
      </c>
      <c r="GB28" s="115">
        <v>33.782739999999997</v>
      </c>
      <c r="GC28" s="115">
        <v>33.201133333333331</v>
      </c>
      <c r="GD28" s="115">
        <v>33.184935294117651</v>
      </c>
      <c r="GE28" s="115">
        <v>33.599780952380947</v>
      </c>
      <c r="GF28" s="115">
        <v>34.447152380952382</v>
      </c>
      <c r="GG28" s="115">
        <v>35.267127272727272</v>
      </c>
      <c r="GH28" s="115">
        <v>35.059314285714287</v>
      </c>
      <c r="GI28" s="115">
        <v>35.058509090909091</v>
      </c>
      <c r="GJ28" s="115">
        <v>35.071950000000001</v>
      </c>
      <c r="GK28" s="115">
        <v>34.887831578947363</v>
      </c>
      <c r="GL28" s="115">
        <v>34.993569565217385</v>
      </c>
      <c r="GM28" s="115">
        <v>34.58719</v>
      </c>
      <c r="GN28" s="115">
        <v>34.451575000000005</v>
      </c>
      <c r="GO28" s="115">
        <v>34.54477</v>
      </c>
      <c r="GP28" s="115">
        <v>35.041316666666674</v>
      </c>
      <c r="GQ28" s="115">
        <v>35.334926315789474</v>
      </c>
      <c r="GR28" s="115">
        <v>35.391572727272724</v>
      </c>
      <c r="GS28" s="115">
        <v>35.669909090909094</v>
      </c>
      <c r="GT28" s="115">
        <v>35.882557894736834</v>
      </c>
      <c r="GU28" s="115">
        <v>35.727249999999998</v>
      </c>
      <c r="GV28" s="115">
        <v>35.643545454545453</v>
      </c>
      <c r="GW28" s="115">
        <v>35.742778947368421</v>
      </c>
      <c r="GX28" s="115">
        <v>35.883989130434777</v>
      </c>
      <c r="GY28" s="115">
        <v>36.480905263157894</v>
      </c>
      <c r="GZ28" s="115">
        <v>36.791025000000005</v>
      </c>
      <c r="HA28" s="115">
        <v>36.983295238095238</v>
      </c>
      <c r="HB28" s="115">
        <v>37.727726315789468</v>
      </c>
      <c r="HC28" s="116">
        <v>37.838364999999996</v>
      </c>
      <c r="HD28" s="115">
        <v>38.17201363636363</v>
      </c>
      <c r="HE28" s="115">
        <v>38.337014999999994</v>
      </c>
      <c r="HF28" s="116">
        <v>38.33650757575758</v>
      </c>
      <c r="HG28" s="115">
        <v>38.067634782608692</v>
      </c>
      <c r="HH28" s="115">
        <v>37.588000000000001</v>
      </c>
      <c r="HI28" s="115">
        <v>37.561377272727263</v>
      </c>
      <c r="HJ28" s="115">
        <v>37.504059090909095</v>
      </c>
      <c r="HK28" s="115">
        <v>37.354289999999999</v>
      </c>
      <c r="HL28" s="115">
        <v>36.670890909090922</v>
      </c>
      <c r="HM28" s="115">
        <v>36.791136842105267</v>
      </c>
      <c r="HN28" s="129">
        <v>37.047822222222223</v>
      </c>
      <c r="HO28" s="129">
        <v>37.398000000000003</v>
      </c>
      <c r="HP28" s="129">
        <v>38.207839999999997</v>
      </c>
      <c r="HQ28" s="129">
        <v>38.495399999999997</v>
      </c>
      <c r="HR28" s="129">
        <v>38.912100000000002</v>
      </c>
      <c r="HS28" s="129">
        <v>40.304390909090905</v>
      </c>
      <c r="HT28" s="129">
        <v>39.786263636363643</v>
      </c>
      <c r="HU28" s="129">
        <v>39.394259090909088</v>
      </c>
    </row>
    <row r="29" spans="1:229" ht="21" customHeight="1" x14ac:dyDescent="0.3">
      <c r="A29" s="114" t="s">
        <v>293</v>
      </c>
      <c r="B29" s="115">
        <v>13.032999999999999</v>
      </c>
      <c r="C29" s="115">
        <v>12.896000000000001</v>
      </c>
      <c r="D29" s="115">
        <v>14.162727272727272</v>
      </c>
      <c r="E29" s="115">
        <v>14.972999999999999</v>
      </c>
      <c r="F29" s="115">
        <v>14.597826086956522</v>
      </c>
      <c r="G29" s="115">
        <v>14.028095238095236</v>
      </c>
      <c r="H29" s="115">
        <v>14.1715</v>
      </c>
      <c r="I29" s="115">
        <v>14.493</v>
      </c>
      <c r="J29" s="115">
        <v>14.914</v>
      </c>
      <c r="K29" s="115">
        <v>15.263499999999999</v>
      </c>
      <c r="L29" s="115">
        <v>15.872</v>
      </c>
      <c r="M29" s="115">
        <v>15.72</v>
      </c>
      <c r="N29" s="115">
        <v>15.5875</v>
      </c>
      <c r="O29" s="115">
        <v>15.382999999999999</v>
      </c>
      <c r="P29" s="115">
        <v>16.131</v>
      </c>
      <c r="Q29" s="115">
        <v>16.722999999999999</v>
      </c>
      <c r="R29" s="115">
        <v>17.559000000000001</v>
      </c>
      <c r="S29" s="115">
        <v>17.260999999999999</v>
      </c>
      <c r="T29" s="115">
        <v>17.262</v>
      </c>
      <c r="U29" s="115">
        <v>17.518000000000001</v>
      </c>
      <c r="V29" s="115">
        <v>18.094999999999999</v>
      </c>
      <c r="W29" s="115">
        <v>17.77</v>
      </c>
      <c r="X29" s="115">
        <v>17.911000000000001</v>
      </c>
      <c r="Y29" s="115">
        <v>18.167000000000002</v>
      </c>
      <c r="Z29" s="115">
        <v>17.675000000000001</v>
      </c>
      <c r="AA29" s="115">
        <v>17.754999999999999</v>
      </c>
      <c r="AB29" s="115">
        <v>17.506</v>
      </c>
      <c r="AC29" s="115">
        <v>18.006</v>
      </c>
      <c r="AD29" s="115">
        <v>18.602</v>
      </c>
      <c r="AE29" s="115">
        <v>18.888000000000002</v>
      </c>
      <c r="AF29" s="115">
        <v>19.125</v>
      </c>
      <c r="AG29" s="115">
        <v>19.846</v>
      </c>
      <c r="AH29" s="115">
        <v>20.285</v>
      </c>
      <c r="AI29" s="115">
        <v>20.606000000000002</v>
      </c>
      <c r="AJ29" s="115">
        <v>20.34</v>
      </c>
      <c r="AK29" s="115">
        <v>21.437000000000001</v>
      </c>
      <c r="AL29" s="115">
        <v>21.263000000000002</v>
      </c>
      <c r="AM29" s="115">
        <v>21.292999999999999</v>
      </c>
      <c r="AN29" s="115">
        <v>21.096800000000002</v>
      </c>
      <c r="AO29" s="115">
        <v>20.357600000000001</v>
      </c>
      <c r="AP29" s="115">
        <v>20.982199999999999</v>
      </c>
      <c r="AQ29" s="115">
        <v>21.2376</v>
      </c>
      <c r="AR29" s="115">
        <v>21.500499999999999</v>
      </c>
      <c r="AS29" s="115">
        <v>21.2958</v>
      </c>
      <c r="AT29" s="115">
        <v>21.538599999999999</v>
      </c>
      <c r="AU29" s="115">
        <v>21.349499999999999</v>
      </c>
      <c r="AV29" s="115">
        <v>20.96</v>
      </c>
      <c r="AW29" s="115">
        <v>19.901399999999999</v>
      </c>
      <c r="AX29" s="115">
        <v>19.489999999999998</v>
      </c>
      <c r="AY29" s="115">
        <v>19.771799999999999</v>
      </c>
      <c r="AZ29" s="115">
        <v>19.425000000000001</v>
      </c>
      <c r="BA29" s="115">
        <v>19.514299999999999</v>
      </c>
      <c r="BB29" s="115">
        <v>20.553799999999999</v>
      </c>
      <c r="BC29" s="115">
        <v>21.561900000000001</v>
      </c>
      <c r="BD29" s="115">
        <v>21.905200000000001</v>
      </c>
      <c r="BE29" s="115">
        <v>22.344000000000001</v>
      </c>
      <c r="BF29" s="115">
        <v>23.268999999999998</v>
      </c>
      <c r="BG29" s="115">
        <v>23.484300000000001</v>
      </c>
      <c r="BH29" s="115">
        <v>23.367799999999999</v>
      </c>
      <c r="BI29" s="115">
        <v>23.218</v>
      </c>
      <c r="BJ29" s="115">
        <v>24.038599999999999</v>
      </c>
      <c r="BK29" s="115">
        <v>23.4041</v>
      </c>
      <c r="BL29" s="115">
        <v>24.257000000000001</v>
      </c>
      <c r="BM29" s="115">
        <v>25.135899999999999</v>
      </c>
      <c r="BN29" s="115">
        <v>23.023800000000001</v>
      </c>
      <c r="BO29" s="115">
        <v>22.616299999999999</v>
      </c>
      <c r="BP29" s="115">
        <v>23.573699999999999</v>
      </c>
      <c r="BQ29" s="115">
        <v>23.472000000000001</v>
      </c>
      <c r="BR29" s="115">
        <v>23.108000000000001</v>
      </c>
      <c r="BS29" s="115">
        <v>22.579000000000001</v>
      </c>
      <c r="BT29" s="115">
        <v>22.976199999999999</v>
      </c>
      <c r="BU29" s="115">
        <v>21.915099999999999</v>
      </c>
      <c r="BV29" s="115">
        <v>21.020900000000001</v>
      </c>
      <c r="BW29" s="115">
        <v>21.535699999999999</v>
      </c>
      <c r="BX29" s="115">
        <v>21.2178</v>
      </c>
      <c r="BY29" s="115">
        <v>20.662700000000001</v>
      </c>
      <c r="BZ29" s="115">
        <v>19.956700000000001</v>
      </c>
      <c r="CA29" s="115">
        <v>19.9053</v>
      </c>
      <c r="CB29" s="115">
        <v>18.831800000000001</v>
      </c>
      <c r="CC29" s="115">
        <v>18.3918</v>
      </c>
      <c r="CD29" s="115">
        <v>18.1919</v>
      </c>
      <c r="CE29" s="115">
        <v>18.204899999999999</v>
      </c>
      <c r="CF29" s="115">
        <v>17.430399999999999</v>
      </c>
      <c r="CG29" s="115">
        <v>18.282499999999999</v>
      </c>
      <c r="CH29" s="115">
        <v>19.594899999999999</v>
      </c>
      <c r="CI29" s="115">
        <v>20.31541</v>
      </c>
      <c r="CJ29" s="115">
        <v>21.17899090909091</v>
      </c>
      <c r="CK29" s="115">
        <v>21.218604347826087</v>
      </c>
      <c r="CL29" s="115">
        <v>22.087624999999999</v>
      </c>
      <c r="CM29" s="115">
        <v>23.580414285714284</v>
      </c>
      <c r="CN29" s="115">
        <v>23.163427272727272</v>
      </c>
      <c r="CO29" s="115">
        <v>22.614079999999998</v>
      </c>
      <c r="CP29" s="115">
        <v>23.228000000000002</v>
      </c>
      <c r="CQ29" s="115">
        <v>22.79133266136451</v>
      </c>
      <c r="CR29" s="115">
        <v>22.424207013579487</v>
      </c>
      <c r="CS29" s="115">
        <v>22.823253841367944</v>
      </c>
      <c r="CT29" s="115">
        <v>22.973056234598953</v>
      </c>
      <c r="CU29" s="115">
        <v>23.822062415806265</v>
      </c>
      <c r="CV29" s="115">
        <v>23.589311083054984</v>
      </c>
      <c r="CW29" s="115">
        <v>23.793835037775153</v>
      </c>
      <c r="CX29" s="115">
        <v>23.274291373665559</v>
      </c>
      <c r="CY29" s="115">
        <v>22.112259899809359</v>
      </c>
      <c r="CZ29" s="115">
        <v>22.785644805416275</v>
      </c>
      <c r="DA29" s="115">
        <v>22.792081135036174</v>
      </c>
      <c r="DB29" s="115">
        <v>23.442328186606861</v>
      </c>
      <c r="DC29" s="115">
        <v>24.460672710278985</v>
      </c>
      <c r="DD29" s="115">
        <v>24.120391648367526</v>
      </c>
      <c r="DE29" s="115">
        <v>23.750727086432804</v>
      </c>
      <c r="DF29" s="115">
        <v>23.363209777267983</v>
      </c>
      <c r="DG29" s="115">
        <v>22.861925431318667</v>
      </c>
      <c r="DH29" s="115">
        <v>23.097784775065428</v>
      </c>
      <c r="DI29" s="115">
        <v>24.042255927728966</v>
      </c>
      <c r="DJ29" s="115">
        <v>24.806628818071388</v>
      </c>
      <c r="DK29" s="115">
        <v>24.389100847014763</v>
      </c>
      <c r="DL29" s="115">
        <v>24.333652215716523</v>
      </c>
      <c r="DM29" s="115">
        <v>23.295605160487639</v>
      </c>
      <c r="DN29" s="115">
        <v>24.137815669503901</v>
      </c>
      <c r="DO29" s="115">
        <v>25.319302708733598</v>
      </c>
      <c r="DP29" s="115">
        <v>25.489887082763506</v>
      </c>
      <c r="DQ29" s="115">
        <v>25.361603913014918</v>
      </c>
      <c r="DR29" s="115">
        <v>25.718963731262924</v>
      </c>
      <c r="DS29" s="115">
        <v>25.892300488251333</v>
      </c>
      <c r="DT29" s="115">
        <v>26.020411039298885</v>
      </c>
      <c r="DU29" s="115">
        <v>26.029166852436511</v>
      </c>
      <c r="DV29" s="115">
        <v>26.038909275979535</v>
      </c>
      <c r="DW29" s="115">
        <v>26.040100052111107</v>
      </c>
      <c r="DX29" s="115">
        <v>26.691449571038891</v>
      </c>
      <c r="DY29" s="115">
        <v>26.046193761792928</v>
      </c>
      <c r="DZ29" s="115">
        <v>24.837505363238886</v>
      </c>
      <c r="EA29" s="115">
        <v>24.895025412248788</v>
      </c>
      <c r="EB29" s="115">
        <v>24.818443941531747</v>
      </c>
      <c r="EC29" s="115">
        <v>25.510332003805559</v>
      </c>
      <c r="ED29" s="115">
        <v>25.81056567608454</v>
      </c>
      <c r="EE29" s="115">
        <v>25.692442795211111</v>
      </c>
      <c r="EF29" s="115">
        <v>25.363928138230161</v>
      </c>
      <c r="EG29" s="115">
        <v>25.551446357657891</v>
      </c>
      <c r="EH29" s="115">
        <v>25.557016947320989</v>
      </c>
      <c r="EI29" s="115">
        <v>26.129053806464913</v>
      </c>
      <c r="EJ29" s="115">
        <v>26.41463017083333</v>
      </c>
      <c r="EK29" s="115">
        <v>26.447369924103278</v>
      </c>
      <c r="EL29" s="115">
        <v>26.612299054678733</v>
      </c>
      <c r="EM29" s="115">
        <v>26.881993364582225</v>
      </c>
      <c r="EN29" s="115">
        <v>26.256316796132495</v>
      </c>
      <c r="EO29" s="115">
        <v>25.849481770838391</v>
      </c>
      <c r="EP29" s="115">
        <v>25.184205886664145</v>
      </c>
      <c r="EQ29" s="115">
        <v>25.119393191177778</v>
      </c>
      <c r="ER29" s="115">
        <v>24.969745873751766</v>
      </c>
      <c r="ES29" s="115">
        <v>25.127509232477784</v>
      </c>
      <c r="ET29" s="115">
        <v>25.051283573924184</v>
      </c>
      <c r="EU29" s="115">
        <v>26.999128420412262</v>
      </c>
      <c r="EV29" s="115">
        <v>27.926113636363638</v>
      </c>
      <c r="EW29" s="115">
        <v>26.428923533333336</v>
      </c>
      <c r="EX29" s="115">
        <v>25.095877777777776</v>
      </c>
      <c r="EY29" s="115">
        <v>24.084295652173928</v>
      </c>
      <c r="EZ29" s="115">
        <v>23.662931216931213</v>
      </c>
      <c r="FA29" s="115">
        <v>22.874161904761909</v>
      </c>
      <c r="FB29" s="115">
        <v>24.313945959595955</v>
      </c>
      <c r="FC29" s="115">
        <v>24.256773684210529</v>
      </c>
      <c r="FD29" s="115">
        <v>24.843150000000001</v>
      </c>
      <c r="FE29" s="115">
        <v>24.077640000000006</v>
      </c>
      <c r="FF29" s="115">
        <v>24.254894736842104</v>
      </c>
      <c r="FG29" s="115">
        <v>24.487895454545455</v>
      </c>
      <c r="FH29" s="115">
        <v>24.857639999999996</v>
      </c>
      <c r="FI29" s="115">
        <v>24.605881313131317</v>
      </c>
      <c r="FJ29" s="115">
        <v>25.621095454545458</v>
      </c>
      <c r="FK29" s="115">
        <v>26.074574999999999</v>
      </c>
      <c r="FL29" s="115">
        <v>26.305627272727278</v>
      </c>
      <c r="FM29" s="115">
        <v>26.597980952380958</v>
      </c>
      <c r="FN29" s="115">
        <v>26.214199999999998</v>
      </c>
      <c r="FO29" s="115">
        <v>26.286304761904766</v>
      </c>
      <c r="FP29" s="115">
        <v>26.008818181818182</v>
      </c>
      <c r="FQ29" s="115">
        <v>26.249819047619049</v>
      </c>
      <c r="FR29" s="115">
        <v>26.479970588235293</v>
      </c>
      <c r="FS29" s="115">
        <v>25.576377272727271</v>
      </c>
      <c r="FT29" s="115">
        <v>25.387839999999997</v>
      </c>
      <c r="FU29" s="115">
        <v>24.873022727272726</v>
      </c>
      <c r="FV29" s="115">
        <v>25.745214285714287</v>
      </c>
      <c r="FW29" s="115">
        <v>25.863576190476195</v>
      </c>
      <c r="FX29" s="115">
        <v>25.013873913043479</v>
      </c>
      <c r="FY29" s="115">
        <v>24.782814285714284</v>
      </c>
      <c r="FZ29" s="115">
        <v>24.584971428571436</v>
      </c>
      <c r="GA29" s="115">
        <v>24.085895000000001</v>
      </c>
      <c r="GB29" s="115">
        <v>24.194345000000002</v>
      </c>
      <c r="GC29" s="115">
        <v>24.697649999999996</v>
      </c>
      <c r="GD29" s="115">
        <v>24.516558823529415</v>
      </c>
      <c r="GE29" s="115">
        <v>24.600561904761911</v>
      </c>
      <c r="GF29" s="115">
        <v>25.06101428571429</v>
      </c>
      <c r="GG29" s="115">
        <v>24.610900000000004</v>
      </c>
      <c r="GH29" s="115">
        <v>24.572314285714285</v>
      </c>
      <c r="GI29" s="115">
        <v>23.933599999999998</v>
      </c>
      <c r="GJ29" s="115">
        <v>23.519763636363642</v>
      </c>
      <c r="GK29" s="115">
        <v>23.174873684210528</v>
      </c>
      <c r="GL29" s="115">
        <v>23.068904347826084</v>
      </c>
      <c r="GM29" s="115">
        <v>23.953884999999996</v>
      </c>
      <c r="GN29" s="115">
        <v>24.004555000000003</v>
      </c>
      <c r="GO29" s="115">
        <v>23.776779999999995</v>
      </c>
      <c r="GP29" s="115">
        <v>23.960055555555556</v>
      </c>
      <c r="GQ29" s="115">
        <v>24.205956725146198</v>
      </c>
      <c r="GR29" s="115">
        <v>24.001149999999996</v>
      </c>
      <c r="GS29" s="115">
        <v>23.634527272727272</v>
      </c>
      <c r="GT29" s="115">
        <v>24.019836842105263</v>
      </c>
      <c r="GU29" s="115">
        <v>24.61151818181818</v>
      </c>
      <c r="GV29" s="115">
        <v>23.659563636363643</v>
      </c>
      <c r="GW29" s="115">
        <v>23.523405263157894</v>
      </c>
      <c r="GX29" s="115">
        <v>23.549182608695652</v>
      </c>
      <c r="GY29" s="115">
        <v>23.869326315789476</v>
      </c>
      <c r="GZ29" s="115">
        <v>24.560659999999995</v>
      </c>
      <c r="HA29" s="115">
        <v>24.677633333333336</v>
      </c>
      <c r="HB29" s="115">
        <v>24.311684210526316</v>
      </c>
      <c r="HC29" s="116">
        <v>23.697205</v>
      </c>
      <c r="HD29" s="115">
        <v>24.378986363636372</v>
      </c>
      <c r="HE29" s="115">
        <v>24.854155000000006</v>
      </c>
      <c r="HF29" s="116">
        <v>26.239413636363643</v>
      </c>
      <c r="HG29" s="115">
        <v>26.853852173913037</v>
      </c>
      <c r="HH29" s="115">
        <v>26.759190476190479</v>
      </c>
      <c r="HI29" s="115">
        <v>27.137299999999996</v>
      </c>
      <c r="HJ29" s="115">
        <v>27.025145454545452</v>
      </c>
      <c r="HK29" s="115">
        <v>28.009140000000002</v>
      </c>
      <c r="HL29" s="115">
        <v>28.661009090909086</v>
      </c>
      <c r="HM29" s="115">
        <v>28.994315789473681</v>
      </c>
      <c r="HN29" s="129">
        <v>29.430772222222224</v>
      </c>
      <c r="HO29" s="129">
        <v>29.260259999999999</v>
      </c>
      <c r="HP29" s="129">
        <v>29.409049999999997</v>
      </c>
      <c r="HQ29" s="129">
        <v>29.845354999999994</v>
      </c>
      <c r="HR29" s="129">
        <v>29.832790909090907</v>
      </c>
      <c r="HS29" s="129">
        <v>30.431868181818185</v>
      </c>
      <c r="HT29" s="129">
        <v>30.303954545454541</v>
      </c>
      <c r="HU29" s="129">
        <v>30.622127272727276</v>
      </c>
    </row>
    <row r="30" spans="1:229" ht="21" customHeight="1" x14ac:dyDescent="0.3">
      <c r="A30" s="114" t="s">
        <v>294</v>
      </c>
      <c r="B30" s="115">
        <v>16.757999999999999</v>
      </c>
      <c r="C30" s="115">
        <v>16.849</v>
      </c>
      <c r="D30" s="115">
        <v>17.078181818181818</v>
      </c>
      <c r="E30" s="115">
        <v>17.166499999999999</v>
      </c>
      <c r="F30" s="115">
        <v>17.343478260869563</v>
      </c>
      <c r="G30" s="115">
        <v>17.231428571428573</v>
      </c>
      <c r="H30" s="115">
        <v>17.103999999999999</v>
      </c>
      <c r="I30" s="115">
        <v>16.911999999999999</v>
      </c>
      <c r="J30" s="115">
        <v>17.032</v>
      </c>
      <c r="K30" s="118">
        <v>17.073</v>
      </c>
      <c r="L30" s="118">
        <v>16.913</v>
      </c>
      <c r="M30" s="118">
        <v>16.271000000000001</v>
      </c>
      <c r="N30" s="118">
        <v>16.052</v>
      </c>
      <c r="O30" s="118">
        <v>15.747999999999999</v>
      </c>
      <c r="P30" s="118">
        <v>16.222999999999999</v>
      </c>
      <c r="Q30" s="118">
        <v>16.672000000000001</v>
      </c>
      <c r="R30" s="118">
        <v>17.152999999999999</v>
      </c>
      <c r="S30" s="118">
        <v>16.992000000000001</v>
      </c>
      <c r="T30" s="118">
        <v>17.003</v>
      </c>
      <c r="U30" s="115">
        <v>16.86</v>
      </c>
      <c r="V30" s="115">
        <v>16.742000000000001</v>
      </c>
      <c r="W30" s="115">
        <v>16.170999999999999</v>
      </c>
      <c r="X30" s="115">
        <v>15.781000000000001</v>
      </c>
      <c r="Y30" s="115">
        <v>15.609</v>
      </c>
      <c r="Z30" s="115">
        <v>15.728999999999999</v>
      </c>
      <c r="AA30" s="115">
        <v>16.440999999999999</v>
      </c>
      <c r="AB30" s="115">
        <v>16.666</v>
      </c>
      <c r="AC30" s="115">
        <v>16.776</v>
      </c>
      <c r="AD30" s="115">
        <v>16.826000000000001</v>
      </c>
      <c r="AE30" s="115">
        <v>16.875</v>
      </c>
      <c r="AF30" s="115">
        <v>17.148</v>
      </c>
      <c r="AG30" s="115">
        <v>17.349</v>
      </c>
      <c r="AH30" s="115">
        <v>17.59</v>
      </c>
      <c r="AI30" s="115">
        <v>17.577000000000002</v>
      </c>
      <c r="AJ30" s="115">
        <v>17.684999999999999</v>
      </c>
      <c r="AK30" s="115">
        <v>18.064</v>
      </c>
      <c r="AL30" s="115">
        <v>17.914999999999999</v>
      </c>
      <c r="AM30" s="115">
        <v>17.977</v>
      </c>
      <c r="AN30" s="115">
        <v>17.850000000000001</v>
      </c>
      <c r="AO30" s="115">
        <v>17.839500000000001</v>
      </c>
      <c r="AP30" s="115">
        <v>18.196999999999999</v>
      </c>
      <c r="AQ30" s="115">
        <v>18.1129</v>
      </c>
      <c r="AR30" s="115">
        <v>18.2514</v>
      </c>
      <c r="AS30" s="115">
        <v>18.247900000000001</v>
      </c>
      <c r="AT30" s="115">
        <v>18.5914</v>
      </c>
      <c r="AU30" s="115">
        <v>19.083300000000001</v>
      </c>
      <c r="AV30" s="115">
        <v>19.158000000000001</v>
      </c>
      <c r="AW30" s="115">
        <v>19.287700000000001</v>
      </c>
      <c r="AX30" s="115">
        <v>19.578499999999998</v>
      </c>
      <c r="AY30" s="115">
        <v>19.8873</v>
      </c>
      <c r="AZ30" s="115">
        <v>19.724499999999999</v>
      </c>
      <c r="BA30" s="115">
        <v>19.9786</v>
      </c>
      <c r="BB30" s="115">
        <v>20.5943</v>
      </c>
      <c r="BC30" s="115">
        <v>20.898599999999998</v>
      </c>
      <c r="BD30" s="115">
        <v>21.0367</v>
      </c>
      <c r="BE30" s="115">
        <v>21.553999999999998</v>
      </c>
      <c r="BF30" s="115">
        <v>21.919499999999999</v>
      </c>
      <c r="BG30" s="115">
        <v>22.117100000000001</v>
      </c>
      <c r="BH30" s="115">
        <v>22.1433</v>
      </c>
      <c r="BI30" s="115">
        <v>22.0395</v>
      </c>
      <c r="BJ30" s="115">
        <v>21.8886</v>
      </c>
      <c r="BK30" s="115">
        <v>21.153199999999998</v>
      </c>
      <c r="BL30" s="115">
        <v>21.01</v>
      </c>
      <c r="BM30" s="115">
        <v>21.225899999999999</v>
      </c>
      <c r="BN30" s="115">
        <v>20.894200000000001</v>
      </c>
      <c r="BO30" s="115">
        <v>21.465299999999999</v>
      </c>
      <c r="BP30" s="115">
        <v>21.276299999999999</v>
      </c>
      <c r="BQ30" s="115">
        <v>21.388999999999999</v>
      </c>
      <c r="BR30" s="115">
        <v>20.832899999999999</v>
      </c>
      <c r="BS30" s="115">
        <v>20.564599999999999</v>
      </c>
      <c r="BT30" s="115">
        <v>20.558299999999999</v>
      </c>
      <c r="BU30" s="115">
        <v>19.863900000000001</v>
      </c>
      <c r="BV30" s="115">
        <v>19.6126</v>
      </c>
      <c r="BW30" s="115">
        <v>20.411899999999999</v>
      </c>
      <c r="BX30" s="115">
        <v>20.4846</v>
      </c>
      <c r="BY30" s="115">
        <v>20.2439</v>
      </c>
      <c r="BZ30" s="115">
        <v>20.189399999999999</v>
      </c>
      <c r="CA30" s="115">
        <v>20.8127</v>
      </c>
      <c r="CB30" s="115">
        <v>21.0563</v>
      </c>
      <c r="CC30" s="115">
        <v>21.779499999999999</v>
      </c>
      <c r="CD30" s="115">
        <v>22.167999999999999</v>
      </c>
      <c r="CE30" s="115">
        <v>22.247699999999998</v>
      </c>
      <c r="CF30" s="115">
        <v>22.4574</v>
      </c>
      <c r="CG30" s="115">
        <v>22.666899999999998</v>
      </c>
      <c r="CH30" s="115">
        <v>22.898499999999999</v>
      </c>
      <c r="CI30" s="115">
        <v>23.215869999999999</v>
      </c>
      <c r="CJ30" s="115">
        <v>22.954350000000002</v>
      </c>
      <c r="CK30" s="115">
        <v>22.818152173913049</v>
      </c>
      <c r="CL30" s="115">
        <v>22.783004999999996</v>
      </c>
      <c r="CM30" s="115">
        <v>22.594742857142858</v>
      </c>
      <c r="CN30" s="115">
        <v>22.541172727272723</v>
      </c>
      <c r="CO30" s="115">
        <v>22.381464999999999</v>
      </c>
      <c r="CP30" s="115">
        <v>23.966999999999999</v>
      </c>
      <c r="CQ30" s="115">
        <v>23.347333854197903</v>
      </c>
      <c r="CR30" s="115">
        <v>23.213315276628052</v>
      </c>
      <c r="CS30" s="115">
        <v>23.588268337462242</v>
      </c>
      <c r="CT30" s="115">
        <v>23.53592334704534</v>
      </c>
      <c r="CU30" s="115">
        <v>23.854944206084522</v>
      </c>
      <c r="CV30" s="115">
        <v>24.07279162376156</v>
      </c>
      <c r="CW30" s="115">
        <v>24.189805222839485</v>
      </c>
      <c r="CX30" s="115">
        <v>23.893700864554116</v>
      </c>
      <c r="CY30" s="115">
        <v>23.566285037901615</v>
      </c>
      <c r="CZ30" s="115">
        <v>23.226114483969496</v>
      </c>
      <c r="DA30" s="115">
        <v>23.169147918580606</v>
      </c>
      <c r="DB30" s="115">
        <v>23.371055412151382</v>
      </c>
      <c r="DC30" s="115">
        <v>23.85356089154978</v>
      </c>
      <c r="DD30" s="115">
        <v>23.889470006024052</v>
      </c>
      <c r="DE30" s="115">
        <v>23.466031210343861</v>
      </c>
      <c r="DF30" s="115">
        <v>23.277916811514093</v>
      </c>
      <c r="DG30" s="115">
        <v>23.110842372836608</v>
      </c>
      <c r="DH30" s="115">
        <v>23.224538301593022</v>
      </c>
      <c r="DI30" s="115">
        <v>23.557940008873796</v>
      </c>
      <c r="DJ30" s="115">
        <v>23.797147204984149</v>
      </c>
      <c r="DK30" s="115">
        <v>23.699091445814247</v>
      </c>
      <c r="DL30" s="115">
        <v>23.850673088793659</v>
      </c>
      <c r="DM30" s="115">
        <v>23.930066896625945</v>
      </c>
      <c r="DN30" s="115">
        <v>24.308335586712388</v>
      </c>
      <c r="DO30" s="115">
        <v>25.203501901616331</v>
      </c>
      <c r="DP30" s="115">
        <v>25.252874906252195</v>
      </c>
      <c r="DQ30" s="115">
        <v>25.2243074770089</v>
      </c>
      <c r="DR30" s="115">
        <v>25.681510317583857</v>
      </c>
      <c r="DS30" s="115">
        <v>25.893608547441836</v>
      </c>
      <c r="DT30" s="115">
        <v>25.684079968573769</v>
      </c>
      <c r="DU30" s="115">
        <v>25.335873914899469</v>
      </c>
      <c r="DV30" s="115">
        <v>25.115911757682849</v>
      </c>
      <c r="DW30" s="115">
        <v>25.304183094046362</v>
      </c>
      <c r="DX30" s="115">
        <v>25.532959584218283</v>
      </c>
      <c r="DY30" s="115">
        <v>25.367698362767101</v>
      </c>
      <c r="DZ30" s="115">
        <v>25.016859038783956</v>
      </c>
      <c r="EA30" s="115">
        <v>24.968549189287593</v>
      </c>
      <c r="EB30" s="115">
        <v>24.698396054931024</v>
      </c>
      <c r="EC30" s="115">
        <v>24.90887339942083</v>
      </c>
      <c r="ED30" s="115">
        <v>24.928576586985162</v>
      </c>
      <c r="EE30" s="115">
        <v>24.953031571372041</v>
      </c>
      <c r="EF30" s="115">
        <v>24.534856272821891</v>
      </c>
      <c r="EG30" s="115">
        <v>24.265158111141186</v>
      </c>
      <c r="EH30" s="115">
        <v>24.373516629559834</v>
      </c>
      <c r="EI30" s="115">
        <v>24.231200710166863</v>
      </c>
      <c r="EJ30" s="115">
        <v>24.496897112015223</v>
      </c>
      <c r="EK30" s="115">
        <v>24.602893990283004</v>
      </c>
      <c r="EL30" s="115">
        <v>24.721537092905766</v>
      </c>
      <c r="EM30" s="115">
        <v>24.903398537069805</v>
      </c>
      <c r="EN30" s="115">
        <v>24.994709456647435</v>
      </c>
      <c r="EO30" s="115">
        <v>25.135233127606465</v>
      </c>
      <c r="EP30" s="115">
        <v>25.109662260849596</v>
      </c>
      <c r="EQ30" s="115">
        <v>24.780872916808583</v>
      </c>
      <c r="ER30" s="115">
        <v>24.489873706660816</v>
      </c>
      <c r="ES30" s="115">
        <v>24.617977440481173</v>
      </c>
      <c r="ET30" s="115">
        <v>24.839735387485323</v>
      </c>
      <c r="EU30" s="115">
        <v>26.278623872094165</v>
      </c>
      <c r="EV30" s="115">
        <v>27.338440909090913</v>
      </c>
      <c r="EW30" s="115">
        <v>26.858279080260683</v>
      </c>
      <c r="EX30" s="115">
        <v>26.727862662337667</v>
      </c>
      <c r="EY30" s="115">
        <v>26.650708337314867</v>
      </c>
      <c r="EZ30" s="115">
        <v>25.900880952380938</v>
      </c>
      <c r="FA30" s="115">
        <v>25.564565986394559</v>
      </c>
      <c r="FB30" s="115">
        <v>26.033160064935068</v>
      </c>
      <c r="FC30" s="115">
        <v>26.223342105263161</v>
      </c>
      <c r="FD30" s="115">
        <v>26.207677272727278</v>
      </c>
      <c r="FE30" s="115">
        <v>25.760129999999997</v>
      </c>
      <c r="FF30" s="115">
        <v>26.077794736842112</v>
      </c>
      <c r="FG30" s="115">
        <v>26.558777272727276</v>
      </c>
      <c r="FH30" s="115">
        <v>26.745614999999997</v>
      </c>
      <c r="FI30" s="115">
        <v>26.471290909090907</v>
      </c>
      <c r="FJ30" s="115">
        <v>26.973313636363638</v>
      </c>
      <c r="FK30" s="115">
        <v>27.146269999999998</v>
      </c>
      <c r="FL30" s="115">
        <v>27.059390909090908</v>
      </c>
      <c r="FM30" s="115">
        <v>26.823790476190478</v>
      </c>
      <c r="FN30" s="115">
        <v>26.523409523809523</v>
      </c>
      <c r="FO30" s="115">
        <v>26.120490476190472</v>
      </c>
      <c r="FP30" s="115">
        <v>25.787895454545449</v>
      </c>
      <c r="FQ30" s="115">
        <v>25.848395238095243</v>
      </c>
      <c r="FR30" s="115">
        <v>25.943735294117648</v>
      </c>
      <c r="FS30" s="115">
        <v>26.007822727272732</v>
      </c>
      <c r="FT30" s="115">
        <v>26.073185000000002</v>
      </c>
      <c r="FU30" s="115">
        <v>25.750749999999996</v>
      </c>
      <c r="FV30" s="115">
        <v>25.847038095238098</v>
      </c>
      <c r="FW30" s="115">
        <v>25.716714285714289</v>
      </c>
      <c r="FX30" s="115">
        <v>25.219852173913043</v>
      </c>
      <c r="FY30" s="115">
        <v>25.343523809523813</v>
      </c>
      <c r="FZ30" s="115">
        <v>25.636026373626372</v>
      </c>
      <c r="GA30" s="115">
        <v>25.807914999999998</v>
      </c>
      <c r="GB30" s="115">
        <v>25.813679999999998</v>
      </c>
      <c r="GC30" s="115">
        <v>25.76742777777778</v>
      </c>
      <c r="GD30" s="115">
        <v>25.448664705882358</v>
      </c>
      <c r="GE30" s="115">
        <v>25.808376190476185</v>
      </c>
      <c r="GF30" s="115">
        <v>26.26700952380952</v>
      </c>
      <c r="GG30" s="115">
        <v>26.430113636363636</v>
      </c>
      <c r="GH30" s="115">
        <v>26.236695238095237</v>
      </c>
      <c r="GI30" s="115">
        <v>25.832627272727276</v>
      </c>
      <c r="GJ30" s="115">
        <v>25.729827272727277</v>
      </c>
      <c r="GK30" s="115">
        <v>25.587857894736842</v>
      </c>
      <c r="GL30" s="115">
        <v>25.583630434782613</v>
      </c>
      <c r="GM30" s="115">
        <v>25.683910000000004</v>
      </c>
      <c r="GN30" s="115">
        <v>25.643149999999999</v>
      </c>
      <c r="GO30" s="115">
        <v>25.830470000000002</v>
      </c>
      <c r="GP30" s="115">
        <v>25.882266666666666</v>
      </c>
      <c r="GQ30" s="115">
        <v>26.15033201754386</v>
      </c>
      <c r="GR30" s="115">
        <v>26.314722727272727</v>
      </c>
      <c r="GS30" s="115">
        <v>26.257545454545451</v>
      </c>
      <c r="GT30" s="115">
        <v>26.693863157894736</v>
      </c>
      <c r="GU30" s="115">
        <v>27.016154545454548</v>
      </c>
      <c r="GV30" s="115">
        <v>26.533645454545454</v>
      </c>
      <c r="GW30" s="115">
        <v>26.845684210526315</v>
      </c>
      <c r="GX30" s="115">
        <v>27.086714130434782</v>
      </c>
      <c r="GY30" s="115">
        <v>27.353099999999994</v>
      </c>
      <c r="GZ30" s="115">
        <v>27.457869999999996</v>
      </c>
      <c r="HA30" s="115">
        <v>27.623647619047617</v>
      </c>
      <c r="HB30" s="115">
        <v>27.317347368421057</v>
      </c>
      <c r="HC30" s="116">
        <v>27.639085000000001</v>
      </c>
      <c r="HD30" s="115">
        <v>28.478668181818179</v>
      </c>
      <c r="HE30" s="115">
        <v>28.793009999999999</v>
      </c>
      <c r="HF30" s="116">
        <v>29.242554924242416</v>
      </c>
      <c r="HG30" s="115">
        <v>29.397534782608687</v>
      </c>
      <c r="HH30" s="115">
        <v>29.609195238095243</v>
      </c>
      <c r="HI30" s="115">
        <v>29.751777272727278</v>
      </c>
      <c r="HJ30" s="115">
        <v>29.93196363636363</v>
      </c>
      <c r="HK30" s="115">
        <v>30.250774999999997</v>
      </c>
      <c r="HL30" s="115">
        <v>30.320799999999998</v>
      </c>
      <c r="HM30" s="115">
        <v>30.379668421052632</v>
      </c>
      <c r="HN30" s="129">
        <v>30.56494444444445</v>
      </c>
      <c r="HO30" s="129">
        <v>30.536444999999997</v>
      </c>
      <c r="HP30" s="129">
        <v>30.917400000000004</v>
      </c>
      <c r="HQ30" s="129">
        <v>31.066275000000001</v>
      </c>
      <c r="HR30" s="129">
        <v>31.419595454545455</v>
      </c>
      <c r="HS30" s="129">
        <v>32.138795454545459</v>
      </c>
      <c r="HT30" s="129">
        <v>32.047236363636365</v>
      </c>
      <c r="HU30" s="129">
        <v>32.171286363636362</v>
      </c>
    </row>
    <row r="31" spans="1:229" ht="21" customHeight="1" x14ac:dyDescent="0.3">
      <c r="A31" s="114" t="s">
        <v>295</v>
      </c>
      <c r="B31" s="115">
        <v>2.6720000000000002</v>
      </c>
      <c r="C31" s="115">
        <v>2.702</v>
      </c>
      <c r="D31" s="115">
        <v>3.0422727272727275</v>
      </c>
      <c r="E31" s="115">
        <v>3.0305</v>
      </c>
      <c r="F31" s="115">
        <v>3.0239130434782608</v>
      </c>
      <c r="G31" s="115">
        <v>2.8757142857142859</v>
      </c>
      <c r="H31" s="115">
        <v>2.8624999999999998</v>
      </c>
      <c r="I31" s="115">
        <v>2.9369999999999998</v>
      </c>
      <c r="J31" s="115">
        <v>3.1240000000000001</v>
      </c>
      <c r="K31" s="118">
        <v>3.3494999999999999</v>
      </c>
      <c r="L31" s="118">
        <v>3.3849999999999998</v>
      </c>
      <c r="M31" s="118">
        <v>3.4329999999999998</v>
      </c>
      <c r="N31" s="115">
        <v>3.5055000000000001</v>
      </c>
      <c r="O31" s="115">
        <v>3.66</v>
      </c>
      <c r="P31" s="115">
        <v>3.7010000000000001</v>
      </c>
      <c r="Q31" s="115">
        <v>3.6739999999999999</v>
      </c>
      <c r="R31" s="115">
        <v>4.0049999999999999</v>
      </c>
      <c r="S31" s="115">
        <v>4.0469999999999997</v>
      </c>
      <c r="T31" s="115">
        <v>4.0629999999999997</v>
      </c>
      <c r="U31" s="115">
        <v>4.2080000000000002</v>
      </c>
      <c r="V31" s="115">
        <v>4.306</v>
      </c>
      <c r="W31" s="115">
        <v>4.2640000000000002</v>
      </c>
      <c r="X31" s="115">
        <v>3.8959999999999999</v>
      </c>
      <c r="Y31" s="115">
        <v>3.915</v>
      </c>
      <c r="Z31" s="115">
        <v>4.0659999999999998</v>
      </c>
      <c r="AA31" s="115">
        <v>4.2729999999999997</v>
      </c>
      <c r="AB31" s="115">
        <v>4.2290000000000001</v>
      </c>
      <c r="AC31" s="115">
        <v>4.5</v>
      </c>
      <c r="AD31" s="115">
        <v>4.7439999999999998</v>
      </c>
      <c r="AE31" s="115">
        <v>4.5369999999999999</v>
      </c>
      <c r="AF31" s="115">
        <v>4.4969999999999999</v>
      </c>
      <c r="AG31" s="115">
        <v>4.6037999999999997</v>
      </c>
      <c r="AH31" s="115">
        <v>4.8570000000000002</v>
      </c>
      <c r="AI31" s="115">
        <v>5.0869999999999997</v>
      </c>
      <c r="AJ31" s="115">
        <v>4.899</v>
      </c>
      <c r="AK31" s="115">
        <v>4.931</v>
      </c>
      <c r="AL31" s="115">
        <v>4.8499999999999996</v>
      </c>
      <c r="AM31" s="115">
        <v>4.7480000000000002</v>
      </c>
      <c r="AN31" s="115">
        <v>4.4618000000000002</v>
      </c>
      <c r="AO31" s="115">
        <v>4.5190000000000001</v>
      </c>
      <c r="AP31" s="115">
        <v>4.7126000000000001</v>
      </c>
      <c r="AQ31" s="115">
        <v>4.8304999999999998</v>
      </c>
      <c r="AR31" s="115">
        <v>4.7476000000000003</v>
      </c>
      <c r="AS31" s="115">
        <v>4.7031999999999998</v>
      </c>
      <c r="AT31" s="115">
        <v>4.9432</v>
      </c>
      <c r="AU31" s="115">
        <v>5.1862000000000004</v>
      </c>
      <c r="AV31" s="115">
        <v>5.1719999999999997</v>
      </c>
      <c r="AW31" s="115">
        <v>5.0731999999999999</v>
      </c>
      <c r="AX31" s="115">
        <v>5.21</v>
      </c>
      <c r="AY31" s="115">
        <v>5.0294999999999996</v>
      </c>
      <c r="AZ31" s="115">
        <v>4.5781999999999998</v>
      </c>
      <c r="BA31" s="115">
        <v>4.5313999999999997</v>
      </c>
      <c r="BB31" s="115">
        <v>4.7542999999999997</v>
      </c>
      <c r="BC31" s="115">
        <v>4.54</v>
      </c>
      <c r="BD31" s="115">
        <v>4.4432999999999998</v>
      </c>
      <c r="BE31" s="115">
        <v>4.7389999999999999</v>
      </c>
      <c r="BF31" s="115">
        <v>4.9080000000000004</v>
      </c>
      <c r="BG31" s="115">
        <v>4.8367000000000004</v>
      </c>
      <c r="BH31" s="115">
        <v>4.8316999999999997</v>
      </c>
      <c r="BI31" s="115">
        <v>4.6425000000000001</v>
      </c>
      <c r="BJ31" s="115">
        <v>4.7004999999999999</v>
      </c>
      <c r="BK31" s="115">
        <v>4.6285999999999996</v>
      </c>
      <c r="BL31" s="115">
        <v>4.5510000000000002</v>
      </c>
      <c r="BM31" s="115">
        <v>4.6664000000000003</v>
      </c>
      <c r="BN31" s="115">
        <v>4.4466999999999999</v>
      </c>
      <c r="BO31" s="115">
        <v>4.5033000000000003</v>
      </c>
      <c r="BP31" s="115">
        <v>4.6576000000000004</v>
      </c>
      <c r="BQ31" s="115">
        <v>4.6500000000000004</v>
      </c>
      <c r="BR31" s="115">
        <v>4.4543999999999997</v>
      </c>
      <c r="BS31" s="115">
        <v>4.2629000000000001</v>
      </c>
      <c r="BT31" s="115">
        <v>3.8361999999999998</v>
      </c>
      <c r="BU31" s="115">
        <v>3.4605999999999999</v>
      </c>
      <c r="BV31" s="115">
        <v>3.4661</v>
      </c>
      <c r="BW31" s="115">
        <v>3.6922000000000001</v>
      </c>
      <c r="BX31" s="115">
        <v>3.5630999999999999</v>
      </c>
      <c r="BY31" s="115">
        <v>3.6261999999999999</v>
      </c>
      <c r="BZ31" s="115">
        <v>3.7364999999999999</v>
      </c>
      <c r="CA31" s="115">
        <v>3.7227999999999999</v>
      </c>
      <c r="CB31" s="115">
        <v>3.2473000000000001</v>
      </c>
      <c r="CC31" s="115">
        <v>3.2812999999999999</v>
      </c>
      <c r="CD31" s="115">
        <v>3.3353000000000002</v>
      </c>
      <c r="CE31" s="115">
        <v>3.3984000000000001</v>
      </c>
      <c r="CF31" s="115">
        <v>3.4552999999999998</v>
      </c>
      <c r="CG31" s="115">
        <v>3.5225</v>
      </c>
      <c r="CH31" s="115">
        <v>3.8546999999999998</v>
      </c>
      <c r="CI31" s="115">
        <v>4.0790649999999999</v>
      </c>
      <c r="CJ31" s="115">
        <v>4.1658772727272737</v>
      </c>
      <c r="CK31" s="115">
        <v>4.1837086956521743</v>
      </c>
      <c r="CL31" s="115">
        <v>4.1656550000000001</v>
      </c>
      <c r="CM31" s="115">
        <v>4.30397619047619</v>
      </c>
      <c r="CN31" s="115">
        <v>4.2520727272727266</v>
      </c>
      <c r="CO31" s="115">
        <v>4.1721850000000007</v>
      </c>
      <c r="CP31" s="115">
        <v>4.3959999999999999</v>
      </c>
      <c r="CQ31" s="115">
        <v>4.2772433017535469</v>
      </c>
      <c r="CR31" s="115">
        <v>4.3295198587026569</v>
      </c>
      <c r="CS31" s="115">
        <v>4.4357190662529149</v>
      </c>
      <c r="CT31" s="115">
        <v>4.4624094718396288</v>
      </c>
      <c r="CU31" s="115">
        <v>4.4655108426880306</v>
      </c>
      <c r="CV31" s="115">
        <v>4.6267038636392366</v>
      </c>
      <c r="CW31" s="115">
        <v>4.5356470210893081</v>
      </c>
      <c r="CX31" s="115">
        <v>4.2620224636081163</v>
      </c>
      <c r="CY31" s="115">
        <v>4.3386433542192933</v>
      </c>
      <c r="CZ31" s="115">
        <v>4.3238891020413135</v>
      </c>
      <c r="DA31" s="115">
        <v>4.208836395000211</v>
      </c>
      <c r="DB31" s="115">
        <v>4.2697037917046785</v>
      </c>
      <c r="DC31" s="115">
        <v>4.300147130799755</v>
      </c>
      <c r="DD31" s="115">
        <v>4.1081725569487864</v>
      </c>
      <c r="DE31" s="115">
        <v>3.909848208732813</v>
      </c>
      <c r="DF31" s="115">
        <v>3.7625954346183024</v>
      </c>
      <c r="DG31" s="115">
        <v>3.6827117070059883</v>
      </c>
      <c r="DH31" s="115">
        <v>3.6979842359907096</v>
      </c>
      <c r="DI31" s="115">
        <v>3.7828404874052901</v>
      </c>
      <c r="DJ31" s="115">
        <v>3.9191637932017236</v>
      </c>
      <c r="DK31" s="115">
        <v>3.9514543026214488</v>
      </c>
      <c r="DL31" s="115">
        <v>3.8359853005092184</v>
      </c>
      <c r="DM31" s="115">
        <v>3.7274638806544615</v>
      </c>
      <c r="DN31" s="115">
        <v>3.7306375348746883</v>
      </c>
      <c r="DO31" s="115">
        <v>3.8802480426309258</v>
      </c>
      <c r="DP31" s="115">
        <v>3.8329099385933123</v>
      </c>
      <c r="DQ31" s="115">
        <v>3.7804619281712579</v>
      </c>
      <c r="DR31" s="115">
        <v>3.6630073893087989</v>
      </c>
      <c r="DS31" s="115">
        <v>3.6192437040455188</v>
      </c>
      <c r="DT31" s="115">
        <v>3.6527415832442087</v>
      </c>
      <c r="DU31" s="115">
        <v>3.5576262187028851</v>
      </c>
      <c r="DV31" s="115">
        <v>3.5266240813225913</v>
      </c>
      <c r="DW31" s="115">
        <v>3.4548237904409915</v>
      </c>
      <c r="DX31" s="115">
        <v>3.492511961893848</v>
      </c>
      <c r="DY31" s="115">
        <v>3.4153373573757264</v>
      </c>
      <c r="DZ31" s="115">
        <v>3.1550674573292907</v>
      </c>
      <c r="EA31" s="115">
        <v>3.2093342079043912</v>
      </c>
      <c r="EB31" s="115">
        <v>3.1358030997531885</v>
      </c>
      <c r="EC31" s="115">
        <v>3.1677634558290126</v>
      </c>
      <c r="ED31" s="115">
        <v>3.1473238687509282</v>
      </c>
      <c r="EE31" s="115">
        <v>3.0695100067739309</v>
      </c>
      <c r="EF31" s="115">
        <v>2.9986284940067907</v>
      </c>
      <c r="EG31" s="115">
        <v>2.8665131912974284</v>
      </c>
      <c r="EH31" s="115">
        <v>2.8307984638668495</v>
      </c>
      <c r="EI31" s="115">
        <v>2.8703791531057448</v>
      </c>
      <c r="EJ31" s="115">
        <v>2.93147652163253</v>
      </c>
      <c r="EK31" s="115">
        <v>2.9753364948827432</v>
      </c>
      <c r="EL31" s="115">
        <v>2.9062170832109917</v>
      </c>
      <c r="EM31" s="115">
        <v>2.9112595055048947</v>
      </c>
      <c r="EN31" s="115">
        <v>2.9311100105401997</v>
      </c>
      <c r="EO31" s="115">
        <v>2.9045200843882699</v>
      </c>
      <c r="EP31" s="115">
        <v>2.8964409801106323</v>
      </c>
      <c r="EQ31" s="115">
        <v>2.9019397114231102</v>
      </c>
      <c r="ER31" s="115">
        <v>2.8145403504306978</v>
      </c>
      <c r="ES31" s="115">
        <v>2.8557139524186517</v>
      </c>
      <c r="ET31" s="115">
        <v>2.9126323564897816</v>
      </c>
      <c r="EU31" s="115">
        <v>3.0087663574384909</v>
      </c>
      <c r="EV31" s="115">
        <v>3.0824818181818183</v>
      </c>
      <c r="EW31" s="115">
        <v>3.0012321128754431</v>
      </c>
      <c r="EX31" s="115">
        <v>2.9307087662337667</v>
      </c>
      <c r="EY31" s="115">
        <v>2.9220071428571432</v>
      </c>
      <c r="EZ31" s="115">
        <v>2.8136608843537418</v>
      </c>
      <c r="FA31" s="115">
        <v>2.6584085034047624</v>
      </c>
      <c r="FB31" s="115">
        <v>2.7106951298733764</v>
      </c>
      <c r="FC31" s="115">
        <v>2.6328842105263157</v>
      </c>
      <c r="FD31" s="115">
        <v>2.4793863636363636</v>
      </c>
      <c r="FE31" s="115">
        <v>2.264475</v>
      </c>
      <c r="FF31" s="115">
        <v>2.3340052631578949</v>
      </c>
      <c r="FG31" s="115">
        <v>2.3751818181818183</v>
      </c>
      <c r="FH31" s="115">
        <v>2.4814949999999998</v>
      </c>
      <c r="FI31" s="115">
        <v>2.3804776223776218</v>
      </c>
      <c r="FJ31" s="115">
        <v>2.4236181818181817</v>
      </c>
      <c r="FK31" s="115">
        <v>2.5465299999999997</v>
      </c>
      <c r="FL31" s="115">
        <v>2.6517499999999994</v>
      </c>
      <c r="FM31" s="115">
        <v>2.6006285714285715</v>
      </c>
      <c r="FN31" s="115">
        <v>2.6369666666666669</v>
      </c>
      <c r="FO31" s="115">
        <v>2.6483047619047624</v>
      </c>
      <c r="FP31" s="115">
        <v>2.6747590909090913</v>
      </c>
      <c r="FQ31" s="115">
        <v>2.7276380952380954</v>
      </c>
      <c r="FR31" s="115">
        <v>2.7891411764705882</v>
      </c>
      <c r="FS31" s="115">
        <v>2.8311590909090905</v>
      </c>
      <c r="FT31" s="115">
        <v>2.7107350000000006</v>
      </c>
      <c r="FU31" s="115">
        <v>2.7069636363636365</v>
      </c>
      <c r="FV31" s="115">
        <v>2.7742904761904761</v>
      </c>
      <c r="FW31" s="115">
        <v>2.687095238095238</v>
      </c>
      <c r="FX31" s="115">
        <v>2.5923434782608692</v>
      </c>
      <c r="FY31" s="115">
        <v>2.60612380952381</v>
      </c>
      <c r="FZ31" s="115">
        <v>2.5504769230769235</v>
      </c>
      <c r="GA31" s="115">
        <v>2.4864850000000001</v>
      </c>
      <c r="GB31" s="115">
        <v>2.6445150000000002</v>
      </c>
      <c r="GC31" s="115">
        <v>2.7929222222222219</v>
      </c>
      <c r="GD31" s="115">
        <v>2.8419941176470584</v>
      </c>
      <c r="GE31" s="115">
        <v>2.8692380952380958</v>
      </c>
      <c r="GF31" s="115">
        <v>2.8678047619047624</v>
      </c>
      <c r="GG31" s="115">
        <v>2.8302181818181817</v>
      </c>
      <c r="GH31" s="115">
        <v>2.6676523809523811</v>
      </c>
      <c r="GI31" s="115">
        <v>2.6327545454545462</v>
      </c>
      <c r="GJ31" s="115">
        <v>2.5166863636363641</v>
      </c>
      <c r="GK31" s="115">
        <v>2.3832842105263161</v>
      </c>
      <c r="GL31" s="115">
        <v>2.4448478260869564</v>
      </c>
      <c r="GM31" s="115">
        <v>2.5180750000000005</v>
      </c>
      <c r="GN31" s="115">
        <v>2.4843249999999997</v>
      </c>
      <c r="GO31" s="115">
        <v>2.5463150000000008</v>
      </c>
      <c r="GP31" s="115">
        <v>2.5472333333333328</v>
      </c>
      <c r="GQ31" s="115">
        <v>2.4763842105263159</v>
      </c>
      <c r="GR31" s="115">
        <v>2.5364318181818177</v>
      </c>
      <c r="GS31" s="115">
        <v>2.5111136363636373</v>
      </c>
      <c r="GT31" s="115">
        <v>2.5100578947368417</v>
      </c>
      <c r="GU31" s="115">
        <v>2.6360000000000001</v>
      </c>
      <c r="GV31" s="115">
        <v>2.4433636363636362</v>
      </c>
      <c r="GW31" s="115">
        <v>2.5120105263157897</v>
      </c>
      <c r="GX31" s="115">
        <v>2.5066351170568559</v>
      </c>
      <c r="GY31" s="115">
        <v>2.5349789473684212</v>
      </c>
      <c r="GZ31" s="115">
        <v>2.60297</v>
      </c>
      <c r="HA31" s="115">
        <v>2.6129238095238092</v>
      </c>
      <c r="HB31" s="115">
        <v>2.5502789473684211</v>
      </c>
      <c r="HC31" s="116">
        <v>2.379775</v>
      </c>
      <c r="HD31" s="115">
        <v>2.2049000000000003</v>
      </c>
      <c r="HE31" s="115">
        <v>2.2698449999999997</v>
      </c>
      <c r="HF31" s="116">
        <v>2.4010198051948062</v>
      </c>
      <c r="HG31" s="115">
        <v>2.4553217391304352</v>
      </c>
      <c r="HH31" s="115">
        <v>2.3743142857142856</v>
      </c>
      <c r="HI31" s="115">
        <v>2.4507772727272732</v>
      </c>
      <c r="HJ31" s="115">
        <v>2.4929318181818183</v>
      </c>
      <c r="HK31" s="115">
        <v>2.6470400000000001</v>
      </c>
      <c r="HL31" s="115">
        <v>2.7326000000000001</v>
      </c>
      <c r="HM31" s="115">
        <v>2.6868736842105263</v>
      </c>
      <c r="HN31" s="129">
        <v>2.7742833333333321</v>
      </c>
      <c r="HO31" s="129">
        <v>2.7590700000000004</v>
      </c>
      <c r="HP31" s="129">
        <v>2.8868750000000007</v>
      </c>
      <c r="HQ31" s="129">
        <v>2.9620100000000003</v>
      </c>
      <c r="HR31" s="129">
        <v>3.042981818181818</v>
      </c>
      <c r="HS31" s="129">
        <v>3.0299590909090908</v>
      </c>
      <c r="HT31" s="129">
        <v>2.975077272727273</v>
      </c>
      <c r="HU31" s="129">
        <v>3.0153272727272733</v>
      </c>
    </row>
    <row r="32" spans="1:229" ht="21" customHeight="1" x14ac:dyDescent="0.3">
      <c r="A32" s="114" t="s">
        <v>296</v>
      </c>
      <c r="B32" s="115">
        <v>18.302</v>
      </c>
      <c r="C32" s="115">
        <v>17.972999999999999</v>
      </c>
      <c r="D32" s="115">
        <v>19.152272727272727</v>
      </c>
      <c r="E32" s="115">
        <v>19.6465</v>
      </c>
      <c r="F32" s="115">
        <v>20.420000000000002</v>
      </c>
      <c r="G32" s="115">
        <v>20.020476190476192</v>
      </c>
      <c r="H32" s="115">
        <v>20.015999999999998</v>
      </c>
      <c r="I32" s="115">
        <v>20.027000000000001</v>
      </c>
      <c r="J32" s="115">
        <v>20.305</v>
      </c>
      <c r="K32" s="118">
        <v>20.577999999999999</v>
      </c>
      <c r="L32" s="118">
        <v>21.103000000000002</v>
      </c>
      <c r="M32" s="118">
        <v>20.626000000000001</v>
      </c>
      <c r="N32" s="118">
        <v>20.436</v>
      </c>
      <c r="O32" s="115">
        <v>20.059999999999999</v>
      </c>
      <c r="P32" s="115">
        <v>21.216000000000001</v>
      </c>
      <c r="Q32" s="115">
        <v>21.661999999999999</v>
      </c>
      <c r="R32" s="115">
        <v>21.852</v>
      </c>
      <c r="S32" s="115">
        <v>21.306000000000001</v>
      </c>
      <c r="T32" s="115">
        <v>21.279</v>
      </c>
      <c r="U32" s="115">
        <v>21.818999999999999</v>
      </c>
      <c r="V32" s="115">
        <v>21.428000000000001</v>
      </c>
      <c r="W32" s="115">
        <v>21.501000000000001</v>
      </c>
      <c r="X32" s="115">
        <v>21.24</v>
      </c>
      <c r="Y32" s="115">
        <v>20.849</v>
      </c>
      <c r="Z32" s="115">
        <v>20.655999999999999</v>
      </c>
      <c r="AA32" s="115">
        <v>21.132999999999999</v>
      </c>
      <c r="AB32" s="115">
        <v>21.975999999999999</v>
      </c>
      <c r="AC32" s="115">
        <v>22.724</v>
      </c>
      <c r="AD32" s="115">
        <v>22.913</v>
      </c>
      <c r="AE32" s="115">
        <v>22.687000000000001</v>
      </c>
      <c r="AF32" s="115">
        <v>22.805</v>
      </c>
      <c r="AG32" s="115">
        <v>23.326000000000001</v>
      </c>
      <c r="AH32" s="115">
        <v>24.552</v>
      </c>
      <c r="AI32" s="115">
        <v>24.945</v>
      </c>
      <c r="AJ32" s="115">
        <v>24.318999999999999</v>
      </c>
      <c r="AK32" s="115">
        <v>24.84</v>
      </c>
      <c r="AL32" s="115">
        <v>24.512</v>
      </c>
      <c r="AM32" s="115">
        <v>24.161000000000001</v>
      </c>
      <c r="AN32" s="115">
        <v>23.3691</v>
      </c>
      <c r="AO32" s="115">
        <v>22.993300000000001</v>
      </c>
      <c r="AP32" s="115">
        <v>23.687000000000001</v>
      </c>
      <c r="AQ32" s="115">
        <v>23.834299999999999</v>
      </c>
      <c r="AR32" s="115">
        <v>23.723800000000001</v>
      </c>
      <c r="AS32" s="115">
        <v>23.371600000000001</v>
      </c>
      <c r="AT32" s="115">
        <v>23.5977</v>
      </c>
      <c r="AU32" s="115">
        <v>24.1252</v>
      </c>
      <c r="AV32" s="115">
        <v>23.677</v>
      </c>
      <c r="AW32" s="115">
        <v>23.735499999999998</v>
      </c>
      <c r="AX32" s="115">
        <v>24.166</v>
      </c>
      <c r="AY32" s="115">
        <v>25.488199999999999</v>
      </c>
      <c r="AZ32" s="115">
        <v>25.234999999999999</v>
      </c>
      <c r="BA32" s="115">
        <v>25.367100000000001</v>
      </c>
      <c r="BB32" s="115">
        <v>26.208100000000002</v>
      </c>
      <c r="BC32" s="115">
        <v>26.445699999999999</v>
      </c>
      <c r="BD32" s="115">
        <v>26.268999999999998</v>
      </c>
      <c r="BE32" s="115">
        <v>27.004000000000001</v>
      </c>
      <c r="BF32" s="115">
        <v>27.774000000000001</v>
      </c>
      <c r="BG32" s="115">
        <v>27.1538</v>
      </c>
      <c r="BH32" s="115">
        <v>27.171099999999999</v>
      </c>
      <c r="BI32" s="115">
        <v>27.3325</v>
      </c>
      <c r="BJ32" s="115">
        <v>27.041899999999998</v>
      </c>
      <c r="BK32" s="115">
        <v>26.09</v>
      </c>
      <c r="BL32" s="115">
        <v>25.984000000000002</v>
      </c>
      <c r="BM32" s="115">
        <v>26.453199999999999</v>
      </c>
      <c r="BN32" s="115">
        <v>26.263100000000001</v>
      </c>
      <c r="BO32" s="115">
        <v>26.5534</v>
      </c>
      <c r="BP32" s="115">
        <v>26.389800000000001</v>
      </c>
      <c r="BQ32" s="115">
        <v>27.465</v>
      </c>
      <c r="BR32" s="115">
        <v>26.335699999999999</v>
      </c>
      <c r="BS32" s="115">
        <v>26.551400000000001</v>
      </c>
      <c r="BT32" s="115">
        <v>26.3902</v>
      </c>
      <c r="BU32" s="115">
        <v>27.081</v>
      </c>
      <c r="BV32" s="115">
        <v>26.2255</v>
      </c>
      <c r="BW32" s="115">
        <v>26.531300000000002</v>
      </c>
      <c r="BX32" s="115">
        <v>26.857700000000001</v>
      </c>
      <c r="BY32" s="115">
        <v>26.646899999999999</v>
      </c>
      <c r="BZ32" s="115">
        <v>26.029499999999999</v>
      </c>
      <c r="CA32" s="115">
        <v>26.732299999999999</v>
      </c>
      <c r="CB32" s="115">
        <v>27.132200000000001</v>
      </c>
      <c r="CC32" s="115">
        <v>27.476199999999999</v>
      </c>
      <c r="CD32" s="115">
        <v>28.6631</v>
      </c>
      <c r="CE32" s="115">
        <v>29.387</v>
      </c>
      <c r="CF32" s="115">
        <v>28.995799999999999</v>
      </c>
      <c r="CG32" s="115">
        <v>29.960799999999999</v>
      </c>
      <c r="CH32" s="115">
        <v>29.9358</v>
      </c>
      <c r="CI32" s="115">
        <v>30.529914999999999</v>
      </c>
      <c r="CJ32" s="115">
        <v>30.758495454545457</v>
      </c>
      <c r="CK32" s="115">
        <v>30.491508695652168</v>
      </c>
      <c r="CL32" s="115">
        <v>30.580559999999998</v>
      </c>
      <c r="CM32" s="115">
        <v>30.739638095238092</v>
      </c>
      <c r="CN32" s="115">
        <v>30.574972727272733</v>
      </c>
      <c r="CO32" s="115">
        <v>30.526254999999999</v>
      </c>
      <c r="CP32" s="115">
        <v>29.404</v>
      </c>
      <c r="CQ32" s="115">
        <v>30.367096466572946</v>
      </c>
      <c r="CR32" s="115">
        <v>30.101642702534516</v>
      </c>
      <c r="CS32" s="115">
        <v>31.318911415157316</v>
      </c>
      <c r="CT32" s="115">
        <v>31.560772432947495</v>
      </c>
      <c r="CU32" s="115">
        <v>31.333431707080347</v>
      </c>
      <c r="CV32" s="115">
        <v>32.34166974693634</v>
      </c>
      <c r="CW32" s="115">
        <v>32.424401345729812</v>
      </c>
      <c r="CX32" s="115">
        <v>31.98539608510147</v>
      </c>
      <c r="CY32" s="115">
        <v>32.540519347357375</v>
      </c>
      <c r="CZ32" s="115">
        <v>32.143370290013429</v>
      </c>
      <c r="DA32" s="115">
        <v>32.687098743326437</v>
      </c>
      <c r="DB32" s="115">
        <v>34.164880077421074</v>
      </c>
      <c r="DC32" s="115">
        <v>35.073493335868726</v>
      </c>
      <c r="DD32" s="115">
        <v>36.938373618955467</v>
      </c>
      <c r="DE32" s="115">
        <v>33.522896861722046</v>
      </c>
      <c r="DF32" s="115">
        <v>32.940132570404089</v>
      </c>
      <c r="DG32" s="115">
        <v>32.631981889323313</v>
      </c>
      <c r="DH32" s="115">
        <v>32.12002594736542</v>
      </c>
      <c r="DI32" s="115">
        <v>32.008933689835402</v>
      </c>
      <c r="DJ32" s="115">
        <v>32.584446394653597</v>
      </c>
      <c r="DK32" s="115">
        <v>32.544198005631692</v>
      </c>
      <c r="DL32" s="115">
        <v>32.547496948851574</v>
      </c>
      <c r="DM32" s="115">
        <v>32.045384894727938</v>
      </c>
      <c r="DN32" s="115">
        <v>32.326526565066331</v>
      </c>
      <c r="DO32" s="115">
        <v>32.446190471738937</v>
      </c>
      <c r="DP32" s="115">
        <v>32.349890677758879</v>
      </c>
      <c r="DQ32" s="115">
        <v>32.921402274366635</v>
      </c>
      <c r="DR32" s="115">
        <v>33.56317891110902</v>
      </c>
      <c r="DS32" s="115">
        <v>33.620944286596142</v>
      </c>
      <c r="DT32" s="115">
        <v>33.87942714991911</v>
      </c>
      <c r="DU32" s="115">
        <v>33.482000641837146</v>
      </c>
      <c r="DV32" s="115">
        <v>33.644336495333903</v>
      </c>
      <c r="DW32" s="115">
        <v>33.202552792325392</v>
      </c>
      <c r="DX32" s="115">
        <v>33.58852054607091</v>
      </c>
      <c r="DY32" s="115">
        <v>32.98489892011316</v>
      </c>
      <c r="DZ32" s="115">
        <v>33.622921813261094</v>
      </c>
      <c r="EA32" s="115">
        <v>33.365411879552788</v>
      </c>
      <c r="EB32" s="115">
        <v>33.794220401829655</v>
      </c>
      <c r="EC32" s="115">
        <v>33.872531969098993</v>
      </c>
      <c r="ED32" s="115">
        <v>34.177164998813303</v>
      </c>
      <c r="EE32" s="115">
        <v>33.914881686720776</v>
      </c>
      <c r="EF32" s="115">
        <v>34.384516562301435</v>
      </c>
      <c r="EG32" s="115">
        <v>34.002848663691381</v>
      </c>
      <c r="EH32" s="115">
        <v>34.358601326841324</v>
      </c>
      <c r="EI32" s="115">
        <v>34.728895806029115</v>
      </c>
      <c r="EJ32" s="115">
        <v>34.662762353722385</v>
      </c>
      <c r="EK32" s="115">
        <v>34.512673559385981</v>
      </c>
      <c r="EL32" s="115">
        <v>34.360934230235934</v>
      </c>
      <c r="EM32" s="115">
        <v>34.364150449734439</v>
      </c>
      <c r="EN32" s="115">
        <v>34.129278026217939</v>
      </c>
      <c r="EO32" s="115">
        <v>33.805663946657901</v>
      </c>
      <c r="EP32" s="115">
        <v>33.462757747549617</v>
      </c>
      <c r="EQ32" s="115">
        <v>33.179074007052591</v>
      </c>
      <c r="ER32" s="115">
        <v>32.876832149493666</v>
      </c>
      <c r="ES32" s="115">
        <v>34.966779077059201</v>
      </c>
      <c r="ET32" s="115">
        <v>35.868983344404981</v>
      </c>
      <c r="EU32" s="115">
        <v>36.824011099038096</v>
      </c>
      <c r="EV32" s="115">
        <v>38.23150718956628</v>
      </c>
      <c r="EW32" s="115">
        <v>38.329209954325414</v>
      </c>
      <c r="EX32" s="115">
        <v>38.455866558441556</v>
      </c>
      <c r="EY32" s="115">
        <v>37.917449689440993</v>
      </c>
      <c r="EZ32" s="115">
        <v>37.28272278911566</v>
      </c>
      <c r="FA32" s="115">
        <v>37.106617346938783</v>
      </c>
      <c r="FB32" s="115">
        <v>37.52845389610389</v>
      </c>
      <c r="FC32" s="115">
        <v>36.581399999999995</v>
      </c>
      <c r="FD32" s="115">
        <v>36.956745454545455</v>
      </c>
      <c r="FE32" s="115">
        <v>36.578369999999993</v>
      </c>
      <c r="FF32" s="115">
        <v>36.84281578947369</v>
      </c>
      <c r="FG32" s="115">
        <v>37.02895909090909</v>
      </c>
      <c r="FH32" s="115">
        <v>37.337454999999999</v>
      </c>
      <c r="FI32" s="115">
        <v>36.942261188811194</v>
      </c>
      <c r="FJ32" s="115">
        <v>37.536550000000005</v>
      </c>
      <c r="FK32" s="115">
        <v>37.195550000000004</v>
      </c>
      <c r="FL32" s="115">
        <v>37.420413636363634</v>
      </c>
      <c r="FM32" s="115">
        <v>37.311347619047623</v>
      </c>
      <c r="FN32" s="115">
        <v>37.06155714285714</v>
      </c>
      <c r="FO32" s="115">
        <v>36.87452857142857</v>
      </c>
      <c r="FP32" s="115">
        <v>36.182404545454546</v>
      </c>
      <c r="FQ32" s="115">
        <v>36.495180952380956</v>
      </c>
      <c r="FR32" s="115">
        <v>36.529570588235302</v>
      </c>
      <c r="FS32" s="115">
        <v>36.332927272727268</v>
      </c>
      <c r="FT32" s="115">
        <v>36.266729999999995</v>
      </c>
      <c r="FU32" s="115">
        <v>36.228686363636363</v>
      </c>
      <c r="FV32" s="115">
        <v>36.769338095238091</v>
      </c>
      <c r="FW32" s="115">
        <v>36.571638095238086</v>
      </c>
      <c r="FX32" s="115">
        <v>35.389339130434784</v>
      </c>
      <c r="FY32" s="115">
        <v>35.482547619047615</v>
      </c>
      <c r="FZ32" s="115">
        <v>35.453821611721615</v>
      </c>
      <c r="GA32" s="115">
        <v>35.21584</v>
      </c>
      <c r="GB32" s="115">
        <v>35.111685000000001</v>
      </c>
      <c r="GC32" s="115">
        <v>35.269594444444451</v>
      </c>
      <c r="GD32" s="115">
        <v>35.849876470588235</v>
      </c>
      <c r="GE32" s="115">
        <v>35.740623809523811</v>
      </c>
      <c r="GF32" s="115">
        <v>35.599480952380951</v>
      </c>
      <c r="GG32" s="115">
        <v>35.365209090909083</v>
      </c>
      <c r="GH32" s="115">
        <v>35.596280952380951</v>
      </c>
      <c r="GI32" s="115">
        <v>35.295259090909092</v>
      </c>
      <c r="GJ32" s="115">
        <v>35.45183636363636</v>
      </c>
      <c r="GK32" s="115">
        <v>36.125321052631584</v>
      </c>
      <c r="GL32" s="115">
        <v>35.425313043478262</v>
      </c>
      <c r="GM32" s="115">
        <v>35.184199999999997</v>
      </c>
      <c r="GN32" s="115">
        <v>35.300965000000005</v>
      </c>
      <c r="GO32" s="115">
        <v>35.31833000000001</v>
      </c>
      <c r="GP32" s="115">
        <v>34.869550000000004</v>
      </c>
      <c r="GQ32" s="115">
        <v>35.296977192982446</v>
      </c>
      <c r="GR32" s="115">
        <v>35.320059090909098</v>
      </c>
      <c r="GS32" s="115">
        <v>35.507990909090914</v>
      </c>
      <c r="GT32" s="115">
        <v>36.694968421052629</v>
      </c>
      <c r="GU32" s="115">
        <v>37.125</v>
      </c>
      <c r="GV32" s="115">
        <v>37.405999999999999</v>
      </c>
      <c r="GW32" s="115">
        <v>37.268284210526325</v>
      </c>
      <c r="GX32" s="115">
        <v>37.262656159420295</v>
      </c>
      <c r="GY32" s="115">
        <v>37.408121052631586</v>
      </c>
      <c r="GZ32" s="115">
        <v>37.764490000000002</v>
      </c>
      <c r="HA32" s="115">
        <v>38.364080952380945</v>
      </c>
      <c r="HB32" s="115">
        <v>38.764126315789476</v>
      </c>
      <c r="HC32" s="116">
        <v>40.801909999999992</v>
      </c>
      <c r="HD32" s="115">
        <v>41.661886363636363</v>
      </c>
      <c r="HE32" s="115">
        <v>41.984954999999999</v>
      </c>
      <c r="HF32" s="116">
        <v>42.682192424242416</v>
      </c>
      <c r="HG32" s="115">
        <v>43.522760869565211</v>
      </c>
      <c r="HH32" s="115">
        <v>44.381995238095236</v>
      </c>
      <c r="HI32" s="115">
        <v>44.280186363636354</v>
      </c>
      <c r="HJ32" s="115">
        <v>44.442568181818189</v>
      </c>
      <c r="HK32" s="115">
        <v>44.592795000000002</v>
      </c>
      <c r="HL32" s="115">
        <v>45.303681818181822</v>
      </c>
      <c r="HM32" s="115">
        <v>45.276715789473677</v>
      </c>
      <c r="HN32" s="129">
        <v>45.051250000000003</v>
      </c>
      <c r="HO32" s="129">
        <v>43.991344999999995</v>
      </c>
      <c r="HP32" s="129">
        <v>44.531130000000005</v>
      </c>
      <c r="HQ32" s="129">
        <v>45.590585000000004</v>
      </c>
      <c r="HR32" s="129">
        <v>45.997745454545452</v>
      </c>
      <c r="HS32" s="129">
        <v>47.255204545454554</v>
      </c>
      <c r="HT32" s="129">
        <v>47.368468181818187</v>
      </c>
      <c r="HU32" s="129">
        <v>46.867340909090906</v>
      </c>
    </row>
    <row r="33" spans="1:229" ht="21" customHeight="1" x14ac:dyDescent="0.3">
      <c r="A33" s="114" t="s">
        <v>297</v>
      </c>
      <c r="B33" s="115">
        <v>30.48</v>
      </c>
      <c r="C33" s="115">
        <v>30.515999999999998</v>
      </c>
      <c r="D33" s="115">
        <v>30.411568181818176</v>
      </c>
      <c r="E33" s="115">
        <v>30.28931</v>
      </c>
      <c r="F33" s="115">
        <v>30.076565217391302</v>
      </c>
      <c r="G33" s="115">
        <v>29.938290476190474</v>
      </c>
      <c r="H33" s="115">
        <v>29.885439999999999</v>
      </c>
      <c r="I33" s="115">
        <v>29.876999999999999</v>
      </c>
      <c r="J33" s="115">
        <v>29.739000000000001</v>
      </c>
      <c r="K33" s="115">
        <v>29.605989999999998</v>
      </c>
      <c r="L33" s="115">
        <v>29.05</v>
      </c>
      <c r="M33" s="115">
        <v>28.125</v>
      </c>
      <c r="N33" s="115">
        <v>27.860099999999999</v>
      </c>
      <c r="O33" s="115">
        <v>27.677</v>
      </c>
      <c r="P33" s="115">
        <v>27.815000000000001</v>
      </c>
      <c r="Q33" s="115">
        <v>28.588999999999999</v>
      </c>
      <c r="R33" s="115">
        <v>29.77</v>
      </c>
      <c r="S33" s="115">
        <v>29.466000000000001</v>
      </c>
      <c r="T33" s="115">
        <v>29.350999999999999</v>
      </c>
      <c r="U33" s="115">
        <v>28.904</v>
      </c>
      <c r="V33" s="115">
        <v>28.623999999999999</v>
      </c>
      <c r="W33" s="115">
        <v>27.271999999999998</v>
      </c>
      <c r="X33" s="115">
        <v>26.442</v>
      </c>
      <c r="Y33" s="115">
        <v>26.079000000000001</v>
      </c>
      <c r="Z33" s="115">
        <v>26.469000000000001</v>
      </c>
      <c r="AA33" s="115">
        <v>27.405999999999999</v>
      </c>
      <c r="AB33" s="115">
        <v>28.221</v>
      </c>
      <c r="AC33" s="115">
        <v>28.42</v>
      </c>
      <c r="AD33" s="115">
        <v>28.491</v>
      </c>
      <c r="AE33" s="115">
        <v>28.62</v>
      </c>
      <c r="AF33" s="115">
        <v>28.780999999999999</v>
      </c>
      <c r="AG33" s="115">
        <v>28.814</v>
      </c>
      <c r="AH33" s="115">
        <v>28.745000000000001</v>
      </c>
      <c r="AI33" s="115">
        <v>28.565000000000001</v>
      </c>
      <c r="AJ33" s="115">
        <v>28.663</v>
      </c>
      <c r="AK33" s="115">
        <v>29.161000000000001</v>
      </c>
      <c r="AL33" s="115">
        <v>29.311199999999999</v>
      </c>
      <c r="AM33" s="115">
        <v>29.378299999999999</v>
      </c>
      <c r="AN33" s="115">
        <v>29.5322</v>
      </c>
      <c r="AO33" s="115">
        <v>29.7195</v>
      </c>
      <c r="AP33" s="115">
        <v>29.929600000000001</v>
      </c>
      <c r="AQ33" s="115">
        <v>30.129200000000001</v>
      </c>
      <c r="AR33" s="115">
        <v>30.528500000000001</v>
      </c>
      <c r="AS33" s="115">
        <v>30.6585</v>
      </c>
      <c r="AT33" s="115">
        <v>30.772099999999998</v>
      </c>
      <c r="AU33" s="115">
        <v>30.7911</v>
      </c>
      <c r="AV33" s="115">
        <v>30.849599999999999</v>
      </c>
      <c r="AW33" s="115">
        <v>30.909300000000002</v>
      </c>
      <c r="AX33" s="115">
        <v>30.974599999999999</v>
      </c>
      <c r="AY33" s="115">
        <v>30.979399999999998</v>
      </c>
      <c r="AZ33" s="115">
        <v>30.987500000000001</v>
      </c>
      <c r="BA33" s="115">
        <v>31.266999999999999</v>
      </c>
      <c r="BB33" s="115">
        <v>32.0807</v>
      </c>
      <c r="BC33" s="115">
        <v>32.616700000000002</v>
      </c>
      <c r="BD33" s="115">
        <v>32.846499999999999</v>
      </c>
      <c r="BE33" s="115">
        <v>33.113</v>
      </c>
      <c r="BF33" s="115">
        <v>33.304900000000004</v>
      </c>
      <c r="BG33" s="115">
        <v>33.567799999999998</v>
      </c>
      <c r="BH33" s="115">
        <v>33.511099999999999</v>
      </c>
      <c r="BI33" s="115">
        <v>33.086199999999998</v>
      </c>
      <c r="BJ33" s="115">
        <v>32.654699999999998</v>
      </c>
      <c r="BK33" s="115">
        <v>31.895800000000001</v>
      </c>
      <c r="BL33" s="115">
        <v>31.992000000000001</v>
      </c>
      <c r="BM33" s="115">
        <v>31.892700000000001</v>
      </c>
      <c r="BN33" s="115">
        <v>31.524799999999999</v>
      </c>
      <c r="BO33" s="115">
        <v>31.4406</v>
      </c>
      <c r="BP33" s="115">
        <v>30.9251</v>
      </c>
      <c r="BQ33" s="115">
        <v>30.692</v>
      </c>
      <c r="BR33" s="115">
        <v>29.962800000000001</v>
      </c>
      <c r="BS33" s="115">
        <v>29.1815</v>
      </c>
      <c r="BT33" s="115">
        <v>28.791699999999999</v>
      </c>
      <c r="BU33" s="115">
        <v>27.340900000000001</v>
      </c>
      <c r="BV33" s="115">
        <v>26.566099999999999</v>
      </c>
      <c r="BW33" s="115">
        <v>27.6828</v>
      </c>
      <c r="BX33" s="115">
        <v>27.789100000000001</v>
      </c>
      <c r="BY33" s="115">
        <v>27.296099999999999</v>
      </c>
      <c r="BZ33" s="115">
        <v>28.122499999999999</v>
      </c>
      <c r="CA33" s="115">
        <v>29.536000000000001</v>
      </c>
      <c r="CB33" s="115">
        <v>30.868200000000002</v>
      </c>
      <c r="CC33" s="115">
        <v>32.529899999999998</v>
      </c>
      <c r="CD33" s="115">
        <v>32.531300000000002</v>
      </c>
      <c r="CE33" s="115">
        <v>32.883299999999998</v>
      </c>
      <c r="CF33" s="115">
        <v>33.808900000000001</v>
      </c>
      <c r="CG33" s="115">
        <v>34.463099999999997</v>
      </c>
      <c r="CH33" s="115">
        <v>34.204099999999997</v>
      </c>
      <c r="CI33" s="115">
        <v>33.680095000000001</v>
      </c>
      <c r="CJ33" s="115">
        <v>33.103550000000006</v>
      </c>
      <c r="CK33" s="115">
        <v>32.852173913043487</v>
      </c>
      <c r="CL33" s="115">
        <v>32.630909999999993</v>
      </c>
      <c r="CM33" s="115">
        <v>31.966957142857144</v>
      </c>
      <c r="CN33" s="115">
        <v>31.282936363636363</v>
      </c>
      <c r="CO33" s="115">
        <v>30.84427500000001</v>
      </c>
      <c r="CP33" s="115">
        <v>33.222999999999999</v>
      </c>
      <c r="CQ33" s="115">
        <v>31.974693871171336</v>
      </c>
      <c r="CR33" s="115">
        <v>31.276929178596401</v>
      </c>
      <c r="CS33" s="115">
        <v>31.332206832108845</v>
      </c>
      <c r="CT33" s="115">
        <v>30.540046698956036</v>
      </c>
      <c r="CU33" s="115">
        <v>30.823271424995873</v>
      </c>
      <c r="CV33" s="115">
        <v>31.312730052763982</v>
      </c>
      <c r="CW33" s="115">
        <v>31.000889127687969</v>
      </c>
      <c r="CX33" s="115">
        <v>30.356005798710314</v>
      </c>
      <c r="CY33" s="115">
        <v>29.754140958782465</v>
      </c>
      <c r="CZ33" s="115">
        <v>28.813938185803568</v>
      </c>
      <c r="DA33" s="115">
        <v>28.525412085357139</v>
      </c>
      <c r="DB33" s="115">
        <v>28.716500147500007</v>
      </c>
      <c r="DC33" s="115">
        <v>28.880026576496601</v>
      </c>
      <c r="DD33" s="115">
        <v>28.72296722483766</v>
      </c>
      <c r="DE33" s="115">
        <v>29.207330984829934</v>
      </c>
      <c r="DF33" s="115">
        <v>29.596017442714281</v>
      </c>
      <c r="DG33" s="115">
        <v>29.678089665821425</v>
      </c>
      <c r="DH33" s="115">
        <v>29.934107816980518</v>
      </c>
      <c r="DI33" s="115">
        <v>30.005328842285714</v>
      </c>
      <c r="DJ33" s="115">
        <v>29.693063409722228</v>
      </c>
      <c r="DK33" s="115">
        <v>29.680604799999998</v>
      </c>
      <c r="DL33" s="115">
        <v>29.716380008707482</v>
      </c>
      <c r="DM33" s="115">
        <v>30.05609916402598</v>
      </c>
      <c r="DN33" s="115">
        <v>30.932721267006801</v>
      </c>
      <c r="DO33" s="115">
        <v>31.653170896103902</v>
      </c>
      <c r="DP33" s="115">
        <v>31.337346506802717</v>
      </c>
      <c r="DQ33" s="115">
        <v>30.914747535714284</v>
      </c>
      <c r="DR33" s="115">
        <v>31.306451739130431</v>
      </c>
      <c r="DS33" s="115">
        <v>31.525007057142865</v>
      </c>
      <c r="DT33" s="115">
        <v>31.171176964285706</v>
      </c>
      <c r="DU33" s="115">
        <v>30.936054421768702</v>
      </c>
      <c r="DV33" s="115">
        <v>30.917318646616536</v>
      </c>
      <c r="DW33" s="115">
        <v>31.334401928571424</v>
      </c>
      <c r="DX33" s="115">
        <v>31.392931992857143</v>
      </c>
      <c r="DY33" s="115">
        <v>31.444321055194813</v>
      </c>
      <c r="DZ33" s="115">
        <v>31.292577892857146</v>
      </c>
      <c r="EA33" s="115">
        <v>31.438483183229817</v>
      </c>
      <c r="EB33" s="115">
        <v>31.234327261904767</v>
      </c>
      <c r="EC33" s="115">
        <v>31.235243946428568</v>
      </c>
      <c r="ED33" s="115">
        <v>30.829681149068325</v>
      </c>
      <c r="EE33" s="115">
        <v>30.944521853571427</v>
      </c>
      <c r="EF33" s="115">
        <v>30.715731275510194</v>
      </c>
      <c r="EG33" s="115">
        <v>30.719229398496239</v>
      </c>
      <c r="EH33" s="115">
        <v>30.698071650793647</v>
      </c>
      <c r="EI33" s="115">
        <v>30.554526879699246</v>
      </c>
      <c r="EJ33" s="115">
        <v>30.573887902597402</v>
      </c>
      <c r="EK33" s="115">
        <v>30.613980391156463</v>
      </c>
      <c r="EL33" s="115">
        <v>30.745648513605445</v>
      </c>
      <c r="EM33" s="115">
        <v>30.763624523181818</v>
      </c>
      <c r="EN33" s="115">
        <v>31.000125085050001</v>
      </c>
      <c r="EO33" s="115">
        <v>31.507607231610393</v>
      </c>
      <c r="EP33" s="115">
        <v>31.742292358116881</v>
      </c>
      <c r="EQ33" s="115">
        <v>31.868674363750007</v>
      </c>
      <c r="ER33" s="115">
        <v>31.974671007653054</v>
      </c>
      <c r="ES33" s="115">
        <v>32.706129572142864</v>
      </c>
      <c r="ET33" s="115">
        <v>33.375906683109243</v>
      </c>
      <c r="EU33" s="115">
        <v>35.853929457993196</v>
      </c>
      <c r="EV33" s="115">
        <v>36.62090454545455</v>
      </c>
      <c r="EW33" s="115">
        <v>35.564990000000009</v>
      </c>
      <c r="EX33" s="115">
        <v>35.68950357142856</v>
      </c>
      <c r="EY33" s="115">
        <v>35.990642857142859</v>
      </c>
      <c r="EZ33" s="115">
        <v>35.958073469387749</v>
      </c>
      <c r="FA33" s="115">
        <v>35.928473469387754</v>
      </c>
      <c r="FB33" s="115">
        <v>36.218475974025985</v>
      </c>
      <c r="FC33" s="115">
        <v>36.782142105263169</v>
      </c>
      <c r="FD33" s="115">
        <v>36.636790909090912</v>
      </c>
      <c r="FE33" s="115">
        <v>36.652145000000004</v>
      </c>
      <c r="FF33" s="115">
        <v>36.378778947368424</v>
      </c>
      <c r="FG33" s="115">
        <v>36.244327272727269</v>
      </c>
      <c r="FH33" s="115">
        <v>35.877174999999994</v>
      </c>
      <c r="FI33" s="115">
        <v>35.982452797202789</v>
      </c>
      <c r="FJ33" s="115">
        <v>36.297413636363636</v>
      </c>
      <c r="FK33" s="115">
        <v>36.410744999999999</v>
      </c>
      <c r="FL33" s="115">
        <v>36.204559090909086</v>
      </c>
      <c r="FM33" s="115">
        <v>36.210380952380945</v>
      </c>
      <c r="FN33" s="115">
        <v>36.426980952380944</v>
      </c>
      <c r="FO33" s="115">
        <v>36.578514285714292</v>
      </c>
      <c r="FP33" s="115">
        <v>36.755131818181809</v>
      </c>
      <c r="FQ33" s="115">
        <v>36.657628571428582</v>
      </c>
      <c r="FR33" s="115">
        <v>36.470017647058825</v>
      </c>
      <c r="FS33" s="115">
        <v>36.309750000000001</v>
      </c>
      <c r="FT33" s="115">
        <v>36.180999999999997</v>
      </c>
      <c r="FU33" s="115">
        <v>35.641809090909085</v>
      </c>
      <c r="FV33" s="115">
        <v>35.473066666666668</v>
      </c>
      <c r="FW33" s="115">
        <v>34.990395238095232</v>
      </c>
      <c r="FX33" s="115">
        <v>34.064708695652179</v>
      </c>
      <c r="FY33" s="115">
        <v>34.045223809523812</v>
      </c>
      <c r="FZ33" s="115">
        <v>34.688680952380949</v>
      </c>
      <c r="GA33" s="115">
        <v>34.80456499999999</v>
      </c>
      <c r="GB33" s="115">
        <v>34.582839999999997</v>
      </c>
      <c r="GC33" s="115">
        <v>33.885227777777772</v>
      </c>
      <c r="GD33" s="115">
        <v>33.417117647058824</v>
      </c>
      <c r="GE33" s="115">
        <v>33.767400000000009</v>
      </c>
      <c r="GF33" s="115">
        <v>34.274038095238105</v>
      </c>
      <c r="GG33" s="115">
        <v>35.116331818181813</v>
      </c>
      <c r="GH33" s="115">
        <v>35.065619047619045</v>
      </c>
      <c r="GI33" s="115">
        <v>34.941818181818178</v>
      </c>
      <c r="GJ33" s="115">
        <v>34.926854545454546</v>
      </c>
      <c r="GK33" s="115">
        <v>34.810152631578944</v>
      </c>
      <c r="GL33" s="115">
        <v>35.003356521739121</v>
      </c>
      <c r="GM33" s="115">
        <v>35.050714999999997</v>
      </c>
      <c r="GN33" s="115">
        <v>34.861440000000002</v>
      </c>
      <c r="GO33" s="115">
        <v>34.743649999999995</v>
      </c>
      <c r="GP33" s="115">
        <v>34.76755</v>
      </c>
      <c r="GQ33" s="115">
        <v>35.119</v>
      </c>
      <c r="GR33" s="115">
        <v>35.394027272727271</v>
      </c>
      <c r="GS33" s="115">
        <v>35.709263636363637</v>
      </c>
      <c r="GT33" s="115">
        <v>36.098000000000006</v>
      </c>
      <c r="GU33" s="115">
        <v>36.461168181818181</v>
      </c>
      <c r="GV33" s="115">
        <v>36.45008636363638</v>
      </c>
      <c r="GW33" s="115">
        <v>36.728910526315779</v>
      </c>
      <c r="GX33" s="115">
        <v>36.831666220735777</v>
      </c>
      <c r="GY33" s="115">
        <v>36.947700000000005</v>
      </c>
      <c r="GZ33" s="115">
        <v>36.977649999999997</v>
      </c>
      <c r="HA33" s="115">
        <v>37.019704761904755</v>
      </c>
      <c r="HB33" s="115">
        <v>37.632894736842104</v>
      </c>
      <c r="HC33" s="116">
        <v>38.807469999999995</v>
      </c>
      <c r="HD33" s="115">
        <v>40.155881818181825</v>
      </c>
      <c r="HE33" s="115">
        <v>40.464214999999996</v>
      </c>
      <c r="HF33" s="116">
        <v>40.392528571428571</v>
      </c>
      <c r="HG33" s="115">
        <v>40.434656521739136</v>
      </c>
      <c r="HH33" s="115">
        <v>40.193166666666663</v>
      </c>
      <c r="HI33" s="115">
        <v>40.260709090909081</v>
      </c>
      <c r="HJ33" s="115">
        <v>40.327763636363642</v>
      </c>
      <c r="HK33" s="115">
        <v>40.382574999999996</v>
      </c>
      <c r="HL33" s="115">
        <v>40.045186363636361</v>
      </c>
      <c r="HM33" s="115">
        <v>39.903231578947363</v>
      </c>
      <c r="HN33" s="129">
        <v>40.197800000000001</v>
      </c>
      <c r="HO33" s="129">
        <v>40.606780000000001</v>
      </c>
      <c r="HP33" s="129">
        <v>40.879605000000005</v>
      </c>
      <c r="HQ33" s="129">
        <v>40.919965000000005</v>
      </c>
      <c r="HR33" s="129">
        <v>41.466336363636373</v>
      </c>
      <c r="HS33" s="129">
        <v>43.109872727272723</v>
      </c>
      <c r="HT33" s="129">
        <v>43.005159090909096</v>
      </c>
      <c r="HU33" s="129">
        <v>42.92645454545454</v>
      </c>
    </row>
    <row r="34" spans="1:229" ht="21" customHeight="1" x14ac:dyDescent="0.3">
      <c r="A34" s="114" t="s">
        <v>298</v>
      </c>
      <c r="B34" s="115">
        <v>43.728999999999999</v>
      </c>
      <c r="C34" s="115">
        <v>43.457000000000001</v>
      </c>
      <c r="D34" s="115">
        <v>44.411136363636359</v>
      </c>
      <c r="E34" s="115">
        <v>44.873800000000003</v>
      </c>
      <c r="F34" s="115">
        <v>46.786782608695653</v>
      </c>
      <c r="G34" s="115">
        <v>46.077190476190474</v>
      </c>
      <c r="H34" s="115">
        <v>46.498899999999992</v>
      </c>
      <c r="I34" s="115">
        <v>46.552999999999997</v>
      </c>
      <c r="J34" s="115">
        <v>46.753</v>
      </c>
      <c r="K34" s="115">
        <v>46.969099999999997</v>
      </c>
      <c r="L34" s="115">
        <v>46.94</v>
      </c>
      <c r="M34" s="115">
        <v>45.247999999999998</v>
      </c>
      <c r="N34" s="115">
        <v>44.021799999999999</v>
      </c>
      <c r="O34" s="115">
        <v>43.539000000000001</v>
      </c>
      <c r="P34" s="115">
        <v>45.064999999999998</v>
      </c>
      <c r="Q34" s="115">
        <v>47.393999999999998</v>
      </c>
      <c r="R34" s="115">
        <v>48.311999999999998</v>
      </c>
      <c r="S34" s="115">
        <v>46.908999999999999</v>
      </c>
      <c r="T34" s="115">
        <v>47.237000000000002</v>
      </c>
      <c r="U34" s="115">
        <v>48.387</v>
      </c>
      <c r="V34" s="115">
        <v>48.26</v>
      </c>
      <c r="W34" s="115">
        <v>47.637999999999998</v>
      </c>
      <c r="X34" s="115">
        <v>48.09</v>
      </c>
      <c r="Y34" s="115">
        <v>48.585000000000001</v>
      </c>
      <c r="Z34" s="115">
        <v>48.39</v>
      </c>
      <c r="AA34" s="115">
        <v>49.530999999999999</v>
      </c>
      <c r="AB34" s="115">
        <v>50.45</v>
      </c>
      <c r="AC34" s="115">
        <v>52.070999999999998</v>
      </c>
      <c r="AD34" s="115">
        <v>52.654000000000003</v>
      </c>
      <c r="AE34" s="115">
        <v>52.191000000000003</v>
      </c>
      <c r="AF34" s="115">
        <v>51.664999999999999</v>
      </c>
      <c r="AG34" s="115">
        <v>52.084000000000003</v>
      </c>
      <c r="AH34" s="115">
        <v>53.478999999999999</v>
      </c>
      <c r="AI34" s="115">
        <v>55.128999999999998</v>
      </c>
      <c r="AJ34" s="115">
        <v>53.886000000000003</v>
      </c>
      <c r="AK34" s="115">
        <v>55.552</v>
      </c>
      <c r="AL34" s="115">
        <v>55.546999999999997</v>
      </c>
      <c r="AM34" s="115">
        <v>54.582000000000001</v>
      </c>
      <c r="AN34" s="115">
        <v>53.764400000000002</v>
      </c>
      <c r="AO34" s="115">
        <v>52.118899999999996</v>
      </c>
      <c r="AP34" s="115">
        <v>53.663699999999999</v>
      </c>
      <c r="AQ34" s="115">
        <v>54.507399999999997</v>
      </c>
      <c r="AR34" s="115">
        <v>53.908099999999997</v>
      </c>
      <c r="AS34" s="115">
        <v>53.1374</v>
      </c>
      <c r="AT34" s="115">
        <v>53.831800000000001</v>
      </c>
      <c r="AU34" s="115">
        <v>54.496600000000001</v>
      </c>
      <c r="AV34" s="115">
        <v>54.075000000000003</v>
      </c>
      <c r="AW34" s="115">
        <v>54.119</v>
      </c>
      <c r="AX34" s="115">
        <v>54.866999999999997</v>
      </c>
      <c r="AY34" s="115">
        <v>58.089300000000001</v>
      </c>
      <c r="AZ34" s="115">
        <v>57.344499999999996</v>
      </c>
      <c r="BA34" s="115">
        <v>57.874600000000001</v>
      </c>
      <c r="BB34" s="115">
        <v>61.101599999999998</v>
      </c>
      <c r="BC34" s="115">
        <v>62.146799999999999</v>
      </c>
      <c r="BD34" s="115">
        <v>62.403399999999998</v>
      </c>
      <c r="BE34" s="115">
        <v>64.438999999999993</v>
      </c>
      <c r="BF34" s="115">
        <v>66.757000000000005</v>
      </c>
      <c r="BG34" s="115">
        <v>66.881399999999999</v>
      </c>
      <c r="BH34" s="115">
        <v>66.0886</v>
      </c>
      <c r="BI34" s="115">
        <v>64.609800000000007</v>
      </c>
      <c r="BJ34" s="115">
        <v>64.9114</v>
      </c>
      <c r="BK34" s="115">
        <v>63.135199999999998</v>
      </c>
      <c r="BL34" s="115">
        <v>63.54</v>
      </c>
      <c r="BM34" s="115">
        <v>64.853700000000003</v>
      </c>
      <c r="BN34" s="115">
        <v>63.315199999999997</v>
      </c>
      <c r="BO34" s="115">
        <v>63.431899999999999</v>
      </c>
      <c r="BP34" s="115">
        <v>63.187199999999997</v>
      </c>
      <c r="BQ34" s="115">
        <v>63.508000000000003</v>
      </c>
      <c r="BR34" s="115">
        <v>60.499299999999998</v>
      </c>
      <c r="BS34" s="115">
        <v>57.462400000000002</v>
      </c>
      <c r="BT34" s="115">
        <v>56.447699999999998</v>
      </c>
      <c r="BU34" s="115">
        <v>54.580100000000002</v>
      </c>
      <c r="BV34" s="115">
        <v>52.476599999999998</v>
      </c>
      <c r="BW34" s="115">
        <v>54.421500000000002</v>
      </c>
      <c r="BX34" s="115">
        <v>54.688000000000002</v>
      </c>
      <c r="BY34" s="115">
        <v>54.360100000000003</v>
      </c>
      <c r="BZ34" s="115">
        <v>53.308599999999998</v>
      </c>
      <c r="CA34" s="115">
        <v>53.242800000000003</v>
      </c>
      <c r="CB34" s="115">
        <v>52.551699999999997</v>
      </c>
      <c r="CC34" s="115">
        <v>50.118400000000001</v>
      </c>
      <c r="CD34" s="115">
        <v>48.8065</v>
      </c>
      <c r="CE34" s="115">
        <v>47.9435</v>
      </c>
      <c r="CF34" s="115">
        <v>48.941099999999999</v>
      </c>
      <c r="CG34" s="115">
        <v>49.177199999999999</v>
      </c>
      <c r="CH34" s="115">
        <v>50.3904</v>
      </c>
      <c r="CI34" s="115">
        <v>51.997425000000007</v>
      </c>
      <c r="CJ34" s="115">
        <v>54.15423636363635</v>
      </c>
      <c r="CK34" s="115">
        <v>53.77383913043478</v>
      </c>
      <c r="CL34" s="115">
        <v>54.015855000000002</v>
      </c>
      <c r="CM34" s="115">
        <v>52.218390476190471</v>
      </c>
      <c r="CN34" s="115">
        <v>50.61692272727273</v>
      </c>
      <c r="CO34" s="115">
        <v>51.228165000000004</v>
      </c>
      <c r="CP34" s="115">
        <v>48.692999999999998</v>
      </c>
      <c r="CQ34" s="115">
        <v>48.806878729562932</v>
      </c>
      <c r="CR34" s="115">
        <v>48.958594615396649</v>
      </c>
      <c r="CS34" s="115">
        <v>48.77421588518299</v>
      </c>
      <c r="CT34" s="115">
        <v>48.390693699980176</v>
      </c>
      <c r="CU34" s="115">
        <v>49.170999878195829</v>
      </c>
      <c r="CV34" s="115">
        <v>48.849220701302791</v>
      </c>
      <c r="CW34" s="115">
        <v>48.859723931757514</v>
      </c>
      <c r="CX34" s="115">
        <v>48.967660895773207</v>
      </c>
      <c r="CY34" s="115">
        <v>48.04873846943795</v>
      </c>
      <c r="CZ34" s="115">
        <v>47.140436357137055</v>
      </c>
      <c r="DA34" s="115">
        <v>46.644883418231572</v>
      </c>
      <c r="DB34" s="115">
        <v>46.601999999999997</v>
      </c>
      <c r="DC34" s="115">
        <v>46.606915109975475</v>
      </c>
      <c r="DD34" s="115">
        <v>47.038349551055369</v>
      </c>
      <c r="DE34" s="115">
        <v>46.102613001097964</v>
      </c>
      <c r="DF34" s="115">
        <v>46.540730881416351</v>
      </c>
      <c r="DG34" s="115">
        <v>46.851776451724426</v>
      </c>
      <c r="DH34" s="115">
        <v>46.65938320057856</v>
      </c>
      <c r="DI34" s="115">
        <v>46.506041449670001</v>
      </c>
      <c r="DJ34" s="115">
        <v>46.882226647117442</v>
      </c>
      <c r="DK34" s="115">
        <v>46.976751921753575</v>
      </c>
      <c r="DL34" s="115">
        <v>47.515788821065975</v>
      </c>
      <c r="DM34" s="115">
        <v>47.847977443803892</v>
      </c>
      <c r="DN34" s="115">
        <v>48.074325805291835</v>
      </c>
      <c r="DO34" s="115">
        <v>49.318251485604875</v>
      </c>
      <c r="DP34" s="115">
        <v>49.198320199061222</v>
      </c>
      <c r="DQ34" s="115">
        <v>49.769450572677449</v>
      </c>
      <c r="DR34" s="115">
        <v>50.296109249531675</v>
      </c>
      <c r="DS34" s="115">
        <v>50.357271021734284</v>
      </c>
      <c r="DT34" s="115">
        <v>50.296383674850873</v>
      </c>
      <c r="DU34" s="115">
        <v>49.329138781198374</v>
      </c>
      <c r="DV34" s="115">
        <v>47.838994520413159</v>
      </c>
      <c r="DW34" s="115">
        <v>47.28084500143077</v>
      </c>
      <c r="DX34" s="115">
        <v>48.031743889321731</v>
      </c>
      <c r="DY34" s="115">
        <v>48.101600739466932</v>
      </c>
      <c r="DZ34" s="115">
        <v>48.511040084653153</v>
      </c>
      <c r="EA34" s="115">
        <v>47.741576837549445</v>
      </c>
      <c r="EB34" s="115">
        <v>48.32930820432172</v>
      </c>
      <c r="EC34" s="115">
        <v>49.510648892855528</v>
      </c>
      <c r="ED34" s="115">
        <v>49.53463940601354</v>
      </c>
      <c r="EE34" s="115">
        <v>49.695637320513782</v>
      </c>
      <c r="EF34" s="115">
        <v>50.201156482045903</v>
      </c>
      <c r="EG34" s="115">
        <v>50.494718162538248</v>
      </c>
      <c r="EH34" s="115">
        <v>50.738415048376332</v>
      </c>
      <c r="EI34" s="115">
        <v>50.655478818344179</v>
      </c>
      <c r="EJ34" s="115">
        <v>51.046950656861092</v>
      </c>
      <c r="EK34" s="115">
        <v>51.441731019201356</v>
      </c>
      <c r="EL34" s="115">
        <v>51.831212040949616</v>
      </c>
      <c r="EM34" s="115">
        <v>52.437318183954424</v>
      </c>
      <c r="EN34" s="115">
        <v>51.715894805268746</v>
      </c>
      <c r="EO34" s="115">
        <v>51.418233563772198</v>
      </c>
      <c r="EP34" s="115">
        <v>51.079201203750813</v>
      </c>
      <c r="EQ34" s="115">
        <v>50.325105047614137</v>
      </c>
      <c r="ER34" s="115">
        <v>49.973881402161375</v>
      </c>
      <c r="ES34" s="115">
        <v>49.498058859823765</v>
      </c>
      <c r="ET34" s="115">
        <v>51.21423242201989</v>
      </c>
      <c r="EU34" s="115">
        <v>53.836417123879201</v>
      </c>
      <c r="EV34" s="115">
        <v>54.727095454545449</v>
      </c>
      <c r="EW34" s="115">
        <v>55.031993635273636</v>
      </c>
      <c r="EX34" s="115">
        <v>55.533215909090906</v>
      </c>
      <c r="EY34" s="115">
        <v>56.008599689440999</v>
      </c>
      <c r="EZ34" s="115">
        <v>56.072920408163263</v>
      </c>
      <c r="FA34" s="115">
        <v>55.089374489795915</v>
      </c>
      <c r="FB34" s="115">
        <v>55.518673051948035</v>
      </c>
      <c r="FC34" s="115">
        <v>55.927547368421052</v>
      </c>
      <c r="FD34" s="115">
        <v>54.937600000000003</v>
      </c>
      <c r="FE34" s="115">
        <v>52.814665000000005</v>
      </c>
      <c r="FF34" s="115">
        <v>52.045984210526321</v>
      </c>
      <c r="FG34" s="115">
        <v>51.527109090909086</v>
      </c>
      <c r="FH34" s="115">
        <v>51.350039999999993</v>
      </c>
      <c r="FI34" s="115">
        <v>52.302099650349653</v>
      </c>
      <c r="FJ34" s="115">
        <v>51.576318181818188</v>
      </c>
      <c r="FK34" s="115">
        <v>48.051159999999996</v>
      </c>
      <c r="FL34" s="115">
        <v>47.538586363636362</v>
      </c>
      <c r="FM34" s="115">
        <v>47.640142857142862</v>
      </c>
      <c r="FN34" s="115">
        <v>45.01714761904762</v>
      </c>
      <c r="FO34" s="115">
        <v>45.510061904761905</v>
      </c>
      <c r="FP34" s="115">
        <v>45.889340909090919</v>
      </c>
      <c r="FQ34" s="115">
        <v>45.229209523809523</v>
      </c>
      <c r="FR34" s="115">
        <v>45.546170588235299</v>
      </c>
      <c r="FS34" s="115">
        <v>44.792245454545458</v>
      </c>
      <c r="FT34" s="115">
        <v>45.667550000000006</v>
      </c>
      <c r="FU34" s="115">
        <v>46.040572727272725</v>
      </c>
      <c r="FV34" s="115">
        <v>45.405738095238107</v>
      </c>
      <c r="FW34" s="115">
        <v>45.450619047619043</v>
      </c>
      <c r="FX34" s="115">
        <v>44.152139130434797</v>
      </c>
      <c r="FY34" s="115">
        <v>45.213190476190483</v>
      </c>
      <c r="FZ34" s="115">
        <v>45.765003663003668</v>
      </c>
      <c r="GA34" s="115">
        <v>45.980865000000009</v>
      </c>
      <c r="GB34" s="115">
        <v>46.344834999999989</v>
      </c>
      <c r="GC34" s="115">
        <v>46.719388888888894</v>
      </c>
      <c r="GD34" s="115">
        <v>46.667052941176472</v>
      </c>
      <c r="GE34" s="115">
        <v>47.181128571428573</v>
      </c>
      <c r="GF34" s="115">
        <v>48.294223809523807</v>
      </c>
      <c r="GG34" s="115">
        <v>47.276904545454542</v>
      </c>
      <c r="GH34" s="115">
        <v>46.546795238095235</v>
      </c>
      <c r="GI34" s="115">
        <v>45.952486363636368</v>
      </c>
      <c r="GJ34" s="115">
        <v>44.962272727272719</v>
      </c>
      <c r="GK34" s="115">
        <v>45.357515789473688</v>
      </c>
      <c r="GL34" s="115">
        <v>45.511126086956516</v>
      </c>
      <c r="GM34" s="115">
        <v>45.115805000000002</v>
      </c>
      <c r="GN34" s="115">
        <v>44.096634999999999</v>
      </c>
      <c r="GO34" s="115">
        <v>44.759399999999992</v>
      </c>
      <c r="GP34" s="115">
        <v>45.128927777777783</v>
      </c>
      <c r="GQ34" s="115">
        <v>46.218440485829959</v>
      </c>
      <c r="GR34" s="115">
        <v>46.088936363636371</v>
      </c>
      <c r="GS34" s="115">
        <v>45.841986363636359</v>
      </c>
      <c r="GT34" s="115">
        <v>45.699121052631568</v>
      </c>
      <c r="GU34" s="115">
        <v>45.492277272727272</v>
      </c>
      <c r="GV34" s="115">
        <v>44.243268181818173</v>
      </c>
      <c r="GW34" s="115">
        <v>45.393826315789475</v>
      </c>
      <c r="GX34" s="115">
        <v>46.479260200668882</v>
      </c>
      <c r="GY34" s="115">
        <v>47.59122631578947</v>
      </c>
      <c r="GZ34" s="115">
        <v>48.454265000000007</v>
      </c>
      <c r="HA34" s="115">
        <v>48.35882380952382</v>
      </c>
      <c r="HB34" s="115">
        <v>48.807578947368427</v>
      </c>
      <c r="HC34" s="116">
        <v>48.043454999999994</v>
      </c>
      <c r="HD34" s="115">
        <v>49.899850000000008</v>
      </c>
      <c r="HE34" s="115">
        <v>49.79477</v>
      </c>
      <c r="HF34" s="116">
        <v>50.670675524475534</v>
      </c>
      <c r="HG34" s="115">
        <v>51.242839130434781</v>
      </c>
      <c r="HH34" s="115">
        <v>52.85</v>
      </c>
      <c r="HI34" s="115">
        <v>52.322031818181813</v>
      </c>
      <c r="HJ34" s="115">
        <v>52.415622727272734</v>
      </c>
      <c r="HK34" s="115">
        <v>53.427120000000002</v>
      </c>
      <c r="HL34" s="115">
        <v>53.871431818181811</v>
      </c>
      <c r="HM34" s="115">
        <v>54.50116315789473</v>
      </c>
      <c r="HN34" s="129">
        <v>55.863938888888896</v>
      </c>
      <c r="HO34" s="129">
        <v>56.340524999999992</v>
      </c>
      <c r="HP34" s="129">
        <v>56.701679999999996</v>
      </c>
      <c r="HQ34" s="129">
        <v>57.685720000000003</v>
      </c>
      <c r="HR34" s="129">
        <v>58.326227272727266</v>
      </c>
      <c r="HS34" s="129">
        <v>59.671518181818172</v>
      </c>
      <c r="HT34" s="129">
        <v>59.496199999999995</v>
      </c>
      <c r="HU34" s="129">
        <v>59.12655909090909</v>
      </c>
    </row>
    <row r="35" spans="1:229" ht="21" customHeight="1" x14ac:dyDescent="0.3">
      <c r="A35" s="114" t="s">
        <v>299</v>
      </c>
      <c r="B35" s="115">
        <v>26.988</v>
      </c>
      <c r="C35" s="115">
        <v>26.56</v>
      </c>
      <c r="D35" s="115">
        <v>27.893154545454539</v>
      </c>
      <c r="E35" s="115">
        <v>28.911529999999992</v>
      </c>
      <c r="F35" s="115">
        <v>29.871547826086953</v>
      </c>
      <c r="G35" s="115">
        <v>29.293201428571429</v>
      </c>
      <c r="H35" s="115">
        <v>29.332744999999999</v>
      </c>
      <c r="I35" s="115">
        <v>29.332999999999998</v>
      </c>
      <c r="J35" s="115">
        <v>29.795999999999999</v>
      </c>
      <c r="K35" s="115">
        <v>30.186250000000001</v>
      </c>
      <c r="L35" s="115">
        <v>30.849</v>
      </c>
      <c r="M35" s="115">
        <v>30.256</v>
      </c>
      <c r="N35" s="115">
        <v>30.021699999999999</v>
      </c>
      <c r="O35" s="115">
        <v>30.023</v>
      </c>
      <c r="P35" s="115">
        <v>32.133000000000003</v>
      </c>
      <c r="Q35" s="115">
        <v>33.326000000000001</v>
      </c>
      <c r="R35" s="115">
        <v>33.813000000000002</v>
      </c>
      <c r="S35" s="115">
        <v>32.808999999999997</v>
      </c>
      <c r="T35" s="115">
        <v>32.93</v>
      </c>
      <c r="U35" s="115">
        <v>33.767000000000003</v>
      </c>
      <c r="V35" s="115">
        <v>33.417999999999999</v>
      </c>
      <c r="W35" s="115">
        <v>33.418999999999997</v>
      </c>
      <c r="X35" s="115">
        <v>33.226999999999997</v>
      </c>
      <c r="Y35" s="115">
        <v>32.749000000000002</v>
      </c>
      <c r="Z35" s="115">
        <v>32.326000000000001</v>
      </c>
      <c r="AA35" s="115">
        <v>32.841000000000001</v>
      </c>
      <c r="AB35" s="115">
        <v>33.851999999999997</v>
      </c>
      <c r="AC35" s="115">
        <v>34.515999999999998</v>
      </c>
      <c r="AD35" s="115">
        <v>35.011000000000003</v>
      </c>
      <c r="AE35" s="115">
        <v>34.917999999999999</v>
      </c>
      <c r="AF35" s="115">
        <v>35.198999999999998</v>
      </c>
      <c r="AG35" s="115">
        <v>36.01</v>
      </c>
      <c r="AH35" s="115">
        <v>37.374000000000002</v>
      </c>
      <c r="AI35" s="115">
        <v>38.311</v>
      </c>
      <c r="AJ35" s="115">
        <v>37.639000000000003</v>
      </c>
      <c r="AK35" s="115">
        <v>38.488</v>
      </c>
      <c r="AL35" s="115">
        <v>37.937100000000001</v>
      </c>
      <c r="AM35" s="115">
        <v>37.3324</v>
      </c>
      <c r="AN35" s="115">
        <v>35.9617</v>
      </c>
      <c r="AO35" s="115">
        <v>35.831400000000002</v>
      </c>
      <c r="AP35" s="115">
        <v>36.8018</v>
      </c>
      <c r="AQ35" s="115">
        <v>36.947200000000002</v>
      </c>
      <c r="AR35" s="115">
        <v>36.759</v>
      </c>
      <c r="AS35" s="115">
        <v>36.128300000000003</v>
      </c>
      <c r="AT35" s="115">
        <v>36.570300000000003</v>
      </c>
      <c r="AU35" s="115">
        <v>37.427500000000002</v>
      </c>
      <c r="AV35" s="115">
        <v>36.978200000000001</v>
      </c>
      <c r="AW35" s="115">
        <v>37.3033</v>
      </c>
      <c r="AX35" s="115">
        <v>38.146900000000002</v>
      </c>
      <c r="AY35" s="115">
        <v>39.7316</v>
      </c>
      <c r="AZ35" s="115">
        <v>39.474299999999999</v>
      </c>
      <c r="BA35" s="115">
        <v>40.032299999999999</v>
      </c>
      <c r="BB35" s="115">
        <v>41.585099999999997</v>
      </c>
      <c r="BC35" s="115">
        <v>42.183900000000001</v>
      </c>
      <c r="BD35" s="115">
        <v>42.297400000000003</v>
      </c>
      <c r="BE35" s="115">
        <v>43.722000000000001</v>
      </c>
      <c r="BF35" s="115">
        <v>45.226199999999999</v>
      </c>
      <c r="BG35" s="115">
        <v>44.5914</v>
      </c>
      <c r="BH35" s="115">
        <v>44.027700000000003</v>
      </c>
      <c r="BI35" s="115">
        <v>43.876100000000001</v>
      </c>
      <c r="BJ35" s="115">
        <v>44.061399999999999</v>
      </c>
      <c r="BK35" s="115">
        <v>42.864899999999999</v>
      </c>
      <c r="BL35" s="115">
        <v>42.908000000000001</v>
      </c>
      <c r="BM35" s="115">
        <v>43.735300000000002</v>
      </c>
      <c r="BN35" s="115">
        <v>42.918399999999998</v>
      </c>
      <c r="BO35" s="115">
        <v>43.683599999999998</v>
      </c>
      <c r="BP35" s="115">
        <v>44.004899999999999</v>
      </c>
      <c r="BQ35" s="115">
        <v>45.140999999999998</v>
      </c>
      <c r="BR35" s="115">
        <v>43.5959</v>
      </c>
      <c r="BS35" s="115">
        <v>42.938000000000002</v>
      </c>
      <c r="BT35" s="115">
        <v>42.346400000000003</v>
      </c>
      <c r="BU35" s="115">
        <v>42.311100000000003</v>
      </c>
      <c r="BV35" s="115">
        <v>41.720599999999997</v>
      </c>
      <c r="BW35" s="115">
        <v>43.08</v>
      </c>
      <c r="BX35" s="115">
        <v>43.280200000000001</v>
      </c>
      <c r="BY35" s="115">
        <v>43.126800000000003</v>
      </c>
      <c r="BZ35" s="115">
        <v>42.257300000000001</v>
      </c>
      <c r="CA35" s="115">
        <v>42.547600000000003</v>
      </c>
      <c r="CB35" s="115">
        <v>41.288400000000003</v>
      </c>
      <c r="CC35" s="115">
        <v>41.592799999999997</v>
      </c>
      <c r="CD35" s="115">
        <v>44.098999999999997</v>
      </c>
      <c r="CE35" s="115">
        <v>43.933900000000001</v>
      </c>
      <c r="CF35" s="115">
        <v>43.467500000000001</v>
      </c>
      <c r="CG35" s="115">
        <v>45.121200000000002</v>
      </c>
      <c r="CH35" s="115">
        <v>45.264800000000001</v>
      </c>
      <c r="CI35" s="115">
        <v>46.021804999999993</v>
      </c>
      <c r="CJ35" s="115">
        <v>46.389254545454556</v>
      </c>
      <c r="CK35" s="115">
        <v>46.219386956521745</v>
      </c>
      <c r="CL35" s="115">
        <v>46.508844999999994</v>
      </c>
      <c r="CM35" s="115">
        <v>46.451747619047616</v>
      </c>
      <c r="CN35" s="115">
        <v>46.273659090909085</v>
      </c>
      <c r="CO35" s="115">
        <v>45.969035000000005</v>
      </c>
      <c r="CP35" s="115">
        <v>41.761000000000003</v>
      </c>
      <c r="CQ35" s="115">
        <v>40.788937688107772</v>
      </c>
      <c r="CR35" s="115">
        <v>40.353235643284414</v>
      </c>
      <c r="CS35" s="115">
        <v>40.898157033266315</v>
      </c>
      <c r="CT35" s="115">
        <v>42.381500572960199</v>
      </c>
      <c r="CU35" s="115">
        <v>42.029289971006563</v>
      </c>
      <c r="CV35" s="115">
        <v>41.376235680734169</v>
      </c>
      <c r="CW35" s="115">
        <v>41.382492427934586</v>
      </c>
      <c r="CX35" s="115">
        <v>41.454518391591272</v>
      </c>
      <c r="CY35" s="115">
        <v>41.653467054852328</v>
      </c>
      <c r="CZ35" s="115">
        <v>41.62362382545107</v>
      </c>
      <c r="DA35" s="115">
        <v>40.920233868964353</v>
      </c>
      <c r="DB35" s="115">
        <v>41.322000000000003</v>
      </c>
      <c r="DC35" s="115">
        <v>41.295400092087753</v>
      </c>
      <c r="DD35" s="115">
        <v>41.190157325024842</v>
      </c>
      <c r="DE35" s="115">
        <v>40.171026975144891</v>
      </c>
      <c r="DF35" s="115">
        <v>40.513264656413895</v>
      </c>
      <c r="DG35" s="115">
        <v>40.215295007276538</v>
      </c>
      <c r="DH35" s="115">
        <v>39.430396342392854</v>
      </c>
      <c r="DI35" s="115">
        <v>38.731369771281429</v>
      </c>
      <c r="DJ35" s="115">
        <v>39.324573475240669</v>
      </c>
      <c r="DK35" s="115">
        <v>39.262034004392312</v>
      </c>
      <c r="DL35" s="115">
        <v>39.130394517650693</v>
      </c>
      <c r="DM35" s="115">
        <v>38.469562545023344</v>
      </c>
      <c r="DN35" s="115">
        <v>38.816736706118711</v>
      </c>
      <c r="DO35" s="115">
        <v>38.953894707309182</v>
      </c>
      <c r="DP35" s="115">
        <v>38.853427035586158</v>
      </c>
      <c r="DQ35" s="115">
        <v>39.746504392379592</v>
      </c>
      <c r="DR35" s="115">
        <v>40.567579824156667</v>
      </c>
      <c r="DS35" s="115">
        <v>40.48995420486964</v>
      </c>
      <c r="DT35" s="115">
        <v>40.874716756091793</v>
      </c>
      <c r="DU35" s="115">
        <v>41.070415856300805</v>
      </c>
      <c r="DV35" s="115">
        <v>41.243199117533813</v>
      </c>
      <c r="DW35" s="115">
        <v>40.609226301103234</v>
      </c>
      <c r="DX35" s="115">
        <v>40.88262855513814</v>
      </c>
      <c r="DY35" s="115">
        <v>40.834681363313365</v>
      </c>
      <c r="DZ35" s="115">
        <v>41.330157811438049</v>
      </c>
      <c r="EA35" s="115">
        <v>41.13710754342079</v>
      </c>
      <c r="EB35" s="115">
        <v>41.582836676494189</v>
      </c>
      <c r="EC35" s="115">
        <v>41.693499965664742</v>
      </c>
      <c r="ED35" s="115">
        <v>41.949048926622815</v>
      </c>
      <c r="EE35" s="115">
        <v>41.637729421964714</v>
      </c>
      <c r="EF35" s="115">
        <v>41.97991694485237</v>
      </c>
      <c r="EG35" s="115">
        <v>41.755562255745602</v>
      </c>
      <c r="EH35" s="115">
        <v>41.839638913033951</v>
      </c>
      <c r="EI35" s="115">
        <v>42.136577356869346</v>
      </c>
      <c r="EJ35" s="115">
        <v>42.108483090364707</v>
      </c>
      <c r="EK35" s="115">
        <v>41.945176383325538</v>
      </c>
      <c r="EL35" s="115">
        <v>41.703571540941233</v>
      </c>
      <c r="EM35" s="115">
        <v>41.596919425794077</v>
      </c>
      <c r="EN35" s="115">
        <v>41.226916909619192</v>
      </c>
      <c r="EO35" s="115">
        <v>40.704755216096331</v>
      </c>
      <c r="EP35" s="115">
        <v>40.302599408758461</v>
      </c>
      <c r="EQ35" s="115">
        <v>39.777140056003319</v>
      </c>
      <c r="ER35" s="115">
        <v>39.401533869309958</v>
      </c>
      <c r="ES35" s="115">
        <v>37.968228883836296</v>
      </c>
      <c r="ET35" s="115">
        <v>37.947652667686661</v>
      </c>
      <c r="EU35" s="115">
        <v>38.980029326587143</v>
      </c>
      <c r="EV35" s="115">
        <v>39.550600000000003</v>
      </c>
      <c r="EW35" s="115">
        <v>39.687854999999999</v>
      </c>
      <c r="EX35" s="115">
        <v>40.008099999999999</v>
      </c>
      <c r="EY35" s="115">
        <v>39.593060869565214</v>
      </c>
      <c r="EZ35" s="115">
        <v>40.040976190476194</v>
      </c>
      <c r="FA35" s="115">
        <v>40.3524200680272</v>
      </c>
      <c r="FB35" s="115">
        <v>40.687945129870123</v>
      </c>
      <c r="FC35" s="115">
        <v>39.50540526315789</v>
      </c>
      <c r="FD35" s="115">
        <v>39.860745454545459</v>
      </c>
      <c r="FE35" s="115">
        <v>39.828249999999997</v>
      </c>
      <c r="FF35" s="115">
        <v>40.423894736842108</v>
      </c>
      <c r="FG35" s="115">
        <v>40.289445454545458</v>
      </c>
      <c r="FH35" s="115">
        <v>40.686095000000009</v>
      </c>
      <c r="FI35" s="115">
        <v>40.712061538461541</v>
      </c>
      <c r="FJ35" s="115">
        <v>40.765509090909092</v>
      </c>
      <c r="FK35" s="115">
        <v>40.307504999999999</v>
      </c>
      <c r="FL35" s="115">
        <v>40.57914090909091</v>
      </c>
      <c r="FM35" s="115">
        <v>40.598633333333339</v>
      </c>
      <c r="FN35" s="115">
        <v>40.180947619047622</v>
      </c>
      <c r="FO35" s="115">
        <v>39.500204761904762</v>
      </c>
      <c r="FP35" s="115">
        <v>38.759268181818179</v>
      </c>
      <c r="FQ35" s="115">
        <v>38.973895238095238</v>
      </c>
      <c r="FR35" s="115">
        <v>38.813847058823534</v>
      </c>
      <c r="FS35" s="115">
        <v>38.767168181818185</v>
      </c>
      <c r="FT35" s="115">
        <v>38.730019999999996</v>
      </c>
      <c r="FU35" s="115">
        <v>39.34825</v>
      </c>
      <c r="FV35" s="115">
        <v>39.821795238095241</v>
      </c>
      <c r="FW35" s="115">
        <v>40.259238095238096</v>
      </c>
      <c r="FX35" s="115">
        <v>40.203917391304351</v>
      </c>
      <c r="FY35" s="115">
        <v>40.508499999999991</v>
      </c>
      <c r="FZ35" s="115">
        <v>40.756496336996342</v>
      </c>
      <c r="GA35" s="115">
        <v>40.882364999999993</v>
      </c>
      <c r="GB35" s="115">
        <v>40.940674999999999</v>
      </c>
      <c r="GC35" s="115">
        <v>41.277455555555555</v>
      </c>
      <c r="GD35" s="115">
        <v>41.254547058823533</v>
      </c>
      <c r="GE35" s="115">
        <v>41.667657142857152</v>
      </c>
      <c r="GF35" s="115">
        <v>42.121266666666671</v>
      </c>
      <c r="GG35" s="115">
        <v>41.49459090909091</v>
      </c>
      <c r="GH35" s="115">
        <v>40.914809523809531</v>
      </c>
      <c r="GI35" s="115">
        <v>40.783409090909089</v>
      </c>
      <c r="GJ35" s="115">
        <v>40.337613636363635</v>
      </c>
      <c r="GK35" s="115">
        <v>40.551478947368423</v>
      </c>
      <c r="GL35" s="115">
        <v>40.203143478260877</v>
      </c>
      <c r="GM35" s="115">
        <v>39.782210000000006</v>
      </c>
      <c r="GN35" s="115">
        <v>39.626194999999989</v>
      </c>
      <c r="GO35" s="115">
        <v>39.659135000000006</v>
      </c>
      <c r="GP35" s="115">
        <v>39.390205555555561</v>
      </c>
      <c r="GQ35" s="115">
        <v>39.669147368421051</v>
      </c>
      <c r="GR35" s="115">
        <v>39.746827272727273</v>
      </c>
      <c r="GS35" s="115">
        <v>39.91729545454546</v>
      </c>
      <c r="GT35" s="115">
        <v>40.728810526315797</v>
      </c>
      <c r="GU35" s="115">
        <v>40.920263636363643</v>
      </c>
      <c r="GV35" s="115">
        <v>40.533550000000012</v>
      </c>
      <c r="GW35" s="115">
        <v>40.442842105263161</v>
      </c>
      <c r="GX35" s="115">
        <v>40.688254849498328</v>
      </c>
      <c r="GY35" s="115">
        <v>40.824878947368425</v>
      </c>
      <c r="GZ35" s="115">
        <v>41.067850000000007</v>
      </c>
      <c r="HA35" s="115">
        <v>41.088961904761895</v>
      </c>
      <c r="HB35" s="115">
        <v>41.070999999999998</v>
      </c>
      <c r="HC35" s="116">
        <v>43.012465000000006</v>
      </c>
      <c r="HD35" s="115">
        <v>43.728445454545458</v>
      </c>
      <c r="HE35" s="115">
        <v>44.163089999999997</v>
      </c>
      <c r="HF35" s="116">
        <v>45.5407288961039</v>
      </c>
      <c r="HG35" s="115">
        <v>46.406126086956512</v>
      </c>
      <c r="HH35" s="115">
        <v>47.631790476190474</v>
      </c>
      <c r="HI35" s="115">
        <v>47.586549999999995</v>
      </c>
      <c r="HJ35" s="115">
        <v>47.548813636363633</v>
      </c>
      <c r="HK35" s="115">
        <v>47.884744999999995</v>
      </c>
      <c r="HL35" s="115">
        <v>48.803122727272722</v>
      </c>
      <c r="HM35" s="115">
        <v>48.688000000000002</v>
      </c>
      <c r="HN35" s="129">
        <v>48.712422222222216</v>
      </c>
      <c r="HO35" s="129">
        <v>48.445180000000008</v>
      </c>
      <c r="HP35" s="129">
        <v>48.959869999999995</v>
      </c>
      <c r="HQ35" s="129">
        <v>49.782754999999995</v>
      </c>
      <c r="HR35" s="129">
        <v>50.100777272727278</v>
      </c>
      <c r="HS35" s="129">
        <v>51.124031818181827</v>
      </c>
      <c r="HT35" s="129">
        <v>50.77405000000001</v>
      </c>
      <c r="HU35" s="129">
        <v>50.699045454545448</v>
      </c>
    </row>
    <row r="36" spans="1:229" ht="9" customHeight="1" thickBot="1" x14ac:dyDescent="0.35">
      <c r="A36" s="119"/>
      <c r="B36" s="120"/>
      <c r="C36" s="120"/>
      <c r="D36" s="121"/>
      <c r="E36" s="121"/>
      <c r="F36" s="121"/>
      <c r="G36" s="120"/>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0"/>
      <c r="AV36" s="120"/>
      <c r="AW36" s="120"/>
      <c r="AX36" s="120"/>
      <c r="AY36" s="120"/>
      <c r="AZ36" s="120"/>
      <c r="BA36" s="120"/>
      <c r="BB36" s="120"/>
      <c r="BC36" s="120"/>
      <c r="BD36" s="120"/>
      <c r="BE36" s="120"/>
      <c r="BF36" s="120"/>
      <c r="BG36" s="120"/>
      <c r="BH36" s="120"/>
      <c r="BI36" s="130"/>
      <c r="BJ36" s="120"/>
      <c r="BK36" s="120"/>
      <c r="BL36" s="120"/>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2"/>
      <c r="HD36" s="121"/>
      <c r="HE36" s="121"/>
      <c r="HF36" s="122"/>
      <c r="HG36" s="121"/>
      <c r="HH36" s="121"/>
      <c r="HI36" s="121"/>
      <c r="HJ36" s="121"/>
      <c r="HK36" s="121"/>
      <c r="HL36" s="121"/>
      <c r="HM36" s="121"/>
      <c r="HN36" s="131"/>
      <c r="HO36" s="131"/>
      <c r="HP36" s="131"/>
      <c r="HQ36" s="131"/>
      <c r="HR36" s="131"/>
      <c r="HS36" s="131"/>
      <c r="HT36" s="131"/>
      <c r="HU36" s="131"/>
    </row>
    <row r="37" spans="1:229" s="127" customFormat="1" ht="17.25" thickTop="1" x14ac:dyDescent="0.3">
      <c r="A37" s="123" t="s">
        <v>300</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24"/>
      <c r="CP37" s="124"/>
      <c r="CQ37" s="124"/>
      <c r="CR37" s="124"/>
      <c r="CS37" s="124"/>
      <c r="CT37" s="124"/>
      <c r="CU37" s="124"/>
      <c r="CV37" s="124"/>
      <c r="CW37" s="124"/>
      <c r="CX37" s="124"/>
      <c r="CY37" s="124"/>
      <c r="CZ37" s="124"/>
      <c r="DA37" s="124"/>
      <c r="DB37" s="124"/>
      <c r="DC37" s="124"/>
      <c r="DD37" s="124"/>
      <c r="DE37" s="124"/>
      <c r="DF37" s="124"/>
      <c r="DG37" s="124"/>
      <c r="DH37" s="124"/>
      <c r="DI37" s="124"/>
      <c r="DJ37" s="124"/>
      <c r="DK37" s="124"/>
      <c r="DL37" s="124"/>
      <c r="DM37" s="124"/>
      <c r="DN37" s="124"/>
      <c r="DO37" s="124"/>
      <c r="DP37" s="124"/>
      <c r="DQ37" s="124"/>
      <c r="DR37" s="124"/>
      <c r="DS37" s="124"/>
      <c r="DT37" s="124"/>
      <c r="DU37" s="124"/>
      <c r="DV37" s="124"/>
      <c r="DW37" s="124"/>
      <c r="DX37" s="124"/>
      <c r="DY37" s="124"/>
      <c r="DZ37" s="124"/>
      <c r="EA37" s="124"/>
      <c r="EB37" s="124"/>
      <c r="EC37" s="124"/>
      <c r="ED37" s="124"/>
      <c r="EE37" s="124"/>
      <c r="EF37" s="124"/>
      <c r="EG37" s="124"/>
      <c r="EH37" s="124"/>
      <c r="EI37" s="124"/>
      <c r="EJ37" s="124"/>
      <c r="EK37" s="124"/>
      <c r="EL37" s="124"/>
      <c r="EM37" s="124"/>
      <c r="EN37" s="124"/>
      <c r="EO37" s="124"/>
      <c r="EP37" s="124"/>
      <c r="EQ37" s="124"/>
      <c r="ER37" s="124"/>
      <c r="ES37" s="124"/>
      <c r="ET37" s="124"/>
      <c r="EU37" s="124"/>
      <c r="EV37" s="124"/>
      <c r="EW37" s="124"/>
      <c r="EX37" s="124"/>
      <c r="EY37" s="124"/>
      <c r="EZ37" s="124"/>
      <c r="FA37" s="124"/>
      <c r="FB37" s="124"/>
      <c r="FC37" s="124"/>
      <c r="FD37" s="124"/>
      <c r="FE37" s="124"/>
      <c r="FF37" s="124"/>
      <c r="FG37" s="124"/>
      <c r="FH37" s="124"/>
      <c r="FI37" s="124"/>
    </row>
    <row r="38" spans="1:229" s="127" customFormat="1" x14ac:dyDescent="0.3">
      <c r="A38" s="124" t="s">
        <v>50</v>
      </c>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c r="BM38" s="124"/>
      <c r="BN38" s="124"/>
      <c r="BO38" s="124"/>
      <c r="BP38" s="124"/>
      <c r="BQ38" s="124"/>
      <c r="BR38" s="124"/>
      <c r="BS38" s="124"/>
      <c r="BT38" s="124"/>
      <c r="BU38" s="124"/>
      <c r="BV38" s="124"/>
      <c r="BW38" s="124"/>
      <c r="BX38" s="124"/>
      <c r="BY38" s="124"/>
      <c r="BZ38" s="124"/>
      <c r="CA38" s="124"/>
      <c r="CB38" s="124"/>
      <c r="CC38" s="124"/>
      <c r="CD38" s="124"/>
      <c r="CE38" s="124"/>
      <c r="CF38" s="124"/>
      <c r="CG38" s="124"/>
      <c r="CH38" s="124"/>
      <c r="CI38" s="124"/>
      <c r="CJ38" s="124"/>
      <c r="CK38" s="124"/>
      <c r="CL38" s="124"/>
      <c r="CM38" s="124"/>
      <c r="CN38" s="124"/>
      <c r="CO38" s="124"/>
      <c r="CP38" s="124"/>
      <c r="CQ38" s="124"/>
      <c r="CR38" s="124"/>
      <c r="CS38" s="124"/>
      <c r="CT38" s="124"/>
      <c r="CU38" s="124"/>
      <c r="CV38" s="124"/>
      <c r="CW38" s="124"/>
      <c r="CX38" s="124"/>
      <c r="CY38" s="124"/>
      <c r="CZ38" s="124"/>
      <c r="DA38" s="124"/>
      <c r="DB38" s="124"/>
      <c r="DC38" s="124"/>
      <c r="DD38" s="124"/>
      <c r="DE38" s="124"/>
      <c r="DF38" s="124"/>
      <c r="DG38" s="124"/>
      <c r="DH38" s="124"/>
      <c r="DI38" s="124"/>
      <c r="DJ38" s="124"/>
      <c r="DK38" s="124"/>
      <c r="DL38" s="124"/>
      <c r="DM38" s="124"/>
      <c r="DN38" s="124"/>
      <c r="DO38" s="124"/>
      <c r="DP38" s="124"/>
      <c r="DQ38" s="124"/>
      <c r="DR38" s="124"/>
      <c r="DS38" s="124"/>
      <c r="DT38" s="124"/>
      <c r="DU38" s="124"/>
      <c r="DV38" s="124"/>
      <c r="DW38" s="124"/>
      <c r="DX38" s="124"/>
      <c r="DY38" s="124"/>
      <c r="DZ38" s="124"/>
      <c r="EA38" s="124"/>
      <c r="EB38" s="124"/>
      <c r="EC38" s="124"/>
      <c r="ED38" s="124"/>
      <c r="EE38" s="124"/>
      <c r="EF38" s="124"/>
      <c r="EG38" s="124"/>
      <c r="EH38" s="124"/>
      <c r="EI38" s="124"/>
      <c r="EJ38" s="124"/>
      <c r="EK38" s="124"/>
      <c r="EL38" s="124"/>
      <c r="EM38" s="124"/>
      <c r="EN38" s="124"/>
      <c r="EO38" s="124"/>
      <c r="EP38" s="124"/>
      <c r="EQ38" s="124"/>
      <c r="ER38" s="124"/>
      <c r="ES38" s="124"/>
      <c r="ET38" s="124"/>
      <c r="EU38" s="124"/>
      <c r="EV38" s="124"/>
      <c r="EW38" s="124"/>
      <c r="EX38" s="124"/>
      <c r="EY38" s="124"/>
      <c r="EZ38" s="124"/>
      <c r="FA38" s="124"/>
      <c r="FB38" s="124"/>
      <c r="FC38" s="124"/>
      <c r="FD38" s="124"/>
      <c r="FE38" s="124"/>
      <c r="FF38" s="124"/>
      <c r="FG38" s="124"/>
      <c r="FH38" s="124"/>
      <c r="FI38" s="124"/>
    </row>
    <row r="39" spans="1:229" x14ac:dyDescent="0.3">
      <c r="B39" s="109"/>
    </row>
    <row r="40" spans="1:229" x14ac:dyDescent="0.3">
      <c r="B40" s="109"/>
    </row>
    <row r="41" spans="1:229" x14ac:dyDescent="0.3">
      <c r="B41" s="109"/>
    </row>
    <row r="42" spans="1:229" x14ac:dyDescent="0.3">
      <c r="B42" s="109"/>
    </row>
    <row r="43" spans="1:229" x14ac:dyDescent="0.3">
      <c r="B43" s="109"/>
    </row>
    <row r="44" spans="1:229" x14ac:dyDescent="0.3">
      <c r="B44" s="109"/>
    </row>
    <row r="45" spans="1:229" x14ac:dyDescent="0.3">
      <c r="B45" s="109"/>
    </row>
    <row r="46" spans="1:229" x14ac:dyDescent="0.3">
      <c r="B46" s="109"/>
    </row>
    <row r="47" spans="1:229" x14ac:dyDescent="0.3">
      <c r="B47" s="109"/>
    </row>
    <row r="48" spans="1:229" x14ac:dyDescent="0.3">
      <c r="B48" s="109"/>
    </row>
    <row r="49" spans="2:2" x14ac:dyDescent="0.3">
      <c r="B49" s="109"/>
    </row>
    <row r="50" spans="2:2" x14ac:dyDescent="0.3">
      <c r="B50" s="109"/>
    </row>
    <row r="51" spans="2:2" x14ac:dyDescent="0.3">
      <c r="B51" s="109"/>
    </row>
    <row r="52" spans="2:2" x14ac:dyDescent="0.3">
      <c r="B52" s="109"/>
    </row>
    <row r="53" spans="2:2" x14ac:dyDescent="0.3">
      <c r="B53" s="109"/>
    </row>
    <row r="54" spans="2:2" x14ac:dyDescent="0.3">
      <c r="B54" s="109"/>
    </row>
    <row r="55" spans="2:2" x14ac:dyDescent="0.3">
      <c r="B55" s="109"/>
    </row>
    <row r="56" spans="2:2" x14ac:dyDescent="0.3">
      <c r="B56" s="109"/>
    </row>
    <row r="57" spans="2:2" x14ac:dyDescent="0.3">
      <c r="B57" s="109"/>
    </row>
    <row r="58" spans="2:2" x14ac:dyDescent="0.3">
      <c r="B58" s="109"/>
    </row>
    <row r="59" spans="2:2" x14ac:dyDescent="0.3">
      <c r="B59" s="109"/>
    </row>
    <row r="60" spans="2:2" x14ac:dyDescent="0.3">
      <c r="B60" s="109"/>
    </row>
    <row r="61" spans="2:2" x14ac:dyDescent="0.3">
      <c r="B61" s="109"/>
    </row>
    <row r="62" spans="2:2" x14ac:dyDescent="0.3">
      <c r="B62" s="109"/>
    </row>
    <row r="63" spans="2:2" x14ac:dyDescent="0.3">
      <c r="B63" s="109"/>
    </row>
    <row r="64" spans="2:2" x14ac:dyDescent="0.3">
      <c r="B64" s="109"/>
    </row>
    <row r="65" spans="2:2" x14ac:dyDescent="0.3">
      <c r="B65" s="109"/>
    </row>
    <row r="66" spans="2:2" x14ac:dyDescent="0.3">
      <c r="B66" s="109"/>
    </row>
    <row r="67" spans="2:2" x14ac:dyDescent="0.3">
      <c r="B67" s="109"/>
    </row>
    <row r="68" spans="2:2" x14ac:dyDescent="0.3">
      <c r="B68" s="109"/>
    </row>
    <row r="69" spans="2:2" x14ac:dyDescent="0.3">
      <c r="B69" s="109"/>
    </row>
    <row r="70" spans="2:2" x14ac:dyDescent="0.3">
      <c r="B70" s="109"/>
    </row>
    <row r="71" spans="2:2" x14ac:dyDescent="0.3">
      <c r="B71" s="109"/>
    </row>
    <row r="72" spans="2:2" x14ac:dyDescent="0.3">
      <c r="B72" s="109"/>
    </row>
    <row r="73" spans="2:2" x14ac:dyDescent="0.3">
      <c r="B73" s="109"/>
    </row>
    <row r="74" spans="2:2" x14ac:dyDescent="0.3">
      <c r="B74" s="109"/>
    </row>
    <row r="75" spans="2:2" x14ac:dyDescent="0.3">
      <c r="B75" s="109"/>
    </row>
    <row r="76" spans="2:2" x14ac:dyDescent="0.3">
      <c r="B76" s="109"/>
    </row>
    <row r="77" spans="2:2" x14ac:dyDescent="0.3">
      <c r="B77" s="109"/>
    </row>
    <row r="78" spans="2:2" x14ac:dyDescent="0.3">
      <c r="B78" s="109"/>
    </row>
    <row r="79" spans="2:2" x14ac:dyDescent="0.3">
      <c r="B79" s="109"/>
    </row>
    <row r="80" spans="2:2" x14ac:dyDescent="0.3">
      <c r="B80" s="109"/>
    </row>
    <row r="81" spans="1:2" x14ac:dyDescent="0.3">
      <c r="B81" s="109"/>
    </row>
    <row r="82" spans="1:2" x14ac:dyDescent="0.3">
      <c r="B82" s="109"/>
    </row>
    <row r="83" spans="1:2" x14ac:dyDescent="0.3">
      <c r="B83" s="109"/>
    </row>
    <row r="84" spans="1:2" x14ac:dyDescent="0.3">
      <c r="B84" s="109"/>
    </row>
    <row r="85" spans="1:2" x14ac:dyDescent="0.3">
      <c r="B85" s="109"/>
    </row>
    <row r="86" spans="1:2" x14ac:dyDescent="0.3">
      <c r="B86" s="109"/>
    </row>
    <row r="87" spans="1:2" x14ac:dyDescent="0.3">
      <c r="B87" s="109"/>
    </row>
    <row r="88" spans="1:2" x14ac:dyDescent="0.3">
      <c r="B88" s="109"/>
    </row>
    <row r="89" spans="1:2" x14ac:dyDescent="0.3">
      <c r="B89" s="109"/>
    </row>
    <row r="90" spans="1:2" x14ac:dyDescent="0.3">
      <c r="B90" s="109"/>
    </row>
    <row r="91" spans="1:2" x14ac:dyDescent="0.3">
      <c r="B91" s="109"/>
    </row>
    <row r="92" spans="1:2" x14ac:dyDescent="0.3">
      <c r="B92" s="109"/>
    </row>
    <row r="93" spans="1:2" x14ac:dyDescent="0.3">
      <c r="B93" s="109"/>
    </row>
    <row r="94" spans="1:2" x14ac:dyDescent="0.3">
      <c r="A94" s="132">
        <v>44013</v>
      </c>
      <c r="B94" s="109"/>
    </row>
    <row r="95" spans="1:2" x14ac:dyDescent="0.3">
      <c r="B95" s="109"/>
    </row>
    <row r="96" spans="1:2" x14ac:dyDescent="0.3">
      <c r="B96" s="109"/>
    </row>
    <row r="97" spans="2:2" x14ac:dyDescent="0.3">
      <c r="B97" s="109"/>
    </row>
    <row r="98" spans="2:2" x14ac:dyDescent="0.3">
      <c r="B98" s="109"/>
    </row>
    <row r="99" spans="2:2" x14ac:dyDescent="0.3">
      <c r="B99" s="109"/>
    </row>
    <row r="100" spans="2:2" x14ac:dyDescent="0.3">
      <c r="B100" s="109"/>
    </row>
    <row r="101" spans="2:2" x14ac:dyDescent="0.3">
      <c r="B101" s="109"/>
    </row>
    <row r="102" spans="2:2" x14ac:dyDescent="0.3">
      <c r="B102" s="109"/>
    </row>
    <row r="103" spans="2:2" x14ac:dyDescent="0.3">
      <c r="B103" s="109"/>
    </row>
    <row r="104" spans="2:2" x14ac:dyDescent="0.3">
      <c r="B104" s="109"/>
    </row>
    <row r="105" spans="2:2" x14ac:dyDescent="0.3">
      <c r="B105" s="109"/>
    </row>
    <row r="106" spans="2:2" x14ac:dyDescent="0.3">
      <c r="B106" s="109"/>
    </row>
    <row r="107" spans="2:2" x14ac:dyDescent="0.3">
      <c r="B107" s="109"/>
    </row>
    <row r="108" spans="2:2" x14ac:dyDescent="0.3">
      <c r="B108" s="109"/>
    </row>
    <row r="109" spans="2:2" x14ac:dyDescent="0.3">
      <c r="B109" s="109"/>
    </row>
    <row r="110" spans="2:2" x14ac:dyDescent="0.3">
      <c r="B110" s="109"/>
    </row>
    <row r="111" spans="2:2" x14ac:dyDescent="0.3">
      <c r="B111" s="109"/>
    </row>
    <row r="112" spans="2:2" x14ac:dyDescent="0.3">
      <c r="B112" s="109"/>
    </row>
    <row r="113" spans="2:2" x14ac:dyDescent="0.3">
      <c r="B113" s="109"/>
    </row>
    <row r="114" spans="2:2" x14ac:dyDescent="0.3">
      <c r="B114" s="109"/>
    </row>
    <row r="115" spans="2:2" x14ac:dyDescent="0.3">
      <c r="B115" s="109"/>
    </row>
    <row r="116" spans="2:2" x14ac:dyDescent="0.3">
      <c r="B116" s="109"/>
    </row>
    <row r="117" spans="2:2" x14ac:dyDescent="0.3">
      <c r="B117" s="109"/>
    </row>
    <row r="118" spans="2:2" x14ac:dyDescent="0.3">
      <c r="B118" s="109"/>
    </row>
    <row r="119" spans="2:2" x14ac:dyDescent="0.3">
      <c r="B119" s="109"/>
    </row>
    <row r="120" spans="2:2" x14ac:dyDescent="0.3">
      <c r="B120" s="109"/>
    </row>
    <row r="121" spans="2:2" x14ac:dyDescent="0.3">
      <c r="B121" s="109"/>
    </row>
    <row r="122" spans="2:2" x14ac:dyDescent="0.3">
      <c r="B122" s="109"/>
    </row>
    <row r="123" spans="2:2" x14ac:dyDescent="0.3">
      <c r="B123" s="109"/>
    </row>
    <row r="124" spans="2:2" x14ac:dyDescent="0.3">
      <c r="B124" s="109"/>
    </row>
    <row r="125" spans="2:2" x14ac:dyDescent="0.3">
      <c r="B125" s="109"/>
    </row>
    <row r="126" spans="2:2" x14ac:dyDescent="0.3">
      <c r="B126" s="109"/>
    </row>
    <row r="127" spans="2:2" x14ac:dyDescent="0.3">
      <c r="B127" s="109"/>
    </row>
    <row r="128" spans="2:2" x14ac:dyDescent="0.3">
      <c r="B128" s="109"/>
    </row>
    <row r="129" spans="2:2" x14ac:dyDescent="0.3">
      <c r="B129" s="109"/>
    </row>
    <row r="130" spans="2:2" x14ac:dyDescent="0.3">
      <c r="B130" s="109"/>
    </row>
    <row r="131" spans="2:2" x14ac:dyDescent="0.3">
      <c r="B131" s="109"/>
    </row>
    <row r="132" spans="2:2" x14ac:dyDescent="0.3">
      <c r="B132" s="109"/>
    </row>
    <row r="133" spans="2:2" x14ac:dyDescent="0.3">
      <c r="B133" s="109"/>
    </row>
    <row r="134" spans="2:2" x14ac:dyDescent="0.3">
      <c r="B134" s="109"/>
    </row>
    <row r="135" spans="2:2" x14ac:dyDescent="0.3">
      <c r="B135" s="109"/>
    </row>
    <row r="136" spans="2:2" x14ac:dyDescent="0.3">
      <c r="B136" s="109"/>
    </row>
    <row r="137" spans="2:2" x14ac:dyDescent="0.3">
      <c r="B137" s="109"/>
    </row>
    <row r="138" spans="2:2" x14ac:dyDescent="0.3">
      <c r="B138" s="109"/>
    </row>
    <row r="139" spans="2:2" x14ac:dyDescent="0.3">
      <c r="B139" s="109"/>
    </row>
    <row r="140" spans="2:2" x14ac:dyDescent="0.3">
      <c r="B140" s="109"/>
    </row>
    <row r="141" spans="2:2" x14ac:dyDescent="0.3">
      <c r="B141" s="109"/>
    </row>
    <row r="142" spans="2:2" x14ac:dyDescent="0.3">
      <c r="B142" s="109"/>
    </row>
    <row r="143" spans="2:2" x14ac:dyDescent="0.3">
      <c r="B143" s="109"/>
    </row>
    <row r="144" spans="2:2" x14ac:dyDescent="0.3">
      <c r="B144" s="109"/>
    </row>
    <row r="145" spans="2:2" x14ac:dyDescent="0.3">
      <c r="B145" s="109"/>
    </row>
    <row r="146" spans="2:2" x14ac:dyDescent="0.3">
      <c r="B146" s="109"/>
    </row>
    <row r="147" spans="2:2" x14ac:dyDescent="0.3">
      <c r="B147" s="109"/>
    </row>
    <row r="148" spans="2:2" x14ac:dyDescent="0.3">
      <c r="B148" s="109"/>
    </row>
    <row r="149" spans="2:2" x14ac:dyDescent="0.3">
      <c r="B149" s="109"/>
    </row>
    <row r="150" spans="2:2" x14ac:dyDescent="0.3">
      <c r="B150" s="109"/>
    </row>
    <row r="151" spans="2:2" x14ac:dyDescent="0.3">
      <c r="B151" s="109"/>
    </row>
    <row r="152" spans="2:2" x14ac:dyDescent="0.3">
      <c r="B152" s="109"/>
    </row>
    <row r="153" spans="2:2" x14ac:dyDescent="0.3">
      <c r="B153" s="109"/>
    </row>
    <row r="154" spans="2:2" x14ac:dyDescent="0.3">
      <c r="B154" s="109"/>
    </row>
    <row r="155" spans="2:2" x14ac:dyDescent="0.3">
      <c r="B155" s="109"/>
    </row>
    <row r="156" spans="2:2" x14ac:dyDescent="0.3">
      <c r="B156" s="109"/>
    </row>
    <row r="157" spans="2:2" x14ac:dyDescent="0.3">
      <c r="B157" s="109"/>
    </row>
    <row r="158" spans="2:2" x14ac:dyDescent="0.3">
      <c r="B158" s="109"/>
    </row>
    <row r="159" spans="2:2" x14ac:dyDescent="0.3">
      <c r="B159" s="109"/>
    </row>
    <row r="160" spans="2:2" x14ac:dyDescent="0.3">
      <c r="B160" s="109"/>
    </row>
    <row r="161" spans="2:2" x14ac:dyDescent="0.3">
      <c r="B161" s="109"/>
    </row>
    <row r="162" spans="2:2" x14ac:dyDescent="0.3">
      <c r="B162" s="109"/>
    </row>
    <row r="163" spans="2:2" x14ac:dyDescent="0.3">
      <c r="B163" s="109"/>
    </row>
    <row r="164" spans="2:2" x14ac:dyDescent="0.3">
      <c r="B164" s="109"/>
    </row>
    <row r="165" spans="2:2" x14ac:dyDescent="0.3">
      <c r="B165" s="109"/>
    </row>
    <row r="166" spans="2:2" x14ac:dyDescent="0.3">
      <c r="B166" s="109"/>
    </row>
    <row r="167" spans="2:2" x14ac:dyDescent="0.3">
      <c r="B167" s="109"/>
    </row>
    <row r="168" spans="2:2" x14ac:dyDescent="0.3">
      <c r="B168" s="109"/>
    </row>
    <row r="169" spans="2:2" x14ac:dyDescent="0.3">
      <c r="B169" s="109"/>
    </row>
    <row r="170" spans="2:2" x14ac:dyDescent="0.3">
      <c r="B170" s="109"/>
    </row>
    <row r="171" spans="2:2" x14ac:dyDescent="0.3">
      <c r="B171" s="109"/>
    </row>
    <row r="172" spans="2:2" x14ac:dyDescent="0.3">
      <c r="B172" s="109"/>
    </row>
    <row r="173" spans="2:2" x14ac:dyDescent="0.3">
      <c r="B173" s="109"/>
    </row>
    <row r="174" spans="2:2" x14ac:dyDescent="0.3">
      <c r="B174" s="109"/>
    </row>
    <row r="175" spans="2:2" x14ac:dyDescent="0.3">
      <c r="B175" s="109"/>
    </row>
    <row r="176" spans="2:2" x14ac:dyDescent="0.3">
      <c r="B176" s="109"/>
    </row>
    <row r="177" spans="2:2" x14ac:dyDescent="0.3">
      <c r="B177" s="109"/>
    </row>
    <row r="178" spans="2:2" x14ac:dyDescent="0.3">
      <c r="B178" s="109"/>
    </row>
    <row r="179" spans="2:2" x14ac:dyDescent="0.3">
      <c r="B179" s="109"/>
    </row>
    <row r="180" spans="2:2" x14ac:dyDescent="0.3">
      <c r="B180" s="109"/>
    </row>
    <row r="181" spans="2:2" x14ac:dyDescent="0.3">
      <c r="B181" s="109"/>
    </row>
    <row r="182" spans="2:2" x14ac:dyDescent="0.3">
      <c r="B182" s="109"/>
    </row>
    <row r="183" spans="2:2" x14ac:dyDescent="0.3">
      <c r="B183" s="109"/>
    </row>
    <row r="184" spans="2:2" x14ac:dyDescent="0.3">
      <c r="B184" s="109"/>
    </row>
    <row r="185" spans="2:2" x14ac:dyDescent="0.3">
      <c r="B185" s="109"/>
    </row>
    <row r="186" spans="2:2" x14ac:dyDescent="0.3">
      <c r="B186" s="109"/>
    </row>
    <row r="187" spans="2:2" x14ac:dyDescent="0.3">
      <c r="B187" s="109"/>
    </row>
    <row r="188" spans="2:2" x14ac:dyDescent="0.3">
      <c r="B188" s="109"/>
    </row>
    <row r="189" spans="2:2" x14ac:dyDescent="0.3">
      <c r="B189" s="109"/>
    </row>
    <row r="190" spans="2:2" x14ac:dyDescent="0.3">
      <c r="B190" s="109"/>
    </row>
    <row r="191" spans="2:2" x14ac:dyDescent="0.3">
      <c r="B191" s="109"/>
    </row>
    <row r="192" spans="2:2" x14ac:dyDescent="0.3">
      <c r="B192" s="109"/>
    </row>
    <row r="193" spans="2:2" x14ac:dyDescent="0.3">
      <c r="B193" s="109"/>
    </row>
    <row r="194" spans="2:2" x14ac:dyDescent="0.3">
      <c r="B194" s="109"/>
    </row>
    <row r="195" spans="2:2" x14ac:dyDescent="0.3">
      <c r="B195" s="109"/>
    </row>
    <row r="196" spans="2:2" x14ac:dyDescent="0.3">
      <c r="B196" s="109"/>
    </row>
    <row r="197" spans="2:2" x14ac:dyDescent="0.3">
      <c r="B197" s="109"/>
    </row>
    <row r="198" spans="2:2" x14ac:dyDescent="0.3">
      <c r="B198" s="109"/>
    </row>
    <row r="199" spans="2:2" x14ac:dyDescent="0.3">
      <c r="B199" s="109"/>
    </row>
    <row r="200" spans="2:2" x14ac:dyDescent="0.3">
      <c r="B200" s="109"/>
    </row>
    <row r="201" spans="2:2" x14ac:dyDescent="0.3">
      <c r="B201" s="109"/>
    </row>
    <row r="202" spans="2:2" x14ac:dyDescent="0.3">
      <c r="B202" s="109"/>
    </row>
    <row r="203" spans="2:2" x14ac:dyDescent="0.3">
      <c r="B203" s="109"/>
    </row>
    <row r="204" spans="2:2" x14ac:dyDescent="0.3">
      <c r="B204" s="109"/>
    </row>
    <row r="205" spans="2:2" x14ac:dyDescent="0.3">
      <c r="B205" s="109"/>
    </row>
    <row r="206" spans="2:2" x14ac:dyDescent="0.3">
      <c r="B206" s="109"/>
    </row>
    <row r="207" spans="2:2" x14ac:dyDescent="0.3">
      <c r="B207" s="109"/>
    </row>
    <row r="208" spans="2:2" x14ac:dyDescent="0.3">
      <c r="B208" s="109"/>
    </row>
    <row r="209" spans="2:2" x14ac:dyDescent="0.3">
      <c r="B209" s="109"/>
    </row>
    <row r="210" spans="2:2" x14ac:dyDescent="0.3">
      <c r="B210" s="109"/>
    </row>
    <row r="211" spans="2:2" x14ac:dyDescent="0.3">
      <c r="B211" s="109"/>
    </row>
    <row r="212" spans="2:2" x14ac:dyDescent="0.3">
      <c r="B212" s="109"/>
    </row>
    <row r="213" spans="2:2" x14ac:dyDescent="0.3">
      <c r="B213" s="109"/>
    </row>
    <row r="214" spans="2:2" x14ac:dyDescent="0.3">
      <c r="B214" s="109"/>
    </row>
    <row r="215" spans="2:2" x14ac:dyDescent="0.3">
      <c r="B215" s="109"/>
    </row>
    <row r="216" spans="2:2" x14ac:dyDescent="0.3">
      <c r="B216" s="109"/>
    </row>
    <row r="217" spans="2:2" x14ac:dyDescent="0.3">
      <c r="B217" s="109"/>
    </row>
    <row r="218" spans="2:2" x14ac:dyDescent="0.3">
      <c r="B218" s="109"/>
    </row>
    <row r="219" spans="2:2" x14ac:dyDescent="0.3">
      <c r="B219" s="109"/>
    </row>
    <row r="220" spans="2:2" x14ac:dyDescent="0.3">
      <c r="B220" s="109"/>
    </row>
    <row r="221" spans="2:2" x14ac:dyDescent="0.3">
      <c r="B221" s="109"/>
    </row>
    <row r="222" spans="2:2" x14ac:dyDescent="0.3">
      <c r="B222" s="109"/>
    </row>
    <row r="223" spans="2:2" x14ac:dyDescent="0.3">
      <c r="B223" s="109"/>
    </row>
    <row r="224" spans="2:2" x14ac:dyDescent="0.3">
      <c r="B224" s="109"/>
    </row>
    <row r="225" spans="2:2" x14ac:dyDescent="0.3">
      <c r="B225" s="109"/>
    </row>
    <row r="226" spans="2:2" x14ac:dyDescent="0.3">
      <c r="B226" s="109"/>
    </row>
    <row r="227" spans="2:2" x14ac:dyDescent="0.3">
      <c r="B227" s="109"/>
    </row>
    <row r="228" spans="2:2" x14ac:dyDescent="0.3">
      <c r="B228" s="109"/>
    </row>
    <row r="229" spans="2:2" x14ac:dyDescent="0.3">
      <c r="B229" s="109"/>
    </row>
    <row r="230" spans="2:2" x14ac:dyDescent="0.3">
      <c r="B230" s="109"/>
    </row>
    <row r="231" spans="2:2" x14ac:dyDescent="0.3">
      <c r="B231" s="109"/>
    </row>
    <row r="232" spans="2:2" x14ac:dyDescent="0.3">
      <c r="B232" s="109"/>
    </row>
    <row r="233" spans="2:2" x14ac:dyDescent="0.3">
      <c r="B233" s="109"/>
    </row>
    <row r="234" spans="2:2" x14ac:dyDescent="0.3">
      <c r="B234" s="109"/>
    </row>
    <row r="235" spans="2:2" x14ac:dyDescent="0.3">
      <c r="B235" s="109"/>
    </row>
    <row r="236" spans="2:2" x14ac:dyDescent="0.3">
      <c r="B236" s="109"/>
    </row>
    <row r="237" spans="2:2" x14ac:dyDescent="0.3">
      <c r="B237" s="109"/>
    </row>
    <row r="238" spans="2:2" x14ac:dyDescent="0.3">
      <c r="B238" s="109"/>
    </row>
    <row r="239" spans="2:2" x14ac:dyDescent="0.3">
      <c r="B239" s="109"/>
    </row>
    <row r="240" spans="2:2" x14ac:dyDescent="0.3">
      <c r="B240" s="109"/>
    </row>
    <row r="241" spans="2:2" x14ac:dyDescent="0.3">
      <c r="B241" s="109"/>
    </row>
    <row r="242" spans="2:2" x14ac:dyDescent="0.3">
      <c r="B242" s="109"/>
    </row>
    <row r="243" spans="2:2" x14ac:dyDescent="0.3">
      <c r="B243" s="109"/>
    </row>
    <row r="244" spans="2:2" x14ac:dyDescent="0.3">
      <c r="B244" s="109"/>
    </row>
    <row r="245" spans="2:2" x14ac:dyDescent="0.3">
      <c r="B245" s="109"/>
    </row>
    <row r="246" spans="2:2" x14ac:dyDescent="0.3">
      <c r="B246" s="109"/>
    </row>
    <row r="247" spans="2:2" x14ac:dyDescent="0.3">
      <c r="B247" s="109"/>
    </row>
    <row r="248" spans="2:2" x14ac:dyDescent="0.3">
      <c r="B248" s="109"/>
    </row>
    <row r="249" spans="2:2" x14ac:dyDescent="0.3">
      <c r="B249" s="109"/>
    </row>
    <row r="250" spans="2:2" x14ac:dyDescent="0.3">
      <c r="B250" s="109"/>
    </row>
    <row r="251" spans="2:2" x14ac:dyDescent="0.3">
      <c r="B251" s="109"/>
    </row>
    <row r="252" spans="2:2" x14ac:dyDescent="0.3">
      <c r="B252" s="109"/>
    </row>
    <row r="253" spans="2:2" x14ac:dyDescent="0.3">
      <c r="B253" s="109"/>
    </row>
    <row r="254" spans="2:2" x14ac:dyDescent="0.3">
      <c r="B254" s="109"/>
    </row>
    <row r="255" spans="2:2" x14ac:dyDescent="0.3">
      <c r="B255" s="109"/>
    </row>
    <row r="256" spans="2:2" x14ac:dyDescent="0.3">
      <c r="B256" s="109"/>
    </row>
    <row r="257" spans="2:2" x14ac:dyDescent="0.3">
      <c r="B257" s="109"/>
    </row>
    <row r="258" spans="2:2" x14ac:dyDescent="0.3">
      <c r="B258" s="109"/>
    </row>
    <row r="259" spans="2:2" x14ac:dyDescent="0.3">
      <c r="B259" s="109"/>
    </row>
    <row r="260" spans="2:2" x14ac:dyDescent="0.3">
      <c r="B260" s="109"/>
    </row>
    <row r="261" spans="2:2" x14ac:dyDescent="0.3">
      <c r="B261" s="109"/>
    </row>
    <row r="262" spans="2:2" x14ac:dyDescent="0.3">
      <c r="B262" s="109"/>
    </row>
    <row r="263" spans="2:2" x14ac:dyDescent="0.3">
      <c r="B263" s="109"/>
    </row>
    <row r="264" spans="2:2" x14ac:dyDescent="0.3">
      <c r="B264" s="109"/>
    </row>
    <row r="265" spans="2:2" x14ac:dyDescent="0.3">
      <c r="B265" s="109"/>
    </row>
    <row r="266" spans="2:2" x14ac:dyDescent="0.3">
      <c r="B266" s="109"/>
    </row>
    <row r="267" spans="2:2" x14ac:dyDescent="0.3">
      <c r="B267" s="109"/>
    </row>
    <row r="268" spans="2:2" x14ac:dyDescent="0.3">
      <c r="B268" s="109"/>
    </row>
    <row r="269" spans="2:2" x14ac:dyDescent="0.3">
      <c r="B269" s="109"/>
    </row>
    <row r="270" spans="2:2" x14ac:dyDescent="0.3">
      <c r="B270" s="109"/>
    </row>
    <row r="271" spans="2:2" x14ac:dyDescent="0.3">
      <c r="B271" s="109"/>
    </row>
    <row r="272" spans="2:2" x14ac:dyDescent="0.3">
      <c r="B272" s="109"/>
    </row>
    <row r="273" spans="2:2" x14ac:dyDescent="0.3">
      <c r="B273" s="109"/>
    </row>
    <row r="274" spans="2:2" x14ac:dyDescent="0.3">
      <c r="B274" s="109"/>
    </row>
    <row r="275" spans="2:2" x14ac:dyDescent="0.3">
      <c r="B275" s="109"/>
    </row>
    <row r="276" spans="2:2" x14ac:dyDescent="0.3">
      <c r="B276" s="109"/>
    </row>
    <row r="277" spans="2:2" x14ac:dyDescent="0.3">
      <c r="B277" s="109"/>
    </row>
    <row r="278" spans="2:2" x14ac:dyDescent="0.3">
      <c r="B278" s="109"/>
    </row>
    <row r="279" spans="2:2" x14ac:dyDescent="0.3">
      <c r="B279" s="109"/>
    </row>
    <row r="280" spans="2:2" x14ac:dyDescent="0.3">
      <c r="B280" s="109"/>
    </row>
    <row r="281" spans="2:2" x14ac:dyDescent="0.3">
      <c r="B281" s="109"/>
    </row>
    <row r="282" spans="2:2" x14ac:dyDescent="0.3">
      <c r="B282" s="109"/>
    </row>
    <row r="283" spans="2:2" x14ac:dyDescent="0.3">
      <c r="B283" s="109"/>
    </row>
    <row r="284" spans="2:2" x14ac:dyDescent="0.3">
      <c r="B284" s="109"/>
    </row>
    <row r="285" spans="2:2" x14ac:dyDescent="0.3">
      <c r="B285" s="109"/>
    </row>
  </sheetData>
  <mergeCells count="78">
    <mergeCell ref="GN3:GN4"/>
    <mergeCell ref="GI3:GI4"/>
    <mergeCell ref="GJ3:GJ4"/>
    <mergeCell ref="GK3:GK4"/>
    <mergeCell ref="GL3:GL4"/>
    <mergeCell ref="GM3:GM4"/>
    <mergeCell ref="GZ3:GZ4"/>
    <mergeCell ref="GO3:GO4"/>
    <mergeCell ref="GP3:GP4"/>
    <mergeCell ref="GQ3:GQ4"/>
    <mergeCell ref="GR3:GR4"/>
    <mergeCell ref="GS3:GS4"/>
    <mergeCell ref="GT3:GT4"/>
    <mergeCell ref="GU3:GU4"/>
    <mergeCell ref="GV3:GV4"/>
    <mergeCell ref="GW3:GW4"/>
    <mergeCell ref="GX3:GX4"/>
    <mergeCell ref="GY3:GY4"/>
    <mergeCell ref="HL3:HL4"/>
    <mergeCell ref="HA3:HA4"/>
    <mergeCell ref="HB3:HB4"/>
    <mergeCell ref="HC3:HC4"/>
    <mergeCell ref="HD3:HD4"/>
    <mergeCell ref="HE3:HE4"/>
    <mergeCell ref="HF3:HF4"/>
    <mergeCell ref="HG3:HG4"/>
    <mergeCell ref="HH3:HH4"/>
    <mergeCell ref="HI3:HI4"/>
    <mergeCell ref="HJ3:HJ4"/>
    <mergeCell ref="HK3:HK4"/>
    <mergeCell ref="HS3:HS4"/>
    <mergeCell ref="HT3:HT4"/>
    <mergeCell ref="HU3:HU4"/>
    <mergeCell ref="GI22:GI23"/>
    <mergeCell ref="GJ22:GJ23"/>
    <mergeCell ref="GK22:GK23"/>
    <mergeCell ref="GL22:GL23"/>
    <mergeCell ref="GM22:GM23"/>
    <mergeCell ref="GN22:GN23"/>
    <mergeCell ref="GO22:GO23"/>
    <mergeCell ref="HM3:HM4"/>
    <mergeCell ref="HN3:HN4"/>
    <mergeCell ref="HO3:HO4"/>
    <mergeCell ref="HP3:HP4"/>
    <mergeCell ref="HQ3:HQ4"/>
    <mergeCell ref="HR3:HR4"/>
    <mergeCell ref="HA22:HA23"/>
    <mergeCell ref="GP22:GP23"/>
    <mergeCell ref="GQ22:GQ23"/>
    <mergeCell ref="GR22:GR23"/>
    <mergeCell ref="GS22:GS23"/>
    <mergeCell ref="GT22:GT23"/>
    <mergeCell ref="GU22:GU23"/>
    <mergeCell ref="GV22:GV23"/>
    <mergeCell ref="GW22:GW23"/>
    <mergeCell ref="GX22:GX23"/>
    <mergeCell ref="GY22:GY23"/>
    <mergeCell ref="GZ22:GZ23"/>
    <mergeCell ref="HM22:HM23"/>
    <mergeCell ref="HB22:HB23"/>
    <mergeCell ref="HC22:HC23"/>
    <mergeCell ref="HD22:HD23"/>
    <mergeCell ref="HE22:HE23"/>
    <mergeCell ref="HF22:HF23"/>
    <mergeCell ref="HG22:HG23"/>
    <mergeCell ref="HH22:HH23"/>
    <mergeCell ref="HI22:HI23"/>
    <mergeCell ref="HJ22:HJ23"/>
    <mergeCell ref="HK22:HK23"/>
    <mergeCell ref="HL22:HL23"/>
    <mergeCell ref="HT22:HT23"/>
    <mergeCell ref="HU22:HU23"/>
    <mergeCell ref="HN22:HN23"/>
    <mergeCell ref="HO22:HO23"/>
    <mergeCell ref="HP22:HP23"/>
    <mergeCell ref="HQ22:HQ23"/>
    <mergeCell ref="HR22:HR23"/>
    <mergeCell ref="HS22:HS23"/>
  </mergeCells>
  <pageMargins left="0.75" right="0.75" top="0.75" bottom="0.75" header="0.31496062992126" footer="0"/>
  <pageSetup paperSize="9" scale="6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6"/>
  <sheetViews>
    <sheetView showGridLines="0" view="pageBreakPreview" zoomScale="70" zoomScaleNormal="85" zoomScaleSheetLayoutView="70" workbookViewId="0">
      <pane xSplit="1" ySplit="8" topLeftCell="B9" activePane="bottomRight" state="frozen"/>
      <selection activeCell="R21" sqref="R21"/>
      <selection pane="topRight" activeCell="R21" sqref="R21"/>
      <selection pane="bottomLeft" activeCell="R21" sqref="R21"/>
      <selection pane="bottomRight" activeCell="C13" sqref="C13"/>
    </sheetView>
  </sheetViews>
  <sheetFormatPr defaultRowHeight="14.25" x14ac:dyDescent="0.25"/>
  <cols>
    <col min="1" max="1" width="31.85546875" style="139" customWidth="1"/>
    <col min="2" max="2" width="27.7109375" style="139" customWidth="1"/>
    <col min="3" max="3" width="27.5703125" style="139" customWidth="1"/>
    <col min="4" max="4" width="20.7109375" style="139" bestFit="1" customWidth="1"/>
    <col min="5" max="5" width="36.5703125" style="139" customWidth="1"/>
    <col min="6" max="6" width="9.5703125" style="139" customWidth="1"/>
    <col min="7" max="7" width="15.7109375" style="139" customWidth="1"/>
    <col min="8" max="10" width="9.140625" style="139"/>
    <col min="11" max="11" width="13" style="139" customWidth="1"/>
    <col min="12" max="144" width="9.140625" style="139"/>
    <col min="145" max="157" width="8.85546875" style="139" customWidth="1"/>
    <col min="158" max="256" width="9.140625" style="139"/>
    <col min="257" max="257" width="31.85546875" style="139" customWidth="1"/>
    <col min="258" max="258" width="25" style="139" customWidth="1"/>
    <col min="259" max="259" width="24.7109375" style="139" customWidth="1"/>
    <col min="260" max="260" width="20.7109375" style="139" bestFit="1" customWidth="1"/>
    <col min="261" max="261" width="18.85546875" style="139" bestFit="1" customWidth="1"/>
    <col min="262" max="262" width="9.5703125" style="139" customWidth="1"/>
    <col min="263" max="263" width="15.7109375" style="139" customWidth="1"/>
    <col min="264" max="266" width="9.140625" style="139"/>
    <col min="267" max="267" width="13" style="139" customWidth="1"/>
    <col min="268" max="400" width="9.140625" style="139"/>
    <col min="401" max="413" width="8.85546875" style="139" customWidth="1"/>
    <col min="414" max="512" width="9.140625" style="139"/>
    <col min="513" max="513" width="31.85546875" style="139" customWidth="1"/>
    <col min="514" max="514" width="25" style="139" customWidth="1"/>
    <col min="515" max="515" width="24.7109375" style="139" customWidth="1"/>
    <col min="516" max="516" width="20.7109375" style="139" bestFit="1" customWidth="1"/>
    <col min="517" max="517" width="18.85546875" style="139" bestFit="1" customWidth="1"/>
    <col min="518" max="518" width="9.5703125" style="139" customWidth="1"/>
    <col min="519" max="519" width="15.7109375" style="139" customWidth="1"/>
    <col min="520" max="522" width="9.140625" style="139"/>
    <col min="523" max="523" width="13" style="139" customWidth="1"/>
    <col min="524" max="656" width="9.140625" style="139"/>
    <col min="657" max="669" width="8.85546875" style="139" customWidth="1"/>
    <col min="670" max="768" width="9.140625" style="139"/>
    <col min="769" max="769" width="31.85546875" style="139" customWidth="1"/>
    <col min="770" max="770" width="25" style="139" customWidth="1"/>
    <col min="771" max="771" width="24.7109375" style="139" customWidth="1"/>
    <col min="772" max="772" width="20.7109375" style="139" bestFit="1" customWidth="1"/>
    <col min="773" max="773" width="18.85546875" style="139" bestFit="1" customWidth="1"/>
    <col min="774" max="774" width="9.5703125" style="139" customWidth="1"/>
    <col min="775" max="775" width="15.7109375" style="139" customWidth="1"/>
    <col min="776" max="778" width="9.140625" style="139"/>
    <col min="779" max="779" width="13" style="139" customWidth="1"/>
    <col min="780" max="912" width="9.140625" style="139"/>
    <col min="913" max="925" width="8.85546875" style="139" customWidth="1"/>
    <col min="926" max="1024" width="9.140625" style="139"/>
    <col min="1025" max="1025" width="31.85546875" style="139" customWidth="1"/>
    <col min="1026" max="1026" width="25" style="139" customWidth="1"/>
    <col min="1027" max="1027" width="24.7109375" style="139" customWidth="1"/>
    <col min="1028" max="1028" width="20.7109375" style="139" bestFit="1" customWidth="1"/>
    <col min="1029" max="1029" width="18.85546875" style="139" bestFit="1" customWidth="1"/>
    <col min="1030" max="1030" width="9.5703125" style="139" customWidth="1"/>
    <col min="1031" max="1031" width="15.7109375" style="139" customWidth="1"/>
    <col min="1032" max="1034" width="9.140625" style="139"/>
    <col min="1035" max="1035" width="13" style="139" customWidth="1"/>
    <col min="1036" max="1168" width="9.140625" style="139"/>
    <col min="1169" max="1181" width="8.85546875" style="139" customWidth="1"/>
    <col min="1182" max="1280" width="9.140625" style="139"/>
    <col min="1281" max="1281" width="31.85546875" style="139" customWidth="1"/>
    <col min="1282" max="1282" width="25" style="139" customWidth="1"/>
    <col min="1283" max="1283" width="24.7109375" style="139" customWidth="1"/>
    <col min="1284" max="1284" width="20.7109375" style="139" bestFit="1" customWidth="1"/>
    <col min="1285" max="1285" width="18.85546875" style="139" bestFit="1" customWidth="1"/>
    <col min="1286" max="1286" width="9.5703125" style="139" customWidth="1"/>
    <col min="1287" max="1287" width="15.7109375" style="139" customWidth="1"/>
    <col min="1288" max="1290" width="9.140625" style="139"/>
    <col min="1291" max="1291" width="13" style="139" customWidth="1"/>
    <col min="1292" max="1424" width="9.140625" style="139"/>
    <col min="1425" max="1437" width="8.85546875" style="139" customWidth="1"/>
    <col min="1438" max="1536" width="9.140625" style="139"/>
    <col min="1537" max="1537" width="31.85546875" style="139" customWidth="1"/>
    <col min="1538" max="1538" width="25" style="139" customWidth="1"/>
    <col min="1539" max="1539" width="24.7109375" style="139" customWidth="1"/>
    <col min="1540" max="1540" width="20.7109375" style="139" bestFit="1" customWidth="1"/>
    <col min="1541" max="1541" width="18.85546875" style="139" bestFit="1" customWidth="1"/>
    <col min="1542" max="1542" width="9.5703125" style="139" customWidth="1"/>
    <col min="1543" max="1543" width="15.7109375" style="139" customWidth="1"/>
    <col min="1544" max="1546" width="9.140625" style="139"/>
    <col min="1547" max="1547" width="13" style="139" customWidth="1"/>
    <col min="1548" max="1680" width="9.140625" style="139"/>
    <col min="1681" max="1693" width="8.85546875" style="139" customWidth="1"/>
    <col min="1694" max="1792" width="9.140625" style="139"/>
    <col min="1793" max="1793" width="31.85546875" style="139" customWidth="1"/>
    <col min="1794" max="1794" width="25" style="139" customWidth="1"/>
    <col min="1795" max="1795" width="24.7109375" style="139" customWidth="1"/>
    <col min="1796" max="1796" width="20.7109375" style="139" bestFit="1" customWidth="1"/>
    <col min="1797" max="1797" width="18.85546875" style="139" bestFit="1" customWidth="1"/>
    <col min="1798" max="1798" width="9.5703125" style="139" customWidth="1"/>
    <col min="1799" max="1799" width="15.7109375" style="139" customWidth="1"/>
    <col min="1800" max="1802" width="9.140625" style="139"/>
    <col min="1803" max="1803" width="13" style="139" customWidth="1"/>
    <col min="1804" max="1936" width="9.140625" style="139"/>
    <col min="1937" max="1949" width="8.85546875" style="139" customWidth="1"/>
    <col min="1950" max="2048" width="9.140625" style="139"/>
    <col min="2049" max="2049" width="31.85546875" style="139" customWidth="1"/>
    <col min="2050" max="2050" width="25" style="139" customWidth="1"/>
    <col min="2051" max="2051" width="24.7109375" style="139" customWidth="1"/>
    <col min="2052" max="2052" width="20.7109375" style="139" bestFit="1" customWidth="1"/>
    <col min="2053" max="2053" width="18.85546875" style="139" bestFit="1" customWidth="1"/>
    <col min="2054" max="2054" width="9.5703125" style="139" customWidth="1"/>
    <col min="2055" max="2055" width="15.7109375" style="139" customWidth="1"/>
    <col min="2056" max="2058" width="9.140625" style="139"/>
    <col min="2059" max="2059" width="13" style="139" customWidth="1"/>
    <col min="2060" max="2192" width="9.140625" style="139"/>
    <col min="2193" max="2205" width="8.85546875" style="139" customWidth="1"/>
    <col min="2206" max="2304" width="9.140625" style="139"/>
    <col min="2305" max="2305" width="31.85546875" style="139" customWidth="1"/>
    <col min="2306" max="2306" width="25" style="139" customWidth="1"/>
    <col min="2307" max="2307" width="24.7109375" style="139" customWidth="1"/>
    <col min="2308" max="2308" width="20.7109375" style="139" bestFit="1" customWidth="1"/>
    <col min="2309" max="2309" width="18.85546875" style="139" bestFit="1" customWidth="1"/>
    <col min="2310" max="2310" width="9.5703125" style="139" customWidth="1"/>
    <col min="2311" max="2311" width="15.7109375" style="139" customWidth="1"/>
    <col min="2312" max="2314" width="9.140625" style="139"/>
    <col min="2315" max="2315" width="13" style="139" customWidth="1"/>
    <col min="2316" max="2448" width="9.140625" style="139"/>
    <col min="2449" max="2461" width="8.85546875" style="139" customWidth="1"/>
    <col min="2462" max="2560" width="9.140625" style="139"/>
    <col min="2561" max="2561" width="31.85546875" style="139" customWidth="1"/>
    <col min="2562" max="2562" width="25" style="139" customWidth="1"/>
    <col min="2563" max="2563" width="24.7109375" style="139" customWidth="1"/>
    <col min="2564" max="2564" width="20.7109375" style="139" bestFit="1" customWidth="1"/>
    <col min="2565" max="2565" width="18.85546875" style="139" bestFit="1" customWidth="1"/>
    <col min="2566" max="2566" width="9.5703125" style="139" customWidth="1"/>
    <col min="2567" max="2567" width="15.7109375" style="139" customWidth="1"/>
    <col min="2568" max="2570" width="9.140625" style="139"/>
    <col min="2571" max="2571" width="13" style="139" customWidth="1"/>
    <col min="2572" max="2704" width="9.140625" style="139"/>
    <col min="2705" max="2717" width="8.85546875" style="139" customWidth="1"/>
    <col min="2718" max="2816" width="9.140625" style="139"/>
    <col min="2817" max="2817" width="31.85546875" style="139" customWidth="1"/>
    <col min="2818" max="2818" width="25" style="139" customWidth="1"/>
    <col min="2819" max="2819" width="24.7109375" style="139" customWidth="1"/>
    <col min="2820" max="2820" width="20.7109375" style="139" bestFit="1" customWidth="1"/>
    <col min="2821" max="2821" width="18.85546875" style="139" bestFit="1" customWidth="1"/>
    <col min="2822" max="2822" width="9.5703125" style="139" customWidth="1"/>
    <col min="2823" max="2823" width="15.7109375" style="139" customWidth="1"/>
    <col min="2824" max="2826" width="9.140625" style="139"/>
    <col min="2827" max="2827" width="13" style="139" customWidth="1"/>
    <col min="2828" max="2960" width="9.140625" style="139"/>
    <col min="2961" max="2973" width="8.85546875" style="139" customWidth="1"/>
    <col min="2974" max="3072" width="9.140625" style="139"/>
    <col min="3073" max="3073" width="31.85546875" style="139" customWidth="1"/>
    <col min="3074" max="3074" width="25" style="139" customWidth="1"/>
    <col min="3075" max="3075" width="24.7109375" style="139" customWidth="1"/>
    <col min="3076" max="3076" width="20.7109375" style="139" bestFit="1" customWidth="1"/>
    <col min="3077" max="3077" width="18.85546875" style="139" bestFit="1" customWidth="1"/>
    <col min="3078" max="3078" width="9.5703125" style="139" customWidth="1"/>
    <col min="3079" max="3079" width="15.7109375" style="139" customWidth="1"/>
    <col min="3080" max="3082" width="9.140625" style="139"/>
    <col min="3083" max="3083" width="13" style="139" customWidth="1"/>
    <col min="3084" max="3216" width="9.140625" style="139"/>
    <col min="3217" max="3229" width="8.85546875" style="139" customWidth="1"/>
    <col min="3230" max="3328" width="9.140625" style="139"/>
    <col min="3329" max="3329" width="31.85546875" style="139" customWidth="1"/>
    <col min="3330" max="3330" width="25" style="139" customWidth="1"/>
    <col min="3331" max="3331" width="24.7109375" style="139" customWidth="1"/>
    <col min="3332" max="3332" width="20.7109375" style="139" bestFit="1" customWidth="1"/>
    <col min="3333" max="3333" width="18.85546875" style="139" bestFit="1" customWidth="1"/>
    <col min="3334" max="3334" width="9.5703125" style="139" customWidth="1"/>
    <col min="3335" max="3335" width="15.7109375" style="139" customWidth="1"/>
    <col min="3336" max="3338" width="9.140625" style="139"/>
    <col min="3339" max="3339" width="13" style="139" customWidth="1"/>
    <col min="3340" max="3472" width="9.140625" style="139"/>
    <col min="3473" max="3485" width="8.85546875" style="139" customWidth="1"/>
    <col min="3486" max="3584" width="9.140625" style="139"/>
    <col min="3585" max="3585" width="31.85546875" style="139" customWidth="1"/>
    <col min="3586" max="3586" width="25" style="139" customWidth="1"/>
    <col min="3587" max="3587" width="24.7109375" style="139" customWidth="1"/>
    <col min="3588" max="3588" width="20.7109375" style="139" bestFit="1" customWidth="1"/>
    <col min="3589" max="3589" width="18.85546875" style="139" bestFit="1" customWidth="1"/>
    <col min="3590" max="3590" width="9.5703125" style="139" customWidth="1"/>
    <col min="3591" max="3591" width="15.7109375" style="139" customWidth="1"/>
    <col min="3592" max="3594" width="9.140625" style="139"/>
    <col min="3595" max="3595" width="13" style="139" customWidth="1"/>
    <col min="3596" max="3728" width="9.140625" style="139"/>
    <col min="3729" max="3741" width="8.85546875" style="139" customWidth="1"/>
    <col min="3742" max="3840" width="9.140625" style="139"/>
    <col min="3841" max="3841" width="31.85546875" style="139" customWidth="1"/>
    <col min="3842" max="3842" width="25" style="139" customWidth="1"/>
    <col min="3843" max="3843" width="24.7109375" style="139" customWidth="1"/>
    <col min="3844" max="3844" width="20.7109375" style="139" bestFit="1" customWidth="1"/>
    <col min="3845" max="3845" width="18.85546875" style="139" bestFit="1" customWidth="1"/>
    <col min="3846" max="3846" width="9.5703125" style="139" customWidth="1"/>
    <col min="3847" max="3847" width="15.7109375" style="139" customWidth="1"/>
    <col min="3848" max="3850" width="9.140625" style="139"/>
    <col min="3851" max="3851" width="13" style="139" customWidth="1"/>
    <col min="3852" max="3984" width="9.140625" style="139"/>
    <col min="3985" max="3997" width="8.85546875" style="139" customWidth="1"/>
    <col min="3998" max="4096" width="9.140625" style="139"/>
    <col min="4097" max="4097" width="31.85546875" style="139" customWidth="1"/>
    <col min="4098" max="4098" width="25" style="139" customWidth="1"/>
    <col min="4099" max="4099" width="24.7109375" style="139" customWidth="1"/>
    <col min="4100" max="4100" width="20.7109375" style="139" bestFit="1" customWidth="1"/>
    <col min="4101" max="4101" width="18.85546875" style="139" bestFit="1" customWidth="1"/>
    <col min="4102" max="4102" width="9.5703125" style="139" customWidth="1"/>
    <col min="4103" max="4103" width="15.7109375" style="139" customWidth="1"/>
    <col min="4104" max="4106" width="9.140625" style="139"/>
    <col min="4107" max="4107" width="13" style="139" customWidth="1"/>
    <col min="4108" max="4240" width="9.140625" style="139"/>
    <col min="4241" max="4253" width="8.85546875" style="139" customWidth="1"/>
    <col min="4254" max="4352" width="9.140625" style="139"/>
    <col min="4353" max="4353" width="31.85546875" style="139" customWidth="1"/>
    <col min="4354" max="4354" width="25" style="139" customWidth="1"/>
    <col min="4355" max="4355" width="24.7109375" style="139" customWidth="1"/>
    <col min="4356" max="4356" width="20.7109375" style="139" bestFit="1" customWidth="1"/>
    <col min="4357" max="4357" width="18.85546875" style="139" bestFit="1" customWidth="1"/>
    <col min="4358" max="4358" width="9.5703125" style="139" customWidth="1"/>
    <col min="4359" max="4359" width="15.7109375" style="139" customWidth="1"/>
    <col min="4360" max="4362" width="9.140625" style="139"/>
    <col min="4363" max="4363" width="13" style="139" customWidth="1"/>
    <col min="4364" max="4496" width="9.140625" style="139"/>
    <col min="4497" max="4509" width="8.85546875" style="139" customWidth="1"/>
    <col min="4510" max="4608" width="9.140625" style="139"/>
    <col min="4609" max="4609" width="31.85546875" style="139" customWidth="1"/>
    <col min="4610" max="4610" width="25" style="139" customWidth="1"/>
    <col min="4611" max="4611" width="24.7109375" style="139" customWidth="1"/>
    <col min="4612" max="4612" width="20.7109375" style="139" bestFit="1" customWidth="1"/>
    <col min="4613" max="4613" width="18.85546875" style="139" bestFit="1" customWidth="1"/>
    <col min="4614" max="4614" width="9.5703125" style="139" customWidth="1"/>
    <col min="4615" max="4615" width="15.7109375" style="139" customWidth="1"/>
    <col min="4616" max="4618" width="9.140625" style="139"/>
    <col min="4619" max="4619" width="13" style="139" customWidth="1"/>
    <col min="4620" max="4752" width="9.140625" style="139"/>
    <col min="4753" max="4765" width="8.85546875" style="139" customWidth="1"/>
    <col min="4766" max="4864" width="9.140625" style="139"/>
    <col min="4865" max="4865" width="31.85546875" style="139" customWidth="1"/>
    <col min="4866" max="4866" width="25" style="139" customWidth="1"/>
    <col min="4867" max="4867" width="24.7109375" style="139" customWidth="1"/>
    <col min="4868" max="4868" width="20.7109375" style="139" bestFit="1" customWidth="1"/>
    <col min="4869" max="4869" width="18.85546875" style="139" bestFit="1" customWidth="1"/>
    <col min="4870" max="4870" width="9.5703125" style="139" customWidth="1"/>
    <col min="4871" max="4871" width="15.7109375" style="139" customWidth="1"/>
    <col min="4872" max="4874" width="9.140625" style="139"/>
    <col min="4875" max="4875" width="13" style="139" customWidth="1"/>
    <col min="4876" max="5008" width="9.140625" style="139"/>
    <col min="5009" max="5021" width="8.85546875" style="139" customWidth="1"/>
    <col min="5022" max="5120" width="9.140625" style="139"/>
    <col min="5121" max="5121" width="31.85546875" style="139" customWidth="1"/>
    <col min="5122" max="5122" width="25" style="139" customWidth="1"/>
    <col min="5123" max="5123" width="24.7109375" style="139" customWidth="1"/>
    <col min="5124" max="5124" width="20.7109375" style="139" bestFit="1" customWidth="1"/>
    <col min="5125" max="5125" width="18.85546875" style="139" bestFit="1" customWidth="1"/>
    <col min="5126" max="5126" width="9.5703125" style="139" customWidth="1"/>
    <col min="5127" max="5127" width="15.7109375" style="139" customWidth="1"/>
    <col min="5128" max="5130" width="9.140625" style="139"/>
    <col min="5131" max="5131" width="13" style="139" customWidth="1"/>
    <col min="5132" max="5264" width="9.140625" style="139"/>
    <col min="5265" max="5277" width="8.85546875" style="139" customWidth="1"/>
    <col min="5278" max="5376" width="9.140625" style="139"/>
    <col min="5377" max="5377" width="31.85546875" style="139" customWidth="1"/>
    <col min="5378" max="5378" width="25" style="139" customWidth="1"/>
    <col min="5379" max="5379" width="24.7109375" style="139" customWidth="1"/>
    <col min="5380" max="5380" width="20.7109375" style="139" bestFit="1" customWidth="1"/>
    <col min="5381" max="5381" width="18.85546875" style="139" bestFit="1" customWidth="1"/>
    <col min="5382" max="5382" width="9.5703125" style="139" customWidth="1"/>
    <col min="5383" max="5383" width="15.7109375" style="139" customWidth="1"/>
    <col min="5384" max="5386" width="9.140625" style="139"/>
    <col min="5387" max="5387" width="13" style="139" customWidth="1"/>
    <col min="5388" max="5520" width="9.140625" style="139"/>
    <col min="5521" max="5533" width="8.85546875" style="139" customWidth="1"/>
    <col min="5534" max="5632" width="9.140625" style="139"/>
    <col min="5633" max="5633" width="31.85546875" style="139" customWidth="1"/>
    <col min="5634" max="5634" width="25" style="139" customWidth="1"/>
    <col min="5635" max="5635" width="24.7109375" style="139" customWidth="1"/>
    <col min="5636" max="5636" width="20.7109375" style="139" bestFit="1" customWidth="1"/>
    <col min="5637" max="5637" width="18.85546875" style="139" bestFit="1" customWidth="1"/>
    <col min="5638" max="5638" width="9.5703125" style="139" customWidth="1"/>
    <col min="5639" max="5639" width="15.7109375" style="139" customWidth="1"/>
    <col min="5640" max="5642" width="9.140625" style="139"/>
    <col min="5643" max="5643" width="13" style="139" customWidth="1"/>
    <col min="5644" max="5776" width="9.140625" style="139"/>
    <col min="5777" max="5789" width="8.85546875" style="139" customWidth="1"/>
    <col min="5790" max="5888" width="9.140625" style="139"/>
    <col min="5889" max="5889" width="31.85546875" style="139" customWidth="1"/>
    <col min="5890" max="5890" width="25" style="139" customWidth="1"/>
    <col min="5891" max="5891" width="24.7109375" style="139" customWidth="1"/>
    <col min="5892" max="5892" width="20.7109375" style="139" bestFit="1" customWidth="1"/>
    <col min="5893" max="5893" width="18.85546875" style="139" bestFit="1" customWidth="1"/>
    <col min="5894" max="5894" width="9.5703125" style="139" customWidth="1"/>
    <col min="5895" max="5895" width="15.7109375" style="139" customWidth="1"/>
    <col min="5896" max="5898" width="9.140625" style="139"/>
    <col min="5899" max="5899" width="13" style="139" customWidth="1"/>
    <col min="5900" max="6032" width="9.140625" style="139"/>
    <col min="6033" max="6045" width="8.85546875" style="139" customWidth="1"/>
    <col min="6046" max="6144" width="9.140625" style="139"/>
    <col min="6145" max="6145" width="31.85546875" style="139" customWidth="1"/>
    <col min="6146" max="6146" width="25" style="139" customWidth="1"/>
    <col min="6147" max="6147" width="24.7109375" style="139" customWidth="1"/>
    <col min="6148" max="6148" width="20.7109375" style="139" bestFit="1" customWidth="1"/>
    <col min="6149" max="6149" width="18.85546875" style="139" bestFit="1" customWidth="1"/>
    <col min="6150" max="6150" width="9.5703125" style="139" customWidth="1"/>
    <col min="6151" max="6151" width="15.7109375" style="139" customWidth="1"/>
    <col min="6152" max="6154" width="9.140625" style="139"/>
    <col min="6155" max="6155" width="13" style="139" customWidth="1"/>
    <col min="6156" max="6288" width="9.140625" style="139"/>
    <col min="6289" max="6301" width="8.85546875" style="139" customWidth="1"/>
    <col min="6302" max="6400" width="9.140625" style="139"/>
    <col min="6401" max="6401" width="31.85546875" style="139" customWidth="1"/>
    <col min="6402" max="6402" width="25" style="139" customWidth="1"/>
    <col min="6403" max="6403" width="24.7109375" style="139" customWidth="1"/>
    <col min="6404" max="6404" width="20.7109375" style="139" bestFit="1" customWidth="1"/>
    <col min="6405" max="6405" width="18.85546875" style="139" bestFit="1" customWidth="1"/>
    <col min="6406" max="6406" width="9.5703125" style="139" customWidth="1"/>
    <col min="6407" max="6407" width="15.7109375" style="139" customWidth="1"/>
    <col min="6408" max="6410" width="9.140625" style="139"/>
    <col min="6411" max="6411" width="13" style="139" customWidth="1"/>
    <col min="6412" max="6544" width="9.140625" style="139"/>
    <col min="6545" max="6557" width="8.85546875" style="139" customWidth="1"/>
    <col min="6558" max="6656" width="9.140625" style="139"/>
    <col min="6657" max="6657" width="31.85546875" style="139" customWidth="1"/>
    <col min="6658" max="6658" width="25" style="139" customWidth="1"/>
    <col min="6659" max="6659" width="24.7109375" style="139" customWidth="1"/>
    <col min="6660" max="6660" width="20.7109375" style="139" bestFit="1" customWidth="1"/>
    <col min="6661" max="6661" width="18.85546875" style="139" bestFit="1" customWidth="1"/>
    <col min="6662" max="6662" width="9.5703125" style="139" customWidth="1"/>
    <col min="6663" max="6663" width="15.7109375" style="139" customWidth="1"/>
    <col min="6664" max="6666" width="9.140625" style="139"/>
    <col min="6667" max="6667" width="13" style="139" customWidth="1"/>
    <col min="6668" max="6800" width="9.140625" style="139"/>
    <col min="6801" max="6813" width="8.85546875" style="139" customWidth="1"/>
    <col min="6814" max="6912" width="9.140625" style="139"/>
    <col min="6913" max="6913" width="31.85546875" style="139" customWidth="1"/>
    <col min="6914" max="6914" width="25" style="139" customWidth="1"/>
    <col min="6915" max="6915" width="24.7109375" style="139" customWidth="1"/>
    <col min="6916" max="6916" width="20.7109375" style="139" bestFit="1" customWidth="1"/>
    <col min="6917" max="6917" width="18.85546875" style="139" bestFit="1" customWidth="1"/>
    <col min="6918" max="6918" width="9.5703125" style="139" customWidth="1"/>
    <col min="6919" max="6919" width="15.7109375" style="139" customWidth="1"/>
    <col min="6920" max="6922" width="9.140625" style="139"/>
    <col min="6923" max="6923" width="13" style="139" customWidth="1"/>
    <col min="6924" max="7056" width="9.140625" style="139"/>
    <col min="7057" max="7069" width="8.85546875" style="139" customWidth="1"/>
    <col min="7070" max="7168" width="9.140625" style="139"/>
    <col min="7169" max="7169" width="31.85546875" style="139" customWidth="1"/>
    <col min="7170" max="7170" width="25" style="139" customWidth="1"/>
    <col min="7171" max="7171" width="24.7109375" style="139" customWidth="1"/>
    <col min="7172" max="7172" width="20.7109375" style="139" bestFit="1" customWidth="1"/>
    <col min="7173" max="7173" width="18.85546875" style="139" bestFit="1" customWidth="1"/>
    <col min="7174" max="7174" width="9.5703125" style="139" customWidth="1"/>
    <col min="7175" max="7175" width="15.7109375" style="139" customWidth="1"/>
    <col min="7176" max="7178" width="9.140625" style="139"/>
    <col min="7179" max="7179" width="13" style="139" customWidth="1"/>
    <col min="7180" max="7312" width="9.140625" style="139"/>
    <col min="7313" max="7325" width="8.85546875" style="139" customWidth="1"/>
    <col min="7326" max="7424" width="9.140625" style="139"/>
    <col min="7425" max="7425" width="31.85546875" style="139" customWidth="1"/>
    <col min="7426" max="7426" width="25" style="139" customWidth="1"/>
    <col min="7427" max="7427" width="24.7109375" style="139" customWidth="1"/>
    <col min="7428" max="7428" width="20.7109375" style="139" bestFit="1" customWidth="1"/>
    <col min="7429" max="7429" width="18.85546875" style="139" bestFit="1" customWidth="1"/>
    <col min="7430" max="7430" width="9.5703125" style="139" customWidth="1"/>
    <col min="7431" max="7431" width="15.7109375" style="139" customWidth="1"/>
    <col min="7432" max="7434" width="9.140625" style="139"/>
    <col min="7435" max="7435" width="13" style="139" customWidth="1"/>
    <col min="7436" max="7568" width="9.140625" style="139"/>
    <col min="7569" max="7581" width="8.85546875" style="139" customWidth="1"/>
    <col min="7582" max="7680" width="9.140625" style="139"/>
    <col min="7681" max="7681" width="31.85546875" style="139" customWidth="1"/>
    <col min="7682" max="7682" width="25" style="139" customWidth="1"/>
    <col min="7683" max="7683" width="24.7109375" style="139" customWidth="1"/>
    <col min="7684" max="7684" width="20.7109375" style="139" bestFit="1" customWidth="1"/>
    <col min="7685" max="7685" width="18.85546875" style="139" bestFit="1" customWidth="1"/>
    <col min="7686" max="7686" width="9.5703125" style="139" customWidth="1"/>
    <col min="7687" max="7687" width="15.7109375" style="139" customWidth="1"/>
    <col min="7688" max="7690" width="9.140625" style="139"/>
    <col min="7691" max="7691" width="13" style="139" customWidth="1"/>
    <col min="7692" max="7824" width="9.140625" style="139"/>
    <col min="7825" max="7837" width="8.85546875" style="139" customWidth="1"/>
    <col min="7838" max="7936" width="9.140625" style="139"/>
    <col min="7937" max="7937" width="31.85546875" style="139" customWidth="1"/>
    <col min="7938" max="7938" width="25" style="139" customWidth="1"/>
    <col min="7939" max="7939" width="24.7109375" style="139" customWidth="1"/>
    <col min="7940" max="7940" width="20.7109375" style="139" bestFit="1" customWidth="1"/>
    <col min="7941" max="7941" width="18.85546875" style="139" bestFit="1" customWidth="1"/>
    <col min="7942" max="7942" width="9.5703125" style="139" customWidth="1"/>
    <col min="7943" max="7943" width="15.7109375" style="139" customWidth="1"/>
    <col min="7944" max="7946" width="9.140625" style="139"/>
    <col min="7947" max="7947" width="13" style="139" customWidth="1"/>
    <col min="7948" max="8080" width="9.140625" style="139"/>
    <col min="8081" max="8093" width="8.85546875" style="139" customWidth="1"/>
    <col min="8094" max="8192" width="9.140625" style="139"/>
    <col min="8193" max="8193" width="31.85546875" style="139" customWidth="1"/>
    <col min="8194" max="8194" width="25" style="139" customWidth="1"/>
    <col min="8195" max="8195" width="24.7109375" style="139" customWidth="1"/>
    <col min="8196" max="8196" width="20.7109375" style="139" bestFit="1" customWidth="1"/>
    <col min="8197" max="8197" width="18.85546875" style="139" bestFit="1" customWidth="1"/>
    <col min="8198" max="8198" width="9.5703125" style="139" customWidth="1"/>
    <col min="8199" max="8199" width="15.7109375" style="139" customWidth="1"/>
    <col min="8200" max="8202" width="9.140625" style="139"/>
    <col min="8203" max="8203" width="13" style="139" customWidth="1"/>
    <col min="8204" max="8336" width="9.140625" style="139"/>
    <col min="8337" max="8349" width="8.85546875" style="139" customWidth="1"/>
    <col min="8350" max="8448" width="9.140625" style="139"/>
    <col min="8449" max="8449" width="31.85546875" style="139" customWidth="1"/>
    <col min="8450" max="8450" width="25" style="139" customWidth="1"/>
    <col min="8451" max="8451" width="24.7109375" style="139" customWidth="1"/>
    <col min="8452" max="8452" width="20.7109375" style="139" bestFit="1" customWidth="1"/>
    <col min="8453" max="8453" width="18.85546875" style="139" bestFit="1" customWidth="1"/>
    <col min="8454" max="8454" width="9.5703125" style="139" customWidth="1"/>
    <col min="8455" max="8455" width="15.7109375" style="139" customWidth="1"/>
    <col min="8456" max="8458" width="9.140625" style="139"/>
    <col min="8459" max="8459" width="13" style="139" customWidth="1"/>
    <col min="8460" max="8592" width="9.140625" style="139"/>
    <col min="8593" max="8605" width="8.85546875" style="139" customWidth="1"/>
    <col min="8606" max="8704" width="9.140625" style="139"/>
    <col min="8705" max="8705" width="31.85546875" style="139" customWidth="1"/>
    <col min="8706" max="8706" width="25" style="139" customWidth="1"/>
    <col min="8707" max="8707" width="24.7109375" style="139" customWidth="1"/>
    <col min="8708" max="8708" width="20.7109375" style="139" bestFit="1" customWidth="1"/>
    <col min="8709" max="8709" width="18.85546875" style="139" bestFit="1" customWidth="1"/>
    <col min="8710" max="8710" width="9.5703125" style="139" customWidth="1"/>
    <col min="8711" max="8711" width="15.7109375" style="139" customWidth="1"/>
    <col min="8712" max="8714" width="9.140625" style="139"/>
    <col min="8715" max="8715" width="13" style="139" customWidth="1"/>
    <col min="8716" max="8848" width="9.140625" style="139"/>
    <col min="8849" max="8861" width="8.85546875" style="139" customWidth="1"/>
    <col min="8862" max="8960" width="9.140625" style="139"/>
    <col min="8961" max="8961" width="31.85546875" style="139" customWidth="1"/>
    <col min="8962" max="8962" width="25" style="139" customWidth="1"/>
    <col min="8963" max="8963" width="24.7109375" style="139" customWidth="1"/>
    <col min="8964" max="8964" width="20.7109375" style="139" bestFit="1" customWidth="1"/>
    <col min="8965" max="8965" width="18.85546875" style="139" bestFit="1" customWidth="1"/>
    <col min="8966" max="8966" width="9.5703125" style="139" customWidth="1"/>
    <col min="8967" max="8967" width="15.7109375" style="139" customWidth="1"/>
    <col min="8968" max="8970" width="9.140625" style="139"/>
    <col min="8971" max="8971" width="13" style="139" customWidth="1"/>
    <col min="8972" max="9104" width="9.140625" style="139"/>
    <col min="9105" max="9117" width="8.85546875" style="139" customWidth="1"/>
    <col min="9118" max="9216" width="9.140625" style="139"/>
    <col min="9217" max="9217" width="31.85546875" style="139" customWidth="1"/>
    <col min="9218" max="9218" width="25" style="139" customWidth="1"/>
    <col min="9219" max="9219" width="24.7109375" style="139" customWidth="1"/>
    <col min="9220" max="9220" width="20.7109375" style="139" bestFit="1" customWidth="1"/>
    <col min="9221" max="9221" width="18.85546875" style="139" bestFit="1" customWidth="1"/>
    <col min="9222" max="9222" width="9.5703125" style="139" customWidth="1"/>
    <col min="9223" max="9223" width="15.7109375" style="139" customWidth="1"/>
    <col min="9224" max="9226" width="9.140625" style="139"/>
    <col min="9227" max="9227" width="13" style="139" customWidth="1"/>
    <col min="9228" max="9360" width="9.140625" style="139"/>
    <col min="9361" max="9373" width="8.85546875" style="139" customWidth="1"/>
    <col min="9374" max="9472" width="9.140625" style="139"/>
    <col min="9473" max="9473" width="31.85546875" style="139" customWidth="1"/>
    <col min="9474" max="9474" width="25" style="139" customWidth="1"/>
    <col min="9475" max="9475" width="24.7109375" style="139" customWidth="1"/>
    <col min="9476" max="9476" width="20.7109375" style="139" bestFit="1" customWidth="1"/>
    <col min="9477" max="9477" width="18.85546875" style="139" bestFit="1" customWidth="1"/>
    <col min="9478" max="9478" width="9.5703125" style="139" customWidth="1"/>
    <col min="9479" max="9479" width="15.7109375" style="139" customWidth="1"/>
    <col min="9480" max="9482" width="9.140625" style="139"/>
    <col min="9483" max="9483" width="13" style="139" customWidth="1"/>
    <col min="9484" max="9616" width="9.140625" style="139"/>
    <col min="9617" max="9629" width="8.85546875" style="139" customWidth="1"/>
    <col min="9630" max="9728" width="9.140625" style="139"/>
    <col min="9729" max="9729" width="31.85546875" style="139" customWidth="1"/>
    <col min="9730" max="9730" width="25" style="139" customWidth="1"/>
    <col min="9731" max="9731" width="24.7109375" style="139" customWidth="1"/>
    <col min="9732" max="9732" width="20.7109375" style="139" bestFit="1" customWidth="1"/>
    <col min="9733" max="9733" width="18.85546875" style="139" bestFit="1" customWidth="1"/>
    <col min="9734" max="9734" width="9.5703125" style="139" customWidth="1"/>
    <col min="9735" max="9735" width="15.7109375" style="139" customWidth="1"/>
    <col min="9736" max="9738" width="9.140625" style="139"/>
    <col min="9739" max="9739" width="13" style="139" customWidth="1"/>
    <col min="9740" max="9872" width="9.140625" style="139"/>
    <col min="9873" max="9885" width="8.85546875" style="139" customWidth="1"/>
    <col min="9886" max="9984" width="9.140625" style="139"/>
    <col min="9985" max="9985" width="31.85546875" style="139" customWidth="1"/>
    <col min="9986" max="9986" width="25" style="139" customWidth="1"/>
    <col min="9987" max="9987" width="24.7109375" style="139" customWidth="1"/>
    <col min="9988" max="9988" width="20.7109375" style="139" bestFit="1" customWidth="1"/>
    <col min="9989" max="9989" width="18.85546875" style="139" bestFit="1" customWidth="1"/>
    <col min="9990" max="9990" width="9.5703125" style="139" customWidth="1"/>
    <col min="9991" max="9991" width="15.7109375" style="139" customWidth="1"/>
    <col min="9992" max="9994" width="9.140625" style="139"/>
    <col min="9995" max="9995" width="13" style="139" customWidth="1"/>
    <col min="9996" max="10128" width="9.140625" style="139"/>
    <col min="10129" max="10141" width="8.85546875" style="139" customWidth="1"/>
    <col min="10142" max="10240" width="9.140625" style="139"/>
    <col min="10241" max="10241" width="31.85546875" style="139" customWidth="1"/>
    <col min="10242" max="10242" width="25" style="139" customWidth="1"/>
    <col min="10243" max="10243" width="24.7109375" style="139" customWidth="1"/>
    <col min="10244" max="10244" width="20.7109375" style="139" bestFit="1" customWidth="1"/>
    <col min="10245" max="10245" width="18.85546875" style="139" bestFit="1" customWidth="1"/>
    <col min="10246" max="10246" width="9.5703125" style="139" customWidth="1"/>
    <col min="10247" max="10247" width="15.7109375" style="139" customWidth="1"/>
    <col min="10248" max="10250" width="9.140625" style="139"/>
    <col min="10251" max="10251" width="13" style="139" customWidth="1"/>
    <col min="10252" max="10384" width="9.140625" style="139"/>
    <col min="10385" max="10397" width="8.85546875" style="139" customWidth="1"/>
    <col min="10398" max="10496" width="9.140625" style="139"/>
    <col min="10497" max="10497" width="31.85546875" style="139" customWidth="1"/>
    <col min="10498" max="10498" width="25" style="139" customWidth="1"/>
    <col min="10499" max="10499" width="24.7109375" style="139" customWidth="1"/>
    <col min="10500" max="10500" width="20.7109375" style="139" bestFit="1" customWidth="1"/>
    <col min="10501" max="10501" width="18.85546875" style="139" bestFit="1" customWidth="1"/>
    <col min="10502" max="10502" width="9.5703125" style="139" customWidth="1"/>
    <col min="10503" max="10503" width="15.7109375" style="139" customWidth="1"/>
    <col min="10504" max="10506" width="9.140625" style="139"/>
    <col min="10507" max="10507" width="13" style="139" customWidth="1"/>
    <col min="10508" max="10640" width="9.140625" style="139"/>
    <col min="10641" max="10653" width="8.85546875" style="139" customWidth="1"/>
    <col min="10654" max="10752" width="9.140625" style="139"/>
    <col min="10753" max="10753" width="31.85546875" style="139" customWidth="1"/>
    <col min="10754" max="10754" width="25" style="139" customWidth="1"/>
    <col min="10755" max="10755" width="24.7109375" style="139" customWidth="1"/>
    <col min="10756" max="10756" width="20.7109375" style="139" bestFit="1" customWidth="1"/>
    <col min="10757" max="10757" width="18.85546875" style="139" bestFit="1" customWidth="1"/>
    <col min="10758" max="10758" width="9.5703125" style="139" customWidth="1"/>
    <col min="10759" max="10759" width="15.7109375" style="139" customWidth="1"/>
    <col min="10760" max="10762" width="9.140625" style="139"/>
    <col min="10763" max="10763" width="13" style="139" customWidth="1"/>
    <col min="10764" max="10896" width="9.140625" style="139"/>
    <col min="10897" max="10909" width="8.85546875" style="139" customWidth="1"/>
    <col min="10910" max="11008" width="9.140625" style="139"/>
    <col min="11009" max="11009" width="31.85546875" style="139" customWidth="1"/>
    <col min="11010" max="11010" width="25" style="139" customWidth="1"/>
    <col min="11011" max="11011" width="24.7109375" style="139" customWidth="1"/>
    <col min="11012" max="11012" width="20.7109375" style="139" bestFit="1" customWidth="1"/>
    <col min="11013" max="11013" width="18.85546875" style="139" bestFit="1" customWidth="1"/>
    <col min="11014" max="11014" width="9.5703125" style="139" customWidth="1"/>
    <col min="11015" max="11015" width="15.7109375" style="139" customWidth="1"/>
    <col min="11016" max="11018" width="9.140625" style="139"/>
    <col min="11019" max="11019" width="13" style="139" customWidth="1"/>
    <col min="11020" max="11152" width="9.140625" style="139"/>
    <col min="11153" max="11165" width="8.85546875" style="139" customWidth="1"/>
    <col min="11166" max="11264" width="9.140625" style="139"/>
    <col min="11265" max="11265" width="31.85546875" style="139" customWidth="1"/>
    <col min="11266" max="11266" width="25" style="139" customWidth="1"/>
    <col min="11267" max="11267" width="24.7109375" style="139" customWidth="1"/>
    <col min="11268" max="11268" width="20.7109375" style="139" bestFit="1" customWidth="1"/>
    <col min="11269" max="11269" width="18.85546875" style="139" bestFit="1" customWidth="1"/>
    <col min="11270" max="11270" width="9.5703125" style="139" customWidth="1"/>
    <col min="11271" max="11271" width="15.7109375" style="139" customWidth="1"/>
    <col min="11272" max="11274" width="9.140625" style="139"/>
    <col min="11275" max="11275" width="13" style="139" customWidth="1"/>
    <col min="11276" max="11408" width="9.140625" style="139"/>
    <col min="11409" max="11421" width="8.85546875" style="139" customWidth="1"/>
    <col min="11422" max="11520" width="9.140625" style="139"/>
    <col min="11521" max="11521" width="31.85546875" style="139" customWidth="1"/>
    <col min="11522" max="11522" width="25" style="139" customWidth="1"/>
    <col min="11523" max="11523" width="24.7109375" style="139" customWidth="1"/>
    <col min="11524" max="11524" width="20.7109375" style="139" bestFit="1" customWidth="1"/>
    <col min="11525" max="11525" width="18.85546875" style="139" bestFit="1" customWidth="1"/>
    <col min="11526" max="11526" width="9.5703125" style="139" customWidth="1"/>
    <col min="11527" max="11527" width="15.7109375" style="139" customWidth="1"/>
    <col min="11528" max="11530" width="9.140625" style="139"/>
    <col min="11531" max="11531" width="13" style="139" customWidth="1"/>
    <col min="11532" max="11664" width="9.140625" style="139"/>
    <col min="11665" max="11677" width="8.85546875" style="139" customWidth="1"/>
    <col min="11678" max="11776" width="9.140625" style="139"/>
    <col min="11777" max="11777" width="31.85546875" style="139" customWidth="1"/>
    <col min="11778" max="11778" width="25" style="139" customWidth="1"/>
    <col min="11779" max="11779" width="24.7109375" style="139" customWidth="1"/>
    <col min="11780" max="11780" width="20.7109375" style="139" bestFit="1" customWidth="1"/>
    <col min="11781" max="11781" width="18.85546875" style="139" bestFit="1" customWidth="1"/>
    <col min="11782" max="11782" width="9.5703125" style="139" customWidth="1"/>
    <col min="11783" max="11783" width="15.7109375" style="139" customWidth="1"/>
    <col min="11784" max="11786" width="9.140625" style="139"/>
    <col min="11787" max="11787" width="13" style="139" customWidth="1"/>
    <col min="11788" max="11920" width="9.140625" style="139"/>
    <col min="11921" max="11933" width="8.85546875" style="139" customWidth="1"/>
    <col min="11934" max="12032" width="9.140625" style="139"/>
    <col min="12033" max="12033" width="31.85546875" style="139" customWidth="1"/>
    <col min="12034" max="12034" width="25" style="139" customWidth="1"/>
    <col min="12035" max="12035" width="24.7109375" style="139" customWidth="1"/>
    <col min="12036" max="12036" width="20.7109375" style="139" bestFit="1" customWidth="1"/>
    <col min="12037" max="12037" width="18.85546875" style="139" bestFit="1" customWidth="1"/>
    <col min="12038" max="12038" width="9.5703125" style="139" customWidth="1"/>
    <col min="12039" max="12039" width="15.7109375" style="139" customWidth="1"/>
    <col min="12040" max="12042" width="9.140625" style="139"/>
    <col min="12043" max="12043" width="13" style="139" customWidth="1"/>
    <col min="12044" max="12176" width="9.140625" style="139"/>
    <col min="12177" max="12189" width="8.85546875" style="139" customWidth="1"/>
    <col min="12190" max="12288" width="9.140625" style="139"/>
    <col min="12289" max="12289" width="31.85546875" style="139" customWidth="1"/>
    <col min="12290" max="12290" width="25" style="139" customWidth="1"/>
    <col min="12291" max="12291" width="24.7109375" style="139" customWidth="1"/>
    <col min="12292" max="12292" width="20.7109375" style="139" bestFit="1" customWidth="1"/>
    <col min="12293" max="12293" width="18.85546875" style="139" bestFit="1" customWidth="1"/>
    <col min="12294" max="12294" width="9.5703125" style="139" customWidth="1"/>
    <col min="12295" max="12295" width="15.7109375" style="139" customWidth="1"/>
    <col min="12296" max="12298" width="9.140625" style="139"/>
    <col min="12299" max="12299" width="13" style="139" customWidth="1"/>
    <col min="12300" max="12432" width="9.140625" style="139"/>
    <col min="12433" max="12445" width="8.85546875" style="139" customWidth="1"/>
    <col min="12446" max="12544" width="9.140625" style="139"/>
    <col min="12545" max="12545" width="31.85546875" style="139" customWidth="1"/>
    <col min="12546" max="12546" width="25" style="139" customWidth="1"/>
    <col min="12547" max="12547" width="24.7109375" style="139" customWidth="1"/>
    <col min="12548" max="12548" width="20.7109375" style="139" bestFit="1" customWidth="1"/>
    <col min="12549" max="12549" width="18.85546875" style="139" bestFit="1" customWidth="1"/>
    <col min="12550" max="12550" width="9.5703125" style="139" customWidth="1"/>
    <col min="12551" max="12551" width="15.7109375" style="139" customWidth="1"/>
    <col min="12552" max="12554" width="9.140625" style="139"/>
    <col min="12555" max="12555" width="13" style="139" customWidth="1"/>
    <col min="12556" max="12688" width="9.140625" style="139"/>
    <col min="12689" max="12701" width="8.85546875" style="139" customWidth="1"/>
    <col min="12702" max="12800" width="9.140625" style="139"/>
    <col min="12801" max="12801" width="31.85546875" style="139" customWidth="1"/>
    <col min="12802" max="12802" width="25" style="139" customWidth="1"/>
    <col min="12803" max="12803" width="24.7109375" style="139" customWidth="1"/>
    <col min="12804" max="12804" width="20.7109375" style="139" bestFit="1" customWidth="1"/>
    <col min="12805" max="12805" width="18.85546875" style="139" bestFit="1" customWidth="1"/>
    <col min="12806" max="12806" width="9.5703125" style="139" customWidth="1"/>
    <col min="12807" max="12807" width="15.7109375" style="139" customWidth="1"/>
    <col min="12808" max="12810" width="9.140625" style="139"/>
    <col min="12811" max="12811" width="13" style="139" customWidth="1"/>
    <col min="12812" max="12944" width="9.140625" style="139"/>
    <col min="12945" max="12957" width="8.85546875" style="139" customWidth="1"/>
    <col min="12958" max="13056" width="9.140625" style="139"/>
    <col min="13057" max="13057" width="31.85546875" style="139" customWidth="1"/>
    <col min="13058" max="13058" width="25" style="139" customWidth="1"/>
    <col min="13059" max="13059" width="24.7109375" style="139" customWidth="1"/>
    <col min="13060" max="13060" width="20.7109375" style="139" bestFit="1" customWidth="1"/>
    <col min="13061" max="13061" width="18.85546875" style="139" bestFit="1" customWidth="1"/>
    <col min="13062" max="13062" width="9.5703125" style="139" customWidth="1"/>
    <col min="13063" max="13063" width="15.7109375" style="139" customWidth="1"/>
    <col min="13064" max="13066" width="9.140625" style="139"/>
    <col min="13067" max="13067" width="13" style="139" customWidth="1"/>
    <col min="13068" max="13200" width="9.140625" style="139"/>
    <col min="13201" max="13213" width="8.85546875" style="139" customWidth="1"/>
    <col min="13214" max="13312" width="9.140625" style="139"/>
    <col min="13313" max="13313" width="31.85546875" style="139" customWidth="1"/>
    <col min="13314" max="13314" width="25" style="139" customWidth="1"/>
    <col min="13315" max="13315" width="24.7109375" style="139" customWidth="1"/>
    <col min="13316" max="13316" width="20.7109375" style="139" bestFit="1" customWidth="1"/>
    <col min="13317" max="13317" width="18.85546875" style="139" bestFit="1" customWidth="1"/>
    <col min="13318" max="13318" width="9.5703125" style="139" customWidth="1"/>
    <col min="13319" max="13319" width="15.7109375" style="139" customWidth="1"/>
    <col min="13320" max="13322" width="9.140625" style="139"/>
    <col min="13323" max="13323" width="13" style="139" customWidth="1"/>
    <col min="13324" max="13456" width="9.140625" style="139"/>
    <col min="13457" max="13469" width="8.85546875" style="139" customWidth="1"/>
    <col min="13470" max="13568" width="9.140625" style="139"/>
    <col min="13569" max="13569" width="31.85546875" style="139" customWidth="1"/>
    <col min="13570" max="13570" width="25" style="139" customWidth="1"/>
    <col min="13571" max="13571" width="24.7109375" style="139" customWidth="1"/>
    <col min="13572" max="13572" width="20.7109375" style="139" bestFit="1" customWidth="1"/>
    <col min="13573" max="13573" width="18.85546875" style="139" bestFit="1" customWidth="1"/>
    <col min="13574" max="13574" width="9.5703125" style="139" customWidth="1"/>
    <col min="13575" max="13575" width="15.7109375" style="139" customWidth="1"/>
    <col min="13576" max="13578" width="9.140625" style="139"/>
    <col min="13579" max="13579" width="13" style="139" customWidth="1"/>
    <col min="13580" max="13712" width="9.140625" style="139"/>
    <col min="13713" max="13725" width="8.85546875" style="139" customWidth="1"/>
    <col min="13726" max="13824" width="9.140625" style="139"/>
    <col min="13825" max="13825" width="31.85546875" style="139" customWidth="1"/>
    <col min="13826" max="13826" width="25" style="139" customWidth="1"/>
    <col min="13827" max="13827" width="24.7109375" style="139" customWidth="1"/>
    <col min="13828" max="13828" width="20.7109375" style="139" bestFit="1" customWidth="1"/>
    <col min="13829" max="13829" width="18.85546875" style="139" bestFit="1" customWidth="1"/>
    <col min="13830" max="13830" width="9.5703125" style="139" customWidth="1"/>
    <col min="13831" max="13831" width="15.7109375" style="139" customWidth="1"/>
    <col min="13832" max="13834" width="9.140625" style="139"/>
    <col min="13835" max="13835" width="13" style="139" customWidth="1"/>
    <col min="13836" max="13968" width="9.140625" style="139"/>
    <col min="13969" max="13981" width="8.85546875" style="139" customWidth="1"/>
    <col min="13982" max="14080" width="9.140625" style="139"/>
    <col min="14081" max="14081" width="31.85546875" style="139" customWidth="1"/>
    <col min="14082" max="14082" width="25" style="139" customWidth="1"/>
    <col min="14083" max="14083" width="24.7109375" style="139" customWidth="1"/>
    <col min="14084" max="14084" width="20.7109375" style="139" bestFit="1" customWidth="1"/>
    <col min="14085" max="14085" width="18.85546875" style="139" bestFit="1" customWidth="1"/>
    <col min="14086" max="14086" width="9.5703125" style="139" customWidth="1"/>
    <col min="14087" max="14087" width="15.7109375" style="139" customWidth="1"/>
    <col min="14088" max="14090" width="9.140625" style="139"/>
    <col min="14091" max="14091" width="13" style="139" customWidth="1"/>
    <col min="14092" max="14224" width="9.140625" style="139"/>
    <col min="14225" max="14237" width="8.85546875" style="139" customWidth="1"/>
    <col min="14238" max="14336" width="9.140625" style="139"/>
    <col min="14337" max="14337" width="31.85546875" style="139" customWidth="1"/>
    <col min="14338" max="14338" width="25" style="139" customWidth="1"/>
    <col min="14339" max="14339" width="24.7109375" style="139" customWidth="1"/>
    <col min="14340" max="14340" width="20.7109375" style="139" bestFit="1" customWidth="1"/>
    <col min="14341" max="14341" width="18.85546875" style="139" bestFit="1" customWidth="1"/>
    <col min="14342" max="14342" width="9.5703125" style="139" customWidth="1"/>
    <col min="14343" max="14343" width="15.7109375" style="139" customWidth="1"/>
    <col min="14344" max="14346" width="9.140625" style="139"/>
    <col min="14347" max="14347" width="13" style="139" customWidth="1"/>
    <col min="14348" max="14480" width="9.140625" style="139"/>
    <col min="14481" max="14493" width="8.85546875" style="139" customWidth="1"/>
    <col min="14494" max="14592" width="9.140625" style="139"/>
    <col min="14593" max="14593" width="31.85546875" style="139" customWidth="1"/>
    <col min="14594" max="14594" width="25" style="139" customWidth="1"/>
    <col min="14595" max="14595" width="24.7109375" style="139" customWidth="1"/>
    <col min="14596" max="14596" width="20.7109375" style="139" bestFit="1" customWidth="1"/>
    <col min="14597" max="14597" width="18.85546875" style="139" bestFit="1" customWidth="1"/>
    <col min="14598" max="14598" width="9.5703125" style="139" customWidth="1"/>
    <col min="14599" max="14599" width="15.7109375" style="139" customWidth="1"/>
    <col min="14600" max="14602" width="9.140625" style="139"/>
    <col min="14603" max="14603" width="13" style="139" customWidth="1"/>
    <col min="14604" max="14736" width="9.140625" style="139"/>
    <col min="14737" max="14749" width="8.85546875" style="139" customWidth="1"/>
    <col min="14750" max="14848" width="9.140625" style="139"/>
    <col min="14849" max="14849" width="31.85546875" style="139" customWidth="1"/>
    <col min="14850" max="14850" width="25" style="139" customWidth="1"/>
    <col min="14851" max="14851" width="24.7109375" style="139" customWidth="1"/>
    <col min="14852" max="14852" width="20.7109375" style="139" bestFit="1" customWidth="1"/>
    <col min="14853" max="14853" width="18.85546875" style="139" bestFit="1" customWidth="1"/>
    <col min="14854" max="14854" width="9.5703125" style="139" customWidth="1"/>
    <col min="14855" max="14855" width="15.7109375" style="139" customWidth="1"/>
    <col min="14856" max="14858" width="9.140625" style="139"/>
    <col min="14859" max="14859" width="13" style="139" customWidth="1"/>
    <col min="14860" max="14992" width="9.140625" style="139"/>
    <col min="14993" max="15005" width="8.85546875" style="139" customWidth="1"/>
    <col min="15006" max="15104" width="9.140625" style="139"/>
    <col min="15105" max="15105" width="31.85546875" style="139" customWidth="1"/>
    <col min="15106" max="15106" width="25" style="139" customWidth="1"/>
    <col min="15107" max="15107" width="24.7109375" style="139" customWidth="1"/>
    <col min="15108" max="15108" width="20.7109375" style="139" bestFit="1" customWidth="1"/>
    <col min="15109" max="15109" width="18.85546875" style="139" bestFit="1" customWidth="1"/>
    <col min="15110" max="15110" width="9.5703125" style="139" customWidth="1"/>
    <col min="15111" max="15111" width="15.7109375" style="139" customWidth="1"/>
    <col min="15112" max="15114" width="9.140625" style="139"/>
    <col min="15115" max="15115" width="13" style="139" customWidth="1"/>
    <col min="15116" max="15248" width="9.140625" style="139"/>
    <col min="15249" max="15261" width="8.85546875" style="139" customWidth="1"/>
    <col min="15262" max="15360" width="9.140625" style="139"/>
    <col min="15361" max="15361" width="31.85546875" style="139" customWidth="1"/>
    <col min="15362" max="15362" width="25" style="139" customWidth="1"/>
    <col min="15363" max="15363" width="24.7109375" style="139" customWidth="1"/>
    <col min="15364" max="15364" width="20.7109375" style="139" bestFit="1" customWidth="1"/>
    <col min="15365" max="15365" width="18.85546875" style="139" bestFit="1" customWidth="1"/>
    <col min="15366" max="15366" width="9.5703125" style="139" customWidth="1"/>
    <col min="15367" max="15367" width="15.7109375" style="139" customWidth="1"/>
    <col min="15368" max="15370" width="9.140625" style="139"/>
    <col min="15371" max="15371" width="13" style="139" customWidth="1"/>
    <col min="15372" max="15504" width="9.140625" style="139"/>
    <col min="15505" max="15517" width="8.85546875" style="139" customWidth="1"/>
    <col min="15518" max="15616" width="9.140625" style="139"/>
    <col min="15617" max="15617" width="31.85546875" style="139" customWidth="1"/>
    <col min="15618" max="15618" width="25" style="139" customWidth="1"/>
    <col min="15619" max="15619" width="24.7109375" style="139" customWidth="1"/>
    <col min="15620" max="15620" width="20.7109375" style="139" bestFit="1" customWidth="1"/>
    <col min="15621" max="15621" width="18.85546875" style="139" bestFit="1" customWidth="1"/>
    <col min="15622" max="15622" width="9.5703125" style="139" customWidth="1"/>
    <col min="15623" max="15623" width="15.7109375" style="139" customWidth="1"/>
    <col min="15624" max="15626" width="9.140625" style="139"/>
    <col min="15627" max="15627" width="13" style="139" customWidth="1"/>
    <col min="15628" max="15760" width="9.140625" style="139"/>
    <col min="15761" max="15773" width="8.85546875" style="139" customWidth="1"/>
    <col min="15774" max="15872" width="9.140625" style="139"/>
    <col min="15873" max="15873" width="31.85546875" style="139" customWidth="1"/>
    <col min="15874" max="15874" width="25" style="139" customWidth="1"/>
    <col min="15875" max="15875" width="24.7109375" style="139" customWidth="1"/>
    <col min="15876" max="15876" width="20.7109375" style="139" bestFit="1" customWidth="1"/>
    <col min="15877" max="15877" width="18.85546875" style="139" bestFit="1" customWidth="1"/>
    <col min="15878" max="15878" width="9.5703125" style="139" customWidth="1"/>
    <col min="15879" max="15879" width="15.7109375" style="139" customWidth="1"/>
    <col min="15880" max="15882" width="9.140625" style="139"/>
    <col min="15883" max="15883" width="13" style="139" customWidth="1"/>
    <col min="15884" max="16016" width="9.140625" style="139"/>
    <col min="16017" max="16029" width="8.85546875" style="139" customWidth="1"/>
    <col min="16030" max="16128" width="9.140625" style="139"/>
    <col min="16129" max="16129" width="31.85546875" style="139" customWidth="1"/>
    <col min="16130" max="16130" width="25" style="139" customWidth="1"/>
    <col min="16131" max="16131" width="24.7109375" style="139" customWidth="1"/>
    <col min="16132" max="16132" width="20.7109375" style="139" bestFit="1" customWidth="1"/>
    <col min="16133" max="16133" width="18.85546875" style="139" bestFit="1" customWidth="1"/>
    <col min="16134" max="16134" width="9.5703125" style="139" customWidth="1"/>
    <col min="16135" max="16135" width="15.7109375" style="139" customWidth="1"/>
    <col min="16136" max="16138" width="9.140625" style="139"/>
    <col min="16139" max="16139" width="13" style="139" customWidth="1"/>
    <col min="16140" max="16272" width="9.140625" style="139"/>
    <col min="16273" max="16285" width="8.85546875" style="139" customWidth="1"/>
    <col min="16286" max="16384" width="9.140625" style="139"/>
  </cols>
  <sheetData>
    <row r="1" spans="1:13" ht="20.25" x14ac:dyDescent="0.35">
      <c r="A1" s="134" t="s">
        <v>302</v>
      </c>
      <c r="B1" s="135"/>
      <c r="C1" s="136"/>
      <c r="D1" s="137"/>
      <c r="E1" s="138"/>
    </row>
    <row r="2" spans="1:13" ht="4.5" customHeight="1" thickBot="1" x14ac:dyDescent="0.3">
      <c r="B2" s="140"/>
      <c r="C2" s="140"/>
    </row>
    <row r="3" spans="1:13" ht="17.25" thickTop="1" x14ac:dyDescent="0.3">
      <c r="A3" s="3502" t="s">
        <v>303</v>
      </c>
      <c r="B3" s="141" t="s">
        <v>304</v>
      </c>
      <c r="C3" s="141" t="s">
        <v>304</v>
      </c>
      <c r="D3" s="142" t="s">
        <v>305</v>
      </c>
    </row>
    <row r="4" spans="1:13" ht="16.5" x14ac:dyDescent="0.3">
      <c r="A4" s="3503"/>
      <c r="B4" s="143" t="s">
        <v>306</v>
      </c>
      <c r="C4" s="143" t="s">
        <v>306</v>
      </c>
      <c r="D4" s="144" t="s">
        <v>307</v>
      </c>
    </row>
    <row r="5" spans="1:13" ht="16.5" x14ac:dyDescent="0.3">
      <c r="A5" s="3503"/>
      <c r="B5" s="143" t="s">
        <v>308</v>
      </c>
      <c r="C5" s="143" t="s">
        <v>309</v>
      </c>
      <c r="D5" s="144" t="s">
        <v>310</v>
      </c>
      <c r="M5" s="145"/>
    </row>
    <row r="6" spans="1:13" ht="16.5" x14ac:dyDescent="0.3">
      <c r="A6" s="3503"/>
      <c r="B6" s="146"/>
      <c r="C6" s="146"/>
      <c r="D6" s="144" t="s">
        <v>311</v>
      </c>
      <c r="G6" s="147"/>
      <c r="J6" s="147"/>
    </row>
    <row r="7" spans="1:13" ht="16.5" x14ac:dyDescent="0.3">
      <c r="A7" s="3503"/>
      <c r="B7" s="146" t="s">
        <v>312</v>
      </c>
      <c r="C7" s="146" t="s">
        <v>313</v>
      </c>
      <c r="D7" s="144" t="s">
        <v>314</v>
      </c>
      <c r="M7" s="145"/>
    </row>
    <row r="8" spans="1:13" ht="4.5" customHeight="1" thickBot="1" x14ac:dyDescent="0.35">
      <c r="A8" s="3504"/>
      <c r="B8" s="148"/>
      <c r="C8" s="148"/>
      <c r="D8" s="149"/>
      <c r="H8" s="150"/>
    </row>
    <row r="9" spans="1:13" ht="21" customHeight="1" x14ac:dyDescent="0.3">
      <c r="A9" s="151" t="s">
        <v>288</v>
      </c>
      <c r="B9" s="152">
        <v>26.596639865689863</v>
      </c>
      <c r="C9" s="152">
        <v>31.19061365461847</v>
      </c>
      <c r="D9" s="153">
        <f t="shared" ref="D9:D20" si="0">((B9/C9)-1)*100</f>
        <v>-14.728706013286041</v>
      </c>
      <c r="F9" s="150"/>
      <c r="G9" s="154"/>
      <c r="H9" s="150"/>
      <c r="I9" s="154"/>
      <c r="J9" s="154"/>
      <c r="K9" s="150"/>
      <c r="M9" s="145"/>
    </row>
    <row r="10" spans="1:13" ht="19.5" customHeight="1" x14ac:dyDescent="0.3">
      <c r="A10" s="151" t="s">
        <v>315</v>
      </c>
      <c r="B10" s="152">
        <v>5.0493361772486773</v>
      </c>
      <c r="C10" s="152">
        <v>5.3610582329317262</v>
      </c>
      <c r="D10" s="153">
        <f t="shared" si="0"/>
        <v>-5.8145620162865068</v>
      </c>
      <c r="F10" s="150"/>
      <c r="G10" s="154"/>
      <c r="H10" s="150"/>
      <c r="I10" s="154"/>
      <c r="J10" s="154"/>
      <c r="K10" s="150"/>
      <c r="M10" s="145"/>
    </row>
    <row r="11" spans="1:13" ht="19.5" customHeight="1" x14ac:dyDescent="0.3">
      <c r="A11" s="151" t="s">
        <v>290</v>
      </c>
      <c r="B11" s="152">
        <v>53.680400132275132</v>
      </c>
      <c r="C11" s="152">
        <v>56.915943775100402</v>
      </c>
      <c r="D11" s="153">
        <f t="shared" si="0"/>
        <v>-5.6847755272412037</v>
      </c>
      <c r="F11" s="150"/>
      <c r="G11" s="155"/>
      <c r="H11" s="156"/>
      <c r="I11" s="154"/>
      <c r="J11" s="154"/>
      <c r="K11" s="150"/>
      <c r="M11" s="145"/>
    </row>
    <row r="12" spans="1:13" ht="19.5" customHeight="1" x14ac:dyDescent="0.3">
      <c r="A12" s="151" t="s">
        <v>291</v>
      </c>
      <c r="B12" s="152">
        <v>36.344701037851038</v>
      </c>
      <c r="C12" s="152">
        <v>38.596610040160634</v>
      </c>
      <c r="D12" s="153">
        <f t="shared" si="0"/>
        <v>-5.8344735456467127</v>
      </c>
      <c r="F12" s="150"/>
      <c r="G12" s="154"/>
      <c r="H12" s="150"/>
      <c r="I12" s="154"/>
      <c r="J12" s="154"/>
      <c r="K12" s="150"/>
      <c r="M12" s="145"/>
    </row>
    <row r="13" spans="1:13" ht="20.100000000000001" customHeight="1" x14ac:dyDescent="0.3">
      <c r="A13" s="151" t="s">
        <v>292</v>
      </c>
      <c r="B13" s="152">
        <v>37.482948875661378</v>
      </c>
      <c r="C13" s="152">
        <v>38.199098795180724</v>
      </c>
      <c r="D13" s="153">
        <f t="shared" si="0"/>
        <v>-1.8747822386053214</v>
      </c>
      <c r="F13" s="150"/>
      <c r="G13" s="154"/>
      <c r="H13" s="150"/>
      <c r="I13" s="154"/>
      <c r="J13" s="154"/>
      <c r="K13" s="150"/>
      <c r="M13" s="145"/>
    </row>
    <row r="14" spans="1:13" ht="20.100000000000001" customHeight="1" x14ac:dyDescent="0.3">
      <c r="A14" s="151" t="s">
        <v>293</v>
      </c>
      <c r="B14" s="152">
        <v>25.110111507936512</v>
      </c>
      <c r="C14" s="152">
        <v>29.326962650602411</v>
      </c>
      <c r="D14" s="153">
        <f t="shared" si="0"/>
        <v>-14.378751706765236</v>
      </c>
      <c r="F14" s="150"/>
      <c r="G14" s="154"/>
      <c r="H14" s="150"/>
      <c r="I14" s="154"/>
      <c r="J14" s="154"/>
      <c r="K14" s="150"/>
      <c r="M14" s="145"/>
    </row>
    <row r="15" spans="1:13" ht="20.100000000000001" customHeight="1" x14ac:dyDescent="0.3">
      <c r="A15" s="151" t="s">
        <v>294</v>
      </c>
      <c r="B15" s="152">
        <v>28.341155687830685</v>
      </c>
      <c r="C15" s="152">
        <v>31.001821285140561</v>
      </c>
      <c r="D15" s="153">
        <f t="shared" si="0"/>
        <v>-8.5822880302363291</v>
      </c>
      <c r="F15" s="150"/>
      <c r="G15" s="154"/>
      <c r="H15" s="150"/>
      <c r="I15" s="154"/>
      <c r="J15" s="154"/>
      <c r="K15" s="150"/>
      <c r="M15" s="145"/>
    </row>
    <row r="16" spans="1:13" ht="20.100000000000001" customHeight="1" x14ac:dyDescent="0.3">
      <c r="A16" s="151" t="s">
        <v>295</v>
      </c>
      <c r="B16" s="152">
        <v>2.4435557278039428</v>
      </c>
      <c r="C16" s="152">
        <v>2.8371200803212853</v>
      </c>
      <c r="D16" s="153">
        <f t="shared" si="0"/>
        <v>-13.871966690700443</v>
      </c>
      <c r="F16" s="150"/>
      <c r="G16" s="154"/>
      <c r="H16" s="150"/>
      <c r="I16" s="154"/>
      <c r="J16" s="154"/>
      <c r="K16" s="150"/>
      <c r="M16" s="145"/>
    </row>
    <row r="17" spans="1:13" ht="20.100000000000001" customHeight="1" x14ac:dyDescent="0.3">
      <c r="A17" s="151" t="s">
        <v>296</v>
      </c>
      <c r="B17" s="152">
        <v>40.808594543650791</v>
      </c>
      <c r="C17" s="152">
        <v>45.560110040160637</v>
      </c>
      <c r="D17" s="153">
        <f t="shared" si="0"/>
        <v>-10.429113301792835</v>
      </c>
      <c r="F17" s="150"/>
      <c r="G17" s="154"/>
      <c r="H17" s="150"/>
      <c r="I17" s="154"/>
      <c r="J17" s="154"/>
      <c r="K17" s="150"/>
      <c r="M17" s="145"/>
    </row>
    <row r="18" spans="1:13" ht="20.100000000000001" customHeight="1" x14ac:dyDescent="0.3">
      <c r="A18" s="151" t="s">
        <v>297</v>
      </c>
      <c r="B18" s="152">
        <v>38.88259663352521</v>
      </c>
      <c r="C18" s="152">
        <v>41.192278313253006</v>
      </c>
      <c r="D18" s="153">
        <f t="shared" si="0"/>
        <v>-5.6070743700153418</v>
      </c>
      <c r="F18" s="150"/>
      <c r="G18" s="154"/>
      <c r="H18" s="150"/>
      <c r="I18" s="154"/>
      <c r="J18" s="154"/>
      <c r="K18" s="150"/>
      <c r="M18" s="145"/>
    </row>
    <row r="19" spans="1:13" ht="20.100000000000001" customHeight="1" x14ac:dyDescent="0.3">
      <c r="A19" s="151" t="s">
        <v>298</v>
      </c>
      <c r="B19" s="152">
        <v>49.579548992673999</v>
      </c>
      <c r="C19" s="152">
        <v>56.49855502008031</v>
      </c>
      <c r="D19" s="153">
        <f t="shared" si="0"/>
        <v>-12.246341565633333</v>
      </c>
      <c r="F19" s="150"/>
      <c r="G19" s="154"/>
      <c r="H19" s="150"/>
      <c r="I19" s="154"/>
      <c r="J19" s="154"/>
      <c r="K19" s="150"/>
      <c r="M19" s="145"/>
    </row>
    <row r="20" spans="1:13" ht="20.100000000000001" customHeight="1" x14ac:dyDescent="0.3">
      <c r="A20" s="151" t="s">
        <v>299</v>
      </c>
      <c r="B20" s="152">
        <v>43.642906338304549</v>
      </c>
      <c r="C20" s="152">
        <v>49.327040562248989</v>
      </c>
      <c r="D20" s="153">
        <f t="shared" si="0"/>
        <v>-11.52336357331485</v>
      </c>
      <c r="F20" s="150"/>
      <c r="G20" s="154"/>
      <c r="H20" s="150"/>
      <c r="I20" s="154"/>
      <c r="J20" s="154"/>
      <c r="K20" s="150"/>
      <c r="M20" s="145"/>
    </row>
    <row r="21" spans="1:13" ht="6.75" customHeight="1" thickBot="1" x14ac:dyDescent="0.35">
      <c r="A21" s="157"/>
      <c r="B21" s="158"/>
      <c r="C21" s="159"/>
      <c r="D21" s="160"/>
      <c r="F21" s="150"/>
      <c r="H21" s="150"/>
      <c r="M21" s="161"/>
    </row>
    <row r="22" spans="1:13" s="162" customFormat="1" ht="15.75" customHeight="1" thickTop="1" x14ac:dyDescent="0.25">
      <c r="A22" s="162" t="s">
        <v>316</v>
      </c>
      <c r="B22" s="163"/>
      <c r="C22" s="164"/>
      <c r="D22" s="165"/>
    </row>
    <row r="23" spans="1:13" s="162" customFormat="1" ht="15.75" customHeight="1" x14ac:dyDescent="0.25">
      <c r="A23" s="162" t="s">
        <v>317</v>
      </c>
      <c r="B23" s="166"/>
      <c r="C23" s="164"/>
      <c r="D23" s="165"/>
    </row>
    <row r="24" spans="1:13" s="162" customFormat="1" ht="15.75" customHeight="1" x14ac:dyDescent="0.25">
      <c r="A24" s="162" t="s">
        <v>318</v>
      </c>
      <c r="B24" s="164"/>
      <c r="C24" s="164"/>
    </row>
    <row r="25" spans="1:13" s="162" customFormat="1" ht="15.75" customHeight="1" x14ac:dyDescent="0.25">
      <c r="A25" s="162" t="s">
        <v>319</v>
      </c>
      <c r="B25" s="164"/>
      <c r="C25" s="164"/>
    </row>
    <row r="26" spans="1:13" s="162" customFormat="1" ht="15.75" customHeight="1" x14ac:dyDescent="0.25">
      <c r="A26" s="162" t="s">
        <v>320</v>
      </c>
      <c r="B26" s="164"/>
      <c r="C26" s="164"/>
    </row>
    <row r="27" spans="1:13" s="162" customFormat="1" ht="15.75" customHeight="1" x14ac:dyDescent="0.25">
      <c r="A27" s="162" t="s">
        <v>321</v>
      </c>
      <c r="B27" s="164"/>
      <c r="C27" s="164"/>
    </row>
    <row r="28" spans="1:13" s="162" customFormat="1" ht="15.75" customHeight="1" x14ac:dyDescent="0.25">
      <c r="A28" s="27" t="s">
        <v>50</v>
      </c>
    </row>
    <row r="29" spans="1:13" ht="12.75" customHeight="1" x14ac:dyDescent="0.25"/>
    <row r="30" spans="1:13" x14ac:dyDescent="0.25">
      <c r="B30" s="167"/>
      <c r="C30" s="167"/>
    </row>
    <row r="31" spans="1:13" x14ac:dyDescent="0.25">
      <c r="B31" s="167"/>
      <c r="C31" s="167"/>
    </row>
    <row r="32" spans="1:13" x14ac:dyDescent="0.25">
      <c r="B32" s="167"/>
      <c r="C32" s="167"/>
    </row>
    <row r="96" spans="1:1" x14ac:dyDescent="0.25">
      <c r="A96" s="168"/>
    </row>
  </sheetData>
  <mergeCells count="1">
    <mergeCell ref="A3:A8"/>
  </mergeCells>
  <pageMargins left="0.75" right="0.75" top="0.75" bottom="0.75" header="0.31496062992125984" footer="0"/>
  <pageSetup paperSize="9" scale="8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Y95"/>
  <sheetViews>
    <sheetView showGridLines="0" zoomScale="70" zoomScaleNormal="70" zoomScaleSheetLayoutView="85" workbookViewId="0">
      <pane xSplit="4" ySplit="3" topLeftCell="F41" activePane="bottomRight" state="frozen"/>
      <selection activeCell="R21" sqref="R21"/>
      <selection pane="topRight" activeCell="R21" sqref="R21"/>
      <selection pane="bottomLeft" activeCell="R21" sqref="R21"/>
      <selection pane="bottomRight" sqref="A1:V1"/>
    </sheetView>
  </sheetViews>
  <sheetFormatPr defaultRowHeight="14.25" x14ac:dyDescent="0.25"/>
  <cols>
    <col min="1" max="1" width="17.28515625" style="169" customWidth="1"/>
    <col min="2" max="5" width="10.28515625" style="169" hidden="1" customWidth="1"/>
    <col min="6" max="7" width="10.28515625" style="169" customWidth="1"/>
    <col min="8" max="8" width="10.28515625" style="169" hidden="1" customWidth="1"/>
    <col min="9" max="9" width="10" style="169" hidden="1" customWidth="1"/>
    <col min="10" max="11" width="10.28515625" style="169" hidden="1" customWidth="1"/>
    <col min="12" max="12" width="10.42578125" style="169" customWidth="1"/>
    <col min="13" max="14" width="10.28515625" style="169" customWidth="1"/>
    <col min="15" max="18" width="10.28515625" style="169" hidden="1" customWidth="1"/>
    <col min="19" max="19" width="12.7109375" style="169" customWidth="1"/>
    <col min="20" max="22" width="10.28515625" style="169" customWidth="1"/>
    <col min="23" max="24" width="9.140625" style="169"/>
    <col min="25" max="25" width="10.85546875" style="169" customWidth="1"/>
    <col min="26" max="26" width="11.7109375" style="169" customWidth="1"/>
    <col min="27" max="28" width="19.85546875" style="169" bestFit="1" customWidth="1"/>
    <col min="29" max="29" width="20" style="169" bestFit="1" customWidth="1"/>
    <col min="30" max="30" width="19.85546875" style="169" bestFit="1" customWidth="1"/>
    <col min="31" max="31" width="15.5703125" style="169" bestFit="1" customWidth="1"/>
    <col min="32" max="33" width="15.42578125" style="169" bestFit="1" customWidth="1"/>
    <col min="34" max="34" width="9.28515625" style="169" bestFit="1" customWidth="1"/>
    <col min="35" max="156" width="9.140625" style="169"/>
    <col min="157" max="169" width="8.85546875" style="169" customWidth="1"/>
    <col min="170" max="259" width="9.140625" style="169"/>
    <col min="260" max="260" width="17.28515625" style="169" customWidth="1"/>
    <col min="261" max="263" width="0" style="169" hidden="1" customWidth="1"/>
    <col min="264" max="266" width="10.28515625" style="169" customWidth="1"/>
    <col min="267" max="269" width="0" style="169" hidden="1" customWidth="1"/>
    <col min="270" max="272" width="10.28515625" style="169" customWidth="1"/>
    <col min="273" max="275" width="0" style="169" hidden="1" customWidth="1"/>
    <col min="276" max="278" width="10.28515625" style="169" customWidth="1"/>
    <col min="279" max="280" width="9.140625" style="169"/>
    <col min="281" max="281" width="10.85546875" style="169" customWidth="1"/>
    <col min="282" max="283" width="9.140625" style="169"/>
    <col min="284" max="285" width="13.42578125" style="169" bestFit="1" customWidth="1"/>
    <col min="286" max="289" width="10.5703125" style="169" bestFit="1" customWidth="1"/>
    <col min="290" max="412" width="9.140625" style="169"/>
    <col min="413" max="425" width="8.85546875" style="169" customWidth="1"/>
    <col min="426" max="515" width="9.140625" style="169"/>
    <col min="516" max="516" width="17.28515625" style="169" customWidth="1"/>
    <col min="517" max="519" width="0" style="169" hidden="1" customWidth="1"/>
    <col min="520" max="522" width="10.28515625" style="169" customWidth="1"/>
    <col min="523" max="525" width="0" style="169" hidden="1" customWidth="1"/>
    <col min="526" max="528" width="10.28515625" style="169" customWidth="1"/>
    <col min="529" max="531" width="0" style="169" hidden="1" customWidth="1"/>
    <col min="532" max="534" width="10.28515625" style="169" customWidth="1"/>
    <col min="535" max="536" width="9.140625" style="169"/>
    <col min="537" max="537" width="10.85546875" style="169" customWidth="1"/>
    <col min="538" max="539" width="9.140625" style="169"/>
    <col min="540" max="541" width="13.42578125" style="169" bestFit="1" customWidth="1"/>
    <col min="542" max="545" width="10.5703125" style="169" bestFit="1" customWidth="1"/>
    <col min="546" max="668" width="9.140625" style="169"/>
    <col min="669" max="681" width="8.85546875" style="169" customWidth="1"/>
    <col min="682" max="771" width="9.140625" style="169"/>
    <col min="772" max="772" width="17.28515625" style="169" customWidth="1"/>
    <col min="773" max="775" width="0" style="169" hidden="1" customWidth="1"/>
    <col min="776" max="778" width="10.28515625" style="169" customWidth="1"/>
    <col min="779" max="781" width="0" style="169" hidden="1" customWidth="1"/>
    <col min="782" max="784" width="10.28515625" style="169" customWidth="1"/>
    <col min="785" max="787" width="0" style="169" hidden="1" customWidth="1"/>
    <col min="788" max="790" width="10.28515625" style="169" customWidth="1"/>
    <col min="791" max="792" width="9.140625" style="169"/>
    <col min="793" max="793" width="10.85546875" style="169" customWidth="1"/>
    <col min="794" max="795" width="9.140625" style="169"/>
    <col min="796" max="797" width="13.42578125" style="169" bestFit="1" customWidth="1"/>
    <col min="798" max="801" width="10.5703125" style="169" bestFit="1" customWidth="1"/>
    <col min="802" max="924" width="9.140625" style="169"/>
    <col min="925" max="937" width="8.85546875" style="169" customWidth="1"/>
    <col min="938" max="1027" width="9.140625" style="169"/>
    <col min="1028" max="1028" width="17.28515625" style="169" customWidth="1"/>
    <col min="1029" max="1031" width="0" style="169" hidden="1" customWidth="1"/>
    <col min="1032" max="1034" width="10.28515625" style="169" customWidth="1"/>
    <col min="1035" max="1037" width="0" style="169" hidden="1" customWidth="1"/>
    <col min="1038" max="1040" width="10.28515625" style="169" customWidth="1"/>
    <col min="1041" max="1043" width="0" style="169" hidden="1" customWidth="1"/>
    <col min="1044" max="1046" width="10.28515625" style="169" customWidth="1"/>
    <col min="1047" max="1048" width="9.140625" style="169"/>
    <col min="1049" max="1049" width="10.85546875" style="169" customWidth="1"/>
    <col min="1050" max="1051" width="9.140625" style="169"/>
    <col min="1052" max="1053" width="13.42578125" style="169" bestFit="1" customWidth="1"/>
    <col min="1054" max="1057" width="10.5703125" style="169" bestFit="1" customWidth="1"/>
    <col min="1058" max="1180" width="9.140625" style="169"/>
    <col min="1181" max="1193" width="8.85546875" style="169" customWidth="1"/>
    <col min="1194" max="1283" width="9.140625" style="169"/>
    <col min="1284" max="1284" width="17.28515625" style="169" customWidth="1"/>
    <col min="1285" max="1287" width="0" style="169" hidden="1" customWidth="1"/>
    <col min="1288" max="1290" width="10.28515625" style="169" customWidth="1"/>
    <col min="1291" max="1293" width="0" style="169" hidden="1" customWidth="1"/>
    <col min="1294" max="1296" width="10.28515625" style="169" customWidth="1"/>
    <col min="1297" max="1299" width="0" style="169" hidden="1" customWidth="1"/>
    <col min="1300" max="1302" width="10.28515625" style="169" customWidth="1"/>
    <col min="1303" max="1304" width="9.140625" style="169"/>
    <col min="1305" max="1305" width="10.85546875" style="169" customWidth="1"/>
    <col min="1306" max="1307" width="9.140625" style="169"/>
    <col min="1308" max="1309" width="13.42578125" style="169" bestFit="1" customWidth="1"/>
    <col min="1310" max="1313" width="10.5703125" style="169" bestFit="1" customWidth="1"/>
    <col min="1314" max="1436" width="9.140625" style="169"/>
    <col min="1437" max="1449" width="8.85546875" style="169" customWidth="1"/>
    <col min="1450" max="1539" width="9.140625" style="169"/>
    <col min="1540" max="1540" width="17.28515625" style="169" customWidth="1"/>
    <col min="1541" max="1543" width="0" style="169" hidden="1" customWidth="1"/>
    <col min="1544" max="1546" width="10.28515625" style="169" customWidth="1"/>
    <col min="1547" max="1549" width="0" style="169" hidden="1" customWidth="1"/>
    <col min="1550" max="1552" width="10.28515625" style="169" customWidth="1"/>
    <col min="1553" max="1555" width="0" style="169" hidden="1" customWidth="1"/>
    <col min="1556" max="1558" width="10.28515625" style="169" customWidth="1"/>
    <col min="1559" max="1560" width="9.140625" style="169"/>
    <col min="1561" max="1561" width="10.85546875" style="169" customWidth="1"/>
    <col min="1562" max="1563" width="9.140625" style="169"/>
    <col min="1564" max="1565" width="13.42578125" style="169" bestFit="1" customWidth="1"/>
    <col min="1566" max="1569" width="10.5703125" style="169" bestFit="1" customWidth="1"/>
    <col min="1570" max="1692" width="9.140625" style="169"/>
    <col min="1693" max="1705" width="8.85546875" style="169" customWidth="1"/>
    <col min="1706" max="1795" width="9.140625" style="169"/>
    <col min="1796" max="1796" width="17.28515625" style="169" customWidth="1"/>
    <col min="1797" max="1799" width="0" style="169" hidden="1" customWidth="1"/>
    <col min="1800" max="1802" width="10.28515625" style="169" customWidth="1"/>
    <col min="1803" max="1805" width="0" style="169" hidden="1" customWidth="1"/>
    <col min="1806" max="1808" width="10.28515625" style="169" customWidth="1"/>
    <col min="1809" max="1811" width="0" style="169" hidden="1" customWidth="1"/>
    <col min="1812" max="1814" width="10.28515625" style="169" customWidth="1"/>
    <col min="1815" max="1816" width="9.140625" style="169"/>
    <col min="1817" max="1817" width="10.85546875" style="169" customWidth="1"/>
    <col min="1818" max="1819" width="9.140625" style="169"/>
    <col min="1820" max="1821" width="13.42578125" style="169" bestFit="1" customWidth="1"/>
    <col min="1822" max="1825" width="10.5703125" style="169" bestFit="1" customWidth="1"/>
    <col min="1826" max="1948" width="9.140625" style="169"/>
    <col min="1949" max="1961" width="8.85546875" style="169" customWidth="1"/>
    <col min="1962" max="2051" width="9.140625" style="169"/>
    <col min="2052" max="2052" width="17.28515625" style="169" customWidth="1"/>
    <col min="2053" max="2055" width="0" style="169" hidden="1" customWidth="1"/>
    <col min="2056" max="2058" width="10.28515625" style="169" customWidth="1"/>
    <col min="2059" max="2061" width="0" style="169" hidden="1" customWidth="1"/>
    <col min="2062" max="2064" width="10.28515625" style="169" customWidth="1"/>
    <col min="2065" max="2067" width="0" style="169" hidden="1" customWidth="1"/>
    <col min="2068" max="2070" width="10.28515625" style="169" customWidth="1"/>
    <col min="2071" max="2072" width="9.140625" style="169"/>
    <col min="2073" max="2073" width="10.85546875" style="169" customWidth="1"/>
    <col min="2074" max="2075" width="9.140625" style="169"/>
    <col min="2076" max="2077" width="13.42578125" style="169" bestFit="1" customWidth="1"/>
    <col min="2078" max="2081" width="10.5703125" style="169" bestFit="1" customWidth="1"/>
    <col min="2082" max="2204" width="9.140625" style="169"/>
    <col min="2205" max="2217" width="8.85546875" style="169" customWidth="1"/>
    <col min="2218" max="2307" width="9.140625" style="169"/>
    <col min="2308" max="2308" width="17.28515625" style="169" customWidth="1"/>
    <col min="2309" max="2311" width="0" style="169" hidden="1" customWidth="1"/>
    <col min="2312" max="2314" width="10.28515625" style="169" customWidth="1"/>
    <col min="2315" max="2317" width="0" style="169" hidden="1" customWidth="1"/>
    <col min="2318" max="2320" width="10.28515625" style="169" customWidth="1"/>
    <col min="2321" max="2323" width="0" style="169" hidden="1" customWidth="1"/>
    <col min="2324" max="2326" width="10.28515625" style="169" customWidth="1"/>
    <col min="2327" max="2328" width="9.140625" style="169"/>
    <col min="2329" max="2329" width="10.85546875" style="169" customWidth="1"/>
    <col min="2330" max="2331" width="9.140625" style="169"/>
    <col min="2332" max="2333" width="13.42578125" style="169" bestFit="1" customWidth="1"/>
    <col min="2334" max="2337" width="10.5703125" style="169" bestFit="1" customWidth="1"/>
    <col min="2338" max="2460" width="9.140625" style="169"/>
    <col min="2461" max="2473" width="8.85546875" style="169" customWidth="1"/>
    <col min="2474" max="2563" width="9.140625" style="169"/>
    <col min="2564" max="2564" width="17.28515625" style="169" customWidth="1"/>
    <col min="2565" max="2567" width="0" style="169" hidden="1" customWidth="1"/>
    <col min="2568" max="2570" width="10.28515625" style="169" customWidth="1"/>
    <col min="2571" max="2573" width="0" style="169" hidden="1" customWidth="1"/>
    <col min="2574" max="2576" width="10.28515625" style="169" customWidth="1"/>
    <col min="2577" max="2579" width="0" style="169" hidden="1" customWidth="1"/>
    <col min="2580" max="2582" width="10.28515625" style="169" customWidth="1"/>
    <col min="2583" max="2584" width="9.140625" style="169"/>
    <col min="2585" max="2585" width="10.85546875" style="169" customWidth="1"/>
    <col min="2586" max="2587" width="9.140625" style="169"/>
    <col min="2588" max="2589" width="13.42578125" style="169" bestFit="1" customWidth="1"/>
    <col min="2590" max="2593" width="10.5703125" style="169" bestFit="1" customWidth="1"/>
    <col min="2594" max="2716" width="9.140625" style="169"/>
    <col min="2717" max="2729" width="8.85546875" style="169" customWidth="1"/>
    <col min="2730" max="2819" width="9.140625" style="169"/>
    <col min="2820" max="2820" width="17.28515625" style="169" customWidth="1"/>
    <col min="2821" max="2823" width="0" style="169" hidden="1" customWidth="1"/>
    <col min="2824" max="2826" width="10.28515625" style="169" customWidth="1"/>
    <col min="2827" max="2829" width="0" style="169" hidden="1" customWidth="1"/>
    <col min="2830" max="2832" width="10.28515625" style="169" customWidth="1"/>
    <col min="2833" max="2835" width="0" style="169" hidden="1" customWidth="1"/>
    <col min="2836" max="2838" width="10.28515625" style="169" customWidth="1"/>
    <col min="2839" max="2840" width="9.140625" style="169"/>
    <col min="2841" max="2841" width="10.85546875" style="169" customWidth="1"/>
    <col min="2842" max="2843" width="9.140625" style="169"/>
    <col min="2844" max="2845" width="13.42578125" style="169" bestFit="1" customWidth="1"/>
    <col min="2846" max="2849" width="10.5703125" style="169" bestFit="1" customWidth="1"/>
    <col min="2850" max="2972" width="9.140625" style="169"/>
    <col min="2973" max="2985" width="8.85546875" style="169" customWidth="1"/>
    <col min="2986" max="3075" width="9.140625" style="169"/>
    <col min="3076" max="3076" width="17.28515625" style="169" customWidth="1"/>
    <col min="3077" max="3079" width="0" style="169" hidden="1" customWidth="1"/>
    <col min="3080" max="3082" width="10.28515625" style="169" customWidth="1"/>
    <col min="3083" max="3085" width="0" style="169" hidden="1" customWidth="1"/>
    <col min="3086" max="3088" width="10.28515625" style="169" customWidth="1"/>
    <col min="3089" max="3091" width="0" style="169" hidden="1" customWidth="1"/>
    <col min="3092" max="3094" width="10.28515625" style="169" customWidth="1"/>
    <col min="3095" max="3096" width="9.140625" style="169"/>
    <col min="3097" max="3097" width="10.85546875" style="169" customWidth="1"/>
    <col min="3098" max="3099" width="9.140625" style="169"/>
    <col min="3100" max="3101" width="13.42578125" style="169" bestFit="1" customWidth="1"/>
    <col min="3102" max="3105" width="10.5703125" style="169" bestFit="1" customWidth="1"/>
    <col min="3106" max="3228" width="9.140625" style="169"/>
    <col min="3229" max="3241" width="8.85546875" style="169" customWidth="1"/>
    <col min="3242" max="3331" width="9.140625" style="169"/>
    <col min="3332" max="3332" width="17.28515625" style="169" customWidth="1"/>
    <col min="3333" max="3335" width="0" style="169" hidden="1" customWidth="1"/>
    <col min="3336" max="3338" width="10.28515625" style="169" customWidth="1"/>
    <col min="3339" max="3341" width="0" style="169" hidden="1" customWidth="1"/>
    <col min="3342" max="3344" width="10.28515625" style="169" customWidth="1"/>
    <col min="3345" max="3347" width="0" style="169" hidden="1" customWidth="1"/>
    <col min="3348" max="3350" width="10.28515625" style="169" customWidth="1"/>
    <col min="3351" max="3352" width="9.140625" style="169"/>
    <col min="3353" max="3353" width="10.85546875" style="169" customWidth="1"/>
    <col min="3354" max="3355" width="9.140625" style="169"/>
    <col min="3356" max="3357" width="13.42578125" style="169" bestFit="1" customWidth="1"/>
    <col min="3358" max="3361" width="10.5703125" style="169" bestFit="1" customWidth="1"/>
    <col min="3362" max="3484" width="9.140625" style="169"/>
    <col min="3485" max="3497" width="8.85546875" style="169" customWidth="1"/>
    <col min="3498" max="3587" width="9.140625" style="169"/>
    <col min="3588" max="3588" width="17.28515625" style="169" customWidth="1"/>
    <col min="3589" max="3591" width="0" style="169" hidden="1" customWidth="1"/>
    <col min="3592" max="3594" width="10.28515625" style="169" customWidth="1"/>
    <col min="3595" max="3597" width="0" style="169" hidden="1" customWidth="1"/>
    <col min="3598" max="3600" width="10.28515625" style="169" customWidth="1"/>
    <col min="3601" max="3603" width="0" style="169" hidden="1" customWidth="1"/>
    <col min="3604" max="3606" width="10.28515625" style="169" customWidth="1"/>
    <col min="3607" max="3608" width="9.140625" style="169"/>
    <col min="3609" max="3609" width="10.85546875" style="169" customWidth="1"/>
    <col min="3610" max="3611" width="9.140625" style="169"/>
    <col min="3612" max="3613" width="13.42578125" style="169" bestFit="1" customWidth="1"/>
    <col min="3614" max="3617" width="10.5703125" style="169" bestFit="1" customWidth="1"/>
    <col min="3618" max="3740" width="9.140625" style="169"/>
    <col min="3741" max="3753" width="8.85546875" style="169" customWidth="1"/>
    <col min="3754" max="3843" width="9.140625" style="169"/>
    <col min="3844" max="3844" width="17.28515625" style="169" customWidth="1"/>
    <col min="3845" max="3847" width="0" style="169" hidden="1" customWidth="1"/>
    <col min="3848" max="3850" width="10.28515625" style="169" customWidth="1"/>
    <col min="3851" max="3853" width="0" style="169" hidden="1" customWidth="1"/>
    <col min="3854" max="3856" width="10.28515625" style="169" customWidth="1"/>
    <col min="3857" max="3859" width="0" style="169" hidden="1" customWidth="1"/>
    <col min="3860" max="3862" width="10.28515625" style="169" customWidth="1"/>
    <col min="3863" max="3864" width="9.140625" style="169"/>
    <col min="3865" max="3865" width="10.85546875" style="169" customWidth="1"/>
    <col min="3866" max="3867" width="9.140625" style="169"/>
    <col min="3868" max="3869" width="13.42578125" style="169" bestFit="1" customWidth="1"/>
    <col min="3870" max="3873" width="10.5703125" style="169" bestFit="1" customWidth="1"/>
    <col min="3874" max="3996" width="9.140625" style="169"/>
    <col min="3997" max="4009" width="8.85546875" style="169" customWidth="1"/>
    <col min="4010" max="4099" width="9.140625" style="169"/>
    <col min="4100" max="4100" width="17.28515625" style="169" customWidth="1"/>
    <col min="4101" max="4103" width="0" style="169" hidden="1" customWidth="1"/>
    <col min="4104" max="4106" width="10.28515625" style="169" customWidth="1"/>
    <col min="4107" max="4109" width="0" style="169" hidden="1" customWidth="1"/>
    <col min="4110" max="4112" width="10.28515625" style="169" customWidth="1"/>
    <col min="4113" max="4115" width="0" style="169" hidden="1" customWidth="1"/>
    <col min="4116" max="4118" width="10.28515625" style="169" customWidth="1"/>
    <col min="4119" max="4120" width="9.140625" style="169"/>
    <col min="4121" max="4121" width="10.85546875" style="169" customWidth="1"/>
    <col min="4122" max="4123" width="9.140625" style="169"/>
    <col min="4124" max="4125" width="13.42578125" style="169" bestFit="1" customWidth="1"/>
    <col min="4126" max="4129" width="10.5703125" style="169" bestFit="1" customWidth="1"/>
    <col min="4130" max="4252" width="9.140625" style="169"/>
    <col min="4253" max="4265" width="8.85546875" style="169" customWidth="1"/>
    <col min="4266" max="4355" width="9.140625" style="169"/>
    <col min="4356" max="4356" width="17.28515625" style="169" customWidth="1"/>
    <col min="4357" max="4359" width="0" style="169" hidden="1" customWidth="1"/>
    <col min="4360" max="4362" width="10.28515625" style="169" customWidth="1"/>
    <col min="4363" max="4365" width="0" style="169" hidden="1" customWidth="1"/>
    <col min="4366" max="4368" width="10.28515625" style="169" customWidth="1"/>
    <col min="4369" max="4371" width="0" style="169" hidden="1" customWidth="1"/>
    <col min="4372" max="4374" width="10.28515625" style="169" customWidth="1"/>
    <col min="4375" max="4376" width="9.140625" style="169"/>
    <col min="4377" max="4377" width="10.85546875" style="169" customWidth="1"/>
    <col min="4378" max="4379" width="9.140625" style="169"/>
    <col min="4380" max="4381" width="13.42578125" style="169" bestFit="1" customWidth="1"/>
    <col min="4382" max="4385" width="10.5703125" style="169" bestFit="1" customWidth="1"/>
    <col min="4386" max="4508" width="9.140625" style="169"/>
    <col min="4509" max="4521" width="8.85546875" style="169" customWidth="1"/>
    <col min="4522" max="4611" width="9.140625" style="169"/>
    <col min="4612" max="4612" width="17.28515625" style="169" customWidth="1"/>
    <col min="4613" max="4615" width="0" style="169" hidden="1" customWidth="1"/>
    <col min="4616" max="4618" width="10.28515625" style="169" customWidth="1"/>
    <col min="4619" max="4621" width="0" style="169" hidden="1" customWidth="1"/>
    <col min="4622" max="4624" width="10.28515625" style="169" customWidth="1"/>
    <col min="4625" max="4627" width="0" style="169" hidden="1" customWidth="1"/>
    <col min="4628" max="4630" width="10.28515625" style="169" customWidth="1"/>
    <col min="4631" max="4632" width="9.140625" style="169"/>
    <col min="4633" max="4633" width="10.85546875" style="169" customWidth="1"/>
    <col min="4634" max="4635" width="9.140625" style="169"/>
    <col min="4636" max="4637" width="13.42578125" style="169" bestFit="1" customWidth="1"/>
    <col min="4638" max="4641" width="10.5703125" style="169" bestFit="1" customWidth="1"/>
    <col min="4642" max="4764" width="9.140625" style="169"/>
    <col min="4765" max="4777" width="8.85546875" style="169" customWidth="1"/>
    <col min="4778" max="4867" width="9.140625" style="169"/>
    <col min="4868" max="4868" width="17.28515625" style="169" customWidth="1"/>
    <col min="4869" max="4871" width="0" style="169" hidden="1" customWidth="1"/>
    <col min="4872" max="4874" width="10.28515625" style="169" customWidth="1"/>
    <col min="4875" max="4877" width="0" style="169" hidden="1" customWidth="1"/>
    <col min="4878" max="4880" width="10.28515625" style="169" customWidth="1"/>
    <col min="4881" max="4883" width="0" style="169" hidden="1" customWidth="1"/>
    <col min="4884" max="4886" width="10.28515625" style="169" customWidth="1"/>
    <col min="4887" max="4888" width="9.140625" style="169"/>
    <col min="4889" max="4889" width="10.85546875" style="169" customWidth="1"/>
    <col min="4890" max="4891" width="9.140625" style="169"/>
    <col min="4892" max="4893" width="13.42578125" style="169" bestFit="1" customWidth="1"/>
    <col min="4894" max="4897" width="10.5703125" style="169" bestFit="1" customWidth="1"/>
    <col min="4898" max="5020" width="9.140625" style="169"/>
    <col min="5021" max="5033" width="8.85546875" style="169" customWidth="1"/>
    <col min="5034" max="5123" width="9.140625" style="169"/>
    <col min="5124" max="5124" width="17.28515625" style="169" customWidth="1"/>
    <col min="5125" max="5127" width="0" style="169" hidden="1" customWidth="1"/>
    <col min="5128" max="5130" width="10.28515625" style="169" customWidth="1"/>
    <col min="5131" max="5133" width="0" style="169" hidden="1" customWidth="1"/>
    <col min="5134" max="5136" width="10.28515625" style="169" customWidth="1"/>
    <col min="5137" max="5139" width="0" style="169" hidden="1" customWidth="1"/>
    <col min="5140" max="5142" width="10.28515625" style="169" customWidth="1"/>
    <col min="5143" max="5144" width="9.140625" style="169"/>
    <col min="5145" max="5145" width="10.85546875" style="169" customWidth="1"/>
    <col min="5146" max="5147" width="9.140625" style="169"/>
    <col min="5148" max="5149" width="13.42578125" style="169" bestFit="1" customWidth="1"/>
    <col min="5150" max="5153" width="10.5703125" style="169" bestFit="1" customWidth="1"/>
    <col min="5154" max="5276" width="9.140625" style="169"/>
    <col min="5277" max="5289" width="8.85546875" style="169" customWidth="1"/>
    <col min="5290" max="5379" width="9.140625" style="169"/>
    <col min="5380" max="5380" width="17.28515625" style="169" customWidth="1"/>
    <col min="5381" max="5383" width="0" style="169" hidden="1" customWidth="1"/>
    <col min="5384" max="5386" width="10.28515625" style="169" customWidth="1"/>
    <col min="5387" max="5389" width="0" style="169" hidden="1" customWidth="1"/>
    <col min="5390" max="5392" width="10.28515625" style="169" customWidth="1"/>
    <col min="5393" max="5395" width="0" style="169" hidden="1" customWidth="1"/>
    <col min="5396" max="5398" width="10.28515625" style="169" customWidth="1"/>
    <col min="5399" max="5400" width="9.140625" style="169"/>
    <col min="5401" max="5401" width="10.85546875" style="169" customWidth="1"/>
    <col min="5402" max="5403" width="9.140625" style="169"/>
    <col min="5404" max="5405" width="13.42578125" style="169" bestFit="1" customWidth="1"/>
    <col min="5406" max="5409" width="10.5703125" style="169" bestFit="1" customWidth="1"/>
    <col min="5410" max="5532" width="9.140625" style="169"/>
    <col min="5533" max="5545" width="8.85546875" style="169" customWidth="1"/>
    <col min="5546" max="5635" width="9.140625" style="169"/>
    <col min="5636" max="5636" width="17.28515625" style="169" customWidth="1"/>
    <col min="5637" max="5639" width="0" style="169" hidden="1" customWidth="1"/>
    <col min="5640" max="5642" width="10.28515625" style="169" customWidth="1"/>
    <col min="5643" max="5645" width="0" style="169" hidden="1" customWidth="1"/>
    <col min="5646" max="5648" width="10.28515625" style="169" customWidth="1"/>
    <col min="5649" max="5651" width="0" style="169" hidden="1" customWidth="1"/>
    <col min="5652" max="5654" width="10.28515625" style="169" customWidth="1"/>
    <col min="5655" max="5656" width="9.140625" style="169"/>
    <col min="5657" max="5657" width="10.85546875" style="169" customWidth="1"/>
    <col min="5658" max="5659" width="9.140625" style="169"/>
    <col min="5660" max="5661" width="13.42578125" style="169" bestFit="1" customWidth="1"/>
    <col min="5662" max="5665" width="10.5703125" style="169" bestFit="1" customWidth="1"/>
    <col min="5666" max="5788" width="9.140625" style="169"/>
    <col min="5789" max="5801" width="8.85546875" style="169" customWidth="1"/>
    <col min="5802" max="5891" width="9.140625" style="169"/>
    <col min="5892" max="5892" width="17.28515625" style="169" customWidth="1"/>
    <col min="5893" max="5895" width="0" style="169" hidden="1" customWidth="1"/>
    <col min="5896" max="5898" width="10.28515625" style="169" customWidth="1"/>
    <col min="5899" max="5901" width="0" style="169" hidden="1" customWidth="1"/>
    <col min="5902" max="5904" width="10.28515625" style="169" customWidth="1"/>
    <col min="5905" max="5907" width="0" style="169" hidden="1" customWidth="1"/>
    <col min="5908" max="5910" width="10.28515625" style="169" customWidth="1"/>
    <col min="5911" max="5912" width="9.140625" style="169"/>
    <col min="5913" max="5913" width="10.85546875" style="169" customWidth="1"/>
    <col min="5914" max="5915" width="9.140625" style="169"/>
    <col min="5916" max="5917" width="13.42578125" style="169" bestFit="1" customWidth="1"/>
    <col min="5918" max="5921" width="10.5703125" style="169" bestFit="1" customWidth="1"/>
    <col min="5922" max="6044" width="9.140625" style="169"/>
    <col min="6045" max="6057" width="8.85546875" style="169" customWidth="1"/>
    <col min="6058" max="6147" width="9.140625" style="169"/>
    <col min="6148" max="6148" width="17.28515625" style="169" customWidth="1"/>
    <col min="6149" max="6151" width="0" style="169" hidden="1" customWidth="1"/>
    <col min="6152" max="6154" width="10.28515625" style="169" customWidth="1"/>
    <col min="6155" max="6157" width="0" style="169" hidden="1" customWidth="1"/>
    <col min="6158" max="6160" width="10.28515625" style="169" customWidth="1"/>
    <col min="6161" max="6163" width="0" style="169" hidden="1" customWidth="1"/>
    <col min="6164" max="6166" width="10.28515625" style="169" customWidth="1"/>
    <col min="6167" max="6168" width="9.140625" style="169"/>
    <col min="6169" max="6169" width="10.85546875" style="169" customWidth="1"/>
    <col min="6170" max="6171" width="9.140625" style="169"/>
    <col min="6172" max="6173" width="13.42578125" style="169" bestFit="1" customWidth="1"/>
    <col min="6174" max="6177" width="10.5703125" style="169" bestFit="1" customWidth="1"/>
    <col min="6178" max="6300" width="9.140625" style="169"/>
    <col min="6301" max="6313" width="8.85546875" style="169" customWidth="1"/>
    <col min="6314" max="6403" width="9.140625" style="169"/>
    <col min="6404" max="6404" width="17.28515625" style="169" customWidth="1"/>
    <col min="6405" max="6407" width="0" style="169" hidden="1" customWidth="1"/>
    <col min="6408" max="6410" width="10.28515625" style="169" customWidth="1"/>
    <col min="6411" max="6413" width="0" style="169" hidden="1" customWidth="1"/>
    <col min="6414" max="6416" width="10.28515625" style="169" customWidth="1"/>
    <col min="6417" max="6419" width="0" style="169" hidden="1" customWidth="1"/>
    <col min="6420" max="6422" width="10.28515625" style="169" customWidth="1"/>
    <col min="6423" max="6424" width="9.140625" style="169"/>
    <col min="6425" max="6425" width="10.85546875" style="169" customWidth="1"/>
    <col min="6426" max="6427" width="9.140625" style="169"/>
    <col min="6428" max="6429" width="13.42578125" style="169" bestFit="1" customWidth="1"/>
    <col min="6430" max="6433" width="10.5703125" style="169" bestFit="1" customWidth="1"/>
    <col min="6434" max="6556" width="9.140625" style="169"/>
    <col min="6557" max="6569" width="8.85546875" style="169" customWidth="1"/>
    <col min="6570" max="6659" width="9.140625" style="169"/>
    <col min="6660" max="6660" width="17.28515625" style="169" customWidth="1"/>
    <col min="6661" max="6663" width="0" style="169" hidden="1" customWidth="1"/>
    <col min="6664" max="6666" width="10.28515625" style="169" customWidth="1"/>
    <col min="6667" max="6669" width="0" style="169" hidden="1" customWidth="1"/>
    <col min="6670" max="6672" width="10.28515625" style="169" customWidth="1"/>
    <col min="6673" max="6675" width="0" style="169" hidden="1" customWidth="1"/>
    <col min="6676" max="6678" width="10.28515625" style="169" customWidth="1"/>
    <col min="6679" max="6680" width="9.140625" style="169"/>
    <col min="6681" max="6681" width="10.85546875" style="169" customWidth="1"/>
    <col min="6682" max="6683" width="9.140625" style="169"/>
    <col min="6684" max="6685" width="13.42578125" style="169" bestFit="1" customWidth="1"/>
    <col min="6686" max="6689" width="10.5703125" style="169" bestFit="1" customWidth="1"/>
    <col min="6690" max="6812" width="9.140625" style="169"/>
    <col min="6813" max="6825" width="8.85546875" style="169" customWidth="1"/>
    <col min="6826" max="6915" width="9.140625" style="169"/>
    <col min="6916" max="6916" width="17.28515625" style="169" customWidth="1"/>
    <col min="6917" max="6919" width="0" style="169" hidden="1" customWidth="1"/>
    <col min="6920" max="6922" width="10.28515625" style="169" customWidth="1"/>
    <col min="6923" max="6925" width="0" style="169" hidden="1" customWidth="1"/>
    <col min="6926" max="6928" width="10.28515625" style="169" customWidth="1"/>
    <col min="6929" max="6931" width="0" style="169" hidden="1" customWidth="1"/>
    <col min="6932" max="6934" width="10.28515625" style="169" customWidth="1"/>
    <col min="6935" max="6936" width="9.140625" style="169"/>
    <col min="6937" max="6937" width="10.85546875" style="169" customWidth="1"/>
    <col min="6938" max="6939" width="9.140625" style="169"/>
    <col min="6940" max="6941" width="13.42578125" style="169" bestFit="1" customWidth="1"/>
    <col min="6942" max="6945" width="10.5703125" style="169" bestFit="1" customWidth="1"/>
    <col min="6946" max="7068" width="9.140625" style="169"/>
    <col min="7069" max="7081" width="8.85546875" style="169" customWidth="1"/>
    <col min="7082" max="7171" width="9.140625" style="169"/>
    <col min="7172" max="7172" width="17.28515625" style="169" customWidth="1"/>
    <col min="7173" max="7175" width="0" style="169" hidden="1" customWidth="1"/>
    <col min="7176" max="7178" width="10.28515625" style="169" customWidth="1"/>
    <col min="7179" max="7181" width="0" style="169" hidden="1" customWidth="1"/>
    <col min="7182" max="7184" width="10.28515625" style="169" customWidth="1"/>
    <col min="7185" max="7187" width="0" style="169" hidden="1" customWidth="1"/>
    <col min="7188" max="7190" width="10.28515625" style="169" customWidth="1"/>
    <col min="7191" max="7192" width="9.140625" style="169"/>
    <col min="7193" max="7193" width="10.85546875" style="169" customWidth="1"/>
    <col min="7194" max="7195" width="9.140625" style="169"/>
    <col min="7196" max="7197" width="13.42578125" style="169" bestFit="1" customWidth="1"/>
    <col min="7198" max="7201" width="10.5703125" style="169" bestFit="1" customWidth="1"/>
    <col min="7202" max="7324" width="9.140625" style="169"/>
    <col min="7325" max="7337" width="8.85546875" style="169" customWidth="1"/>
    <col min="7338" max="7427" width="9.140625" style="169"/>
    <col min="7428" max="7428" width="17.28515625" style="169" customWidth="1"/>
    <col min="7429" max="7431" width="0" style="169" hidden="1" customWidth="1"/>
    <col min="7432" max="7434" width="10.28515625" style="169" customWidth="1"/>
    <col min="7435" max="7437" width="0" style="169" hidden="1" customWidth="1"/>
    <col min="7438" max="7440" width="10.28515625" style="169" customWidth="1"/>
    <col min="7441" max="7443" width="0" style="169" hidden="1" customWidth="1"/>
    <col min="7444" max="7446" width="10.28515625" style="169" customWidth="1"/>
    <col min="7447" max="7448" width="9.140625" style="169"/>
    <col min="7449" max="7449" width="10.85546875" style="169" customWidth="1"/>
    <col min="7450" max="7451" width="9.140625" style="169"/>
    <col min="7452" max="7453" width="13.42578125" style="169" bestFit="1" customWidth="1"/>
    <col min="7454" max="7457" width="10.5703125" style="169" bestFit="1" customWidth="1"/>
    <col min="7458" max="7580" width="9.140625" style="169"/>
    <col min="7581" max="7593" width="8.85546875" style="169" customWidth="1"/>
    <col min="7594" max="7683" width="9.140625" style="169"/>
    <col min="7684" max="7684" width="17.28515625" style="169" customWidth="1"/>
    <col min="7685" max="7687" width="0" style="169" hidden="1" customWidth="1"/>
    <col min="7688" max="7690" width="10.28515625" style="169" customWidth="1"/>
    <col min="7691" max="7693" width="0" style="169" hidden="1" customWidth="1"/>
    <col min="7694" max="7696" width="10.28515625" style="169" customWidth="1"/>
    <col min="7697" max="7699" width="0" style="169" hidden="1" customWidth="1"/>
    <col min="7700" max="7702" width="10.28515625" style="169" customWidth="1"/>
    <col min="7703" max="7704" width="9.140625" style="169"/>
    <col min="7705" max="7705" width="10.85546875" style="169" customWidth="1"/>
    <col min="7706" max="7707" width="9.140625" style="169"/>
    <col min="7708" max="7709" width="13.42578125" style="169" bestFit="1" customWidth="1"/>
    <col min="7710" max="7713" width="10.5703125" style="169" bestFit="1" customWidth="1"/>
    <col min="7714" max="7836" width="9.140625" style="169"/>
    <col min="7837" max="7849" width="8.85546875" style="169" customWidth="1"/>
    <col min="7850" max="7939" width="9.140625" style="169"/>
    <col min="7940" max="7940" width="17.28515625" style="169" customWidth="1"/>
    <col min="7941" max="7943" width="0" style="169" hidden="1" customWidth="1"/>
    <col min="7944" max="7946" width="10.28515625" style="169" customWidth="1"/>
    <col min="7947" max="7949" width="0" style="169" hidden="1" customWidth="1"/>
    <col min="7950" max="7952" width="10.28515625" style="169" customWidth="1"/>
    <col min="7953" max="7955" width="0" style="169" hidden="1" customWidth="1"/>
    <col min="7956" max="7958" width="10.28515625" style="169" customWidth="1"/>
    <col min="7959" max="7960" width="9.140625" style="169"/>
    <col min="7961" max="7961" width="10.85546875" style="169" customWidth="1"/>
    <col min="7962" max="7963" width="9.140625" style="169"/>
    <col min="7964" max="7965" width="13.42578125" style="169" bestFit="1" customWidth="1"/>
    <col min="7966" max="7969" width="10.5703125" style="169" bestFit="1" customWidth="1"/>
    <col min="7970" max="8092" width="9.140625" style="169"/>
    <col min="8093" max="8105" width="8.85546875" style="169" customWidth="1"/>
    <col min="8106" max="8195" width="9.140625" style="169"/>
    <col min="8196" max="8196" width="17.28515625" style="169" customWidth="1"/>
    <col min="8197" max="8199" width="0" style="169" hidden="1" customWidth="1"/>
    <col min="8200" max="8202" width="10.28515625" style="169" customWidth="1"/>
    <col min="8203" max="8205" width="0" style="169" hidden="1" customWidth="1"/>
    <col min="8206" max="8208" width="10.28515625" style="169" customWidth="1"/>
    <col min="8209" max="8211" width="0" style="169" hidden="1" customWidth="1"/>
    <col min="8212" max="8214" width="10.28515625" style="169" customWidth="1"/>
    <col min="8215" max="8216" width="9.140625" style="169"/>
    <col min="8217" max="8217" width="10.85546875" style="169" customWidth="1"/>
    <col min="8218" max="8219" width="9.140625" style="169"/>
    <col min="8220" max="8221" width="13.42578125" style="169" bestFit="1" customWidth="1"/>
    <col min="8222" max="8225" width="10.5703125" style="169" bestFit="1" customWidth="1"/>
    <col min="8226" max="8348" width="9.140625" style="169"/>
    <col min="8349" max="8361" width="8.85546875" style="169" customWidth="1"/>
    <col min="8362" max="8451" width="9.140625" style="169"/>
    <col min="8452" max="8452" width="17.28515625" style="169" customWidth="1"/>
    <col min="8453" max="8455" width="0" style="169" hidden="1" customWidth="1"/>
    <col min="8456" max="8458" width="10.28515625" style="169" customWidth="1"/>
    <col min="8459" max="8461" width="0" style="169" hidden="1" customWidth="1"/>
    <col min="8462" max="8464" width="10.28515625" style="169" customWidth="1"/>
    <col min="8465" max="8467" width="0" style="169" hidden="1" customWidth="1"/>
    <col min="8468" max="8470" width="10.28515625" style="169" customWidth="1"/>
    <col min="8471" max="8472" width="9.140625" style="169"/>
    <col min="8473" max="8473" width="10.85546875" style="169" customWidth="1"/>
    <col min="8474" max="8475" width="9.140625" style="169"/>
    <col min="8476" max="8477" width="13.42578125" style="169" bestFit="1" customWidth="1"/>
    <col min="8478" max="8481" width="10.5703125" style="169" bestFit="1" customWidth="1"/>
    <col min="8482" max="8604" width="9.140625" style="169"/>
    <col min="8605" max="8617" width="8.85546875" style="169" customWidth="1"/>
    <col min="8618" max="8707" width="9.140625" style="169"/>
    <col min="8708" max="8708" width="17.28515625" style="169" customWidth="1"/>
    <col min="8709" max="8711" width="0" style="169" hidden="1" customWidth="1"/>
    <col min="8712" max="8714" width="10.28515625" style="169" customWidth="1"/>
    <col min="8715" max="8717" width="0" style="169" hidden="1" customWidth="1"/>
    <col min="8718" max="8720" width="10.28515625" style="169" customWidth="1"/>
    <col min="8721" max="8723" width="0" style="169" hidden="1" customWidth="1"/>
    <col min="8724" max="8726" width="10.28515625" style="169" customWidth="1"/>
    <col min="8727" max="8728" width="9.140625" style="169"/>
    <col min="8729" max="8729" width="10.85546875" style="169" customWidth="1"/>
    <col min="8730" max="8731" width="9.140625" style="169"/>
    <col min="8732" max="8733" width="13.42578125" style="169" bestFit="1" customWidth="1"/>
    <col min="8734" max="8737" width="10.5703125" style="169" bestFit="1" customWidth="1"/>
    <col min="8738" max="8860" width="9.140625" style="169"/>
    <col min="8861" max="8873" width="8.85546875" style="169" customWidth="1"/>
    <col min="8874" max="8963" width="9.140625" style="169"/>
    <col min="8964" max="8964" width="17.28515625" style="169" customWidth="1"/>
    <col min="8965" max="8967" width="0" style="169" hidden="1" customWidth="1"/>
    <col min="8968" max="8970" width="10.28515625" style="169" customWidth="1"/>
    <col min="8971" max="8973" width="0" style="169" hidden="1" customWidth="1"/>
    <col min="8974" max="8976" width="10.28515625" style="169" customWidth="1"/>
    <col min="8977" max="8979" width="0" style="169" hidden="1" customWidth="1"/>
    <col min="8980" max="8982" width="10.28515625" style="169" customWidth="1"/>
    <col min="8983" max="8984" width="9.140625" style="169"/>
    <col min="8985" max="8985" width="10.85546875" style="169" customWidth="1"/>
    <col min="8986" max="8987" width="9.140625" style="169"/>
    <col min="8988" max="8989" width="13.42578125" style="169" bestFit="1" customWidth="1"/>
    <col min="8990" max="8993" width="10.5703125" style="169" bestFit="1" customWidth="1"/>
    <col min="8994" max="9116" width="9.140625" style="169"/>
    <col min="9117" max="9129" width="8.85546875" style="169" customWidth="1"/>
    <col min="9130" max="9219" width="9.140625" style="169"/>
    <col min="9220" max="9220" width="17.28515625" style="169" customWidth="1"/>
    <col min="9221" max="9223" width="0" style="169" hidden="1" customWidth="1"/>
    <col min="9224" max="9226" width="10.28515625" style="169" customWidth="1"/>
    <col min="9227" max="9229" width="0" style="169" hidden="1" customWidth="1"/>
    <col min="9230" max="9232" width="10.28515625" style="169" customWidth="1"/>
    <col min="9233" max="9235" width="0" style="169" hidden="1" customWidth="1"/>
    <col min="9236" max="9238" width="10.28515625" style="169" customWidth="1"/>
    <col min="9239" max="9240" width="9.140625" style="169"/>
    <col min="9241" max="9241" width="10.85546875" style="169" customWidth="1"/>
    <col min="9242" max="9243" width="9.140625" style="169"/>
    <col min="9244" max="9245" width="13.42578125" style="169" bestFit="1" customWidth="1"/>
    <col min="9246" max="9249" width="10.5703125" style="169" bestFit="1" customWidth="1"/>
    <col min="9250" max="9372" width="9.140625" style="169"/>
    <col min="9373" max="9385" width="8.85546875" style="169" customWidth="1"/>
    <col min="9386" max="9475" width="9.140625" style="169"/>
    <col min="9476" max="9476" width="17.28515625" style="169" customWidth="1"/>
    <col min="9477" max="9479" width="0" style="169" hidden="1" customWidth="1"/>
    <col min="9480" max="9482" width="10.28515625" style="169" customWidth="1"/>
    <col min="9483" max="9485" width="0" style="169" hidden="1" customWidth="1"/>
    <col min="9486" max="9488" width="10.28515625" style="169" customWidth="1"/>
    <col min="9489" max="9491" width="0" style="169" hidden="1" customWidth="1"/>
    <col min="9492" max="9494" width="10.28515625" style="169" customWidth="1"/>
    <col min="9495" max="9496" width="9.140625" style="169"/>
    <col min="9497" max="9497" width="10.85546875" style="169" customWidth="1"/>
    <col min="9498" max="9499" width="9.140625" style="169"/>
    <col min="9500" max="9501" width="13.42578125" style="169" bestFit="1" customWidth="1"/>
    <col min="9502" max="9505" width="10.5703125" style="169" bestFit="1" customWidth="1"/>
    <col min="9506" max="9628" width="9.140625" style="169"/>
    <col min="9629" max="9641" width="8.85546875" style="169" customWidth="1"/>
    <col min="9642" max="9731" width="9.140625" style="169"/>
    <col min="9732" max="9732" width="17.28515625" style="169" customWidth="1"/>
    <col min="9733" max="9735" width="0" style="169" hidden="1" customWidth="1"/>
    <col min="9736" max="9738" width="10.28515625" style="169" customWidth="1"/>
    <col min="9739" max="9741" width="0" style="169" hidden="1" customWidth="1"/>
    <col min="9742" max="9744" width="10.28515625" style="169" customWidth="1"/>
    <col min="9745" max="9747" width="0" style="169" hidden="1" customWidth="1"/>
    <col min="9748" max="9750" width="10.28515625" style="169" customWidth="1"/>
    <col min="9751" max="9752" width="9.140625" style="169"/>
    <col min="9753" max="9753" width="10.85546875" style="169" customWidth="1"/>
    <col min="9754" max="9755" width="9.140625" style="169"/>
    <col min="9756" max="9757" width="13.42578125" style="169" bestFit="1" customWidth="1"/>
    <col min="9758" max="9761" width="10.5703125" style="169" bestFit="1" customWidth="1"/>
    <col min="9762" max="9884" width="9.140625" style="169"/>
    <col min="9885" max="9897" width="8.85546875" style="169" customWidth="1"/>
    <col min="9898" max="9987" width="9.140625" style="169"/>
    <col min="9988" max="9988" width="17.28515625" style="169" customWidth="1"/>
    <col min="9989" max="9991" width="0" style="169" hidden="1" customWidth="1"/>
    <col min="9992" max="9994" width="10.28515625" style="169" customWidth="1"/>
    <col min="9995" max="9997" width="0" style="169" hidden="1" customWidth="1"/>
    <col min="9998" max="10000" width="10.28515625" style="169" customWidth="1"/>
    <col min="10001" max="10003" width="0" style="169" hidden="1" customWidth="1"/>
    <col min="10004" max="10006" width="10.28515625" style="169" customWidth="1"/>
    <col min="10007" max="10008" width="9.140625" style="169"/>
    <col min="10009" max="10009" width="10.85546875" style="169" customWidth="1"/>
    <col min="10010" max="10011" width="9.140625" style="169"/>
    <col min="10012" max="10013" width="13.42578125" style="169" bestFit="1" customWidth="1"/>
    <col min="10014" max="10017" width="10.5703125" style="169" bestFit="1" customWidth="1"/>
    <col min="10018" max="10140" width="9.140625" style="169"/>
    <col min="10141" max="10153" width="8.85546875" style="169" customWidth="1"/>
    <col min="10154" max="10243" width="9.140625" style="169"/>
    <col min="10244" max="10244" width="17.28515625" style="169" customWidth="1"/>
    <col min="10245" max="10247" width="0" style="169" hidden="1" customWidth="1"/>
    <col min="10248" max="10250" width="10.28515625" style="169" customWidth="1"/>
    <col min="10251" max="10253" width="0" style="169" hidden="1" customWidth="1"/>
    <col min="10254" max="10256" width="10.28515625" style="169" customWidth="1"/>
    <col min="10257" max="10259" width="0" style="169" hidden="1" customWidth="1"/>
    <col min="10260" max="10262" width="10.28515625" style="169" customWidth="1"/>
    <col min="10263" max="10264" width="9.140625" style="169"/>
    <col min="10265" max="10265" width="10.85546875" style="169" customWidth="1"/>
    <col min="10266" max="10267" width="9.140625" style="169"/>
    <col min="10268" max="10269" width="13.42578125" style="169" bestFit="1" customWidth="1"/>
    <col min="10270" max="10273" width="10.5703125" style="169" bestFit="1" customWidth="1"/>
    <col min="10274" max="10396" width="9.140625" style="169"/>
    <col min="10397" max="10409" width="8.85546875" style="169" customWidth="1"/>
    <col min="10410" max="10499" width="9.140625" style="169"/>
    <col min="10500" max="10500" width="17.28515625" style="169" customWidth="1"/>
    <col min="10501" max="10503" width="0" style="169" hidden="1" customWidth="1"/>
    <col min="10504" max="10506" width="10.28515625" style="169" customWidth="1"/>
    <col min="10507" max="10509" width="0" style="169" hidden="1" customWidth="1"/>
    <col min="10510" max="10512" width="10.28515625" style="169" customWidth="1"/>
    <col min="10513" max="10515" width="0" style="169" hidden="1" customWidth="1"/>
    <col min="10516" max="10518" width="10.28515625" style="169" customWidth="1"/>
    <col min="10519" max="10520" width="9.140625" style="169"/>
    <col min="10521" max="10521" width="10.85546875" style="169" customWidth="1"/>
    <col min="10522" max="10523" width="9.140625" style="169"/>
    <col min="10524" max="10525" width="13.42578125" style="169" bestFit="1" customWidth="1"/>
    <col min="10526" max="10529" width="10.5703125" style="169" bestFit="1" customWidth="1"/>
    <col min="10530" max="10652" width="9.140625" style="169"/>
    <col min="10653" max="10665" width="8.85546875" style="169" customWidth="1"/>
    <col min="10666" max="10755" width="9.140625" style="169"/>
    <col min="10756" max="10756" width="17.28515625" style="169" customWidth="1"/>
    <col min="10757" max="10759" width="0" style="169" hidden="1" customWidth="1"/>
    <col min="10760" max="10762" width="10.28515625" style="169" customWidth="1"/>
    <col min="10763" max="10765" width="0" style="169" hidden="1" customWidth="1"/>
    <col min="10766" max="10768" width="10.28515625" style="169" customWidth="1"/>
    <col min="10769" max="10771" width="0" style="169" hidden="1" customWidth="1"/>
    <col min="10772" max="10774" width="10.28515625" style="169" customWidth="1"/>
    <col min="10775" max="10776" width="9.140625" style="169"/>
    <col min="10777" max="10777" width="10.85546875" style="169" customWidth="1"/>
    <col min="10778" max="10779" width="9.140625" style="169"/>
    <col min="10780" max="10781" width="13.42578125" style="169" bestFit="1" customWidth="1"/>
    <col min="10782" max="10785" width="10.5703125" style="169" bestFit="1" customWidth="1"/>
    <col min="10786" max="10908" width="9.140625" style="169"/>
    <col min="10909" max="10921" width="8.85546875" style="169" customWidth="1"/>
    <col min="10922" max="11011" width="9.140625" style="169"/>
    <col min="11012" max="11012" width="17.28515625" style="169" customWidth="1"/>
    <col min="11013" max="11015" width="0" style="169" hidden="1" customWidth="1"/>
    <col min="11016" max="11018" width="10.28515625" style="169" customWidth="1"/>
    <col min="11019" max="11021" width="0" style="169" hidden="1" customWidth="1"/>
    <col min="11022" max="11024" width="10.28515625" style="169" customWidth="1"/>
    <col min="11025" max="11027" width="0" style="169" hidden="1" customWidth="1"/>
    <col min="11028" max="11030" width="10.28515625" style="169" customWidth="1"/>
    <col min="11031" max="11032" width="9.140625" style="169"/>
    <col min="11033" max="11033" width="10.85546875" style="169" customWidth="1"/>
    <col min="11034" max="11035" width="9.140625" style="169"/>
    <col min="11036" max="11037" width="13.42578125" style="169" bestFit="1" customWidth="1"/>
    <col min="11038" max="11041" width="10.5703125" style="169" bestFit="1" customWidth="1"/>
    <col min="11042" max="11164" width="9.140625" style="169"/>
    <col min="11165" max="11177" width="8.85546875" style="169" customWidth="1"/>
    <col min="11178" max="11267" width="9.140625" style="169"/>
    <col min="11268" max="11268" width="17.28515625" style="169" customWidth="1"/>
    <col min="11269" max="11271" width="0" style="169" hidden="1" customWidth="1"/>
    <col min="11272" max="11274" width="10.28515625" style="169" customWidth="1"/>
    <col min="11275" max="11277" width="0" style="169" hidden="1" customWidth="1"/>
    <col min="11278" max="11280" width="10.28515625" style="169" customWidth="1"/>
    <col min="11281" max="11283" width="0" style="169" hidden="1" customWidth="1"/>
    <col min="11284" max="11286" width="10.28515625" style="169" customWidth="1"/>
    <col min="11287" max="11288" width="9.140625" style="169"/>
    <col min="11289" max="11289" width="10.85546875" style="169" customWidth="1"/>
    <col min="11290" max="11291" width="9.140625" style="169"/>
    <col min="11292" max="11293" width="13.42578125" style="169" bestFit="1" customWidth="1"/>
    <col min="11294" max="11297" width="10.5703125" style="169" bestFit="1" customWidth="1"/>
    <col min="11298" max="11420" width="9.140625" style="169"/>
    <col min="11421" max="11433" width="8.85546875" style="169" customWidth="1"/>
    <col min="11434" max="11523" width="9.140625" style="169"/>
    <col min="11524" max="11524" width="17.28515625" style="169" customWidth="1"/>
    <col min="11525" max="11527" width="0" style="169" hidden="1" customWidth="1"/>
    <col min="11528" max="11530" width="10.28515625" style="169" customWidth="1"/>
    <col min="11531" max="11533" width="0" style="169" hidden="1" customWidth="1"/>
    <col min="11534" max="11536" width="10.28515625" style="169" customWidth="1"/>
    <col min="11537" max="11539" width="0" style="169" hidden="1" customWidth="1"/>
    <col min="11540" max="11542" width="10.28515625" style="169" customWidth="1"/>
    <col min="11543" max="11544" width="9.140625" style="169"/>
    <col min="11545" max="11545" width="10.85546875" style="169" customWidth="1"/>
    <col min="11546" max="11547" width="9.140625" style="169"/>
    <col min="11548" max="11549" width="13.42578125" style="169" bestFit="1" customWidth="1"/>
    <col min="11550" max="11553" width="10.5703125" style="169" bestFit="1" customWidth="1"/>
    <col min="11554" max="11676" width="9.140625" style="169"/>
    <col min="11677" max="11689" width="8.85546875" style="169" customWidth="1"/>
    <col min="11690" max="11779" width="9.140625" style="169"/>
    <col min="11780" max="11780" width="17.28515625" style="169" customWidth="1"/>
    <col min="11781" max="11783" width="0" style="169" hidden="1" customWidth="1"/>
    <col min="11784" max="11786" width="10.28515625" style="169" customWidth="1"/>
    <col min="11787" max="11789" width="0" style="169" hidden="1" customWidth="1"/>
    <col min="11790" max="11792" width="10.28515625" style="169" customWidth="1"/>
    <col min="11793" max="11795" width="0" style="169" hidden="1" customWidth="1"/>
    <col min="11796" max="11798" width="10.28515625" style="169" customWidth="1"/>
    <col min="11799" max="11800" width="9.140625" style="169"/>
    <col min="11801" max="11801" width="10.85546875" style="169" customWidth="1"/>
    <col min="11802" max="11803" width="9.140625" style="169"/>
    <col min="11804" max="11805" width="13.42578125" style="169" bestFit="1" customWidth="1"/>
    <col min="11806" max="11809" width="10.5703125" style="169" bestFit="1" customWidth="1"/>
    <col min="11810" max="11932" width="9.140625" style="169"/>
    <col min="11933" max="11945" width="8.85546875" style="169" customWidth="1"/>
    <col min="11946" max="12035" width="9.140625" style="169"/>
    <col min="12036" max="12036" width="17.28515625" style="169" customWidth="1"/>
    <col min="12037" max="12039" width="0" style="169" hidden="1" customWidth="1"/>
    <col min="12040" max="12042" width="10.28515625" style="169" customWidth="1"/>
    <col min="12043" max="12045" width="0" style="169" hidden="1" customWidth="1"/>
    <col min="12046" max="12048" width="10.28515625" style="169" customWidth="1"/>
    <col min="12049" max="12051" width="0" style="169" hidden="1" customWidth="1"/>
    <col min="12052" max="12054" width="10.28515625" style="169" customWidth="1"/>
    <col min="12055" max="12056" width="9.140625" style="169"/>
    <col min="12057" max="12057" width="10.85546875" style="169" customWidth="1"/>
    <col min="12058" max="12059" width="9.140625" style="169"/>
    <col min="12060" max="12061" width="13.42578125" style="169" bestFit="1" customWidth="1"/>
    <col min="12062" max="12065" width="10.5703125" style="169" bestFit="1" customWidth="1"/>
    <col min="12066" max="12188" width="9.140625" style="169"/>
    <col min="12189" max="12201" width="8.85546875" style="169" customWidth="1"/>
    <col min="12202" max="12291" width="9.140625" style="169"/>
    <col min="12292" max="12292" width="17.28515625" style="169" customWidth="1"/>
    <col min="12293" max="12295" width="0" style="169" hidden="1" customWidth="1"/>
    <col min="12296" max="12298" width="10.28515625" style="169" customWidth="1"/>
    <col min="12299" max="12301" width="0" style="169" hidden="1" customWidth="1"/>
    <col min="12302" max="12304" width="10.28515625" style="169" customWidth="1"/>
    <col min="12305" max="12307" width="0" style="169" hidden="1" customWidth="1"/>
    <col min="12308" max="12310" width="10.28515625" style="169" customWidth="1"/>
    <col min="12311" max="12312" width="9.140625" style="169"/>
    <col min="12313" max="12313" width="10.85546875" style="169" customWidth="1"/>
    <col min="12314" max="12315" width="9.140625" style="169"/>
    <col min="12316" max="12317" width="13.42578125" style="169" bestFit="1" customWidth="1"/>
    <col min="12318" max="12321" width="10.5703125" style="169" bestFit="1" customWidth="1"/>
    <col min="12322" max="12444" width="9.140625" style="169"/>
    <col min="12445" max="12457" width="8.85546875" style="169" customWidth="1"/>
    <col min="12458" max="12547" width="9.140625" style="169"/>
    <col min="12548" max="12548" width="17.28515625" style="169" customWidth="1"/>
    <col min="12549" max="12551" width="0" style="169" hidden="1" customWidth="1"/>
    <col min="12552" max="12554" width="10.28515625" style="169" customWidth="1"/>
    <col min="12555" max="12557" width="0" style="169" hidden="1" customWidth="1"/>
    <col min="12558" max="12560" width="10.28515625" style="169" customWidth="1"/>
    <col min="12561" max="12563" width="0" style="169" hidden="1" customWidth="1"/>
    <col min="12564" max="12566" width="10.28515625" style="169" customWidth="1"/>
    <col min="12567" max="12568" width="9.140625" style="169"/>
    <col min="12569" max="12569" width="10.85546875" style="169" customWidth="1"/>
    <col min="12570" max="12571" width="9.140625" style="169"/>
    <col min="12572" max="12573" width="13.42578125" style="169" bestFit="1" customWidth="1"/>
    <col min="12574" max="12577" width="10.5703125" style="169" bestFit="1" customWidth="1"/>
    <col min="12578" max="12700" width="9.140625" style="169"/>
    <col min="12701" max="12713" width="8.85546875" style="169" customWidth="1"/>
    <col min="12714" max="12803" width="9.140625" style="169"/>
    <col min="12804" max="12804" width="17.28515625" style="169" customWidth="1"/>
    <col min="12805" max="12807" width="0" style="169" hidden="1" customWidth="1"/>
    <col min="12808" max="12810" width="10.28515625" style="169" customWidth="1"/>
    <col min="12811" max="12813" width="0" style="169" hidden="1" customWidth="1"/>
    <col min="12814" max="12816" width="10.28515625" style="169" customWidth="1"/>
    <col min="12817" max="12819" width="0" style="169" hidden="1" customWidth="1"/>
    <col min="12820" max="12822" width="10.28515625" style="169" customWidth="1"/>
    <col min="12823" max="12824" width="9.140625" style="169"/>
    <col min="12825" max="12825" width="10.85546875" style="169" customWidth="1"/>
    <col min="12826" max="12827" width="9.140625" style="169"/>
    <col min="12828" max="12829" width="13.42578125" style="169" bestFit="1" customWidth="1"/>
    <col min="12830" max="12833" width="10.5703125" style="169" bestFit="1" customWidth="1"/>
    <col min="12834" max="12956" width="9.140625" style="169"/>
    <col min="12957" max="12969" width="8.85546875" style="169" customWidth="1"/>
    <col min="12970" max="13059" width="9.140625" style="169"/>
    <col min="13060" max="13060" width="17.28515625" style="169" customWidth="1"/>
    <col min="13061" max="13063" width="0" style="169" hidden="1" customWidth="1"/>
    <col min="13064" max="13066" width="10.28515625" style="169" customWidth="1"/>
    <col min="13067" max="13069" width="0" style="169" hidden="1" customWidth="1"/>
    <col min="13070" max="13072" width="10.28515625" style="169" customWidth="1"/>
    <col min="13073" max="13075" width="0" style="169" hidden="1" customWidth="1"/>
    <col min="13076" max="13078" width="10.28515625" style="169" customWidth="1"/>
    <col min="13079" max="13080" width="9.140625" style="169"/>
    <col min="13081" max="13081" width="10.85546875" style="169" customWidth="1"/>
    <col min="13082" max="13083" width="9.140625" style="169"/>
    <col min="13084" max="13085" width="13.42578125" style="169" bestFit="1" customWidth="1"/>
    <col min="13086" max="13089" width="10.5703125" style="169" bestFit="1" customWidth="1"/>
    <col min="13090" max="13212" width="9.140625" style="169"/>
    <col min="13213" max="13225" width="8.85546875" style="169" customWidth="1"/>
    <col min="13226" max="13315" width="9.140625" style="169"/>
    <col min="13316" max="13316" width="17.28515625" style="169" customWidth="1"/>
    <col min="13317" max="13319" width="0" style="169" hidden="1" customWidth="1"/>
    <col min="13320" max="13322" width="10.28515625" style="169" customWidth="1"/>
    <col min="13323" max="13325" width="0" style="169" hidden="1" customWidth="1"/>
    <col min="13326" max="13328" width="10.28515625" style="169" customWidth="1"/>
    <col min="13329" max="13331" width="0" style="169" hidden="1" customWidth="1"/>
    <col min="13332" max="13334" width="10.28515625" style="169" customWidth="1"/>
    <col min="13335" max="13336" width="9.140625" style="169"/>
    <col min="13337" max="13337" width="10.85546875" style="169" customWidth="1"/>
    <col min="13338" max="13339" width="9.140625" style="169"/>
    <col min="13340" max="13341" width="13.42578125" style="169" bestFit="1" customWidth="1"/>
    <col min="13342" max="13345" width="10.5703125" style="169" bestFit="1" customWidth="1"/>
    <col min="13346" max="13468" width="9.140625" style="169"/>
    <col min="13469" max="13481" width="8.85546875" style="169" customWidth="1"/>
    <col min="13482" max="13571" width="9.140625" style="169"/>
    <col min="13572" max="13572" width="17.28515625" style="169" customWidth="1"/>
    <col min="13573" max="13575" width="0" style="169" hidden="1" customWidth="1"/>
    <col min="13576" max="13578" width="10.28515625" style="169" customWidth="1"/>
    <col min="13579" max="13581" width="0" style="169" hidden="1" customWidth="1"/>
    <col min="13582" max="13584" width="10.28515625" style="169" customWidth="1"/>
    <col min="13585" max="13587" width="0" style="169" hidden="1" customWidth="1"/>
    <col min="13588" max="13590" width="10.28515625" style="169" customWidth="1"/>
    <col min="13591" max="13592" width="9.140625" style="169"/>
    <col min="13593" max="13593" width="10.85546875" style="169" customWidth="1"/>
    <col min="13594" max="13595" width="9.140625" style="169"/>
    <col min="13596" max="13597" width="13.42578125" style="169" bestFit="1" customWidth="1"/>
    <col min="13598" max="13601" width="10.5703125" style="169" bestFit="1" customWidth="1"/>
    <col min="13602" max="13724" width="9.140625" style="169"/>
    <col min="13725" max="13737" width="8.85546875" style="169" customWidth="1"/>
    <col min="13738" max="13827" width="9.140625" style="169"/>
    <col min="13828" max="13828" width="17.28515625" style="169" customWidth="1"/>
    <col min="13829" max="13831" width="0" style="169" hidden="1" customWidth="1"/>
    <col min="13832" max="13834" width="10.28515625" style="169" customWidth="1"/>
    <col min="13835" max="13837" width="0" style="169" hidden="1" customWidth="1"/>
    <col min="13838" max="13840" width="10.28515625" style="169" customWidth="1"/>
    <col min="13841" max="13843" width="0" style="169" hidden="1" customWidth="1"/>
    <col min="13844" max="13846" width="10.28515625" style="169" customWidth="1"/>
    <col min="13847" max="13848" width="9.140625" style="169"/>
    <col min="13849" max="13849" width="10.85546875" style="169" customWidth="1"/>
    <col min="13850" max="13851" width="9.140625" style="169"/>
    <col min="13852" max="13853" width="13.42578125" style="169" bestFit="1" customWidth="1"/>
    <col min="13854" max="13857" width="10.5703125" style="169" bestFit="1" customWidth="1"/>
    <col min="13858" max="13980" width="9.140625" style="169"/>
    <col min="13981" max="13993" width="8.85546875" style="169" customWidth="1"/>
    <col min="13994" max="14083" width="9.140625" style="169"/>
    <col min="14084" max="14084" width="17.28515625" style="169" customWidth="1"/>
    <col min="14085" max="14087" width="0" style="169" hidden="1" customWidth="1"/>
    <col min="14088" max="14090" width="10.28515625" style="169" customWidth="1"/>
    <col min="14091" max="14093" width="0" style="169" hidden="1" customWidth="1"/>
    <col min="14094" max="14096" width="10.28515625" style="169" customWidth="1"/>
    <col min="14097" max="14099" width="0" style="169" hidden="1" customWidth="1"/>
    <col min="14100" max="14102" width="10.28515625" style="169" customWidth="1"/>
    <col min="14103" max="14104" width="9.140625" style="169"/>
    <col min="14105" max="14105" width="10.85546875" style="169" customWidth="1"/>
    <col min="14106" max="14107" width="9.140625" style="169"/>
    <col min="14108" max="14109" width="13.42578125" style="169" bestFit="1" customWidth="1"/>
    <col min="14110" max="14113" width="10.5703125" style="169" bestFit="1" customWidth="1"/>
    <col min="14114" max="14236" width="9.140625" style="169"/>
    <col min="14237" max="14249" width="8.85546875" style="169" customWidth="1"/>
    <col min="14250" max="14339" width="9.140625" style="169"/>
    <col min="14340" max="14340" width="17.28515625" style="169" customWidth="1"/>
    <col min="14341" max="14343" width="0" style="169" hidden="1" customWidth="1"/>
    <col min="14344" max="14346" width="10.28515625" style="169" customWidth="1"/>
    <col min="14347" max="14349" width="0" style="169" hidden="1" customWidth="1"/>
    <col min="14350" max="14352" width="10.28515625" style="169" customWidth="1"/>
    <col min="14353" max="14355" width="0" style="169" hidden="1" customWidth="1"/>
    <col min="14356" max="14358" width="10.28515625" style="169" customWidth="1"/>
    <col min="14359" max="14360" width="9.140625" style="169"/>
    <col min="14361" max="14361" width="10.85546875" style="169" customWidth="1"/>
    <col min="14362" max="14363" width="9.140625" style="169"/>
    <col min="14364" max="14365" width="13.42578125" style="169" bestFit="1" customWidth="1"/>
    <col min="14366" max="14369" width="10.5703125" style="169" bestFit="1" customWidth="1"/>
    <col min="14370" max="14492" width="9.140625" style="169"/>
    <col min="14493" max="14505" width="8.85546875" style="169" customWidth="1"/>
    <col min="14506" max="14595" width="9.140625" style="169"/>
    <col min="14596" max="14596" width="17.28515625" style="169" customWidth="1"/>
    <col min="14597" max="14599" width="0" style="169" hidden="1" customWidth="1"/>
    <col min="14600" max="14602" width="10.28515625" style="169" customWidth="1"/>
    <col min="14603" max="14605" width="0" style="169" hidden="1" customWidth="1"/>
    <col min="14606" max="14608" width="10.28515625" style="169" customWidth="1"/>
    <col min="14609" max="14611" width="0" style="169" hidden="1" customWidth="1"/>
    <col min="14612" max="14614" width="10.28515625" style="169" customWidth="1"/>
    <col min="14615" max="14616" width="9.140625" style="169"/>
    <col min="14617" max="14617" width="10.85546875" style="169" customWidth="1"/>
    <col min="14618" max="14619" width="9.140625" style="169"/>
    <col min="14620" max="14621" width="13.42578125" style="169" bestFit="1" customWidth="1"/>
    <col min="14622" max="14625" width="10.5703125" style="169" bestFit="1" customWidth="1"/>
    <col min="14626" max="14748" width="9.140625" style="169"/>
    <col min="14749" max="14761" width="8.85546875" style="169" customWidth="1"/>
    <col min="14762" max="14851" width="9.140625" style="169"/>
    <col min="14852" max="14852" width="17.28515625" style="169" customWidth="1"/>
    <col min="14853" max="14855" width="0" style="169" hidden="1" customWidth="1"/>
    <col min="14856" max="14858" width="10.28515625" style="169" customWidth="1"/>
    <col min="14859" max="14861" width="0" style="169" hidden="1" customWidth="1"/>
    <col min="14862" max="14864" width="10.28515625" style="169" customWidth="1"/>
    <col min="14865" max="14867" width="0" style="169" hidden="1" customWidth="1"/>
    <col min="14868" max="14870" width="10.28515625" style="169" customWidth="1"/>
    <col min="14871" max="14872" width="9.140625" style="169"/>
    <col min="14873" max="14873" width="10.85546875" style="169" customWidth="1"/>
    <col min="14874" max="14875" width="9.140625" style="169"/>
    <col min="14876" max="14877" width="13.42578125" style="169" bestFit="1" customWidth="1"/>
    <col min="14878" max="14881" width="10.5703125" style="169" bestFit="1" customWidth="1"/>
    <col min="14882" max="15004" width="9.140625" style="169"/>
    <col min="15005" max="15017" width="8.85546875" style="169" customWidth="1"/>
    <col min="15018" max="15107" width="9.140625" style="169"/>
    <col min="15108" max="15108" width="17.28515625" style="169" customWidth="1"/>
    <col min="15109" max="15111" width="0" style="169" hidden="1" customWidth="1"/>
    <col min="15112" max="15114" width="10.28515625" style="169" customWidth="1"/>
    <col min="15115" max="15117" width="0" style="169" hidden="1" customWidth="1"/>
    <col min="15118" max="15120" width="10.28515625" style="169" customWidth="1"/>
    <col min="15121" max="15123" width="0" style="169" hidden="1" customWidth="1"/>
    <col min="15124" max="15126" width="10.28515625" style="169" customWidth="1"/>
    <col min="15127" max="15128" width="9.140625" style="169"/>
    <col min="15129" max="15129" width="10.85546875" style="169" customWidth="1"/>
    <col min="15130" max="15131" width="9.140625" style="169"/>
    <col min="15132" max="15133" width="13.42578125" style="169" bestFit="1" customWidth="1"/>
    <col min="15134" max="15137" width="10.5703125" style="169" bestFit="1" customWidth="1"/>
    <col min="15138" max="15260" width="9.140625" style="169"/>
    <col min="15261" max="15273" width="8.85546875" style="169" customWidth="1"/>
    <col min="15274" max="15363" width="9.140625" style="169"/>
    <col min="15364" max="15364" width="17.28515625" style="169" customWidth="1"/>
    <col min="15365" max="15367" width="0" style="169" hidden="1" customWidth="1"/>
    <col min="15368" max="15370" width="10.28515625" style="169" customWidth="1"/>
    <col min="15371" max="15373" width="0" style="169" hidden="1" customWidth="1"/>
    <col min="15374" max="15376" width="10.28515625" style="169" customWidth="1"/>
    <col min="15377" max="15379" width="0" style="169" hidden="1" customWidth="1"/>
    <col min="15380" max="15382" width="10.28515625" style="169" customWidth="1"/>
    <col min="15383" max="15384" width="9.140625" style="169"/>
    <col min="15385" max="15385" width="10.85546875" style="169" customWidth="1"/>
    <col min="15386" max="15387" width="9.140625" style="169"/>
    <col min="15388" max="15389" width="13.42578125" style="169" bestFit="1" customWidth="1"/>
    <col min="15390" max="15393" width="10.5703125" style="169" bestFit="1" customWidth="1"/>
    <col min="15394" max="15516" width="9.140625" style="169"/>
    <col min="15517" max="15529" width="8.85546875" style="169" customWidth="1"/>
    <col min="15530" max="15619" width="9.140625" style="169"/>
    <col min="15620" max="15620" width="17.28515625" style="169" customWidth="1"/>
    <col min="15621" max="15623" width="0" style="169" hidden="1" customWidth="1"/>
    <col min="15624" max="15626" width="10.28515625" style="169" customWidth="1"/>
    <col min="15627" max="15629" width="0" style="169" hidden="1" customWidth="1"/>
    <col min="15630" max="15632" width="10.28515625" style="169" customWidth="1"/>
    <col min="15633" max="15635" width="0" style="169" hidden="1" customWidth="1"/>
    <col min="15636" max="15638" width="10.28515625" style="169" customWidth="1"/>
    <col min="15639" max="15640" width="9.140625" style="169"/>
    <col min="15641" max="15641" width="10.85546875" style="169" customWidth="1"/>
    <col min="15642" max="15643" width="9.140625" style="169"/>
    <col min="15644" max="15645" width="13.42578125" style="169" bestFit="1" customWidth="1"/>
    <col min="15646" max="15649" width="10.5703125" style="169" bestFit="1" customWidth="1"/>
    <col min="15650" max="15772" width="9.140625" style="169"/>
    <col min="15773" max="15785" width="8.85546875" style="169" customWidth="1"/>
    <col min="15786" max="15875" width="9.140625" style="169"/>
    <col min="15876" max="15876" width="17.28515625" style="169" customWidth="1"/>
    <col min="15877" max="15879" width="0" style="169" hidden="1" customWidth="1"/>
    <col min="15880" max="15882" width="10.28515625" style="169" customWidth="1"/>
    <col min="15883" max="15885" width="0" style="169" hidden="1" customWidth="1"/>
    <col min="15886" max="15888" width="10.28515625" style="169" customWidth="1"/>
    <col min="15889" max="15891" width="0" style="169" hidden="1" customWidth="1"/>
    <col min="15892" max="15894" width="10.28515625" style="169" customWidth="1"/>
    <col min="15895" max="15896" width="9.140625" style="169"/>
    <col min="15897" max="15897" width="10.85546875" style="169" customWidth="1"/>
    <col min="15898" max="15899" width="9.140625" style="169"/>
    <col min="15900" max="15901" width="13.42578125" style="169" bestFit="1" customWidth="1"/>
    <col min="15902" max="15905" width="10.5703125" style="169" bestFit="1" customWidth="1"/>
    <col min="15906" max="16028" width="9.140625" style="169"/>
    <col min="16029" max="16041" width="8.85546875" style="169" customWidth="1"/>
    <col min="16042" max="16131" width="9.140625" style="169"/>
    <col min="16132" max="16132" width="17.28515625" style="169" customWidth="1"/>
    <col min="16133" max="16135" width="0" style="169" hidden="1" customWidth="1"/>
    <col min="16136" max="16138" width="10.28515625" style="169" customWidth="1"/>
    <col min="16139" max="16141" width="0" style="169" hidden="1" customWidth="1"/>
    <col min="16142" max="16144" width="10.28515625" style="169" customWidth="1"/>
    <col min="16145" max="16147" width="0" style="169" hidden="1" customWidth="1"/>
    <col min="16148" max="16150" width="10.28515625" style="169" customWidth="1"/>
    <col min="16151" max="16152" width="9.140625" style="169"/>
    <col min="16153" max="16153" width="10.85546875" style="169" customWidth="1"/>
    <col min="16154" max="16155" width="9.140625" style="169"/>
    <col min="16156" max="16157" width="13.42578125" style="169" bestFit="1" customWidth="1"/>
    <col min="16158" max="16161" width="10.5703125" style="169" bestFit="1" customWidth="1"/>
    <col min="16162" max="16284" width="9.140625" style="169"/>
    <col min="16285" max="16297" width="8.85546875" style="169" customWidth="1"/>
    <col min="16298" max="16384" width="9.140625" style="169"/>
  </cols>
  <sheetData>
    <row r="1" spans="1:32" ht="39" customHeight="1" thickBot="1" x14ac:dyDescent="0.35">
      <c r="A1" s="3506" t="s">
        <v>322</v>
      </c>
      <c r="B1" s="3506"/>
      <c r="C1" s="3506"/>
      <c r="D1" s="3506"/>
      <c r="E1" s="3506"/>
      <c r="F1" s="3506"/>
      <c r="G1" s="3506"/>
      <c r="H1" s="3506"/>
      <c r="I1" s="3506"/>
      <c r="J1" s="3506"/>
      <c r="K1" s="3506"/>
      <c r="L1" s="3506"/>
      <c r="M1" s="3506"/>
      <c r="N1" s="3506"/>
      <c r="O1" s="3506"/>
      <c r="P1" s="3506"/>
      <c r="Q1" s="3506"/>
      <c r="R1" s="3506"/>
      <c r="S1" s="3506"/>
      <c r="T1" s="3506"/>
      <c r="U1" s="3506"/>
      <c r="V1" s="3506"/>
    </row>
    <row r="2" spans="1:32" ht="21" customHeight="1" thickTop="1" thickBot="1" x14ac:dyDescent="0.35">
      <c r="A2" s="3507" t="s">
        <v>0</v>
      </c>
      <c r="B2" s="170" t="s">
        <v>323</v>
      </c>
      <c r="C2" s="171"/>
      <c r="D2" s="171"/>
      <c r="E2" s="171"/>
      <c r="F2" s="3509" t="s">
        <v>323</v>
      </c>
      <c r="G2" s="3509"/>
      <c r="H2" s="3509"/>
      <c r="I2" s="3509"/>
      <c r="J2" s="3509"/>
      <c r="K2" s="3509"/>
      <c r="L2" s="3510"/>
      <c r="M2" s="3511" t="s">
        <v>324</v>
      </c>
      <c r="N2" s="3509"/>
      <c r="O2" s="3509"/>
      <c r="P2" s="3509"/>
      <c r="Q2" s="3509"/>
      <c r="R2" s="3509"/>
      <c r="S2" s="3510"/>
      <c r="T2" s="3511" t="s">
        <v>325</v>
      </c>
      <c r="U2" s="3509"/>
      <c r="V2" s="3512"/>
      <c r="W2" s="172"/>
    </row>
    <row r="3" spans="1:32" ht="17.25" customHeight="1" thickBot="1" x14ac:dyDescent="0.35">
      <c r="A3" s="3508"/>
      <c r="B3" s="173">
        <v>2015</v>
      </c>
      <c r="C3" s="173">
        <v>2016</v>
      </c>
      <c r="D3" s="173">
        <v>2017</v>
      </c>
      <c r="E3" s="173">
        <v>2018</v>
      </c>
      <c r="F3" s="173">
        <v>2019</v>
      </c>
      <c r="G3" s="173">
        <v>2020</v>
      </c>
      <c r="H3" s="173">
        <v>2015</v>
      </c>
      <c r="I3" s="173">
        <v>2016</v>
      </c>
      <c r="J3" s="173">
        <v>2017</v>
      </c>
      <c r="K3" s="173">
        <v>2018</v>
      </c>
      <c r="L3" s="173">
        <v>2021</v>
      </c>
      <c r="M3" s="174">
        <v>2019</v>
      </c>
      <c r="N3" s="173">
        <v>2020</v>
      </c>
      <c r="O3" s="173">
        <v>2015</v>
      </c>
      <c r="P3" s="173">
        <v>2016</v>
      </c>
      <c r="Q3" s="173">
        <v>2017</v>
      </c>
      <c r="R3" s="173">
        <v>2018</v>
      </c>
      <c r="S3" s="173">
        <v>2021</v>
      </c>
      <c r="T3" s="173">
        <v>2019</v>
      </c>
      <c r="U3" s="173">
        <v>2020</v>
      </c>
      <c r="V3" s="175">
        <v>2021</v>
      </c>
    </row>
    <row r="4" spans="1:32" ht="21" customHeight="1" thickTop="1" x14ac:dyDescent="0.3">
      <c r="A4" s="176" t="s">
        <v>326</v>
      </c>
      <c r="B4" s="177" t="s">
        <v>327</v>
      </c>
      <c r="C4" s="178" t="s">
        <v>328</v>
      </c>
      <c r="D4" s="179" t="s">
        <v>329</v>
      </c>
      <c r="E4" s="179" t="s">
        <v>330</v>
      </c>
      <c r="F4" s="179" t="s">
        <v>331</v>
      </c>
      <c r="G4" s="180" t="s">
        <v>332</v>
      </c>
      <c r="H4" s="180" t="s">
        <v>333</v>
      </c>
      <c r="I4" s="180" t="s">
        <v>334</v>
      </c>
      <c r="J4" s="179" t="s">
        <v>335</v>
      </c>
      <c r="K4" s="179" t="s">
        <v>336</v>
      </c>
      <c r="L4" s="181" t="s">
        <v>337</v>
      </c>
      <c r="M4" s="180" t="s">
        <v>338</v>
      </c>
      <c r="N4" s="180" t="s">
        <v>339</v>
      </c>
      <c r="O4" s="180" t="s">
        <v>340</v>
      </c>
      <c r="P4" s="180" t="s">
        <v>341</v>
      </c>
      <c r="Q4" s="179" t="s">
        <v>342</v>
      </c>
      <c r="R4" s="179" t="s">
        <v>343</v>
      </c>
      <c r="S4" s="181" t="s">
        <v>344</v>
      </c>
      <c r="T4" s="179" t="s">
        <v>345</v>
      </c>
      <c r="U4" s="182" t="s">
        <v>346</v>
      </c>
      <c r="V4" s="183" t="s">
        <v>347</v>
      </c>
      <c r="Z4" s="184"/>
      <c r="AA4" s="184"/>
      <c r="AB4" s="185"/>
      <c r="AC4" s="185"/>
      <c r="AD4" s="185"/>
      <c r="AE4" s="185"/>
    </row>
    <row r="5" spans="1:32" ht="21" customHeight="1" x14ac:dyDescent="0.3">
      <c r="A5" s="176" t="s">
        <v>348</v>
      </c>
      <c r="B5" s="177" t="s">
        <v>349</v>
      </c>
      <c r="C5" s="186" t="s">
        <v>350</v>
      </c>
      <c r="D5" s="179" t="s">
        <v>351</v>
      </c>
      <c r="E5" s="179" t="s">
        <v>352</v>
      </c>
      <c r="F5" s="179" t="s">
        <v>353</v>
      </c>
      <c r="G5" s="180" t="s">
        <v>354</v>
      </c>
      <c r="H5" s="180" t="s">
        <v>355</v>
      </c>
      <c r="I5" s="179" t="s">
        <v>356</v>
      </c>
      <c r="J5" s="179" t="s">
        <v>357</v>
      </c>
      <c r="K5" s="179" t="s">
        <v>358</v>
      </c>
      <c r="L5" s="181" t="s">
        <v>359</v>
      </c>
      <c r="M5" s="179" t="s">
        <v>360</v>
      </c>
      <c r="N5" s="180" t="s">
        <v>361</v>
      </c>
      <c r="O5" s="179" t="s">
        <v>362</v>
      </c>
      <c r="P5" s="179" t="s">
        <v>363</v>
      </c>
      <c r="Q5" s="179" t="s">
        <v>364</v>
      </c>
      <c r="R5" s="179" t="s">
        <v>365</v>
      </c>
      <c r="S5" s="181" t="s">
        <v>366</v>
      </c>
      <c r="T5" s="179" t="s">
        <v>367</v>
      </c>
      <c r="U5" s="182" t="s">
        <v>368</v>
      </c>
      <c r="V5" s="183" t="s">
        <v>369</v>
      </c>
    </row>
    <row r="6" spans="1:32" ht="21" customHeight="1" x14ac:dyDescent="0.3">
      <c r="A6" s="176" t="s">
        <v>370</v>
      </c>
      <c r="B6" s="177" t="s">
        <v>371</v>
      </c>
      <c r="C6" s="186" t="s">
        <v>372</v>
      </c>
      <c r="D6" s="179" t="s">
        <v>373</v>
      </c>
      <c r="E6" s="179" t="s">
        <v>374</v>
      </c>
      <c r="F6" s="179" t="s">
        <v>375</v>
      </c>
      <c r="G6" s="180" t="s">
        <v>376</v>
      </c>
      <c r="H6" s="180" t="s">
        <v>377</v>
      </c>
      <c r="I6" s="179" t="s">
        <v>378</v>
      </c>
      <c r="J6" s="179" t="s">
        <v>379</v>
      </c>
      <c r="K6" s="179" t="s">
        <v>380</v>
      </c>
      <c r="L6" s="181" t="s">
        <v>381</v>
      </c>
      <c r="M6" s="179" t="s">
        <v>382</v>
      </c>
      <c r="N6" s="180" t="s">
        <v>383</v>
      </c>
      <c r="O6" s="179" t="s">
        <v>384</v>
      </c>
      <c r="P6" s="179" t="s">
        <v>385</v>
      </c>
      <c r="Q6" s="179" t="s">
        <v>386</v>
      </c>
      <c r="R6" s="179" t="s">
        <v>387</v>
      </c>
      <c r="S6" s="181" t="s">
        <v>388</v>
      </c>
      <c r="T6" s="179" t="s">
        <v>389</v>
      </c>
      <c r="U6" s="182" t="s">
        <v>390</v>
      </c>
      <c r="V6" s="183" t="s">
        <v>391</v>
      </c>
    </row>
    <row r="7" spans="1:32" ht="21" customHeight="1" x14ac:dyDescent="0.3">
      <c r="A7" s="176" t="s">
        <v>392</v>
      </c>
      <c r="B7" s="177" t="s">
        <v>393</v>
      </c>
      <c r="C7" s="186" t="s">
        <v>394</v>
      </c>
      <c r="D7" s="179" t="s">
        <v>395</v>
      </c>
      <c r="E7" s="179" t="s">
        <v>396</v>
      </c>
      <c r="F7" s="179" t="s">
        <v>397</v>
      </c>
      <c r="G7" s="180" t="s">
        <v>398</v>
      </c>
      <c r="H7" s="180" t="s">
        <v>399</v>
      </c>
      <c r="I7" s="179" t="s">
        <v>400</v>
      </c>
      <c r="J7" s="179" t="s">
        <v>401</v>
      </c>
      <c r="K7" s="179" t="s">
        <v>402</v>
      </c>
      <c r="L7" s="181" t="s">
        <v>403</v>
      </c>
      <c r="M7" s="179" t="s">
        <v>404</v>
      </c>
      <c r="N7" s="180" t="s">
        <v>405</v>
      </c>
      <c r="O7" s="179" t="s">
        <v>406</v>
      </c>
      <c r="P7" s="179" t="s">
        <v>407</v>
      </c>
      <c r="Q7" s="179" t="s">
        <v>408</v>
      </c>
      <c r="R7" s="179" t="s">
        <v>409</v>
      </c>
      <c r="S7" s="181" t="s">
        <v>410</v>
      </c>
      <c r="T7" s="179" t="s">
        <v>411</v>
      </c>
      <c r="U7" s="182" t="s">
        <v>412</v>
      </c>
      <c r="V7" s="183" t="s">
        <v>413</v>
      </c>
    </row>
    <row r="8" spans="1:32" ht="21" customHeight="1" x14ac:dyDescent="0.3">
      <c r="A8" s="176" t="s">
        <v>414</v>
      </c>
      <c r="B8" s="177" t="s">
        <v>415</v>
      </c>
      <c r="C8" s="186" t="s">
        <v>416</v>
      </c>
      <c r="D8" s="179" t="s">
        <v>417</v>
      </c>
      <c r="E8" s="179" t="s">
        <v>418</v>
      </c>
      <c r="F8" s="179" t="s">
        <v>419</v>
      </c>
      <c r="G8" s="180" t="s">
        <v>420</v>
      </c>
      <c r="H8" s="180" t="s">
        <v>421</v>
      </c>
      <c r="I8" s="179" t="s">
        <v>422</v>
      </c>
      <c r="J8" s="179" t="s">
        <v>423</v>
      </c>
      <c r="K8" s="179" t="s">
        <v>424</v>
      </c>
      <c r="L8" s="181" t="s">
        <v>425</v>
      </c>
      <c r="M8" s="179" t="s">
        <v>426</v>
      </c>
      <c r="N8" s="180" t="s">
        <v>427</v>
      </c>
      <c r="O8" s="179" t="s">
        <v>428</v>
      </c>
      <c r="P8" s="179" t="s">
        <v>429</v>
      </c>
      <c r="Q8" s="179" t="s">
        <v>430</v>
      </c>
      <c r="R8" s="179" t="s">
        <v>431</v>
      </c>
      <c r="S8" s="181" t="s">
        <v>432</v>
      </c>
      <c r="T8" s="179" t="s">
        <v>433</v>
      </c>
      <c r="U8" s="182" t="s">
        <v>434</v>
      </c>
      <c r="V8" s="183" t="s">
        <v>435</v>
      </c>
    </row>
    <row r="9" spans="1:32" ht="21" customHeight="1" x14ac:dyDescent="0.3">
      <c r="A9" s="176" t="s">
        <v>436</v>
      </c>
      <c r="B9" s="177" t="s">
        <v>437</v>
      </c>
      <c r="C9" s="186" t="s">
        <v>438</v>
      </c>
      <c r="D9" s="179" t="s">
        <v>439</v>
      </c>
      <c r="E9" s="179" t="s">
        <v>440</v>
      </c>
      <c r="F9" s="179" t="s">
        <v>441</v>
      </c>
      <c r="G9" s="180" t="s">
        <v>442</v>
      </c>
      <c r="H9" s="180" t="s">
        <v>443</v>
      </c>
      <c r="I9" s="179" t="s">
        <v>444</v>
      </c>
      <c r="J9" s="179" t="s">
        <v>445</v>
      </c>
      <c r="K9" s="179" t="s">
        <v>446</v>
      </c>
      <c r="L9" s="181" t="s">
        <v>447</v>
      </c>
      <c r="M9" s="179" t="s">
        <v>448</v>
      </c>
      <c r="N9" s="180" t="s">
        <v>449</v>
      </c>
      <c r="O9" s="179" t="s">
        <v>450</v>
      </c>
      <c r="P9" s="179" t="s">
        <v>451</v>
      </c>
      <c r="Q9" s="179" t="s">
        <v>452</v>
      </c>
      <c r="R9" s="179" t="s">
        <v>453</v>
      </c>
      <c r="S9" s="181" t="s">
        <v>454</v>
      </c>
      <c r="T9" s="179" t="s">
        <v>455</v>
      </c>
      <c r="U9" s="182" t="s">
        <v>456</v>
      </c>
      <c r="V9" s="183" t="s">
        <v>457</v>
      </c>
    </row>
    <row r="10" spans="1:32" ht="21" customHeight="1" x14ac:dyDescent="0.3">
      <c r="A10" s="176" t="s">
        <v>458</v>
      </c>
      <c r="B10" s="177" t="s">
        <v>459</v>
      </c>
      <c r="C10" s="186" t="s">
        <v>460</v>
      </c>
      <c r="D10" s="179" t="s">
        <v>461</v>
      </c>
      <c r="E10" s="179" t="s">
        <v>462</v>
      </c>
      <c r="F10" s="179" t="s">
        <v>463</v>
      </c>
      <c r="G10" s="180" t="s">
        <v>464</v>
      </c>
      <c r="H10" s="180" t="s">
        <v>465</v>
      </c>
      <c r="I10" s="179" t="s">
        <v>466</v>
      </c>
      <c r="J10" s="179" t="s">
        <v>467</v>
      </c>
      <c r="K10" s="179" t="s">
        <v>468</v>
      </c>
      <c r="L10" s="181" t="s">
        <v>469</v>
      </c>
      <c r="M10" s="179" t="s">
        <v>470</v>
      </c>
      <c r="N10" s="180" t="s">
        <v>471</v>
      </c>
      <c r="O10" s="179" t="s">
        <v>472</v>
      </c>
      <c r="P10" s="179" t="s">
        <v>473</v>
      </c>
      <c r="Q10" s="179" t="s">
        <v>474</v>
      </c>
      <c r="R10" s="179" t="s">
        <v>475</v>
      </c>
      <c r="S10" s="181" t="s">
        <v>476</v>
      </c>
      <c r="T10" s="179" t="s">
        <v>477</v>
      </c>
      <c r="U10" s="182" t="s">
        <v>478</v>
      </c>
      <c r="V10" s="183" t="s">
        <v>479</v>
      </c>
    </row>
    <row r="11" spans="1:32" ht="21" customHeight="1" x14ac:dyDescent="0.3">
      <c r="A11" s="176" t="s">
        <v>480</v>
      </c>
      <c r="B11" s="177" t="s">
        <v>481</v>
      </c>
      <c r="C11" s="186" t="s">
        <v>482</v>
      </c>
      <c r="D11" s="179" t="s">
        <v>483</v>
      </c>
      <c r="E11" s="179" t="s">
        <v>484</v>
      </c>
      <c r="F11" s="179" t="s">
        <v>485</v>
      </c>
      <c r="G11" s="180" t="s">
        <v>486</v>
      </c>
      <c r="H11" s="180" t="s">
        <v>487</v>
      </c>
      <c r="I11" s="179" t="s">
        <v>488</v>
      </c>
      <c r="J11" s="179" t="s">
        <v>489</v>
      </c>
      <c r="K11" s="179" t="s">
        <v>490</v>
      </c>
      <c r="L11" s="181" t="s">
        <v>491</v>
      </c>
      <c r="M11" s="179" t="s">
        <v>492</v>
      </c>
      <c r="N11" s="180" t="s">
        <v>493</v>
      </c>
      <c r="O11" s="179" t="s">
        <v>494</v>
      </c>
      <c r="P11" s="179" t="s">
        <v>495</v>
      </c>
      <c r="Q11" s="179" t="s">
        <v>496</v>
      </c>
      <c r="R11" s="179" t="s">
        <v>497</v>
      </c>
      <c r="S11" s="181" t="s">
        <v>498</v>
      </c>
      <c r="T11" s="179" t="s">
        <v>499</v>
      </c>
      <c r="U11" s="182" t="s">
        <v>500</v>
      </c>
      <c r="V11" s="183" t="s">
        <v>501</v>
      </c>
    </row>
    <row r="12" spans="1:32" ht="21" customHeight="1" x14ac:dyDescent="0.3">
      <c r="A12" s="176" t="s">
        <v>502</v>
      </c>
      <c r="B12" s="177" t="s">
        <v>503</v>
      </c>
      <c r="C12" s="186" t="s">
        <v>504</v>
      </c>
      <c r="D12" s="179" t="s">
        <v>505</v>
      </c>
      <c r="E12" s="179" t="s">
        <v>506</v>
      </c>
      <c r="F12" s="179" t="s">
        <v>507</v>
      </c>
      <c r="G12" s="180" t="s">
        <v>508</v>
      </c>
      <c r="H12" s="180" t="s">
        <v>509</v>
      </c>
      <c r="I12" s="179" t="s">
        <v>510</v>
      </c>
      <c r="J12" s="179" t="s">
        <v>511</v>
      </c>
      <c r="K12" s="179" t="s">
        <v>512</v>
      </c>
      <c r="L12" s="181" t="s">
        <v>513</v>
      </c>
      <c r="M12" s="179" t="s">
        <v>514</v>
      </c>
      <c r="N12" s="180" t="s">
        <v>515</v>
      </c>
      <c r="O12" s="179" t="s">
        <v>516</v>
      </c>
      <c r="P12" s="179" t="s">
        <v>517</v>
      </c>
      <c r="Q12" s="179" t="s">
        <v>518</v>
      </c>
      <c r="R12" s="179" t="s">
        <v>519</v>
      </c>
      <c r="S12" s="181" t="s">
        <v>520</v>
      </c>
      <c r="T12" s="179" t="s">
        <v>521</v>
      </c>
      <c r="U12" s="182" t="s">
        <v>522</v>
      </c>
      <c r="V12" s="183" t="s">
        <v>523</v>
      </c>
      <c r="AA12" s="187"/>
      <c r="AB12" s="187"/>
      <c r="AC12" s="187"/>
      <c r="AD12" s="187"/>
      <c r="AE12" s="187"/>
      <c r="AF12" s="187"/>
    </row>
    <row r="13" spans="1:32" ht="21" customHeight="1" x14ac:dyDescent="0.3">
      <c r="A13" s="176" t="s">
        <v>524</v>
      </c>
      <c r="B13" s="177" t="s">
        <v>503</v>
      </c>
      <c r="C13" s="186" t="s">
        <v>525</v>
      </c>
      <c r="D13" s="179" t="s">
        <v>526</v>
      </c>
      <c r="E13" s="179" t="s">
        <v>527</v>
      </c>
      <c r="F13" s="179" t="s">
        <v>528</v>
      </c>
      <c r="G13" s="180" t="s">
        <v>529</v>
      </c>
      <c r="H13" s="180" t="s">
        <v>530</v>
      </c>
      <c r="I13" s="179" t="s">
        <v>531</v>
      </c>
      <c r="J13" s="179" t="s">
        <v>532</v>
      </c>
      <c r="K13" s="179" t="s">
        <v>533</v>
      </c>
      <c r="L13" s="181"/>
      <c r="M13" s="179" t="s">
        <v>534</v>
      </c>
      <c r="N13" s="180" t="s">
        <v>535</v>
      </c>
      <c r="O13" s="179" t="s">
        <v>536</v>
      </c>
      <c r="P13" s="179" t="s">
        <v>537</v>
      </c>
      <c r="Q13" s="179" t="s">
        <v>538</v>
      </c>
      <c r="R13" s="179" t="s">
        <v>539</v>
      </c>
      <c r="S13" s="181"/>
      <c r="T13" s="179" t="s">
        <v>540</v>
      </c>
      <c r="U13" s="182" t="s">
        <v>541</v>
      </c>
      <c r="V13" s="183"/>
      <c r="AA13" s="187"/>
      <c r="AB13" s="187"/>
      <c r="AC13" s="187"/>
      <c r="AD13" s="187"/>
      <c r="AE13" s="187"/>
      <c r="AF13" s="187"/>
    </row>
    <row r="14" spans="1:32" ht="21" customHeight="1" x14ac:dyDescent="0.3">
      <c r="A14" s="176" t="s">
        <v>542</v>
      </c>
      <c r="B14" s="177" t="s">
        <v>543</v>
      </c>
      <c r="C14" s="186" t="s">
        <v>544</v>
      </c>
      <c r="D14" s="179" t="s">
        <v>545</v>
      </c>
      <c r="E14" s="179" t="s">
        <v>349</v>
      </c>
      <c r="F14" s="179" t="s">
        <v>417</v>
      </c>
      <c r="G14" s="180" t="s">
        <v>546</v>
      </c>
      <c r="H14" s="180" t="s">
        <v>547</v>
      </c>
      <c r="I14" s="179" t="s">
        <v>548</v>
      </c>
      <c r="J14" s="179" t="s">
        <v>549</v>
      </c>
      <c r="K14" s="179" t="s">
        <v>550</v>
      </c>
      <c r="L14" s="181"/>
      <c r="M14" s="179" t="s">
        <v>551</v>
      </c>
      <c r="N14" s="180" t="s">
        <v>552</v>
      </c>
      <c r="O14" s="179" t="s">
        <v>553</v>
      </c>
      <c r="P14" s="179" t="s">
        <v>554</v>
      </c>
      <c r="Q14" s="179" t="s">
        <v>555</v>
      </c>
      <c r="R14" s="179" t="s">
        <v>556</v>
      </c>
      <c r="S14" s="181"/>
      <c r="T14" s="179" t="s">
        <v>557</v>
      </c>
      <c r="U14" s="182" t="s">
        <v>558</v>
      </c>
      <c r="V14" s="183"/>
    </row>
    <row r="15" spans="1:32" ht="21" customHeight="1" thickBot="1" x14ac:dyDescent="0.35">
      <c r="A15" s="188" t="s">
        <v>559</v>
      </c>
      <c r="B15" s="189" t="s">
        <v>560</v>
      </c>
      <c r="C15" s="190" t="s">
        <v>561</v>
      </c>
      <c r="D15" s="191" t="s">
        <v>562</v>
      </c>
      <c r="E15" s="191" t="s">
        <v>563</v>
      </c>
      <c r="F15" s="191" t="s">
        <v>564</v>
      </c>
      <c r="G15" s="191" t="s">
        <v>565</v>
      </c>
      <c r="H15" s="191" t="s">
        <v>566</v>
      </c>
      <c r="I15" s="191" t="s">
        <v>567</v>
      </c>
      <c r="J15" s="191" t="s">
        <v>568</v>
      </c>
      <c r="K15" s="191" t="s">
        <v>569</v>
      </c>
      <c r="L15" s="192"/>
      <c r="M15" s="191" t="s">
        <v>570</v>
      </c>
      <c r="N15" s="191" t="s">
        <v>571</v>
      </c>
      <c r="O15" s="191" t="s">
        <v>572</v>
      </c>
      <c r="P15" s="191" t="s">
        <v>573</v>
      </c>
      <c r="Q15" s="191" t="s">
        <v>574</v>
      </c>
      <c r="R15" s="191" t="s">
        <v>575</v>
      </c>
      <c r="S15" s="192"/>
      <c r="T15" s="191" t="s">
        <v>576</v>
      </c>
      <c r="U15" s="193" t="s">
        <v>577</v>
      </c>
      <c r="V15" s="194"/>
    </row>
    <row r="16" spans="1:32" s="195" customFormat="1" ht="16.5" thickTop="1" x14ac:dyDescent="0.25">
      <c r="A16" s="195" t="s">
        <v>578</v>
      </c>
      <c r="G16" s="196"/>
      <c r="N16" s="196"/>
    </row>
    <row r="17" spans="1:259" s="195" customFormat="1" x14ac:dyDescent="0.25">
      <c r="A17" s="197" t="s">
        <v>50</v>
      </c>
    </row>
    <row r="19" spans="1:259" ht="18" thickBot="1" x14ac:dyDescent="0.35">
      <c r="A19" s="198" t="s">
        <v>579</v>
      </c>
      <c r="B19" s="199"/>
      <c r="C19" s="199"/>
      <c r="D19" s="199"/>
      <c r="E19" s="199"/>
      <c r="F19" s="199"/>
      <c r="G19" s="199"/>
      <c r="H19" s="199"/>
      <c r="I19" s="199"/>
      <c r="J19" s="199"/>
      <c r="K19" s="199"/>
      <c r="L19" s="199"/>
      <c r="M19" s="200"/>
      <c r="N19" s="200"/>
      <c r="O19" s="200"/>
      <c r="P19" s="200"/>
      <c r="Q19" s="200"/>
      <c r="R19" s="200"/>
      <c r="S19" s="200"/>
      <c r="T19" s="199"/>
      <c r="U19" s="199"/>
      <c r="V19" s="199"/>
    </row>
    <row r="20" spans="1:259" ht="18" thickTop="1" thickBot="1" x14ac:dyDescent="0.35">
      <c r="A20" s="3513" t="s">
        <v>0</v>
      </c>
      <c r="B20" s="171" t="s">
        <v>580</v>
      </c>
      <c r="C20" s="171"/>
      <c r="D20" s="171"/>
      <c r="E20" s="201"/>
      <c r="F20" s="3515" t="s">
        <v>580</v>
      </c>
      <c r="G20" s="3515"/>
      <c r="H20" s="3515"/>
      <c r="I20" s="3515"/>
      <c r="J20" s="3515"/>
      <c r="K20" s="3515"/>
      <c r="L20" s="3516"/>
      <c r="M20" s="3515" t="s">
        <v>581</v>
      </c>
      <c r="N20" s="3515"/>
      <c r="O20" s="3517"/>
      <c r="P20" s="3517"/>
      <c r="Q20" s="3517"/>
      <c r="R20" s="3517"/>
      <c r="S20" s="3518"/>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c r="CA20" s="202"/>
      <c r="CB20" s="202"/>
      <c r="CC20" s="202"/>
      <c r="CD20" s="202"/>
      <c r="CE20" s="202"/>
      <c r="CF20" s="202"/>
      <c r="CG20" s="202"/>
      <c r="CH20" s="202"/>
      <c r="CI20" s="202"/>
      <c r="CJ20" s="202"/>
      <c r="CK20" s="202"/>
      <c r="CL20" s="202"/>
      <c r="CM20" s="202"/>
      <c r="CN20" s="202"/>
      <c r="CO20" s="202"/>
      <c r="CP20" s="202"/>
      <c r="CQ20" s="202"/>
      <c r="CR20" s="202"/>
      <c r="CS20" s="202"/>
      <c r="CT20" s="202"/>
      <c r="CU20" s="202"/>
      <c r="CV20" s="202"/>
      <c r="CW20" s="202"/>
      <c r="CX20" s="202"/>
      <c r="CY20" s="202"/>
      <c r="CZ20" s="202"/>
      <c r="DA20" s="202"/>
      <c r="DB20" s="202"/>
      <c r="DC20" s="202"/>
      <c r="DD20" s="202"/>
      <c r="DE20" s="202"/>
      <c r="DF20" s="202"/>
      <c r="DG20" s="202"/>
      <c r="DH20" s="202"/>
      <c r="DI20" s="202"/>
      <c r="DJ20" s="202"/>
      <c r="DK20" s="202"/>
      <c r="DL20" s="202"/>
      <c r="DM20" s="202"/>
      <c r="DN20" s="202"/>
      <c r="DO20" s="202"/>
      <c r="DP20" s="202"/>
      <c r="DQ20" s="202"/>
      <c r="DR20" s="202"/>
      <c r="DS20" s="202"/>
      <c r="DT20" s="202"/>
      <c r="DU20" s="202"/>
      <c r="DV20" s="202"/>
      <c r="DW20" s="202"/>
      <c r="DX20" s="202"/>
      <c r="DY20" s="202"/>
      <c r="DZ20" s="202"/>
      <c r="EA20" s="202"/>
      <c r="EB20" s="202"/>
      <c r="EC20" s="202"/>
      <c r="ED20" s="202"/>
      <c r="EE20" s="202"/>
      <c r="EF20" s="202"/>
      <c r="EG20" s="202"/>
      <c r="EH20" s="202"/>
      <c r="EI20" s="202"/>
      <c r="EJ20" s="202"/>
      <c r="EK20" s="202"/>
      <c r="EL20" s="202"/>
      <c r="EM20" s="202"/>
      <c r="EN20" s="202"/>
      <c r="EO20" s="202"/>
      <c r="EP20" s="202"/>
      <c r="EQ20" s="202"/>
      <c r="ER20" s="202"/>
      <c r="ES20" s="202"/>
      <c r="ET20" s="202"/>
      <c r="EU20" s="202"/>
      <c r="EV20" s="202"/>
      <c r="EW20" s="202"/>
      <c r="EX20" s="202"/>
      <c r="EY20" s="202"/>
      <c r="EZ20" s="202"/>
      <c r="FA20" s="202"/>
      <c r="FB20" s="202"/>
      <c r="FC20" s="202"/>
      <c r="FD20" s="202"/>
      <c r="FE20" s="202"/>
      <c r="FF20" s="202"/>
      <c r="FG20" s="202"/>
      <c r="FH20" s="202"/>
      <c r="FI20" s="202"/>
      <c r="FJ20" s="202"/>
      <c r="FK20" s="202"/>
      <c r="FL20" s="202"/>
      <c r="FM20" s="202"/>
      <c r="FN20" s="202"/>
      <c r="FO20" s="202"/>
      <c r="FP20" s="202"/>
      <c r="FQ20" s="202"/>
      <c r="FR20" s="202"/>
      <c r="FS20" s="202"/>
      <c r="FT20" s="202"/>
      <c r="FU20" s="202"/>
      <c r="FV20" s="202"/>
      <c r="FW20" s="202"/>
      <c r="FX20" s="202"/>
      <c r="FY20" s="202"/>
      <c r="FZ20" s="202"/>
      <c r="GA20" s="202"/>
      <c r="GB20" s="202"/>
      <c r="GC20" s="202"/>
      <c r="GD20" s="202"/>
      <c r="GE20" s="202"/>
      <c r="GF20" s="202"/>
      <c r="GG20" s="202"/>
      <c r="GH20" s="202"/>
      <c r="GI20" s="202"/>
      <c r="GJ20" s="202"/>
      <c r="GK20" s="202"/>
      <c r="GL20" s="202"/>
      <c r="GM20" s="202"/>
      <c r="GN20" s="202"/>
      <c r="GO20" s="202"/>
      <c r="GP20" s="202"/>
      <c r="GQ20" s="202"/>
      <c r="GR20" s="202"/>
      <c r="GS20" s="202"/>
      <c r="GT20" s="202"/>
      <c r="GU20" s="202"/>
      <c r="GV20" s="202"/>
      <c r="GW20" s="202"/>
      <c r="GX20" s="202"/>
      <c r="GY20" s="202"/>
      <c r="GZ20" s="202"/>
      <c r="HA20" s="202"/>
      <c r="HB20" s="202"/>
      <c r="HC20" s="202"/>
      <c r="HD20" s="202"/>
      <c r="HE20" s="202"/>
      <c r="HF20" s="202"/>
      <c r="HG20" s="202"/>
      <c r="HH20" s="202"/>
      <c r="HI20" s="202"/>
      <c r="HJ20" s="202"/>
      <c r="HK20" s="202"/>
      <c r="HL20" s="202"/>
      <c r="HM20" s="202"/>
      <c r="HN20" s="202"/>
      <c r="HO20" s="202"/>
      <c r="HP20" s="202"/>
      <c r="HQ20" s="202"/>
      <c r="HR20" s="202"/>
      <c r="HS20" s="202"/>
      <c r="HT20" s="202"/>
      <c r="HU20" s="202"/>
      <c r="HV20" s="202"/>
      <c r="HW20" s="202"/>
      <c r="HX20" s="202"/>
      <c r="HY20" s="202"/>
      <c r="HZ20" s="202"/>
      <c r="IA20" s="202"/>
      <c r="IB20" s="202"/>
      <c r="IC20" s="202"/>
      <c r="ID20" s="202"/>
      <c r="IE20" s="202"/>
      <c r="IF20" s="202"/>
      <c r="IG20" s="202"/>
      <c r="IH20" s="202"/>
      <c r="II20" s="202"/>
      <c r="IJ20" s="202"/>
      <c r="IK20" s="202"/>
      <c r="IL20" s="202"/>
      <c r="IM20" s="202"/>
      <c r="IN20" s="202"/>
      <c r="IO20" s="202"/>
      <c r="IP20" s="202"/>
      <c r="IQ20" s="202"/>
      <c r="IR20" s="202"/>
      <c r="IS20" s="202"/>
      <c r="IT20" s="202"/>
      <c r="IU20" s="202"/>
      <c r="IV20" s="202"/>
      <c r="IW20" s="202"/>
      <c r="IX20" s="202"/>
      <c r="IY20" s="202"/>
    </row>
    <row r="21" spans="1:259" ht="18" thickTop="1" thickBot="1" x14ac:dyDescent="0.35">
      <c r="A21" s="3514"/>
      <c r="B21" s="174">
        <v>2015</v>
      </c>
      <c r="C21" s="173">
        <v>2016</v>
      </c>
      <c r="D21" s="203">
        <v>2017</v>
      </c>
      <c r="E21" s="204">
        <v>2018</v>
      </c>
      <c r="F21" s="203">
        <v>2019</v>
      </c>
      <c r="G21" s="173">
        <v>2020</v>
      </c>
      <c r="H21" s="174">
        <v>2015</v>
      </c>
      <c r="I21" s="173">
        <v>2016</v>
      </c>
      <c r="J21" s="173">
        <v>2017</v>
      </c>
      <c r="K21" s="173">
        <v>2018</v>
      </c>
      <c r="L21" s="173">
        <v>2021</v>
      </c>
      <c r="M21" s="174">
        <v>2019</v>
      </c>
      <c r="N21" s="174">
        <v>2020</v>
      </c>
      <c r="O21" s="205"/>
      <c r="P21" s="205"/>
      <c r="Q21" s="206"/>
      <c r="R21" s="206"/>
      <c r="S21" s="175">
        <v>2021</v>
      </c>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2"/>
      <c r="BE21" s="202"/>
      <c r="BF21" s="202"/>
      <c r="BG21" s="202"/>
      <c r="BH21" s="202"/>
      <c r="BI21" s="202"/>
      <c r="BJ21" s="202"/>
      <c r="BK21" s="202"/>
      <c r="BL21" s="202"/>
      <c r="BM21" s="202"/>
      <c r="BN21" s="202"/>
      <c r="BO21" s="202"/>
      <c r="BP21" s="202"/>
      <c r="BQ21" s="202"/>
      <c r="BR21" s="202"/>
      <c r="BS21" s="202"/>
      <c r="BT21" s="202"/>
      <c r="BU21" s="202"/>
      <c r="BV21" s="202"/>
      <c r="BW21" s="202"/>
      <c r="BX21" s="202"/>
      <c r="BY21" s="202"/>
      <c r="BZ21" s="202"/>
      <c r="CA21" s="202"/>
      <c r="CB21" s="202"/>
      <c r="CC21" s="202"/>
      <c r="CD21" s="202"/>
      <c r="CE21" s="202"/>
      <c r="CF21" s="202"/>
      <c r="CG21" s="202"/>
      <c r="CH21" s="202"/>
      <c r="CI21" s="202"/>
      <c r="CJ21" s="202"/>
      <c r="CK21" s="202"/>
      <c r="CL21" s="202"/>
      <c r="CM21" s="202"/>
      <c r="CN21" s="202"/>
      <c r="CO21" s="202"/>
      <c r="CP21" s="202"/>
      <c r="CQ21" s="202"/>
      <c r="CR21" s="202"/>
      <c r="CS21" s="202"/>
      <c r="CT21" s="202"/>
      <c r="CU21" s="202"/>
      <c r="CV21" s="202"/>
      <c r="CW21" s="202"/>
      <c r="CX21" s="202"/>
      <c r="CY21" s="202"/>
      <c r="CZ21" s="202"/>
      <c r="DA21" s="202"/>
      <c r="DB21" s="202"/>
      <c r="DC21" s="202"/>
      <c r="DD21" s="202"/>
      <c r="DE21" s="202"/>
      <c r="DF21" s="202"/>
      <c r="DG21" s="202"/>
      <c r="DH21" s="202"/>
      <c r="DI21" s="202"/>
      <c r="DJ21" s="202"/>
      <c r="DK21" s="202"/>
      <c r="DL21" s="202"/>
      <c r="DM21" s="202"/>
      <c r="DN21" s="202"/>
      <c r="DO21" s="202"/>
      <c r="DP21" s="202"/>
      <c r="DQ21" s="202"/>
      <c r="DR21" s="202"/>
      <c r="DS21" s="202"/>
      <c r="DT21" s="202"/>
      <c r="DU21" s="202"/>
      <c r="DV21" s="202"/>
      <c r="DW21" s="202"/>
      <c r="DX21" s="202"/>
      <c r="DY21" s="202"/>
      <c r="DZ21" s="202"/>
      <c r="EA21" s="202"/>
      <c r="EB21" s="202"/>
      <c r="EC21" s="202"/>
      <c r="ED21" s="202"/>
      <c r="EE21" s="202"/>
      <c r="EF21" s="202"/>
      <c r="EG21" s="202"/>
      <c r="EH21" s="202"/>
      <c r="EI21" s="202"/>
      <c r="EJ21" s="202"/>
      <c r="EK21" s="202"/>
      <c r="EL21" s="202"/>
      <c r="EM21" s="202"/>
      <c r="EN21" s="202"/>
      <c r="EO21" s="202"/>
      <c r="EP21" s="202"/>
      <c r="EQ21" s="202"/>
      <c r="ER21" s="202"/>
      <c r="ES21" s="202"/>
      <c r="ET21" s="202"/>
      <c r="EU21" s="202"/>
      <c r="EV21" s="202"/>
      <c r="EW21" s="202"/>
      <c r="EX21" s="202"/>
      <c r="EY21" s="202"/>
      <c r="EZ21" s="202"/>
      <c r="FA21" s="202"/>
      <c r="FB21" s="202"/>
      <c r="FC21" s="202"/>
      <c r="FD21" s="202"/>
      <c r="FE21" s="202"/>
      <c r="FF21" s="202"/>
      <c r="FG21" s="202"/>
      <c r="FH21" s="202"/>
      <c r="FI21" s="202"/>
      <c r="FJ21" s="202"/>
      <c r="FK21" s="202"/>
      <c r="FL21" s="202"/>
      <c r="FM21" s="202"/>
      <c r="FN21" s="202"/>
      <c r="FO21" s="202"/>
      <c r="FP21" s="202"/>
      <c r="FQ21" s="202"/>
      <c r="FR21" s="202"/>
      <c r="FS21" s="202"/>
      <c r="FT21" s="202"/>
      <c r="FU21" s="202"/>
      <c r="FV21" s="202"/>
      <c r="FW21" s="202"/>
      <c r="FX21" s="202"/>
      <c r="FY21" s="202"/>
      <c r="FZ21" s="202"/>
      <c r="GA21" s="202"/>
      <c r="GB21" s="202"/>
      <c r="GC21" s="202"/>
      <c r="GD21" s="202"/>
      <c r="GE21" s="202"/>
      <c r="GF21" s="202"/>
      <c r="GG21" s="202"/>
      <c r="GH21" s="202"/>
      <c r="GI21" s="202"/>
      <c r="GJ21" s="202"/>
      <c r="GK21" s="202"/>
      <c r="GL21" s="202"/>
      <c r="GM21" s="202"/>
      <c r="GN21" s="202"/>
      <c r="GO21" s="202"/>
      <c r="GP21" s="202"/>
      <c r="GQ21" s="202"/>
      <c r="GR21" s="202"/>
      <c r="GS21" s="202"/>
      <c r="GT21" s="202"/>
      <c r="GU21" s="202"/>
      <c r="GV21" s="202"/>
      <c r="GW21" s="202"/>
      <c r="GX21" s="202"/>
      <c r="GY21" s="202"/>
      <c r="GZ21" s="202"/>
      <c r="HA21" s="202"/>
      <c r="HB21" s="202"/>
      <c r="HC21" s="202"/>
      <c r="HD21" s="202"/>
      <c r="HE21" s="202"/>
      <c r="HF21" s="202"/>
      <c r="HG21" s="202"/>
      <c r="HH21" s="202"/>
      <c r="HI21" s="202"/>
      <c r="HJ21" s="202"/>
      <c r="HK21" s="202"/>
      <c r="HL21" s="202"/>
      <c r="HM21" s="202"/>
      <c r="HN21" s="202"/>
      <c r="HO21" s="202"/>
      <c r="HP21" s="202"/>
      <c r="HQ21" s="202"/>
      <c r="HR21" s="202"/>
      <c r="HS21" s="202"/>
      <c r="HT21" s="202"/>
      <c r="HU21" s="202"/>
      <c r="HV21" s="202"/>
      <c r="HW21" s="202"/>
      <c r="HX21" s="202"/>
      <c r="HY21" s="202"/>
      <c r="HZ21" s="202"/>
      <c r="IA21" s="202"/>
      <c r="IB21" s="202"/>
      <c r="IC21" s="202"/>
      <c r="ID21" s="202"/>
      <c r="IE21" s="202"/>
      <c r="IF21" s="202"/>
      <c r="IG21" s="202"/>
      <c r="IH21" s="202"/>
      <c r="II21" s="202"/>
      <c r="IJ21" s="202"/>
      <c r="IK21" s="202"/>
      <c r="IL21" s="202"/>
      <c r="IM21" s="202"/>
      <c r="IN21" s="202"/>
      <c r="IO21" s="202"/>
      <c r="IP21" s="202"/>
      <c r="IQ21" s="202"/>
      <c r="IR21" s="202"/>
      <c r="IS21" s="202"/>
      <c r="IT21" s="202"/>
      <c r="IU21" s="202"/>
      <c r="IV21" s="202"/>
      <c r="IW21" s="202"/>
      <c r="IX21" s="202"/>
      <c r="IY21" s="202"/>
    </row>
    <row r="22" spans="1:259" ht="21" customHeight="1" thickTop="1" x14ac:dyDescent="0.3">
      <c r="A22" s="207" t="s">
        <v>326</v>
      </c>
      <c r="B22" s="208">
        <v>94.737918809959623</v>
      </c>
      <c r="C22" s="209">
        <v>102.73838823752313</v>
      </c>
      <c r="D22" s="210">
        <v>101.43936245103373</v>
      </c>
      <c r="E22" s="211">
        <v>98.654769728040677</v>
      </c>
      <c r="F22" s="210">
        <v>98.477598546775781</v>
      </c>
      <c r="G22" s="210">
        <v>104.13356210149894</v>
      </c>
      <c r="H22" s="211">
        <v>94.019346919312369</v>
      </c>
      <c r="I22" s="212">
        <v>101.57348477901897</v>
      </c>
      <c r="J22" s="210">
        <v>100.27546376449612</v>
      </c>
      <c r="K22" s="210">
        <v>97.951228427638043</v>
      </c>
      <c r="L22" s="213">
        <v>115.80013587633482</v>
      </c>
      <c r="M22" s="212">
        <v>97.518140836779992</v>
      </c>
      <c r="N22" s="210">
        <v>103.02905735463368</v>
      </c>
      <c r="O22" s="214"/>
      <c r="P22" s="214"/>
      <c r="S22" s="215">
        <v>114.85353837518042</v>
      </c>
    </row>
    <row r="23" spans="1:259" ht="21" customHeight="1" x14ac:dyDescent="0.35">
      <c r="A23" s="207" t="s">
        <v>348</v>
      </c>
      <c r="B23" s="208">
        <v>96.210999999999999</v>
      </c>
      <c r="C23" s="216">
        <v>102.73865086831779</v>
      </c>
      <c r="D23" s="212">
        <v>101.16967360625542</v>
      </c>
      <c r="E23" s="211">
        <v>97.913705235409708</v>
      </c>
      <c r="F23" s="212">
        <v>98.357114893671167</v>
      </c>
      <c r="G23" s="212">
        <v>105.15186373734151</v>
      </c>
      <c r="H23" s="211">
        <v>95.433000000000007</v>
      </c>
      <c r="I23" s="212">
        <v>101.64652792543183</v>
      </c>
      <c r="J23" s="212">
        <v>100.03232951947703</v>
      </c>
      <c r="K23" s="212">
        <v>97.265479930285437</v>
      </c>
      <c r="L23" s="213">
        <v>116.62</v>
      </c>
      <c r="M23" s="212">
        <v>97.383425884790029</v>
      </c>
      <c r="N23" s="212">
        <v>103.96559461512427</v>
      </c>
      <c r="O23" s="214"/>
      <c r="P23" s="214"/>
      <c r="S23" s="215">
        <v>115.67100000000001</v>
      </c>
      <c r="W23" s="217"/>
      <c r="X23" s="217"/>
      <c r="Y23" s="218"/>
      <c r="Z23" s="218"/>
      <c r="AA23" s="218"/>
      <c r="AB23" s="218"/>
      <c r="AC23" s="218"/>
      <c r="AD23" s="218"/>
    </row>
    <row r="24" spans="1:259" ht="21" customHeight="1" x14ac:dyDescent="0.35">
      <c r="A24" s="207" t="s">
        <v>370</v>
      </c>
      <c r="B24" s="208">
        <v>101.71579294789962</v>
      </c>
      <c r="C24" s="216">
        <v>102.44049461147573</v>
      </c>
      <c r="D24" s="212">
        <v>100.76579694966836</v>
      </c>
      <c r="E24" s="211">
        <v>98.938928840786545</v>
      </c>
      <c r="F24" s="212">
        <v>99.268748870177319</v>
      </c>
      <c r="G24" s="212">
        <v>108.244</v>
      </c>
      <c r="H24" s="211">
        <v>100.75034493403408</v>
      </c>
      <c r="I24" s="212">
        <v>101.36674518189281</v>
      </c>
      <c r="J24" s="212">
        <v>99.644881890932453</v>
      </c>
      <c r="K24" s="212">
        <v>98.27801862911069</v>
      </c>
      <c r="L24" s="213">
        <v>117.11517813155814</v>
      </c>
      <c r="M24" s="212">
        <v>98.26475998089154</v>
      </c>
      <c r="N24" s="212">
        <v>106.98</v>
      </c>
      <c r="O24" s="214"/>
      <c r="P24" s="214"/>
      <c r="S24" s="215">
        <v>116.107</v>
      </c>
      <c r="W24" s="217"/>
      <c r="X24" s="217"/>
      <c r="Y24" s="218"/>
      <c r="Z24" s="218"/>
      <c r="AA24" s="218"/>
      <c r="AB24" s="218"/>
      <c r="AC24" s="218"/>
      <c r="AD24" s="218"/>
    </row>
    <row r="25" spans="1:259" ht="21" customHeight="1" x14ac:dyDescent="0.35">
      <c r="A25" s="207" t="s">
        <v>392</v>
      </c>
      <c r="B25" s="208">
        <v>103.71112839443641</v>
      </c>
      <c r="C25" s="216">
        <v>102.25544714272516</v>
      </c>
      <c r="D25" s="212">
        <v>100.61035138373633</v>
      </c>
      <c r="E25" s="211">
        <v>100.29254514367878</v>
      </c>
      <c r="F25" s="212">
        <v>99.827113844060406</v>
      </c>
      <c r="G25" s="212">
        <v>111.15900000000001</v>
      </c>
      <c r="H25" s="211">
        <v>102.70931358524788</v>
      </c>
      <c r="I25" s="212">
        <v>101.26522130614501</v>
      </c>
      <c r="J25" s="212">
        <v>99.482216284022826</v>
      </c>
      <c r="K25" s="212">
        <v>99.607019740310605</v>
      </c>
      <c r="L25" s="213">
        <v>118.14425005401736</v>
      </c>
      <c r="M25" s="212">
        <v>98.807741612076299</v>
      </c>
      <c r="N25" s="212">
        <v>109.756</v>
      </c>
      <c r="O25" s="214"/>
      <c r="P25" s="214"/>
      <c r="S25" s="215">
        <v>117.16104690995613</v>
      </c>
      <c r="W25" s="217"/>
      <c r="X25" s="217"/>
      <c r="Y25" s="218"/>
      <c r="Z25" s="218"/>
      <c r="AA25" s="218"/>
      <c r="AB25" s="218"/>
      <c r="AC25" s="218"/>
      <c r="AD25" s="218"/>
    </row>
    <row r="26" spans="1:259" ht="21" customHeight="1" x14ac:dyDescent="0.35">
      <c r="A26" s="207" t="s">
        <v>414</v>
      </c>
      <c r="B26" s="208">
        <v>101.95610917623981</v>
      </c>
      <c r="C26" s="216">
        <v>102.47001054111433</v>
      </c>
      <c r="D26" s="212">
        <v>100.1560873387557</v>
      </c>
      <c r="E26" s="211">
        <v>101.09088203153472</v>
      </c>
      <c r="F26" s="212">
        <v>100.43219663485856</v>
      </c>
      <c r="G26" s="212">
        <v>112.08617049194399</v>
      </c>
      <c r="H26" s="211">
        <v>101.07428014520794</v>
      </c>
      <c r="I26" s="212">
        <v>101.44726741717416</v>
      </c>
      <c r="J26" s="212">
        <v>99.125093726162604</v>
      </c>
      <c r="K26" s="212">
        <v>100.26318551784618</v>
      </c>
      <c r="L26" s="213">
        <v>119.03997999397988</v>
      </c>
      <c r="M26" s="212">
        <v>99.375809846115743</v>
      </c>
      <c r="N26" s="212">
        <v>110.68967785672623</v>
      </c>
      <c r="O26" s="214"/>
      <c r="P26" s="214"/>
      <c r="S26" s="215">
        <v>118.12024594570676</v>
      </c>
      <c r="W26" s="217"/>
      <c r="X26" s="217"/>
      <c r="Y26" s="218"/>
      <c r="Z26" s="218"/>
      <c r="AA26" s="218"/>
      <c r="AB26" s="218"/>
      <c r="AC26" s="218"/>
      <c r="AD26" s="218"/>
    </row>
    <row r="27" spans="1:259" ht="21" customHeight="1" x14ac:dyDescent="0.35">
      <c r="A27" s="207" t="s">
        <v>436</v>
      </c>
      <c r="B27" s="208">
        <v>102.35499057640519</v>
      </c>
      <c r="C27" s="216">
        <v>103.07229018001219</v>
      </c>
      <c r="D27" s="212">
        <v>100.20295664491925</v>
      </c>
      <c r="E27" s="211">
        <v>100.33128058828726</v>
      </c>
      <c r="F27" s="212">
        <v>101.70660039078759</v>
      </c>
      <c r="G27" s="212">
        <v>113.29173074796218</v>
      </c>
      <c r="H27" s="211">
        <v>101.46845901364026</v>
      </c>
      <c r="I27" s="212">
        <v>102.01923611174684</v>
      </c>
      <c r="J27" s="212">
        <v>99.22604815248927</v>
      </c>
      <c r="K27" s="212">
        <v>99.445037499595529</v>
      </c>
      <c r="L27" s="213">
        <v>120.38856682275112</v>
      </c>
      <c r="M27" s="212">
        <v>100.64871975204335</v>
      </c>
      <c r="N27" s="212">
        <v>112.02142620011564</v>
      </c>
      <c r="O27" s="214"/>
      <c r="P27" s="214"/>
      <c r="S27" s="215">
        <v>119.44345569831705</v>
      </c>
      <c r="W27" s="217"/>
      <c r="X27" s="217"/>
      <c r="Y27" s="218"/>
      <c r="Z27" s="218"/>
      <c r="AA27" s="218"/>
      <c r="AB27" s="218"/>
      <c r="AC27" s="218"/>
      <c r="AD27" s="218"/>
    </row>
    <row r="28" spans="1:259" ht="21" customHeight="1" x14ac:dyDescent="0.35">
      <c r="A28" s="207" t="s">
        <v>458</v>
      </c>
      <c r="B28" s="208">
        <v>102.60849631914677</v>
      </c>
      <c r="C28" s="216">
        <v>102.51726042962261</v>
      </c>
      <c r="D28" s="212">
        <v>99.585322523847651</v>
      </c>
      <c r="E28" s="211">
        <v>99.847144337529343</v>
      </c>
      <c r="F28" s="212">
        <v>102.5662916951776</v>
      </c>
      <c r="G28" s="212">
        <v>114.17657036135158</v>
      </c>
      <c r="H28" s="211">
        <v>101.65930113841726</v>
      </c>
      <c r="I28" s="212">
        <v>101.42955937557241</v>
      </c>
      <c r="J28" s="212">
        <v>98.677234773448191</v>
      </c>
      <c r="K28" s="212">
        <v>98.95703669111623</v>
      </c>
      <c r="L28" s="213">
        <v>124.17264578806252</v>
      </c>
      <c r="M28" s="212">
        <v>101.5014330102958</v>
      </c>
      <c r="N28" s="212">
        <v>112.96607655497397</v>
      </c>
      <c r="O28" s="214"/>
      <c r="P28" s="214"/>
      <c r="S28" s="215">
        <v>123.10118112775565</v>
      </c>
      <c r="W28" s="217"/>
      <c r="X28" s="217"/>
      <c r="Y28" s="218"/>
      <c r="Z28" s="218"/>
      <c r="AA28" s="218"/>
      <c r="AB28" s="218"/>
      <c r="AC28" s="218"/>
      <c r="AD28" s="218"/>
    </row>
    <row r="29" spans="1:259" ht="21" customHeight="1" x14ac:dyDescent="0.35">
      <c r="A29" s="207" t="s">
        <v>480</v>
      </c>
      <c r="B29" s="208">
        <v>102.73851872720978</v>
      </c>
      <c r="C29" s="216">
        <v>102.43849299884032</v>
      </c>
      <c r="D29" s="212">
        <v>97.637511542623855</v>
      </c>
      <c r="E29" s="211">
        <v>99.236999999999995</v>
      </c>
      <c r="F29" s="212">
        <v>101.87260035635678</v>
      </c>
      <c r="G29" s="212">
        <v>114.82835540841782</v>
      </c>
      <c r="H29" s="211">
        <v>101.79757147447361</v>
      </c>
      <c r="I29" s="212">
        <v>101.40410179394334</v>
      </c>
      <c r="J29" s="212">
        <v>96.802575193615709</v>
      </c>
      <c r="K29" s="212">
        <v>98.295000000000002</v>
      </c>
      <c r="L29" s="213">
        <v>123.67013193462316</v>
      </c>
      <c r="M29" s="212">
        <v>100.73812540664417</v>
      </c>
      <c r="N29" s="212">
        <v>113.70620298898761</v>
      </c>
      <c r="O29" s="214"/>
      <c r="P29" s="214"/>
      <c r="S29" s="215">
        <v>122.57665297908235</v>
      </c>
      <c r="W29" s="217"/>
      <c r="X29" s="217"/>
      <c r="Y29" s="218"/>
      <c r="Z29" s="218"/>
      <c r="AA29" s="218"/>
      <c r="AB29" s="218"/>
      <c r="AC29" s="218"/>
      <c r="AD29" s="218"/>
    </row>
    <row r="30" spans="1:259" ht="21" customHeight="1" x14ac:dyDescent="0.35">
      <c r="A30" s="207" t="s">
        <v>502</v>
      </c>
      <c r="B30" s="208">
        <v>102.63201681881311</v>
      </c>
      <c r="C30" s="216">
        <v>102.40764068821674</v>
      </c>
      <c r="D30" s="212">
        <v>97.998073374630408</v>
      </c>
      <c r="E30" s="211">
        <v>99.10997636987851</v>
      </c>
      <c r="F30" s="212">
        <v>102.54300000000001</v>
      </c>
      <c r="G30" s="212">
        <v>114.92785136574095</v>
      </c>
      <c r="H30" s="211">
        <v>101.67143187984422</v>
      </c>
      <c r="I30" s="212">
        <v>101.36497577968058</v>
      </c>
      <c r="J30" s="212">
        <v>97.193241286672063</v>
      </c>
      <c r="K30" s="212">
        <v>98.169849656059029</v>
      </c>
      <c r="L30" s="213">
        <v>123.44626760018313</v>
      </c>
      <c r="M30" s="212">
        <v>101.39386651307893</v>
      </c>
      <c r="N30" s="212">
        <v>113.80953570568279</v>
      </c>
      <c r="O30" s="214"/>
      <c r="P30" s="214"/>
      <c r="S30" s="215">
        <v>122.36311906353838</v>
      </c>
      <c r="W30" s="217"/>
      <c r="X30" s="217"/>
      <c r="Y30" s="218"/>
      <c r="Z30" s="218"/>
      <c r="AA30" s="218"/>
      <c r="AB30" s="218"/>
      <c r="AC30" s="218"/>
      <c r="AD30" s="218"/>
    </row>
    <row r="31" spans="1:259" ht="21" customHeight="1" x14ac:dyDescent="0.35">
      <c r="A31" s="207" t="s">
        <v>524</v>
      </c>
      <c r="B31" s="208">
        <v>103.51468831296991</v>
      </c>
      <c r="C31" s="216">
        <v>102.01227132763577</v>
      </c>
      <c r="D31" s="212">
        <v>99.274416997219973</v>
      </c>
      <c r="E31" s="211">
        <v>99.251917723176192</v>
      </c>
      <c r="F31" s="212">
        <v>103.06752295850244</v>
      </c>
      <c r="G31" s="212">
        <v>115.09218709173999</v>
      </c>
      <c r="H31" s="211">
        <v>102.55535930736713</v>
      </c>
      <c r="I31" s="212">
        <v>100.91476435259716</v>
      </c>
      <c r="J31" s="212">
        <v>98.403596188290194</v>
      </c>
      <c r="K31" s="212">
        <v>98.282291059478894</v>
      </c>
      <c r="L31" s="213"/>
      <c r="M31" s="212">
        <v>101.92671571459231</v>
      </c>
      <c r="N31" s="212">
        <v>113.97144502344882</v>
      </c>
      <c r="O31" s="214"/>
      <c r="P31" s="214"/>
      <c r="S31" s="215"/>
      <c r="W31" s="217"/>
      <c r="X31" s="217"/>
      <c r="Y31" s="218"/>
      <c r="Z31" s="218"/>
      <c r="AA31" s="218"/>
      <c r="AB31" s="218"/>
      <c r="AC31" s="218"/>
      <c r="AD31" s="218"/>
    </row>
    <row r="32" spans="1:259" ht="21" customHeight="1" x14ac:dyDescent="0.35">
      <c r="A32" s="207" t="s">
        <v>542</v>
      </c>
      <c r="B32" s="208">
        <v>103.54696125855827</v>
      </c>
      <c r="C32" s="216">
        <v>101.79157685264082</v>
      </c>
      <c r="D32" s="212">
        <v>99.518556273527452</v>
      </c>
      <c r="E32" s="211">
        <v>99.044451151655366</v>
      </c>
      <c r="F32" s="212">
        <v>103.58255230463421</v>
      </c>
      <c r="G32" s="212">
        <v>115.80200000000001</v>
      </c>
      <c r="H32" s="211">
        <v>102.44539028562762</v>
      </c>
      <c r="I32" s="212">
        <v>100.64807189397591</v>
      </c>
      <c r="J32" s="212">
        <v>98.627486026052807</v>
      </c>
      <c r="K32" s="212">
        <v>98.060493348777598</v>
      </c>
      <c r="L32" s="213"/>
      <c r="M32" s="212">
        <v>102.4498080579602</v>
      </c>
      <c r="N32" s="212">
        <v>114.73399999999999</v>
      </c>
      <c r="O32" s="214"/>
      <c r="P32" s="214"/>
      <c r="S32" s="215"/>
      <c r="W32" s="217"/>
      <c r="X32" s="217"/>
      <c r="Y32" s="218"/>
      <c r="Z32" s="218"/>
      <c r="AA32" s="218"/>
      <c r="AB32" s="218"/>
      <c r="AC32" s="218"/>
      <c r="AD32" s="218"/>
    </row>
    <row r="33" spans="1:30" ht="21" customHeight="1" thickBot="1" x14ac:dyDescent="0.4">
      <c r="A33" s="219" t="s">
        <v>559</v>
      </c>
      <c r="B33" s="220">
        <v>103.27912448679528</v>
      </c>
      <c r="C33" s="221">
        <v>101.47809267147052</v>
      </c>
      <c r="D33" s="222">
        <v>99.39018716355227</v>
      </c>
      <c r="E33" s="223">
        <v>98.417032402145367</v>
      </c>
      <c r="F33" s="222">
        <v>104.03530920455677</v>
      </c>
      <c r="G33" s="222">
        <v>116.04919557946442</v>
      </c>
      <c r="H33" s="223">
        <v>102.18122262017602</v>
      </c>
      <c r="I33" s="222">
        <v>100.28482593603852</v>
      </c>
      <c r="J33" s="222">
        <v>98.558842862728198</v>
      </c>
      <c r="K33" s="222">
        <v>97.431023684823572</v>
      </c>
      <c r="L33" s="224"/>
      <c r="M33" s="222">
        <v>102.93241528596204</v>
      </c>
      <c r="N33" s="222">
        <v>115.09401356272653</v>
      </c>
      <c r="O33" s="205"/>
      <c r="P33" s="205"/>
      <c r="Q33" s="225"/>
      <c r="R33" s="225"/>
      <c r="S33" s="226"/>
      <c r="W33" s="217"/>
      <c r="X33" s="217"/>
      <c r="Y33" s="218"/>
      <c r="Z33" s="218"/>
      <c r="AA33" s="218"/>
      <c r="AB33" s="218"/>
      <c r="AC33" s="218"/>
      <c r="AD33" s="218"/>
    </row>
    <row r="34" spans="1:30" ht="16.5" customHeight="1" thickTop="1" x14ac:dyDescent="0.25">
      <c r="A34" s="227" t="s">
        <v>582</v>
      </c>
      <c r="B34" s="228"/>
    </row>
    <row r="35" spans="1:30" s="195" customFormat="1" ht="46.5" customHeight="1" x14ac:dyDescent="0.25">
      <c r="A35" s="3505" t="s">
        <v>583</v>
      </c>
      <c r="B35" s="3505"/>
      <c r="C35" s="3505"/>
      <c r="D35" s="3505"/>
      <c r="E35" s="3505"/>
      <c r="F35" s="3505"/>
      <c r="G35" s="3505"/>
      <c r="H35" s="3505"/>
      <c r="I35" s="3505"/>
      <c r="J35" s="3505"/>
      <c r="K35" s="3505"/>
      <c r="L35" s="3505"/>
      <c r="M35" s="3505"/>
      <c r="N35" s="3505"/>
      <c r="O35" s="3505"/>
      <c r="P35" s="3505"/>
      <c r="Q35" s="3505"/>
      <c r="R35" s="3505"/>
      <c r="S35" s="3505"/>
    </row>
    <row r="36" spans="1:30" s="195" customFormat="1" ht="29.25" customHeight="1" x14ac:dyDescent="0.25">
      <c r="A36" s="3505" t="s">
        <v>584</v>
      </c>
      <c r="B36" s="3505"/>
      <c r="C36" s="3505"/>
      <c r="D36" s="3505"/>
      <c r="E36" s="3505"/>
      <c r="F36" s="3505"/>
      <c r="G36" s="3505"/>
      <c r="H36" s="3505"/>
      <c r="I36" s="3505"/>
      <c r="J36" s="3505"/>
      <c r="K36" s="3505"/>
      <c r="L36" s="3505"/>
      <c r="M36" s="3505"/>
      <c r="N36" s="3505"/>
      <c r="O36" s="3505"/>
      <c r="P36" s="3505"/>
      <c r="Q36" s="3505"/>
      <c r="R36" s="3505"/>
      <c r="S36" s="3505"/>
    </row>
    <row r="37" spans="1:30" s="195" customFormat="1" ht="47.25" customHeight="1" x14ac:dyDescent="0.25">
      <c r="A37" s="3505" t="s">
        <v>585</v>
      </c>
      <c r="B37" s="3505"/>
      <c r="C37" s="3505"/>
      <c r="D37" s="3505"/>
      <c r="E37" s="3505"/>
      <c r="F37" s="3505"/>
      <c r="G37" s="3505"/>
      <c r="H37" s="3505"/>
      <c r="I37" s="3505"/>
      <c r="J37" s="3505"/>
      <c r="K37" s="3505"/>
      <c r="L37" s="3505"/>
      <c r="M37" s="3505"/>
      <c r="N37" s="3505"/>
      <c r="O37" s="3505"/>
      <c r="P37" s="3505"/>
      <c r="Q37" s="3505"/>
      <c r="R37" s="3505"/>
      <c r="S37" s="3505"/>
    </row>
    <row r="38" spans="1:30" s="195" customFormat="1" ht="15" customHeight="1" x14ac:dyDescent="0.25">
      <c r="A38" s="3505" t="s">
        <v>586</v>
      </c>
      <c r="B38" s="3505"/>
      <c r="C38" s="3505"/>
      <c r="D38" s="3505"/>
      <c r="E38" s="3505"/>
      <c r="F38" s="3505"/>
      <c r="G38" s="3505"/>
      <c r="H38" s="3505"/>
      <c r="I38" s="3505"/>
      <c r="J38" s="3505"/>
      <c r="K38" s="3505"/>
      <c r="L38" s="3505"/>
      <c r="M38" s="3505"/>
      <c r="N38" s="3505"/>
      <c r="O38" s="3505"/>
      <c r="P38" s="3505"/>
      <c r="Q38" s="3505"/>
      <c r="R38" s="3505"/>
      <c r="S38" s="3505"/>
    </row>
    <row r="39" spans="1:30" s="195" customFormat="1" ht="16.5" customHeight="1" x14ac:dyDescent="0.25">
      <c r="A39" s="229" t="s">
        <v>587</v>
      </c>
      <c r="B39" s="230"/>
      <c r="C39" s="230"/>
      <c r="D39" s="230"/>
      <c r="E39" s="230"/>
      <c r="F39" s="230"/>
      <c r="G39" s="230"/>
      <c r="H39" s="230"/>
      <c r="I39" s="230"/>
      <c r="J39" s="230"/>
      <c r="K39" s="230"/>
      <c r="L39" s="230"/>
      <c r="M39" s="230"/>
      <c r="N39" s="230"/>
      <c r="O39" s="230"/>
      <c r="P39" s="231"/>
      <c r="Q39" s="231"/>
      <c r="R39" s="231"/>
      <c r="S39" s="231"/>
    </row>
    <row r="40" spans="1:30" s="195" customFormat="1" ht="4.5" customHeight="1" x14ac:dyDescent="0.25"/>
    <row r="41" spans="1:30" s="195" customFormat="1" ht="16.5" customHeight="1" x14ac:dyDescent="0.25">
      <c r="A41" s="197" t="s">
        <v>50</v>
      </c>
    </row>
    <row r="42" spans="1:30" s="195" customFormat="1" ht="15" customHeight="1" x14ac:dyDescent="0.25">
      <c r="A42" s="197"/>
    </row>
    <row r="51" spans="27:32" ht="45.75" customHeight="1" x14ac:dyDescent="0.55000000000000004">
      <c r="AA51" s="232"/>
      <c r="AB51" s="232"/>
      <c r="AC51" s="232"/>
      <c r="AD51" s="232"/>
      <c r="AE51" s="232"/>
      <c r="AF51" s="233"/>
    </row>
    <row r="52" spans="27:32" ht="45.75" customHeight="1" x14ac:dyDescent="0.55000000000000004">
      <c r="AA52" s="233"/>
      <c r="AB52" s="233"/>
      <c r="AC52" s="233"/>
      <c r="AD52" s="233"/>
      <c r="AE52" s="233"/>
      <c r="AF52" s="233"/>
    </row>
    <row r="53" spans="27:32" ht="45.75" customHeight="1" x14ac:dyDescent="0.55000000000000004">
      <c r="AA53" s="232"/>
      <c r="AB53" s="232"/>
      <c r="AC53" s="232"/>
      <c r="AD53" s="233"/>
      <c r="AE53" s="233"/>
      <c r="AF53" s="233"/>
    </row>
    <row r="95" spans="1:1" x14ac:dyDescent="0.25">
      <c r="A95" s="234">
        <v>44013</v>
      </c>
    </row>
  </sheetData>
  <mergeCells count="12">
    <mergeCell ref="A35:S35"/>
    <mergeCell ref="A36:S36"/>
    <mergeCell ref="A37:S37"/>
    <mergeCell ref="A38:S38"/>
    <mergeCell ref="A1:V1"/>
    <mergeCell ref="A2:A3"/>
    <mergeCell ref="F2:L2"/>
    <mergeCell ref="M2:S2"/>
    <mergeCell ref="T2:V2"/>
    <mergeCell ref="A20:A21"/>
    <mergeCell ref="F20:L20"/>
    <mergeCell ref="M20:S20"/>
  </mergeCells>
  <pageMargins left="0.75" right="0.75" top="0.75" bottom="0.75" header="0.31496062992125984" footer="0"/>
  <pageSetup paperSize="9" scale="76"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73"/>
  <sheetViews>
    <sheetView showGridLines="0" zoomScale="70" zoomScaleNormal="70" zoomScaleSheetLayoutView="90" workbookViewId="0">
      <pane xSplit="1" ySplit="2" topLeftCell="B3" activePane="bottomRight" state="frozen"/>
      <selection activeCell="R21" sqref="R21"/>
      <selection pane="topRight" activeCell="R21" sqref="R21"/>
      <selection pane="bottomLeft" activeCell="R21" sqref="R21"/>
      <selection pane="bottomRight"/>
    </sheetView>
  </sheetViews>
  <sheetFormatPr defaultColWidth="11.140625" defaultRowHeight="14.25" x14ac:dyDescent="0.25"/>
  <cols>
    <col min="1" max="1" width="14.42578125" style="238" customWidth="1"/>
    <col min="2" max="10" width="15.85546875" style="239" customWidth="1"/>
    <col min="11" max="11" width="2.140625" style="238" customWidth="1"/>
    <col min="12" max="12" width="15.85546875" style="238" customWidth="1"/>
    <col min="13" max="16384" width="11.140625" style="238"/>
  </cols>
  <sheetData>
    <row r="1" spans="1:42" s="237" customFormat="1" ht="18.75" x14ac:dyDescent="0.3">
      <c r="A1" s="235" t="s">
        <v>588</v>
      </c>
      <c r="B1" s="236"/>
      <c r="C1" s="236"/>
      <c r="D1" s="236"/>
      <c r="E1" s="236"/>
      <c r="F1" s="236"/>
      <c r="G1" s="236"/>
      <c r="H1" s="236"/>
      <c r="I1" s="236"/>
      <c r="J1" s="236"/>
    </row>
    <row r="2" spans="1:42" ht="15" customHeight="1" thickBot="1" x14ac:dyDescent="0.3">
      <c r="J2" s="240" t="s">
        <v>589</v>
      </c>
    </row>
    <row r="3" spans="1:42" s="241" customFormat="1" ht="36" customHeight="1" thickTop="1" thickBot="1" x14ac:dyDescent="0.35">
      <c r="A3" s="3519" t="s">
        <v>590</v>
      </c>
      <c r="B3" s="3520" t="s">
        <v>51</v>
      </c>
      <c r="C3" s="3521"/>
      <c r="D3" s="3521"/>
      <c r="E3" s="3522"/>
      <c r="F3" s="3523" t="s">
        <v>52</v>
      </c>
      <c r="G3" s="3521"/>
      <c r="H3" s="3521"/>
      <c r="I3" s="3522"/>
      <c r="J3" s="3524" t="s">
        <v>591</v>
      </c>
    </row>
    <row r="4" spans="1:42" s="241" customFormat="1" ht="34.5" thickBot="1" x14ac:dyDescent="0.35">
      <c r="A4" s="3385"/>
      <c r="B4" s="242" t="s">
        <v>592</v>
      </c>
      <c r="C4" s="242" t="s">
        <v>593</v>
      </c>
      <c r="D4" s="243" t="s">
        <v>594</v>
      </c>
      <c r="E4" s="244" t="s">
        <v>595</v>
      </c>
      <c r="F4" s="245" t="s">
        <v>592</v>
      </c>
      <c r="G4" s="246" t="s">
        <v>593</v>
      </c>
      <c r="H4" s="243" t="s">
        <v>594</v>
      </c>
      <c r="I4" s="244" t="s">
        <v>595</v>
      </c>
      <c r="J4" s="3525"/>
    </row>
    <row r="5" spans="1:42" s="254" customFormat="1" ht="16.5" hidden="1" x14ac:dyDescent="0.3">
      <c r="A5" s="247">
        <v>42736</v>
      </c>
      <c r="B5" s="248">
        <v>71.367654999999999</v>
      </c>
      <c r="C5" s="248">
        <v>289.33946800000001</v>
      </c>
      <c r="D5" s="248">
        <v>41.882050999999997</v>
      </c>
      <c r="E5" s="249">
        <v>402.58917400000001</v>
      </c>
      <c r="F5" s="250">
        <v>59.816772</v>
      </c>
      <c r="G5" s="251">
        <v>274.81638600000002</v>
      </c>
      <c r="H5" s="248">
        <v>34.484924999999997</v>
      </c>
      <c r="I5" s="249">
        <v>369.11808300000001</v>
      </c>
      <c r="J5" s="252">
        <v>771.70725700000003</v>
      </c>
      <c r="K5" s="253"/>
    </row>
    <row r="6" spans="1:42" s="254" customFormat="1" ht="16.5" hidden="1" x14ac:dyDescent="0.3">
      <c r="A6" s="247">
        <v>42767</v>
      </c>
      <c r="B6" s="248">
        <v>57.361750999999998</v>
      </c>
      <c r="C6" s="248">
        <v>276.91411599999998</v>
      </c>
      <c r="D6" s="248">
        <v>52.701816000000001</v>
      </c>
      <c r="E6" s="249">
        <v>386.97768300000001</v>
      </c>
      <c r="F6" s="250">
        <v>55.249929999999999</v>
      </c>
      <c r="G6" s="251">
        <v>257.76967999999999</v>
      </c>
      <c r="H6" s="248">
        <v>52.240282999999998</v>
      </c>
      <c r="I6" s="249">
        <v>365.25989299999998</v>
      </c>
      <c r="J6" s="252">
        <v>752.23757599999999</v>
      </c>
      <c r="K6" s="253"/>
    </row>
    <row r="7" spans="1:42" s="254" customFormat="1" ht="16.5" hidden="1" x14ac:dyDescent="0.3">
      <c r="A7" s="247">
        <v>42795</v>
      </c>
      <c r="B7" s="248">
        <v>63.612163000000002</v>
      </c>
      <c r="C7" s="248">
        <v>379.050972</v>
      </c>
      <c r="D7" s="248">
        <v>71.474632</v>
      </c>
      <c r="E7" s="249">
        <v>514.13776700000005</v>
      </c>
      <c r="F7" s="250">
        <v>68.994236000000001</v>
      </c>
      <c r="G7" s="251">
        <v>364.20819399999999</v>
      </c>
      <c r="H7" s="248">
        <v>41.228223999999997</v>
      </c>
      <c r="I7" s="249">
        <v>474.430654</v>
      </c>
      <c r="J7" s="252">
        <v>988.56842100000006</v>
      </c>
      <c r="K7" s="253"/>
    </row>
    <row r="8" spans="1:42" s="254" customFormat="1" ht="16.5" hidden="1" x14ac:dyDescent="0.3">
      <c r="A8" s="247">
        <v>42826</v>
      </c>
      <c r="B8" s="248">
        <v>68.613151999999999</v>
      </c>
      <c r="C8" s="248">
        <v>330.79203000000001</v>
      </c>
      <c r="D8" s="248">
        <v>62.428151</v>
      </c>
      <c r="E8" s="249">
        <v>461.83333299999998</v>
      </c>
      <c r="F8" s="250">
        <v>58.792122999999997</v>
      </c>
      <c r="G8" s="251">
        <v>313.81417299999998</v>
      </c>
      <c r="H8" s="248">
        <v>48.777821000000003</v>
      </c>
      <c r="I8" s="249">
        <v>421.384117</v>
      </c>
      <c r="J8" s="252">
        <v>883.21744999999999</v>
      </c>
      <c r="K8" s="253"/>
    </row>
    <row r="9" spans="1:42" s="254" customFormat="1" ht="16.5" hidden="1" x14ac:dyDescent="0.3">
      <c r="A9" s="247">
        <v>42856</v>
      </c>
      <c r="B9" s="248">
        <v>72.503810000000001</v>
      </c>
      <c r="C9" s="248">
        <v>378.38616500000001</v>
      </c>
      <c r="D9" s="248">
        <v>57.808022000000001</v>
      </c>
      <c r="E9" s="249">
        <v>508.69799699999999</v>
      </c>
      <c r="F9" s="250">
        <v>59.019297999999999</v>
      </c>
      <c r="G9" s="251">
        <v>341.61657400000001</v>
      </c>
      <c r="H9" s="248">
        <v>49.06897</v>
      </c>
      <c r="I9" s="249">
        <v>449.70484199999999</v>
      </c>
      <c r="J9" s="252">
        <v>958.40283899999997</v>
      </c>
      <c r="K9" s="253"/>
    </row>
    <row r="10" spans="1:42" s="254" customFormat="1" ht="16.5" hidden="1" x14ac:dyDescent="0.3">
      <c r="A10" s="247">
        <v>42887</v>
      </c>
      <c r="B10" s="248">
        <v>66.184938000000002</v>
      </c>
      <c r="C10" s="248">
        <v>350.50716599999998</v>
      </c>
      <c r="D10" s="248">
        <v>38.529086999999997</v>
      </c>
      <c r="E10" s="249">
        <v>455.22119099999998</v>
      </c>
      <c r="F10" s="250">
        <v>57.685504999999999</v>
      </c>
      <c r="G10" s="251">
        <v>341.366918</v>
      </c>
      <c r="H10" s="248">
        <v>43.504510000000003</v>
      </c>
      <c r="I10" s="249">
        <v>442.55693300000001</v>
      </c>
      <c r="J10" s="252">
        <v>897.77812399999993</v>
      </c>
      <c r="K10" s="253"/>
    </row>
    <row r="11" spans="1:42" s="254" customFormat="1" ht="16.5" hidden="1" x14ac:dyDescent="0.3">
      <c r="A11" s="247">
        <v>42917</v>
      </c>
      <c r="B11" s="248">
        <v>73.515699999999995</v>
      </c>
      <c r="C11" s="248">
        <v>331.795051</v>
      </c>
      <c r="D11" s="248">
        <v>44.677889999999998</v>
      </c>
      <c r="E11" s="249">
        <v>449.98864099999997</v>
      </c>
      <c r="F11" s="250">
        <v>58.737918999999998</v>
      </c>
      <c r="G11" s="251">
        <v>338.86398300000002</v>
      </c>
      <c r="H11" s="248">
        <v>52.244236999999998</v>
      </c>
      <c r="I11" s="249">
        <v>449.84613899999999</v>
      </c>
      <c r="J11" s="252">
        <v>899.83477999999991</v>
      </c>
      <c r="K11" s="253"/>
    </row>
    <row r="12" spans="1:42" s="254" customFormat="1" ht="16.5" hidden="1" x14ac:dyDescent="0.3">
      <c r="A12" s="247">
        <v>42948</v>
      </c>
      <c r="B12" s="248">
        <v>77.874554000000003</v>
      </c>
      <c r="C12" s="248">
        <v>387.67308200000002</v>
      </c>
      <c r="D12" s="248">
        <v>45.719546000000001</v>
      </c>
      <c r="E12" s="249">
        <v>511.26718199999999</v>
      </c>
      <c r="F12" s="250">
        <v>66.945625000000007</v>
      </c>
      <c r="G12" s="251">
        <v>364.68825399999997</v>
      </c>
      <c r="H12" s="248">
        <v>65.449842000000004</v>
      </c>
      <c r="I12" s="249">
        <v>497.08372100000003</v>
      </c>
      <c r="J12" s="252">
        <v>1008.350903</v>
      </c>
      <c r="K12" s="253"/>
    </row>
    <row r="13" spans="1:42" s="254" customFormat="1" ht="16.5" hidden="1" x14ac:dyDescent="0.3">
      <c r="A13" s="247">
        <v>42979</v>
      </c>
      <c r="B13" s="248">
        <v>93.166347000000002</v>
      </c>
      <c r="C13" s="248">
        <v>308.56693799999999</v>
      </c>
      <c r="D13" s="248">
        <v>71.475893999999997</v>
      </c>
      <c r="E13" s="249">
        <v>473.20917900000001</v>
      </c>
      <c r="F13" s="250">
        <v>80.031735999999995</v>
      </c>
      <c r="G13" s="251">
        <v>306.74832800000001</v>
      </c>
      <c r="H13" s="248">
        <v>35.709784999999997</v>
      </c>
      <c r="I13" s="249">
        <v>422.48984899999999</v>
      </c>
      <c r="J13" s="252">
        <v>895.699028</v>
      </c>
      <c r="K13" s="253"/>
    </row>
    <row r="14" spans="1:42" s="254" customFormat="1" ht="16.5" hidden="1" x14ac:dyDescent="0.3">
      <c r="A14" s="247">
        <v>43009</v>
      </c>
      <c r="B14" s="248">
        <v>119.35103100000001</v>
      </c>
      <c r="C14" s="248">
        <v>270.10734000000002</v>
      </c>
      <c r="D14" s="248">
        <v>64.857467999999997</v>
      </c>
      <c r="E14" s="249">
        <v>454.31583899999998</v>
      </c>
      <c r="F14" s="250">
        <v>77.112645000000001</v>
      </c>
      <c r="G14" s="251">
        <v>291.41502800000001</v>
      </c>
      <c r="H14" s="248">
        <v>55.383313000000001</v>
      </c>
      <c r="I14" s="249">
        <v>423.91098599999998</v>
      </c>
      <c r="J14" s="252">
        <v>878.22682499999996</v>
      </c>
      <c r="K14" s="253"/>
    </row>
    <row r="15" spans="1:42" s="254" customFormat="1" ht="16.5" hidden="1" x14ac:dyDescent="0.3">
      <c r="A15" s="247">
        <v>43040</v>
      </c>
      <c r="B15" s="248">
        <v>125.355412</v>
      </c>
      <c r="C15" s="248">
        <v>306.77238399999999</v>
      </c>
      <c r="D15" s="248">
        <v>47.639401999999997</v>
      </c>
      <c r="E15" s="249">
        <v>479.76719800000001</v>
      </c>
      <c r="F15" s="250">
        <v>93.624217000000002</v>
      </c>
      <c r="G15" s="251">
        <v>321.632362</v>
      </c>
      <c r="H15" s="248">
        <v>51.963557999999999</v>
      </c>
      <c r="I15" s="249">
        <v>467.22013700000002</v>
      </c>
      <c r="J15" s="252">
        <v>946.98733500000003</v>
      </c>
      <c r="K15" s="253"/>
      <c r="AP15" s="254">
        <v>2347220</v>
      </c>
    </row>
    <row r="16" spans="1:42" s="254" customFormat="1" ht="16.5" hidden="1" x14ac:dyDescent="0.3">
      <c r="A16" s="247">
        <v>43070</v>
      </c>
      <c r="B16" s="248">
        <v>124.955371</v>
      </c>
      <c r="C16" s="248">
        <v>297.92553400000003</v>
      </c>
      <c r="D16" s="248">
        <v>44.847887999999998</v>
      </c>
      <c r="E16" s="249">
        <v>467.728793</v>
      </c>
      <c r="F16" s="250">
        <v>93.850972999999996</v>
      </c>
      <c r="G16" s="251">
        <v>334.70161400000001</v>
      </c>
      <c r="H16" s="248">
        <v>41.181113000000003</v>
      </c>
      <c r="I16" s="249">
        <v>469.7337</v>
      </c>
      <c r="J16" s="252">
        <v>937.46249299999999</v>
      </c>
      <c r="K16" s="253"/>
    </row>
    <row r="17" spans="1:11" s="254" customFormat="1" ht="16.5" hidden="1" x14ac:dyDescent="0.3">
      <c r="A17" s="255">
        <v>43101</v>
      </c>
      <c r="B17" s="256">
        <v>150.516728</v>
      </c>
      <c r="C17" s="256">
        <v>299.05342300000001</v>
      </c>
      <c r="D17" s="256">
        <v>79.451380999999998</v>
      </c>
      <c r="E17" s="257">
        <v>529.02153199999998</v>
      </c>
      <c r="F17" s="258">
        <v>78.575577999999993</v>
      </c>
      <c r="G17" s="259">
        <v>298.02306800000002</v>
      </c>
      <c r="H17" s="256">
        <v>80.451706000000001</v>
      </c>
      <c r="I17" s="257">
        <v>457.05035199999998</v>
      </c>
      <c r="J17" s="260">
        <v>986.07188399999995</v>
      </c>
      <c r="K17" s="253"/>
    </row>
    <row r="18" spans="1:11" s="254" customFormat="1" ht="16.5" hidden="1" x14ac:dyDescent="0.3">
      <c r="A18" s="247">
        <v>43132</v>
      </c>
      <c r="B18" s="248">
        <v>121.768311</v>
      </c>
      <c r="C18" s="248">
        <v>296.00142399999999</v>
      </c>
      <c r="D18" s="248">
        <v>79.163911999999996</v>
      </c>
      <c r="E18" s="249">
        <v>496.93364700000001</v>
      </c>
      <c r="F18" s="250">
        <v>88.185749999999999</v>
      </c>
      <c r="G18" s="251">
        <v>267.944368</v>
      </c>
      <c r="H18" s="248">
        <v>44.641824</v>
      </c>
      <c r="I18" s="249">
        <v>400.77194200000002</v>
      </c>
      <c r="J18" s="252">
        <v>897.70558900000003</v>
      </c>
      <c r="K18" s="253"/>
    </row>
    <row r="19" spans="1:11" s="254" customFormat="1" ht="16.5" hidden="1" x14ac:dyDescent="0.3">
      <c r="A19" s="247">
        <v>43160</v>
      </c>
      <c r="B19" s="248">
        <v>138.338875</v>
      </c>
      <c r="C19" s="248">
        <v>326.79253199999999</v>
      </c>
      <c r="D19" s="248">
        <v>77.53407</v>
      </c>
      <c r="E19" s="249">
        <v>542.66547700000001</v>
      </c>
      <c r="F19" s="250">
        <v>113.005797</v>
      </c>
      <c r="G19" s="251">
        <v>318.16151400000001</v>
      </c>
      <c r="H19" s="248">
        <v>28.454459</v>
      </c>
      <c r="I19" s="249">
        <v>459.62177000000003</v>
      </c>
      <c r="J19" s="252">
        <v>1002.287247</v>
      </c>
      <c r="K19" s="253"/>
    </row>
    <row r="20" spans="1:11" s="254" customFormat="1" ht="16.5" hidden="1" x14ac:dyDescent="0.3">
      <c r="A20" s="247">
        <v>43191</v>
      </c>
      <c r="B20" s="248">
        <v>153.169408</v>
      </c>
      <c r="C20" s="248">
        <v>301.75754999999998</v>
      </c>
      <c r="D20" s="248">
        <v>54.435308999999997</v>
      </c>
      <c r="E20" s="249">
        <v>509.36226700000003</v>
      </c>
      <c r="F20" s="250">
        <v>89.853261000000003</v>
      </c>
      <c r="G20" s="251">
        <v>265.09114199999999</v>
      </c>
      <c r="H20" s="248">
        <v>28.988994999999999</v>
      </c>
      <c r="I20" s="249">
        <v>383.93339799999995</v>
      </c>
      <c r="J20" s="252">
        <v>893.29566499999999</v>
      </c>
      <c r="K20" s="253"/>
    </row>
    <row r="21" spans="1:11" s="254" customFormat="1" ht="16.5" hidden="1" x14ac:dyDescent="0.3">
      <c r="A21" s="247">
        <v>43221</v>
      </c>
      <c r="B21" s="248">
        <v>165.61107899999999</v>
      </c>
      <c r="C21" s="248">
        <v>269.776388</v>
      </c>
      <c r="D21" s="248">
        <v>69.107675999999998</v>
      </c>
      <c r="E21" s="249">
        <v>504.49514299999998</v>
      </c>
      <c r="F21" s="250">
        <v>120.92001999999999</v>
      </c>
      <c r="G21" s="251">
        <v>335.93021900000002</v>
      </c>
      <c r="H21" s="248">
        <v>49.894365000000001</v>
      </c>
      <c r="I21" s="249">
        <v>506.74460399999998</v>
      </c>
      <c r="J21" s="252">
        <v>1011.239747</v>
      </c>
      <c r="K21" s="253"/>
    </row>
    <row r="22" spans="1:11" s="254" customFormat="1" ht="16.5" hidden="1" x14ac:dyDescent="0.3">
      <c r="A22" s="247">
        <v>43252</v>
      </c>
      <c r="B22" s="248">
        <v>129.69221300000001</v>
      </c>
      <c r="C22" s="248">
        <v>351.90395999999998</v>
      </c>
      <c r="D22" s="248">
        <v>66.163261000000006</v>
      </c>
      <c r="E22" s="249">
        <v>547.75943400000006</v>
      </c>
      <c r="F22" s="250">
        <v>147.20232899999999</v>
      </c>
      <c r="G22" s="251">
        <v>324.893507</v>
      </c>
      <c r="H22" s="248">
        <v>42.271627000000002</v>
      </c>
      <c r="I22" s="249">
        <v>514.36746299999993</v>
      </c>
      <c r="J22" s="252">
        <v>1062.1268970000001</v>
      </c>
      <c r="K22" s="253"/>
    </row>
    <row r="23" spans="1:11" s="254" customFormat="1" ht="16.5" hidden="1" x14ac:dyDescent="0.3">
      <c r="A23" s="247">
        <v>43282</v>
      </c>
      <c r="B23" s="248">
        <v>123.905057</v>
      </c>
      <c r="C23" s="248">
        <v>301.27023400000002</v>
      </c>
      <c r="D23" s="248">
        <v>41.162365999999999</v>
      </c>
      <c r="E23" s="249">
        <v>466.33765700000004</v>
      </c>
      <c r="F23" s="250">
        <v>113.239209</v>
      </c>
      <c r="G23" s="251">
        <v>348.41859599999998</v>
      </c>
      <c r="H23" s="248">
        <v>37.818241999999998</v>
      </c>
      <c r="I23" s="249">
        <v>499.47604699999999</v>
      </c>
      <c r="J23" s="252">
        <v>965.81370400000003</v>
      </c>
      <c r="K23" s="253"/>
    </row>
    <row r="24" spans="1:11" s="254" customFormat="1" ht="16.5" hidden="1" x14ac:dyDescent="0.3">
      <c r="A24" s="247">
        <v>43313</v>
      </c>
      <c r="B24" s="248">
        <v>153.415706</v>
      </c>
      <c r="C24" s="248">
        <v>270.624144</v>
      </c>
      <c r="D24" s="248">
        <v>102.182585</v>
      </c>
      <c r="E24" s="249">
        <v>526.22243500000002</v>
      </c>
      <c r="F24" s="250">
        <v>119.78712400000001</v>
      </c>
      <c r="G24" s="251">
        <v>368.63866200000001</v>
      </c>
      <c r="H24" s="248">
        <v>44.826334000000003</v>
      </c>
      <c r="I24" s="249">
        <v>533.25211999999999</v>
      </c>
      <c r="J24" s="252">
        <v>1059.474555</v>
      </c>
      <c r="K24" s="253"/>
    </row>
    <row r="25" spans="1:11" s="254" customFormat="1" ht="16.5" hidden="1" x14ac:dyDescent="0.3">
      <c r="A25" s="247">
        <v>43344</v>
      </c>
      <c r="B25" s="248">
        <v>135.35585</v>
      </c>
      <c r="C25" s="248">
        <v>256.28657099999998</v>
      </c>
      <c r="D25" s="248">
        <v>92.386240999999998</v>
      </c>
      <c r="E25" s="249">
        <v>484.028662</v>
      </c>
      <c r="F25" s="250">
        <v>119.62672999999999</v>
      </c>
      <c r="G25" s="251">
        <v>302.01903099999998</v>
      </c>
      <c r="H25" s="248">
        <v>47.355319000000001</v>
      </c>
      <c r="I25" s="249">
        <v>469.00108</v>
      </c>
      <c r="J25" s="252">
        <v>953.02974200000006</v>
      </c>
      <c r="K25" s="253"/>
    </row>
    <row r="26" spans="1:11" s="254" customFormat="1" ht="16.5" hidden="1" x14ac:dyDescent="0.3">
      <c r="A26" s="247">
        <v>43374</v>
      </c>
      <c r="B26" s="248">
        <v>190.79169899999999</v>
      </c>
      <c r="C26" s="248">
        <v>266.41715099999999</v>
      </c>
      <c r="D26" s="248">
        <v>56.878337999999999</v>
      </c>
      <c r="E26" s="249">
        <v>514.08718799999997</v>
      </c>
      <c r="F26" s="250">
        <v>122.379482</v>
      </c>
      <c r="G26" s="251">
        <v>322.594696</v>
      </c>
      <c r="H26" s="248">
        <v>55.911962000000003</v>
      </c>
      <c r="I26" s="249">
        <v>500.88614000000001</v>
      </c>
      <c r="J26" s="252">
        <v>1014.973328</v>
      </c>
      <c r="K26" s="253"/>
    </row>
    <row r="27" spans="1:11" s="254" customFormat="1" ht="16.5" hidden="1" x14ac:dyDescent="0.3">
      <c r="A27" s="247">
        <v>43405</v>
      </c>
      <c r="B27" s="248">
        <v>172.770038</v>
      </c>
      <c r="C27" s="248">
        <v>258.63543099999998</v>
      </c>
      <c r="D27" s="248">
        <v>48.106962000000003</v>
      </c>
      <c r="E27" s="249">
        <v>479.51243099999999</v>
      </c>
      <c r="F27" s="250">
        <v>129.00512000000001</v>
      </c>
      <c r="G27" s="251">
        <v>309.31397800000002</v>
      </c>
      <c r="H27" s="248">
        <v>62.108376999999997</v>
      </c>
      <c r="I27" s="249">
        <v>500.42747500000002</v>
      </c>
      <c r="J27" s="252">
        <v>979.93990599999995</v>
      </c>
      <c r="K27" s="253"/>
    </row>
    <row r="28" spans="1:11" s="254" customFormat="1" ht="16.5" hidden="1" x14ac:dyDescent="0.3">
      <c r="A28" s="247">
        <v>43435</v>
      </c>
      <c r="B28" s="248">
        <v>170.73621900000001</v>
      </c>
      <c r="C28" s="248">
        <v>317.59338100000002</v>
      </c>
      <c r="D28" s="248">
        <v>76.943224000000001</v>
      </c>
      <c r="E28" s="249">
        <v>565.27282400000001</v>
      </c>
      <c r="F28" s="250">
        <v>168.26378700000001</v>
      </c>
      <c r="G28" s="251">
        <v>322.24649599999998</v>
      </c>
      <c r="H28" s="248">
        <v>64.751502000000002</v>
      </c>
      <c r="I28" s="249">
        <v>555.26178500000003</v>
      </c>
      <c r="J28" s="252">
        <v>1120.534609</v>
      </c>
      <c r="K28" s="253"/>
    </row>
    <row r="29" spans="1:11" s="254" customFormat="1" ht="16.5" hidden="1" x14ac:dyDescent="0.3">
      <c r="A29" s="247">
        <v>43466</v>
      </c>
      <c r="B29" s="248">
        <v>184.42350500000001</v>
      </c>
      <c r="C29" s="248">
        <v>255.672166</v>
      </c>
      <c r="D29" s="248">
        <v>116.893514</v>
      </c>
      <c r="E29" s="249">
        <v>556.98918500000002</v>
      </c>
      <c r="F29" s="250">
        <v>107.99948000000001</v>
      </c>
      <c r="G29" s="251">
        <v>322.25951099999997</v>
      </c>
      <c r="H29" s="248">
        <v>101.558629</v>
      </c>
      <c r="I29" s="249">
        <v>531.81762000000003</v>
      </c>
      <c r="J29" s="252">
        <v>1088.8068049999999</v>
      </c>
      <c r="K29" s="253"/>
    </row>
    <row r="30" spans="1:11" s="254" customFormat="1" ht="16.5" hidden="1" x14ac:dyDescent="0.3">
      <c r="A30" s="247">
        <v>43497</v>
      </c>
      <c r="B30" s="248">
        <v>136.49783300000001</v>
      </c>
      <c r="C30" s="248">
        <v>263.46772700000002</v>
      </c>
      <c r="D30" s="248">
        <v>61.831783000000001</v>
      </c>
      <c r="E30" s="249">
        <v>461.79734300000001</v>
      </c>
      <c r="F30" s="250">
        <v>110.995904</v>
      </c>
      <c r="G30" s="251">
        <v>300.138081</v>
      </c>
      <c r="H30" s="248">
        <v>51.533163000000002</v>
      </c>
      <c r="I30" s="249">
        <v>462.667148</v>
      </c>
      <c r="J30" s="252">
        <v>924.46449099999995</v>
      </c>
      <c r="K30" s="253"/>
    </row>
    <row r="31" spans="1:11" s="254" customFormat="1" ht="16.5" hidden="1" x14ac:dyDescent="0.3">
      <c r="A31" s="247">
        <v>43525</v>
      </c>
      <c r="B31" s="248">
        <v>179.14334500000001</v>
      </c>
      <c r="C31" s="248">
        <v>268.88963200000001</v>
      </c>
      <c r="D31" s="248">
        <v>93.050072</v>
      </c>
      <c r="E31" s="249">
        <v>541.08304900000007</v>
      </c>
      <c r="F31" s="250">
        <v>129.155824</v>
      </c>
      <c r="G31" s="251">
        <v>278.52292</v>
      </c>
      <c r="H31" s="248">
        <v>38.580140999999998</v>
      </c>
      <c r="I31" s="249">
        <v>446.25888499999996</v>
      </c>
      <c r="J31" s="252">
        <v>987.34193400000004</v>
      </c>
      <c r="K31" s="253"/>
    </row>
    <row r="32" spans="1:11" s="254" customFormat="1" ht="16.5" hidden="1" x14ac:dyDescent="0.3">
      <c r="A32" s="247">
        <v>43556</v>
      </c>
      <c r="B32" s="248">
        <v>174.499481</v>
      </c>
      <c r="C32" s="248">
        <v>295.52389299999999</v>
      </c>
      <c r="D32" s="248">
        <v>76.658833000000001</v>
      </c>
      <c r="E32" s="249">
        <v>546.68220699999995</v>
      </c>
      <c r="F32" s="250">
        <v>129.606784</v>
      </c>
      <c r="G32" s="251">
        <v>358.01396299999999</v>
      </c>
      <c r="H32" s="248">
        <v>48.058739000000003</v>
      </c>
      <c r="I32" s="249">
        <v>535.679486</v>
      </c>
      <c r="J32" s="252">
        <v>1082.3616930000001</v>
      </c>
      <c r="K32" s="253"/>
    </row>
    <row r="33" spans="1:19" s="254" customFormat="1" ht="16.5" hidden="1" x14ac:dyDescent="0.3">
      <c r="A33" s="247">
        <v>43586</v>
      </c>
      <c r="B33" s="248">
        <v>176.10825299999999</v>
      </c>
      <c r="C33" s="248">
        <v>324.33425399999999</v>
      </c>
      <c r="D33" s="248">
        <v>182.33185800000001</v>
      </c>
      <c r="E33" s="249">
        <v>682.77436499999999</v>
      </c>
      <c r="F33" s="250">
        <v>133.925397</v>
      </c>
      <c r="G33" s="251">
        <v>320.39597099999997</v>
      </c>
      <c r="H33" s="248">
        <v>68.510712999999996</v>
      </c>
      <c r="I33" s="249">
        <v>522.83208100000002</v>
      </c>
      <c r="J33" s="252">
        <v>1205.606446</v>
      </c>
      <c r="K33" s="253"/>
    </row>
    <row r="34" spans="1:19" s="254" customFormat="1" ht="16.5" hidden="1" x14ac:dyDescent="0.3">
      <c r="A34" s="247">
        <v>43617</v>
      </c>
      <c r="B34" s="248">
        <v>136.06574000000001</v>
      </c>
      <c r="C34" s="248">
        <v>278.50144999999998</v>
      </c>
      <c r="D34" s="248">
        <v>181.89193399999999</v>
      </c>
      <c r="E34" s="249">
        <v>596.45912399999997</v>
      </c>
      <c r="F34" s="250">
        <v>122.590762</v>
      </c>
      <c r="G34" s="251">
        <v>304.799441</v>
      </c>
      <c r="H34" s="248">
        <v>65.035065000000003</v>
      </c>
      <c r="I34" s="249">
        <v>492.42526800000002</v>
      </c>
      <c r="J34" s="252">
        <v>1088.8843919999999</v>
      </c>
      <c r="K34" s="253"/>
    </row>
    <row r="35" spans="1:19" s="254" customFormat="1" ht="16.5" hidden="1" x14ac:dyDescent="0.3">
      <c r="A35" s="247">
        <v>43647</v>
      </c>
      <c r="B35" s="248">
        <v>199.646086</v>
      </c>
      <c r="C35" s="248">
        <v>285.77131800000001</v>
      </c>
      <c r="D35" s="248">
        <v>57.617989000000001</v>
      </c>
      <c r="E35" s="249">
        <v>543.035393</v>
      </c>
      <c r="F35" s="250">
        <v>122.080456</v>
      </c>
      <c r="G35" s="251">
        <v>341.28227199999998</v>
      </c>
      <c r="H35" s="248">
        <v>34.344962000000002</v>
      </c>
      <c r="I35" s="249">
        <v>497.70769000000001</v>
      </c>
      <c r="J35" s="252">
        <v>1040.7430830000001</v>
      </c>
      <c r="K35" s="253"/>
    </row>
    <row r="36" spans="1:19" s="254" customFormat="1" ht="16.5" hidden="1" x14ac:dyDescent="0.3">
      <c r="A36" s="247">
        <v>43678</v>
      </c>
      <c r="B36" s="248">
        <v>198.48151999999999</v>
      </c>
      <c r="C36" s="248">
        <v>251.330512</v>
      </c>
      <c r="D36" s="248">
        <v>78.066406000000001</v>
      </c>
      <c r="E36" s="249">
        <v>527.87843799999996</v>
      </c>
      <c r="F36" s="250">
        <v>170.86985100000001</v>
      </c>
      <c r="G36" s="251">
        <v>407.743763</v>
      </c>
      <c r="H36" s="248">
        <v>45.827260000000003</v>
      </c>
      <c r="I36" s="249">
        <v>624.44087400000001</v>
      </c>
      <c r="J36" s="252">
        <v>1152.3193120000001</v>
      </c>
      <c r="K36" s="253"/>
    </row>
    <row r="37" spans="1:19" s="254" customFormat="1" ht="16.5" hidden="1" x14ac:dyDescent="0.3">
      <c r="A37" s="247">
        <v>43709</v>
      </c>
      <c r="B37" s="248">
        <v>122.801264</v>
      </c>
      <c r="C37" s="248">
        <v>251.90190799999999</v>
      </c>
      <c r="D37" s="248">
        <v>104.51127</v>
      </c>
      <c r="E37" s="249">
        <v>479.21444200000002</v>
      </c>
      <c r="F37" s="250">
        <v>137.52083200000001</v>
      </c>
      <c r="G37" s="251">
        <v>302.26297699999998</v>
      </c>
      <c r="H37" s="248">
        <v>55.772258000000001</v>
      </c>
      <c r="I37" s="249">
        <v>495.55606699999998</v>
      </c>
      <c r="J37" s="252">
        <v>974.77050899999995</v>
      </c>
      <c r="K37" s="253"/>
    </row>
    <row r="38" spans="1:19" s="254" customFormat="1" ht="16.5" hidden="1" x14ac:dyDescent="0.3">
      <c r="A38" s="247">
        <v>43739</v>
      </c>
      <c r="B38" s="248">
        <v>150.94170600000001</v>
      </c>
      <c r="C38" s="248">
        <v>295.49974900000001</v>
      </c>
      <c r="D38" s="248">
        <v>92.482240000000004</v>
      </c>
      <c r="E38" s="249">
        <v>538.92369499999995</v>
      </c>
      <c r="F38" s="250">
        <v>132.116353</v>
      </c>
      <c r="G38" s="251">
        <v>334.81636600000002</v>
      </c>
      <c r="H38" s="248">
        <v>66.177597000000006</v>
      </c>
      <c r="I38" s="249">
        <v>533.11031600000001</v>
      </c>
      <c r="J38" s="252">
        <v>1072.034011</v>
      </c>
      <c r="K38" s="253"/>
    </row>
    <row r="39" spans="1:19" s="254" customFormat="1" ht="16.5" hidden="1" x14ac:dyDescent="0.3">
      <c r="A39" s="247">
        <v>43770</v>
      </c>
      <c r="B39" s="248">
        <v>145.353589</v>
      </c>
      <c r="C39" s="248">
        <v>251.47654800000001</v>
      </c>
      <c r="D39" s="248">
        <v>56.080443000000002</v>
      </c>
      <c r="E39" s="249">
        <v>452.91057999999998</v>
      </c>
      <c r="F39" s="250">
        <v>124.52036699999999</v>
      </c>
      <c r="G39" s="251">
        <v>297.22608100000002</v>
      </c>
      <c r="H39" s="248">
        <v>39.686512999999998</v>
      </c>
      <c r="I39" s="249">
        <v>461.43296099999998</v>
      </c>
      <c r="J39" s="252">
        <v>914.34354099999996</v>
      </c>
      <c r="K39" s="253"/>
    </row>
    <row r="40" spans="1:19" s="254" customFormat="1" ht="16.5" hidden="1" x14ac:dyDescent="0.3">
      <c r="A40" s="247">
        <v>43800</v>
      </c>
      <c r="B40" s="248">
        <v>194.931096</v>
      </c>
      <c r="C40" s="248">
        <v>307.80446599999999</v>
      </c>
      <c r="D40" s="248">
        <v>53.30236</v>
      </c>
      <c r="E40" s="249">
        <v>556.03792199999998</v>
      </c>
      <c r="F40" s="250">
        <v>157.977574</v>
      </c>
      <c r="G40" s="251">
        <v>304.91613000000001</v>
      </c>
      <c r="H40" s="248">
        <v>92.405839999999998</v>
      </c>
      <c r="I40" s="249">
        <v>555.29954399999997</v>
      </c>
      <c r="J40" s="252">
        <v>1111.3374659999999</v>
      </c>
      <c r="K40" s="253"/>
    </row>
    <row r="41" spans="1:19" s="254" customFormat="1" ht="16.5" hidden="1" x14ac:dyDescent="0.3">
      <c r="A41" s="247">
        <v>43831</v>
      </c>
      <c r="B41" s="248">
        <v>178.89092600000001</v>
      </c>
      <c r="C41" s="248">
        <v>292.43761699999999</v>
      </c>
      <c r="D41" s="248">
        <v>47.878816</v>
      </c>
      <c r="E41" s="249">
        <v>519.207359</v>
      </c>
      <c r="F41" s="250">
        <v>124.618915</v>
      </c>
      <c r="G41" s="251">
        <v>323.76042999999999</v>
      </c>
      <c r="H41" s="248">
        <v>64.713352</v>
      </c>
      <c r="I41" s="249">
        <v>513.09269700000004</v>
      </c>
      <c r="J41" s="252">
        <v>1032.300056</v>
      </c>
      <c r="K41" s="253"/>
    </row>
    <row r="42" spans="1:19" s="254" customFormat="1" ht="16.5" hidden="1" x14ac:dyDescent="0.3">
      <c r="A42" s="247">
        <v>43862</v>
      </c>
      <c r="B42" s="248">
        <v>145.50209699999999</v>
      </c>
      <c r="C42" s="248">
        <v>283.31029899999999</v>
      </c>
      <c r="D42" s="248">
        <v>70.399871000000005</v>
      </c>
      <c r="E42" s="249">
        <v>499.212267</v>
      </c>
      <c r="F42" s="250">
        <v>114.788054</v>
      </c>
      <c r="G42" s="251">
        <v>341.90761700000002</v>
      </c>
      <c r="H42" s="248">
        <v>56.854312</v>
      </c>
      <c r="I42" s="249">
        <v>513.549983</v>
      </c>
      <c r="J42" s="252">
        <v>1012.76225</v>
      </c>
      <c r="K42" s="253"/>
    </row>
    <row r="43" spans="1:19" s="254" customFormat="1" ht="16.5" hidden="1" x14ac:dyDescent="0.3">
      <c r="A43" s="247">
        <v>43891</v>
      </c>
      <c r="B43" s="248">
        <v>130.36639600000001</v>
      </c>
      <c r="C43" s="248">
        <v>229.70826600000001</v>
      </c>
      <c r="D43" s="248">
        <v>83.427780999999996</v>
      </c>
      <c r="E43" s="249">
        <v>443.50244300000003</v>
      </c>
      <c r="F43" s="250">
        <v>125.07418800000001</v>
      </c>
      <c r="G43" s="251">
        <v>260.85134900000003</v>
      </c>
      <c r="H43" s="248">
        <v>54.351953000000002</v>
      </c>
      <c r="I43" s="249">
        <v>440.27749</v>
      </c>
      <c r="J43" s="252">
        <v>883.77993300000003</v>
      </c>
      <c r="K43" s="253"/>
    </row>
    <row r="44" spans="1:19" s="254" customFormat="1" ht="16.5" hidden="1" x14ac:dyDescent="0.3">
      <c r="A44" s="247">
        <v>43922</v>
      </c>
      <c r="B44" s="248">
        <v>81.205245000000005</v>
      </c>
      <c r="C44" s="248">
        <v>120.909634</v>
      </c>
      <c r="D44" s="248">
        <v>0</v>
      </c>
      <c r="E44" s="249">
        <v>202.114879</v>
      </c>
      <c r="F44" s="250">
        <v>64.56053</v>
      </c>
      <c r="G44" s="251">
        <v>169.121917</v>
      </c>
      <c r="H44" s="248">
        <v>29.914431</v>
      </c>
      <c r="I44" s="249">
        <v>263.596878</v>
      </c>
      <c r="J44" s="252">
        <v>465.71175699999998</v>
      </c>
      <c r="K44" s="253"/>
      <c r="L44" s="253"/>
      <c r="M44" s="253"/>
      <c r="N44" s="253"/>
      <c r="O44" s="253"/>
      <c r="P44" s="253"/>
      <c r="Q44" s="253"/>
      <c r="R44" s="253"/>
      <c r="S44" s="253"/>
    </row>
    <row r="45" spans="1:19" s="254" customFormat="1" ht="16.5" hidden="1" x14ac:dyDescent="0.3">
      <c r="A45" s="247">
        <v>43952</v>
      </c>
      <c r="B45" s="248">
        <v>71.360848000000004</v>
      </c>
      <c r="C45" s="248">
        <v>92.584436999999994</v>
      </c>
      <c r="D45" s="248">
        <v>4.1504099999999999</v>
      </c>
      <c r="E45" s="249">
        <v>168.09569500000001</v>
      </c>
      <c r="F45" s="250">
        <v>84.775093999999996</v>
      </c>
      <c r="G45" s="251">
        <v>170.504794</v>
      </c>
      <c r="H45" s="248">
        <v>20.937065</v>
      </c>
      <c r="I45" s="249">
        <v>276.21695299999999</v>
      </c>
      <c r="J45" s="252">
        <v>444.31264800000002</v>
      </c>
      <c r="K45" s="253"/>
      <c r="L45" s="253"/>
      <c r="M45" s="253"/>
      <c r="N45" s="253"/>
      <c r="O45" s="253"/>
      <c r="P45" s="253"/>
      <c r="Q45" s="253"/>
      <c r="R45" s="253"/>
      <c r="S45" s="253"/>
    </row>
    <row r="46" spans="1:19" s="254" customFormat="1" ht="16.5" hidden="1" x14ac:dyDescent="0.3">
      <c r="A46" s="247">
        <v>43983</v>
      </c>
      <c r="B46" s="248">
        <v>106.941774</v>
      </c>
      <c r="C46" s="248">
        <v>204.59735900000001</v>
      </c>
      <c r="D46" s="248">
        <v>11.440424</v>
      </c>
      <c r="E46" s="249">
        <v>322.979557</v>
      </c>
      <c r="F46" s="250">
        <v>125.39353300000001</v>
      </c>
      <c r="G46" s="251">
        <v>224.717288</v>
      </c>
      <c r="H46" s="248">
        <v>18.865672</v>
      </c>
      <c r="I46" s="249">
        <v>368.976493</v>
      </c>
      <c r="J46" s="252">
        <v>691.95605</v>
      </c>
      <c r="K46" s="253"/>
      <c r="L46" s="253"/>
      <c r="M46" s="253"/>
      <c r="N46" s="253"/>
      <c r="O46" s="253"/>
      <c r="P46" s="253"/>
      <c r="Q46" s="253"/>
      <c r="R46" s="253"/>
      <c r="S46" s="253"/>
    </row>
    <row r="47" spans="1:19" s="254" customFormat="1" ht="16.5" hidden="1" x14ac:dyDescent="0.3">
      <c r="A47" s="247">
        <v>44013</v>
      </c>
      <c r="B47" s="248">
        <v>96.989926999999994</v>
      </c>
      <c r="C47" s="248">
        <v>152.366343</v>
      </c>
      <c r="D47" s="248">
        <v>30.152978000000001</v>
      </c>
      <c r="E47" s="249">
        <v>279.50924800000001</v>
      </c>
      <c r="F47" s="250">
        <v>107.84173699999999</v>
      </c>
      <c r="G47" s="251">
        <v>246.46110899999999</v>
      </c>
      <c r="H47" s="248">
        <v>21.552505</v>
      </c>
      <c r="I47" s="249">
        <v>375.85535099999998</v>
      </c>
      <c r="J47" s="252">
        <v>655.364599</v>
      </c>
      <c r="K47" s="253"/>
      <c r="L47" s="253"/>
      <c r="M47" s="253"/>
      <c r="N47" s="253"/>
      <c r="O47" s="253"/>
      <c r="P47" s="253"/>
      <c r="Q47" s="253"/>
      <c r="R47" s="253"/>
      <c r="S47" s="253"/>
    </row>
    <row r="48" spans="1:19" s="254" customFormat="1" ht="16.5" hidden="1" x14ac:dyDescent="0.3">
      <c r="A48" s="247">
        <v>44044</v>
      </c>
      <c r="B48" s="248">
        <v>86.697439000000003</v>
      </c>
      <c r="C48" s="248">
        <v>173.190541</v>
      </c>
      <c r="D48" s="248">
        <v>24.547478000000002</v>
      </c>
      <c r="E48" s="249">
        <v>284.43545799999998</v>
      </c>
      <c r="F48" s="250">
        <v>127.528886</v>
      </c>
      <c r="G48" s="251">
        <v>361.18041199999999</v>
      </c>
      <c r="H48" s="248">
        <v>74.272642000000005</v>
      </c>
      <c r="I48" s="249">
        <v>562.98194000000001</v>
      </c>
      <c r="J48" s="252">
        <v>847.41739800000005</v>
      </c>
      <c r="K48" s="253"/>
      <c r="L48" s="253"/>
      <c r="M48" s="253"/>
      <c r="N48" s="253"/>
      <c r="O48" s="253"/>
      <c r="P48" s="253"/>
      <c r="Q48" s="253"/>
      <c r="R48" s="253"/>
      <c r="S48" s="253"/>
    </row>
    <row r="49" spans="1:19" s="254" customFormat="1" ht="16.5" x14ac:dyDescent="0.3">
      <c r="A49" s="247">
        <v>44075</v>
      </c>
      <c r="B49" s="248">
        <v>94.453462999999999</v>
      </c>
      <c r="C49" s="248">
        <v>179.818051</v>
      </c>
      <c r="D49" s="248">
        <v>12.452702</v>
      </c>
      <c r="E49" s="249">
        <v>286.72421600000001</v>
      </c>
      <c r="F49" s="250">
        <v>113.69351899999999</v>
      </c>
      <c r="G49" s="251">
        <v>267.72168199999999</v>
      </c>
      <c r="H49" s="248">
        <v>47.573014000000001</v>
      </c>
      <c r="I49" s="249">
        <v>428.98821500000003</v>
      </c>
      <c r="J49" s="252">
        <v>715.71243100000004</v>
      </c>
      <c r="K49" s="253"/>
      <c r="L49" s="253"/>
      <c r="M49" s="253"/>
      <c r="N49" s="253"/>
      <c r="O49" s="253"/>
      <c r="P49" s="253"/>
      <c r="Q49" s="253"/>
      <c r="R49" s="253"/>
      <c r="S49" s="253"/>
    </row>
    <row r="50" spans="1:19" s="254" customFormat="1" ht="16.5" x14ac:dyDescent="0.3">
      <c r="A50" s="247">
        <v>44105</v>
      </c>
      <c r="B50" s="248">
        <v>95.736504999999994</v>
      </c>
      <c r="C50" s="248">
        <v>178.11486400000001</v>
      </c>
      <c r="D50" s="248">
        <v>16.067779000000002</v>
      </c>
      <c r="E50" s="249">
        <v>289.91914800000001</v>
      </c>
      <c r="F50" s="250">
        <v>135.20443499999999</v>
      </c>
      <c r="G50" s="251">
        <v>233.31923800000001</v>
      </c>
      <c r="H50" s="248">
        <v>34.344360000000002</v>
      </c>
      <c r="I50" s="249">
        <v>402.93494399999997</v>
      </c>
      <c r="J50" s="252">
        <v>692.78600500000005</v>
      </c>
      <c r="K50" s="253"/>
      <c r="L50" s="253"/>
      <c r="M50" s="253"/>
      <c r="N50" s="253"/>
      <c r="O50" s="253"/>
      <c r="P50" s="253"/>
      <c r="Q50" s="253"/>
      <c r="R50" s="253"/>
      <c r="S50" s="253"/>
    </row>
    <row r="51" spans="1:19" s="254" customFormat="1" ht="16.5" x14ac:dyDescent="0.3">
      <c r="A51" s="247">
        <v>44136</v>
      </c>
      <c r="B51" s="248">
        <v>102.068724</v>
      </c>
      <c r="C51" s="248">
        <v>179.406824</v>
      </c>
      <c r="D51" s="248">
        <v>19.100179000000001</v>
      </c>
      <c r="E51" s="249">
        <v>300.57572699999997</v>
      </c>
      <c r="F51" s="250">
        <v>100.949342</v>
      </c>
      <c r="G51" s="251">
        <v>248.79172600000001</v>
      </c>
      <c r="H51" s="248">
        <v>42.245514</v>
      </c>
      <c r="I51" s="249">
        <v>391.986582</v>
      </c>
      <c r="J51" s="252">
        <v>692.56230900000003</v>
      </c>
      <c r="K51" s="253"/>
      <c r="L51" s="253"/>
      <c r="M51" s="253"/>
      <c r="N51" s="253"/>
      <c r="O51" s="253"/>
      <c r="P51" s="253"/>
      <c r="Q51" s="253"/>
      <c r="R51" s="253"/>
      <c r="S51" s="253"/>
    </row>
    <row r="52" spans="1:19" s="254" customFormat="1" ht="16.5" x14ac:dyDescent="0.3">
      <c r="A52" s="247">
        <v>44166</v>
      </c>
      <c r="B52" s="248">
        <v>109.127448</v>
      </c>
      <c r="C52" s="248">
        <v>255.35006100000001</v>
      </c>
      <c r="D52" s="248">
        <v>24.171104</v>
      </c>
      <c r="E52" s="249">
        <v>388.64861300000001</v>
      </c>
      <c r="F52" s="250">
        <v>128.583133</v>
      </c>
      <c r="G52" s="251">
        <v>263.51133099999998</v>
      </c>
      <c r="H52" s="248">
        <v>65.322834999999998</v>
      </c>
      <c r="I52" s="249">
        <v>457.41729900000001</v>
      </c>
      <c r="J52" s="252">
        <v>846.06591200000003</v>
      </c>
      <c r="K52" s="253"/>
      <c r="L52" s="253"/>
      <c r="M52" s="253"/>
      <c r="N52" s="253"/>
      <c r="O52" s="253"/>
      <c r="P52" s="253"/>
      <c r="Q52" s="253"/>
      <c r="R52" s="253"/>
      <c r="S52" s="253"/>
    </row>
    <row r="53" spans="1:19" s="254" customFormat="1" ht="16.5" x14ac:dyDescent="0.3">
      <c r="A53" s="247">
        <v>44197</v>
      </c>
      <c r="B53" s="248">
        <v>84.873045000000005</v>
      </c>
      <c r="C53" s="248">
        <v>182.37834599999999</v>
      </c>
      <c r="D53" s="248">
        <v>14.660762999999999</v>
      </c>
      <c r="E53" s="249">
        <v>281.91215399999999</v>
      </c>
      <c r="F53" s="250">
        <v>92.544019000000006</v>
      </c>
      <c r="G53" s="251">
        <v>255.684507</v>
      </c>
      <c r="H53" s="248">
        <v>25.232264000000001</v>
      </c>
      <c r="I53" s="249">
        <v>373.46078999999997</v>
      </c>
      <c r="J53" s="252">
        <v>655.37294399999996</v>
      </c>
      <c r="K53" s="253"/>
      <c r="L53" s="253"/>
      <c r="M53" s="253"/>
      <c r="N53" s="253"/>
      <c r="O53" s="253"/>
      <c r="P53" s="253"/>
      <c r="Q53" s="253"/>
      <c r="R53" s="253"/>
      <c r="S53" s="253"/>
    </row>
    <row r="54" spans="1:19" s="254" customFormat="1" ht="16.5" x14ac:dyDescent="0.3">
      <c r="A54" s="247">
        <v>44228</v>
      </c>
      <c r="B54" s="248">
        <v>78.279640999999998</v>
      </c>
      <c r="C54" s="248">
        <v>157.02091200000001</v>
      </c>
      <c r="D54" s="248">
        <v>33.897606000000003</v>
      </c>
      <c r="E54" s="249">
        <v>269.19815899999998</v>
      </c>
      <c r="F54" s="250">
        <v>99.171368000000001</v>
      </c>
      <c r="G54" s="251">
        <v>252.865959</v>
      </c>
      <c r="H54" s="248">
        <v>28.804141000000001</v>
      </c>
      <c r="I54" s="249">
        <v>380.84146800000002</v>
      </c>
      <c r="J54" s="252">
        <v>650</v>
      </c>
      <c r="K54" s="253"/>
      <c r="L54" s="253"/>
      <c r="M54" s="253"/>
      <c r="N54" s="253"/>
      <c r="O54" s="253"/>
      <c r="P54" s="253"/>
      <c r="Q54" s="253"/>
      <c r="R54" s="253"/>
      <c r="S54" s="253"/>
    </row>
    <row r="55" spans="1:19" s="254" customFormat="1" ht="16.5" x14ac:dyDescent="0.3">
      <c r="A55" s="247">
        <v>44256</v>
      </c>
      <c r="B55" s="248">
        <v>95.491939000000002</v>
      </c>
      <c r="C55" s="248">
        <v>140.62915799999999</v>
      </c>
      <c r="D55" s="248">
        <v>15.336401</v>
      </c>
      <c r="E55" s="249">
        <v>251.45749799999999</v>
      </c>
      <c r="F55" s="250">
        <v>117.878316</v>
      </c>
      <c r="G55" s="251">
        <v>214.352147</v>
      </c>
      <c r="H55" s="248">
        <v>33.977238999999997</v>
      </c>
      <c r="I55" s="249">
        <v>366.20770199999998</v>
      </c>
      <c r="J55" s="252">
        <v>617.66520000000003</v>
      </c>
      <c r="K55" s="253"/>
      <c r="L55" s="253"/>
      <c r="M55" s="253"/>
      <c r="N55" s="253"/>
      <c r="O55" s="253"/>
      <c r="P55" s="253"/>
      <c r="Q55" s="253"/>
      <c r="R55" s="253"/>
      <c r="S55" s="253"/>
    </row>
    <row r="56" spans="1:19" s="254" customFormat="1" ht="16.5" x14ac:dyDescent="0.3">
      <c r="A56" s="247">
        <v>44287</v>
      </c>
      <c r="B56" s="248">
        <v>91.106812000000005</v>
      </c>
      <c r="C56" s="248">
        <v>130.17127400000001</v>
      </c>
      <c r="D56" s="248">
        <v>19.983184999999999</v>
      </c>
      <c r="E56" s="249">
        <v>241.26127099999999</v>
      </c>
      <c r="F56" s="250">
        <v>117.37154</v>
      </c>
      <c r="G56" s="251">
        <v>205.71199999999999</v>
      </c>
      <c r="H56" s="248">
        <v>26.203202000000001</v>
      </c>
      <c r="I56" s="249">
        <v>349.286742</v>
      </c>
      <c r="J56" s="252">
        <v>590.6</v>
      </c>
      <c r="K56" s="253"/>
      <c r="L56" s="253"/>
      <c r="M56" s="253"/>
      <c r="N56" s="253"/>
      <c r="O56" s="253"/>
      <c r="P56" s="253"/>
      <c r="Q56" s="253"/>
      <c r="R56" s="253"/>
      <c r="S56" s="253"/>
    </row>
    <row r="57" spans="1:19" s="254" customFormat="1" ht="16.5" x14ac:dyDescent="0.3">
      <c r="A57" s="247">
        <v>44317</v>
      </c>
      <c r="B57" s="248">
        <v>83.3</v>
      </c>
      <c r="C57" s="248">
        <v>155</v>
      </c>
      <c r="D57" s="248">
        <v>6.9</v>
      </c>
      <c r="E57" s="249">
        <v>245.2</v>
      </c>
      <c r="F57" s="250">
        <v>120</v>
      </c>
      <c r="G57" s="251">
        <v>226.1</v>
      </c>
      <c r="H57" s="248">
        <v>15.6</v>
      </c>
      <c r="I57" s="249">
        <v>361.7</v>
      </c>
      <c r="J57" s="252">
        <v>606.9</v>
      </c>
      <c r="K57" s="253"/>
      <c r="L57" s="253"/>
      <c r="M57" s="253"/>
      <c r="N57" s="253"/>
      <c r="O57" s="253"/>
      <c r="P57" s="253"/>
      <c r="Q57" s="253"/>
      <c r="R57" s="253"/>
      <c r="S57" s="253"/>
    </row>
    <row r="58" spans="1:19" s="254" customFormat="1" ht="16.5" x14ac:dyDescent="0.3">
      <c r="A58" s="247">
        <v>44348</v>
      </c>
      <c r="B58" s="248">
        <v>105.648787</v>
      </c>
      <c r="C58" s="248">
        <v>226.105761</v>
      </c>
      <c r="D58" s="248">
        <v>19.465350999999998</v>
      </c>
      <c r="E58" s="249">
        <v>351.219899</v>
      </c>
      <c r="F58" s="250">
        <v>144.85386199999999</v>
      </c>
      <c r="G58" s="251">
        <v>240.063627</v>
      </c>
      <c r="H58" s="248">
        <v>27.861561999999999</v>
      </c>
      <c r="I58" s="249">
        <v>412.77905099999998</v>
      </c>
      <c r="J58" s="252">
        <v>763.99895000000004</v>
      </c>
      <c r="K58" s="253"/>
      <c r="L58" s="253"/>
      <c r="M58" s="253"/>
      <c r="N58" s="253"/>
      <c r="O58" s="253"/>
      <c r="P58" s="253"/>
      <c r="Q58" s="253"/>
      <c r="R58" s="253"/>
      <c r="S58" s="253"/>
    </row>
    <row r="59" spans="1:19" s="254" customFormat="1" ht="16.5" x14ac:dyDescent="0.3">
      <c r="A59" s="247">
        <v>44378</v>
      </c>
      <c r="B59" s="248">
        <v>81.772561999999994</v>
      </c>
      <c r="C59" s="248">
        <v>153.82618199999999</v>
      </c>
      <c r="D59" s="248">
        <v>18.426746999999999</v>
      </c>
      <c r="E59" s="249">
        <v>254.02549099999999</v>
      </c>
      <c r="F59" s="250">
        <v>117.57759299999999</v>
      </c>
      <c r="G59" s="251">
        <v>237.081064</v>
      </c>
      <c r="H59" s="248">
        <v>21.140342</v>
      </c>
      <c r="I59" s="249">
        <v>375.79899899999998</v>
      </c>
      <c r="J59" s="252">
        <v>629.82448999999997</v>
      </c>
      <c r="K59" s="253"/>
      <c r="L59" s="253"/>
      <c r="M59" s="253"/>
      <c r="N59" s="253"/>
      <c r="O59" s="253"/>
      <c r="P59" s="253"/>
      <c r="Q59" s="253"/>
      <c r="R59" s="253"/>
      <c r="S59" s="253"/>
    </row>
    <row r="60" spans="1:19" s="254" customFormat="1" ht="16.5" x14ac:dyDescent="0.3">
      <c r="A60" s="247">
        <v>44409</v>
      </c>
      <c r="B60" s="248">
        <v>72.903846999999999</v>
      </c>
      <c r="C60" s="248">
        <v>135.66077799999999</v>
      </c>
      <c r="D60" s="248">
        <v>18.616544000000001</v>
      </c>
      <c r="E60" s="249">
        <v>227.18116900000001</v>
      </c>
      <c r="F60" s="250">
        <v>99.404179999999997</v>
      </c>
      <c r="G60" s="251">
        <v>219.077629</v>
      </c>
      <c r="H60" s="248">
        <v>16.598858</v>
      </c>
      <c r="I60" s="249">
        <v>335.08066700000001</v>
      </c>
      <c r="J60" s="252">
        <v>562.26183600000002</v>
      </c>
      <c r="K60" s="253"/>
      <c r="L60" s="253"/>
      <c r="M60" s="253"/>
      <c r="N60" s="253"/>
      <c r="O60" s="253"/>
      <c r="P60" s="253"/>
      <c r="Q60" s="253"/>
      <c r="R60" s="253"/>
      <c r="S60" s="253"/>
    </row>
    <row r="61" spans="1:19" s="254" customFormat="1" ht="17.25" thickBot="1" x14ac:dyDescent="0.35">
      <c r="A61" s="261">
        <v>44440</v>
      </c>
      <c r="B61" s="262">
        <v>78.243667000000002</v>
      </c>
      <c r="C61" s="262">
        <v>168.87505300000001</v>
      </c>
      <c r="D61" s="262">
        <v>21.594711</v>
      </c>
      <c r="E61" s="263">
        <v>268.71343100000001</v>
      </c>
      <c r="F61" s="264">
        <v>118.20035831107198</v>
      </c>
      <c r="G61" s="265">
        <v>225.2</v>
      </c>
      <c r="H61" s="262">
        <v>15</v>
      </c>
      <c r="I61" s="263">
        <v>358.40035831107195</v>
      </c>
      <c r="J61" s="266">
        <v>627.11378931107197</v>
      </c>
      <c r="K61" s="253"/>
      <c r="L61" s="253"/>
      <c r="M61" s="253"/>
      <c r="N61" s="253"/>
      <c r="O61" s="253"/>
      <c r="P61" s="253"/>
      <c r="Q61" s="253"/>
      <c r="R61" s="253"/>
      <c r="S61" s="253"/>
    </row>
    <row r="62" spans="1:19" s="267" customFormat="1" ht="16.5" customHeight="1" thickTop="1" x14ac:dyDescent="0.25">
      <c r="A62" s="267" t="s">
        <v>596</v>
      </c>
      <c r="B62" s="268"/>
      <c r="C62" s="268"/>
      <c r="D62" s="268"/>
      <c r="E62" s="268"/>
      <c r="F62" s="268"/>
      <c r="G62" s="268"/>
      <c r="H62" s="268"/>
      <c r="I62" s="268"/>
      <c r="J62" s="268"/>
    </row>
    <row r="63" spans="1:19" s="267" customFormat="1" ht="16.5" customHeight="1" x14ac:dyDescent="0.25">
      <c r="A63" s="267" t="s">
        <v>597</v>
      </c>
      <c r="B63" s="268"/>
      <c r="C63" s="268"/>
      <c r="D63" s="268"/>
      <c r="E63" s="268"/>
      <c r="F63" s="268"/>
      <c r="G63" s="268"/>
      <c r="H63" s="268"/>
      <c r="I63" s="268"/>
      <c r="J63" s="268"/>
    </row>
    <row r="64" spans="1:19" s="267" customFormat="1" ht="16.5" customHeight="1" x14ac:dyDescent="0.25">
      <c r="A64" s="267" t="s">
        <v>598</v>
      </c>
      <c r="B64" s="268"/>
      <c r="C64" s="268"/>
      <c r="D64" s="268"/>
      <c r="E64" s="268"/>
      <c r="F64" s="268"/>
      <c r="G64" s="268"/>
      <c r="H64" s="268"/>
      <c r="I64" s="268"/>
      <c r="J64" s="268"/>
    </row>
    <row r="65" spans="1:17" s="267" customFormat="1" ht="16.5" customHeight="1" x14ac:dyDescent="0.25">
      <c r="A65" s="267" t="s">
        <v>50</v>
      </c>
      <c r="B65" s="268"/>
      <c r="C65" s="268"/>
      <c r="D65" s="268"/>
      <c r="E65" s="268"/>
      <c r="F65" s="268"/>
      <c r="G65" s="268"/>
      <c r="H65" s="268"/>
      <c r="I65" s="268"/>
      <c r="J65" s="268"/>
    </row>
    <row r="66" spans="1:17" s="269" customFormat="1" ht="16.5" x14ac:dyDescent="0.3"/>
    <row r="67" spans="1:17" s="269" customFormat="1" ht="16.5" x14ac:dyDescent="0.3"/>
    <row r="68" spans="1:17" x14ac:dyDescent="0.25">
      <c r="D68" s="270"/>
      <c r="H68" s="270"/>
    </row>
    <row r="69" spans="1:17" x14ac:dyDescent="0.25">
      <c r="D69" s="270"/>
    </row>
    <row r="70" spans="1:17" x14ac:dyDescent="0.25">
      <c r="B70" s="270"/>
      <c r="C70" s="270"/>
      <c r="D70" s="270"/>
      <c r="E70" s="270"/>
      <c r="F70" s="270"/>
      <c r="G70" s="270"/>
      <c r="H70" s="270"/>
      <c r="I70" s="270"/>
      <c r="J70" s="270"/>
      <c r="K70" s="270"/>
    </row>
    <row r="71" spans="1:17" x14ac:dyDescent="0.25">
      <c r="B71" s="270"/>
      <c r="C71" s="270"/>
      <c r="D71" s="270"/>
      <c r="E71" s="270"/>
      <c r="F71" s="270"/>
      <c r="G71" s="270"/>
      <c r="H71" s="270"/>
      <c r="I71" s="270"/>
      <c r="J71" s="270"/>
      <c r="K71" s="270"/>
      <c r="L71" s="270"/>
      <c r="M71" s="270"/>
      <c r="N71" s="270"/>
      <c r="O71" s="270"/>
      <c r="P71" s="270"/>
      <c r="Q71" s="270"/>
    </row>
    <row r="72" spans="1:17" x14ac:dyDescent="0.25">
      <c r="B72" s="270"/>
      <c r="C72" s="270"/>
      <c r="D72" s="270"/>
      <c r="E72" s="270"/>
      <c r="F72" s="270"/>
      <c r="G72" s="270"/>
      <c r="H72" s="270"/>
      <c r="I72" s="270"/>
      <c r="J72" s="270"/>
      <c r="K72" s="270"/>
      <c r="L72" s="270"/>
      <c r="M72" s="270"/>
      <c r="N72" s="270"/>
      <c r="O72" s="270"/>
    </row>
    <row r="73" spans="1:17" x14ac:dyDescent="0.25">
      <c r="B73" s="270"/>
      <c r="C73" s="270"/>
      <c r="D73" s="270"/>
      <c r="E73" s="270"/>
      <c r="F73" s="270"/>
      <c r="G73" s="270"/>
      <c r="H73" s="270"/>
      <c r="I73" s="270"/>
      <c r="J73" s="270"/>
    </row>
  </sheetData>
  <mergeCells count="4">
    <mergeCell ref="A3:A4"/>
    <mergeCell ref="B3:E3"/>
    <mergeCell ref="F3:I3"/>
    <mergeCell ref="J3:J4"/>
  </mergeCells>
  <printOptions horizontalCentered="1"/>
  <pageMargins left="0.75" right="0.75" top="0.75" bottom="0.75" header="0.31496062992126" footer="0"/>
  <pageSetup paperSize="9" scale="8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33"/>
  <sheetViews>
    <sheetView showGridLines="0" zoomScale="70" zoomScaleNormal="70" zoomScaleSheetLayoutView="70" workbookViewId="0">
      <pane xSplit="1" ySplit="3" topLeftCell="B22" activePane="bottomRight" state="frozen"/>
      <selection activeCell="R21" sqref="R21"/>
      <selection pane="topRight" activeCell="R21" sqref="R21"/>
      <selection pane="bottomLeft" activeCell="R21" sqref="R21"/>
      <selection pane="bottomRight"/>
    </sheetView>
  </sheetViews>
  <sheetFormatPr defaultColWidth="9.140625" defaultRowHeight="14.25" x14ac:dyDescent="0.25"/>
  <cols>
    <col min="1" max="1" width="13.5703125" style="347" customWidth="1"/>
    <col min="2" max="2" width="74.5703125" style="239" bestFit="1" customWidth="1"/>
    <col min="3" max="3" width="7.28515625" style="238" hidden="1" customWidth="1"/>
    <col min="4" max="4" width="7.5703125" style="238" hidden="1" customWidth="1"/>
    <col min="5" max="5" width="8" style="238" hidden="1" customWidth="1"/>
    <col min="6" max="6" width="7.7109375" style="238" hidden="1" customWidth="1"/>
    <col min="7" max="7" width="8.28515625" style="238" hidden="1" customWidth="1"/>
    <col min="8" max="8" width="7.28515625" style="238" hidden="1" customWidth="1"/>
    <col min="9" max="9" width="6.7109375" style="238" hidden="1" customWidth="1"/>
    <col min="10" max="10" width="8" style="238" hidden="1" customWidth="1"/>
    <col min="11" max="11" width="7.7109375" style="238" hidden="1" customWidth="1"/>
    <col min="12" max="12" width="7.42578125" style="238" hidden="1" customWidth="1"/>
    <col min="13" max="13" width="8.140625" style="238" hidden="1" customWidth="1"/>
    <col min="14" max="14" width="7.7109375" style="238" hidden="1" customWidth="1"/>
    <col min="15" max="15" width="7.28515625" style="238" hidden="1" customWidth="1"/>
    <col min="16" max="16" width="7.5703125" style="238" hidden="1" customWidth="1"/>
    <col min="17" max="17" width="8" style="238" hidden="1" customWidth="1"/>
    <col min="18" max="18" width="7.7109375" style="238" hidden="1" customWidth="1"/>
    <col min="19" max="19" width="9.42578125" style="238" hidden="1" customWidth="1"/>
    <col min="20" max="20" width="8.5703125" style="238" hidden="1" customWidth="1"/>
    <col min="21" max="21" width="7.85546875" style="238" hidden="1" customWidth="1"/>
    <col min="22" max="22" width="9.140625" style="238" hidden="1" customWidth="1"/>
    <col min="23" max="23" width="8.7109375" style="238" hidden="1" customWidth="1"/>
    <col min="24" max="24" width="8.42578125" style="238" hidden="1" customWidth="1"/>
    <col min="25" max="25" width="9.28515625" style="238" hidden="1" customWidth="1"/>
    <col min="26" max="26" width="8.85546875" style="238" hidden="1" customWidth="1"/>
    <col min="27" max="27" width="8.42578125" style="238" hidden="1" customWidth="1"/>
    <col min="28" max="28" width="8.28515625" style="238" hidden="1" customWidth="1"/>
    <col min="29" max="29" width="8.7109375" style="238" hidden="1" customWidth="1"/>
    <col min="30" max="30" width="8.42578125" style="238" hidden="1" customWidth="1"/>
    <col min="31" max="31" width="9" style="238" hidden="1" customWidth="1"/>
    <col min="32" max="32" width="8.28515625" style="238" hidden="1" customWidth="1"/>
    <col min="33" max="33" width="7.5703125" style="238" hidden="1" customWidth="1"/>
    <col min="34" max="34" width="8.85546875" style="238" hidden="1" customWidth="1"/>
    <col min="35" max="35" width="8.28515625" style="238" hidden="1" customWidth="1"/>
    <col min="36" max="36" width="8.140625" style="238" hidden="1" customWidth="1"/>
    <col min="37" max="37" width="8.85546875" style="238" hidden="1" customWidth="1"/>
    <col min="38" max="38" width="8.42578125" style="238" hidden="1" customWidth="1"/>
    <col min="39" max="39" width="8.140625" style="238" hidden="1" customWidth="1"/>
    <col min="40" max="40" width="8.28515625" style="238" hidden="1" customWidth="1"/>
    <col min="41" max="41" width="8.7109375" style="238" hidden="1" customWidth="1"/>
    <col min="42" max="42" width="8.42578125" style="238" hidden="1" customWidth="1"/>
    <col min="43" max="43" width="9" style="238" hidden="1" customWidth="1"/>
    <col min="44" max="44" width="8.28515625" style="238" hidden="1" customWidth="1"/>
    <col min="45" max="45" width="7.5703125" style="238" hidden="1" customWidth="1"/>
    <col min="46" max="46" width="8.85546875" style="238" hidden="1" customWidth="1"/>
    <col min="47" max="59" width="9.5703125" style="238" customWidth="1"/>
    <col min="60" max="60" width="11.85546875" style="238" bestFit="1" customWidth="1"/>
    <col min="61" max="16384" width="9.140625" style="238"/>
  </cols>
  <sheetData>
    <row r="1" spans="1:61" s="271" customFormat="1" ht="18.75" x14ac:dyDescent="0.3">
      <c r="A1" s="235" t="s">
        <v>599</v>
      </c>
      <c r="B1" s="235"/>
    </row>
    <row r="2" spans="1:61" s="273" customFormat="1" ht="17.25" thickBot="1" x14ac:dyDescent="0.35">
      <c r="A2" s="272"/>
      <c r="T2" s="274"/>
      <c r="W2" s="274"/>
      <c r="Y2" s="274"/>
      <c r="AE2" s="275"/>
      <c r="AF2" s="275"/>
      <c r="AG2" s="275"/>
      <c r="AH2" s="275"/>
      <c r="AJ2" s="276"/>
      <c r="AK2" s="3526" t="s">
        <v>589</v>
      </c>
      <c r="AL2" s="3526"/>
      <c r="AM2" s="3526"/>
      <c r="AN2" s="3526"/>
      <c r="AO2" s="3526"/>
      <c r="AP2" s="3526"/>
      <c r="AQ2" s="3526"/>
      <c r="AR2" s="3526"/>
      <c r="AS2" s="3526"/>
      <c r="AT2" s="3526"/>
      <c r="AU2" s="3526"/>
      <c r="AV2" s="3526"/>
      <c r="AW2" s="3526"/>
      <c r="AX2" s="3526"/>
      <c r="AY2" s="3526"/>
      <c r="AZ2" s="3526"/>
      <c r="BA2" s="3526"/>
      <c r="BB2" s="3526"/>
      <c r="BC2" s="3526"/>
      <c r="BD2" s="3526"/>
      <c r="BE2" s="3526"/>
      <c r="BF2" s="3526"/>
      <c r="BG2" s="3526"/>
    </row>
    <row r="3" spans="1:61" s="288" customFormat="1" ht="34.5" thickTop="1" thickBot="1" x14ac:dyDescent="0.3">
      <c r="A3" s="277" t="s">
        <v>600</v>
      </c>
      <c r="B3" s="278" t="s">
        <v>601</v>
      </c>
      <c r="C3" s="279">
        <v>42736</v>
      </c>
      <c r="D3" s="280">
        <v>42767</v>
      </c>
      <c r="E3" s="280">
        <v>42795</v>
      </c>
      <c r="F3" s="280">
        <v>42826</v>
      </c>
      <c r="G3" s="280">
        <v>42856</v>
      </c>
      <c r="H3" s="280">
        <v>42887</v>
      </c>
      <c r="I3" s="280">
        <v>42917</v>
      </c>
      <c r="J3" s="280">
        <v>42948</v>
      </c>
      <c r="K3" s="280">
        <v>42979</v>
      </c>
      <c r="L3" s="280">
        <v>43009</v>
      </c>
      <c r="M3" s="281">
        <v>43040</v>
      </c>
      <c r="N3" s="282">
        <v>43070</v>
      </c>
      <c r="O3" s="282">
        <v>43101</v>
      </c>
      <c r="P3" s="282">
        <v>43132</v>
      </c>
      <c r="Q3" s="282">
        <v>43160</v>
      </c>
      <c r="R3" s="282">
        <v>43191</v>
      </c>
      <c r="S3" s="283">
        <v>43221</v>
      </c>
      <c r="T3" s="283">
        <v>43252</v>
      </c>
      <c r="U3" s="284">
        <v>43282</v>
      </c>
      <c r="V3" s="285">
        <v>43313</v>
      </c>
      <c r="W3" s="286">
        <v>43344</v>
      </c>
      <c r="X3" s="286">
        <v>43374</v>
      </c>
      <c r="Y3" s="286">
        <v>43405</v>
      </c>
      <c r="Z3" s="286">
        <v>43435</v>
      </c>
      <c r="AA3" s="286">
        <v>43466</v>
      </c>
      <c r="AB3" s="287">
        <v>43497</v>
      </c>
      <c r="AC3" s="287">
        <v>43525</v>
      </c>
      <c r="AD3" s="287">
        <v>43556</v>
      </c>
      <c r="AE3" s="287">
        <v>43586</v>
      </c>
      <c r="AF3" s="287">
        <v>43617</v>
      </c>
      <c r="AG3" s="287">
        <v>43647</v>
      </c>
      <c r="AH3" s="287">
        <v>43678</v>
      </c>
      <c r="AI3" s="287">
        <v>43709</v>
      </c>
      <c r="AJ3" s="287">
        <v>43739</v>
      </c>
      <c r="AK3" s="287">
        <v>43770</v>
      </c>
      <c r="AL3" s="287">
        <v>43800</v>
      </c>
      <c r="AM3" s="287">
        <v>43831</v>
      </c>
      <c r="AN3" s="287">
        <v>43862</v>
      </c>
      <c r="AO3" s="287">
        <v>43891</v>
      </c>
      <c r="AP3" s="287">
        <v>43922</v>
      </c>
      <c r="AQ3" s="287">
        <v>43952</v>
      </c>
      <c r="AR3" s="287">
        <v>43983</v>
      </c>
      <c r="AS3" s="287">
        <v>44013</v>
      </c>
      <c r="AT3" s="287">
        <v>44044</v>
      </c>
      <c r="AU3" s="287">
        <v>44075</v>
      </c>
      <c r="AV3" s="287">
        <v>44105</v>
      </c>
      <c r="AW3" s="287">
        <v>44136</v>
      </c>
      <c r="AX3" s="287">
        <v>44166</v>
      </c>
      <c r="AY3" s="287">
        <v>44197</v>
      </c>
      <c r="AZ3" s="287">
        <v>44228</v>
      </c>
      <c r="BA3" s="287">
        <v>44256</v>
      </c>
      <c r="BB3" s="287">
        <v>44287</v>
      </c>
      <c r="BC3" s="287">
        <v>44317</v>
      </c>
      <c r="BD3" s="287">
        <v>44348</v>
      </c>
      <c r="BE3" s="287">
        <v>44378</v>
      </c>
      <c r="BF3" s="287">
        <v>44409</v>
      </c>
      <c r="BG3" s="287">
        <v>44440</v>
      </c>
    </row>
    <row r="4" spans="1:61" ht="17.25" x14ac:dyDescent="0.3">
      <c r="A4" s="289" t="s">
        <v>602</v>
      </c>
      <c r="B4" s="290" t="s">
        <v>603</v>
      </c>
      <c r="C4" s="291">
        <v>18.018346000000001</v>
      </c>
      <c r="D4" s="292">
        <v>17.625985</v>
      </c>
      <c r="E4" s="292">
        <v>30.229496000000001</v>
      </c>
      <c r="F4" s="292">
        <v>16.490887000000001</v>
      </c>
      <c r="G4" s="292">
        <v>2.4953050000000001</v>
      </c>
      <c r="H4" s="292">
        <v>11.182695000000001</v>
      </c>
      <c r="I4" s="292">
        <v>18.562246999999999</v>
      </c>
      <c r="J4" s="292">
        <v>5.059183</v>
      </c>
      <c r="K4" s="292">
        <v>10.032921999999999</v>
      </c>
      <c r="L4" s="292">
        <v>17.515525</v>
      </c>
      <c r="M4" s="293">
        <v>15.898956</v>
      </c>
      <c r="N4" s="294">
        <v>11.433578000000001</v>
      </c>
      <c r="O4" s="294">
        <v>22.153179000000002</v>
      </c>
      <c r="P4" s="294">
        <v>43.992510000000003</v>
      </c>
      <c r="Q4" s="294">
        <v>33.883398</v>
      </c>
      <c r="R4" s="294">
        <v>12.625458999999999</v>
      </c>
      <c r="S4" s="295">
        <v>9.1494990000000005</v>
      </c>
      <c r="T4" s="295">
        <v>21.530449000000001</v>
      </c>
      <c r="U4" s="296">
        <v>17.676846999999999</v>
      </c>
      <c r="V4" s="297">
        <v>18.615365000000001</v>
      </c>
      <c r="W4" s="298">
        <v>22.299586000000001</v>
      </c>
      <c r="X4" s="298">
        <v>8.6744679999999992</v>
      </c>
      <c r="Y4" s="298">
        <v>4.5923470000000002</v>
      </c>
      <c r="Z4" s="298">
        <v>14.218329000000001</v>
      </c>
      <c r="AA4" s="298">
        <v>33.238545999999999</v>
      </c>
      <c r="AB4" s="299">
        <v>15.908264000000001</v>
      </c>
      <c r="AC4" s="299">
        <v>25.656555999999998</v>
      </c>
      <c r="AD4" s="299">
        <v>8.7244899999999994</v>
      </c>
      <c r="AE4" s="299">
        <v>38.616425</v>
      </c>
      <c r="AF4" s="299">
        <v>16.074694000000001</v>
      </c>
      <c r="AG4" s="299">
        <v>12.775321</v>
      </c>
      <c r="AH4" s="299">
        <v>25.684743000000001</v>
      </c>
      <c r="AI4" s="299">
        <v>20.970490000000002</v>
      </c>
      <c r="AJ4" s="299">
        <v>33.017175999999999</v>
      </c>
      <c r="AK4" s="299">
        <v>15.122108000000001</v>
      </c>
      <c r="AL4" s="299">
        <v>17.782889000000001</v>
      </c>
      <c r="AM4" s="299">
        <v>10.373018999999999</v>
      </c>
      <c r="AN4" s="299">
        <v>14.924951999999999</v>
      </c>
      <c r="AO4" s="299">
        <v>47.552660000000003</v>
      </c>
      <c r="AP4" s="299">
        <v>0.83364499999999997</v>
      </c>
      <c r="AQ4" s="299">
        <v>1.0780430000000001</v>
      </c>
      <c r="AR4" s="299">
        <v>3.5554410000000001</v>
      </c>
      <c r="AS4" s="299">
        <v>13.854087</v>
      </c>
      <c r="AT4" s="299">
        <v>13.742762000000001</v>
      </c>
      <c r="AU4" s="299">
        <v>18.350688999999999</v>
      </c>
      <c r="AV4" s="299">
        <v>3.3960759999999999</v>
      </c>
      <c r="AW4" s="299">
        <v>5.2367319999999999</v>
      </c>
      <c r="AX4" s="299">
        <v>21.401758000000001</v>
      </c>
      <c r="AY4" s="299">
        <v>7.1285759999999998</v>
      </c>
      <c r="AZ4" s="299">
        <v>21.222111000000002</v>
      </c>
      <c r="BA4" s="300">
        <v>4.8688140000000004</v>
      </c>
      <c r="BB4" s="300">
        <v>4.9187779999999997</v>
      </c>
      <c r="BC4" s="300">
        <v>5.2747719999999996</v>
      </c>
      <c r="BD4" s="300">
        <v>9.8771179999999994</v>
      </c>
      <c r="BE4" s="300">
        <v>5.4991180000000002</v>
      </c>
      <c r="BF4" s="300">
        <v>9.2341390000000008</v>
      </c>
      <c r="BG4" s="300">
        <v>10.699536999999999</v>
      </c>
      <c r="BH4" s="301"/>
      <c r="BI4" s="301"/>
    </row>
    <row r="5" spans="1:61" ht="17.25" x14ac:dyDescent="0.3">
      <c r="A5" s="302" t="s">
        <v>604</v>
      </c>
      <c r="B5" s="303" t="s">
        <v>605</v>
      </c>
      <c r="C5" s="304">
        <v>5.6963E-2</v>
      </c>
      <c r="D5" s="305">
        <v>0</v>
      </c>
      <c r="E5" s="305">
        <v>0.33337699999999998</v>
      </c>
      <c r="F5" s="305">
        <v>8.1715999999999997E-2</v>
      </c>
      <c r="G5" s="305">
        <v>8.8495000000000004E-2</v>
      </c>
      <c r="H5" s="305">
        <v>0.06</v>
      </c>
      <c r="I5" s="305">
        <v>8.0935000000000007E-2</v>
      </c>
      <c r="J5" s="305">
        <v>0</v>
      </c>
      <c r="K5" s="305">
        <v>0.110419</v>
      </c>
      <c r="L5" s="305">
        <v>9.5311999999999994E-2</v>
      </c>
      <c r="M5" s="306">
        <v>0.16456499999999999</v>
      </c>
      <c r="N5" s="307">
        <v>0.15740499999999999</v>
      </c>
      <c r="O5" s="307">
        <v>0.12311900000000001</v>
      </c>
      <c r="P5" s="307">
        <v>0.11644699999999999</v>
      </c>
      <c r="Q5" s="307">
        <v>0.106917</v>
      </c>
      <c r="R5" s="307">
        <v>7.5231999999999993E-2</v>
      </c>
      <c r="S5" s="308">
        <v>0.19464600000000001</v>
      </c>
      <c r="T5" s="308">
        <v>0.126799</v>
      </c>
      <c r="U5" s="309">
        <v>0.13516700000000001</v>
      </c>
      <c r="V5" s="298">
        <v>0.13192200000000001</v>
      </c>
      <c r="W5" s="298">
        <v>8.3565E-2</v>
      </c>
      <c r="X5" s="298">
        <v>0.22316900000000001</v>
      </c>
      <c r="Y5" s="298">
        <v>0.60202</v>
      </c>
      <c r="Z5" s="298">
        <v>0.20648900000000001</v>
      </c>
      <c r="AA5" s="298">
        <v>0.15102699999999999</v>
      </c>
      <c r="AB5" s="299">
        <v>0.10317900000000001</v>
      </c>
      <c r="AC5" s="299">
        <v>0.19361800000000001</v>
      </c>
      <c r="AD5" s="299">
        <v>5.7688000000000003E-2</v>
      </c>
      <c r="AE5" s="299">
        <v>0.36304399999999998</v>
      </c>
      <c r="AF5" s="299">
        <v>0.457484</v>
      </c>
      <c r="AG5" s="299">
        <v>7.0125999999999994E-2</v>
      </c>
      <c r="AH5" s="299">
        <v>0.305259</v>
      </c>
      <c r="AI5" s="299">
        <v>0.29752400000000001</v>
      </c>
      <c r="AJ5" s="299">
        <v>0.22128100000000001</v>
      </c>
      <c r="AK5" s="299">
        <v>5.8171E-2</v>
      </c>
      <c r="AL5" s="299">
        <v>0.11738999999999999</v>
      </c>
      <c r="AM5" s="299">
        <v>6.3272999999999996E-2</v>
      </c>
      <c r="AN5" s="299">
        <v>7.5573000000000001E-2</v>
      </c>
      <c r="AO5" s="299">
        <v>0.114354</v>
      </c>
      <c r="AP5" s="299">
        <v>0.100505</v>
      </c>
      <c r="AQ5" s="299">
        <v>5.5555E-2</v>
      </c>
      <c r="AR5" s="299">
        <v>5.808E-2</v>
      </c>
      <c r="AS5" s="299">
        <v>6.5739000000000006E-2</v>
      </c>
      <c r="AT5" s="299">
        <v>6.6241999999999995E-2</v>
      </c>
      <c r="AU5" s="299">
        <v>6.3370999999999997E-2</v>
      </c>
      <c r="AV5" s="299">
        <v>6.3370999999999997E-2</v>
      </c>
      <c r="AW5" s="299">
        <v>6.0682E-2</v>
      </c>
      <c r="AX5" s="299">
        <v>9.1603000000000004E-2</v>
      </c>
      <c r="AY5" s="299">
        <v>0.129936</v>
      </c>
      <c r="AZ5" s="299">
        <v>7.0886000000000005E-2</v>
      </c>
      <c r="BA5" s="300">
        <v>5.4808999999999997E-2</v>
      </c>
      <c r="BB5" s="300">
        <v>0.12500600000000001</v>
      </c>
      <c r="BC5" s="300">
        <v>1.280346</v>
      </c>
      <c r="BD5" s="300">
        <v>0.56854800000000005</v>
      </c>
      <c r="BE5" s="300">
        <v>4.9703999999999998E-2</v>
      </c>
      <c r="BF5" s="300">
        <v>0.17388100000000001</v>
      </c>
      <c r="BG5" s="300">
        <v>9.6611000000000002E-2</v>
      </c>
      <c r="BH5" s="301"/>
      <c r="BI5" s="301"/>
    </row>
    <row r="6" spans="1:61" ht="17.25" x14ac:dyDescent="0.3">
      <c r="A6" s="302" t="s">
        <v>606</v>
      </c>
      <c r="B6" s="303" t="s">
        <v>607</v>
      </c>
      <c r="C6" s="304">
        <v>29.304874000000002</v>
      </c>
      <c r="D6" s="305">
        <v>42.797502999999999</v>
      </c>
      <c r="E6" s="305">
        <v>57.191203999999999</v>
      </c>
      <c r="F6" s="305">
        <v>42.447845000000001</v>
      </c>
      <c r="G6" s="305">
        <v>41.922502000000001</v>
      </c>
      <c r="H6" s="305">
        <v>51.261707000000001</v>
      </c>
      <c r="I6" s="305">
        <v>38.661414000000001</v>
      </c>
      <c r="J6" s="305">
        <v>56.411845999999997</v>
      </c>
      <c r="K6" s="305">
        <v>40.793962999999998</v>
      </c>
      <c r="L6" s="305">
        <v>44.272258999999998</v>
      </c>
      <c r="M6" s="306">
        <v>46.077491999999999</v>
      </c>
      <c r="N6" s="307">
        <v>50.558067999999999</v>
      </c>
      <c r="O6" s="307">
        <v>42.081018999999998</v>
      </c>
      <c r="P6" s="307">
        <v>52.432369000000001</v>
      </c>
      <c r="Q6" s="307">
        <v>59.043982999999997</v>
      </c>
      <c r="R6" s="307">
        <v>44.538894999999997</v>
      </c>
      <c r="S6" s="308">
        <v>41.093724000000002</v>
      </c>
      <c r="T6" s="308">
        <v>46.138254000000003</v>
      </c>
      <c r="U6" s="309">
        <v>40.056527000000003</v>
      </c>
      <c r="V6" s="298">
        <v>65.629696999999993</v>
      </c>
      <c r="W6" s="298">
        <v>56.089705000000002</v>
      </c>
      <c r="X6" s="298">
        <v>52.318415999999999</v>
      </c>
      <c r="Y6" s="298">
        <v>52.261741000000001</v>
      </c>
      <c r="Z6" s="298">
        <v>41.400987999999998</v>
      </c>
      <c r="AA6" s="298">
        <v>50.790494000000002</v>
      </c>
      <c r="AB6" s="299">
        <v>59.976903999999998</v>
      </c>
      <c r="AC6" s="299">
        <v>55.851664999999997</v>
      </c>
      <c r="AD6" s="299">
        <v>55.101686999999998</v>
      </c>
      <c r="AE6" s="299">
        <v>54.342753000000002</v>
      </c>
      <c r="AF6" s="299">
        <v>22.355618</v>
      </c>
      <c r="AG6" s="299">
        <v>37.045240999999997</v>
      </c>
      <c r="AH6" s="299">
        <v>44.993433000000003</v>
      </c>
      <c r="AI6" s="299">
        <v>39.970992000000003</v>
      </c>
      <c r="AJ6" s="299">
        <v>43.387492000000002</v>
      </c>
      <c r="AK6" s="299">
        <v>43.131810999999999</v>
      </c>
      <c r="AL6" s="299">
        <v>43.998997000000003</v>
      </c>
      <c r="AM6" s="299">
        <v>33.906036999999998</v>
      </c>
      <c r="AN6" s="299">
        <v>40.209905999999997</v>
      </c>
      <c r="AO6" s="299">
        <v>30.195255</v>
      </c>
      <c r="AP6" s="299">
        <v>6.8237379999999996</v>
      </c>
      <c r="AQ6" s="299">
        <v>5.8710789999999999</v>
      </c>
      <c r="AR6" s="299">
        <v>18.659227999999999</v>
      </c>
      <c r="AS6" s="299">
        <v>21.353572</v>
      </c>
      <c r="AT6" s="299">
        <v>16.206496000000001</v>
      </c>
      <c r="AU6" s="299">
        <v>22.866712</v>
      </c>
      <c r="AV6" s="299">
        <v>28.514106000000002</v>
      </c>
      <c r="AW6" s="299">
        <v>36.268852000000003</v>
      </c>
      <c r="AX6" s="299">
        <v>32.477890000000002</v>
      </c>
      <c r="AY6" s="299">
        <v>21.619047999999999</v>
      </c>
      <c r="AZ6" s="299">
        <v>29.167435000000001</v>
      </c>
      <c r="BA6" s="300">
        <v>20.596738999999999</v>
      </c>
      <c r="BB6" s="300">
        <v>25.683298000000001</v>
      </c>
      <c r="BC6" s="300">
        <v>15.682479000000001</v>
      </c>
      <c r="BD6" s="300">
        <v>24.871199000000001</v>
      </c>
      <c r="BE6" s="300">
        <v>22.791371999999999</v>
      </c>
      <c r="BF6" s="300">
        <v>19.636520999999998</v>
      </c>
      <c r="BG6" s="300">
        <v>22.681912000000001</v>
      </c>
      <c r="BH6" s="301"/>
      <c r="BI6" s="301"/>
    </row>
    <row r="7" spans="1:61" ht="17.25" x14ac:dyDescent="0.3">
      <c r="A7" s="302" t="s">
        <v>608</v>
      </c>
      <c r="B7" s="303" t="s">
        <v>609</v>
      </c>
      <c r="C7" s="304">
        <v>0.25201200000000001</v>
      </c>
      <c r="D7" s="305">
        <v>0</v>
      </c>
      <c r="E7" s="305">
        <v>0</v>
      </c>
      <c r="F7" s="305">
        <v>0.124349</v>
      </c>
      <c r="G7" s="305">
        <v>0</v>
      </c>
      <c r="H7" s="305">
        <v>0</v>
      </c>
      <c r="I7" s="305">
        <v>9.8416000000000003E-2</v>
      </c>
      <c r="J7" s="305">
        <v>0</v>
      </c>
      <c r="K7" s="305">
        <v>9.2979000000000006E-2</v>
      </c>
      <c r="L7" s="305">
        <v>9.6134999999999998E-2</v>
      </c>
      <c r="M7" s="306">
        <v>0</v>
      </c>
      <c r="N7" s="307">
        <v>0</v>
      </c>
      <c r="O7" s="307">
        <v>0</v>
      </c>
      <c r="P7" s="307">
        <v>0.235565</v>
      </c>
      <c r="Q7" s="307">
        <v>0.80342000000000002</v>
      </c>
      <c r="R7" s="307">
        <v>0.33926200000000001</v>
      </c>
      <c r="S7" s="308">
        <v>3.0460999999999998E-2</v>
      </c>
      <c r="T7" s="308">
        <v>0.39599099999999998</v>
      </c>
      <c r="U7" s="309">
        <v>0.18997900000000001</v>
      </c>
      <c r="V7" s="298">
        <v>0.15114</v>
      </c>
      <c r="W7" s="298">
        <v>7.3327000000000003E-2</v>
      </c>
      <c r="X7" s="298">
        <v>0.131684</v>
      </c>
      <c r="Y7" s="298">
        <v>2.9197000000000001E-2</v>
      </c>
      <c r="Z7" s="298">
        <v>0.29869499999999999</v>
      </c>
      <c r="AA7" s="298">
        <v>0.57658799999999999</v>
      </c>
      <c r="AB7" s="299">
        <v>0.10205500000000001</v>
      </c>
      <c r="AC7" s="299">
        <v>4.2382000000000003E-2</v>
      </c>
      <c r="AD7" s="299">
        <v>0.26965299999999998</v>
      </c>
      <c r="AE7" s="299">
        <v>0.20058899999999999</v>
      </c>
      <c r="AF7" s="299">
        <v>0.80079900000000004</v>
      </c>
      <c r="AG7" s="299">
        <v>0.115</v>
      </c>
      <c r="AH7" s="299">
        <v>0.28498899999999999</v>
      </c>
      <c r="AI7" s="299">
        <v>0.30367499999999997</v>
      </c>
      <c r="AJ7" s="299">
        <v>0.20729300000000001</v>
      </c>
      <c r="AK7" s="299">
        <v>0.47078599999999998</v>
      </c>
      <c r="AL7" s="299">
        <v>1.0217529999999999</v>
      </c>
      <c r="AM7" s="299">
        <v>0</v>
      </c>
      <c r="AN7" s="299">
        <v>0.28179999999999999</v>
      </c>
      <c r="AO7" s="299">
        <v>0.17294899999999999</v>
      </c>
      <c r="AP7" s="299">
        <v>8.4647E-2</v>
      </c>
      <c r="AQ7" s="299">
        <v>2.9863000000000001E-2</v>
      </c>
      <c r="AR7" s="299">
        <v>7.0000000000000007E-2</v>
      </c>
      <c r="AS7" s="299">
        <v>0.20422000000000001</v>
      </c>
      <c r="AT7" s="299">
        <v>2.5264000000000002E-2</v>
      </c>
      <c r="AU7" s="299">
        <v>0.21925600000000001</v>
      </c>
      <c r="AV7" s="299">
        <v>0.14507</v>
      </c>
      <c r="AW7" s="299">
        <v>0.154858</v>
      </c>
      <c r="AX7" s="299">
        <v>0.109857</v>
      </c>
      <c r="AY7" s="299">
        <v>0</v>
      </c>
      <c r="AZ7" s="299">
        <v>0.12003800000000001</v>
      </c>
      <c r="BA7" s="300">
        <v>1.0249999999999999</v>
      </c>
      <c r="BB7" s="300">
        <v>0.25174000000000002</v>
      </c>
      <c r="BC7" s="300">
        <v>7.0759000000000002E-2</v>
      </c>
      <c r="BD7" s="300">
        <v>0</v>
      </c>
      <c r="BE7" s="300">
        <v>0</v>
      </c>
      <c r="BF7" s="300">
        <v>0.13116900000000001</v>
      </c>
      <c r="BG7" s="300">
        <v>0</v>
      </c>
      <c r="BH7" s="301"/>
      <c r="BI7" s="301"/>
    </row>
    <row r="8" spans="1:61" ht="33" x14ac:dyDescent="0.3">
      <c r="A8" s="302" t="s">
        <v>610</v>
      </c>
      <c r="B8" s="303" t="s">
        <v>611</v>
      </c>
      <c r="C8" s="304">
        <v>0</v>
      </c>
      <c r="D8" s="305">
        <v>2.5000000000000001E-2</v>
      </c>
      <c r="E8" s="305">
        <v>0.144425</v>
      </c>
      <c r="F8" s="305">
        <v>5.6392999999999999E-2</v>
      </c>
      <c r="G8" s="305">
        <v>6.0682E-2</v>
      </c>
      <c r="H8" s="305">
        <v>9.8736000000000004E-2</v>
      </c>
      <c r="I8" s="305">
        <v>0.37639600000000001</v>
      </c>
      <c r="J8" s="305">
        <v>0.110261</v>
      </c>
      <c r="K8" s="305">
        <v>0.13800000000000001</v>
      </c>
      <c r="L8" s="305">
        <v>0.187</v>
      </c>
      <c r="M8" s="306">
        <v>0.3518</v>
      </c>
      <c r="N8" s="307">
        <v>0.17161999999999999</v>
      </c>
      <c r="O8" s="307">
        <v>0.205757</v>
      </c>
      <c r="P8" s="307">
        <v>0.115276</v>
      </c>
      <c r="Q8" s="307">
        <v>0.197462</v>
      </c>
      <c r="R8" s="307">
        <v>0.240149</v>
      </c>
      <c r="S8" s="308">
        <v>2.5729999999999999E-2</v>
      </c>
      <c r="T8" s="308">
        <v>0.17549100000000001</v>
      </c>
      <c r="U8" s="309">
        <v>0</v>
      </c>
      <c r="V8" s="298">
        <v>4.6100000000000002E-2</v>
      </c>
      <c r="W8" s="298">
        <v>0.1091</v>
      </c>
      <c r="X8" s="298">
        <v>4.7475999999999997E-2</v>
      </c>
      <c r="Y8" s="298">
        <v>9.8365999999999995E-2</v>
      </c>
      <c r="Z8" s="298">
        <v>0.28765499999999999</v>
      </c>
      <c r="AA8" s="298">
        <v>0.12159</v>
      </c>
      <c r="AB8" s="299">
        <v>7.1999999999999995E-2</v>
      </c>
      <c r="AC8" s="299">
        <v>0.22663800000000001</v>
      </c>
      <c r="AD8" s="299">
        <v>0.11433500000000001</v>
      </c>
      <c r="AE8" s="299">
        <v>0.215478</v>
      </c>
      <c r="AF8" s="299">
        <v>0.15579699999999999</v>
      </c>
      <c r="AG8" s="299">
        <v>0.175819</v>
      </c>
      <c r="AH8" s="299">
        <v>7.3886999999999994E-2</v>
      </c>
      <c r="AI8" s="299">
        <v>7.2499999999999995E-2</v>
      </c>
      <c r="AJ8" s="299">
        <v>0.15326799999999999</v>
      </c>
      <c r="AK8" s="299">
        <v>7.7404000000000001E-2</v>
      </c>
      <c r="AL8" s="299">
        <v>0.129936</v>
      </c>
      <c r="AM8" s="299">
        <v>0.05</v>
      </c>
      <c r="AN8" s="299">
        <v>8.2217999999999999E-2</v>
      </c>
      <c r="AO8" s="299">
        <v>0.255081</v>
      </c>
      <c r="AP8" s="299">
        <v>0.20350399999999999</v>
      </c>
      <c r="AQ8" s="299">
        <v>9.3511999999999998E-2</v>
      </c>
      <c r="AR8" s="299">
        <v>2.6224999999999998E-2</v>
      </c>
      <c r="AS8" s="299">
        <v>0</v>
      </c>
      <c r="AT8" s="299">
        <v>0.12069000000000001</v>
      </c>
      <c r="AU8" s="299">
        <v>0.32039499999999999</v>
      </c>
      <c r="AV8" s="299">
        <v>0.54030100000000003</v>
      </c>
      <c r="AW8" s="299">
        <v>0.61093200000000003</v>
      </c>
      <c r="AX8" s="299">
        <v>2.3652899999999999</v>
      </c>
      <c r="AY8" s="299">
        <v>0.812948</v>
      </c>
      <c r="AZ8" s="299">
        <v>1.2743310000000001</v>
      </c>
      <c r="BA8" s="300">
        <v>0.45966899999999999</v>
      </c>
      <c r="BB8" s="300">
        <v>0.49338900000000002</v>
      </c>
      <c r="BC8" s="300">
        <v>0.34645500000000001</v>
      </c>
      <c r="BD8" s="300">
        <v>0.72699100000000005</v>
      </c>
      <c r="BE8" s="300">
        <v>0.90455600000000003</v>
      </c>
      <c r="BF8" s="300">
        <v>1.2069890000000001</v>
      </c>
      <c r="BG8" s="300">
        <v>1.0328630000000001</v>
      </c>
      <c r="BH8" s="301"/>
      <c r="BI8" s="301"/>
    </row>
    <row r="9" spans="1:61" ht="17.25" x14ac:dyDescent="0.3">
      <c r="A9" s="302" t="s">
        <v>612</v>
      </c>
      <c r="B9" s="303" t="s">
        <v>613</v>
      </c>
      <c r="C9" s="304">
        <v>5.7090339999999999</v>
      </c>
      <c r="D9" s="305">
        <v>4.72506</v>
      </c>
      <c r="E9" s="305">
        <v>6.9963550000000003</v>
      </c>
      <c r="F9" s="305">
        <v>5.6935039999999999</v>
      </c>
      <c r="G9" s="305">
        <v>7.1081859999999999</v>
      </c>
      <c r="H9" s="305">
        <v>5.402679</v>
      </c>
      <c r="I9" s="305">
        <v>4.6283310000000002</v>
      </c>
      <c r="J9" s="305">
        <v>5.4014879999999996</v>
      </c>
      <c r="K9" s="305">
        <v>6.0429560000000002</v>
      </c>
      <c r="L9" s="305">
        <v>4.5949140000000002</v>
      </c>
      <c r="M9" s="306">
        <v>5.7255159999999998</v>
      </c>
      <c r="N9" s="307">
        <v>10.06776</v>
      </c>
      <c r="O9" s="307">
        <v>4.2887079999999997</v>
      </c>
      <c r="P9" s="307">
        <v>2.0109119999999998</v>
      </c>
      <c r="Q9" s="307">
        <v>3.0099279999999999</v>
      </c>
      <c r="R9" s="307">
        <v>7.6211440000000001</v>
      </c>
      <c r="S9" s="308">
        <v>14.233396000000001</v>
      </c>
      <c r="T9" s="308">
        <v>21.225546999999999</v>
      </c>
      <c r="U9" s="309">
        <v>7.9411480000000001</v>
      </c>
      <c r="V9" s="298">
        <v>8.4437200000000008</v>
      </c>
      <c r="W9" s="298">
        <v>7.9137589999999998</v>
      </c>
      <c r="X9" s="298">
        <v>6.5618610000000004</v>
      </c>
      <c r="Y9" s="298">
        <v>6.0944180000000001</v>
      </c>
      <c r="Z9" s="298">
        <v>5.1950260000000004</v>
      </c>
      <c r="AA9" s="298">
        <v>3.3406449999999999</v>
      </c>
      <c r="AB9" s="299">
        <v>5.6566210000000003</v>
      </c>
      <c r="AC9" s="299">
        <v>7.0412229999999996</v>
      </c>
      <c r="AD9" s="299">
        <v>11.341716999999999</v>
      </c>
      <c r="AE9" s="299">
        <v>10.454359</v>
      </c>
      <c r="AF9" s="299">
        <v>12.872574999999999</v>
      </c>
      <c r="AG9" s="299">
        <v>11.916658999999999</v>
      </c>
      <c r="AH9" s="299">
        <v>8.1740180000000002</v>
      </c>
      <c r="AI9" s="299">
        <v>37.593952000000002</v>
      </c>
      <c r="AJ9" s="299">
        <v>10.913478</v>
      </c>
      <c r="AK9" s="299">
        <v>7.6604609999999997</v>
      </c>
      <c r="AL9" s="299">
        <v>11.187224000000001</v>
      </c>
      <c r="AM9" s="299">
        <v>4.2421480000000003</v>
      </c>
      <c r="AN9" s="299">
        <v>9.7757310000000004</v>
      </c>
      <c r="AO9" s="299">
        <v>11.350887999999999</v>
      </c>
      <c r="AP9" s="299">
        <v>2.9073720000000001</v>
      </c>
      <c r="AQ9" s="299">
        <v>4.1927519999999996</v>
      </c>
      <c r="AR9" s="299">
        <v>6.5701289999999997</v>
      </c>
      <c r="AS9" s="299">
        <v>5.7636180000000001</v>
      </c>
      <c r="AT9" s="299">
        <v>7.7883990000000001</v>
      </c>
      <c r="AU9" s="299">
        <v>10.820022</v>
      </c>
      <c r="AV9" s="299">
        <v>12.275418</v>
      </c>
      <c r="AW9" s="299">
        <v>6.0508319999999998</v>
      </c>
      <c r="AX9" s="299">
        <v>7.4845470000000001</v>
      </c>
      <c r="AY9" s="299">
        <v>10.658937999999999</v>
      </c>
      <c r="AZ9" s="299">
        <v>6.6359320000000004</v>
      </c>
      <c r="BA9" s="300">
        <v>6.8459560000000002</v>
      </c>
      <c r="BB9" s="300">
        <v>7.5858470000000002</v>
      </c>
      <c r="BC9" s="300">
        <v>6.6279260000000004</v>
      </c>
      <c r="BD9" s="300">
        <v>8.5722439999999995</v>
      </c>
      <c r="BE9" s="300">
        <v>3.0553919999999999</v>
      </c>
      <c r="BF9" s="300">
        <v>4.4513360000000004</v>
      </c>
      <c r="BG9" s="300">
        <v>6.7667349999999997</v>
      </c>
      <c r="BH9" s="301"/>
      <c r="BI9" s="301"/>
    </row>
    <row r="10" spans="1:61" ht="17.25" x14ac:dyDescent="0.3">
      <c r="A10" s="310" t="s">
        <v>614</v>
      </c>
      <c r="B10" s="303" t="s">
        <v>615</v>
      </c>
      <c r="C10" s="304">
        <v>5.1263430000000003</v>
      </c>
      <c r="D10" s="305">
        <v>3.4367529999999999</v>
      </c>
      <c r="E10" s="305">
        <v>6.2502149999999999</v>
      </c>
      <c r="F10" s="305">
        <v>4.2702999999999998</v>
      </c>
      <c r="G10" s="305">
        <v>6.5344410000000002</v>
      </c>
      <c r="H10" s="305">
        <v>8.8786640000000006</v>
      </c>
      <c r="I10" s="305">
        <v>12.854523</v>
      </c>
      <c r="J10" s="305">
        <v>6.5076349999999996</v>
      </c>
      <c r="K10" s="305">
        <v>5.0116719999999999</v>
      </c>
      <c r="L10" s="305">
        <v>4.8070029999999999</v>
      </c>
      <c r="M10" s="306">
        <v>13.352624</v>
      </c>
      <c r="N10" s="307">
        <v>6.858536</v>
      </c>
      <c r="O10" s="307">
        <v>7.3405199999999997</v>
      </c>
      <c r="P10" s="307">
        <v>8.4053679999999993</v>
      </c>
      <c r="Q10" s="307">
        <v>8.4774410000000007</v>
      </c>
      <c r="R10" s="307">
        <v>32.752226</v>
      </c>
      <c r="S10" s="308">
        <v>8.5947650000000007</v>
      </c>
      <c r="T10" s="308">
        <v>7.8002560000000001</v>
      </c>
      <c r="U10" s="309">
        <v>11.636174</v>
      </c>
      <c r="V10" s="298">
        <v>7.3858800000000002</v>
      </c>
      <c r="W10" s="298">
        <v>8.4827290000000009</v>
      </c>
      <c r="X10" s="298">
        <v>7.2464839999999997</v>
      </c>
      <c r="Y10" s="298">
        <v>6.3147779999999996</v>
      </c>
      <c r="Z10" s="298">
        <v>9.3506409999999995</v>
      </c>
      <c r="AA10" s="298">
        <v>7.1848720000000004</v>
      </c>
      <c r="AB10" s="299">
        <v>6.7489429999999997</v>
      </c>
      <c r="AC10" s="299">
        <v>8.9610269999999996</v>
      </c>
      <c r="AD10" s="299">
        <v>7.585655</v>
      </c>
      <c r="AE10" s="299">
        <v>10.932717999999999</v>
      </c>
      <c r="AF10" s="299">
        <v>9.9077000000000002</v>
      </c>
      <c r="AG10" s="299">
        <v>7.0129520000000003</v>
      </c>
      <c r="AH10" s="299">
        <v>9.4636080000000007</v>
      </c>
      <c r="AI10" s="299">
        <v>11.082891999999999</v>
      </c>
      <c r="AJ10" s="299">
        <v>11.233559</v>
      </c>
      <c r="AK10" s="299">
        <v>8.4855859999999996</v>
      </c>
      <c r="AL10" s="299">
        <v>10.973217</v>
      </c>
      <c r="AM10" s="299">
        <v>11.074468</v>
      </c>
      <c r="AN10" s="299">
        <v>9.3013739999999991</v>
      </c>
      <c r="AO10" s="299">
        <v>9.6804070000000007</v>
      </c>
      <c r="AP10" s="299">
        <v>5.697419</v>
      </c>
      <c r="AQ10" s="299">
        <v>3.5365570000000002</v>
      </c>
      <c r="AR10" s="299">
        <v>11.263423</v>
      </c>
      <c r="AS10" s="299">
        <v>11.367677</v>
      </c>
      <c r="AT10" s="299">
        <v>3.6524079999999999</v>
      </c>
      <c r="AU10" s="299">
        <v>5.0808929999999997</v>
      </c>
      <c r="AV10" s="299">
        <v>5.301361</v>
      </c>
      <c r="AW10" s="299">
        <v>10.173657</v>
      </c>
      <c r="AX10" s="299">
        <v>16.418175000000002</v>
      </c>
      <c r="AY10" s="299">
        <v>6.7324210000000004</v>
      </c>
      <c r="AZ10" s="299">
        <v>11.065365999999999</v>
      </c>
      <c r="BA10" s="300">
        <v>13.163168000000001</v>
      </c>
      <c r="BB10" s="300">
        <v>4.8917849999999996</v>
      </c>
      <c r="BC10" s="300">
        <v>5.0616529999999997</v>
      </c>
      <c r="BD10" s="300">
        <v>7.1514449999999998</v>
      </c>
      <c r="BE10" s="300">
        <v>7.0651570000000001</v>
      </c>
      <c r="BF10" s="300">
        <v>5.9195010000000003</v>
      </c>
      <c r="BG10" s="300">
        <v>6.4331690000000004</v>
      </c>
      <c r="BH10" s="301"/>
      <c r="BI10" s="301"/>
    </row>
    <row r="11" spans="1:61" ht="17.25" x14ac:dyDescent="0.3">
      <c r="A11" s="302" t="s">
        <v>616</v>
      </c>
      <c r="B11" s="303" t="s">
        <v>617</v>
      </c>
      <c r="C11" s="304">
        <v>7.6368609999999997</v>
      </c>
      <c r="D11" s="305">
        <v>8.2872880000000002</v>
      </c>
      <c r="E11" s="305">
        <v>6.0912790000000001</v>
      </c>
      <c r="F11" s="305">
        <v>7.3792</v>
      </c>
      <c r="G11" s="305">
        <v>6.6952210000000001</v>
      </c>
      <c r="H11" s="305">
        <v>7.555434</v>
      </c>
      <c r="I11" s="305">
        <v>5.7192439999999998</v>
      </c>
      <c r="J11" s="305">
        <v>6.3829440000000002</v>
      </c>
      <c r="K11" s="305">
        <v>11.995806999999999</v>
      </c>
      <c r="L11" s="305">
        <v>5.8849900000000002</v>
      </c>
      <c r="M11" s="306">
        <v>9.2543600000000001</v>
      </c>
      <c r="N11" s="307">
        <v>6.2743719999999996</v>
      </c>
      <c r="O11" s="307">
        <v>8.3367559999999994</v>
      </c>
      <c r="P11" s="307">
        <v>7.3876920000000004</v>
      </c>
      <c r="Q11" s="307">
        <v>9.9697060000000004</v>
      </c>
      <c r="R11" s="307">
        <v>7.6708530000000001</v>
      </c>
      <c r="S11" s="308">
        <v>8.4086429999999996</v>
      </c>
      <c r="T11" s="308">
        <v>7.8298670000000001</v>
      </c>
      <c r="U11" s="309">
        <v>6.2708959999999996</v>
      </c>
      <c r="V11" s="298">
        <v>5.5082230000000001</v>
      </c>
      <c r="W11" s="298">
        <v>6.5140849999999997</v>
      </c>
      <c r="X11" s="298">
        <v>9.4602079999999997</v>
      </c>
      <c r="Y11" s="298">
        <v>4.109864</v>
      </c>
      <c r="Z11" s="298">
        <v>8.5202869999999997</v>
      </c>
      <c r="AA11" s="298">
        <v>4.6912830000000003</v>
      </c>
      <c r="AB11" s="299">
        <v>11.864291</v>
      </c>
      <c r="AC11" s="299">
        <v>9.4023719999999997</v>
      </c>
      <c r="AD11" s="299">
        <v>5.3915389999999999</v>
      </c>
      <c r="AE11" s="299">
        <v>6.8963999999999999</v>
      </c>
      <c r="AF11" s="299">
        <v>5.046017</v>
      </c>
      <c r="AG11" s="299">
        <v>6.6539729999999997</v>
      </c>
      <c r="AH11" s="299">
        <v>5.4250999999999996</v>
      </c>
      <c r="AI11" s="299">
        <v>15.74821</v>
      </c>
      <c r="AJ11" s="299">
        <v>6.840014</v>
      </c>
      <c r="AK11" s="299">
        <v>9.9947040000000005</v>
      </c>
      <c r="AL11" s="299">
        <v>8.5225000000000009</v>
      </c>
      <c r="AM11" s="299">
        <v>9.9362840000000006</v>
      </c>
      <c r="AN11" s="299">
        <v>8.4172239999999992</v>
      </c>
      <c r="AO11" s="299">
        <v>9.2940950000000004</v>
      </c>
      <c r="AP11" s="311">
        <v>7.1633570000000004</v>
      </c>
      <c r="AQ11" s="312">
        <v>2.7809650000000001</v>
      </c>
      <c r="AR11" s="299">
        <v>8.5685210000000005</v>
      </c>
      <c r="AS11" s="299">
        <v>6.3571210000000002</v>
      </c>
      <c r="AT11" s="299">
        <v>5.9529870000000003</v>
      </c>
      <c r="AU11" s="299">
        <v>3.6036229999999998</v>
      </c>
      <c r="AV11" s="299">
        <v>7.5814550000000001</v>
      </c>
      <c r="AW11" s="299">
        <v>5.752421</v>
      </c>
      <c r="AX11" s="299">
        <v>8.0433500000000002</v>
      </c>
      <c r="AY11" s="299">
        <v>3.1026479999999999</v>
      </c>
      <c r="AZ11" s="299">
        <v>4.3402130000000003</v>
      </c>
      <c r="BA11" s="300">
        <v>3.9096410000000001</v>
      </c>
      <c r="BB11" s="300">
        <v>4.9874090000000004</v>
      </c>
      <c r="BC11" s="300">
        <v>5.3178780000000003</v>
      </c>
      <c r="BD11" s="300">
        <v>6.4343779999999997</v>
      </c>
      <c r="BE11" s="300">
        <v>6.9966410000000003</v>
      </c>
      <c r="BF11" s="300">
        <v>7.160469</v>
      </c>
      <c r="BG11" s="300">
        <v>5.9111929999999999</v>
      </c>
      <c r="BH11" s="301"/>
      <c r="BI11" s="301"/>
    </row>
    <row r="12" spans="1:61" ht="17.25" x14ac:dyDescent="0.3">
      <c r="A12" s="302" t="s">
        <v>618</v>
      </c>
      <c r="B12" s="303" t="s">
        <v>619</v>
      </c>
      <c r="C12" s="304">
        <v>53.426217999999999</v>
      </c>
      <c r="D12" s="305">
        <v>64.535597999999993</v>
      </c>
      <c r="E12" s="305">
        <v>82.866973000000002</v>
      </c>
      <c r="F12" s="305">
        <v>94.768737000000002</v>
      </c>
      <c r="G12" s="305">
        <v>104.0437</v>
      </c>
      <c r="H12" s="305">
        <v>72.312023999999994</v>
      </c>
      <c r="I12" s="305">
        <v>69.541523999999995</v>
      </c>
      <c r="J12" s="305">
        <v>56.878619999999998</v>
      </c>
      <c r="K12" s="305">
        <v>99.026985999999994</v>
      </c>
      <c r="L12" s="305">
        <v>51.895972999999998</v>
      </c>
      <c r="M12" s="306">
        <v>74.986360000000005</v>
      </c>
      <c r="N12" s="307">
        <v>45.483029999999999</v>
      </c>
      <c r="O12" s="307">
        <v>80.698081000000002</v>
      </c>
      <c r="P12" s="307">
        <v>44.420760000000001</v>
      </c>
      <c r="Q12" s="307">
        <v>86.733374999999995</v>
      </c>
      <c r="R12" s="307">
        <v>53.649572999999997</v>
      </c>
      <c r="S12" s="308">
        <v>55.885531</v>
      </c>
      <c r="T12" s="308">
        <v>121.15927499999999</v>
      </c>
      <c r="U12" s="309">
        <v>65.935664000000003</v>
      </c>
      <c r="V12" s="298">
        <v>81.750406999999996</v>
      </c>
      <c r="W12" s="298">
        <v>81.459270000000004</v>
      </c>
      <c r="X12" s="298">
        <v>50.266323999999997</v>
      </c>
      <c r="Y12" s="298">
        <v>31.536480000000001</v>
      </c>
      <c r="Z12" s="298">
        <v>53.973660000000002</v>
      </c>
      <c r="AA12" s="298">
        <v>89.338319999999996</v>
      </c>
      <c r="AB12" s="299">
        <v>42.272036</v>
      </c>
      <c r="AC12" s="299">
        <v>69.048866000000004</v>
      </c>
      <c r="AD12" s="299">
        <v>75.880795000000006</v>
      </c>
      <c r="AE12" s="299">
        <v>128.037035</v>
      </c>
      <c r="AF12" s="299">
        <v>168.097939</v>
      </c>
      <c r="AG12" s="299">
        <v>61.890943</v>
      </c>
      <c r="AH12" s="299">
        <v>63.087938000000001</v>
      </c>
      <c r="AI12" s="299">
        <v>55.229176000000002</v>
      </c>
      <c r="AJ12" s="299">
        <v>72.500572000000005</v>
      </c>
      <c r="AK12" s="299">
        <v>41.630783999999998</v>
      </c>
      <c r="AL12" s="299">
        <v>54.104399999999998</v>
      </c>
      <c r="AM12" s="299">
        <v>49.927906999999998</v>
      </c>
      <c r="AN12" s="299">
        <v>60.82884</v>
      </c>
      <c r="AO12" s="299">
        <v>33.952812999999999</v>
      </c>
      <c r="AP12" s="299">
        <v>10.668879</v>
      </c>
      <c r="AQ12" s="299">
        <v>5.8606379999999998</v>
      </c>
      <c r="AR12" s="299">
        <v>6.8355220000000001</v>
      </c>
      <c r="AS12" s="299">
        <v>8.2242739999999994</v>
      </c>
      <c r="AT12" s="299">
        <v>8.1669540000000005</v>
      </c>
      <c r="AU12" s="299">
        <v>4.2124300000000003</v>
      </c>
      <c r="AV12" s="299">
        <v>9.6024960000000004</v>
      </c>
      <c r="AW12" s="299">
        <v>9.6851730000000007</v>
      </c>
      <c r="AX12" s="299">
        <v>11.769382999999999</v>
      </c>
      <c r="AY12" s="299">
        <v>4.8192310000000003</v>
      </c>
      <c r="AZ12" s="299">
        <v>2.6483979999999998</v>
      </c>
      <c r="BA12" s="300">
        <v>8.6976040000000001</v>
      </c>
      <c r="BB12" s="300">
        <v>4.6326970000000003</v>
      </c>
      <c r="BC12" s="300">
        <v>8.5869769999999992</v>
      </c>
      <c r="BD12" s="300">
        <v>7.2186329999999996</v>
      </c>
      <c r="BE12" s="300">
        <v>6.3441989999999997</v>
      </c>
      <c r="BF12" s="300">
        <v>4.1917970000000002</v>
      </c>
      <c r="BG12" s="300">
        <v>8.6404060000000005</v>
      </c>
      <c r="BH12" s="301"/>
      <c r="BI12" s="301"/>
    </row>
    <row r="13" spans="1:61" ht="17.25" x14ac:dyDescent="0.3">
      <c r="A13" s="302" t="s">
        <v>620</v>
      </c>
      <c r="B13" s="303" t="s">
        <v>621</v>
      </c>
      <c r="C13" s="304">
        <v>9.207516</v>
      </c>
      <c r="D13" s="305">
        <v>8.2464300000000001</v>
      </c>
      <c r="E13" s="305">
        <v>10.7303</v>
      </c>
      <c r="F13" s="305">
        <v>6.5820040000000004</v>
      </c>
      <c r="G13" s="305">
        <v>10.258642999999999</v>
      </c>
      <c r="H13" s="305">
        <v>12.803919</v>
      </c>
      <c r="I13" s="305">
        <v>9.2450299999999999</v>
      </c>
      <c r="J13" s="305">
        <v>8.6731719999999992</v>
      </c>
      <c r="K13" s="305">
        <v>9.147176</v>
      </c>
      <c r="L13" s="305">
        <v>8.6683489999999992</v>
      </c>
      <c r="M13" s="306">
        <v>9.1600839999999994</v>
      </c>
      <c r="N13" s="307">
        <v>9.8615549999999992</v>
      </c>
      <c r="O13" s="307">
        <v>11.252027</v>
      </c>
      <c r="P13" s="307">
        <v>10.931773</v>
      </c>
      <c r="Q13" s="307">
        <v>10.412784</v>
      </c>
      <c r="R13" s="307">
        <v>9.0634309999999996</v>
      </c>
      <c r="S13" s="308">
        <v>9.2567210000000006</v>
      </c>
      <c r="T13" s="308">
        <v>10.560203</v>
      </c>
      <c r="U13" s="309">
        <v>10.650332000000001</v>
      </c>
      <c r="V13" s="298">
        <v>14.995312999999999</v>
      </c>
      <c r="W13" s="298">
        <v>12.38101</v>
      </c>
      <c r="X13" s="298">
        <v>12.413981</v>
      </c>
      <c r="Y13" s="298">
        <v>12.105543000000001</v>
      </c>
      <c r="Z13" s="298">
        <v>17.837136000000001</v>
      </c>
      <c r="AA13" s="298">
        <v>12.150854000000001</v>
      </c>
      <c r="AB13" s="299">
        <v>10.027736000000001</v>
      </c>
      <c r="AC13" s="299">
        <v>11.005406000000001</v>
      </c>
      <c r="AD13" s="299">
        <v>12.346831</v>
      </c>
      <c r="AE13" s="299">
        <v>12.284685</v>
      </c>
      <c r="AF13" s="299">
        <v>14.856268999999999</v>
      </c>
      <c r="AG13" s="299">
        <v>13.944611</v>
      </c>
      <c r="AH13" s="299">
        <v>11.733995999999999</v>
      </c>
      <c r="AI13" s="299">
        <v>14.365201000000001</v>
      </c>
      <c r="AJ13" s="299">
        <v>10.618242</v>
      </c>
      <c r="AK13" s="299">
        <v>11.264542</v>
      </c>
      <c r="AL13" s="299">
        <v>16.248145999999998</v>
      </c>
      <c r="AM13" s="299">
        <v>11.108453000000001</v>
      </c>
      <c r="AN13" s="299">
        <v>12.877370000000001</v>
      </c>
      <c r="AO13" s="299">
        <v>10.966037999999999</v>
      </c>
      <c r="AP13" s="299">
        <v>8.588991</v>
      </c>
      <c r="AQ13" s="299">
        <v>7.9975820000000004</v>
      </c>
      <c r="AR13" s="299">
        <v>9.2827009999999994</v>
      </c>
      <c r="AS13" s="299">
        <v>9.8493460000000006</v>
      </c>
      <c r="AT13" s="299">
        <v>9.1804330000000007</v>
      </c>
      <c r="AU13" s="299">
        <v>10.553837</v>
      </c>
      <c r="AV13" s="299">
        <v>12.932024</v>
      </c>
      <c r="AW13" s="299">
        <v>10.600440000000001</v>
      </c>
      <c r="AX13" s="299">
        <v>15.686037000000001</v>
      </c>
      <c r="AY13" s="299">
        <v>10.449502000000001</v>
      </c>
      <c r="AZ13" s="299">
        <v>10.758906</v>
      </c>
      <c r="BA13" s="300">
        <v>8.7454710000000002</v>
      </c>
      <c r="BB13" s="300">
        <v>10.396979999999999</v>
      </c>
      <c r="BC13" s="300">
        <v>10.275873000000001</v>
      </c>
      <c r="BD13" s="300">
        <v>11.974304999999999</v>
      </c>
      <c r="BE13" s="300">
        <v>9.9670489999999994</v>
      </c>
      <c r="BF13" s="300">
        <v>7.5625400000000003</v>
      </c>
      <c r="BG13" s="300">
        <v>11.217712000000001</v>
      </c>
      <c r="BH13" s="301"/>
      <c r="BI13" s="301"/>
    </row>
    <row r="14" spans="1:61" ht="17.25" x14ac:dyDescent="0.3">
      <c r="A14" s="302" t="s">
        <v>622</v>
      </c>
      <c r="B14" s="303" t="s">
        <v>623</v>
      </c>
      <c r="C14" s="304">
        <v>114.00646</v>
      </c>
      <c r="D14" s="305">
        <v>102.64501</v>
      </c>
      <c r="E14" s="305">
        <v>120.07414900000001</v>
      </c>
      <c r="F14" s="305">
        <v>119.540015</v>
      </c>
      <c r="G14" s="305">
        <v>137.718324</v>
      </c>
      <c r="H14" s="305">
        <v>107.349521</v>
      </c>
      <c r="I14" s="305">
        <v>101.033653</v>
      </c>
      <c r="J14" s="305">
        <v>107.358124</v>
      </c>
      <c r="K14" s="305">
        <v>71.182616999999993</v>
      </c>
      <c r="L14" s="305">
        <v>63.694890999999998</v>
      </c>
      <c r="M14" s="306">
        <v>75.605839000000003</v>
      </c>
      <c r="N14" s="307">
        <v>74.913445999999993</v>
      </c>
      <c r="O14" s="307">
        <v>104.84138400000001</v>
      </c>
      <c r="P14" s="307">
        <v>83.282860999999997</v>
      </c>
      <c r="Q14" s="307">
        <v>71.452680000000001</v>
      </c>
      <c r="R14" s="307">
        <v>62.760581999999999</v>
      </c>
      <c r="S14" s="308">
        <v>94.008680999999996</v>
      </c>
      <c r="T14" s="308">
        <v>82.477615999999998</v>
      </c>
      <c r="U14" s="309">
        <v>82.229297000000003</v>
      </c>
      <c r="V14" s="298">
        <v>74.254378000000003</v>
      </c>
      <c r="W14" s="298">
        <v>67.612024000000005</v>
      </c>
      <c r="X14" s="298">
        <v>81.750320000000002</v>
      </c>
      <c r="Y14" s="298">
        <v>85.290424000000002</v>
      </c>
      <c r="Z14" s="298">
        <v>125.12722100000001</v>
      </c>
      <c r="AA14" s="298">
        <v>86.259099000000006</v>
      </c>
      <c r="AB14" s="299">
        <v>74.326280999999994</v>
      </c>
      <c r="AC14" s="299">
        <v>63.609343000000003</v>
      </c>
      <c r="AD14" s="299">
        <v>73.269070999999997</v>
      </c>
      <c r="AE14" s="299">
        <v>91.847943999999998</v>
      </c>
      <c r="AF14" s="299">
        <v>90.995521999999994</v>
      </c>
      <c r="AG14" s="299">
        <v>85.251741999999993</v>
      </c>
      <c r="AH14" s="299">
        <v>64.448087000000001</v>
      </c>
      <c r="AI14" s="299">
        <v>60.231479</v>
      </c>
      <c r="AJ14" s="299">
        <v>81.040030000000002</v>
      </c>
      <c r="AK14" s="299">
        <v>71.392534999999995</v>
      </c>
      <c r="AL14" s="299">
        <v>71.301535000000001</v>
      </c>
      <c r="AM14" s="299">
        <v>98.627067999999994</v>
      </c>
      <c r="AN14" s="299">
        <v>92.434111999999999</v>
      </c>
      <c r="AO14" s="299">
        <v>69.461793999999998</v>
      </c>
      <c r="AP14" s="299">
        <v>28.311513999999999</v>
      </c>
      <c r="AQ14" s="299">
        <v>17.089189000000001</v>
      </c>
      <c r="AR14" s="299">
        <v>47.822232999999997</v>
      </c>
      <c r="AS14" s="299">
        <v>36.129792000000002</v>
      </c>
      <c r="AT14" s="299">
        <v>69.069166999999993</v>
      </c>
      <c r="AU14" s="299">
        <v>51.279412999999998</v>
      </c>
      <c r="AV14" s="299">
        <v>38.335535</v>
      </c>
      <c r="AW14" s="299">
        <v>37.966628999999998</v>
      </c>
      <c r="AX14" s="299">
        <v>70.228089999999995</v>
      </c>
      <c r="AY14" s="299">
        <v>67.172633000000005</v>
      </c>
      <c r="AZ14" s="299">
        <v>34.487130999999998</v>
      </c>
      <c r="BA14" s="300">
        <v>31.666359</v>
      </c>
      <c r="BB14" s="300">
        <v>31.218091000000001</v>
      </c>
      <c r="BC14" s="300">
        <v>33.588704999999997</v>
      </c>
      <c r="BD14" s="300">
        <v>90.000816</v>
      </c>
      <c r="BE14" s="300">
        <v>45.383921999999998</v>
      </c>
      <c r="BF14" s="300">
        <v>32.290053</v>
      </c>
      <c r="BG14" s="300">
        <v>50.084175999999999</v>
      </c>
      <c r="BH14" s="301"/>
      <c r="BI14" s="301"/>
    </row>
    <row r="15" spans="1:61" ht="17.25" x14ac:dyDescent="0.3">
      <c r="A15" s="302" t="s">
        <v>624</v>
      </c>
      <c r="B15" s="303" t="s">
        <v>625</v>
      </c>
      <c r="C15" s="304">
        <v>7.4431580000000004</v>
      </c>
      <c r="D15" s="305">
        <v>3.191764</v>
      </c>
      <c r="E15" s="305">
        <v>11.376604</v>
      </c>
      <c r="F15" s="305">
        <v>3.6755200000000001</v>
      </c>
      <c r="G15" s="305">
        <v>6.0751489999999997</v>
      </c>
      <c r="H15" s="305">
        <v>7.1958409999999997</v>
      </c>
      <c r="I15" s="305">
        <v>3.1279710000000001</v>
      </c>
      <c r="J15" s="305">
        <v>40.134290999999997</v>
      </c>
      <c r="K15" s="305">
        <v>6.2871199999999998</v>
      </c>
      <c r="L15" s="305">
        <v>5.1037610000000004</v>
      </c>
      <c r="M15" s="306">
        <v>1.591332</v>
      </c>
      <c r="N15" s="307">
        <v>3.9038390000000001</v>
      </c>
      <c r="O15" s="307">
        <v>0.95578700000000005</v>
      </c>
      <c r="P15" s="307">
        <v>3.9333209999999998</v>
      </c>
      <c r="Q15" s="307">
        <v>4.7058270000000002</v>
      </c>
      <c r="R15" s="307">
        <v>4.3063940000000001</v>
      </c>
      <c r="S15" s="308">
        <v>6.5781109999999998</v>
      </c>
      <c r="T15" s="308">
        <v>2.698734</v>
      </c>
      <c r="U15" s="309">
        <v>15.72723</v>
      </c>
      <c r="V15" s="298">
        <v>5.7628649999999997</v>
      </c>
      <c r="W15" s="298">
        <v>3.1107689999999999</v>
      </c>
      <c r="X15" s="298">
        <v>4.4975189999999996</v>
      </c>
      <c r="Y15" s="298">
        <v>3.9542950000000001</v>
      </c>
      <c r="Z15" s="298">
        <v>3.3524280000000002</v>
      </c>
      <c r="AA15" s="298">
        <v>2.742181</v>
      </c>
      <c r="AB15" s="299">
        <v>3.1589100000000001</v>
      </c>
      <c r="AC15" s="299">
        <v>3.6881569999999999</v>
      </c>
      <c r="AD15" s="299">
        <v>5.2339779999999996</v>
      </c>
      <c r="AE15" s="299">
        <v>7.5805990000000003</v>
      </c>
      <c r="AF15" s="299">
        <v>9.56203</v>
      </c>
      <c r="AG15" s="299">
        <v>6.5123879999999996</v>
      </c>
      <c r="AH15" s="299">
        <v>3.0414300000000001</v>
      </c>
      <c r="AI15" s="299">
        <v>3.3746149999999999</v>
      </c>
      <c r="AJ15" s="299">
        <v>6.2735719999999997</v>
      </c>
      <c r="AK15" s="299">
        <v>2.1273230000000001</v>
      </c>
      <c r="AL15" s="299">
        <v>3.9048210000000001</v>
      </c>
      <c r="AM15" s="299">
        <v>2.713454</v>
      </c>
      <c r="AN15" s="299">
        <v>4.1512169999999999</v>
      </c>
      <c r="AO15" s="299">
        <v>1.2201010000000001</v>
      </c>
      <c r="AP15" s="299">
        <v>1.8744700000000001</v>
      </c>
      <c r="AQ15" s="299">
        <v>2.0163730000000002</v>
      </c>
      <c r="AR15" s="299">
        <v>5.5958399999999999</v>
      </c>
      <c r="AS15" s="299">
        <v>1.4342999999999999</v>
      </c>
      <c r="AT15" s="299">
        <v>2.742451</v>
      </c>
      <c r="AU15" s="299">
        <v>3.3125209999999998</v>
      </c>
      <c r="AV15" s="299">
        <v>4.3478630000000003</v>
      </c>
      <c r="AW15" s="299">
        <v>2.8601549999999998</v>
      </c>
      <c r="AX15" s="299">
        <v>5.0721179999999997</v>
      </c>
      <c r="AY15" s="299">
        <v>2.4470800000000001</v>
      </c>
      <c r="AZ15" s="299">
        <v>2.149197</v>
      </c>
      <c r="BA15" s="300">
        <v>2.24519</v>
      </c>
      <c r="BB15" s="300">
        <v>3.775064</v>
      </c>
      <c r="BC15" s="300">
        <v>2.8862969999999999</v>
      </c>
      <c r="BD15" s="300">
        <v>6.5629229999999996</v>
      </c>
      <c r="BE15" s="300">
        <v>3.9844140000000001</v>
      </c>
      <c r="BF15" s="300">
        <v>4.6550570000000002</v>
      </c>
      <c r="BG15" s="300">
        <v>3.9947360000000001</v>
      </c>
      <c r="BH15" s="301"/>
      <c r="BI15" s="301"/>
    </row>
    <row r="16" spans="1:61" ht="17.25" x14ac:dyDescent="0.3">
      <c r="A16" s="302" t="s">
        <v>626</v>
      </c>
      <c r="B16" s="303" t="s">
        <v>627</v>
      </c>
      <c r="C16" s="304">
        <v>14.810750000000001</v>
      </c>
      <c r="D16" s="305">
        <v>18.382771999999999</v>
      </c>
      <c r="E16" s="305">
        <v>27.526206999999999</v>
      </c>
      <c r="F16" s="305">
        <v>20.808420999999999</v>
      </c>
      <c r="G16" s="305">
        <v>23.058107</v>
      </c>
      <c r="H16" s="305">
        <v>23.266812000000002</v>
      </c>
      <c r="I16" s="305">
        <v>26.023875</v>
      </c>
      <c r="J16" s="305">
        <v>60.637323000000002</v>
      </c>
      <c r="K16" s="305">
        <v>20.461027000000001</v>
      </c>
      <c r="L16" s="305">
        <v>21.849274999999999</v>
      </c>
      <c r="M16" s="306">
        <v>16.305308</v>
      </c>
      <c r="N16" s="307">
        <v>30.725159000000001</v>
      </c>
      <c r="O16" s="307">
        <v>25.048484999999999</v>
      </c>
      <c r="P16" s="307">
        <v>35.716518999999998</v>
      </c>
      <c r="Q16" s="307">
        <v>30.985135</v>
      </c>
      <c r="R16" s="307">
        <v>28.39002</v>
      </c>
      <c r="S16" s="308">
        <v>23.796334999999999</v>
      </c>
      <c r="T16" s="308">
        <v>25.293275999999999</v>
      </c>
      <c r="U16" s="309">
        <v>26.222798999999998</v>
      </c>
      <c r="V16" s="298">
        <v>23.557244000000001</v>
      </c>
      <c r="W16" s="298">
        <v>21.464693</v>
      </c>
      <c r="X16" s="298">
        <v>25.644933999999999</v>
      </c>
      <c r="Y16" s="298">
        <v>25.04571</v>
      </c>
      <c r="Z16" s="298">
        <v>26.928208000000001</v>
      </c>
      <c r="AA16" s="298">
        <v>20.295801999999998</v>
      </c>
      <c r="AB16" s="299">
        <v>26.160764</v>
      </c>
      <c r="AC16" s="299">
        <v>25.497384</v>
      </c>
      <c r="AD16" s="299">
        <v>30.427409999999998</v>
      </c>
      <c r="AE16" s="299">
        <v>37.109676</v>
      </c>
      <c r="AF16" s="299">
        <v>30.006713999999999</v>
      </c>
      <c r="AG16" s="299">
        <v>25.902818</v>
      </c>
      <c r="AH16" s="299">
        <v>19.768214</v>
      </c>
      <c r="AI16" s="299">
        <v>25.938088</v>
      </c>
      <c r="AJ16" s="299">
        <v>22.755818999999999</v>
      </c>
      <c r="AK16" s="299">
        <v>18.760166999999999</v>
      </c>
      <c r="AL16" s="299">
        <v>25.603705999999999</v>
      </c>
      <c r="AM16" s="299">
        <v>18.086220999999998</v>
      </c>
      <c r="AN16" s="299">
        <v>22.651035</v>
      </c>
      <c r="AO16" s="299">
        <v>18.068843000000001</v>
      </c>
      <c r="AP16" s="299">
        <v>15.038517000000001</v>
      </c>
      <c r="AQ16" s="299">
        <v>9.1838599999999992</v>
      </c>
      <c r="AR16" s="299">
        <v>20.804037000000001</v>
      </c>
      <c r="AS16" s="299">
        <v>18.542815999999998</v>
      </c>
      <c r="AT16" s="299">
        <v>17.731045000000002</v>
      </c>
      <c r="AU16" s="299">
        <v>14.943498</v>
      </c>
      <c r="AV16" s="299">
        <v>17.100142000000002</v>
      </c>
      <c r="AW16" s="299">
        <v>14.013667999999999</v>
      </c>
      <c r="AX16" s="299">
        <v>21.938268000000001</v>
      </c>
      <c r="AY16" s="299">
        <v>18.956026000000001</v>
      </c>
      <c r="AZ16" s="299">
        <v>19.120449000000001</v>
      </c>
      <c r="BA16" s="300">
        <v>15.581719</v>
      </c>
      <c r="BB16" s="300">
        <v>15.049244</v>
      </c>
      <c r="BC16" s="300">
        <v>16.306469</v>
      </c>
      <c r="BD16" s="300">
        <v>20.977478999999999</v>
      </c>
      <c r="BE16" s="300">
        <v>16.761240000000001</v>
      </c>
      <c r="BF16" s="300">
        <v>16.620161</v>
      </c>
      <c r="BG16" s="300">
        <v>22.246791999999999</v>
      </c>
      <c r="BH16" s="301"/>
      <c r="BI16" s="301"/>
    </row>
    <row r="17" spans="1:61" ht="17.25" x14ac:dyDescent="0.3">
      <c r="A17" s="302" t="s">
        <v>628</v>
      </c>
      <c r="B17" s="303" t="s">
        <v>629</v>
      </c>
      <c r="C17" s="304">
        <v>11.024990000000001</v>
      </c>
      <c r="D17" s="305">
        <v>8.6488119999999995</v>
      </c>
      <c r="E17" s="305">
        <v>14.874256000000001</v>
      </c>
      <c r="F17" s="305">
        <v>13.331205000000001</v>
      </c>
      <c r="G17" s="305">
        <v>12.505409999999999</v>
      </c>
      <c r="H17" s="305">
        <v>17.213787</v>
      </c>
      <c r="I17" s="305">
        <v>16.039676</v>
      </c>
      <c r="J17" s="305">
        <v>17.554079000000002</v>
      </c>
      <c r="K17" s="305">
        <v>16.687273000000001</v>
      </c>
      <c r="L17" s="305">
        <v>22.456793000000001</v>
      </c>
      <c r="M17" s="306">
        <v>14.030403</v>
      </c>
      <c r="N17" s="307">
        <v>24.607752000000001</v>
      </c>
      <c r="O17" s="307">
        <v>16.371354</v>
      </c>
      <c r="P17" s="307">
        <v>15.255300999999999</v>
      </c>
      <c r="Q17" s="307">
        <v>18.054186000000001</v>
      </c>
      <c r="R17" s="307">
        <v>16.764921000000001</v>
      </c>
      <c r="S17" s="308">
        <v>14.947494000000001</v>
      </c>
      <c r="T17" s="308">
        <v>16.085007000000001</v>
      </c>
      <c r="U17" s="309">
        <v>15.173658</v>
      </c>
      <c r="V17" s="298">
        <v>15.631684999999999</v>
      </c>
      <c r="W17" s="298">
        <v>13.844137999999999</v>
      </c>
      <c r="X17" s="298">
        <v>15.493772</v>
      </c>
      <c r="Y17" s="298">
        <v>14.563727999999999</v>
      </c>
      <c r="Z17" s="298">
        <v>23.011146</v>
      </c>
      <c r="AA17" s="298">
        <v>15.766283</v>
      </c>
      <c r="AB17" s="299">
        <v>14.026094000000001</v>
      </c>
      <c r="AC17" s="299">
        <v>15.501575000000001</v>
      </c>
      <c r="AD17" s="299">
        <v>16.247378000000001</v>
      </c>
      <c r="AE17" s="299">
        <v>20.437121999999999</v>
      </c>
      <c r="AF17" s="299">
        <v>16.627571</v>
      </c>
      <c r="AG17" s="299">
        <v>17.399487000000001</v>
      </c>
      <c r="AH17" s="299">
        <v>15.289287</v>
      </c>
      <c r="AI17" s="299">
        <v>17.798856000000001</v>
      </c>
      <c r="AJ17" s="299">
        <v>16.343696999999999</v>
      </c>
      <c r="AK17" s="299">
        <v>23.86037</v>
      </c>
      <c r="AL17" s="299">
        <v>25.139966000000001</v>
      </c>
      <c r="AM17" s="299">
        <v>19.553968999999999</v>
      </c>
      <c r="AN17" s="299">
        <v>18.975113</v>
      </c>
      <c r="AO17" s="299">
        <v>18.827112</v>
      </c>
      <c r="AP17" s="299">
        <v>9.3722670000000008</v>
      </c>
      <c r="AQ17" s="299">
        <v>11.707286</v>
      </c>
      <c r="AR17" s="299">
        <v>24.566661</v>
      </c>
      <c r="AS17" s="299">
        <v>10.257107</v>
      </c>
      <c r="AT17" s="299">
        <v>10.866294</v>
      </c>
      <c r="AU17" s="299">
        <v>11.180914</v>
      </c>
      <c r="AV17" s="299">
        <v>10.87777</v>
      </c>
      <c r="AW17" s="299">
        <v>16.379650999999999</v>
      </c>
      <c r="AX17" s="299">
        <v>14.769600000000001</v>
      </c>
      <c r="AY17" s="299">
        <v>13.402728</v>
      </c>
      <c r="AZ17" s="299">
        <v>13.117661</v>
      </c>
      <c r="BA17" s="300">
        <v>13.803005000000001</v>
      </c>
      <c r="BB17" s="300">
        <v>12.504445</v>
      </c>
      <c r="BC17" s="300">
        <v>17.863624999999999</v>
      </c>
      <c r="BD17" s="300">
        <v>16.113136000000001</v>
      </c>
      <c r="BE17" s="300">
        <v>12.028689999999999</v>
      </c>
      <c r="BF17" s="300">
        <v>13.482671</v>
      </c>
      <c r="BG17" s="300">
        <v>11.167394</v>
      </c>
      <c r="BH17" s="301"/>
      <c r="BI17" s="301"/>
    </row>
    <row r="18" spans="1:61" ht="17.25" x14ac:dyDescent="0.3">
      <c r="A18" s="302" t="s">
        <v>630</v>
      </c>
      <c r="B18" s="303" t="s">
        <v>631</v>
      </c>
      <c r="C18" s="304">
        <v>0.13133500000000001</v>
      </c>
      <c r="D18" s="305">
        <v>0.168013</v>
      </c>
      <c r="E18" s="305">
        <v>0.31973499999999999</v>
      </c>
      <c r="F18" s="305">
        <v>0.35592800000000002</v>
      </c>
      <c r="G18" s="305">
        <v>1.3143050000000001</v>
      </c>
      <c r="H18" s="305">
        <v>0.22219800000000001</v>
      </c>
      <c r="I18" s="305">
        <v>0.46631299999999998</v>
      </c>
      <c r="J18" s="305">
        <v>0.35877100000000001</v>
      </c>
      <c r="K18" s="305">
        <v>0.21185000000000001</v>
      </c>
      <c r="L18" s="305">
        <v>0</v>
      </c>
      <c r="M18" s="306">
        <v>0.41243999999999997</v>
      </c>
      <c r="N18" s="307">
        <v>5.9538000000000001E-2</v>
      </c>
      <c r="O18" s="307">
        <v>0.178373</v>
      </c>
      <c r="P18" s="307">
        <v>2.0999750000000001</v>
      </c>
      <c r="Q18" s="307">
        <v>0.373583</v>
      </c>
      <c r="R18" s="307">
        <v>0.110983</v>
      </c>
      <c r="S18" s="308">
        <v>2.3446760000000002</v>
      </c>
      <c r="T18" s="308">
        <v>0.11064</v>
      </c>
      <c r="U18" s="309">
        <v>0.46794799999999998</v>
      </c>
      <c r="V18" s="298">
        <v>7.7188999999999994E-2</v>
      </c>
      <c r="W18" s="298">
        <v>0.11956899999999999</v>
      </c>
      <c r="X18" s="298">
        <v>6.6686999999999996E-2</v>
      </c>
      <c r="Y18" s="298">
        <v>0.108735</v>
      </c>
      <c r="Z18" s="298">
        <v>0.767733</v>
      </c>
      <c r="AA18" s="298">
        <v>0.31524099999999999</v>
      </c>
      <c r="AB18" s="299">
        <v>0.175986</v>
      </c>
      <c r="AC18" s="299">
        <v>0.17774799999999999</v>
      </c>
      <c r="AD18" s="299">
        <v>1.0558069999999999</v>
      </c>
      <c r="AE18" s="299">
        <v>0.33707300000000001</v>
      </c>
      <c r="AF18" s="299">
        <v>1.9436310000000001</v>
      </c>
      <c r="AG18" s="299">
        <v>0.13586799999999999</v>
      </c>
      <c r="AH18" s="299">
        <v>0.50755399999999995</v>
      </c>
      <c r="AI18" s="299">
        <v>5.6032279999999997</v>
      </c>
      <c r="AJ18" s="299">
        <v>1.1672169999999999</v>
      </c>
      <c r="AK18" s="299">
        <v>0.211898</v>
      </c>
      <c r="AL18" s="299">
        <v>0.40614699999999998</v>
      </c>
      <c r="AM18" s="299">
        <v>0.203149</v>
      </c>
      <c r="AN18" s="299">
        <v>5.2344000000000002E-2</v>
      </c>
      <c r="AO18" s="299">
        <v>2.6908999999999999E-2</v>
      </c>
      <c r="AP18" s="299">
        <v>9.4888E-2</v>
      </c>
      <c r="AQ18" s="299">
        <v>0</v>
      </c>
      <c r="AR18" s="299">
        <v>8.2988459999999993</v>
      </c>
      <c r="AS18" s="299">
        <v>0.228377</v>
      </c>
      <c r="AT18" s="299">
        <v>0.43878099999999998</v>
      </c>
      <c r="AU18" s="299">
        <v>1.4211670000000001</v>
      </c>
      <c r="AV18" s="299">
        <v>4.5479580000000004</v>
      </c>
      <c r="AW18" s="299">
        <v>4.4353999999999998E-2</v>
      </c>
      <c r="AX18" s="299">
        <v>0.15443000000000001</v>
      </c>
      <c r="AY18" s="299">
        <v>5.9450000000000003E-2</v>
      </c>
      <c r="AZ18" s="299">
        <v>0.41297499999999998</v>
      </c>
      <c r="BA18" s="300">
        <v>0.41810999999999998</v>
      </c>
      <c r="BB18" s="300">
        <v>0.79246300000000003</v>
      </c>
      <c r="BC18" s="300">
        <v>0.31652799999999998</v>
      </c>
      <c r="BD18" s="300">
        <v>1.574003</v>
      </c>
      <c r="BE18" s="300">
        <v>0.78869</v>
      </c>
      <c r="BF18" s="300">
        <v>1.534089</v>
      </c>
      <c r="BG18" s="300">
        <v>0.76735200000000003</v>
      </c>
      <c r="BH18" s="301"/>
      <c r="BI18" s="301"/>
    </row>
    <row r="19" spans="1:61" ht="17.25" x14ac:dyDescent="0.3">
      <c r="A19" s="302" t="s">
        <v>632</v>
      </c>
      <c r="B19" s="303" t="s">
        <v>633</v>
      </c>
      <c r="C19" s="304">
        <v>0.29548999999999997</v>
      </c>
      <c r="D19" s="305">
        <v>0.3</v>
      </c>
      <c r="E19" s="305">
        <v>0.155026</v>
      </c>
      <c r="F19" s="305">
        <v>1.238113</v>
      </c>
      <c r="G19" s="305">
        <v>0.67066499999999996</v>
      </c>
      <c r="H19" s="305">
        <v>0.23518500000000001</v>
      </c>
      <c r="I19" s="305">
        <v>0.59591000000000005</v>
      </c>
      <c r="J19" s="305">
        <v>0.648648</v>
      </c>
      <c r="K19" s="305">
        <v>0.67086299999999999</v>
      </c>
      <c r="L19" s="305">
        <v>3.040759</v>
      </c>
      <c r="M19" s="306">
        <v>0.245148</v>
      </c>
      <c r="N19" s="307">
        <v>2.1748180000000001</v>
      </c>
      <c r="O19" s="307">
        <v>0.45817000000000002</v>
      </c>
      <c r="P19" s="307">
        <v>0.56177699999999997</v>
      </c>
      <c r="Q19" s="307">
        <v>0.13452800000000001</v>
      </c>
      <c r="R19" s="307">
        <v>0.86668900000000004</v>
      </c>
      <c r="S19" s="308">
        <v>0.17100000000000001</v>
      </c>
      <c r="T19" s="308">
        <v>0.20044000000000001</v>
      </c>
      <c r="U19" s="309">
        <v>0.30657899999999999</v>
      </c>
      <c r="V19" s="298">
        <v>1.311426</v>
      </c>
      <c r="W19" s="298">
        <v>7.0000000000000007E-2</v>
      </c>
      <c r="X19" s="298">
        <v>0.47996100000000003</v>
      </c>
      <c r="Y19" s="298">
        <v>0.18365899999999999</v>
      </c>
      <c r="Z19" s="298">
        <v>0.69404399999999999</v>
      </c>
      <c r="AA19" s="298">
        <v>0.44184299999999999</v>
      </c>
      <c r="AB19" s="299">
        <v>0.47869800000000001</v>
      </c>
      <c r="AC19" s="299">
        <v>0.43472</v>
      </c>
      <c r="AD19" s="299">
        <v>0.56399999999999995</v>
      </c>
      <c r="AE19" s="299">
        <v>0.44455</v>
      </c>
      <c r="AF19" s="299">
        <v>1.5333920000000001</v>
      </c>
      <c r="AG19" s="299">
        <v>0.68051700000000004</v>
      </c>
      <c r="AH19" s="299">
        <v>0.86719999999999997</v>
      </c>
      <c r="AI19" s="299">
        <v>0.50900000000000001</v>
      </c>
      <c r="AJ19" s="299">
        <v>0.68880699999999995</v>
      </c>
      <c r="AK19" s="299">
        <v>0.43735200000000002</v>
      </c>
      <c r="AL19" s="299">
        <v>0.70452899999999996</v>
      </c>
      <c r="AM19" s="299">
        <v>0.96790699999999996</v>
      </c>
      <c r="AN19" s="299">
        <v>0.37655899999999998</v>
      </c>
      <c r="AO19" s="299">
        <v>0.222442</v>
      </c>
      <c r="AP19" s="299">
        <v>0.17</v>
      </c>
      <c r="AQ19" s="299">
        <v>5.2689E-2</v>
      </c>
      <c r="AR19" s="299">
        <v>0.28026099999999998</v>
      </c>
      <c r="AS19" s="299">
        <v>0.23119899999999999</v>
      </c>
      <c r="AT19" s="299">
        <v>6.4274999999999999E-2</v>
      </c>
      <c r="AU19" s="299">
        <v>0.14000199999999999</v>
      </c>
      <c r="AV19" s="299">
        <v>0.214341</v>
      </c>
      <c r="AW19" s="299">
        <v>0.34140300000000001</v>
      </c>
      <c r="AX19" s="299">
        <v>0.91951400000000005</v>
      </c>
      <c r="AY19" s="299">
        <v>0.92507099999999998</v>
      </c>
      <c r="AZ19" s="299">
        <v>0.58064000000000004</v>
      </c>
      <c r="BA19" s="300">
        <v>0.74710299999999996</v>
      </c>
      <c r="BB19" s="300">
        <v>1.091488</v>
      </c>
      <c r="BC19" s="300">
        <v>0.64621700000000004</v>
      </c>
      <c r="BD19" s="300">
        <v>1.267323</v>
      </c>
      <c r="BE19" s="300">
        <v>0.67508500000000005</v>
      </c>
      <c r="BF19" s="300">
        <v>1.147248</v>
      </c>
      <c r="BG19" s="300">
        <v>1.062845</v>
      </c>
      <c r="BH19" s="301"/>
      <c r="BI19" s="301"/>
    </row>
    <row r="20" spans="1:61" ht="17.25" x14ac:dyDescent="0.3">
      <c r="A20" s="302" t="s">
        <v>634</v>
      </c>
      <c r="B20" s="303" t="s">
        <v>635</v>
      </c>
      <c r="C20" s="304">
        <v>0.32373099999999999</v>
      </c>
      <c r="D20" s="305">
        <v>0.44500800000000001</v>
      </c>
      <c r="E20" s="305">
        <v>3.3009179999999998</v>
      </c>
      <c r="F20" s="305">
        <v>0.34762199999999999</v>
      </c>
      <c r="G20" s="305">
        <v>6.607138</v>
      </c>
      <c r="H20" s="305">
        <v>6.5507960000000001</v>
      </c>
      <c r="I20" s="305">
        <v>2.5683639999999999</v>
      </c>
      <c r="J20" s="305">
        <v>8.6718930000000007</v>
      </c>
      <c r="K20" s="305">
        <v>8.4451579999999993</v>
      </c>
      <c r="L20" s="305">
        <v>13.800784</v>
      </c>
      <c r="M20" s="306">
        <v>9.3935549999999992</v>
      </c>
      <c r="N20" s="307">
        <v>0.59122399999999997</v>
      </c>
      <c r="O20" s="307">
        <v>7.6922540000000001</v>
      </c>
      <c r="P20" s="307">
        <v>1.6502730000000001</v>
      </c>
      <c r="Q20" s="307">
        <v>0.32571699999999998</v>
      </c>
      <c r="R20" s="307">
        <v>0.55090399999999995</v>
      </c>
      <c r="S20" s="308">
        <v>0.617093</v>
      </c>
      <c r="T20" s="308">
        <v>1.0975440000000001</v>
      </c>
      <c r="U20" s="309">
        <v>0.38788699999999998</v>
      </c>
      <c r="V20" s="298">
        <v>0.96395799999999998</v>
      </c>
      <c r="W20" s="298">
        <v>0.50281699999999996</v>
      </c>
      <c r="X20" s="298">
        <v>0.86569600000000002</v>
      </c>
      <c r="Y20" s="298">
        <v>0.54166199999999998</v>
      </c>
      <c r="Z20" s="298">
        <v>1.523263</v>
      </c>
      <c r="AA20" s="298">
        <v>0.67796599999999996</v>
      </c>
      <c r="AB20" s="299">
        <v>0.91152500000000003</v>
      </c>
      <c r="AC20" s="299">
        <v>0.74520699999999995</v>
      </c>
      <c r="AD20" s="299">
        <v>0.69394900000000004</v>
      </c>
      <c r="AE20" s="299">
        <v>0.75905</v>
      </c>
      <c r="AF20" s="299">
        <v>0.97522200000000003</v>
      </c>
      <c r="AG20" s="299">
        <v>0.45269799999999999</v>
      </c>
      <c r="AH20" s="299">
        <v>0.826623</v>
      </c>
      <c r="AI20" s="299">
        <v>0.63345899999999999</v>
      </c>
      <c r="AJ20" s="299">
        <v>0.57716800000000001</v>
      </c>
      <c r="AK20" s="299">
        <v>1.8774900000000001</v>
      </c>
      <c r="AL20" s="299">
        <v>3.7401110000000002</v>
      </c>
      <c r="AM20" s="299">
        <v>0.77644299999999999</v>
      </c>
      <c r="AN20" s="299">
        <v>0.82890299999999995</v>
      </c>
      <c r="AO20" s="299">
        <v>4.6523770000000004</v>
      </c>
      <c r="AP20" s="299">
        <v>0.196411</v>
      </c>
      <c r="AQ20" s="299">
        <v>0.47903299999999999</v>
      </c>
      <c r="AR20" s="299">
        <v>0.73827200000000004</v>
      </c>
      <c r="AS20" s="299">
        <v>0.57867999999999997</v>
      </c>
      <c r="AT20" s="299">
        <v>0.98813300000000004</v>
      </c>
      <c r="AU20" s="299">
        <v>3.170064</v>
      </c>
      <c r="AV20" s="299">
        <v>1.111944</v>
      </c>
      <c r="AW20" s="299">
        <v>0.54341600000000001</v>
      </c>
      <c r="AX20" s="299">
        <v>1.2802709999999999</v>
      </c>
      <c r="AY20" s="299">
        <v>0.54615100000000005</v>
      </c>
      <c r="AZ20" s="299">
        <v>1.1154580000000001</v>
      </c>
      <c r="BA20" s="300">
        <v>0.52458300000000002</v>
      </c>
      <c r="BB20" s="300">
        <v>1.1487210000000001</v>
      </c>
      <c r="BC20" s="300">
        <v>0.18318899999999999</v>
      </c>
      <c r="BD20" s="300">
        <v>0.32113900000000001</v>
      </c>
      <c r="BE20" s="300">
        <v>0.26834999999999998</v>
      </c>
      <c r="BF20" s="300">
        <v>1.093019</v>
      </c>
      <c r="BG20" s="300">
        <v>0.58559099999999997</v>
      </c>
      <c r="BH20" s="301"/>
      <c r="BI20" s="301"/>
    </row>
    <row r="21" spans="1:61" ht="17.25" x14ac:dyDescent="0.3">
      <c r="A21" s="302" t="s">
        <v>636</v>
      </c>
      <c r="B21" s="303" t="s">
        <v>637</v>
      </c>
      <c r="C21" s="304">
        <v>1.403078</v>
      </c>
      <c r="D21" s="305">
        <v>1.712745</v>
      </c>
      <c r="E21" s="305">
        <v>1.192982</v>
      </c>
      <c r="F21" s="305">
        <v>2.1298910000000002</v>
      </c>
      <c r="G21" s="305">
        <v>1.2749630000000001</v>
      </c>
      <c r="H21" s="305">
        <v>1.149967</v>
      </c>
      <c r="I21" s="305">
        <v>7.7453380000000003</v>
      </c>
      <c r="J21" s="305">
        <v>0.88043000000000005</v>
      </c>
      <c r="K21" s="305">
        <v>1.587286</v>
      </c>
      <c r="L21" s="305">
        <v>2.6986669999999999</v>
      </c>
      <c r="M21" s="306">
        <v>1.5468</v>
      </c>
      <c r="N21" s="307">
        <v>2.844706</v>
      </c>
      <c r="O21" s="307">
        <v>1.518203</v>
      </c>
      <c r="P21" s="307">
        <v>1.772203</v>
      </c>
      <c r="Q21" s="307">
        <v>3.2571919999999999</v>
      </c>
      <c r="R21" s="307">
        <v>1.7995239999999999</v>
      </c>
      <c r="S21" s="308">
        <v>1.6965220000000001</v>
      </c>
      <c r="T21" s="308">
        <v>1.988769</v>
      </c>
      <c r="U21" s="309">
        <v>1.3241989999999999</v>
      </c>
      <c r="V21" s="298">
        <v>1.3989119999999999</v>
      </c>
      <c r="W21" s="298">
        <v>1.0144150000000001</v>
      </c>
      <c r="X21" s="298">
        <v>1.216553</v>
      </c>
      <c r="Y21" s="298">
        <v>2.334676</v>
      </c>
      <c r="Z21" s="298">
        <v>2.591167</v>
      </c>
      <c r="AA21" s="298">
        <v>3.1185179999999999</v>
      </c>
      <c r="AB21" s="299">
        <v>2.0060850000000001</v>
      </c>
      <c r="AC21" s="299">
        <v>1.2579340000000001</v>
      </c>
      <c r="AD21" s="299">
        <v>2.0331739999999998</v>
      </c>
      <c r="AE21" s="299">
        <v>2.8504360000000002</v>
      </c>
      <c r="AF21" s="299">
        <v>0.89180700000000002</v>
      </c>
      <c r="AG21" s="299">
        <v>1.396973</v>
      </c>
      <c r="AH21" s="299">
        <v>1.4104289999999999</v>
      </c>
      <c r="AI21" s="299">
        <v>1.4469909999999999</v>
      </c>
      <c r="AJ21" s="299">
        <v>2.22858</v>
      </c>
      <c r="AK21" s="299">
        <v>1.356376</v>
      </c>
      <c r="AL21" s="299">
        <v>2.3900990000000002</v>
      </c>
      <c r="AM21" s="299">
        <v>1.6974039999999999</v>
      </c>
      <c r="AN21" s="299">
        <v>3.230499</v>
      </c>
      <c r="AO21" s="299">
        <v>1.6928399999999999</v>
      </c>
      <c r="AP21" s="299">
        <v>0.114124</v>
      </c>
      <c r="AQ21" s="299">
        <v>1.3848670000000001</v>
      </c>
      <c r="AR21" s="299">
        <v>1.533641</v>
      </c>
      <c r="AS21" s="299">
        <v>1.4694449999999999</v>
      </c>
      <c r="AT21" s="299">
        <v>1.5520910000000001</v>
      </c>
      <c r="AU21" s="299">
        <v>1.910274</v>
      </c>
      <c r="AV21" s="299">
        <v>0.74499400000000005</v>
      </c>
      <c r="AW21" s="299">
        <v>0.34408300000000003</v>
      </c>
      <c r="AX21" s="299">
        <v>0.55416299999999996</v>
      </c>
      <c r="AY21" s="299">
        <v>0.51000800000000002</v>
      </c>
      <c r="AZ21" s="299">
        <v>1.299693</v>
      </c>
      <c r="BA21" s="300">
        <v>0.88902000000000003</v>
      </c>
      <c r="BB21" s="300">
        <v>0.33468199999999998</v>
      </c>
      <c r="BC21" s="300">
        <v>0.17155999999999999</v>
      </c>
      <c r="BD21" s="300">
        <v>0.58454799999999996</v>
      </c>
      <c r="BE21" s="300">
        <v>1.0573030000000001</v>
      </c>
      <c r="BF21" s="300">
        <v>0.18856300000000001</v>
      </c>
      <c r="BG21" s="300">
        <v>0.24726500000000001</v>
      </c>
      <c r="BH21" s="301"/>
      <c r="BI21" s="301"/>
    </row>
    <row r="22" spans="1:61" ht="17.25" x14ac:dyDescent="0.3">
      <c r="A22" s="302" t="s">
        <v>638</v>
      </c>
      <c r="B22" s="303" t="s">
        <v>639</v>
      </c>
      <c r="C22" s="304">
        <v>27.185331000000005</v>
      </c>
      <c r="D22" s="305">
        <v>22.028818999999999</v>
      </c>
      <c r="E22" s="305">
        <v>35.07018399999999</v>
      </c>
      <c r="F22" s="305">
        <v>32.027396999999993</v>
      </c>
      <c r="G22" s="305">
        <v>30.346934000000005</v>
      </c>
      <c r="H22" s="305">
        <v>24.153430999999998</v>
      </c>
      <c r="I22" s="305">
        <v>25.901853000000003</v>
      </c>
      <c r="J22" s="305">
        <v>21.44654899999999</v>
      </c>
      <c r="K22" s="305">
        <v>28.356650999999999</v>
      </c>
      <c r="L22" s="305">
        <v>27.470339999999993</v>
      </c>
      <c r="M22" s="306">
        <v>29.579845000000006</v>
      </c>
      <c r="N22" s="307">
        <v>30.906048000000013</v>
      </c>
      <c r="O22" s="307">
        <v>8.2486209999999858</v>
      </c>
      <c r="P22" s="307">
        <v>25.532362000000035</v>
      </c>
      <c r="Q22" s="307">
        <v>21.321840000000009</v>
      </c>
      <c r="R22" s="307">
        <v>22.373751999999968</v>
      </c>
      <c r="S22" s="308">
        <v>19.666868999999963</v>
      </c>
      <c r="T22" s="308">
        <v>19.15944300000001</v>
      </c>
      <c r="U22" s="309">
        <v>21.695601</v>
      </c>
      <c r="V22" s="298">
        <v>15.126203</v>
      </c>
      <c r="W22" s="298">
        <v>15.356263999999999</v>
      </c>
      <c r="X22" s="298">
        <v>16.273731000000002</v>
      </c>
      <c r="Y22" s="298">
        <v>16.277384999999999</v>
      </c>
      <c r="Z22" s="298">
        <v>31.982485</v>
      </c>
      <c r="AA22" s="298">
        <v>14.125909</v>
      </c>
      <c r="AB22" s="299">
        <v>19.958051000000001</v>
      </c>
      <c r="AC22" s="299">
        <v>17.193593</v>
      </c>
      <c r="AD22" s="299">
        <v>18.078799</v>
      </c>
      <c r="AE22" s="299">
        <v>18.100528000000001</v>
      </c>
      <c r="AF22" s="299">
        <v>18.52074</v>
      </c>
      <c r="AG22" s="299">
        <v>16.544312999999999</v>
      </c>
      <c r="AH22" s="299">
        <v>23.348794999999999</v>
      </c>
      <c r="AI22" s="299">
        <v>12.115086000000019</v>
      </c>
      <c r="AJ22" s="299">
        <v>14.119937</v>
      </c>
      <c r="AK22" s="299">
        <v>14.200590999999999</v>
      </c>
      <c r="AL22" s="299">
        <v>20.994408</v>
      </c>
      <c r="AM22" s="299">
        <v>16.330876</v>
      </c>
      <c r="AN22" s="299">
        <v>17.237390999999999</v>
      </c>
      <c r="AO22" s="299">
        <v>12.628064999999999</v>
      </c>
      <c r="AP22" s="299">
        <v>9.2578300000000002</v>
      </c>
      <c r="AQ22" s="299">
        <v>9.2737420000000004</v>
      </c>
      <c r="AR22" s="299">
        <v>14.250151000000001</v>
      </c>
      <c r="AS22" s="299">
        <v>15.441103</v>
      </c>
      <c r="AT22" s="299">
        <v>10.358651999999999</v>
      </c>
      <c r="AU22" s="299">
        <v>11.273531999999999</v>
      </c>
      <c r="AV22" s="299">
        <v>9.6698950000000004</v>
      </c>
      <c r="AW22" s="299">
        <v>6.7377380000000002</v>
      </c>
      <c r="AX22" s="299">
        <v>12.577280999999999</v>
      </c>
      <c r="AY22" s="299">
        <v>5.5758080000000003</v>
      </c>
      <c r="AZ22" s="299">
        <v>3.108136</v>
      </c>
      <c r="BA22" s="300">
        <v>2.2978429999999999</v>
      </c>
      <c r="BB22" s="300">
        <v>1.90082</v>
      </c>
      <c r="BC22" s="300">
        <v>0.98790100000000003</v>
      </c>
      <c r="BD22" s="300">
        <v>1.024753</v>
      </c>
      <c r="BE22" s="300">
        <v>1.1486879999999999</v>
      </c>
      <c r="BF22" s="300">
        <v>0.90654999999999997</v>
      </c>
      <c r="BG22" s="300">
        <v>1.9530559999999999</v>
      </c>
      <c r="BH22" s="301"/>
      <c r="BI22" s="301"/>
    </row>
    <row r="23" spans="1:61" ht="33" x14ac:dyDescent="0.3">
      <c r="A23" s="310" t="s">
        <v>640</v>
      </c>
      <c r="B23" s="303" t="s">
        <v>641</v>
      </c>
      <c r="C23" s="304">
        <v>0</v>
      </c>
      <c r="D23" s="305">
        <v>0</v>
      </c>
      <c r="E23" s="305">
        <v>0</v>
      </c>
      <c r="F23" s="305">
        <v>0</v>
      </c>
      <c r="G23" s="305">
        <v>0</v>
      </c>
      <c r="H23" s="305">
        <v>0</v>
      </c>
      <c r="I23" s="305">
        <v>0</v>
      </c>
      <c r="J23" s="305">
        <v>0</v>
      </c>
      <c r="K23" s="305">
        <v>0</v>
      </c>
      <c r="L23" s="305">
        <v>0</v>
      </c>
      <c r="M23" s="306">
        <v>0</v>
      </c>
      <c r="N23" s="307">
        <v>0</v>
      </c>
      <c r="O23" s="307">
        <v>0</v>
      </c>
      <c r="P23" s="307">
        <v>0</v>
      </c>
      <c r="Q23" s="307">
        <v>0</v>
      </c>
      <c r="R23" s="307">
        <v>0</v>
      </c>
      <c r="S23" s="308">
        <v>0</v>
      </c>
      <c r="T23" s="308">
        <v>0</v>
      </c>
      <c r="U23" s="309">
        <v>0</v>
      </c>
      <c r="V23" s="298">
        <v>0</v>
      </c>
      <c r="W23" s="298">
        <v>0</v>
      </c>
      <c r="X23" s="298">
        <v>0</v>
      </c>
      <c r="Y23" s="298">
        <v>0</v>
      </c>
      <c r="Z23" s="298">
        <v>0</v>
      </c>
      <c r="AA23" s="298">
        <v>2.9454999999999999E-2</v>
      </c>
      <c r="AB23" s="299">
        <v>2.5000000000000001E-2</v>
      </c>
      <c r="AC23" s="299">
        <v>0</v>
      </c>
      <c r="AD23" s="299">
        <v>0</v>
      </c>
      <c r="AE23" s="299">
        <v>0</v>
      </c>
      <c r="AF23" s="299">
        <v>0</v>
      </c>
      <c r="AG23" s="299">
        <v>0</v>
      </c>
      <c r="AH23" s="299">
        <v>0</v>
      </c>
      <c r="AI23" s="299">
        <v>0</v>
      </c>
      <c r="AJ23" s="299">
        <v>0</v>
      </c>
      <c r="AK23" s="299">
        <v>0</v>
      </c>
      <c r="AL23" s="299">
        <v>0</v>
      </c>
      <c r="AM23" s="299">
        <v>0</v>
      </c>
      <c r="AN23" s="299">
        <v>0</v>
      </c>
      <c r="AO23" s="299">
        <v>0</v>
      </c>
      <c r="AP23" s="299">
        <v>0</v>
      </c>
      <c r="AQ23" s="299">
        <v>0</v>
      </c>
      <c r="AR23" s="299">
        <v>0</v>
      </c>
      <c r="AS23" s="299">
        <v>0</v>
      </c>
      <c r="AT23" s="299">
        <v>0</v>
      </c>
      <c r="AU23" s="299">
        <v>0</v>
      </c>
      <c r="AV23" s="299">
        <v>0</v>
      </c>
      <c r="AW23" s="299">
        <v>0</v>
      </c>
      <c r="AX23" s="299">
        <v>0</v>
      </c>
      <c r="AY23" s="299">
        <v>0</v>
      </c>
      <c r="AZ23" s="299">
        <v>0</v>
      </c>
      <c r="BA23" s="299">
        <v>0</v>
      </c>
      <c r="BB23" s="299">
        <v>0</v>
      </c>
      <c r="BC23" s="300">
        <v>0</v>
      </c>
      <c r="BD23" s="300">
        <v>0</v>
      </c>
      <c r="BE23" s="300">
        <v>0</v>
      </c>
      <c r="BF23" s="300">
        <v>0</v>
      </c>
      <c r="BG23" s="300">
        <v>0</v>
      </c>
      <c r="BH23" s="301"/>
      <c r="BI23" s="301"/>
    </row>
    <row r="24" spans="1:61" ht="17.25" x14ac:dyDescent="0.3">
      <c r="A24" s="302" t="s">
        <v>642</v>
      </c>
      <c r="B24" s="303" t="s">
        <v>643</v>
      </c>
      <c r="C24" s="304">
        <v>0.121946</v>
      </c>
      <c r="D24" s="305">
        <v>0.39519700000000002</v>
      </c>
      <c r="E24" s="305">
        <v>0.114692</v>
      </c>
      <c r="F24" s="305">
        <v>0.16900299999999999</v>
      </c>
      <c r="G24" s="305">
        <v>0.111</v>
      </c>
      <c r="H24" s="305">
        <v>0.48355100000000001</v>
      </c>
      <c r="I24" s="305">
        <v>0.17533899999999999</v>
      </c>
      <c r="J24" s="305">
        <v>0.56850000000000001</v>
      </c>
      <c r="K24" s="305">
        <v>2.1486000000000002E-2</v>
      </c>
      <c r="L24" s="305">
        <v>0.12</v>
      </c>
      <c r="M24" s="306">
        <v>9.1999999999999998E-2</v>
      </c>
      <c r="N24" s="307">
        <v>0.124974</v>
      </c>
      <c r="O24" s="307">
        <v>0.32700000000000001</v>
      </c>
      <c r="P24" s="307">
        <v>0.24496499999999999</v>
      </c>
      <c r="Q24" s="307">
        <v>0.191553</v>
      </c>
      <c r="R24" s="307">
        <v>0.22187100000000001</v>
      </c>
      <c r="S24" s="308">
        <v>0</v>
      </c>
      <c r="T24" s="308">
        <v>0.19980000000000001</v>
      </c>
      <c r="U24" s="309">
        <v>0.22989999999999999</v>
      </c>
      <c r="V24" s="298">
        <v>0.299985</v>
      </c>
      <c r="W24" s="298">
        <v>0.32097300000000001</v>
      </c>
      <c r="X24" s="298">
        <v>0.53400000000000003</v>
      </c>
      <c r="Y24" s="298">
        <v>0.38319999999999999</v>
      </c>
      <c r="Z24" s="298">
        <v>0.43</v>
      </c>
      <c r="AA24" s="298">
        <v>0.28999999999999998</v>
      </c>
      <c r="AB24" s="299">
        <v>0.30060100000000001</v>
      </c>
      <c r="AC24" s="299">
        <v>0</v>
      </c>
      <c r="AD24" s="299">
        <v>0.34499999999999997</v>
      </c>
      <c r="AE24" s="299">
        <v>0.12997400000000001</v>
      </c>
      <c r="AF24" s="299">
        <v>0.44098100000000001</v>
      </c>
      <c r="AG24" s="299">
        <v>0.51882499999999998</v>
      </c>
      <c r="AH24" s="299">
        <v>0.66942100000000004</v>
      </c>
      <c r="AI24" s="299">
        <v>7.8486E-2</v>
      </c>
      <c r="AJ24" s="299">
        <v>0.226687</v>
      </c>
      <c r="AK24" s="299">
        <v>0.29913000000000001</v>
      </c>
      <c r="AL24" s="299">
        <v>0.18260100000000001</v>
      </c>
      <c r="AM24" s="299">
        <v>0.42660900000000002</v>
      </c>
      <c r="AN24" s="299">
        <v>0.19683200000000001</v>
      </c>
      <c r="AO24" s="299">
        <v>0.222</v>
      </c>
      <c r="AP24" s="299">
        <v>0</v>
      </c>
      <c r="AQ24" s="299">
        <v>0.104</v>
      </c>
      <c r="AR24" s="299">
        <v>0.22123799999999999</v>
      </c>
      <c r="AS24" s="299">
        <v>0.13247800000000001</v>
      </c>
      <c r="AT24" s="299">
        <v>0.33807500000000001</v>
      </c>
      <c r="AU24" s="299">
        <v>0.17499999999999999</v>
      </c>
      <c r="AV24" s="299">
        <v>0.14599999999999999</v>
      </c>
      <c r="AW24" s="299">
        <v>0.40186899999999998</v>
      </c>
      <c r="AX24" s="299">
        <v>0.22181699999999999</v>
      </c>
      <c r="AY24" s="299">
        <v>9.7000000000000003E-2</v>
      </c>
      <c r="AZ24" s="299">
        <v>0.31061</v>
      </c>
      <c r="BA24" s="300">
        <v>0.16191900000000001</v>
      </c>
      <c r="BB24" s="300">
        <v>0.08</v>
      </c>
      <c r="BC24" s="300">
        <v>0.13900000000000001</v>
      </c>
      <c r="BD24" s="300">
        <v>0.19670000000000001</v>
      </c>
      <c r="BE24" s="300">
        <v>0.08</v>
      </c>
      <c r="BF24" s="300">
        <v>9.5000000000000001E-2</v>
      </c>
      <c r="BG24" s="300">
        <v>0.18446299999999999</v>
      </c>
      <c r="BH24" s="301"/>
      <c r="BI24" s="301"/>
    </row>
    <row r="25" spans="1:61" ht="18" thickBot="1" x14ac:dyDescent="0.35">
      <c r="A25" s="313"/>
      <c r="B25" s="314" t="s">
        <v>644</v>
      </c>
      <c r="C25" s="315">
        <v>25.737110000000001</v>
      </c>
      <c r="D25" s="316">
        <v>22.018177000000001</v>
      </c>
      <c r="E25" s="316">
        <v>35.687283000000001</v>
      </c>
      <c r="F25" s="316">
        <v>21.702106000000001</v>
      </c>
      <c r="G25" s="316">
        <v>37.305055000000003</v>
      </c>
      <c r="H25" s="316">
        <v>31.659293000000002</v>
      </c>
      <c r="I25" s="316">
        <v>33.026600000000002</v>
      </c>
      <c r="J25" s="316">
        <v>29.708821</v>
      </c>
      <c r="K25" s="316">
        <v>43.738652999999999</v>
      </c>
      <c r="L25" s="316">
        <v>36.712114999999997</v>
      </c>
      <c r="M25" s="317">
        <v>30.637415000000001</v>
      </c>
      <c r="N25" s="318">
        <v>31.055990000000001</v>
      </c>
      <c r="O25" s="318">
        <v>36.385924000000003</v>
      </c>
      <c r="P25" s="318">
        <v>35.06711</v>
      </c>
      <c r="Q25" s="318">
        <v>40.885973999999997</v>
      </c>
      <c r="R25" s="318">
        <v>49.470982999999997</v>
      </c>
      <c r="S25" s="319">
        <v>28.184138999999998</v>
      </c>
      <c r="T25" s="319">
        <v>31.81381</v>
      </c>
      <c r="U25" s="320">
        <v>18.174779999999998</v>
      </c>
      <c r="V25" s="321">
        <v>31.765108999999999</v>
      </c>
      <c r="W25" s="321">
        <v>29.850967000000001</v>
      </c>
      <c r="X25" s="321">
        <v>29.128205999999999</v>
      </c>
      <c r="Y25" s="321">
        <v>40.314165000000003</v>
      </c>
      <c r="Z25" s="321">
        <v>26.839988000000002</v>
      </c>
      <c r="AA25" s="321">
        <v>26.919129999999999</v>
      </c>
      <c r="AB25" s="322">
        <v>31.039451</v>
      </c>
      <c r="AC25" s="322">
        <v>46.404277</v>
      </c>
      <c r="AD25" s="322">
        <v>47.419716000000001</v>
      </c>
      <c r="AE25" s="322">
        <v>64.725669999999994</v>
      </c>
      <c r="AF25" s="322">
        <v>38.270862999999999</v>
      </c>
      <c r="AG25" s="322">
        <v>36.993046999999997</v>
      </c>
      <c r="AH25" s="322">
        <v>29.992884</v>
      </c>
      <c r="AI25" s="322">
        <v>33.049315</v>
      </c>
      <c r="AJ25" s="322">
        <v>53.468066999999998</v>
      </c>
      <c r="AK25" s="322">
        <v>35.137366</v>
      </c>
      <c r="AL25" s="322">
        <v>42.652462999999997</v>
      </c>
      <c r="AM25" s="322">
        <v>50.251697999999998</v>
      </c>
      <c r="AN25" s="322">
        <v>36.801167</v>
      </c>
      <c r="AO25" s="322">
        <v>32.579033000000003</v>
      </c>
      <c r="AP25" s="322">
        <v>13.407575</v>
      </c>
      <c r="AQ25" s="322">
        <v>13.947247000000001</v>
      </c>
      <c r="AR25" s="322">
        <v>27.037309</v>
      </c>
      <c r="AS25" s="322">
        <v>21.03436</v>
      </c>
      <c r="AT25" s="322">
        <v>18.686419999999998</v>
      </c>
      <c r="AU25" s="322">
        <v>17.373142999999999</v>
      </c>
      <c r="AV25" s="322">
        <v>26.734531</v>
      </c>
      <c r="AW25" s="322">
        <v>34.279448000000002</v>
      </c>
      <c r="AX25" s="322">
        <v>35.957728000000003</v>
      </c>
      <c r="AY25" s="322">
        <v>21.893906000000001</v>
      </c>
      <c r="AZ25" s="322">
        <v>27.912963000000001</v>
      </c>
      <c r="BA25" s="323">
        <v>19.263836000000001</v>
      </c>
      <c r="BB25" s="323">
        <v>18.2925</v>
      </c>
      <c r="BC25" s="323">
        <v>30.327954999999999</v>
      </c>
      <c r="BD25" s="323">
        <v>29.553436999999999</v>
      </c>
      <c r="BE25" s="323">
        <v>27.353370999999999</v>
      </c>
      <c r="BF25" s="323">
        <v>22.596567</v>
      </c>
      <c r="BG25" s="323">
        <v>24.695957</v>
      </c>
      <c r="BH25" s="301"/>
      <c r="BI25" s="301"/>
    </row>
    <row r="26" spans="1:61" ht="18" thickBot="1" x14ac:dyDescent="0.35">
      <c r="A26" s="324"/>
      <c r="B26" s="325" t="s">
        <v>595</v>
      </c>
      <c r="C26" s="326">
        <v>331.22154599999993</v>
      </c>
      <c r="D26" s="327">
        <v>329.61593399999987</v>
      </c>
      <c r="E26" s="327">
        <v>450.52565999999996</v>
      </c>
      <c r="F26" s="327">
        <v>393.22015600000003</v>
      </c>
      <c r="G26" s="327">
        <v>436.19422500000007</v>
      </c>
      <c r="H26" s="327">
        <v>389.03623999999996</v>
      </c>
      <c r="I26" s="327">
        <v>376.47295199999996</v>
      </c>
      <c r="J26" s="327">
        <v>433.39257800000001</v>
      </c>
      <c r="K26" s="327">
        <v>380.04286400000001</v>
      </c>
      <c r="L26" s="327">
        <v>334.96484500000003</v>
      </c>
      <c r="M26" s="328">
        <v>354.41184200000009</v>
      </c>
      <c r="N26" s="329">
        <v>342.77341800000011</v>
      </c>
      <c r="O26" s="329">
        <v>378.5047209999999</v>
      </c>
      <c r="P26" s="329">
        <v>375.16533900000002</v>
      </c>
      <c r="Q26" s="329">
        <v>404.32662899999997</v>
      </c>
      <c r="R26" s="329">
        <v>356.19284700000003</v>
      </c>
      <c r="S26" s="330">
        <v>338.88403600000004</v>
      </c>
      <c r="T26" s="330">
        <v>418.06721099999999</v>
      </c>
      <c r="U26" s="331">
        <v>342.43261199999995</v>
      </c>
      <c r="V26" s="332">
        <v>372.80672099999992</v>
      </c>
      <c r="W26" s="333">
        <v>348.67276500000003</v>
      </c>
      <c r="X26" s="333">
        <v>323.29544999999996</v>
      </c>
      <c r="Y26" s="333">
        <v>306.74239299999999</v>
      </c>
      <c r="Z26" s="333">
        <v>394.53658899999999</v>
      </c>
      <c r="AA26" s="333">
        <v>372.56564600000002</v>
      </c>
      <c r="AB26" s="334">
        <v>325.29947499999992</v>
      </c>
      <c r="AC26" s="334">
        <v>361.93969099999998</v>
      </c>
      <c r="AD26" s="334">
        <v>372.18267200000003</v>
      </c>
      <c r="AE26" s="334">
        <v>506.66610799999995</v>
      </c>
      <c r="AF26" s="334">
        <v>460.39336499999996</v>
      </c>
      <c r="AG26" s="334">
        <v>343.389321</v>
      </c>
      <c r="AH26" s="334">
        <v>329.39689500000009</v>
      </c>
      <c r="AI26" s="334">
        <v>356.41321500000009</v>
      </c>
      <c r="AJ26" s="334">
        <v>387.98195599999997</v>
      </c>
      <c r="AK26" s="334">
        <v>307.55695500000002</v>
      </c>
      <c r="AL26" s="334">
        <v>361.10683799999998</v>
      </c>
      <c r="AM26" s="334">
        <v>340.31638700000008</v>
      </c>
      <c r="AN26" s="334">
        <v>353.71015999999997</v>
      </c>
      <c r="AO26" s="334">
        <v>313.13605600000005</v>
      </c>
      <c r="AP26" s="334">
        <v>120.90965299999999</v>
      </c>
      <c r="AQ26" s="334">
        <v>96.734831999999997</v>
      </c>
      <c r="AR26" s="334">
        <v>216.03775899999999</v>
      </c>
      <c r="AS26" s="334">
        <v>182.51931099999996</v>
      </c>
      <c r="AT26" s="334">
        <v>197.73801899999998</v>
      </c>
      <c r="AU26" s="334">
        <v>192.27075599999998</v>
      </c>
      <c r="AV26" s="334">
        <v>194.18265099999994</v>
      </c>
      <c r="AW26" s="334">
        <v>198.50699299999997</v>
      </c>
      <c r="AX26" s="334">
        <v>279.52116999999998</v>
      </c>
      <c r="AY26" s="334">
        <v>197.03910899999994</v>
      </c>
      <c r="AZ26" s="334">
        <v>190.91852899999998</v>
      </c>
      <c r="BA26" s="335">
        <v>155.96555799999999</v>
      </c>
      <c r="BB26" s="335">
        <v>150.154447</v>
      </c>
      <c r="BC26" s="335">
        <v>161.942564</v>
      </c>
      <c r="BD26" s="335">
        <v>245.57111800000001</v>
      </c>
      <c r="BE26" s="335">
        <v>172.242941</v>
      </c>
      <c r="BF26" s="335">
        <v>154.27732</v>
      </c>
      <c r="BG26" s="335">
        <v>190.469765</v>
      </c>
      <c r="BH26" s="301"/>
      <c r="BI26" s="301"/>
    </row>
    <row r="27" spans="1:61" s="274" customFormat="1" ht="15" thickTop="1" x14ac:dyDescent="0.25">
      <c r="A27" s="336" t="s">
        <v>645</v>
      </c>
      <c r="B27" s="337"/>
      <c r="BH27" s="301"/>
      <c r="BI27" s="301"/>
    </row>
    <row r="28" spans="1:61" s="341" customFormat="1" x14ac:dyDescent="0.25">
      <c r="A28" s="338" t="s">
        <v>646</v>
      </c>
      <c r="B28" s="339"/>
      <c r="C28" s="339"/>
      <c r="D28" s="339"/>
      <c r="E28" s="339"/>
      <c r="F28" s="339"/>
      <c r="G28" s="339"/>
      <c r="H28" s="339"/>
      <c r="I28" s="339"/>
      <c r="J28" s="339"/>
      <c r="K28" s="339"/>
      <c r="L28" s="340"/>
      <c r="M28" s="340"/>
      <c r="N28" s="340"/>
      <c r="AD28" s="336"/>
      <c r="AE28" s="336"/>
      <c r="AF28" s="336"/>
      <c r="AG28" s="336"/>
      <c r="AH28" s="336"/>
      <c r="AI28" s="336"/>
      <c r="AJ28" s="336"/>
      <c r="AK28" s="336"/>
      <c r="AL28" s="336"/>
      <c r="AM28" s="336"/>
      <c r="AN28" s="336"/>
      <c r="AO28" s="336"/>
      <c r="AP28" s="336"/>
      <c r="AQ28" s="336"/>
      <c r="AR28" s="336"/>
      <c r="AS28" s="336"/>
      <c r="AT28" s="336"/>
      <c r="AU28" s="336"/>
      <c r="AV28" s="336"/>
      <c r="AW28" s="336"/>
      <c r="AX28" s="336"/>
      <c r="AY28" s="342"/>
      <c r="AZ28" s="342"/>
      <c r="BA28" s="342"/>
      <c r="BB28" s="342"/>
      <c r="BC28" s="342"/>
      <c r="BD28" s="342"/>
      <c r="BE28" s="342"/>
      <c r="BF28" s="342"/>
      <c r="BG28" s="342"/>
      <c r="BH28" s="301"/>
      <c r="BI28" s="301"/>
    </row>
    <row r="29" spans="1:61" s="338" customFormat="1" ht="15.75" x14ac:dyDescent="0.25">
      <c r="A29" s="343" t="s">
        <v>647</v>
      </c>
      <c r="B29" s="344"/>
      <c r="C29" s="344"/>
      <c r="D29" s="344"/>
      <c r="E29" s="344"/>
      <c r="F29" s="344"/>
      <c r="G29" s="344"/>
      <c r="H29" s="344"/>
      <c r="I29" s="344"/>
      <c r="J29" s="344"/>
      <c r="K29" s="344"/>
      <c r="L29" s="344"/>
      <c r="M29" s="344"/>
      <c r="N29" s="345"/>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42"/>
      <c r="AZ29" s="342"/>
      <c r="BA29" s="342"/>
      <c r="BB29" s="342"/>
      <c r="BC29" s="342"/>
      <c r="BD29" s="342"/>
      <c r="BE29" s="342"/>
      <c r="BF29" s="342"/>
      <c r="BG29" s="342"/>
      <c r="BH29" s="301"/>
      <c r="BI29" s="301"/>
    </row>
    <row r="30" spans="1:61" s="336" customFormat="1" x14ac:dyDescent="0.25">
      <c r="A30" s="336" t="s">
        <v>598</v>
      </c>
      <c r="B30" s="346"/>
      <c r="AY30" s="342"/>
      <c r="AZ30" s="342"/>
      <c r="BA30" s="342"/>
      <c r="BB30" s="342"/>
      <c r="BC30" s="342"/>
      <c r="BD30" s="342"/>
      <c r="BE30" s="342"/>
      <c r="BF30" s="342"/>
      <c r="BG30" s="342"/>
      <c r="BH30" s="301"/>
      <c r="BI30" s="301"/>
    </row>
    <row r="31" spans="1:61" s="336" customFormat="1" x14ac:dyDescent="0.25">
      <c r="A31" s="336" t="s">
        <v>50</v>
      </c>
      <c r="B31" s="346"/>
      <c r="AY31" s="342"/>
      <c r="AZ31" s="342"/>
      <c r="BA31" s="342"/>
      <c r="BB31" s="342"/>
      <c r="BC31" s="342"/>
      <c r="BD31" s="342"/>
      <c r="BE31" s="342"/>
      <c r="BF31" s="342"/>
      <c r="BG31" s="342"/>
      <c r="BH31" s="301"/>
      <c r="BI31" s="301"/>
    </row>
    <row r="33" spans="2:2" s="238" customFormat="1" x14ac:dyDescent="0.25">
      <c r="B33" s="239" t="s">
        <v>648</v>
      </c>
    </row>
  </sheetData>
  <mergeCells count="1">
    <mergeCell ref="AK2:BG2"/>
  </mergeCells>
  <printOptions horizontalCentered="1"/>
  <pageMargins left="0.74803149606299213" right="0.74803149606299213" top="0.74803149606299213" bottom="0.74803149606299213" header="0.31496062992125984" footer="0"/>
  <pageSetup paperSize="9" scale="61"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31"/>
  <sheetViews>
    <sheetView showGridLines="0" topLeftCell="A5" zoomScale="70" zoomScaleNormal="70" zoomScaleSheetLayoutView="70" workbookViewId="0">
      <pane xSplit="1" topLeftCell="B1" activePane="topRight" state="frozen"/>
      <selection activeCell="R21" sqref="R21"/>
      <selection pane="topRight" activeCell="BD30" sqref="BD30"/>
    </sheetView>
  </sheetViews>
  <sheetFormatPr defaultColWidth="9.140625" defaultRowHeight="14.25" x14ac:dyDescent="0.25"/>
  <cols>
    <col min="1" max="1" width="13.5703125" style="347" customWidth="1"/>
    <col min="2" max="2" width="74.5703125" style="239" bestFit="1" customWidth="1"/>
    <col min="3" max="3" width="7.28515625" style="238" hidden="1" customWidth="1"/>
    <col min="4" max="4" width="7.5703125" style="238" hidden="1" customWidth="1"/>
    <col min="5" max="5" width="8" style="238" hidden="1" customWidth="1"/>
    <col min="6" max="6" width="7.7109375" style="238" hidden="1" customWidth="1"/>
    <col min="7" max="7" width="8.28515625" style="238" hidden="1" customWidth="1"/>
    <col min="8" max="8" width="7.28515625" style="238" hidden="1" customWidth="1"/>
    <col min="9" max="9" width="6.7109375" style="238" hidden="1" customWidth="1"/>
    <col min="10" max="10" width="8" style="238" hidden="1" customWidth="1"/>
    <col min="11" max="11" width="7.7109375" style="238" hidden="1" customWidth="1"/>
    <col min="12" max="12" width="7.42578125" style="238" hidden="1" customWidth="1"/>
    <col min="13" max="13" width="8.140625" style="238" hidden="1" customWidth="1"/>
    <col min="14" max="14" width="7.7109375" style="238" hidden="1" customWidth="1"/>
    <col min="15" max="15" width="7.28515625" style="238" hidden="1" customWidth="1"/>
    <col min="16" max="16" width="7.5703125" style="238" hidden="1" customWidth="1"/>
    <col min="17" max="17" width="8" style="238" hidden="1" customWidth="1"/>
    <col min="18" max="18" width="7.7109375" style="238" hidden="1" customWidth="1"/>
    <col min="19" max="19" width="9.42578125" style="238" hidden="1" customWidth="1"/>
    <col min="20" max="20" width="8.5703125" style="238" hidden="1" customWidth="1"/>
    <col min="21" max="21" width="7.85546875" style="238" hidden="1" customWidth="1"/>
    <col min="22" max="22" width="9.140625" style="238" hidden="1" customWidth="1"/>
    <col min="23" max="23" width="8.7109375" style="238" hidden="1" customWidth="1"/>
    <col min="24" max="24" width="8.42578125" style="238" hidden="1" customWidth="1"/>
    <col min="25" max="25" width="9.28515625" style="238" hidden="1" customWidth="1"/>
    <col min="26" max="26" width="8.85546875" style="238" hidden="1" customWidth="1"/>
    <col min="27" max="27" width="8.42578125" style="238" hidden="1" customWidth="1"/>
    <col min="28" max="28" width="8.28515625" style="238" hidden="1" customWidth="1"/>
    <col min="29" max="29" width="8.7109375" style="238" hidden="1" customWidth="1"/>
    <col min="30" max="30" width="8.42578125" style="238" hidden="1" customWidth="1"/>
    <col min="31" max="31" width="9" style="238" hidden="1" customWidth="1"/>
    <col min="32" max="32" width="8.28515625" style="238" hidden="1" customWidth="1"/>
    <col min="33" max="33" width="7.5703125" style="238" hidden="1" customWidth="1"/>
    <col min="34" max="34" width="8.85546875" style="238" hidden="1" customWidth="1"/>
    <col min="35" max="35" width="8.28515625" style="238" hidden="1" customWidth="1"/>
    <col min="36" max="36" width="8.140625" style="238" hidden="1" customWidth="1"/>
    <col min="37" max="37" width="8.85546875" style="238" hidden="1" customWidth="1"/>
    <col min="38" max="38" width="8.42578125" style="238" hidden="1" customWidth="1"/>
    <col min="39" max="39" width="8.140625" style="238" hidden="1" customWidth="1"/>
    <col min="40" max="40" width="8.28515625" style="238" hidden="1" customWidth="1"/>
    <col min="41" max="41" width="8.7109375" style="238" hidden="1" customWidth="1"/>
    <col min="42" max="42" width="8.42578125" style="238" hidden="1" customWidth="1"/>
    <col min="43" max="46" width="10.7109375" style="238" hidden="1" customWidth="1"/>
    <col min="47" max="59" width="10.7109375" style="238" customWidth="1"/>
    <col min="60" max="16384" width="9.140625" style="238"/>
  </cols>
  <sheetData>
    <row r="1" spans="1:59" s="271" customFormat="1" ht="18.75" x14ac:dyDescent="0.3">
      <c r="A1" s="235" t="s">
        <v>649</v>
      </c>
      <c r="B1" s="235"/>
    </row>
    <row r="2" spans="1:59" s="273" customFormat="1" ht="17.25" thickBot="1" x14ac:dyDescent="0.35">
      <c r="A2" s="272"/>
      <c r="T2" s="274"/>
      <c r="W2" s="274"/>
      <c r="Y2" s="274"/>
      <c r="AE2" s="275"/>
      <c r="AF2" s="275"/>
      <c r="AG2" s="275"/>
      <c r="AH2" s="275"/>
      <c r="AJ2" s="276"/>
      <c r="AK2" s="3526" t="s">
        <v>589</v>
      </c>
      <c r="AL2" s="3526"/>
      <c r="AM2" s="3526"/>
      <c r="AN2" s="3526"/>
      <c r="AO2" s="3526"/>
      <c r="AP2" s="3526"/>
      <c r="AQ2" s="3526"/>
      <c r="AR2" s="3526"/>
      <c r="AS2" s="3526"/>
      <c r="AT2" s="3526"/>
      <c r="AU2" s="3526"/>
      <c r="AV2" s="3526"/>
      <c r="AW2" s="3526"/>
      <c r="AX2" s="3526"/>
      <c r="AY2" s="3526"/>
      <c r="AZ2" s="3526"/>
      <c r="BA2" s="3526"/>
      <c r="BB2" s="3526"/>
      <c r="BC2" s="3526"/>
      <c r="BD2" s="3526"/>
      <c r="BE2" s="3526"/>
      <c r="BF2" s="3526"/>
      <c r="BG2" s="3526"/>
    </row>
    <row r="3" spans="1:59" s="288" customFormat="1" ht="57" customHeight="1" thickTop="1" thickBot="1" x14ac:dyDescent="0.3">
      <c r="A3" s="277" t="s">
        <v>600</v>
      </c>
      <c r="B3" s="278" t="s">
        <v>601</v>
      </c>
      <c r="C3" s="279">
        <v>42737</v>
      </c>
      <c r="D3" s="280">
        <v>42767</v>
      </c>
      <c r="E3" s="280">
        <v>42795</v>
      </c>
      <c r="F3" s="280">
        <v>42826</v>
      </c>
      <c r="G3" s="280">
        <v>42856</v>
      </c>
      <c r="H3" s="280">
        <v>42887</v>
      </c>
      <c r="I3" s="280">
        <v>42917</v>
      </c>
      <c r="J3" s="280">
        <v>42948</v>
      </c>
      <c r="K3" s="280">
        <v>42979</v>
      </c>
      <c r="L3" s="280">
        <v>43009</v>
      </c>
      <c r="M3" s="281">
        <v>43040</v>
      </c>
      <c r="N3" s="282">
        <v>43070</v>
      </c>
      <c r="O3" s="282">
        <v>43101</v>
      </c>
      <c r="P3" s="282">
        <v>43132</v>
      </c>
      <c r="Q3" s="282">
        <v>43160</v>
      </c>
      <c r="R3" s="282">
        <v>43191</v>
      </c>
      <c r="S3" s="283">
        <v>43221</v>
      </c>
      <c r="T3" s="283">
        <v>43252</v>
      </c>
      <c r="U3" s="284">
        <v>43282</v>
      </c>
      <c r="V3" s="285">
        <v>43313</v>
      </c>
      <c r="W3" s="286">
        <v>43344</v>
      </c>
      <c r="X3" s="286">
        <v>43374</v>
      </c>
      <c r="Y3" s="286">
        <v>43405</v>
      </c>
      <c r="Z3" s="286">
        <v>43435</v>
      </c>
      <c r="AA3" s="286">
        <v>43466</v>
      </c>
      <c r="AB3" s="287">
        <v>43497</v>
      </c>
      <c r="AC3" s="287">
        <v>43525</v>
      </c>
      <c r="AD3" s="287">
        <v>43556</v>
      </c>
      <c r="AE3" s="287">
        <v>43586</v>
      </c>
      <c r="AF3" s="287">
        <v>43617</v>
      </c>
      <c r="AG3" s="287">
        <v>43647</v>
      </c>
      <c r="AH3" s="287">
        <v>43678</v>
      </c>
      <c r="AI3" s="287">
        <v>43709</v>
      </c>
      <c r="AJ3" s="287">
        <v>43739</v>
      </c>
      <c r="AK3" s="287">
        <v>43770</v>
      </c>
      <c r="AL3" s="287">
        <v>43800</v>
      </c>
      <c r="AM3" s="287">
        <v>43831</v>
      </c>
      <c r="AN3" s="287">
        <v>43862</v>
      </c>
      <c r="AO3" s="287">
        <v>43891</v>
      </c>
      <c r="AP3" s="287">
        <v>43922</v>
      </c>
      <c r="AQ3" s="287">
        <v>43952</v>
      </c>
      <c r="AR3" s="287">
        <v>43983</v>
      </c>
      <c r="AS3" s="287">
        <v>44013</v>
      </c>
      <c r="AT3" s="287">
        <v>44044</v>
      </c>
      <c r="AU3" s="287">
        <v>44075</v>
      </c>
      <c r="AV3" s="287">
        <v>44105</v>
      </c>
      <c r="AW3" s="287">
        <v>44136</v>
      </c>
      <c r="AX3" s="287">
        <v>44166</v>
      </c>
      <c r="AY3" s="287">
        <v>44197</v>
      </c>
      <c r="AZ3" s="287">
        <v>44228</v>
      </c>
      <c r="BA3" s="287">
        <v>44256</v>
      </c>
      <c r="BB3" s="287">
        <v>44287</v>
      </c>
      <c r="BC3" s="287">
        <v>44317</v>
      </c>
      <c r="BD3" s="287">
        <v>44348</v>
      </c>
      <c r="BE3" s="287">
        <v>44378</v>
      </c>
      <c r="BF3" s="287">
        <v>44409</v>
      </c>
      <c r="BG3" s="287">
        <v>44440</v>
      </c>
    </row>
    <row r="4" spans="1:59" ht="17.25" x14ac:dyDescent="0.3">
      <c r="A4" s="289" t="s">
        <v>602</v>
      </c>
      <c r="B4" s="290" t="s">
        <v>603</v>
      </c>
      <c r="C4" s="291">
        <v>1.8737269999999999</v>
      </c>
      <c r="D4" s="292">
        <v>5.6502299999999996</v>
      </c>
      <c r="E4" s="292">
        <v>6.1793459999999998</v>
      </c>
      <c r="F4" s="292">
        <v>6.8903819999999998</v>
      </c>
      <c r="G4" s="292">
        <v>2.9134190000000002</v>
      </c>
      <c r="H4" s="292">
        <v>1.3776919999999999</v>
      </c>
      <c r="I4" s="292">
        <v>5.8307270000000004</v>
      </c>
      <c r="J4" s="292">
        <v>2.699341</v>
      </c>
      <c r="K4" s="292">
        <v>2.9321660000000001</v>
      </c>
      <c r="L4" s="292">
        <v>4.1240329999999998</v>
      </c>
      <c r="M4" s="293">
        <v>1.3591869999999999</v>
      </c>
      <c r="N4" s="294">
        <v>3.8012929999999998</v>
      </c>
      <c r="O4" s="294">
        <v>4.0750380000000002</v>
      </c>
      <c r="P4" s="294">
        <v>5.492051</v>
      </c>
      <c r="Q4" s="294">
        <v>2.8839169999999998</v>
      </c>
      <c r="R4" s="294">
        <v>5.3517130000000002</v>
      </c>
      <c r="S4" s="295">
        <v>3.3357260000000002</v>
      </c>
      <c r="T4" s="295">
        <v>4.0821009999999998</v>
      </c>
      <c r="U4" s="296">
        <v>9.1434730000000002</v>
      </c>
      <c r="V4" s="297">
        <v>4.4307730000000003</v>
      </c>
      <c r="W4" s="298">
        <v>5.0496080000000001</v>
      </c>
      <c r="X4" s="298">
        <v>5.7440550000000004</v>
      </c>
      <c r="Y4" s="298">
        <v>1.312559</v>
      </c>
      <c r="Z4" s="298">
        <v>1.96679</v>
      </c>
      <c r="AA4" s="298">
        <v>5.5024449999999998</v>
      </c>
      <c r="AB4" s="299">
        <v>11.190146</v>
      </c>
      <c r="AC4" s="299">
        <v>3.9146969999999999</v>
      </c>
      <c r="AD4" s="299">
        <v>4.536054</v>
      </c>
      <c r="AE4" s="299">
        <v>4.7452940000000003</v>
      </c>
      <c r="AF4" s="299">
        <v>11.968059999999999</v>
      </c>
      <c r="AG4" s="299">
        <v>10.406629000000001</v>
      </c>
      <c r="AH4" s="299">
        <v>14.553019000000001</v>
      </c>
      <c r="AI4" s="299">
        <v>10.589162</v>
      </c>
      <c r="AJ4" s="299">
        <v>19.345385</v>
      </c>
      <c r="AK4" s="299">
        <v>11.578229</v>
      </c>
      <c r="AL4" s="299">
        <v>8.3917599999999997</v>
      </c>
      <c r="AM4" s="299">
        <v>2.779633</v>
      </c>
      <c r="AN4" s="299">
        <v>4.8686730000000003</v>
      </c>
      <c r="AO4" s="299">
        <v>11.063675</v>
      </c>
      <c r="AP4" s="299">
        <v>4.4814850000000002</v>
      </c>
      <c r="AQ4" s="299">
        <v>1.74898</v>
      </c>
      <c r="AR4" s="299">
        <v>3.4967459999999999</v>
      </c>
      <c r="AS4" s="299">
        <v>4.7611949999999998</v>
      </c>
      <c r="AT4" s="299">
        <v>13.081106999999999</v>
      </c>
      <c r="AU4" s="299">
        <v>11.208748</v>
      </c>
      <c r="AV4" s="299">
        <v>4.3680279999999998</v>
      </c>
      <c r="AW4" s="299">
        <v>0.89159999999999995</v>
      </c>
      <c r="AX4" s="299">
        <v>2.6544279999999998</v>
      </c>
      <c r="AY4" s="299">
        <v>4.2001309999999998</v>
      </c>
      <c r="AZ4" s="299">
        <v>2.9666709999999998</v>
      </c>
      <c r="BA4" s="299">
        <v>3.3781840000000001</v>
      </c>
      <c r="BB4" s="299">
        <v>5.29833</v>
      </c>
      <c r="BC4" s="299">
        <v>4.2538520000000002</v>
      </c>
      <c r="BD4" s="299">
        <v>2.571167</v>
      </c>
      <c r="BE4" s="299">
        <v>1.808025</v>
      </c>
      <c r="BF4" s="299">
        <v>3.4</v>
      </c>
      <c r="BG4" s="299">
        <v>1.660148</v>
      </c>
    </row>
    <row r="5" spans="1:59" ht="17.25" x14ac:dyDescent="0.3">
      <c r="A5" s="302" t="s">
        <v>604</v>
      </c>
      <c r="B5" s="303" t="s">
        <v>605</v>
      </c>
      <c r="C5" s="304">
        <v>0</v>
      </c>
      <c r="D5" s="305">
        <v>0</v>
      </c>
      <c r="E5" s="305">
        <v>0</v>
      </c>
      <c r="F5" s="305">
        <v>2.3694E-2</v>
      </c>
      <c r="G5" s="305">
        <v>0</v>
      </c>
      <c r="H5" s="305">
        <v>0</v>
      </c>
      <c r="I5" s="305">
        <v>0</v>
      </c>
      <c r="J5" s="305">
        <v>3.4252999999999999E-2</v>
      </c>
      <c r="K5" s="305">
        <v>5.4099000000000001E-2</v>
      </c>
      <c r="L5" s="305">
        <v>4.5046999999999997E-2</v>
      </c>
      <c r="M5" s="306">
        <v>0</v>
      </c>
      <c r="N5" s="307">
        <v>0</v>
      </c>
      <c r="O5" s="307">
        <v>0</v>
      </c>
      <c r="P5" s="307">
        <v>8.2864999999999994E-2</v>
      </c>
      <c r="Q5" s="307">
        <v>0</v>
      </c>
      <c r="R5" s="307">
        <v>0</v>
      </c>
      <c r="S5" s="308">
        <v>0</v>
      </c>
      <c r="T5" s="308">
        <v>0</v>
      </c>
      <c r="U5" s="309">
        <v>0</v>
      </c>
      <c r="V5" s="298">
        <v>2.775E-2</v>
      </c>
      <c r="W5" s="298">
        <v>0</v>
      </c>
      <c r="X5" s="298">
        <v>0</v>
      </c>
      <c r="Y5" s="298">
        <v>0</v>
      </c>
      <c r="Z5" s="298">
        <v>0</v>
      </c>
      <c r="AA5" s="298">
        <v>0</v>
      </c>
      <c r="AB5" s="299">
        <v>0</v>
      </c>
      <c r="AC5" s="299">
        <v>0</v>
      </c>
      <c r="AD5" s="299">
        <v>0</v>
      </c>
      <c r="AE5" s="299">
        <v>0</v>
      </c>
      <c r="AF5" s="299">
        <v>2.0589E-2</v>
      </c>
      <c r="AG5" s="299">
        <v>5.3126E-2</v>
      </c>
      <c r="AH5" s="299">
        <v>0</v>
      </c>
      <c r="AI5" s="299">
        <v>3.6579E-2</v>
      </c>
      <c r="AJ5" s="299">
        <v>0</v>
      </c>
      <c r="AK5" s="299">
        <v>0</v>
      </c>
      <c r="AL5" s="299">
        <v>0</v>
      </c>
      <c r="AM5" s="299">
        <v>0</v>
      </c>
      <c r="AN5" s="299">
        <v>0</v>
      </c>
      <c r="AO5" s="299">
        <v>0.114137</v>
      </c>
      <c r="AP5" s="299">
        <v>0</v>
      </c>
      <c r="AQ5" s="299">
        <v>0</v>
      </c>
      <c r="AR5" s="299">
        <v>0</v>
      </c>
      <c r="AS5" s="299">
        <v>0</v>
      </c>
      <c r="AT5" s="299">
        <v>0</v>
      </c>
      <c r="AU5" s="299">
        <v>0</v>
      </c>
      <c r="AV5" s="299">
        <v>0</v>
      </c>
      <c r="AW5" s="299">
        <v>0</v>
      </c>
      <c r="AX5" s="299">
        <v>0</v>
      </c>
      <c r="AY5" s="299">
        <v>0</v>
      </c>
      <c r="AZ5" s="299">
        <v>0</v>
      </c>
      <c r="BA5" s="299">
        <v>0</v>
      </c>
      <c r="BB5" s="299">
        <v>0</v>
      </c>
      <c r="BC5" s="299">
        <v>0</v>
      </c>
      <c r="BD5" s="299">
        <v>0</v>
      </c>
      <c r="BE5" s="299">
        <v>0</v>
      </c>
      <c r="BF5" s="299">
        <v>0</v>
      </c>
      <c r="BG5" s="299">
        <v>0</v>
      </c>
    </row>
    <row r="6" spans="1:59" ht="17.25" x14ac:dyDescent="0.3">
      <c r="A6" s="302" t="s">
        <v>606</v>
      </c>
      <c r="B6" s="303" t="s">
        <v>607</v>
      </c>
      <c r="C6" s="304">
        <v>25.505998999999999</v>
      </c>
      <c r="D6" s="305">
        <v>34.393787000000003</v>
      </c>
      <c r="E6" s="305">
        <v>42.556314999999998</v>
      </c>
      <c r="F6" s="305">
        <v>33.276426000000001</v>
      </c>
      <c r="G6" s="305">
        <v>42.014259000000003</v>
      </c>
      <c r="H6" s="305">
        <v>25.791346000000001</v>
      </c>
      <c r="I6" s="305">
        <v>30.973580999999999</v>
      </c>
      <c r="J6" s="305">
        <v>33.758459999999999</v>
      </c>
      <c r="K6" s="305">
        <v>26.025895999999999</v>
      </c>
      <c r="L6" s="305">
        <v>34.561964000000003</v>
      </c>
      <c r="M6" s="306">
        <v>29.122147999999999</v>
      </c>
      <c r="N6" s="307">
        <v>25.755611999999999</v>
      </c>
      <c r="O6" s="307">
        <v>34.601475000000001</v>
      </c>
      <c r="P6" s="307">
        <v>34.639186000000002</v>
      </c>
      <c r="Q6" s="307">
        <v>26.550988</v>
      </c>
      <c r="R6" s="307">
        <v>26.836786</v>
      </c>
      <c r="S6" s="308">
        <v>31.837437000000001</v>
      </c>
      <c r="T6" s="308">
        <v>28.543883999999998</v>
      </c>
      <c r="U6" s="309">
        <v>34.210056000000002</v>
      </c>
      <c r="V6" s="298">
        <v>40.196989000000002</v>
      </c>
      <c r="W6" s="298">
        <v>28.634834000000001</v>
      </c>
      <c r="X6" s="298">
        <v>32.079802999999998</v>
      </c>
      <c r="Y6" s="298">
        <v>28.314133000000002</v>
      </c>
      <c r="Z6" s="298">
        <v>39.206673000000002</v>
      </c>
      <c r="AA6" s="298">
        <v>43.894100000000002</v>
      </c>
      <c r="AB6" s="299">
        <v>40.363661</v>
      </c>
      <c r="AC6" s="299">
        <v>30.507442000000001</v>
      </c>
      <c r="AD6" s="299">
        <v>34.436408999999998</v>
      </c>
      <c r="AE6" s="299">
        <v>34.797068000000003</v>
      </c>
      <c r="AF6" s="299">
        <v>29.304745</v>
      </c>
      <c r="AG6" s="299">
        <v>33.287880000000001</v>
      </c>
      <c r="AH6" s="299">
        <v>37.400314000000002</v>
      </c>
      <c r="AI6" s="299">
        <v>25.155100999999998</v>
      </c>
      <c r="AJ6" s="299">
        <v>39.757447999999997</v>
      </c>
      <c r="AK6" s="299">
        <v>25.219282</v>
      </c>
      <c r="AL6" s="299">
        <v>30.162198</v>
      </c>
      <c r="AM6" s="299">
        <v>29.913892000000001</v>
      </c>
      <c r="AN6" s="299">
        <v>31.579284999999999</v>
      </c>
      <c r="AO6" s="299">
        <v>25.076647999999999</v>
      </c>
      <c r="AP6" s="299">
        <v>17.494340999999999</v>
      </c>
      <c r="AQ6" s="299">
        <v>21.101254000000001</v>
      </c>
      <c r="AR6" s="299">
        <v>28.187850000000001</v>
      </c>
      <c r="AS6" s="299">
        <v>29.038751000000001</v>
      </c>
      <c r="AT6" s="299">
        <v>33.133577000000002</v>
      </c>
      <c r="AU6" s="299">
        <v>32.267304000000003</v>
      </c>
      <c r="AV6" s="299">
        <v>30.417942</v>
      </c>
      <c r="AW6" s="299">
        <v>36.404601999999997</v>
      </c>
      <c r="AX6" s="299">
        <v>39.514634999999998</v>
      </c>
      <c r="AY6" s="299">
        <v>21.836134000000001</v>
      </c>
      <c r="AZ6" s="299">
        <v>23.311558999999999</v>
      </c>
      <c r="BA6" s="299">
        <v>31.723936999999999</v>
      </c>
      <c r="BB6" s="299">
        <v>26.021298000000002</v>
      </c>
      <c r="BC6" s="299">
        <v>22.023582000000001</v>
      </c>
      <c r="BD6" s="299">
        <v>26.537953000000002</v>
      </c>
      <c r="BE6" s="299">
        <v>29.190011999999999</v>
      </c>
      <c r="BF6" s="299">
        <v>27</v>
      </c>
      <c r="BG6" s="299">
        <v>23.643847000000001</v>
      </c>
    </row>
    <row r="7" spans="1:59" ht="17.25" x14ac:dyDescent="0.3">
      <c r="A7" s="302" t="s">
        <v>608</v>
      </c>
      <c r="B7" s="303" t="s">
        <v>609</v>
      </c>
      <c r="C7" s="304">
        <v>16.069172999999999</v>
      </c>
      <c r="D7" s="305">
        <v>8.2470289999999995</v>
      </c>
      <c r="E7" s="305">
        <v>19.579142000000001</v>
      </c>
      <c r="F7" s="305">
        <v>9.5718099999999993</v>
      </c>
      <c r="G7" s="305">
        <v>9.8174869999999999</v>
      </c>
      <c r="H7" s="305">
        <v>11.629056</v>
      </c>
      <c r="I7" s="305">
        <v>14.737556</v>
      </c>
      <c r="J7" s="305">
        <v>16.954764000000001</v>
      </c>
      <c r="K7" s="305">
        <v>2.9596070000000001</v>
      </c>
      <c r="L7" s="305">
        <v>9.4236889999999995</v>
      </c>
      <c r="M7" s="306">
        <v>20.105578000000001</v>
      </c>
      <c r="N7" s="307">
        <v>23.065391000000002</v>
      </c>
      <c r="O7" s="307">
        <v>20.877905999999999</v>
      </c>
      <c r="P7" s="307">
        <v>13.191898</v>
      </c>
      <c r="Q7" s="307">
        <v>19.954177000000001</v>
      </c>
      <c r="R7" s="307">
        <v>15.967751</v>
      </c>
      <c r="S7" s="308">
        <v>16.103573000000001</v>
      </c>
      <c r="T7" s="308">
        <v>15.620875</v>
      </c>
      <c r="U7" s="309">
        <v>11.735054</v>
      </c>
      <c r="V7" s="298">
        <v>6.2553280000000004</v>
      </c>
      <c r="W7" s="298">
        <v>10.372398</v>
      </c>
      <c r="X7" s="298">
        <v>17.766860000000001</v>
      </c>
      <c r="Y7" s="298">
        <v>15.11398</v>
      </c>
      <c r="Z7" s="298">
        <v>8.5498969999999996</v>
      </c>
      <c r="AA7" s="298">
        <v>24.035513999999999</v>
      </c>
      <c r="AB7" s="299">
        <v>13.225662</v>
      </c>
      <c r="AC7" s="299">
        <v>13.931978000000001</v>
      </c>
      <c r="AD7" s="299">
        <v>14.110277</v>
      </c>
      <c r="AE7" s="299">
        <v>17.454657999999998</v>
      </c>
      <c r="AF7" s="299">
        <v>13.506233999999999</v>
      </c>
      <c r="AG7" s="299">
        <v>12.932368</v>
      </c>
      <c r="AH7" s="299">
        <v>11.687315</v>
      </c>
      <c r="AI7" s="299">
        <v>10.098132</v>
      </c>
      <c r="AJ7" s="299">
        <v>10.077458</v>
      </c>
      <c r="AK7" s="299">
        <v>7.1232990000000003</v>
      </c>
      <c r="AL7" s="299">
        <v>16.530802000000001</v>
      </c>
      <c r="AM7" s="299">
        <v>12.295249</v>
      </c>
      <c r="AN7" s="299">
        <v>8.7164739999999998</v>
      </c>
      <c r="AO7" s="299">
        <v>14.287051</v>
      </c>
      <c r="AP7" s="299">
        <v>10.384662000000001</v>
      </c>
      <c r="AQ7" s="299">
        <v>8.4363840000000003</v>
      </c>
      <c r="AR7" s="299">
        <v>10.674552</v>
      </c>
      <c r="AS7" s="299">
        <v>8.4943069999999992</v>
      </c>
      <c r="AT7" s="299">
        <v>20.710766</v>
      </c>
      <c r="AU7" s="299">
        <v>8.5488440000000008</v>
      </c>
      <c r="AV7" s="299">
        <v>10.853524</v>
      </c>
      <c r="AW7" s="299">
        <v>13.511532000000001</v>
      </c>
      <c r="AX7" s="299">
        <v>14.100395000000001</v>
      </c>
      <c r="AY7" s="299">
        <v>12.607355</v>
      </c>
      <c r="AZ7" s="299">
        <v>8.6243859999999994</v>
      </c>
      <c r="BA7" s="299">
        <v>10.459085999999999</v>
      </c>
      <c r="BB7" s="299">
        <v>11.420045999999999</v>
      </c>
      <c r="BC7" s="299">
        <v>11.947953999999999</v>
      </c>
      <c r="BD7" s="299">
        <v>16.568863</v>
      </c>
      <c r="BE7" s="299">
        <v>12.725279</v>
      </c>
      <c r="BF7" s="299">
        <v>9.5</v>
      </c>
      <c r="BG7" s="299">
        <v>11.236935000000001</v>
      </c>
    </row>
    <row r="8" spans="1:59" ht="33" x14ac:dyDescent="0.3">
      <c r="A8" s="302" t="s">
        <v>610</v>
      </c>
      <c r="B8" s="303" t="s">
        <v>611</v>
      </c>
      <c r="C8" s="304">
        <v>0.314135</v>
      </c>
      <c r="D8" s="305">
        <v>0.30244599999999999</v>
      </c>
      <c r="E8" s="305">
        <v>0.11454400000000001</v>
      </c>
      <c r="F8" s="305">
        <v>0.45794699999999999</v>
      </c>
      <c r="G8" s="305">
        <v>0.52052699999999996</v>
      </c>
      <c r="H8" s="305">
        <v>1.418156</v>
      </c>
      <c r="I8" s="305">
        <v>0.40640900000000002</v>
      </c>
      <c r="J8" s="305">
        <v>1.0174879999999999</v>
      </c>
      <c r="K8" s="305">
        <v>0.26413399999999998</v>
      </c>
      <c r="L8" s="305">
        <v>0.38948700000000003</v>
      </c>
      <c r="M8" s="306">
        <v>0.32820300000000002</v>
      </c>
      <c r="N8" s="307">
        <v>0.37868400000000002</v>
      </c>
      <c r="O8" s="307">
        <v>0.39469300000000002</v>
      </c>
      <c r="P8" s="307">
        <v>0.16920399999999999</v>
      </c>
      <c r="Q8" s="307">
        <v>0.86897100000000005</v>
      </c>
      <c r="R8" s="307">
        <v>0.90102599999999999</v>
      </c>
      <c r="S8" s="308">
        <v>0.416653</v>
      </c>
      <c r="T8" s="308">
        <v>0.31012299999999998</v>
      </c>
      <c r="U8" s="309">
        <v>0.81714699999999996</v>
      </c>
      <c r="V8" s="298">
        <v>0.256023</v>
      </c>
      <c r="W8" s="298">
        <v>1.3923209999999999</v>
      </c>
      <c r="X8" s="298">
        <v>0.81400600000000001</v>
      </c>
      <c r="Y8" s="298">
        <v>0.66823299999999997</v>
      </c>
      <c r="Z8" s="298">
        <v>0.32374799999999998</v>
      </c>
      <c r="AA8" s="298">
        <v>0.31134000000000001</v>
      </c>
      <c r="AB8" s="299">
        <v>1.423918</v>
      </c>
      <c r="AC8" s="299">
        <v>2.5522520000000002</v>
      </c>
      <c r="AD8" s="299">
        <v>0.361709</v>
      </c>
      <c r="AE8" s="299">
        <v>1.2384980000000001</v>
      </c>
      <c r="AF8" s="299">
        <v>0.32272699999999999</v>
      </c>
      <c r="AG8" s="299">
        <v>0.25684299999999999</v>
      </c>
      <c r="AH8" s="299">
        <v>1.0206310000000001</v>
      </c>
      <c r="AI8" s="299">
        <v>0.59074599999999999</v>
      </c>
      <c r="AJ8" s="299">
        <v>9.2171000000000003E-2</v>
      </c>
      <c r="AK8" s="299">
        <v>0.62544699999999998</v>
      </c>
      <c r="AL8" s="299">
        <v>0.66698100000000005</v>
      </c>
      <c r="AM8" s="299">
        <v>0.53713999999999995</v>
      </c>
      <c r="AN8" s="299">
        <v>7.4107999999999993E-2</v>
      </c>
      <c r="AO8" s="299">
        <v>0.102372</v>
      </c>
      <c r="AP8" s="299">
        <v>0.98668400000000001</v>
      </c>
      <c r="AQ8" s="299">
        <v>0.46190199999999998</v>
      </c>
      <c r="AR8" s="299">
        <v>0.39591599999999999</v>
      </c>
      <c r="AS8" s="299">
        <v>0.46122400000000002</v>
      </c>
      <c r="AT8" s="299">
        <v>0.321631</v>
      </c>
      <c r="AU8" s="299">
        <v>0.76549999999999996</v>
      </c>
      <c r="AV8" s="299">
        <v>0.34033600000000003</v>
      </c>
      <c r="AW8" s="299">
        <v>0.62412599999999996</v>
      </c>
      <c r="AX8" s="299">
        <v>0.481603</v>
      </c>
      <c r="AY8" s="299">
        <v>2.1104080000000001</v>
      </c>
      <c r="AZ8" s="299">
        <v>0.29708099999999998</v>
      </c>
      <c r="BA8" s="299">
        <v>0.55460900000000002</v>
      </c>
      <c r="BB8" s="299">
        <v>9.1655E-2</v>
      </c>
      <c r="BC8" s="299">
        <v>0.88461500000000004</v>
      </c>
      <c r="BD8" s="299">
        <v>0.508571</v>
      </c>
      <c r="BE8" s="299">
        <v>0.131356</v>
      </c>
      <c r="BF8" s="299">
        <v>0.1</v>
      </c>
      <c r="BG8" s="299">
        <v>0.19775799999999999</v>
      </c>
    </row>
    <row r="9" spans="1:59" ht="17.25" x14ac:dyDescent="0.3">
      <c r="A9" s="302" t="s">
        <v>612</v>
      </c>
      <c r="B9" s="303" t="s">
        <v>613</v>
      </c>
      <c r="C9" s="304">
        <v>5.4787949999999999</v>
      </c>
      <c r="D9" s="305">
        <v>4.2376849999999999</v>
      </c>
      <c r="E9" s="305">
        <v>7.9175760000000004</v>
      </c>
      <c r="F9" s="305">
        <v>14.032254999999999</v>
      </c>
      <c r="G9" s="305">
        <v>9.3569370000000003</v>
      </c>
      <c r="H9" s="305">
        <v>7.8336699999999997</v>
      </c>
      <c r="I9" s="305">
        <v>11.837421000000001</v>
      </c>
      <c r="J9" s="305">
        <v>9.2373910000000006</v>
      </c>
      <c r="K9" s="305">
        <v>8.5629399999999993</v>
      </c>
      <c r="L9" s="305">
        <v>5.0930679999999997</v>
      </c>
      <c r="M9" s="306">
        <v>7.6807160000000003</v>
      </c>
      <c r="N9" s="307">
        <v>4.937799</v>
      </c>
      <c r="O9" s="307">
        <v>9.2499490000000009</v>
      </c>
      <c r="P9" s="307">
        <v>6.0605370000000001</v>
      </c>
      <c r="Q9" s="307">
        <v>9.9650049999999997</v>
      </c>
      <c r="R9" s="307">
        <v>7.4489710000000002</v>
      </c>
      <c r="S9" s="308">
        <v>9.6599269999999997</v>
      </c>
      <c r="T9" s="308">
        <v>18.663461000000002</v>
      </c>
      <c r="U9" s="309">
        <v>11.768860999999999</v>
      </c>
      <c r="V9" s="298">
        <v>12.067918000000001</v>
      </c>
      <c r="W9" s="298">
        <v>13.798814</v>
      </c>
      <c r="X9" s="298">
        <v>8.0550800000000002</v>
      </c>
      <c r="Y9" s="298">
        <v>11.506123000000001</v>
      </c>
      <c r="Z9" s="298">
        <v>15.687813</v>
      </c>
      <c r="AA9" s="298">
        <v>28.353940000000001</v>
      </c>
      <c r="AB9" s="299">
        <v>13.179735000000001</v>
      </c>
      <c r="AC9" s="299">
        <v>15.054982000000001</v>
      </c>
      <c r="AD9" s="299">
        <v>9.7754309999999993</v>
      </c>
      <c r="AE9" s="299">
        <v>10.015857</v>
      </c>
      <c r="AF9" s="299">
        <v>13.40202</v>
      </c>
      <c r="AG9" s="299">
        <v>18.011956000000001</v>
      </c>
      <c r="AH9" s="299">
        <v>13.791334000000001</v>
      </c>
      <c r="AI9" s="299">
        <v>17.124707000000001</v>
      </c>
      <c r="AJ9" s="299">
        <v>7.2097629999999997</v>
      </c>
      <c r="AK9" s="299">
        <v>14.799659</v>
      </c>
      <c r="AL9" s="299">
        <v>13.065483</v>
      </c>
      <c r="AM9" s="299">
        <v>23.875544999999999</v>
      </c>
      <c r="AN9" s="299">
        <v>9.6195020000000007</v>
      </c>
      <c r="AO9" s="299">
        <v>6.625013</v>
      </c>
      <c r="AP9" s="299">
        <v>7.7630330000000001</v>
      </c>
      <c r="AQ9" s="299">
        <v>7.7691920000000003</v>
      </c>
      <c r="AR9" s="299">
        <v>6.0490729999999999</v>
      </c>
      <c r="AS9" s="299">
        <v>11.627424</v>
      </c>
      <c r="AT9" s="299">
        <v>17.167439000000002</v>
      </c>
      <c r="AU9" s="299">
        <v>6.8123899999999997</v>
      </c>
      <c r="AV9" s="299">
        <v>7.7895599999999998</v>
      </c>
      <c r="AW9" s="299">
        <v>8.1785479999999993</v>
      </c>
      <c r="AX9" s="299">
        <v>8.0744290000000003</v>
      </c>
      <c r="AY9" s="299">
        <v>10.802511000000001</v>
      </c>
      <c r="AZ9" s="299">
        <v>5.3157909999999999</v>
      </c>
      <c r="BA9" s="299">
        <v>5.0848069999999996</v>
      </c>
      <c r="BB9" s="299">
        <v>4.9352729999999996</v>
      </c>
      <c r="BC9" s="299">
        <v>9.2050380000000001</v>
      </c>
      <c r="BD9" s="299">
        <v>6.4387889999999999</v>
      </c>
      <c r="BE9" s="299">
        <v>9.2975999999999992</v>
      </c>
      <c r="BF9" s="299">
        <v>6.8</v>
      </c>
      <c r="BG9" s="299">
        <v>7.0850559999999998</v>
      </c>
    </row>
    <row r="10" spans="1:59" ht="17.25" x14ac:dyDescent="0.3">
      <c r="A10" s="310" t="s">
        <v>614</v>
      </c>
      <c r="B10" s="303" t="s">
        <v>615</v>
      </c>
      <c r="C10" s="304">
        <v>88.102399000000005</v>
      </c>
      <c r="D10" s="305">
        <v>85.794148000000007</v>
      </c>
      <c r="E10" s="305">
        <v>117.299482</v>
      </c>
      <c r="F10" s="305">
        <v>98.597997000000007</v>
      </c>
      <c r="G10" s="305">
        <v>100.65992900000001</v>
      </c>
      <c r="H10" s="305">
        <v>115.082792</v>
      </c>
      <c r="I10" s="305">
        <v>117.499291</v>
      </c>
      <c r="J10" s="305">
        <v>121.151297</v>
      </c>
      <c r="K10" s="305">
        <v>106.603751</v>
      </c>
      <c r="L10" s="305">
        <v>102.995744</v>
      </c>
      <c r="M10" s="306">
        <v>112.531271</v>
      </c>
      <c r="N10" s="307">
        <v>124.939334</v>
      </c>
      <c r="O10" s="307">
        <v>114.061331</v>
      </c>
      <c r="P10" s="307">
        <v>100.101615</v>
      </c>
      <c r="Q10" s="307">
        <v>111.013334</v>
      </c>
      <c r="R10" s="307">
        <v>103.14534399999999</v>
      </c>
      <c r="S10" s="308">
        <v>127.72086299999999</v>
      </c>
      <c r="T10" s="308">
        <v>106.31444399999999</v>
      </c>
      <c r="U10" s="309">
        <v>128.24471199999999</v>
      </c>
      <c r="V10" s="298">
        <v>130.923158</v>
      </c>
      <c r="W10" s="298">
        <v>126.183335</v>
      </c>
      <c r="X10" s="298">
        <v>130.73920699999999</v>
      </c>
      <c r="Y10" s="298">
        <v>126.426113</v>
      </c>
      <c r="Z10" s="298">
        <v>132.38606200000001</v>
      </c>
      <c r="AA10" s="298">
        <v>144.142124</v>
      </c>
      <c r="AB10" s="299">
        <v>103.01333099999999</v>
      </c>
      <c r="AC10" s="299">
        <v>93.131393000000003</v>
      </c>
      <c r="AD10" s="299">
        <v>137.71633499999999</v>
      </c>
      <c r="AE10" s="299">
        <v>116.832531</v>
      </c>
      <c r="AF10" s="299">
        <v>124.94443699999999</v>
      </c>
      <c r="AG10" s="299">
        <v>121.814071</v>
      </c>
      <c r="AH10" s="299">
        <v>131.043193</v>
      </c>
      <c r="AI10" s="299">
        <v>127.84418700000001</v>
      </c>
      <c r="AJ10" s="299">
        <v>148.610355</v>
      </c>
      <c r="AK10" s="299">
        <v>124.455721</v>
      </c>
      <c r="AL10" s="299">
        <v>141.20030800000001</v>
      </c>
      <c r="AM10" s="299">
        <v>139.90540799999999</v>
      </c>
      <c r="AN10" s="299">
        <v>105.620879</v>
      </c>
      <c r="AO10" s="299">
        <v>115.532246</v>
      </c>
      <c r="AP10" s="299">
        <v>87.662088999999995</v>
      </c>
      <c r="AQ10" s="299">
        <v>83.364671000000001</v>
      </c>
      <c r="AR10" s="299">
        <v>104.425496</v>
      </c>
      <c r="AS10" s="299">
        <v>116.183402</v>
      </c>
      <c r="AT10" s="299">
        <v>119.719639</v>
      </c>
      <c r="AU10" s="299">
        <v>123.539907</v>
      </c>
      <c r="AV10" s="299">
        <v>108.449652</v>
      </c>
      <c r="AW10" s="299">
        <v>134.379503</v>
      </c>
      <c r="AX10" s="299">
        <v>130.71999600000001</v>
      </c>
      <c r="AY10" s="299">
        <v>111.604533</v>
      </c>
      <c r="AZ10" s="299">
        <v>97.841054</v>
      </c>
      <c r="BA10" s="299">
        <v>103.165576</v>
      </c>
      <c r="BB10" s="299">
        <v>105.468264</v>
      </c>
      <c r="BC10" s="299">
        <v>100.29871900000001</v>
      </c>
      <c r="BD10" s="299">
        <v>130.28607</v>
      </c>
      <c r="BE10" s="299">
        <v>122.771799</v>
      </c>
      <c r="BF10" s="299">
        <v>120.74898399999999</v>
      </c>
      <c r="BG10" s="299">
        <v>117.257578</v>
      </c>
    </row>
    <row r="11" spans="1:59" ht="17.25" x14ac:dyDescent="0.3">
      <c r="A11" s="302" t="s">
        <v>616</v>
      </c>
      <c r="B11" s="303" t="s">
        <v>617</v>
      </c>
      <c r="C11" s="304">
        <v>16.889818999999999</v>
      </c>
      <c r="D11" s="305">
        <v>9.5534099999999995</v>
      </c>
      <c r="E11" s="305">
        <v>12.725694000000001</v>
      </c>
      <c r="F11" s="305">
        <v>12.018700000000001</v>
      </c>
      <c r="G11" s="305">
        <v>24.239138000000001</v>
      </c>
      <c r="H11" s="305">
        <v>10.063411</v>
      </c>
      <c r="I11" s="305">
        <v>15.013552000000001</v>
      </c>
      <c r="J11" s="305">
        <v>26.080587999999999</v>
      </c>
      <c r="K11" s="305">
        <v>14.526399</v>
      </c>
      <c r="L11" s="305">
        <v>19.260724</v>
      </c>
      <c r="M11" s="306">
        <v>20.515142999999998</v>
      </c>
      <c r="N11" s="307">
        <v>18.348980999999998</v>
      </c>
      <c r="O11" s="307">
        <v>13.143618999999999</v>
      </c>
      <c r="P11" s="307">
        <v>17.068452000000001</v>
      </c>
      <c r="Q11" s="307">
        <v>12.835943</v>
      </c>
      <c r="R11" s="307">
        <v>11.688777999999999</v>
      </c>
      <c r="S11" s="308">
        <v>16.368275000000001</v>
      </c>
      <c r="T11" s="308">
        <v>19.409613</v>
      </c>
      <c r="U11" s="309">
        <v>12.17878</v>
      </c>
      <c r="V11" s="298">
        <v>17.784216000000001</v>
      </c>
      <c r="W11" s="298">
        <v>13.337383000000001</v>
      </c>
      <c r="X11" s="298">
        <v>24.538827000000001</v>
      </c>
      <c r="Y11" s="298">
        <v>22.685216</v>
      </c>
      <c r="Z11" s="298">
        <v>21.039429999999999</v>
      </c>
      <c r="AA11" s="298">
        <v>13.267977</v>
      </c>
      <c r="AB11" s="299">
        <v>11.512627999999999</v>
      </c>
      <c r="AC11" s="299">
        <v>10.64289</v>
      </c>
      <c r="AD11" s="299">
        <v>16.521840999999998</v>
      </c>
      <c r="AE11" s="299">
        <v>23.078579000000001</v>
      </c>
      <c r="AF11" s="299">
        <v>14.985309000000001</v>
      </c>
      <c r="AG11" s="299">
        <v>9.3366290000000003</v>
      </c>
      <c r="AH11" s="299">
        <v>12.390865</v>
      </c>
      <c r="AI11" s="299">
        <v>11.909307</v>
      </c>
      <c r="AJ11" s="299">
        <v>18.706538999999999</v>
      </c>
      <c r="AK11" s="299">
        <v>9.8181329999999996</v>
      </c>
      <c r="AL11" s="299">
        <v>16.861391000000001</v>
      </c>
      <c r="AM11" s="299">
        <v>5.8926569999999998</v>
      </c>
      <c r="AN11" s="299">
        <v>16.577617</v>
      </c>
      <c r="AO11" s="299">
        <v>13.673147999999999</v>
      </c>
      <c r="AP11" s="299">
        <v>5.0566259999999996</v>
      </c>
      <c r="AQ11" s="299">
        <v>6.2167079999999997</v>
      </c>
      <c r="AR11" s="299">
        <v>7.0229600000000003</v>
      </c>
      <c r="AS11" s="299">
        <v>6.7340489999999997</v>
      </c>
      <c r="AT11" s="299">
        <v>5.9683799999999998</v>
      </c>
      <c r="AU11" s="299">
        <v>7.9896320000000003</v>
      </c>
      <c r="AV11" s="299">
        <v>6.7760360000000004</v>
      </c>
      <c r="AW11" s="299">
        <v>8.2361470000000008</v>
      </c>
      <c r="AX11" s="299">
        <v>8.2436539999999994</v>
      </c>
      <c r="AY11" s="299">
        <v>7.5339299999999998</v>
      </c>
      <c r="AZ11" s="299">
        <v>7.5924399999999999</v>
      </c>
      <c r="BA11" s="299">
        <v>7.9684609999999996</v>
      </c>
      <c r="BB11" s="299">
        <v>10.745780999999999</v>
      </c>
      <c r="BC11" s="299">
        <v>11.352751</v>
      </c>
      <c r="BD11" s="299">
        <v>7.9510759999999996</v>
      </c>
      <c r="BE11" s="299">
        <v>7.7253970000000001</v>
      </c>
      <c r="BF11" s="299">
        <v>8.1</v>
      </c>
      <c r="BG11" s="299">
        <v>8.3966650000000005</v>
      </c>
    </row>
    <row r="12" spans="1:59" ht="17.25" x14ac:dyDescent="0.3">
      <c r="A12" s="302" t="s">
        <v>618</v>
      </c>
      <c r="B12" s="303" t="s">
        <v>619</v>
      </c>
      <c r="C12" s="304">
        <v>2.8349150000000001</v>
      </c>
      <c r="D12" s="305">
        <v>12.129167000000001</v>
      </c>
      <c r="E12" s="305">
        <v>16.03096</v>
      </c>
      <c r="F12" s="305">
        <v>16.690125999999999</v>
      </c>
      <c r="G12" s="305">
        <v>12.170495000000001</v>
      </c>
      <c r="H12" s="305">
        <v>10.831574</v>
      </c>
      <c r="I12" s="305">
        <v>7.612323</v>
      </c>
      <c r="J12" s="305">
        <v>16.481141999999998</v>
      </c>
      <c r="K12" s="305">
        <v>2.4238460000000002</v>
      </c>
      <c r="L12" s="305">
        <v>1.4669559999999999</v>
      </c>
      <c r="M12" s="306">
        <v>4.2434839999999996</v>
      </c>
      <c r="N12" s="307">
        <v>1.5391550000000001</v>
      </c>
      <c r="O12" s="307">
        <v>6.6895449999999999</v>
      </c>
      <c r="P12" s="307">
        <v>7.3960610000000004</v>
      </c>
      <c r="Q12" s="307">
        <v>1.175969</v>
      </c>
      <c r="R12" s="307">
        <v>4.1955210000000003</v>
      </c>
      <c r="S12" s="308">
        <v>7.5385330000000002</v>
      </c>
      <c r="T12" s="308">
        <v>8.6924299999999999</v>
      </c>
      <c r="U12" s="309">
        <v>5.2511840000000003</v>
      </c>
      <c r="V12" s="298">
        <v>4.1489450000000003</v>
      </c>
      <c r="W12" s="298">
        <v>3.0121889999999998</v>
      </c>
      <c r="X12" s="298">
        <v>3.7753709999999998</v>
      </c>
      <c r="Y12" s="298">
        <v>3.1713550000000001</v>
      </c>
      <c r="Z12" s="298">
        <v>9.0371220000000001</v>
      </c>
      <c r="AA12" s="298">
        <v>3.0327549999999999</v>
      </c>
      <c r="AB12" s="299">
        <v>3.7700049999999998</v>
      </c>
      <c r="AC12" s="299">
        <v>6.2537609999999999</v>
      </c>
      <c r="AD12" s="299">
        <v>5.0543670000000001</v>
      </c>
      <c r="AE12" s="299">
        <v>6.2473299999999998</v>
      </c>
      <c r="AF12" s="299">
        <v>5.2664559999999998</v>
      </c>
      <c r="AG12" s="299">
        <v>4.3990419999999997</v>
      </c>
      <c r="AH12" s="299">
        <v>4.6921759999999999</v>
      </c>
      <c r="AI12" s="299">
        <v>8.069839</v>
      </c>
      <c r="AJ12" s="299">
        <v>6.58758</v>
      </c>
      <c r="AK12" s="299">
        <v>6.1132809999999997</v>
      </c>
      <c r="AL12" s="299">
        <v>5.2748869999999997</v>
      </c>
      <c r="AM12" s="299">
        <v>8.1635840000000002</v>
      </c>
      <c r="AN12" s="299">
        <v>4.662636</v>
      </c>
      <c r="AO12" s="299">
        <v>6.0398969999999998</v>
      </c>
      <c r="AP12" s="299">
        <v>1.1513850000000001</v>
      </c>
      <c r="AQ12" s="299">
        <v>0.97825099999999998</v>
      </c>
      <c r="AR12" s="299">
        <v>0.79612700000000003</v>
      </c>
      <c r="AS12" s="299">
        <v>3.9999199999999999</v>
      </c>
      <c r="AT12" s="299">
        <v>6.6353999999999997</v>
      </c>
      <c r="AU12" s="299">
        <v>4.2123200000000001</v>
      </c>
      <c r="AV12" s="299">
        <v>2.0726819999999999</v>
      </c>
      <c r="AW12" s="299">
        <v>8.4632190000000005</v>
      </c>
      <c r="AX12" s="299">
        <v>8.9608380000000007</v>
      </c>
      <c r="AY12" s="299">
        <v>7.4559470000000001</v>
      </c>
      <c r="AZ12" s="299">
        <v>24.912561</v>
      </c>
      <c r="BA12" s="299">
        <v>3.0664910000000001</v>
      </c>
      <c r="BB12" s="299">
        <v>0.82157400000000003</v>
      </c>
      <c r="BC12" s="299">
        <v>1.240634</v>
      </c>
      <c r="BD12" s="299">
        <v>4.6318029999999997</v>
      </c>
      <c r="BE12" s="299">
        <v>3.9622709999999999</v>
      </c>
      <c r="BF12" s="299">
        <v>3</v>
      </c>
      <c r="BG12" s="299">
        <v>2.923565</v>
      </c>
    </row>
    <row r="13" spans="1:59" ht="17.25" x14ac:dyDescent="0.3">
      <c r="A13" s="302" t="s">
        <v>620</v>
      </c>
      <c r="B13" s="303" t="s">
        <v>621</v>
      </c>
      <c r="C13" s="304">
        <v>9.6136789999999994</v>
      </c>
      <c r="D13" s="305">
        <v>13.383050000000001</v>
      </c>
      <c r="E13" s="305">
        <v>12.783562</v>
      </c>
      <c r="F13" s="305">
        <v>10.564188</v>
      </c>
      <c r="G13" s="305">
        <v>21.164238000000001</v>
      </c>
      <c r="H13" s="305">
        <v>13.447229</v>
      </c>
      <c r="I13" s="305">
        <v>8.1844809999999999</v>
      </c>
      <c r="J13" s="305">
        <v>11.053234</v>
      </c>
      <c r="K13" s="305">
        <v>14.215763000000001</v>
      </c>
      <c r="L13" s="305">
        <v>9.4190670000000001</v>
      </c>
      <c r="M13" s="306">
        <v>20.54552</v>
      </c>
      <c r="N13" s="307">
        <v>19.196999000000002</v>
      </c>
      <c r="O13" s="307">
        <v>26.085222999999999</v>
      </c>
      <c r="P13" s="307">
        <v>14.641035</v>
      </c>
      <c r="Q13" s="307">
        <v>20.054880000000001</v>
      </c>
      <c r="R13" s="307">
        <v>14.610779000000001</v>
      </c>
      <c r="S13" s="308">
        <v>20.688759999999998</v>
      </c>
      <c r="T13" s="308">
        <v>16.058529</v>
      </c>
      <c r="U13" s="309">
        <v>15.863486999999999</v>
      </c>
      <c r="V13" s="298">
        <v>15.493672</v>
      </c>
      <c r="W13" s="298">
        <v>16.918222</v>
      </c>
      <c r="X13" s="298">
        <v>19.064589999999999</v>
      </c>
      <c r="Y13" s="298">
        <v>20.031177</v>
      </c>
      <c r="Z13" s="298">
        <v>27.194441000000001</v>
      </c>
      <c r="AA13" s="298">
        <v>20.80086</v>
      </c>
      <c r="AB13" s="299">
        <v>26.048172999999998</v>
      </c>
      <c r="AC13" s="299">
        <v>16.891673000000001</v>
      </c>
      <c r="AD13" s="299">
        <v>22.451421</v>
      </c>
      <c r="AE13" s="299">
        <v>17.842672</v>
      </c>
      <c r="AF13" s="299">
        <v>25.468492999999999</v>
      </c>
      <c r="AG13" s="299">
        <v>14.146436</v>
      </c>
      <c r="AH13" s="299">
        <v>15.217117</v>
      </c>
      <c r="AI13" s="299">
        <v>14.831144</v>
      </c>
      <c r="AJ13" s="299">
        <v>19.797871000000001</v>
      </c>
      <c r="AK13" s="299">
        <v>15.426007</v>
      </c>
      <c r="AL13" s="299">
        <v>25.291592999999999</v>
      </c>
      <c r="AM13" s="299">
        <v>28.796835999999999</v>
      </c>
      <c r="AN13" s="299">
        <v>11.501044</v>
      </c>
      <c r="AO13" s="299">
        <v>11.170305000000001</v>
      </c>
      <c r="AP13" s="299">
        <v>6.5262710000000004</v>
      </c>
      <c r="AQ13" s="299">
        <v>8.3363010000000006</v>
      </c>
      <c r="AR13" s="299">
        <v>13.547203</v>
      </c>
      <c r="AS13" s="299">
        <v>20.496839999999999</v>
      </c>
      <c r="AT13" s="299">
        <v>33.092778000000003</v>
      </c>
      <c r="AU13" s="299">
        <v>31.021692000000002</v>
      </c>
      <c r="AV13" s="299">
        <v>7.4542409999999997</v>
      </c>
      <c r="AW13" s="299">
        <v>7.1216569999999999</v>
      </c>
      <c r="AX13" s="299">
        <v>24.326357999999999</v>
      </c>
      <c r="AY13" s="299">
        <v>9.4752329999999994</v>
      </c>
      <c r="AZ13" s="299">
        <v>14.07959</v>
      </c>
      <c r="BA13" s="299">
        <v>17.153444</v>
      </c>
      <c r="BB13" s="299">
        <v>15.307014000000001</v>
      </c>
      <c r="BC13" s="299">
        <v>11.404833999999999</v>
      </c>
      <c r="BD13" s="299">
        <v>10.793652</v>
      </c>
      <c r="BE13" s="299">
        <v>9.0314969999999999</v>
      </c>
      <c r="BF13" s="299">
        <v>9.6999999999999993</v>
      </c>
      <c r="BG13" s="299">
        <v>21.725294000000002</v>
      </c>
    </row>
    <row r="14" spans="1:59" ht="17.25" x14ac:dyDescent="0.3">
      <c r="A14" s="302" t="s">
        <v>622</v>
      </c>
      <c r="B14" s="303" t="s">
        <v>623</v>
      </c>
      <c r="C14" s="304">
        <v>66.404910999999998</v>
      </c>
      <c r="D14" s="305">
        <v>58.602316999999999</v>
      </c>
      <c r="E14" s="305">
        <v>81.180053000000001</v>
      </c>
      <c r="F14" s="305">
        <v>87.228334000000004</v>
      </c>
      <c r="G14" s="305">
        <v>80.033985999999999</v>
      </c>
      <c r="H14" s="305">
        <v>81.401861999999994</v>
      </c>
      <c r="I14" s="305">
        <v>66.227557000000004</v>
      </c>
      <c r="J14" s="305">
        <v>72.599221</v>
      </c>
      <c r="K14" s="305">
        <v>39.170645</v>
      </c>
      <c r="L14" s="305">
        <v>46.559255</v>
      </c>
      <c r="M14" s="306">
        <v>39.957571999999999</v>
      </c>
      <c r="N14" s="307">
        <v>63.422184999999999</v>
      </c>
      <c r="O14" s="307">
        <v>46.861897999999997</v>
      </c>
      <c r="P14" s="307">
        <v>28.575171999999998</v>
      </c>
      <c r="Q14" s="307">
        <v>40.040151000000002</v>
      </c>
      <c r="R14" s="307">
        <v>37.959099999999999</v>
      </c>
      <c r="S14" s="308">
        <v>57.364122000000002</v>
      </c>
      <c r="T14" s="308">
        <v>55.643030000000003</v>
      </c>
      <c r="U14" s="309">
        <v>60.795597000000001</v>
      </c>
      <c r="V14" s="298">
        <v>70.381085999999996</v>
      </c>
      <c r="W14" s="298">
        <v>51.429837999999997</v>
      </c>
      <c r="X14" s="298">
        <v>49.716672000000003</v>
      </c>
      <c r="Y14" s="298">
        <v>44.700550999999997</v>
      </c>
      <c r="Z14" s="298">
        <v>43.918005999999998</v>
      </c>
      <c r="AA14" s="298">
        <v>55.535260000000001</v>
      </c>
      <c r="AB14" s="299">
        <v>59.700547</v>
      </c>
      <c r="AC14" s="299">
        <v>54.581446999999997</v>
      </c>
      <c r="AD14" s="299">
        <v>66.443967999999998</v>
      </c>
      <c r="AE14" s="299">
        <v>54.049050000000001</v>
      </c>
      <c r="AF14" s="299">
        <v>35.066723000000003</v>
      </c>
      <c r="AG14" s="299">
        <v>52.887478000000002</v>
      </c>
      <c r="AH14" s="299">
        <v>86.718470999999994</v>
      </c>
      <c r="AI14" s="299">
        <v>33.496088999999998</v>
      </c>
      <c r="AJ14" s="299">
        <v>38.199157999999997</v>
      </c>
      <c r="AK14" s="299">
        <v>38.113370000000003</v>
      </c>
      <c r="AL14" s="299">
        <v>34.329718999999997</v>
      </c>
      <c r="AM14" s="299">
        <v>48.556652</v>
      </c>
      <c r="AN14" s="299">
        <v>58.770912000000003</v>
      </c>
      <c r="AO14" s="299">
        <v>33.459823</v>
      </c>
      <c r="AP14" s="299">
        <v>11.297886</v>
      </c>
      <c r="AQ14" s="299">
        <v>11.705798</v>
      </c>
      <c r="AR14" s="299">
        <v>21.655383</v>
      </c>
      <c r="AS14" s="299">
        <v>17.692299999999999</v>
      </c>
      <c r="AT14" s="299">
        <v>49.037706</v>
      </c>
      <c r="AU14" s="299">
        <v>22.488008000000001</v>
      </c>
      <c r="AV14" s="299">
        <v>26.456479999999999</v>
      </c>
      <c r="AW14" s="299">
        <v>22.932599</v>
      </c>
      <c r="AX14" s="299">
        <v>33.924796999999998</v>
      </c>
      <c r="AY14" s="299">
        <v>34.759645999999996</v>
      </c>
      <c r="AZ14" s="299">
        <v>60.092188999999998</v>
      </c>
      <c r="BA14" s="299">
        <v>27.143796999999999</v>
      </c>
      <c r="BB14" s="299">
        <v>16.643409999999999</v>
      </c>
      <c r="BC14" s="299">
        <v>38.133718000000002</v>
      </c>
      <c r="BD14" s="299">
        <v>31.18815</v>
      </c>
      <c r="BE14" s="299">
        <v>31.733350000000002</v>
      </c>
      <c r="BF14" s="299">
        <v>22.558109000000002</v>
      </c>
      <c r="BG14" s="299">
        <v>24.515218999999998</v>
      </c>
    </row>
    <row r="15" spans="1:59" ht="17.25" x14ac:dyDescent="0.3">
      <c r="A15" s="302" t="s">
        <v>624</v>
      </c>
      <c r="B15" s="303" t="s">
        <v>625</v>
      </c>
      <c r="C15" s="304">
        <v>0.44874799999999998</v>
      </c>
      <c r="D15" s="305">
        <v>0.82886700000000002</v>
      </c>
      <c r="E15" s="305">
        <v>0.26416000000000001</v>
      </c>
      <c r="F15" s="305">
        <v>0.57659700000000003</v>
      </c>
      <c r="G15" s="305">
        <v>1.6295649999999999</v>
      </c>
      <c r="H15" s="305">
        <v>0.94938299999999998</v>
      </c>
      <c r="I15" s="305">
        <v>0.37844</v>
      </c>
      <c r="J15" s="305">
        <v>2.543377</v>
      </c>
      <c r="K15" s="305">
        <v>3.007225</v>
      </c>
      <c r="L15" s="305">
        <v>0.16958599999999999</v>
      </c>
      <c r="M15" s="306">
        <v>1.1107419999999999</v>
      </c>
      <c r="N15" s="307">
        <v>0.29610500000000001</v>
      </c>
      <c r="O15" s="307">
        <v>0.44308799999999998</v>
      </c>
      <c r="P15" s="307">
        <v>0.59339299999999995</v>
      </c>
      <c r="Q15" s="307">
        <v>2.3893140000000002</v>
      </c>
      <c r="R15" s="307">
        <v>1.251147</v>
      </c>
      <c r="S15" s="308">
        <v>0.50114499999999995</v>
      </c>
      <c r="T15" s="308">
        <v>4.0275920000000003</v>
      </c>
      <c r="U15" s="309">
        <v>1.4340200000000001</v>
      </c>
      <c r="V15" s="298">
        <v>0.40084500000000001</v>
      </c>
      <c r="W15" s="298">
        <v>0.59552099999999997</v>
      </c>
      <c r="X15" s="298">
        <v>2.4821070000000001</v>
      </c>
      <c r="Y15" s="298">
        <v>3.4152339999999999</v>
      </c>
      <c r="Z15" s="298">
        <v>0.64046400000000003</v>
      </c>
      <c r="AA15" s="298">
        <v>0.99576699999999996</v>
      </c>
      <c r="AB15" s="299">
        <v>0.45868399999999998</v>
      </c>
      <c r="AC15" s="299">
        <v>0.27297100000000002</v>
      </c>
      <c r="AD15" s="299">
        <v>1.480804</v>
      </c>
      <c r="AE15" s="299">
        <v>0.56556899999999999</v>
      </c>
      <c r="AF15" s="299">
        <v>4.6659829999999998</v>
      </c>
      <c r="AG15" s="299">
        <v>1.2907850000000001</v>
      </c>
      <c r="AH15" s="299">
        <v>4.5029810000000001</v>
      </c>
      <c r="AI15" s="299">
        <v>2.7573979999999998</v>
      </c>
      <c r="AJ15" s="299">
        <v>1.1003130000000001</v>
      </c>
      <c r="AK15" s="299">
        <v>0.60709599999999997</v>
      </c>
      <c r="AL15" s="299">
        <v>2.3894609999999998</v>
      </c>
      <c r="AM15" s="299">
        <v>0.91231300000000004</v>
      </c>
      <c r="AN15" s="299">
        <v>0.39364500000000002</v>
      </c>
      <c r="AO15" s="299">
        <v>2.520851</v>
      </c>
      <c r="AP15" s="299">
        <v>1.767317</v>
      </c>
      <c r="AQ15" s="299">
        <v>0.418985</v>
      </c>
      <c r="AR15" s="299">
        <v>1.2851900000000001</v>
      </c>
      <c r="AS15" s="299">
        <v>1.0750010000000001</v>
      </c>
      <c r="AT15" s="299">
        <v>0.38054399999999999</v>
      </c>
      <c r="AU15" s="299">
        <v>1.729622</v>
      </c>
      <c r="AV15" s="299">
        <v>0.68606699999999998</v>
      </c>
      <c r="AW15" s="299">
        <v>0.45982200000000001</v>
      </c>
      <c r="AX15" s="299">
        <v>1.63137</v>
      </c>
      <c r="AY15" s="299">
        <v>0.283663</v>
      </c>
      <c r="AZ15" s="299">
        <v>0.39727400000000002</v>
      </c>
      <c r="BA15" s="299">
        <v>1.0963480000000001</v>
      </c>
      <c r="BB15" s="299">
        <v>0.87477499999999997</v>
      </c>
      <c r="BC15" s="299">
        <v>2.6401669999999999</v>
      </c>
      <c r="BD15" s="299">
        <v>0.63343400000000005</v>
      </c>
      <c r="BE15" s="299">
        <v>2.0881120000000002</v>
      </c>
      <c r="BF15" s="299">
        <v>2.5</v>
      </c>
      <c r="BG15" s="299">
        <v>0.78589900000000001</v>
      </c>
    </row>
    <row r="16" spans="1:59" ht="17.25" x14ac:dyDescent="0.3">
      <c r="A16" s="302" t="s">
        <v>626</v>
      </c>
      <c r="B16" s="303" t="s">
        <v>627</v>
      </c>
      <c r="C16" s="304">
        <v>3.6187610000000001</v>
      </c>
      <c r="D16" s="305">
        <v>7.0136200000000004</v>
      </c>
      <c r="E16" s="305">
        <v>22.555574</v>
      </c>
      <c r="F16" s="305">
        <v>12.501988000000001</v>
      </c>
      <c r="G16" s="305">
        <v>18.728594999999999</v>
      </c>
      <c r="H16" s="305">
        <v>11.814937</v>
      </c>
      <c r="I16" s="305">
        <v>26.637785999999998</v>
      </c>
      <c r="J16" s="305">
        <v>22.343195000000001</v>
      </c>
      <c r="K16" s="305">
        <v>19.145900999999999</v>
      </c>
      <c r="L16" s="305">
        <v>12.492255</v>
      </c>
      <c r="M16" s="306">
        <v>8.4747330000000005</v>
      </c>
      <c r="N16" s="307">
        <v>9.9276599999999995</v>
      </c>
      <c r="O16" s="307">
        <v>8.3821329999999996</v>
      </c>
      <c r="P16" s="307">
        <v>9.1300799999999995</v>
      </c>
      <c r="Q16" s="307">
        <v>18.289963</v>
      </c>
      <c r="R16" s="307">
        <v>3.7088260000000002</v>
      </c>
      <c r="S16" s="308">
        <v>11.415812000000001</v>
      </c>
      <c r="T16" s="308">
        <v>14.786317</v>
      </c>
      <c r="U16" s="309">
        <v>8.9783849999999994</v>
      </c>
      <c r="V16" s="298">
        <v>10.02014</v>
      </c>
      <c r="W16" s="298">
        <v>6.6072379999999997</v>
      </c>
      <c r="X16" s="298">
        <v>3.8363290000000001</v>
      </c>
      <c r="Y16" s="298">
        <v>3.7736179999999999</v>
      </c>
      <c r="Z16" s="298">
        <v>9.8176649999999999</v>
      </c>
      <c r="AA16" s="298">
        <v>7.0694169999999996</v>
      </c>
      <c r="AB16" s="299">
        <v>8.6537120000000005</v>
      </c>
      <c r="AC16" s="299">
        <v>5.3673279999999997</v>
      </c>
      <c r="AD16" s="299">
        <v>9.4097019999999993</v>
      </c>
      <c r="AE16" s="299">
        <v>10.400216</v>
      </c>
      <c r="AF16" s="299">
        <v>5.7474860000000003</v>
      </c>
      <c r="AG16" s="299">
        <v>13.265599999999999</v>
      </c>
      <c r="AH16" s="299">
        <v>6.7120090000000001</v>
      </c>
      <c r="AI16" s="299">
        <v>3.558243</v>
      </c>
      <c r="AJ16" s="299">
        <v>7.1033730000000004</v>
      </c>
      <c r="AK16" s="299">
        <v>10.118729</v>
      </c>
      <c r="AL16" s="299">
        <v>5.1550570000000002</v>
      </c>
      <c r="AM16" s="299">
        <v>6.403753</v>
      </c>
      <c r="AN16" s="299">
        <v>6.1364979999999996</v>
      </c>
      <c r="AO16" s="299">
        <v>3.174458</v>
      </c>
      <c r="AP16" s="299">
        <v>3.7545920000000002</v>
      </c>
      <c r="AQ16" s="299">
        <v>4.4936319999999998</v>
      </c>
      <c r="AR16" s="299">
        <v>3.6302279999999998</v>
      </c>
      <c r="AS16" s="299">
        <v>3.8203469999999999</v>
      </c>
      <c r="AT16" s="299">
        <v>4.3114189999999999</v>
      </c>
      <c r="AU16" s="299">
        <v>8.8552859999999995</v>
      </c>
      <c r="AV16" s="299">
        <v>7.127211</v>
      </c>
      <c r="AW16" s="299">
        <v>3.6858249999999999</v>
      </c>
      <c r="AX16" s="299">
        <v>4.9735329999999998</v>
      </c>
      <c r="AY16" s="299">
        <v>2.6348929999999999</v>
      </c>
      <c r="AZ16" s="299">
        <v>5.2874280000000002</v>
      </c>
      <c r="BA16" s="299">
        <v>2.2079300000000002</v>
      </c>
      <c r="BB16" s="299">
        <v>1.3088109999999999</v>
      </c>
      <c r="BC16" s="299">
        <v>1.6555200000000001</v>
      </c>
      <c r="BD16" s="299">
        <v>3.9725380000000001</v>
      </c>
      <c r="BE16" s="299">
        <v>2.0763150000000001</v>
      </c>
      <c r="BF16" s="299">
        <v>2.8</v>
      </c>
      <c r="BG16" s="299">
        <v>2.2254679999999998</v>
      </c>
    </row>
    <row r="17" spans="1:59" ht="17.25" x14ac:dyDescent="0.3">
      <c r="A17" s="302" t="s">
        <v>628</v>
      </c>
      <c r="B17" s="303" t="s">
        <v>629</v>
      </c>
      <c r="C17" s="304">
        <v>3.1371440000000002</v>
      </c>
      <c r="D17" s="305">
        <v>2.8717259999999998</v>
      </c>
      <c r="E17" s="305">
        <v>4.2594760000000003</v>
      </c>
      <c r="F17" s="305">
        <v>3.6478920000000001</v>
      </c>
      <c r="G17" s="305">
        <v>3.8777750000000002</v>
      </c>
      <c r="H17" s="305">
        <v>6.4176200000000003</v>
      </c>
      <c r="I17" s="305">
        <v>4.4376350000000002</v>
      </c>
      <c r="J17" s="305">
        <v>4.5064820000000001</v>
      </c>
      <c r="K17" s="305">
        <v>6.3056429999999999</v>
      </c>
      <c r="L17" s="305">
        <v>5.647602</v>
      </c>
      <c r="M17" s="306">
        <v>6.9406140000000001</v>
      </c>
      <c r="N17" s="307">
        <v>4.9382089999999996</v>
      </c>
      <c r="O17" s="307">
        <v>5.9627509999999999</v>
      </c>
      <c r="P17" s="307">
        <v>3.783182</v>
      </c>
      <c r="Q17" s="307">
        <v>5.0711469999999998</v>
      </c>
      <c r="R17" s="307">
        <v>3.8336190000000001</v>
      </c>
      <c r="S17" s="308">
        <v>4.9973429999999999</v>
      </c>
      <c r="T17" s="308">
        <v>6.7400520000000004</v>
      </c>
      <c r="U17" s="309">
        <v>5.9060589999999999</v>
      </c>
      <c r="V17" s="298">
        <v>5.1646520000000002</v>
      </c>
      <c r="W17" s="298">
        <v>10.20861</v>
      </c>
      <c r="X17" s="298">
        <v>7.5763590000000001</v>
      </c>
      <c r="Y17" s="298">
        <v>6.0936839999999997</v>
      </c>
      <c r="Z17" s="298">
        <v>6.4615629999999999</v>
      </c>
      <c r="AA17" s="298">
        <v>4.4762110000000002</v>
      </c>
      <c r="AB17" s="299">
        <v>4.6599430000000002</v>
      </c>
      <c r="AC17" s="299">
        <v>4.4157510000000002</v>
      </c>
      <c r="AD17" s="299">
        <v>6.3443399999999999</v>
      </c>
      <c r="AE17" s="299">
        <v>5.3021820000000002</v>
      </c>
      <c r="AF17" s="299">
        <v>5.2144560000000002</v>
      </c>
      <c r="AG17" s="299">
        <v>5.5650339999999998</v>
      </c>
      <c r="AH17" s="299">
        <v>4.4967069999999998</v>
      </c>
      <c r="AI17" s="299">
        <v>6.1277840000000001</v>
      </c>
      <c r="AJ17" s="299">
        <v>8.1690109999999994</v>
      </c>
      <c r="AK17" s="299">
        <v>4.7966439999999997</v>
      </c>
      <c r="AL17" s="299">
        <v>4.9400490000000001</v>
      </c>
      <c r="AM17" s="299">
        <v>5.5011760000000001</v>
      </c>
      <c r="AN17" s="299">
        <v>4.0742250000000002</v>
      </c>
      <c r="AO17" s="299">
        <v>3.7159819999999999</v>
      </c>
      <c r="AP17" s="299">
        <v>2.4363049999999999</v>
      </c>
      <c r="AQ17" s="299">
        <v>3.1200049999999999</v>
      </c>
      <c r="AR17" s="299">
        <v>3.6456390000000001</v>
      </c>
      <c r="AS17" s="299">
        <v>3.4316559999999998</v>
      </c>
      <c r="AT17" s="299">
        <v>4.1066760000000002</v>
      </c>
      <c r="AU17" s="299">
        <v>5.364986</v>
      </c>
      <c r="AV17" s="299">
        <v>5.3370160000000002</v>
      </c>
      <c r="AW17" s="299">
        <v>10.777984999999999</v>
      </c>
      <c r="AX17" s="299">
        <v>7.9858460000000004</v>
      </c>
      <c r="AY17" s="299">
        <v>5.4468209999999999</v>
      </c>
      <c r="AZ17" s="299">
        <v>4.4971230000000002</v>
      </c>
      <c r="BA17" s="299">
        <v>8.8822969999999994</v>
      </c>
      <c r="BB17" s="299">
        <v>5.9567509999999997</v>
      </c>
      <c r="BC17" s="299">
        <v>3.861615</v>
      </c>
      <c r="BD17" s="299">
        <v>3.7738260000000001</v>
      </c>
      <c r="BE17" s="299">
        <v>4.1734159999999996</v>
      </c>
      <c r="BF17" s="299">
        <v>3.1</v>
      </c>
      <c r="BG17" s="299">
        <v>2.2029390000000002</v>
      </c>
    </row>
    <row r="18" spans="1:59" ht="17.25" x14ac:dyDescent="0.3">
      <c r="A18" s="302" t="s">
        <v>630</v>
      </c>
      <c r="B18" s="303" t="s">
        <v>631</v>
      </c>
      <c r="C18" s="304">
        <v>25.437317</v>
      </c>
      <c r="D18" s="305">
        <v>33.795636999999999</v>
      </c>
      <c r="E18" s="305">
        <v>13.570392999999999</v>
      </c>
      <c r="F18" s="305">
        <v>16.030614</v>
      </c>
      <c r="G18" s="305">
        <v>24.142883999999999</v>
      </c>
      <c r="H18" s="305">
        <v>33.358784</v>
      </c>
      <c r="I18" s="305">
        <v>24.439851999999998</v>
      </c>
      <c r="J18" s="305">
        <v>26.190521</v>
      </c>
      <c r="K18" s="305">
        <v>36.551259000000002</v>
      </c>
      <c r="L18" s="305">
        <v>29.649826999999998</v>
      </c>
      <c r="M18" s="306">
        <v>31.611418</v>
      </c>
      <c r="N18" s="307">
        <v>19.561145</v>
      </c>
      <c r="O18" s="307">
        <v>47.460908000000003</v>
      </c>
      <c r="P18" s="307">
        <v>22.918433</v>
      </c>
      <c r="Q18" s="307">
        <v>36.100518999999998</v>
      </c>
      <c r="R18" s="307">
        <v>18.596623999999998</v>
      </c>
      <c r="S18" s="308">
        <v>36.615346000000002</v>
      </c>
      <c r="T18" s="308">
        <v>24.380780999999999</v>
      </c>
      <c r="U18" s="309">
        <v>40.021262</v>
      </c>
      <c r="V18" s="298">
        <v>41.452291000000002</v>
      </c>
      <c r="W18" s="298">
        <v>29.955783</v>
      </c>
      <c r="X18" s="298">
        <v>23.762546</v>
      </c>
      <c r="Y18" s="298">
        <v>43.376697999999998</v>
      </c>
      <c r="Z18" s="298">
        <v>26.484911</v>
      </c>
      <c r="AA18" s="298">
        <v>30.272081</v>
      </c>
      <c r="AB18" s="299">
        <v>20.059415000000001</v>
      </c>
      <c r="AC18" s="299">
        <v>25.220177</v>
      </c>
      <c r="AD18" s="299">
        <v>31.439149</v>
      </c>
      <c r="AE18" s="299">
        <v>41.028669999999998</v>
      </c>
      <c r="AF18" s="299">
        <v>30.992667000000001</v>
      </c>
      <c r="AG18" s="299">
        <v>22.511510999999999</v>
      </c>
      <c r="AH18" s="299">
        <v>52.375475000000002</v>
      </c>
      <c r="AI18" s="299">
        <v>51.811596999999999</v>
      </c>
      <c r="AJ18" s="299">
        <v>34.940002</v>
      </c>
      <c r="AK18" s="299">
        <v>22.063917</v>
      </c>
      <c r="AL18" s="299">
        <v>51.551898999999999</v>
      </c>
      <c r="AM18" s="299">
        <v>36.440601000000001</v>
      </c>
      <c r="AN18" s="299">
        <v>88.765759000000003</v>
      </c>
      <c r="AO18" s="299">
        <v>17.978590000000001</v>
      </c>
      <c r="AP18" s="299">
        <v>5.2843780000000002</v>
      </c>
      <c r="AQ18" s="299">
        <v>6.4051030000000004</v>
      </c>
      <c r="AR18" s="299">
        <v>2.7677939999999999</v>
      </c>
      <c r="AS18" s="299">
        <v>6.67828</v>
      </c>
      <c r="AT18" s="299">
        <v>70.010741999999993</v>
      </c>
      <c r="AU18" s="299">
        <v>8.2572709999999994</v>
      </c>
      <c r="AV18" s="299">
        <v>16.586365000000001</v>
      </c>
      <c r="AW18" s="299">
        <v>1.50661</v>
      </c>
      <c r="AX18" s="299">
        <v>3.2257820000000001</v>
      </c>
      <c r="AY18" s="299">
        <v>2.7597510000000001</v>
      </c>
      <c r="AZ18" s="299">
        <v>1.2957449999999999</v>
      </c>
      <c r="BA18" s="299">
        <v>1.688685</v>
      </c>
      <c r="BB18" s="299">
        <v>4.3720020000000002</v>
      </c>
      <c r="BC18" s="299">
        <v>1.988361</v>
      </c>
      <c r="BD18" s="299">
        <v>2.494907</v>
      </c>
      <c r="BE18" s="299">
        <v>3.2858000000000001</v>
      </c>
      <c r="BF18" s="299">
        <v>0.6</v>
      </c>
      <c r="BG18" s="299">
        <v>2.3991739999999999</v>
      </c>
    </row>
    <row r="19" spans="1:59" ht="17.25" x14ac:dyDescent="0.3">
      <c r="A19" s="302" t="s">
        <v>632</v>
      </c>
      <c r="B19" s="303" t="s">
        <v>633</v>
      </c>
      <c r="C19" s="304">
        <v>1.0447630000000001</v>
      </c>
      <c r="D19" s="305">
        <v>0.48388999999999999</v>
      </c>
      <c r="E19" s="305">
        <v>0.22772400000000001</v>
      </c>
      <c r="F19" s="305">
        <v>0.82512600000000003</v>
      </c>
      <c r="G19" s="305">
        <v>1.480442</v>
      </c>
      <c r="H19" s="305">
        <v>9.4362619999999993</v>
      </c>
      <c r="I19" s="305">
        <v>0.65076699999999998</v>
      </c>
      <c r="J19" s="305">
        <v>0.48773699999999998</v>
      </c>
      <c r="K19" s="305">
        <v>2.6810019999999999</v>
      </c>
      <c r="L19" s="305">
        <v>0.84370999999999996</v>
      </c>
      <c r="M19" s="306">
        <v>0.14794299999999999</v>
      </c>
      <c r="N19" s="307">
        <v>0.17220099999999999</v>
      </c>
      <c r="O19" s="307">
        <v>0.54732700000000001</v>
      </c>
      <c r="P19" s="307">
        <v>0.80044499999999996</v>
      </c>
      <c r="Q19" s="307">
        <v>0.665493</v>
      </c>
      <c r="R19" s="307">
        <v>1.594938</v>
      </c>
      <c r="S19" s="308">
        <v>0.39618100000000001</v>
      </c>
      <c r="T19" s="308">
        <v>2.8493849999999998</v>
      </c>
      <c r="U19" s="309">
        <v>0.124914</v>
      </c>
      <c r="V19" s="298">
        <v>6.434342</v>
      </c>
      <c r="W19" s="298">
        <v>1.0713090000000001</v>
      </c>
      <c r="X19" s="298">
        <v>1.631243</v>
      </c>
      <c r="Y19" s="298">
        <v>0.87265400000000004</v>
      </c>
      <c r="Z19" s="298">
        <v>0.63938399999999995</v>
      </c>
      <c r="AA19" s="298">
        <v>0.38617000000000001</v>
      </c>
      <c r="AB19" s="299">
        <v>0.38331599999999999</v>
      </c>
      <c r="AC19" s="299">
        <v>0.50011899999999998</v>
      </c>
      <c r="AD19" s="299">
        <v>0.70991899999999997</v>
      </c>
      <c r="AE19" s="299">
        <v>1.048343</v>
      </c>
      <c r="AF19" s="299">
        <v>3.0382570000000002</v>
      </c>
      <c r="AG19" s="299">
        <v>0.97822500000000001</v>
      </c>
      <c r="AH19" s="299">
        <v>6.3806219999999998</v>
      </c>
      <c r="AI19" s="299">
        <v>0.60685800000000001</v>
      </c>
      <c r="AJ19" s="299">
        <v>0.57211699999999999</v>
      </c>
      <c r="AK19" s="299">
        <v>0.68415999999999999</v>
      </c>
      <c r="AL19" s="299">
        <v>0.22622700000000001</v>
      </c>
      <c r="AM19" s="299">
        <v>0.80095799999999995</v>
      </c>
      <c r="AN19" s="299">
        <v>0.68115400000000004</v>
      </c>
      <c r="AO19" s="299">
        <v>0.16747600000000001</v>
      </c>
      <c r="AP19" s="299">
        <v>0.74000100000000002</v>
      </c>
      <c r="AQ19" s="299">
        <v>0.12765199999999999</v>
      </c>
      <c r="AR19" s="299">
        <v>3.362835</v>
      </c>
      <c r="AS19" s="299">
        <v>1.7002090000000001</v>
      </c>
      <c r="AT19" s="299">
        <v>0.60907299999999998</v>
      </c>
      <c r="AU19" s="299">
        <v>1.6028039999999999</v>
      </c>
      <c r="AV19" s="299">
        <v>0.77748399999999995</v>
      </c>
      <c r="AW19" s="299">
        <v>1.394703</v>
      </c>
      <c r="AX19" s="299">
        <v>2.2887300000000002</v>
      </c>
      <c r="AY19" s="299">
        <v>0.65078899999999995</v>
      </c>
      <c r="AZ19" s="299">
        <v>1.665386</v>
      </c>
      <c r="BA19" s="299">
        <v>1.3293489999999999</v>
      </c>
      <c r="BB19" s="299">
        <v>2.353081</v>
      </c>
      <c r="BC19" s="299">
        <v>1.4402090000000001</v>
      </c>
      <c r="BD19" s="299">
        <v>1.8814029999999999</v>
      </c>
      <c r="BE19" s="299">
        <v>0.72431999999999996</v>
      </c>
      <c r="BF19" s="299">
        <v>0.4</v>
      </c>
      <c r="BG19" s="299">
        <v>0.72513399999999995</v>
      </c>
    </row>
    <row r="20" spans="1:59" ht="17.25" x14ac:dyDescent="0.3">
      <c r="A20" s="302" t="s">
        <v>634</v>
      </c>
      <c r="B20" s="303" t="s">
        <v>635</v>
      </c>
      <c r="C20" s="304">
        <v>4.0357560000000001</v>
      </c>
      <c r="D20" s="305">
        <v>6.9129310000000004</v>
      </c>
      <c r="E20" s="305">
        <v>5.1056530000000002</v>
      </c>
      <c r="F20" s="305">
        <v>5.206658</v>
      </c>
      <c r="G20" s="305">
        <v>4.378101</v>
      </c>
      <c r="H20" s="305">
        <v>8.9270289999999992</v>
      </c>
      <c r="I20" s="305">
        <v>13.045483000000001</v>
      </c>
      <c r="J20" s="305">
        <v>15.305902</v>
      </c>
      <c r="K20" s="305">
        <v>10.424073</v>
      </c>
      <c r="L20" s="305">
        <v>18.761006999999999</v>
      </c>
      <c r="M20" s="306">
        <v>19.431882999999999</v>
      </c>
      <c r="N20" s="307">
        <v>6.2664759999999999</v>
      </c>
      <c r="O20" s="307">
        <v>6.0924269999999998</v>
      </c>
      <c r="P20" s="307">
        <v>4.2823919999999998</v>
      </c>
      <c r="Q20" s="307">
        <v>5.8033080000000004</v>
      </c>
      <c r="R20" s="307">
        <v>4.8931310000000003</v>
      </c>
      <c r="S20" s="308">
        <v>6.0560960000000001</v>
      </c>
      <c r="T20" s="308">
        <v>5.1254289999999996</v>
      </c>
      <c r="U20" s="309">
        <v>4.1904070000000004</v>
      </c>
      <c r="V20" s="298">
        <v>5.4786710000000003</v>
      </c>
      <c r="W20" s="298">
        <v>4.8306079999999998</v>
      </c>
      <c r="X20" s="298">
        <v>5.0418459999999996</v>
      </c>
      <c r="Y20" s="298">
        <v>4.9606620000000001</v>
      </c>
      <c r="Z20" s="298">
        <v>5.4875059999999998</v>
      </c>
      <c r="AA20" s="298">
        <v>4.8999550000000003</v>
      </c>
      <c r="AB20" s="299">
        <v>6.1767599999999998</v>
      </c>
      <c r="AC20" s="299">
        <v>5.2119080000000002</v>
      </c>
      <c r="AD20" s="299">
        <v>5.4412659999999997</v>
      </c>
      <c r="AE20" s="299">
        <v>2.6514730000000002</v>
      </c>
      <c r="AF20" s="299">
        <v>6.1941680000000003</v>
      </c>
      <c r="AG20" s="299">
        <v>14.317636</v>
      </c>
      <c r="AH20" s="299">
        <v>7.1527570000000003</v>
      </c>
      <c r="AI20" s="299">
        <v>4.3684010000000004</v>
      </c>
      <c r="AJ20" s="299">
        <v>4.6561849999999998</v>
      </c>
      <c r="AK20" s="299">
        <v>8.4458559999999991</v>
      </c>
      <c r="AL20" s="299">
        <v>4.2078550000000003</v>
      </c>
      <c r="AM20" s="299">
        <v>7.0906510000000003</v>
      </c>
      <c r="AN20" s="299">
        <v>8.2583179999999992</v>
      </c>
      <c r="AO20" s="299">
        <v>4.9307730000000003</v>
      </c>
      <c r="AP20" s="299">
        <v>3.8840110000000001</v>
      </c>
      <c r="AQ20" s="299">
        <v>4.4419269999999997</v>
      </c>
      <c r="AR20" s="299">
        <v>9.2962930000000004</v>
      </c>
      <c r="AS20" s="299">
        <v>6.5844469999999999</v>
      </c>
      <c r="AT20" s="299">
        <v>3.0882489999999998</v>
      </c>
      <c r="AU20" s="299">
        <v>3.7130649999999998</v>
      </c>
      <c r="AV20" s="299">
        <v>5.414758</v>
      </c>
      <c r="AW20" s="299">
        <v>5.585636</v>
      </c>
      <c r="AX20" s="299">
        <v>5.3560910000000002</v>
      </c>
      <c r="AY20" s="299">
        <v>5.3508880000000003</v>
      </c>
      <c r="AZ20" s="299">
        <v>1.0585020000000001</v>
      </c>
      <c r="BA20" s="299">
        <v>0.57048100000000002</v>
      </c>
      <c r="BB20" s="299">
        <v>0.41812700000000003</v>
      </c>
      <c r="BC20" s="299">
        <v>0.23558699999999999</v>
      </c>
      <c r="BD20" s="299">
        <v>0.24615100000000001</v>
      </c>
      <c r="BE20" s="299">
        <v>0.24873200000000001</v>
      </c>
      <c r="BF20" s="299">
        <v>0.1</v>
      </c>
      <c r="BG20" s="299">
        <v>0.43782100000000002</v>
      </c>
    </row>
    <row r="21" spans="1:59" ht="17.25" x14ac:dyDescent="0.3">
      <c r="A21" s="302" t="s">
        <v>636</v>
      </c>
      <c r="B21" s="303" t="s">
        <v>637</v>
      </c>
      <c r="C21" s="304">
        <v>0.74888200000000005</v>
      </c>
      <c r="D21" s="305">
        <v>0.75899799999999995</v>
      </c>
      <c r="E21" s="305">
        <v>2.2659720000000001</v>
      </c>
      <c r="F21" s="305">
        <v>0.59607900000000003</v>
      </c>
      <c r="G21" s="305">
        <v>1.0317769999999999</v>
      </c>
      <c r="H21" s="305">
        <v>0.47512900000000002</v>
      </c>
      <c r="I21" s="305">
        <v>0.85426899999999995</v>
      </c>
      <c r="J21" s="305">
        <v>6.9998420000000001</v>
      </c>
      <c r="K21" s="305">
        <v>0.55164599999999997</v>
      </c>
      <c r="L21" s="305">
        <v>1.0960490000000001</v>
      </c>
      <c r="M21" s="306">
        <v>1.8840209999999999</v>
      </c>
      <c r="N21" s="307">
        <v>0.89090400000000003</v>
      </c>
      <c r="O21" s="307">
        <v>0.42893700000000001</v>
      </c>
      <c r="P21" s="307">
        <v>0.85475199999999996</v>
      </c>
      <c r="Q21" s="307">
        <v>0.98475800000000002</v>
      </c>
      <c r="R21" s="307">
        <v>0.65812199999999998</v>
      </c>
      <c r="S21" s="308">
        <v>0.797983</v>
      </c>
      <c r="T21" s="308">
        <v>11.352679999999964</v>
      </c>
      <c r="U21" s="309">
        <v>1.299004</v>
      </c>
      <c r="V21" s="298">
        <v>1.422291</v>
      </c>
      <c r="W21" s="298">
        <v>0.55962800000000001</v>
      </c>
      <c r="X21" s="298">
        <v>1.08646</v>
      </c>
      <c r="Y21" s="298">
        <v>0.89717100000000005</v>
      </c>
      <c r="Z21" s="298">
        <v>0.50260000000000005</v>
      </c>
      <c r="AA21" s="298">
        <v>0.52501200000000003</v>
      </c>
      <c r="AB21" s="299">
        <v>0.46682899999999999</v>
      </c>
      <c r="AC21" s="299">
        <v>1.504699</v>
      </c>
      <c r="AD21" s="299">
        <v>0.44214599999999998</v>
      </c>
      <c r="AE21" s="299">
        <v>1.188979</v>
      </c>
      <c r="AF21" s="299">
        <v>1.1832050000000001</v>
      </c>
      <c r="AG21" s="299">
        <v>2.4345599999999998</v>
      </c>
      <c r="AH21" s="299">
        <v>0.64086399999999999</v>
      </c>
      <c r="AI21" s="299">
        <v>1.872325</v>
      </c>
      <c r="AJ21" s="299">
        <v>1.96594</v>
      </c>
      <c r="AK21" s="299">
        <v>1.0969469999999999</v>
      </c>
      <c r="AL21" s="299">
        <v>1.871718</v>
      </c>
      <c r="AM21" s="299">
        <v>0.49807499999999999</v>
      </c>
      <c r="AN21" s="299">
        <v>1.139465</v>
      </c>
      <c r="AO21" s="299">
        <v>0.98894700000000002</v>
      </c>
      <c r="AP21" s="299">
        <v>0.2</v>
      </c>
      <c r="AQ21" s="299">
        <v>0.72372499999999995</v>
      </c>
      <c r="AR21" s="299">
        <v>0.22486900000000001</v>
      </c>
      <c r="AS21" s="299">
        <v>0.69258399999999998</v>
      </c>
      <c r="AT21" s="299">
        <v>1.024146</v>
      </c>
      <c r="AU21" s="299">
        <v>0.117546</v>
      </c>
      <c r="AV21" s="299">
        <v>2.0448230000000001</v>
      </c>
      <c r="AW21" s="299">
        <v>0.75801799999999997</v>
      </c>
      <c r="AX21" s="299">
        <v>1.2622910000000001</v>
      </c>
      <c r="AY21" s="299">
        <v>1.0720019999999999</v>
      </c>
      <c r="AZ21" s="299">
        <v>0.99453199999999997</v>
      </c>
      <c r="BA21" s="299">
        <v>1.3899790000000001</v>
      </c>
      <c r="BB21" s="299">
        <v>0.72490600000000005</v>
      </c>
      <c r="BC21" s="299">
        <v>1.050556</v>
      </c>
      <c r="BD21" s="299">
        <v>0.50901300000000005</v>
      </c>
      <c r="BE21" s="299">
        <v>0.61131100000000005</v>
      </c>
      <c r="BF21" s="299">
        <v>0.7</v>
      </c>
      <c r="BG21" s="299">
        <v>0.50836899999999996</v>
      </c>
    </row>
    <row r="22" spans="1:59" ht="17.25" x14ac:dyDescent="0.3">
      <c r="A22" s="302" t="s">
        <v>638</v>
      </c>
      <c r="B22" s="303" t="s">
        <v>639</v>
      </c>
      <c r="C22" s="304">
        <v>19.851663000000002</v>
      </c>
      <c r="D22" s="305">
        <v>13.033164000000006</v>
      </c>
      <c r="E22" s="305">
        <v>21.081986999999998</v>
      </c>
      <c r="F22" s="305">
        <v>18.526280000000007</v>
      </c>
      <c r="G22" s="305">
        <v>16.120517</v>
      </c>
      <c r="H22" s="305">
        <v>17.785160999999995</v>
      </c>
      <c r="I22" s="305">
        <v>20.719462</v>
      </c>
      <c r="J22" s="305">
        <v>19.627191999999994</v>
      </c>
      <c r="K22" s="305">
        <v>19.168744000000004</v>
      </c>
      <c r="L22" s="305">
        <v>15.294706000000005</v>
      </c>
      <c r="M22" s="306">
        <v>17.228833999999992</v>
      </c>
      <c r="N22" s="307">
        <v>23.09421900000001</v>
      </c>
      <c r="O22" s="307">
        <v>8.9935820000000035</v>
      </c>
      <c r="P22" s="307">
        <v>13.063686000000018</v>
      </c>
      <c r="Q22" s="307">
        <v>13.357920669999999</v>
      </c>
      <c r="R22" s="307">
        <v>14.676565000000096</v>
      </c>
      <c r="S22" s="308">
        <v>14.904435000000035</v>
      </c>
      <c r="T22" s="308">
        <v>0</v>
      </c>
      <c r="U22" s="309">
        <v>9.775442</v>
      </c>
      <c r="V22" s="298">
        <v>10.525415000000001</v>
      </c>
      <c r="W22" s="298">
        <v>7.8718000000000004</v>
      </c>
      <c r="X22" s="298">
        <v>11.693187999999999</v>
      </c>
      <c r="Y22" s="298">
        <v>8.1822700000000008</v>
      </c>
      <c r="Z22" s="298">
        <v>8.1169449999999994</v>
      </c>
      <c r="AA22" s="298">
        <v>9.6261550000000007</v>
      </c>
      <c r="AB22" s="299">
        <v>10.697240000000001</v>
      </c>
      <c r="AC22" s="299">
        <v>9.0079820000000002</v>
      </c>
      <c r="AD22" s="299">
        <v>15.839248</v>
      </c>
      <c r="AE22" s="299">
        <v>17.275794999999999</v>
      </c>
      <c r="AF22" s="299">
        <v>11.360109</v>
      </c>
      <c r="AG22" s="299">
        <v>10.89541</v>
      </c>
      <c r="AH22" s="299">
        <v>17.447255999999999</v>
      </c>
      <c r="AI22" s="299">
        <v>9.5993610000001013</v>
      </c>
      <c r="AJ22" s="299">
        <v>12.428986</v>
      </c>
      <c r="AK22" s="299">
        <v>9.8820099999999798</v>
      </c>
      <c r="AL22" s="299">
        <v>14.682936</v>
      </c>
      <c r="AM22" s="299">
        <v>7.1351880000000003</v>
      </c>
      <c r="AN22" s="299">
        <v>11.056079</v>
      </c>
      <c r="AO22" s="299">
        <v>8.1852900000000002</v>
      </c>
      <c r="AP22" s="299">
        <v>7.1307140000000002</v>
      </c>
      <c r="AQ22" s="299">
        <v>5.5853260000000002</v>
      </c>
      <c r="AR22" s="299">
        <v>7.3648680000000004</v>
      </c>
      <c r="AS22" s="299">
        <v>6.9620199999999999</v>
      </c>
      <c r="AT22" s="299">
        <v>7.2977470000000002</v>
      </c>
      <c r="AU22" s="299">
        <v>8.6031189999999995</v>
      </c>
      <c r="AV22" s="299">
        <v>3.9795630000000002</v>
      </c>
      <c r="AW22" s="299">
        <v>5.2995390000000002</v>
      </c>
      <c r="AX22" s="299">
        <v>10.538520999999999</v>
      </c>
      <c r="AY22" s="299">
        <v>4.1882809999999999</v>
      </c>
      <c r="AZ22" s="299">
        <v>1.7649140000000001</v>
      </c>
      <c r="BA22" s="299">
        <v>1.228694</v>
      </c>
      <c r="BB22" s="299">
        <v>0.33211600000000002</v>
      </c>
      <c r="BC22" s="299">
        <v>0.829461</v>
      </c>
      <c r="BD22" s="299">
        <v>1.5538000000000001</v>
      </c>
      <c r="BE22" s="299">
        <v>0.76034299999999999</v>
      </c>
      <c r="BF22" s="299">
        <v>0.5</v>
      </c>
      <c r="BG22" s="299">
        <v>0.40000099999998301</v>
      </c>
    </row>
    <row r="23" spans="1:59" ht="33" x14ac:dyDescent="0.3">
      <c r="A23" s="310" t="s">
        <v>640</v>
      </c>
      <c r="B23" s="303" t="s">
        <v>641</v>
      </c>
      <c r="C23" s="304">
        <v>0</v>
      </c>
      <c r="D23" s="305">
        <v>0</v>
      </c>
      <c r="E23" s="305">
        <v>0</v>
      </c>
      <c r="F23" s="305">
        <v>1.6775000000000002E-2</v>
      </c>
      <c r="G23" s="305">
        <v>0</v>
      </c>
      <c r="H23" s="305">
        <v>0</v>
      </c>
      <c r="I23" s="305">
        <v>0</v>
      </c>
      <c r="J23" s="305">
        <v>0</v>
      </c>
      <c r="K23" s="305">
        <v>0</v>
      </c>
      <c r="L23" s="305">
        <v>3.8991999999999999E-2</v>
      </c>
      <c r="M23" s="306">
        <v>0</v>
      </c>
      <c r="N23" s="307">
        <v>0</v>
      </c>
      <c r="O23" s="307">
        <v>0</v>
      </c>
      <c r="P23" s="307">
        <v>0</v>
      </c>
      <c r="Q23" s="307">
        <v>0</v>
      </c>
      <c r="R23" s="307">
        <v>0</v>
      </c>
      <c r="S23" s="308">
        <v>0</v>
      </c>
      <c r="T23" s="308">
        <v>0</v>
      </c>
      <c r="U23" s="309">
        <v>0</v>
      </c>
      <c r="V23" s="298">
        <v>4.6844999999999998E-2</v>
      </c>
      <c r="W23" s="298">
        <v>0</v>
      </c>
      <c r="X23" s="298">
        <v>0</v>
      </c>
      <c r="Y23" s="298">
        <v>2.1377E-2</v>
      </c>
      <c r="Z23" s="298">
        <v>0</v>
      </c>
      <c r="AA23" s="298">
        <v>0</v>
      </c>
      <c r="AB23" s="299">
        <v>0</v>
      </c>
      <c r="AC23" s="299">
        <v>0</v>
      </c>
      <c r="AD23" s="299">
        <v>2.5846000000000001E-2</v>
      </c>
      <c r="AE23" s="299">
        <v>0</v>
      </c>
      <c r="AF23" s="299">
        <v>0</v>
      </c>
      <c r="AG23" s="299">
        <v>0</v>
      </c>
      <c r="AH23" s="299">
        <v>0</v>
      </c>
      <c r="AI23" s="299">
        <v>8.7517999999999999E-2</v>
      </c>
      <c r="AJ23" s="299">
        <v>0</v>
      </c>
      <c r="AK23" s="299">
        <v>0</v>
      </c>
      <c r="AL23" s="299">
        <v>0</v>
      </c>
      <c r="AM23" s="299">
        <v>2.6318999999999999E-2</v>
      </c>
      <c r="AN23" s="299">
        <v>0</v>
      </c>
      <c r="AO23" s="299">
        <v>0</v>
      </c>
      <c r="AP23" s="299">
        <v>0</v>
      </c>
      <c r="AQ23" s="299">
        <v>0</v>
      </c>
      <c r="AR23" s="299">
        <v>0</v>
      </c>
      <c r="AS23" s="299">
        <v>2.6033000000000001E-2</v>
      </c>
      <c r="AT23" s="299">
        <v>0</v>
      </c>
      <c r="AU23" s="299">
        <v>0</v>
      </c>
      <c r="AV23" s="299">
        <v>0</v>
      </c>
      <c r="AW23" s="299">
        <v>0</v>
      </c>
      <c r="AX23" s="299">
        <v>0</v>
      </c>
      <c r="AY23" s="299">
        <v>0</v>
      </c>
      <c r="AZ23" s="299">
        <v>0</v>
      </c>
      <c r="BA23" s="299">
        <v>0</v>
      </c>
      <c r="BB23" s="299">
        <v>0</v>
      </c>
      <c r="BC23" s="299">
        <v>0</v>
      </c>
      <c r="BD23" s="299">
        <v>0</v>
      </c>
      <c r="BE23" s="299">
        <v>0</v>
      </c>
      <c r="BF23" s="299">
        <v>0</v>
      </c>
      <c r="BG23" s="299">
        <v>0</v>
      </c>
    </row>
    <row r="24" spans="1:59" ht="17.25" x14ac:dyDescent="0.3">
      <c r="A24" s="302" t="s">
        <v>642</v>
      </c>
      <c r="B24" s="303" t="s">
        <v>643</v>
      </c>
      <c r="C24" s="304">
        <v>0.10795299999999999</v>
      </c>
      <c r="D24" s="305">
        <v>0</v>
      </c>
      <c r="E24" s="305">
        <v>0</v>
      </c>
      <c r="F24" s="305">
        <v>0</v>
      </c>
      <c r="G24" s="305">
        <v>0</v>
      </c>
      <c r="H24" s="305">
        <v>0</v>
      </c>
      <c r="I24" s="305">
        <v>0</v>
      </c>
      <c r="J24" s="305">
        <v>0</v>
      </c>
      <c r="K24" s="305">
        <v>5.7096000000000001E-2</v>
      </c>
      <c r="L24" s="305">
        <v>0</v>
      </c>
      <c r="M24" s="306">
        <v>0</v>
      </c>
      <c r="N24" s="307">
        <v>0</v>
      </c>
      <c r="O24" s="307">
        <v>0</v>
      </c>
      <c r="P24" s="307">
        <v>0.12518699999999999</v>
      </c>
      <c r="Q24" s="307">
        <v>0.146924</v>
      </c>
      <c r="R24" s="307">
        <v>0</v>
      </c>
      <c r="S24" s="308">
        <v>0</v>
      </c>
      <c r="T24" s="308">
        <v>1.645079</v>
      </c>
      <c r="U24" s="309">
        <v>0</v>
      </c>
      <c r="V24" s="298">
        <v>0</v>
      </c>
      <c r="W24" s="298">
        <v>0</v>
      </c>
      <c r="X24" s="298">
        <v>5.7637000000000001E-2</v>
      </c>
      <c r="Y24" s="298">
        <v>5.3280000000000001E-2</v>
      </c>
      <c r="Z24" s="298">
        <v>5.7803E-2</v>
      </c>
      <c r="AA24" s="298">
        <v>0</v>
      </c>
      <c r="AB24" s="299">
        <v>0</v>
      </c>
      <c r="AC24" s="299">
        <v>8.6799000000000001E-2</v>
      </c>
      <c r="AD24" s="299">
        <v>0</v>
      </c>
      <c r="AE24" s="299">
        <v>0</v>
      </c>
      <c r="AF24" s="299">
        <v>0</v>
      </c>
      <c r="AG24" s="299">
        <v>0</v>
      </c>
      <c r="AH24" s="299">
        <v>0</v>
      </c>
      <c r="AI24" s="299">
        <v>0</v>
      </c>
      <c r="AJ24" s="299">
        <v>0</v>
      </c>
      <c r="AK24" s="299">
        <v>0</v>
      </c>
      <c r="AL24" s="299">
        <v>0</v>
      </c>
      <c r="AM24" s="299">
        <v>0</v>
      </c>
      <c r="AN24" s="299">
        <v>2.5908E-2</v>
      </c>
      <c r="AO24" s="299">
        <v>0</v>
      </c>
      <c r="AP24" s="299">
        <v>0</v>
      </c>
      <c r="AQ24" s="299">
        <v>0</v>
      </c>
      <c r="AR24" s="299">
        <v>0</v>
      </c>
      <c r="AS24" s="299">
        <v>0</v>
      </c>
      <c r="AT24" s="299">
        <v>0</v>
      </c>
      <c r="AU24" s="299">
        <v>0</v>
      </c>
      <c r="AV24" s="299">
        <v>0</v>
      </c>
      <c r="AW24" s="299">
        <v>0</v>
      </c>
      <c r="AX24" s="299">
        <v>0</v>
      </c>
      <c r="AY24" s="299">
        <v>0</v>
      </c>
      <c r="AZ24" s="299">
        <v>0</v>
      </c>
      <c r="BA24" s="299">
        <v>0</v>
      </c>
      <c r="BB24" s="299">
        <v>0</v>
      </c>
      <c r="BC24" s="299">
        <v>0</v>
      </c>
      <c r="BD24" s="299">
        <v>0</v>
      </c>
      <c r="BE24" s="299">
        <v>0</v>
      </c>
      <c r="BF24" s="299">
        <v>0</v>
      </c>
      <c r="BG24" s="299">
        <v>0</v>
      </c>
    </row>
    <row r="25" spans="1:59" ht="18" thickBot="1" x14ac:dyDescent="0.35">
      <c r="A25" s="313"/>
      <c r="B25" s="314" t="s">
        <v>644</v>
      </c>
      <c r="C25" s="315">
        <v>17.782810000000001</v>
      </c>
      <c r="D25" s="316">
        <v>12.017892</v>
      </c>
      <c r="E25" s="316">
        <v>19.738841000000001</v>
      </c>
      <c r="F25" s="316">
        <v>15.312135</v>
      </c>
      <c r="G25" s="316">
        <v>16.405452</v>
      </c>
      <c r="H25" s="316">
        <v>16.830299</v>
      </c>
      <c r="I25" s="316">
        <v>21.621621000000001</v>
      </c>
      <c r="J25" s="316">
        <v>21.066676000000001</v>
      </c>
      <c r="K25" s="316">
        <v>26.826301999999998</v>
      </c>
      <c r="L25" s="316">
        <v>29.465554000000001</v>
      </c>
      <c r="M25" s="317">
        <v>30.376919000000001</v>
      </c>
      <c r="N25" s="318">
        <v>25.350349999999999</v>
      </c>
      <c r="O25" s="318">
        <v>24.122951</v>
      </c>
      <c r="P25" s="318">
        <v>29.616571</v>
      </c>
      <c r="Q25" s="318">
        <v>18.463311999999998</v>
      </c>
      <c r="R25" s="318">
        <v>16.761391</v>
      </c>
      <c r="S25" s="319">
        <v>19.106369000000001</v>
      </c>
      <c r="T25" s="319">
        <v>22.919307</v>
      </c>
      <c r="U25" s="320">
        <v>24.498930999999999</v>
      </c>
      <c r="V25" s="321">
        <v>30.553647000000002</v>
      </c>
      <c r="W25" s="321">
        <v>17.544893999999999</v>
      </c>
      <c r="X25" s="321">
        <v>29.044478999999999</v>
      </c>
      <c r="Y25" s="321">
        <v>25.846267000000001</v>
      </c>
      <c r="Z25" s="321">
        <v>29.479147000000001</v>
      </c>
      <c r="AA25" s="321">
        <v>26.691039</v>
      </c>
      <c r="AB25" s="322">
        <v>16.687543000000002</v>
      </c>
      <c r="AC25" s="322">
        <v>18.052790999999999</v>
      </c>
      <c r="AD25" s="322">
        <v>23.532436000000001</v>
      </c>
      <c r="AE25" s="322">
        <v>23.143923000000001</v>
      </c>
      <c r="AF25" s="322">
        <v>27.182373999999999</v>
      </c>
      <c r="AG25" s="322">
        <v>26.83605</v>
      </c>
      <c r="AH25" s="322">
        <v>25.347897</v>
      </c>
      <c r="AI25" s="322">
        <v>17.500761000000001</v>
      </c>
      <c r="AJ25" s="322">
        <v>21.674337000000001</v>
      </c>
      <c r="AK25" s="322">
        <v>25.944821000000001</v>
      </c>
      <c r="AL25" s="322">
        <v>20.521667999999998</v>
      </c>
      <c r="AM25" s="322">
        <v>22.948094000000001</v>
      </c>
      <c r="AN25" s="322">
        <v>26.239796999999999</v>
      </c>
      <c r="AO25" s="322">
        <v>36.396617999999997</v>
      </c>
      <c r="AP25" s="322">
        <v>21.022086000000002</v>
      </c>
      <c r="AQ25" s="322">
        <v>16.006062</v>
      </c>
      <c r="AR25" s="322">
        <v>15.75393</v>
      </c>
      <c r="AS25" s="322">
        <v>17.553611</v>
      </c>
      <c r="AT25" s="322">
        <v>45.756053000000001</v>
      </c>
      <c r="AU25" s="322">
        <v>28.196660000000001</v>
      </c>
      <c r="AV25" s="322">
        <v>20.745667999999998</v>
      </c>
      <c r="AW25" s="322">
        <v>20.825569000000002</v>
      </c>
      <c r="AX25" s="322">
        <v>20.570874</v>
      </c>
      <c r="AY25" s="322">
        <v>36.143825</v>
      </c>
      <c r="AZ25" s="322">
        <v>19.675861999999999</v>
      </c>
      <c r="BA25" s="348">
        <v>20.237238000000001</v>
      </c>
      <c r="BB25" s="348">
        <v>18.821991000000001</v>
      </c>
      <c r="BC25" s="348">
        <v>17.297067999999999</v>
      </c>
      <c r="BD25" s="348">
        <v>15.383995000000001</v>
      </c>
      <c r="BE25" s="348">
        <v>15.876465</v>
      </c>
      <c r="BF25" s="348">
        <v>14.09718</v>
      </c>
      <c r="BG25" s="348">
        <v>12.009274</v>
      </c>
    </row>
    <row r="26" spans="1:59" ht="18" thickBot="1" x14ac:dyDescent="0.35">
      <c r="A26" s="324"/>
      <c r="B26" s="325" t="s">
        <v>595</v>
      </c>
      <c r="C26" s="326">
        <v>309.30134900000002</v>
      </c>
      <c r="D26" s="327">
        <v>310.00999400000001</v>
      </c>
      <c r="E26" s="327">
        <v>405.43645399999997</v>
      </c>
      <c r="F26" s="327">
        <v>362.59200300000009</v>
      </c>
      <c r="G26" s="327">
        <v>390.6855230000001</v>
      </c>
      <c r="H26" s="327">
        <v>384.87139199999996</v>
      </c>
      <c r="I26" s="327">
        <v>391.10821299999998</v>
      </c>
      <c r="J26" s="327">
        <v>430.138103</v>
      </c>
      <c r="K26" s="327">
        <v>342.45813700000002</v>
      </c>
      <c r="L26" s="327">
        <v>346.79832200000004</v>
      </c>
      <c r="M26" s="328">
        <v>373.59592899999996</v>
      </c>
      <c r="N26" s="329">
        <v>375.88270199999999</v>
      </c>
      <c r="O26" s="329">
        <v>378.47478100000001</v>
      </c>
      <c r="P26" s="329">
        <v>312.58619700000003</v>
      </c>
      <c r="Q26" s="329">
        <v>346.61599367000008</v>
      </c>
      <c r="R26" s="329">
        <v>294.08013200000011</v>
      </c>
      <c r="S26" s="330">
        <v>385.82457900000009</v>
      </c>
      <c r="T26" s="330">
        <v>367.16511199999997</v>
      </c>
      <c r="U26" s="331">
        <v>386.23677499999997</v>
      </c>
      <c r="V26" s="332">
        <v>413.4649970000001</v>
      </c>
      <c r="W26" s="333">
        <v>349.37433299999998</v>
      </c>
      <c r="X26" s="333">
        <v>378.506665</v>
      </c>
      <c r="Y26" s="333">
        <v>371.42235499999998</v>
      </c>
      <c r="Z26" s="333">
        <v>386.99797000000001</v>
      </c>
      <c r="AA26" s="333">
        <v>423.8181219999999</v>
      </c>
      <c r="AB26" s="334">
        <v>351.67124799999999</v>
      </c>
      <c r="AC26" s="334">
        <v>317.10303999999996</v>
      </c>
      <c r="AD26" s="334">
        <v>406.07266799999991</v>
      </c>
      <c r="AE26" s="334">
        <v>388.90668700000003</v>
      </c>
      <c r="AF26" s="334">
        <v>369.83449800000005</v>
      </c>
      <c r="AG26" s="334">
        <v>375.62726900000007</v>
      </c>
      <c r="AH26" s="334">
        <v>453.57100300000002</v>
      </c>
      <c r="AI26" s="334">
        <v>358.03523900000016</v>
      </c>
      <c r="AJ26" s="334">
        <v>400.99399200000005</v>
      </c>
      <c r="AK26" s="334">
        <v>336.91260799999998</v>
      </c>
      <c r="AL26" s="334">
        <v>397.32199200000002</v>
      </c>
      <c r="AM26" s="334">
        <v>388.473724</v>
      </c>
      <c r="AN26" s="334">
        <v>398.761978</v>
      </c>
      <c r="AO26" s="334">
        <v>315.20329999999996</v>
      </c>
      <c r="AP26" s="334">
        <v>199.023866</v>
      </c>
      <c r="AQ26" s="334">
        <v>191.441858</v>
      </c>
      <c r="AR26" s="334">
        <v>243.58295200000003</v>
      </c>
      <c r="AS26" s="334">
        <v>268.0136</v>
      </c>
      <c r="AT26" s="334">
        <v>435.45307200000002</v>
      </c>
      <c r="AU26" s="334">
        <v>315.29470400000002</v>
      </c>
      <c r="AV26" s="334">
        <v>267.730501</v>
      </c>
      <c r="AW26" s="334">
        <v>291.03723999999994</v>
      </c>
      <c r="AX26" s="334">
        <v>328.83417100000008</v>
      </c>
      <c r="AY26" s="334">
        <v>280.916741</v>
      </c>
      <c r="AZ26" s="334">
        <v>281.67008800000002</v>
      </c>
      <c r="BA26" s="334">
        <v>248.32939300000001</v>
      </c>
      <c r="BB26" s="334">
        <v>231.91520499999999</v>
      </c>
      <c r="BC26" s="334">
        <v>241.74424099999999</v>
      </c>
      <c r="BD26" s="334">
        <v>267.925161</v>
      </c>
      <c r="BE26" s="334">
        <v>258.22140000000002</v>
      </c>
      <c r="BF26" s="334">
        <v>235.67648500000001</v>
      </c>
      <c r="BG26" s="334">
        <v>240.24497</v>
      </c>
    </row>
    <row r="27" spans="1:59" s="274" customFormat="1" ht="15" thickTop="1" x14ac:dyDescent="0.25">
      <c r="A27" s="336" t="s">
        <v>645</v>
      </c>
      <c r="B27" s="337"/>
    </row>
    <row r="28" spans="1:59" s="341" customFormat="1" x14ac:dyDescent="0.25">
      <c r="A28" s="338" t="s">
        <v>646</v>
      </c>
      <c r="B28" s="339"/>
      <c r="C28" s="339"/>
      <c r="D28" s="339"/>
      <c r="E28" s="339"/>
      <c r="F28" s="339"/>
      <c r="G28" s="339"/>
      <c r="H28" s="339"/>
      <c r="I28" s="339"/>
      <c r="J28" s="339"/>
      <c r="K28" s="339"/>
      <c r="L28" s="340"/>
      <c r="M28" s="340"/>
      <c r="N28" s="340"/>
      <c r="AD28" s="336"/>
      <c r="AE28" s="336"/>
      <c r="AF28" s="336"/>
      <c r="AG28" s="336"/>
      <c r="AH28" s="336"/>
      <c r="AI28" s="336"/>
      <c r="AJ28" s="336"/>
      <c r="AK28" s="336"/>
      <c r="AL28" s="336"/>
      <c r="AM28" s="336"/>
      <c r="AN28" s="336"/>
      <c r="AO28" s="336"/>
      <c r="AP28" s="336"/>
      <c r="AQ28" s="336"/>
      <c r="AR28" s="336"/>
      <c r="AS28" s="336"/>
      <c r="AT28" s="336"/>
      <c r="AU28" s="336"/>
      <c r="AV28" s="336"/>
      <c r="AW28" s="336"/>
      <c r="AX28" s="336"/>
      <c r="AY28" s="342"/>
      <c r="AZ28" s="342"/>
      <c r="BA28" s="342"/>
      <c r="BB28" s="342"/>
      <c r="BC28" s="342"/>
      <c r="BD28" s="342"/>
      <c r="BE28" s="342"/>
      <c r="BF28" s="342"/>
      <c r="BG28" s="342"/>
    </row>
    <row r="29" spans="1:59" s="338" customFormat="1" ht="15.75" x14ac:dyDescent="0.25">
      <c r="A29" s="343" t="s">
        <v>647</v>
      </c>
      <c r="B29" s="344"/>
      <c r="C29" s="344"/>
      <c r="D29" s="344"/>
      <c r="E29" s="344"/>
      <c r="F29" s="344"/>
      <c r="G29" s="344"/>
      <c r="H29" s="344"/>
      <c r="I29" s="344"/>
      <c r="J29" s="344"/>
      <c r="K29" s="344"/>
      <c r="L29" s="344"/>
      <c r="M29" s="344"/>
      <c r="N29" s="345"/>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42"/>
      <c r="AZ29" s="342"/>
      <c r="BA29" s="342"/>
      <c r="BB29" s="342"/>
      <c r="BC29" s="342"/>
      <c r="BD29" s="342"/>
      <c r="BE29" s="342"/>
      <c r="BF29" s="342"/>
      <c r="BG29" s="342"/>
    </row>
    <row r="30" spans="1:59" s="336" customFormat="1" x14ac:dyDescent="0.25">
      <c r="A30" s="336" t="s">
        <v>598</v>
      </c>
      <c r="B30" s="346"/>
      <c r="AY30" s="342"/>
      <c r="AZ30" s="342"/>
      <c r="BA30" s="342"/>
      <c r="BB30" s="342"/>
      <c r="BC30" s="342"/>
      <c r="BD30" s="342"/>
      <c r="BE30" s="342"/>
      <c r="BF30" s="342"/>
      <c r="BG30" s="349"/>
    </row>
    <row r="31" spans="1:59" s="336" customFormat="1" x14ac:dyDescent="0.25">
      <c r="A31" s="336" t="s">
        <v>50</v>
      </c>
      <c r="B31" s="346"/>
      <c r="AY31" s="342"/>
      <c r="AZ31" s="342"/>
      <c r="BA31" s="342"/>
      <c r="BB31" s="342"/>
      <c r="BC31" s="342"/>
      <c r="BD31" s="342"/>
      <c r="BE31" s="342"/>
      <c r="BF31" s="342"/>
      <c r="BG31" s="342"/>
    </row>
  </sheetData>
  <mergeCells count="1">
    <mergeCell ref="AK2:BG2"/>
  </mergeCells>
  <printOptions horizontalCentered="1"/>
  <pageMargins left="0.70866141732283505" right="0.70866141732283505" top="0.74803149606299202" bottom="0.74803149606299202" header="0.31496062992126" footer="0.31496062992126"/>
  <pageSetup paperSize="9"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4"/>
  <sheetViews>
    <sheetView showGridLines="0" zoomScale="90" zoomScaleNormal="90" zoomScaleSheetLayoutView="85" workbookViewId="0">
      <pane xSplit="1" ySplit="134" topLeftCell="B135" activePane="bottomRight" state="frozen"/>
      <selection activeCell="R21" sqref="R21"/>
      <selection pane="topRight" activeCell="R21" sqref="R21"/>
      <selection pane="bottomLeft" activeCell="R21" sqref="R21"/>
      <selection pane="bottomRight" activeCell="R21" sqref="R21"/>
    </sheetView>
  </sheetViews>
  <sheetFormatPr defaultColWidth="9.140625" defaultRowHeight="15" x14ac:dyDescent="0.25"/>
  <cols>
    <col min="1" max="1" width="13.5703125" style="1536" customWidth="1"/>
    <col min="2" max="7" width="15.7109375" style="1536" customWidth="1"/>
    <col min="8" max="16384" width="9.140625" style="1536"/>
  </cols>
  <sheetData>
    <row r="1" spans="1:7" s="1531" customFormat="1" ht="18.600000000000001" customHeight="1" x14ac:dyDescent="0.25">
      <c r="A1" s="3312" t="s">
        <v>1392</v>
      </c>
      <c r="B1" s="3312"/>
      <c r="C1" s="3312"/>
      <c r="D1" s="3312"/>
      <c r="E1" s="3312"/>
      <c r="F1" s="3312"/>
      <c r="G1" s="3312"/>
    </row>
    <row r="2" spans="1:7" ht="15" customHeight="1" thickBot="1" x14ac:dyDescent="0.3">
      <c r="A2" s="1532"/>
      <c r="B2" s="1533"/>
      <c r="C2" s="1533"/>
      <c r="D2" s="1533"/>
      <c r="E2" s="1534"/>
      <c r="F2" s="1534"/>
      <c r="G2" s="1535" t="s">
        <v>1176</v>
      </c>
    </row>
    <row r="3" spans="1:7" ht="18" thickTop="1" thickBot="1" x14ac:dyDescent="0.3">
      <c r="A3" s="1537"/>
      <c r="B3" s="3313" t="s">
        <v>1393</v>
      </c>
      <c r="C3" s="3314"/>
      <c r="D3" s="3315"/>
      <c r="E3" s="3314" t="s">
        <v>1394</v>
      </c>
      <c r="F3" s="3314"/>
      <c r="G3" s="3315"/>
    </row>
    <row r="4" spans="1:7" ht="23.25" customHeight="1" thickTop="1" thickBot="1" x14ac:dyDescent="0.3">
      <c r="A4" s="1538" t="s">
        <v>590</v>
      </c>
      <c r="B4" s="1539" t="s">
        <v>1395</v>
      </c>
      <c r="C4" s="1540" t="s">
        <v>1396</v>
      </c>
      <c r="D4" s="1541" t="s">
        <v>1397</v>
      </c>
      <c r="E4" s="1542" t="s">
        <v>1398</v>
      </c>
      <c r="F4" s="1543" t="s">
        <v>1399</v>
      </c>
      <c r="G4" s="1544" t="s">
        <v>1400</v>
      </c>
    </row>
    <row r="5" spans="1:7" ht="18" hidden="1" customHeight="1" thickTop="1" x14ac:dyDescent="0.25">
      <c r="A5" s="1545">
        <v>39264</v>
      </c>
      <c r="B5" s="1546">
        <v>10.5</v>
      </c>
      <c r="C5" s="1547">
        <v>7.6</v>
      </c>
      <c r="D5" s="1548">
        <v>6.4</v>
      </c>
      <c r="E5" s="1549">
        <v>7.1</v>
      </c>
      <c r="F5" s="1547">
        <v>5.0447389893233385</v>
      </c>
      <c r="G5" s="1548">
        <v>5.3791497041713932</v>
      </c>
    </row>
    <row r="6" spans="1:7" ht="15.75" hidden="1" customHeight="1" x14ac:dyDescent="0.25">
      <c r="A6" s="1545">
        <v>39295</v>
      </c>
      <c r="B6" s="1546">
        <v>10.1</v>
      </c>
      <c r="C6" s="1547">
        <v>7</v>
      </c>
      <c r="D6" s="1548">
        <v>6.2</v>
      </c>
      <c r="E6" s="1549">
        <v>6.8</v>
      </c>
      <c r="F6" s="1547">
        <v>3.660396223215745</v>
      </c>
      <c r="G6" s="1548">
        <v>4.6578413383237649</v>
      </c>
    </row>
    <row r="7" spans="1:7" ht="15.75" hidden="1" customHeight="1" x14ac:dyDescent="0.25">
      <c r="A7" s="1545">
        <v>39326</v>
      </c>
      <c r="B7" s="1546">
        <v>9.6999999999999993</v>
      </c>
      <c r="C7" s="1547">
        <v>6.4</v>
      </c>
      <c r="D7" s="1548">
        <v>6.2</v>
      </c>
      <c r="E7" s="1549">
        <v>7.3</v>
      </c>
      <c r="F7" s="1547">
        <v>4.7259123460996921</v>
      </c>
      <c r="G7" s="1548">
        <v>5.0512072292763222</v>
      </c>
    </row>
    <row r="8" spans="1:7" ht="15.75" hidden="1" customHeight="1" x14ac:dyDescent="0.25">
      <c r="A8" s="1545">
        <v>39356</v>
      </c>
      <c r="B8" s="1546">
        <v>9.4</v>
      </c>
      <c r="C8" s="1547">
        <v>5.9</v>
      </c>
      <c r="D8" s="1548">
        <v>6.1</v>
      </c>
      <c r="E8" s="1549">
        <v>8.4</v>
      </c>
      <c r="F8" s="1547">
        <v>5.0358509954642861</v>
      </c>
      <c r="G8" s="1548">
        <v>5.5418515387933631</v>
      </c>
    </row>
    <row r="9" spans="1:7" ht="15.75" hidden="1" customHeight="1" x14ac:dyDescent="0.25">
      <c r="A9" s="1545">
        <v>39387</v>
      </c>
      <c r="B9" s="1546">
        <v>9.1</v>
      </c>
      <c r="C9" s="1547">
        <v>5.4</v>
      </c>
      <c r="D9" s="1548">
        <v>6</v>
      </c>
      <c r="E9" s="1549">
        <v>8.4</v>
      </c>
      <c r="F9" s="1547">
        <v>5.1075033046994012</v>
      </c>
      <c r="G9" s="1548">
        <v>5.6431344967298624</v>
      </c>
    </row>
    <row r="10" spans="1:7" ht="18" hidden="1" customHeight="1" x14ac:dyDescent="0.25">
      <c r="A10" s="1545">
        <v>39417</v>
      </c>
      <c r="B10" s="1546">
        <v>8.8000000000000007</v>
      </c>
      <c r="C10" s="1547">
        <v>5</v>
      </c>
      <c r="D10" s="1548">
        <v>5.7</v>
      </c>
      <c r="E10" s="1549">
        <v>8.6</v>
      </c>
      <c r="F10" s="1547">
        <v>5.0604430819486623</v>
      </c>
      <c r="G10" s="1548">
        <v>5.591690193063914</v>
      </c>
    </row>
    <row r="11" spans="1:7" ht="15.75" hidden="1" customHeight="1" x14ac:dyDescent="0.25">
      <c r="A11" s="1545">
        <v>39448</v>
      </c>
      <c r="B11" s="1546">
        <v>8.9</v>
      </c>
      <c r="C11" s="1547">
        <v>5.2</v>
      </c>
      <c r="D11" s="1548">
        <v>5.7</v>
      </c>
      <c r="E11" s="1549">
        <v>9.9</v>
      </c>
      <c r="F11" s="1547">
        <v>8.0833099952848819</v>
      </c>
      <c r="G11" s="1548">
        <v>5.8939130096091974</v>
      </c>
    </row>
    <row r="12" spans="1:7" ht="15.75" hidden="1" customHeight="1" x14ac:dyDescent="0.25">
      <c r="A12" s="1545">
        <v>39479</v>
      </c>
      <c r="B12" s="1546">
        <v>9</v>
      </c>
      <c r="C12" s="1547">
        <v>5.5</v>
      </c>
      <c r="D12" s="1548">
        <v>5.7</v>
      </c>
      <c r="E12" s="1549">
        <v>10.1</v>
      </c>
      <c r="F12" s="1547">
        <v>8.1201457581817635</v>
      </c>
      <c r="G12" s="1548">
        <v>5.8769776464297818</v>
      </c>
    </row>
    <row r="13" spans="1:7" ht="15.75" hidden="1" customHeight="1" x14ac:dyDescent="0.25">
      <c r="A13" s="1545">
        <v>39508</v>
      </c>
      <c r="B13" s="1546">
        <v>9</v>
      </c>
      <c r="C13" s="1547">
        <v>5.8</v>
      </c>
      <c r="D13" s="1548">
        <v>5.7</v>
      </c>
      <c r="E13" s="1549">
        <v>9.3000000000000007</v>
      </c>
      <c r="F13" s="1547">
        <v>8.040251592514668</v>
      </c>
      <c r="G13" s="1548">
        <v>5.7638673007165631</v>
      </c>
    </row>
    <row r="14" spans="1:7" ht="15.75" hidden="1" customHeight="1" x14ac:dyDescent="0.25">
      <c r="A14" s="1545">
        <v>39539</v>
      </c>
      <c r="B14" s="1546">
        <v>8.9</v>
      </c>
      <c r="C14" s="1547">
        <v>5.9</v>
      </c>
      <c r="D14" s="1548">
        <v>5.6</v>
      </c>
      <c r="E14" s="1549">
        <v>9.3000000000000007</v>
      </c>
      <c r="F14" s="1547">
        <v>8.9361330582487177</v>
      </c>
      <c r="G14" s="1548">
        <v>5.4932220195048842</v>
      </c>
    </row>
    <row r="15" spans="1:7" ht="15.75" hidden="1" customHeight="1" x14ac:dyDescent="0.25">
      <c r="A15" s="1545">
        <v>39569</v>
      </c>
      <c r="B15" s="1546">
        <v>8.8000000000000007</v>
      </c>
      <c r="C15" s="1547">
        <v>6.2</v>
      </c>
      <c r="D15" s="1548">
        <v>5.6</v>
      </c>
      <c r="E15" s="1549">
        <v>9.8000000000000007</v>
      </c>
      <c r="F15" s="1547">
        <v>9.6577736742990083</v>
      </c>
      <c r="G15" s="1548">
        <v>5.794506306308933</v>
      </c>
    </row>
    <row r="16" spans="1:7" ht="18" hidden="1" customHeight="1" x14ac:dyDescent="0.25">
      <c r="A16" s="1545">
        <v>39600</v>
      </c>
      <c r="B16" s="1546">
        <v>8.8000000000000007</v>
      </c>
      <c r="C16" s="1547">
        <v>6.6</v>
      </c>
      <c r="D16" s="1548">
        <v>5.5</v>
      </c>
      <c r="E16" s="1549">
        <v>9.6999999999999993</v>
      </c>
      <c r="F16" s="1547">
        <v>9.5081961476281673</v>
      </c>
      <c r="G16" s="1548">
        <v>5.6213344566487633</v>
      </c>
    </row>
    <row r="17" spans="1:7" ht="15.75" hidden="1" customHeight="1" x14ac:dyDescent="0.25">
      <c r="A17" s="1545">
        <v>39630</v>
      </c>
      <c r="B17" s="1546">
        <v>9.1</v>
      </c>
      <c r="C17" s="1547">
        <v>7.2</v>
      </c>
      <c r="D17" s="1548">
        <v>5.7</v>
      </c>
      <c r="E17" s="1549">
        <v>11.5</v>
      </c>
      <c r="F17" s="1547">
        <v>9.7841687888659443</v>
      </c>
      <c r="G17" s="1548">
        <v>6.5123230240075047</v>
      </c>
    </row>
    <row r="18" spans="1:7" ht="15.75" hidden="1" customHeight="1" x14ac:dyDescent="0.25">
      <c r="A18" s="1545">
        <v>39661</v>
      </c>
      <c r="B18" s="1546">
        <v>9.5</v>
      </c>
      <c r="C18" s="1547">
        <v>7.8</v>
      </c>
      <c r="D18" s="1548">
        <v>5.9</v>
      </c>
      <c r="E18" s="1549">
        <v>11.7</v>
      </c>
      <c r="F18" s="1547">
        <v>10.993643685765676</v>
      </c>
      <c r="G18" s="1548">
        <v>6.8536562588299876</v>
      </c>
    </row>
    <row r="19" spans="1:7" ht="15.75" hidden="1" customHeight="1" x14ac:dyDescent="0.25">
      <c r="A19" s="1545">
        <v>39692</v>
      </c>
      <c r="B19" s="1546">
        <v>9.8000000000000007</v>
      </c>
      <c r="C19" s="1547">
        <v>8.3000000000000007</v>
      </c>
      <c r="D19" s="1548">
        <v>6</v>
      </c>
      <c r="E19" s="1549">
        <v>10.8</v>
      </c>
      <c r="F19" s="1547">
        <v>9.8195982173374219</v>
      </c>
      <c r="G19" s="1548">
        <v>6.4433775822698935</v>
      </c>
    </row>
    <row r="20" spans="1:7" ht="15.75" hidden="1" customHeight="1" x14ac:dyDescent="0.25">
      <c r="A20" s="1545">
        <v>39722</v>
      </c>
      <c r="B20" s="1546">
        <v>9.9</v>
      </c>
      <c r="C20" s="1547">
        <v>8.5</v>
      </c>
      <c r="D20" s="1548">
        <v>6.1</v>
      </c>
      <c r="E20" s="1549">
        <v>9.6999999999999993</v>
      </c>
      <c r="F20" s="1547">
        <v>8.9465899755739819</v>
      </c>
      <c r="G20" s="1548">
        <v>6.4005280366357997</v>
      </c>
    </row>
    <row r="21" spans="1:7" ht="15.75" hidden="1" customHeight="1" x14ac:dyDescent="0.25">
      <c r="A21" s="1545">
        <v>39753</v>
      </c>
      <c r="B21" s="1546">
        <v>9.9</v>
      </c>
      <c r="C21" s="1547">
        <v>8.6999999999999993</v>
      </c>
      <c r="D21" s="1548">
        <v>6.1</v>
      </c>
      <c r="E21" s="1549">
        <v>8.2713754646840165</v>
      </c>
      <c r="F21" s="1547">
        <v>6.8990683520289142</v>
      </c>
      <c r="G21" s="1548">
        <v>6.3701621367625583</v>
      </c>
    </row>
    <row r="22" spans="1:7" ht="18" hidden="1" customHeight="1" x14ac:dyDescent="0.25">
      <c r="A22" s="1545">
        <v>39783</v>
      </c>
      <c r="B22" s="1546">
        <v>9.6999999999999993</v>
      </c>
      <c r="C22" s="1547">
        <v>8.6999999999999993</v>
      </c>
      <c r="D22" s="1548">
        <v>6.1</v>
      </c>
      <c r="E22" s="1549">
        <v>6.7467652495379005</v>
      </c>
      <c r="F22" s="1547">
        <v>5.9330079144542136</v>
      </c>
      <c r="G22" s="1548">
        <v>6.1671895591780546</v>
      </c>
    </row>
    <row r="23" spans="1:7" ht="15.75" hidden="1" customHeight="1" x14ac:dyDescent="0.25">
      <c r="A23" s="1545">
        <v>39814</v>
      </c>
      <c r="B23" s="1546">
        <v>9.3000000000000007</v>
      </c>
      <c r="C23" s="1547">
        <v>8.4</v>
      </c>
      <c r="D23" s="1548">
        <v>6</v>
      </c>
      <c r="E23" s="1549">
        <v>5.2007299270073082</v>
      </c>
      <c r="F23" s="1547">
        <v>3.9884438505438213</v>
      </c>
      <c r="G23" s="1548">
        <v>5.0258446525900391</v>
      </c>
    </row>
    <row r="24" spans="1:7" ht="15.75" hidden="1" customHeight="1" x14ac:dyDescent="0.25">
      <c r="A24" s="1545">
        <v>39845</v>
      </c>
      <c r="B24" s="1546">
        <v>8.8000000000000007</v>
      </c>
      <c r="C24" s="1547">
        <v>8</v>
      </c>
      <c r="D24" s="1548">
        <v>5.9</v>
      </c>
      <c r="E24" s="1549">
        <v>4.6070460704606964</v>
      </c>
      <c r="F24" s="1547">
        <v>4.2105221514626034</v>
      </c>
      <c r="G24" s="1548">
        <v>4.7818791575772623</v>
      </c>
    </row>
    <row r="25" spans="1:7" ht="15.75" hidden="1" customHeight="1" x14ac:dyDescent="0.25">
      <c r="A25" s="1545">
        <v>39873</v>
      </c>
      <c r="B25" s="1546">
        <v>8.5</v>
      </c>
      <c r="C25" s="1547">
        <v>7.6</v>
      </c>
      <c r="D25" s="1548">
        <v>5.8</v>
      </c>
      <c r="E25" s="1549">
        <v>4.8</v>
      </c>
      <c r="F25" s="1547">
        <v>4.0999999999999996</v>
      </c>
      <c r="G25" s="1548">
        <v>4.8</v>
      </c>
    </row>
    <row r="26" spans="1:7" ht="15.75" hidden="1" customHeight="1" x14ac:dyDescent="0.25">
      <c r="A26" s="1545">
        <v>39904</v>
      </c>
      <c r="B26" s="1546">
        <v>8</v>
      </c>
      <c r="C26" s="1547">
        <v>7.1</v>
      </c>
      <c r="D26" s="1548">
        <v>5.7</v>
      </c>
      <c r="E26" s="1549">
        <v>3.8</v>
      </c>
      <c r="F26" s="1547">
        <v>3.7</v>
      </c>
      <c r="G26" s="1548">
        <v>4.7</v>
      </c>
    </row>
    <row r="27" spans="1:7" ht="15.75" hidden="1" customHeight="1" x14ac:dyDescent="0.25">
      <c r="A27" s="1545">
        <v>39934</v>
      </c>
      <c r="B27" s="1546">
        <v>7.4</v>
      </c>
      <c r="C27" s="1547">
        <v>6.5</v>
      </c>
      <c r="D27" s="1548">
        <v>5.6</v>
      </c>
      <c r="E27" s="1549">
        <v>2.8</v>
      </c>
      <c r="F27" s="1547">
        <v>2.7</v>
      </c>
      <c r="G27" s="1548">
        <v>4.0999999999999996</v>
      </c>
    </row>
    <row r="28" spans="1:7" ht="18" hidden="1" customHeight="1" x14ac:dyDescent="0.25">
      <c r="A28" s="1545">
        <v>39965</v>
      </c>
      <c r="B28" s="1546">
        <v>6.9</v>
      </c>
      <c r="C28" s="1547">
        <v>6.1</v>
      </c>
      <c r="D28" s="1548">
        <v>5.5</v>
      </c>
      <c r="E28" s="1549">
        <v>3.3</v>
      </c>
      <c r="F28" s="1547">
        <v>3.6</v>
      </c>
      <c r="G28" s="1548">
        <v>4.5</v>
      </c>
    </row>
    <row r="29" spans="1:7" ht="15.75" hidden="1" customHeight="1" x14ac:dyDescent="0.25">
      <c r="A29" s="1545">
        <v>39995</v>
      </c>
      <c r="B29" s="1546">
        <v>6.1</v>
      </c>
      <c r="C29" s="1547">
        <v>5.5</v>
      </c>
      <c r="D29" s="1548">
        <v>5.4</v>
      </c>
      <c r="E29" s="1549">
        <v>1.9</v>
      </c>
      <c r="F29" s="1547">
        <v>1.6</v>
      </c>
      <c r="G29" s="1548">
        <v>3.9</v>
      </c>
    </row>
    <row r="30" spans="1:7" ht="15.75" hidden="1" customHeight="1" x14ac:dyDescent="0.25">
      <c r="A30" s="1545">
        <v>40026</v>
      </c>
      <c r="B30" s="1546">
        <v>5.2</v>
      </c>
      <c r="C30" s="1547">
        <v>4.5999999999999996</v>
      </c>
      <c r="D30" s="1548">
        <v>5.0999999999999996</v>
      </c>
      <c r="E30" s="1549">
        <v>1</v>
      </c>
      <c r="F30" s="1547">
        <v>0.7</v>
      </c>
      <c r="G30" s="1548">
        <v>3.5</v>
      </c>
    </row>
    <row r="31" spans="1:7" ht="15.75" hidden="1" customHeight="1" x14ac:dyDescent="0.25">
      <c r="A31" s="1545">
        <v>40057</v>
      </c>
      <c r="B31" s="1546">
        <v>4.4000000000000004</v>
      </c>
      <c r="C31" s="1547">
        <v>3.9</v>
      </c>
      <c r="D31" s="1548">
        <v>4.8</v>
      </c>
      <c r="E31" s="1549">
        <v>0.9</v>
      </c>
      <c r="F31" s="1547">
        <v>1</v>
      </c>
      <c r="G31" s="1548">
        <v>3.3</v>
      </c>
    </row>
    <row r="32" spans="1:7" ht="15.75" hidden="1" customHeight="1" x14ac:dyDescent="0.25">
      <c r="A32" s="1545">
        <v>40087</v>
      </c>
      <c r="B32" s="1546">
        <v>3.6</v>
      </c>
      <c r="C32" s="1547">
        <v>3.2</v>
      </c>
      <c r="D32" s="1548">
        <v>4.5</v>
      </c>
      <c r="E32" s="1549">
        <v>0.1</v>
      </c>
      <c r="F32" s="1547">
        <v>0.2</v>
      </c>
      <c r="G32" s="1548">
        <v>2.7</v>
      </c>
    </row>
    <row r="33" spans="1:7" ht="15.75" hidden="1" customHeight="1" x14ac:dyDescent="0.25">
      <c r="A33" s="1545">
        <v>40118</v>
      </c>
      <c r="B33" s="1546">
        <v>2.9</v>
      </c>
      <c r="C33" s="1547">
        <v>2.7</v>
      </c>
      <c r="D33" s="1548">
        <v>4.0999999999999996</v>
      </c>
      <c r="E33" s="1549">
        <v>0.7</v>
      </c>
      <c r="F33" s="1547">
        <v>1.2</v>
      </c>
      <c r="G33" s="1548">
        <v>2.2999999999999998</v>
      </c>
    </row>
    <row r="34" spans="1:7" ht="18" hidden="1" customHeight="1" x14ac:dyDescent="0.25">
      <c r="A34" s="1545">
        <v>40148</v>
      </c>
      <c r="B34" s="1546">
        <v>2.5</v>
      </c>
      <c r="C34" s="1547">
        <v>2.4</v>
      </c>
      <c r="D34" s="1548">
        <v>3.8</v>
      </c>
      <c r="E34" s="1549">
        <v>1.5</v>
      </c>
      <c r="F34" s="1547">
        <v>2.4</v>
      </c>
      <c r="G34" s="1548">
        <v>2.2000000000000002</v>
      </c>
    </row>
    <row r="35" spans="1:7" ht="15.75" hidden="1" customHeight="1" x14ac:dyDescent="0.25">
      <c r="A35" s="1545">
        <v>40179</v>
      </c>
      <c r="B35" s="1546">
        <v>2.2999999999999998</v>
      </c>
      <c r="C35" s="1547">
        <v>2.4</v>
      </c>
      <c r="D35" s="1548">
        <v>3.6</v>
      </c>
      <c r="E35" s="1549">
        <v>2.5</v>
      </c>
      <c r="F35" s="1547">
        <v>3.3</v>
      </c>
      <c r="G35" s="1548">
        <v>2.6</v>
      </c>
    </row>
    <row r="36" spans="1:7" ht="15.75" hidden="1" customHeight="1" x14ac:dyDescent="0.25">
      <c r="A36" s="1545">
        <v>40210</v>
      </c>
      <c r="B36" s="1546">
        <v>2.1</v>
      </c>
      <c r="C36" s="1547">
        <v>2.2999999999999998</v>
      </c>
      <c r="D36" s="1548">
        <v>3.4</v>
      </c>
      <c r="E36" s="1549">
        <v>2.4</v>
      </c>
      <c r="F36" s="1547">
        <v>3.2</v>
      </c>
      <c r="G36" s="1548">
        <v>2.2999999999999998</v>
      </c>
    </row>
    <row r="37" spans="1:7" ht="15.75" hidden="1" customHeight="1" x14ac:dyDescent="0.25">
      <c r="A37" s="1545">
        <v>40238</v>
      </c>
      <c r="B37" s="1546">
        <v>1.9</v>
      </c>
      <c r="C37" s="1547">
        <v>2.2000000000000002</v>
      </c>
      <c r="D37" s="1548">
        <v>3.2</v>
      </c>
      <c r="E37" s="1549">
        <v>2.2999999999999998</v>
      </c>
      <c r="F37" s="1547">
        <v>3.3</v>
      </c>
      <c r="G37" s="1548">
        <v>2.2000000000000002</v>
      </c>
    </row>
    <row r="38" spans="1:7" ht="15.75" hidden="1" customHeight="1" x14ac:dyDescent="0.25">
      <c r="A38" s="1545">
        <v>40269</v>
      </c>
      <c r="B38" s="1546">
        <v>1.8</v>
      </c>
      <c r="C38" s="1547">
        <v>2.2000000000000002</v>
      </c>
      <c r="D38" s="1548">
        <v>3</v>
      </c>
      <c r="E38" s="1549">
        <v>2.7</v>
      </c>
      <c r="F38" s="1547">
        <v>3.2</v>
      </c>
      <c r="G38" s="1548">
        <v>2.1</v>
      </c>
    </row>
    <row r="39" spans="1:7" ht="15.75" hidden="1" customHeight="1" x14ac:dyDescent="0.25">
      <c r="A39" s="1545">
        <v>40299</v>
      </c>
      <c r="B39" s="1546">
        <v>1.8</v>
      </c>
      <c r="C39" s="1547">
        <v>2.2000000000000002</v>
      </c>
      <c r="D39" s="1548">
        <v>2.8</v>
      </c>
      <c r="E39" s="1549">
        <v>2.5</v>
      </c>
      <c r="F39" s="1547">
        <v>2.8</v>
      </c>
      <c r="G39" s="1548">
        <v>2.2000000000000002</v>
      </c>
    </row>
    <row r="40" spans="1:7" ht="18" hidden="1" customHeight="1" x14ac:dyDescent="0.25">
      <c r="A40" s="1545">
        <v>40330</v>
      </c>
      <c r="B40" s="1546">
        <v>1.7</v>
      </c>
      <c r="C40" s="1547">
        <v>2.2000000000000002</v>
      </c>
      <c r="D40" s="1548">
        <v>2.6</v>
      </c>
      <c r="E40" s="1549">
        <v>2.4</v>
      </c>
      <c r="F40" s="1547">
        <v>3</v>
      </c>
      <c r="G40" s="1548">
        <v>2.4</v>
      </c>
    </row>
    <row r="41" spans="1:7" ht="15.75" hidden="1" customHeight="1" x14ac:dyDescent="0.25">
      <c r="A41" s="1545">
        <v>40360</v>
      </c>
      <c r="B41" s="1546">
        <v>1.8</v>
      </c>
      <c r="C41" s="1547">
        <v>2.2000000000000002</v>
      </c>
      <c r="D41" s="1548">
        <v>2.5</v>
      </c>
      <c r="E41" s="1549">
        <v>2</v>
      </c>
      <c r="F41" s="1547">
        <v>1.7</v>
      </c>
      <c r="G41" s="1548">
        <v>2.7</v>
      </c>
    </row>
    <row r="42" spans="1:7" ht="15.75" hidden="1" customHeight="1" x14ac:dyDescent="0.25">
      <c r="A42" s="1545">
        <v>40391</v>
      </c>
      <c r="B42" s="1546">
        <v>1.9</v>
      </c>
      <c r="C42" s="1547">
        <v>2.4</v>
      </c>
      <c r="D42" s="1548">
        <v>2.5</v>
      </c>
      <c r="E42" s="1549">
        <v>2.6</v>
      </c>
      <c r="F42" s="1547">
        <v>3.2</v>
      </c>
      <c r="G42" s="1548">
        <v>3</v>
      </c>
    </row>
    <row r="43" spans="1:7" ht="15.75" hidden="1" customHeight="1" x14ac:dyDescent="0.25">
      <c r="A43" s="1545">
        <v>40422</v>
      </c>
      <c r="B43" s="1546">
        <v>2</v>
      </c>
      <c r="C43" s="1547">
        <v>2.4</v>
      </c>
      <c r="D43" s="1548">
        <v>2.5</v>
      </c>
      <c r="E43" s="1549">
        <v>2.5</v>
      </c>
      <c r="F43" s="1547">
        <v>1.9</v>
      </c>
      <c r="G43" s="1548">
        <v>3</v>
      </c>
    </row>
    <row r="44" spans="1:7" ht="15.75" hidden="1" customHeight="1" x14ac:dyDescent="0.25">
      <c r="A44" s="1545">
        <v>40452</v>
      </c>
      <c r="B44" s="1546">
        <v>2.2999999999999998</v>
      </c>
      <c r="C44" s="1547">
        <v>2.7</v>
      </c>
      <c r="D44" s="1548">
        <v>2.5</v>
      </c>
      <c r="E44" s="1549">
        <v>3.2</v>
      </c>
      <c r="F44" s="1547">
        <v>3.3</v>
      </c>
      <c r="G44" s="1548">
        <v>3.3</v>
      </c>
    </row>
    <row r="45" spans="1:7" ht="15.75" hidden="1" customHeight="1" x14ac:dyDescent="0.25">
      <c r="A45" s="1545">
        <v>40483</v>
      </c>
      <c r="B45" s="1546">
        <v>2.5</v>
      </c>
      <c r="C45" s="1547">
        <v>2.9</v>
      </c>
      <c r="D45" s="1548">
        <v>2.6</v>
      </c>
      <c r="E45" s="1549">
        <v>3.9</v>
      </c>
      <c r="F45" s="1547">
        <v>3.7</v>
      </c>
      <c r="G45" s="1548">
        <v>3.1</v>
      </c>
    </row>
    <row r="46" spans="1:7" ht="18" hidden="1" customHeight="1" x14ac:dyDescent="0.25">
      <c r="A46" s="1545">
        <v>40513</v>
      </c>
      <c r="B46" s="1546">
        <v>2.9</v>
      </c>
      <c r="C46" s="1547">
        <v>3.2</v>
      </c>
      <c r="D46" s="1548">
        <v>2.8</v>
      </c>
      <c r="E46" s="1549">
        <v>6.1</v>
      </c>
      <c r="F46" s="1547">
        <v>5.0999999999999996</v>
      </c>
      <c r="G46" s="1548">
        <v>4.4000000000000004</v>
      </c>
    </row>
    <row r="47" spans="1:7" ht="15.75" hidden="1" customHeight="1" x14ac:dyDescent="0.25">
      <c r="A47" s="1545">
        <v>40544</v>
      </c>
      <c r="B47" s="1546">
        <v>3.3</v>
      </c>
      <c r="C47" s="1547">
        <v>3.4</v>
      </c>
      <c r="D47" s="1548">
        <v>3</v>
      </c>
      <c r="E47" s="1549">
        <v>6.4</v>
      </c>
      <c r="F47" s="1547">
        <v>6.2</v>
      </c>
      <c r="G47" s="1548">
        <v>4.8</v>
      </c>
    </row>
    <row r="48" spans="1:7" ht="15.75" hidden="1" customHeight="1" x14ac:dyDescent="0.25">
      <c r="A48" s="1545">
        <v>40575</v>
      </c>
      <c r="B48" s="1546">
        <v>3.6</v>
      </c>
      <c r="C48" s="1547">
        <v>3.7</v>
      </c>
      <c r="D48" s="1548">
        <v>3.2</v>
      </c>
      <c r="E48" s="1549">
        <v>6.8</v>
      </c>
      <c r="F48" s="1547">
        <v>6.4</v>
      </c>
      <c r="G48" s="1548">
        <v>5.0999999999999996</v>
      </c>
    </row>
    <row r="49" spans="1:7" ht="15.75" hidden="1" customHeight="1" x14ac:dyDescent="0.25">
      <c r="A49" s="1545">
        <v>40603</v>
      </c>
      <c r="B49" s="1546">
        <v>4</v>
      </c>
      <c r="C49" s="1547">
        <v>4</v>
      </c>
      <c r="D49" s="1548">
        <v>3.5</v>
      </c>
      <c r="E49" s="1549">
        <v>7.2</v>
      </c>
      <c r="F49" s="1547">
        <v>7</v>
      </c>
      <c r="G49" s="1548">
        <v>5.4</v>
      </c>
    </row>
    <row r="50" spans="1:7" ht="15.75" hidden="1" customHeight="1" x14ac:dyDescent="0.25">
      <c r="A50" s="1545">
        <v>40634</v>
      </c>
      <c r="B50" s="1546">
        <v>4.4000000000000004</v>
      </c>
      <c r="C50" s="1547">
        <v>4.3</v>
      </c>
      <c r="D50" s="1548">
        <v>3.8</v>
      </c>
      <c r="E50" s="1549">
        <v>7</v>
      </c>
      <c r="F50" s="1547">
        <v>6.6</v>
      </c>
      <c r="G50" s="1548">
        <v>6</v>
      </c>
    </row>
    <row r="51" spans="1:7" ht="15.75" hidden="1" customHeight="1" x14ac:dyDescent="0.25">
      <c r="A51" s="1545">
        <v>40664</v>
      </c>
      <c r="B51" s="1546">
        <v>4.8</v>
      </c>
      <c r="C51" s="1547">
        <v>4.5999999999999996</v>
      </c>
      <c r="D51" s="1548">
        <v>4.0999999999999996</v>
      </c>
      <c r="E51" s="1549">
        <v>7.1</v>
      </c>
      <c r="F51" s="1547">
        <v>7</v>
      </c>
      <c r="G51" s="1548">
        <v>5.8</v>
      </c>
    </row>
    <row r="52" spans="1:7" ht="18" hidden="1" customHeight="1" x14ac:dyDescent="0.25">
      <c r="A52" s="1545">
        <v>40695</v>
      </c>
      <c r="B52" s="1546">
        <v>5.0999999999999996</v>
      </c>
      <c r="C52" s="1547">
        <v>4.8</v>
      </c>
      <c r="D52" s="1548">
        <v>4.3</v>
      </c>
      <c r="E52" s="1549">
        <v>6.6</v>
      </c>
      <c r="F52" s="1547">
        <v>5.9</v>
      </c>
      <c r="G52" s="1548">
        <v>5.3</v>
      </c>
    </row>
    <row r="53" spans="1:7" ht="15.75" hidden="1" customHeight="1" x14ac:dyDescent="0.25">
      <c r="A53" s="1545">
        <v>40725</v>
      </c>
      <c r="B53" s="1546">
        <v>5.5</v>
      </c>
      <c r="C53" s="1547">
        <v>5.2</v>
      </c>
      <c r="D53" s="1548">
        <v>4.5</v>
      </c>
      <c r="E53" s="1549">
        <v>6.7</v>
      </c>
      <c r="F53" s="1547">
        <v>6.4</v>
      </c>
      <c r="G53" s="1548">
        <v>4.9000000000000004</v>
      </c>
    </row>
    <row r="54" spans="1:7" ht="15.75" hidden="1" customHeight="1" x14ac:dyDescent="0.25">
      <c r="A54" s="1545">
        <v>40756</v>
      </c>
      <c r="B54" s="1546">
        <v>5.8</v>
      </c>
      <c r="C54" s="1547">
        <v>5.5</v>
      </c>
      <c r="D54" s="1548">
        <v>4.7</v>
      </c>
      <c r="E54" s="1549">
        <v>6.5</v>
      </c>
      <c r="F54" s="1547">
        <v>5.7</v>
      </c>
      <c r="G54" s="1548">
        <v>4.8</v>
      </c>
    </row>
    <row r="55" spans="1:7" ht="15.75" hidden="1" customHeight="1" x14ac:dyDescent="0.25">
      <c r="A55" s="1545">
        <v>40787</v>
      </c>
      <c r="B55" s="1546">
        <v>6.2</v>
      </c>
      <c r="C55" s="1547">
        <v>5.8</v>
      </c>
      <c r="D55" s="1548">
        <v>4.8</v>
      </c>
      <c r="E55" s="1549">
        <v>6.3</v>
      </c>
      <c r="F55" s="1547">
        <v>5.9</v>
      </c>
      <c r="G55" s="1548">
        <v>4.0999999999999996</v>
      </c>
    </row>
    <row r="56" spans="1:7" ht="15.75" hidden="1" customHeight="1" x14ac:dyDescent="0.25">
      <c r="A56" s="1545">
        <v>40817</v>
      </c>
      <c r="B56" s="1546">
        <v>6.4</v>
      </c>
      <c r="C56" s="1547">
        <v>5.9</v>
      </c>
      <c r="D56" s="1548">
        <v>4.8</v>
      </c>
      <c r="E56" s="1549">
        <v>6</v>
      </c>
      <c r="F56" s="1547">
        <v>5.3</v>
      </c>
      <c r="G56" s="1548">
        <v>3.9</v>
      </c>
    </row>
    <row r="57" spans="1:7" ht="15.75" hidden="1" customHeight="1" x14ac:dyDescent="0.25">
      <c r="A57" s="1545">
        <v>40848</v>
      </c>
      <c r="B57" s="1546">
        <v>6.6</v>
      </c>
      <c r="C57" s="1547">
        <v>6.1</v>
      </c>
      <c r="D57" s="1548">
        <v>4.9000000000000004</v>
      </c>
      <c r="E57" s="1549">
        <v>7</v>
      </c>
      <c r="F57" s="1547">
        <v>5.5</v>
      </c>
      <c r="G57" s="1548">
        <v>4.0999999999999996</v>
      </c>
    </row>
    <row r="58" spans="1:7" ht="18" hidden="1" customHeight="1" x14ac:dyDescent="0.25">
      <c r="A58" s="1545">
        <v>40878</v>
      </c>
      <c r="B58" s="1546">
        <v>6.5</v>
      </c>
      <c r="C58" s="1547">
        <v>6</v>
      </c>
      <c r="D58" s="1548">
        <v>4.8</v>
      </c>
      <c r="E58" s="1549">
        <v>4.8</v>
      </c>
      <c r="F58" s="1547">
        <v>3.8</v>
      </c>
      <c r="G58" s="1548">
        <v>3</v>
      </c>
    </row>
    <row r="59" spans="1:7" ht="15.75" hidden="1" customHeight="1" x14ac:dyDescent="0.25">
      <c r="A59" s="1545">
        <v>40909</v>
      </c>
      <c r="B59" s="1546">
        <v>6.4</v>
      </c>
      <c r="C59" s="1547">
        <v>5.8</v>
      </c>
      <c r="D59" s="1548">
        <v>4.5999999999999996</v>
      </c>
      <c r="E59" s="1549">
        <v>4.8</v>
      </c>
      <c r="F59" s="1547">
        <v>4.2</v>
      </c>
      <c r="G59" s="1548">
        <v>3.4</v>
      </c>
    </row>
    <row r="60" spans="1:7" ht="15.75" hidden="1" customHeight="1" x14ac:dyDescent="0.25">
      <c r="A60" s="1545">
        <v>40940</v>
      </c>
      <c r="B60" s="1546">
        <v>6.2</v>
      </c>
      <c r="C60" s="1547">
        <v>5.6</v>
      </c>
      <c r="D60" s="1548">
        <v>4.5</v>
      </c>
      <c r="E60" s="1549">
        <v>4.0999999999999996</v>
      </c>
      <c r="F60" s="1547">
        <v>3.6</v>
      </c>
      <c r="G60" s="1548">
        <v>3.4</v>
      </c>
    </row>
    <row r="61" spans="1:7" ht="15.75" hidden="1" customHeight="1" x14ac:dyDescent="0.25">
      <c r="A61" s="1545">
        <v>40969</v>
      </c>
      <c r="B61" s="1546">
        <v>5.9</v>
      </c>
      <c r="C61" s="1547">
        <v>5.3</v>
      </c>
      <c r="D61" s="1548">
        <v>4.3</v>
      </c>
      <c r="E61" s="1549">
        <v>3.8</v>
      </c>
      <c r="F61" s="1547">
        <v>3.4</v>
      </c>
      <c r="G61" s="1548">
        <v>3.3</v>
      </c>
    </row>
    <row r="62" spans="1:7" ht="15.75" hidden="1" customHeight="1" x14ac:dyDescent="0.25">
      <c r="A62" s="1545">
        <v>41000</v>
      </c>
      <c r="B62" s="1546">
        <v>5.6</v>
      </c>
      <c r="C62" s="1547">
        <v>5</v>
      </c>
      <c r="D62" s="1548">
        <v>4.0999999999999996</v>
      </c>
      <c r="E62" s="1549">
        <v>3.8</v>
      </c>
      <c r="F62" s="1547">
        <v>3.1</v>
      </c>
      <c r="G62" s="1548">
        <v>2.8</v>
      </c>
    </row>
    <row r="63" spans="1:7" ht="15.75" hidden="1" customHeight="1" x14ac:dyDescent="0.25">
      <c r="A63" s="1545">
        <v>41030</v>
      </c>
      <c r="B63" s="1546">
        <v>5.3</v>
      </c>
      <c r="C63" s="1547">
        <v>4.5999999999999996</v>
      </c>
      <c r="D63" s="1548">
        <v>3.8</v>
      </c>
      <c r="E63" s="1549">
        <v>3.8</v>
      </c>
      <c r="F63" s="1547">
        <v>3.1</v>
      </c>
      <c r="G63" s="1548">
        <v>2.8</v>
      </c>
    </row>
    <row r="64" spans="1:7" ht="18" hidden="1" customHeight="1" x14ac:dyDescent="0.25">
      <c r="A64" s="1545">
        <v>41061</v>
      </c>
      <c r="B64" s="1546">
        <v>5.0999999999999996</v>
      </c>
      <c r="C64" s="1547">
        <v>4.4000000000000004</v>
      </c>
      <c r="D64" s="1548">
        <v>3.6</v>
      </c>
      <c r="E64" s="1549">
        <v>3.9</v>
      </c>
      <c r="F64" s="1547">
        <v>3.1</v>
      </c>
      <c r="G64" s="1548">
        <v>2.7</v>
      </c>
    </row>
    <row r="65" spans="1:7" ht="15.75" hidden="1" customHeight="1" x14ac:dyDescent="0.25">
      <c r="A65" s="1545">
        <v>41091</v>
      </c>
      <c r="B65" s="1546">
        <v>4.9000000000000004</v>
      </c>
      <c r="C65" s="1547">
        <v>4.0999999999999996</v>
      </c>
      <c r="D65" s="1548">
        <v>3.4</v>
      </c>
      <c r="E65" s="1549">
        <v>3.7</v>
      </c>
      <c r="F65" s="1547">
        <v>3</v>
      </c>
      <c r="G65" s="1548">
        <v>2.8</v>
      </c>
    </row>
    <row r="66" spans="1:7" ht="15.75" hidden="1" customHeight="1" x14ac:dyDescent="0.25">
      <c r="A66" s="1545">
        <v>41122</v>
      </c>
      <c r="B66" s="1546">
        <v>4.5999999999999996</v>
      </c>
      <c r="C66" s="1547">
        <v>3.9</v>
      </c>
      <c r="D66" s="1548">
        <v>3.2</v>
      </c>
      <c r="E66" s="1549">
        <v>3.7</v>
      </c>
      <c r="F66" s="1547">
        <v>3</v>
      </c>
      <c r="G66" s="1548">
        <v>2.7</v>
      </c>
    </row>
    <row r="67" spans="1:7" ht="15.75" hidden="1" customHeight="1" x14ac:dyDescent="0.25">
      <c r="A67" s="1545">
        <v>41153</v>
      </c>
      <c r="B67" s="1546">
        <v>4.4000000000000004</v>
      </c>
      <c r="C67" s="1547">
        <v>3.7</v>
      </c>
      <c r="D67" s="1548">
        <v>3.2</v>
      </c>
      <c r="E67" s="1549">
        <v>3.9</v>
      </c>
      <c r="F67" s="1547">
        <v>3.4</v>
      </c>
      <c r="G67" s="1548">
        <v>3.3</v>
      </c>
    </row>
    <row r="68" spans="1:7" ht="15.75" hidden="1" customHeight="1" x14ac:dyDescent="0.25">
      <c r="A68" s="1545">
        <v>41183</v>
      </c>
      <c r="B68" s="1546">
        <v>4.3</v>
      </c>
      <c r="C68" s="1547">
        <v>3.6</v>
      </c>
      <c r="D68" s="1548">
        <v>3.1</v>
      </c>
      <c r="E68" s="1549">
        <v>4.2</v>
      </c>
      <c r="F68" s="1547">
        <v>3.6</v>
      </c>
      <c r="G68" s="1548">
        <v>3.5</v>
      </c>
    </row>
    <row r="69" spans="1:7" ht="15.75" hidden="1" customHeight="1" x14ac:dyDescent="0.25">
      <c r="A69" s="1545">
        <v>41214</v>
      </c>
      <c r="B69" s="1546">
        <v>4</v>
      </c>
      <c r="C69" s="1547">
        <v>3.4</v>
      </c>
      <c r="D69" s="1548">
        <v>3.1</v>
      </c>
      <c r="E69" s="1549">
        <v>3.1</v>
      </c>
      <c r="F69" s="1547">
        <v>3.2</v>
      </c>
      <c r="G69" s="1548">
        <v>3</v>
      </c>
    </row>
    <row r="70" spans="1:7" ht="18" hidden="1" customHeight="1" x14ac:dyDescent="0.25">
      <c r="A70" s="1545">
        <v>41244</v>
      </c>
      <c r="B70" s="1546">
        <v>3.9</v>
      </c>
      <c r="C70" s="1547">
        <v>3.3</v>
      </c>
      <c r="D70" s="1548">
        <v>3</v>
      </c>
      <c r="E70" s="1549">
        <v>3.2</v>
      </c>
      <c r="F70" s="1547">
        <v>3.2</v>
      </c>
      <c r="G70" s="1548">
        <v>3</v>
      </c>
    </row>
    <row r="71" spans="1:7" ht="15.75" hidden="1" customHeight="1" x14ac:dyDescent="0.25">
      <c r="A71" s="1545">
        <v>41275</v>
      </c>
      <c r="B71" s="1546">
        <v>3.7</v>
      </c>
      <c r="C71" s="1547">
        <v>3.2</v>
      </c>
      <c r="D71" s="1548">
        <v>3</v>
      </c>
      <c r="E71" s="1549">
        <v>2.9</v>
      </c>
      <c r="F71" s="1547">
        <v>2.2000000000000002</v>
      </c>
      <c r="G71" s="1548">
        <v>2.6</v>
      </c>
    </row>
    <row r="72" spans="1:7" ht="15.75" hidden="1" customHeight="1" x14ac:dyDescent="0.25">
      <c r="A72" s="1545">
        <v>41306</v>
      </c>
      <c r="B72" s="1546">
        <v>3.6</v>
      </c>
      <c r="C72" s="1547">
        <v>3</v>
      </c>
      <c r="D72" s="1548">
        <v>2.9</v>
      </c>
      <c r="E72" s="1549">
        <v>3.6</v>
      </c>
      <c r="F72" s="1547">
        <v>2.2000000000000002</v>
      </c>
      <c r="G72" s="1548">
        <v>2.6</v>
      </c>
    </row>
    <row r="73" spans="1:7" ht="15.75" hidden="1" customHeight="1" x14ac:dyDescent="0.25">
      <c r="A73" s="1545">
        <v>41334</v>
      </c>
      <c r="B73" s="1546">
        <v>3.6</v>
      </c>
      <c r="C73" s="1547">
        <v>3</v>
      </c>
      <c r="D73" s="1548">
        <v>2.9</v>
      </c>
      <c r="E73" s="1549">
        <v>3.6</v>
      </c>
      <c r="F73" s="1547">
        <v>2.7</v>
      </c>
      <c r="G73" s="1548">
        <v>2.7</v>
      </c>
    </row>
    <row r="74" spans="1:7" ht="15.75" hidden="1" customHeight="1" x14ac:dyDescent="0.25">
      <c r="A74" s="1545">
        <v>41365</v>
      </c>
      <c r="B74" s="1546">
        <v>3.6</v>
      </c>
      <c r="C74" s="1547">
        <v>2.9</v>
      </c>
      <c r="D74" s="1548">
        <v>2.8</v>
      </c>
      <c r="E74" s="1549">
        <v>3.8</v>
      </c>
      <c r="F74" s="1547">
        <v>2.6</v>
      </c>
      <c r="G74" s="1548">
        <v>2.6</v>
      </c>
    </row>
    <row r="75" spans="1:7" ht="15.75" hidden="1" customHeight="1" x14ac:dyDescent="0.25">
      <c r="A75" s="1545">
        <v>41395</v>
      </c>
      <c r="B75" s="1546">
        <v>3.6</v>
      </c>
      <c r="C75" s="1547">
        <v>2.9</v>
      </c>
      <c r="D75" s="1548">
        <v>2.8</v>
      </c>
      <c r="E75" s="1549">
        <v>3.7</v>
      </c>
      <c r="F75" s="1547">
        <v>2.6</v>
      </c>
      <c r="G75" s="1548">
        <v>2.5</v>
      </c>
    </row>
    <row r="76" spans="1:7" ht="18" hidden="1" customHeight="1" x14ac:dyDescent="0.25">
      <c r="A76" s="1545">
        <v>41426</v>
      </c>
      <c r="B76" s="1546">
        <v>3.6</v>
      </c>
      <c r="C76" s="1547">
        <v>2.8</v>
      </c>
      <c r="D76" s="1548">
        <v>2.8</v>
      </c>
      <c r="E76" s="1549">
        <v>3.6</v>
      </c>
      <c r="F76" s="1547">
        <v>2.5</v>
      </c>
      <c r="G76" s="1548">
        <v>2.4</v>
      </c>
    </row>
    <row r="77" spans="1:7" ht="15.75" hidden="1" customHeight="1" x14ac:dyDescent="0.25">
      <c r="A77" s="1545">
        <v>41456</v>
      </c>
      <c r="B77" s="1546">
        <v>3.6</v>
      </c>
      <c r="C77" s="1547">
        <v>2.8</v>
      </c>
      <c r="D77" s="1548">
        <v>2.8</v>
      </c>
      <c r="E77" s="1549">
        <v>3.6</v>
      </c>
      <c r="F77" s="1547">
        <v>2.7</v>
      </c>
      <c r="G77" s="1548">
        <v>2.5</v>
      </c>
    </row>
    <row r="78" spans="1:7" ht="15.75" hidden="1" customHeight="1" x14ac:dyDescent="0.25">
      <c r="A78" s="1545">
        <v>41487</v>
      </c>
      <c r="B78" s="1546">
        <v>3.5</v>
      </c>
      <c r="C78" s="1547">
        <v>2.8</v>
      </c>
      <c r="D78" s="1548">
        <v>2.7</v>
      </c>
      <c r="E78" s="1549">
        <v>3.1</v>
      </c>
      <c r="F78" s="1547">
        <v>2.6</v>
      </c>
      <c r="G78" s="1548">
        <v>2.2999999999999998</v>
      </c>
    </row>
    <row r="79" spans="1:7" ht="15.75" hidden="1" customHeight="1" x14ac:dyDescent="0.25">
      <c r="A79" s="1545">
        <v>41518</v>
      </c>
      <c r="B79" s="1546">
        <v>3.5</v>
      </c>
      <c r="C79" s="1547">
        <v>2.7</v>
      </c>
      <c r="D79" s="1548">
        <v>2.7</v>
      </c>
      <c r="E79" s="1549">
        <v>3.3</v>
      </c>
      <c r="F79" s="1547">
        <v>2.6</v>
      </c>
      <c r="G79" s="1548">
        <v>2.2000000000000002</v>
      </c>
    </row>
    <row r="80" spans="1:7" ht="15.75" hidden="1" customHeight="1" x14ac:dyDescent="0.25">
      <c r="A80" s="1545">
        <v>41548</v>
      </c>
      <c r="B80" s="1546">
        <v>3.4</v>
      </c>
      <c r="C80" s="1547">
        <v>2.6</v>
      </c>
      <c r="D80" s="1548">
        <v>2.6</v>
      </c>
      <c r="E80" s="1549">
        <v>3.4</v>
      </c>
      <c r="F80" s="1547">
        <v>2.6</v>
      </c>
      <c r="G80" s="1548">
        <v>2.2999999999999998</v>
      </c>
    </row>
    <row r="81" spans="1:7" ht="15.75" hidden="1" customHeight="1" x14ac:dyDescent="0.25">
      <c r="A81" s="1545">
        <v>41579</v>
      </c>
      <c r="B81" s="1546">
        <v>3.5</v>
      </c>
      <c r="C81" s="1547">
        <v>2.6</v>
      </c>
      <c r="D81" s="1548">
        <v>2.5</v>
      </c>
      <c r="E81" s="1549">
        <v>3.9</v>
      </c>
      <c r="F81" s="1547">
        <v>3</v>
      </c>
      <c r="G81" s="1548">
        <v>2.9</v>
      </c>
    </row>
    <row r="82" spans="1:7" ht="18" hidden="1" customHeight="1" x14ac:dyDescent="0.25">
      <c r="A82" s="1545">
        <v>41609</v>
      </c>
      <c r="B82" s="1546">
        <v>3.5</v>
      </c>
      <c r="C82" s="1547">
        <v>2.6</v>
      </c>
      <c r="D82" s="1548">
        <v>2.6</v>
      </c>
      <c r="E82" s="1549">
        <v>4</v>
      </c>
      <c r="F82" s="1547">
        <v>3.3</v>
      </c>
      <c r="G82" s="1548">
        <v>3.2</v>
      </c>
    </row>
    <row r="83" spans="1:7" ht="15.75" hidden="1" customHeight="1" x14ac:dyDescent="0.25">
      <c r="A83" s="1545">
        <v>41640</v>
      </c>
      <c r="B83" s="1546">
        <v>3.7</v>
      </c>
      <c r="C83" s="1547">
        <v>2.8</v>
      </c>
      <c r="D83" s="1548">
        <v>2.6</v>
      </c>
      <c r="E83" s="1549">
        <v>5.0999999999999996</v>
      </c>
      <c r="F83" s="1547">
        <v>3.6</v>
      </c>
      <c r="G83" s="1548">
        <v>3.4</v>
      </c>
    </row>
    <row r="84" spans="1:7" ht="15.75" hidden="1" customHeight="1" x14ac:dyDescent="0.25">
      <c r="A84" s="1545">
        <v>41671</v>
      </c>
      <c r="B84" s="1546">
        <v>3.9</v>
      </c>
      <c r="C84" s="1547">
        <v>2.9</v>
      </c>
      <c r="D84" s="1548">
        <v>2.7</v>
      </c>
      <c r="E84" s="1549">
        <v>5.6</v>
      </c>
      <c r="F84" s="1547">
        <v>3.5</v>
      </c>
      <c r="G84" s="1548">
        <v>3.2</v>
      </c>
    </row>
    <row r="85" spans="1:7" ht="15.75" hidden="1" customHeight="1" x14ac:dyDescent="0.25">
      <c r="A85" s="1545">
        <v>41699</v>
      </c>
      <c r="B85" s="1546">
        <v>4</v>
      </c>
      <c r="C85" s="1547">
        <v>2.9</v>
      </c>
      <c r="D85" s="1548">
        <v>2.7</v>
      </c>
      <c r="E85" s="1549">
        <v>4.5</v>
      </c>
      <c r="F85" s="1547">
        <v>2.7</v>
      </c>
      <c r="G85" s="1548">
        <v>3.1</v>
      </c>
    </row>
    <row r="86" spans="1:7" ht="15.75" hidden="1" customHeight="1" x14ac:dyDescent="0.25">
      <c r="A86" s="1545">
        <v>41730</v>
      </c>
      <c r="B86" s="1546">
        <v>4</v>
      </c>
      <c r="C86" s="1547">
        <v>2.9</v>
      </c>
      <c r="D86" s="1548">
        <v>2.8</v>
      </c>
      <c r="E86" s="1549">
        <v>4.2</v>
      </c>
      <c r="F86" s="1547">
        <v>2.8</v>
      </c>
      <c r="G86" s="1548">
        <v>3.3</v>
      </c>
    </row>
    <row r="87" spans="1:7" ht="15.75" hidden="1" customHeight="1" x14ac:dyDescent="0.25">
      <c r="A87" s="1545">
        <v>41760</v>
      </c>
      <c r="B87" s="1546">
        <v>4</v>
      </c>
      <c r="C87" s="1547">
        <v>2.9</v>
      </c>
      <c r="D87" s="1548">
        <v>2.9</v>
      </c>
      <c r="E87" s="1549">
        <v>3.4</v>
      </c>
      <c r="F87" s="1547">
        <v>2.9</v>
      </c>
      <c r="G87" s="1548">
        <v>3.4</v>
      </c>
    </row>
    <row r="88" spans="1:7" ht="18" hidden="1" customHeight="1" x14ac:dyDescent="0.25">
      <c r="A88" s="1545">
        <v>41791</v>
      </c>
      <c r="B88" s="1546">
        <v>4</v>
      </c>
      <c r="C88" s="1547">
        <v>2.9</v>
      </c>
      <c r="D88" s="1548">
        <v>2.9</v>
      </c>
      <c r="E88" s="1549">
        <v>3.3</v>
      </c>
      <c r="F88" s="1547">
        <v>2.7</v>
      </c>
      <c r="G88" s="1548">
        <v>3.2</v>
      </c>
    </row>
    <row r="89" spans="1:7" ht="15.75" hidden="1" customHeight="1" x14ac:dyDescent="0.25">
      <c r="A89" s="1545">
        <v>41821</v>
      </c>
      <c r="B89" s="1546">
        <v>3.9</v>
      </c>
      <c r="C89" s="1547">
        <v>2.9</v>
      </c>
      <c r="D89" s="1548">
        <v>3</v>
      </c>
      <c r="E89" s="1549">
        <v>3.1</v>
      </c>
      <c r="F89" s="1547">
        <v>2.7</v>
      </c>
      <c r="G89" s="1548">
        <v>3.2</v>
      </c>
    </row>
    <row r="90" spans="1:7" ht="15.75" hidden="1" customHeight="1" x14ac:dyDescent="0.25">
      <c r="A90" s="1545">
        <v>41852</v>
      </c>
      <c r="B90" s="1546">
        <v>4</v>
      </c>
      <c r="C90" s="1547">
        <v>2.9</v>
      </c>
      <c r="D90" s="1548">
        <v>3.1</v>
      </c>
      <c r="E90" s="1549">
        <v>3.8</v>
      </c>
      <c r="F90" s="1547">
        <v>2.7</v>
      </c>
      <c r="G90" s="1548">
        <v>3.5</v>
      </c>
    </row>
    <row r="91" spans="1:7" ht="15.75" hidden="1" customHeight="1" x14ac:dyDescent="0.25">
      <c r="A91" s="1545">
        <v>41883</v>
      </c>
      <c r="B91" s="1546">
        <v>3.9</v>
      </c>
      <c r="C91" s="1547">
        <v>2.9</v>
      </c>
      <c r="D91" s="1548">
        <v>3.2</v>
      </c>
      <c r="E91" s="1549">
        <v>2.9</v>
      </c>
      <c r="F91" s="1547">
        <v>2.2999999999999998</v>
      </c>
      <c r="G91" s="1548">
        <v>3.3</v>
      </c>
    </row>
    <row r="92" spans="1:7" ht="15.75" hidden="1" customHeight="1" x14ac:dyDescent="0.25">
      <c r="A92" s="1545">
        <v>41913</v>
      </c>
      <c r="B92" s="1546">
        <v>3.8</v>
      </c>
      <c r="C92" s="1547">
        <v>2.9</v>
      </c>
      <c r="D92" s="1548">
        <v>3.2</v>
      </c>
      <c r="E92" s="1549">
        <v>1.9</v>
      </c>
      <c r="F92" s="1547">
        <v>2.1</v>
      </c>
      <c r="G92" s="1548">
        <v>3</v>
      </c>
    </row>
    <row r="93" spans="1:7" ht="15.75" hidden="1" customHeight="1" x14ac:dyDescent="0.25">
      <c r="A93" s="1545">
        <v>41944</v>
      </c>
      <c r="B93" s="1546">
        <v>3.5</v>
      </c>
      <c r="C93" s="1547">
        <v>2.8</v>
      </c>
      <c r="D93" s="1548">
        <v>3.2</v>
      </c>
      <c r="E93" s="1549">
        <v>0.9</v>
      </c>
      <c r="F93" s="1547">
        <v>1.7</v>
      </c>
      <c r="G93" s="1548">
        <v>2.6</v>
      </c>
    </row>
    <row r="94" spans="1:7" ht="18" hidden="1" customHeight="1" x14ac:dyDescent="0.25">
      <c r="A94" s="1545">
        <v>41974</v>
      </c>
      <c r="B94" s="1546">
        <v>3.2</v>
      </c>
      <c r="C94" s="1547">
        <v>2.6</v>
      </c>
      <c r="D94" s="1548">
        <v>3.1</v>
      </c>
      <c r="E94" s="1549">
        <v>0.2</v>
      </c>
      <c r="F94" s="1547">
        <v>0.8</v>
      </c>
      <c r="G94" s="1548">
        <v>2.1</v>
      </c>
    </row>
    <row r="95" spans="1:7" ht="17.25" hidden="1" customHeight="1" x14ac:dyDescent="0.3">
      <c r="A95" s="1550">
        <v>42005</v>
      </c>
      <c r="B95" s="1551">
        <v>2.8</v>
      </c>
      <c r="C95" s="1552">
        <v>2.2000000000000002</v>
      </c>
      <c r="D95" s="1553">
        <v>2.9</v>
      </c>
      <c r="E95" s="1554">
        <v>0.7</v>
      </c>
      <c r="F95" s="1552">
        <v>-0.4</v>
      </c>
      <c r="G95" s="1553">
        <v>0.8</v>
      </c>
    </row>
    <row r="96" spans="1:7" ht="17.25" hidden="1" customHeight="1" x14ac:dyDescent="0.3">
      <c r="A96" s="1550">
        <v>42036</v>
      </c>
      <c r="B96" s="1551">
        <v>2.5</v>
      </c>
      <c r="C96" s="1552">
        <v>1.9</v>
      </c>
      <c r="D96" s="1553">
        <v>2.7</v>
      </c>
      <c r="E96" s="1554">
        <v>2</v>
      </c>
      <c r="F96" s="1552">
        <v>0.2</v>
      </c>
      <c r="G96" s="1553">
        <v>1.6</v>
      </c>
    </row>
    <row r="97" spans="1:7" ht="17.25" hidden="1" customHeight="1" x14ac:dyDescent="0.3">
      <c r="A97" s="1550">
        <v>42064</v>
      </c>
      <c r="B97" s="1551">
        <v>2.4</v>
      </c>
      <c r="C97" s="1552">
        <v>1.7</v>
      </c>
      <c r="D97" s="1553">
        <v>2.6</v>
      </c>
      <c r="E97" s="1554">
        <v>2.2000000000000002</v>
      </c>
      <c r="F97" s="1552">
        <v>0.3</v>
      </c>
      <c r="G97" s="1553">
        <v>1.6</v>
      </c>
    </row>
    <row r="98" spans="1:7" ht="17.25" hidden="1" customHeight="1" x14ac:dyDescent="0.3">
      <c r="A98" s="1550">
        <v>42095</v>
      </c>
      <c r="B98" s="1551">
        <v>2.2000000000000002</v>
      </c>
      <c r="C98" s="1552">
        <v>1.5</v>
      </c>
      <c r="D98" s="1553">
        <v>2.5</v>
      </c>
      <c r="E98" s="1554">
        <v>2.1</v>
      </c>
      <c r="F98" s="1552">
        <v>0.3</v>
      </c>
      <c r="G98" s="1553">
        <v>1.6</v>
      </c>
    </row>
    <row r="99" spans="1:7" ht="17.25" hidden="1" customHeight="1" x14ac:dyDescent="0.3">
      <c r="A99" s="1550">
        <v>42125</v>
      </c>
      <c r="B99" s="1551">
        <v>2</v>
      </c>
      <c r="C99" s="1552">
        <v>1.3</v>
      </c>
      <c r="D99" s="1553">
        <v>2.2999999999999998</v>
      </c>
      <c r="E99" s="1554">
        <v>0.5</v>
      </c>
      <c r="F99" s="1552">
        <v>0.5</v>
      </c>
      <c r="G99" s="1553">
        <v>1.9</v>
      </c>
    </row>
    <row r="100" spans="1:7" ht="17.25" hidden="1" customHeight="1" x14ac:dyDescent="0.3">
      <c r="A100" s="1550">
        <v>42156</v>
      </c>
      <c r="B100" s="1551">
        <v>1.7</v>
      </c>
      <c r="C100" s="1552">
        <v>1.1000000000000001</v>
      </c>
      <c r="D100" s="1553">
        <v>2.2999999999999998</v>
      </c>
      <c r="E100" s="1554">
        <v>0.4</v>
      </c>
      <c r="F100" s="1552">
        <v>0.6</v>
      </c>
      <c r="G100" s="1553">
        <v>2.1</v>
      </c>
    </row>
    <row r="101" spans="1:7" ht="17.25" hidden="1" customHeight="1" x14ac:dyDescent="0.3">
      <c r="A101" s="1550">
        <v>42186</v>
      </c>
      <c r="B101" s="1551">
        <v>1.5</v>
      </c>
      <c r="C101" s="1552">
        <v>0.9</v>
      </c>
      <c r="D101" s="1553">
        <v>2.1</v>
      </c>
      <c r="E101" s="1554">
        <v>0.6</v>
      </c>
      <c r="F101" s="1552">
        <v>0.2</v>
      </c>
      <c r="G101" s="1553">
        <v>1.6</v>
      </c>
    </row>
    <row r="102" spans="1:7" ht="17.25" hidden="1" customHeight="1" x14ac:dyDescent="0.3">
      <c r="A102" s="1550">
        <v>42217</v>
      </c>
      <c r="B102" s="1551">
        <v>1.3</v>
      </c>
      <c r="C102" s="1552">
        <v>0.7</v>
      </c>
      <c r="D102" s="1553">
        <v>2</v>
      </c>
      <c r="E102" s="1554">
        <v>1.1000000000000001</v>
      </c>
      <c r="F102" s="1552">
        <v>0.4</v>
      </c>
      <c r="G102" s="1553">
        <v>1.7</v>
      </c>
    </row>
    <row r="103" spans="1:7" ht="17.25" hidden="1" customHeight="1" x14ac:dyDescent="0.3">
      <c r="A103" s="1550">
        <v>42248</v>
      </c>
      <c r="B103" s="1551">
        <v>1.2</v>
      </c>
      <c r="C103" s="1552">
        <v>0.6</v>
      </c>
      <c r="D103" s="1553">
        <v>1.9</v>
      </c>
      <c r="E103" s="1554">
        <v>2</v>
      </c>
      <c r="F103" s="1552">
        <v>0.9</v>
      </c>
      <c r="G103" s="1553">
        <v>2</v>
      </c>
    </row>
    <row r="104" spans="1:7" ht="17.25" hidden="1" customHeight="1" x14ac:dyDescent="0.3">
      <c r="A104" s="1550">
        <v>42278</v>
      </c>
      <c r="B104" s="1551">
        <v>1.2</v>
      </c>
      <c r="C104" s="1552">
        <v>0.5</v>
      </c>
      <c r="D104" s="1553">
        <v>1.8</v>
      </c>
      <c r="E104" s="1554">
        <v>1.5</v>
      </c>
      <c r="F104" s="1552">
        <v>0.7</v>
      </c>
      <c r="G104" s="1553">
        <v>1.8</v>
      </c>
    </row>
    <row r="105" spans="1:7" ht="17.25" hidden="1" customHeight="1" x14ac:dyDescent="0.3">
      <c r="A105" s="1550">
        <v>42309</v>
      </c>
      <c r="B105" s="1551">
        <v>1.2</v>
      </c>
      <c r="C105" s="1552">
        <v>0.4</v>
      </c>
      <c r="D105" s="1553">
        <v>1.7</v>
      </c>
      <c r="E105" s="1554">
        <v>1</v>
      </c>
      <c r="F105" s="1552">
        <v>0.5</v>
      </c>
      <c r="G105" s="1553">
        <v>2</v>
      </c>
    </row>
    <row r="106" spans="1:7" ht="17.25" hidden="1" customHeight="1" x14ac:dyDescent="0.3">
      <c r="A106" s="1550">
        <v>42339</v>
      </c>
      <c r="B106" s="1551">
        <v>1.3</v>
      </c>
      <c r="C106" s="1552">
        <v>0.4</v>
      </c>
      <c r="D106" s="1553">
        <v>1.7</v>
      </c>
      <c r="E106" s="1554">
        <v>1.3</v>
      </c>
      <c r="F106" s="1552">
        <v>1.1000000000000001</v>
      </c>
      <c r="G106" s="1553">
        <v>2.2999999999999998</v>
      </c>
    </row>
    <row r="107" spans="1:7" ht="17.25" hidden="1" customHeight="1" x14ac:dyDescent="0.3">
      <c r="A107" s="1550">
        <v>42370</v>
      </c>
      <c r="B107" s="1551">
        <v>1.3</v>
      </c>
      <c r="C107" s="1552">
        <v>0.6</v>
      </c>
      <c r="D107" s="1553">
        <v>2</v>
      </c>
      <c r="E107" s="1554">
        <v>0.4</v>
      </c>
      <c r="F107" s="1552">
        <v>1.9</v>
      </c>
      <c r="G107" s="1553">
        <v>3.5</v>
      </c>
    </row>
    <row r="108" spans="1:7" ht="17.25" hidden="1" customHeight="1" x14ac:dyDescent="0.3">
      <c r="A108" s="1550">
        <v>42401</v>
      </c>
      <c r="B108" s="1551">
        <v>1</v>
      </c>
      <c r="C108" s="1552">
        <v>0.7</v>
      </c>
      <c r="D108" s="1553">
        <v>2.1</v>
      </c>
      <c r="E108" s="1554">
        <v>-0.5</v>
      </c>
      <c r="F108" s="1552">
        <v>0.9</v>
      </c>
      <c r="G108" s="1553">
        <v>2.8</v>
      </c>
    </row>
    <row r="109" spans="1:7" ht="17.25" hidden="1" customHeight="1" x14ac:dyDescent="0.3">
      <c r="A109" s="1550">
        <v>42430</v>
      </c>
      <c r="B109" s="1551">
        <v>0.9</v>
      </c>
      <c r="C109" s="1552">
        <v>0.7</v>
      </c>
      <c r="D109" s="1553">
        <v>2.1</v>
      </c>
      <c r="E109" s="1554">
        <v>0.9</v>
      </c>
      <c r="F109" s="1552">
        <v>0.6</v>
      </c>
      <c r="G109" s="1553">
        <v>2.5</v>
      </c>
    </row>
    <row r="110" spans="1:7" ht="17.25" hidden="1" customHeight="1" x14ac:dyDescent="0.3">
      <c r="A110" s="1550">
        <v>42461</v>
      </c>
      <c r="B110" s="1551">
        <v>0.8</v>
      </c>
      <c r="C110" s="1552">
        <v>0.7</v>
      </c>
      <c r="D110" s="1553">
        <v>2.2000000000000002</v>
      </c>
      <c r="E110" s="1554">
        <v>0.2</v>
      </c>
      <c r="F110" s="1552">
        <v>0.7</v>
      </c>
      <c r="G110" s="1553">
        <v>2.6</v>
      </c>
    </row>
    <row r="111" spans="1:7" ht="17.25" hidden="1" customHeight="1" x14ac:dyDescent="0.3">
      <c r="A111" s="1550">
        <v>42491</v>
      </c>
      <c r="B111" s="1551">
        <v>0.8</v>
      </c>
      <c r="C111" s="1552">
        <v>0.7</v>
      </c>
      <c r="D111" s="1553">
        <v>2.2000000000000002</v>
      </c>
      <c r="E111" s="1554">
        <v>0.8</v>
      </c>
      <c r="F111" s="1552">
        <v>-0.1</v>
      </c>
      <c r="G111" s="1553">
        <v>1.7</v>
      </c>
    </row>
    <row r="112" spans="1:7" ht="17.25" hidden="1" customHeight="1" x14ac:dyDescent="0.3">
      <c r="A112" s="1550">
        <v>42522</v>
      </c>
      <c r="B112" s="1551">
        <v>0.9</v>
      </c>
      <c r="C112" s="1552">
        <v>0.7</v>
      </c>
      <c r="D112" s="1553">
        <v>2.2000000000000002</v>
      </c>
      <c r="E112" s="1554">
        <v>1.1000000000000001</v>
      </c>
      <c r="F112" s="1552">
        <v>0.4</v>
      </c>
      <c r="G112" s="1553">
        <v>2.2999999999999998</v>
      </c>
    </row>
    <row r="113" spans="1:7" ht="17.25" hidden="1" customHeight="1" x14ac:dyDescent="0.3">
      <c r="A113" s="1550">
        <v>42552</v>
      </c>
      <c r="B113" s="1551">
        <v>0.9</v>
      </c>
      <c r="C113" s="1552">
        <v>0.7</v>
      </c>
      <c r="D113" s="1553">
        <v>2.2999999999999998</v>
      </c>
      <c r="E113" s="1554">
        <v>1</v>
      </c>
      <c r="F113" s="1552">
        <v>0.7</v>
      </c>
      <c r="G113" s="1553">
        <v>2.6</v>
      </c>
    </row>
    <row r="114" spans="1:7" ht="17.25" hidden="1" customHeight="1" x14ac:dyDescent="0.3">
      <c r="A114" s="1550">
        <v>42583</v>
      </c>
      <c r="B114" s="1551">
        <v>0.9</v>
      </c>
      <c r="C114" s="1552">
        <v>0.7</v>
      </c>
      <c r="D114" s="1553">
        <v>2.2999999999999998</v>
      </c>
      <c r="E114" s="1554">
        <v>0.9</v>
      </c>
      <c r="F114" s="1552">
        <v>-0.4</v>
      </c>
      <c r="G114" s="1553">
        <v>1.8</v>
      </c>
    </row>
    <row r="115" spans="1:7" ht="17.25" hidden="1" customHeight="1" x14ac:dyDescent="0.3">
      <c r="A115" s="1550">
        <v>42614</v>
      </c>
      <c r="B115" s="1551">
        <v>0.8</v>
      </c>
      <c r="C115" s="1552">
        <v>0.6</v>
      </c>
      <c r="D115" s="1553">
        <v>2.2999999999999998</v>
      </c>
      <c r="E115" s="1554">
        <v>0.9</v>
      </c>
      <c r="F115" s="1552">
        <v>-0.3</v>
      </c>
      <c r="G115" s="1553">
        <v>1.9</v>
      </c>
    </row>
    <row r="116" spans="1:7" ht="17.25" hidden="1" customHeight="1" x14ac:dyDescent="0.3">
      <c r="A116" s="1550">
        <v>42644</v>
      </c>
      <c r="B116" s="1551">
        <v>0.8</v>
      </c>
      <c r="C116" s="1552">
        <v>0.5</v>
      </c>
      <c r="D116" s="1553">
        <v>2.2999999999999998</v>
      </c>
      <c r="E116" s="1554">
        <v>1.5</v>
      </c>
      <c r="F116" s="1552">
        <v>-0.4</v>
      </c>
      <c r="G116" s="1553">
        <v>1.8</v>
      </c>
    </row>
    <row r="117" spans="1:7" ht="17.25" hidden="1" customHeight="1" x14ac:dyDescent="0.3">
      <c r="A117" s="1550">
        <v>42675</v>
      </c>
      <c r="B117" s="1551">
        <v>0.9</v>
      </c>
      <c r="C117" s="1552">
        <v>0.4</v>
      </c>
      <c r="D117" s="1553">
        <v>2.2999999999999998</v>
      </c>
      <c r="E117" s="1554">
        <v>2.2000000000000002</v>
      </c>
      <c r="F117" s="1552">
        <v>0.1</v>
      </c>
      <c r="G117" s="1553">
        <v>1.8</v>
      </c>
    </row>
    <row r="118" spans="1:7" ht="17.25" hidden="1" customHeight="1" x14ac:dyDescent="0.3">
      <c r="A118" s="1550">
        <v>42705</v>
      </c>
      <c r="B118" s="1551">
        <v>1</v>
      </c>
      <c r="C118" s="1552">
        <v>0.4</v>
      </c>
      <c r="D118" s="1553">
        <v>2.2000000000000002</v>
      </c>
      <c r="E118" s="1554">
        <v>2.2999999999999998</v>
      </c>
      <c r="F118" s="1552">
        <v>0.3</v>
      </c>
      <c r="G118" s="1553">
        <v>1.7</v>
      </c>
    </row>
    <row r="119" spans="1:7" ht="17.25" hidden="1" thickTop="1" x14ac:dyDescent="0.3">
      <c r="A119" s="1550">
        <v>42736</v>
      </c>
      <c r="B119" s="1551">
        <v>1.1000000000000001</v>
      </c>
      <c r="C119" s="1552">
        <v>0.3</v>
      </c>
      <c r="D119" s="1553">
        <v>2.1</v>
      </c>
      <c r="E119" s="1554">
        <v>1.8</v>
      </c>
      <c r="F119" s="1552">
        <v>0.5</v>
      </c>
      <c r="G119" s="1553">
        <v>1.7</v>
      </c>
    </row>
    <row r="120" spans="1:7" ht="17.25" hidden="1" thickTop="1" x14ac:dyDescent="0.3">
      <c r="A120" s="1550">
        <v>42767</v>
      </c>
      <c r="B120" s="1551">
        <v>1.2</v>
      </c>
      <c r="C120" s="1552">
        <v>0.3</v>
      </c>
      <c r="D120" s="1553">
        <v>2</v>
      </c>
      <c r="E120" s="1554">
        <v>1.3</v>
      </c>
      <c r="F120" s="1552">
        <v>1.1000000000000001</v>
      </c>
      <c r="G120" s="1553">
        <v>1.6</v>
      </c>
    </row>
    <row r="121" spans="1:7" ht="17.25" hidden="1" thickTop="1" x14ac:dyDescent="0.3">
      <c r="A121" s="1550">
        <v>42795</v>
      </c>
      <c r="B121" s="1551">
        <v>1.3</v>
      </c>
      <c r="C121" s="1552">
        <v>0.4</v>
      </c>
      <c r="D121" s="1553">
        <v>1.9</v>
      </c>
      <c r="E121" s="1554">
        <v>1.3</v>
      </c>
      <c r="F121" s="1552">
        <v>1.7</v>
      </c>
      <c r="G121" s="1553">
        <v>1.8</v>
      </c>
    </row>
    <row r="122" spans="1:7" ht="17.25" hidden="1" thickTop="1" x14ac:dyDescent="0.3">
      <c r="A122" s="1550">
        <v>42826</v>
      </c>
      <c r="B122" s="1551">
        <v>1.5</v>
      </c>
      <c r="C122" s="1552">
        <v>0.5</v>
      </c>
      <c r="D122" s="1553">
        <v>1.9</v>
      </c>
      <c r="E122" s="1554">
        <v>2.9</v>
      </c>
      <c r="F122" s="1552">
        <v>1.9</v>
      </c>
      <c r="G122" s="1553">
        <v>2.1</v>
      </c>
    </row>
    <row r="123" spans="1:7" ht="17.25" hidden="1" thickTop="1" x14ac:dyDescent="0.3">
      <c r="A123" s="1550">
        <v>42856</v>
      </c>
      <c r="B123" s="1551">
        <v>1.9</v>
      </c>
      <c r="C123" s="1552">
        <v>0.7</v>
      </c>
      <c r="D123" s="1553">
        <v>2</v>
      </c>
      <c r="E123" s="1554">
        <v>5.9</v>
      </c>
      <c r="F123" s="1552">
        <v>2.6</v>
      </c>
      <c r="G123" s="1553">
        <v>3</v>
      </c>
    </row>
    <row r="124" spans="1:7" ht="17.25" hidden="1" thickTop="1" x14ac:dyDescent="0.3">
      <c r="A124" s="1550">
        <v>42887</v>
      </c>
      <c r="B124" s="1551">
        <v>2.4</v>
      </c>
      <c r="C124" s="1552">
        <v>0.8</v>
      </c>
      <c r="D124" s="1553">
        <v>2</v>
      </c>
      <c r="E124" s="1554">
        <v>6.4</v>
      </c>
      <c r="F124" s="1552">
        <v>2</v>
      </c>
      <c r="G124" s="1553">
        <v>2.2999999999999998</v>
      </c>
    </row>
    <row r="125" spans="1:7" ht="17.25" hidden="1" thickTop="1" x14ac:dyDescent="0.3">
      <c r="A125" s="1550">
        <v>42917</v>
      </c>
      <c r="B125" s="1551">
        <v>2.7</v>
      </c>
      <c r="C125" s="1552">
        <v>0.9</v>
      </c>
      <c r="D125" s="1553">
        <v>2</v>
      </c>
      <c r="E125" s="1554">
        <v>5.3</v>
      </c>
      <c r="F125" s="1552">
        <v>1.9</v>
      </c>
      <c r="G125" s="1553">
        <v>2.2000000000000002</v>
      </c>
    </row>
    <row r="126" spans="1:7" ht="17.25" hidden="1" thickTop="1" x14ac:dyDescent="0.3">
      <c r="A126" s="1550">
        <v>42948</v>
      </c>
      <c r="B126" s="1551">
        <v>3.0286765833461127</v>
      </c>
      <c r="C126" s="1552">
        <v>1.2222935693991577</v>
      </c>
      <c r="D126" s="1553">
        <v>2.0456514153099237</v>
      </c>
      <c r="E126" s="1554">
        <v>4.5703839122486212</v>
      </c>
      <c r="F126" s="1552">
        <v>3.1433178020487729</v>
      </c>
      <c r="G126" s="1553">
        <v>2.6876093090027808</v>
      </c>
    </row>
    <row r="127" spans="1:7" ht="17.25" hidden="1" thickTop="1" x14ac:dyDescent="0.3">
      <c r="A127" s="1550">
        <v>42979</v>
      </c>
      <c r="B127" s="1551">
        <v>3.2</v>
      </c>
      <c r="C127" s="1552">
        <v>1.5</v>
      </c>
      <c r="D127" s="1553">
        <v>2.1</v>
      </c>
      <c r="E127" s="1554">
        <v>3.5</v>
      </c>
      <c r="F127" s="1552">
        <v>2.7</v>
      </c>
      <c r="G127" s="1553">
        <v>2.1</v>
      </c>
    </row>
    <row r="128" spans="1:7" ht="17.25" hidden="1" thickTop="1" x14ac:dyDescent="0.3">
      <c r="A128" s="1550">
        <v>43009</v>
      </c>
      <c r="B128" s="1551">
        <v>3.4</v>
      </c>
      <c r="C128" s="1552">
        <v>1.7</v>
      </c>
      <c r="D128" s="1553">
        <v>2.1</v>
      </c>
      <c r="E128" s="1554">
        <v>3.5</v>
      </c>
      <c r="F128" s="1552">
        <v>2.9</v>
      </c>
      <c r="G128" s="1553">
        <v>2.4</v>
      </c>
    </row>
    <row r="129" spans="1:7" ht="17.25" hidden="1" thickTop="1" x14ac:dyDescent="0.3">
      <c r="A129" s="1550">
        <v>43040</v>
      </c>
      <c r="B129" s="1551">
        <v>3.5135960892147766</v>
      </c>
      <c r="C129" s="1552">
        <v>1.9613825093619752</v>
      </c>
      <c r="D129" s="1553">
        <v>2.1371120259215282</v>
      </c>
      <c r="E129" s="1554">
        <v>3.5648994515539156</v>
      </c>
      <c r="F129" s="1552">
        <v>2.7389160086513931</v>
      </c>
      <c r="G129" s="1553">
        <v>2.1266499895171931</v>
      </c>
    </row>
    <row r="130" spans="1:7" ht="17.25" hidden="1" thickTop="1" x14ac:dyDescent="0.3">
      <c r="A130" s="1550">
        <v>43070</v>
      </c>
      <c r="B130" s="1551">
        <v>3.7</v>
      </c>
      <c r="C130" s="1552">
        <v>2.2000000000000002</v>
      </c>
      <c r="D130" s="1553">
        <v>2.2000000000000002</v>
      </c>
      <c r="E130" s="1554">
        <v>4.2</v>
      </c>
      <c r="F130" s="1552">
        <v>2.9</v>
      </c>
      <c r="G130" s="1553">
        <v>2.2000000000000002</v>
      </c>
    </row>
    <row r="131" spans="1:7" ht="17.25" hidden="1" thickTop="1" x14ac:dyDescent="0.3">
      <c r="A131" s="1550">
        <v>43101</v>
      </c>
      <c r="B131" s="1551">
        <v>4.0347137637027686</v>
      </c>
      <c r="C131" s="1552">
        <v>2.3846825535486893</v>
      </c>
      <c r="D131" s="1553">
        <v>2.1804513646307644</v>
      </c>
      <c r="E131" s="1554">
        <v>6.1705989110707682</v>
      </c>
      <c r="F131" s="1552">
        <v>2.9291982620538226</v>
      </c>
      <c r="G131" s="1553">
        <v>1.7701381506116443</v>
      </c>
    </row>
    <row r="132" spans="1:7" ht="17.25" hidden="1" thickTop="1" x14ac:dyDescent="0.3">
      <c r="A132" s="1550">
        <v>43132</v>
      </c>
      <c r="B132" s="1551">
        <v>4.5171102661596851</v>
      </c>
      <c r="C132" s="1552">
        <v>2.5118378490783133</v>
      </c>
      <c r="D132" s="1553">
        <v>2.1965772455402544</v>
      </c>
      <c r="E132" s="1554">
        <v>6.995515695067267</v>
      </c>
      <c r="F132" s="1552">
        <v>2.6502478886668568</v>
      </c>
      <c r="G132" s="1553">
        <v>1.8158040266164077</v>
      </c>
    </row>
    <row r="133" spans="1:7" ht="17.25" hidden="1" thickTop="1" x14ac:dyDescent="0.3">
      <c r="A133" s="1550">
        <v>43160</v>
      </c>
      <c r="B133" s="1551">
        <v>4.9756912792464192</v>
      </c>
      <c r="C133" s="1552">
        <v>2.54927677755028</v>
      </c>
      <c r="D133" s="1553">
        <v>2.1728279888055591</v>
      </c>
      <c r="E133" s="1554">
        <v>6.6666666666666652</v>
      </c>
      <c r="F133" s="1552">
        <v>2.1375028224842385</v>
      </c>
      <c r="G133" s="1553">
        <v>1.5659157673754143</v>
      </c>
    </row>
    <row r="134" spans="1:7" ht="17.25" hidden="1" thickTop="1" x14ac:dyDescent="0.3">
      <c r="A134" s="1550">
        <v>43191</v>
      </c>
      <c r="B134" s="1551">
        <v>5</v>
      </c>
      <c r="C134" s="1552">
        <v>2.6</v>
      </c>
      <c r="D134" s="1553">
        <v>2.1</v>
      </c>
      <c r="E134" s="1554">
        <v>3.7</v>
      </c>
      <c r="F134" s="1552">
        <v>2.2000000000000002</v>
      </c>
      <c r="G134" s="1553">
        <v>1.5</v>
      </c>
    </row>
    <row r="135" spans="1:7" ht="17.25" hidden="1" thickTop="1" x14ac:dyDescent="0.3">
      <c r="A135" s="1550">
        <v>43221</v>
      </c>
      <c r="B135" s="1551">
        <v>4.7</v>
      </c>
      <c r="C135" s="1552">
        <v>2.5</v>
      </c>
      <c r="D135" s="1553">
        <v>2</v>
      </c>
      <c r="E135" s="1554">
        <v>2.4</v>
      </c>
      <c r="F135" s="1552">
        <v>2.2000000000000002</v>
      </c>
      <c r="G135" s="1553">
        <v>1.3</v>
      </c>
    </row>
    <row r="136" spans="1:7" ht="17.25" hidden="1" thickTop="1" x14ac:dyDescent="0.3">
      <c r="A136" s="1550">
        <v>43252</v>
      </c>
      <c r="B136" s="1551">
        <v>4.2920174056568339</v>
      </c>
      <c r="C136" s="1552">
        <v>2.5889959177030519</v>
      </c>
      <c r="D136" s="1553">
        <v>1.9236851262346866</v>
      </c>
      <c r="E136" s="1554">
        <v>1.031685458224918</v>
      </c>
      <c r="F136" s="1552">
        <v>2.5907728443276712</v>
      </c>
      <c r="G136" s="1553">
        <v>1.6020785026058526</v>
      </c>
    </row>
    <row r="137" spans="1:7" ht="17.25" hidden="1" thickTop="1" x14ac:dyDescent="0.3">
      <c r="A137" s="1550">
        <v>43282</v>
      </c>
      <c r="B137" s="1551">
        <v>4</v>
      </c>
      <c r="C137" s="1552">
        <v>2.6</v>
      </c>
      <c r="D137" s="1553">
        <v>1.9</v>
      </c>
      <c r="E137" s="1554">
        <v>1.7</v>
      </c>
      <c r="F137" s="1552">
        <v>2.5</v>
      </c>
      <c r="G137" s="1553">
        <v>1.9</v>
      </c>
    </row>
    <row r="138" spans="1:7" ht="17.25" hidden="1" thickTop="1" x14ac:dyDescent="0.3">
      <c r="A138" s="1550">
        <v>43313</v>
      </c>
      <c r="B138" s="1551">
        <v>3.7</v>
      </c>
      <c r="C138" s="1552">
        <v>2.5</v>
      </c>
      <c r="D138" s="1553">
        <v>1.8</v>
      </c>
      <c r="E138" s="1554">
        <v>0.9</v>
      </c>
      <c r="F138" s="1552">
        <v>1.8</v>
      </c>
      <c r="G138" s="1553">
        <v>1.4</v>
      </c>
    </row>
    <row r="139" spans="1:7" ht="17.25" hidden="1" thickTop="1" x14ac:dyDescent="0.3">
      <c r="A139" s="1550">
        <v>43344</v>
      </c>
      <c r="B139" s="1551">
        <v>3.5</v>
      </c>
      <c r="C139" s="1552">
        <v>2.5</v>
      </c>
      <c r="D139" s="1553">
        <v>1.8</v>
      </c>
      <c r="E139" s="1554">
        <v>1.9</v>
      </c>
      <c r="F139" s="1552">
        <v>2.1</v>
      </c>
      <c r="G139" s="1553">
        <v>1.8</v>
      </c>
    </row>
    <row r="140" spans="1:7" ht="17.25" hidden="1" thickTop="1" x14ac:dyDescent="0.3">
      <c r="A140" s="1550">
        <v>43374</v>
      </c>
      <c r="B140" s="1551">
        <v>3.4899837193813399</v>
      </c>
      <c r="C140" s="1552">
        <v>2.4218179892776304</v>
      </c>
      <c r="D140" s="1553">
        <v>1.7586366027664946</v>
      </c>
      <c r="E140" s="1554">
        <v>2.7779155594921834</v>
      </c>
      <c r="F140" s="1552">
        <v>2.2970321623414502</v>
      </c>
      <c r="G140" s="1553">
        <v>2.1178916329569253</v>
      </c>
    </row>
    <row r="141" spans="1:7" ht="15" hidden="1" customHeight="1" thickTop="1" x14ac:dyDescent="0.3">
      <c r="A141" s="1550">
        <v>43405</v>
      </c>
      <c r="B141" s="1551">
        <v>3.4</v>
      </c>
      <c r="C141" s="1552">
        <v>2.4</v>
      </c>
      <c r="D141" s="1553">
        <v>1.8</v>
      </c>
      <c r="E141" s="1554">
        <v>2.8</v>
      </c>
      <c r="F141" s="1552">
        <v>2.6</v>
      </c>
      <c r="G141" s="1553">
        <v>2.5</v>
      </c>
    </row>
    <row r="142" spans="1:7" ht="15" hidden="1" customHeight="1" thickTop="1" x14ac:dyDescent="0.3">
      <c r="A142" s="1550">
        <v>43435</v>
      </c>
      <c r="B142" s="1551">
        <v>3.2273827033387326</v>
      </c>
      <c r="C142" s="1552">
        <v>2.3432099051625688</v>
      </c>
      <c r="D142" s="1553">
        <v>1.7858993722993155</v>
      </c>
      <c r="E142" s="1554">
        <v>1.7861988304093579</v>
      </c>
      <c r="F142" s="1552">
        <v>2.1106037979508274</v>
      </c>
      <c r="G142" s="1553">
        <v>2.0890363570770898</v>
      </c>
    </row>
    <row r="143" spans="1:7" ht="15" hidden="1" customHeight="1" thickTop="1" x14ac:dyDescent="0.3">
      <c r="A143" s="1550">
        <v>43466</v>
      </c>
      <c r="B143" s="1551">
        <v>2.8</v>
      </c>
      <c r="C143" s="1552">
        <v>2.2999999999999998</v>
      </c>
      <c r="D143" s="1553">
        <v>1.9</v>
      </c>
      <c r="E143" s="1554">
        <v>0.5</v>
      </c>
      <c r="F143" s="1552">
        <v>1.8</v>
      </c>
      <c r="G143" s="1553">
        <v>2.7</v>
      </c>
    </row>
    <row r="144" spans="1:7" ht="15" hidden="1" customHeight="1" thickTop="1" x14ac:dyDescent="0.3">
      <c r="A144" s="1550">
        <v>43497</v>
      </c>
      <c r="B144" s="1551">
        <v>2.1035542782304795</v>
      </c>
      <c r="C144" s="1552">
        <v>2.1204152301877777</v>
      </c>
      <c r="D144" s="1553">
        <v>1.8690863024179549</v>
      </c>
      <c r="E144" s="1554">
        <v>-0.83604358759429287</v>
      </c>
      <c r="F144" s="1552">
        <v>1.0622973472985686</v>
      </c>
      <c r="G144" s="1553">
        <v>1.8763645467243739</v>
      </c>
    </row>
    <row r="145" spans="1:7" ht="15" hidden="1" customHeight="1" thickTop="1" x14ac:dyDescent="0.3">
      <c r="A145" s="1550">
        <v>43525</v>
      </c>
      <c r="B145" s="1551">
        <v>1.4265757290686798</v>
      </c>
      <c r="C145" s="1552">
        <v>2.018192956343734</v>
      </c>
      <c r="D145" s="1553">
        <v>1.8780363097014474</v>
      </c>
      <c r="E145" s="1554">
        <v>-1.4144999999999963</v>
      </c>
      <c r="F145" s="1552">
        <v>0.92206959535967581</v>
      </c>
      <c r="G145" s="1553">
        <v>1.6773694976255804</v>
      </c>
    </row>
    <row r="146" spans="1:7" ht="15" hidden="1" customHeight="1" thickTop="1" x14ac:dyDescent="0.3">
      <c r="A146" s="1550">
        <v>43556</v>
      </c>
      <c r="B146" s="1551">
        <v>1.2</v>
      </c>
      <c r="C146" s="1552">
        <v>1.9</v>
      </c>
      <c r="D146" s="1553">
        <v>1.9</v>
      </c>
      <c r="E146" s="1554">
        <v>0.6</v>
      </c>
      <c r="F146" s="1552">
        <v>0.6</v>
      </c>
      <c r="G146" s="1553">
        <v>1.4</v>
      </c>
    </row>
    <row r="147" spans="1:7" ht="15" hidden="1" customHeight="1" thickTop="1" x14ac:dyDescent="0.3">
      <c r="A147" s="1550">
        <v>43586</v>
      </c>
      <c r="B147" s="1551">
        <v>1.0282470803488097</v>
      </c>
      <c r="C147" s="1552">
        <v>1.7292057679194839</v>
      </c>
      <c r="D147" s="1553">
        <v>1.8822821821713021</v>
      </c>
      <c r="E147" s="1554">
        <v>0.77220077220079286</v>
      </c>
      <c r="F147" s="1552">
        <v>0.35461436491504017</v>
      </c>
      <c r="G147" s="1553">
        <v>1.4121864530091122</v>
      </c>
    </row>
    <row r="148" spans="1:7" ht="15" hidden="1" customHeight="1" thickTop="1" x14ac:dyDescent="0.3">
      <c r="A148" s="1550">
        <v>43617</v>
      </c>
      <c r="B148" s="1551">
        <v>0.99070578409852228</v>
      </c>
      <c r="C148" s="1552">
        <v>1.49386037472794</v>
      </c>
      <c r="D148" s="1553">
        <v>1.8675875336298997</v>
      </c>
      <c r="E148" s="1554">
        <v>0.58365758754863606</v>
      </c>
      <c r="F148" s="1552">
        <v>-0.21637203460876941</v>
      </c>
      <c r="G148" s="1553">
        <v>1.4318424366090321</v>
      </c>
    </row>
    <row r="149" spans="1:7" ht="15" hidden="1" customHeight="1" thickTop="1" x14ac:dyDescent="0.3">
      <c r="A149" s="1550">
        <v>43647</v>
      </c>
      <c r="B149" s="1551">
        <v>0.91342430377603367</v>
      </c>
      <c r="C149" s="1552">
        <v>1.2663108409027624</v>
      </c>
      <c r="D149" s="1553">
        <v>1.8228805602991782</v>
      </c>
      <c r="E149" s="1554">
        <v>0.77972709551659136</v>
      </c>
      <c r="F149" s="1552">
        <v>-0.19899316757978625</v>
      </c>
      <c r="G149" s="1553">
        <v>1.3954747283652091</v>
      </c>
    </row>
    <row r="150" spans="1:7" ht="15" hidden="1" customHeight="1" thickTop="1" x14ac:dyDescent="0.3">
      <c r="A150" s="1550">
        <v>43678</v>
      </c>
      <c r="B150" s="1551">
        <v>0.98235099529835335</v>
      </c>
      <c r="C150" s="1552">
        <v>1.1381059933942561</v>
      </c>
      <c r="D150" s="1553">
        <v>1.8749971211397876</v>
      </c>
      <c r="E150" s="1554">
        <v>1.7664376840039298</v>
      </c>
      <c r="F150" s="1552">
        <v>0.25501304274808678</v>
      </c>
      <c r="G150" s="1553">
        <v>2.0216034639047864</v>
      </c>
    </row>
    <row r="151" spans="1:7" ht="15" customHeight="1" thickTop="1" x14ac:dyDescent="0.3">
      <c r="A151" s="1550">
        <v>43709</v>
      </c>
      <c r="B151" s="1551">
        <v>0.92993821398670296</v>
      </c>
      <c r="C151" s="1552">
        <v>0.97697752773011626</v>
      </c>
      <c r="D151" s="1553">
        <v>1.8787373128930307</v>
      </c>
      <c r="E151" s="1554">
        <v>1.2745098039215641</v>
      </c>
      <c r="F151" s="1552">
        <v>0.16177077715644472</v>
      </c>
      <c r="G151" s="1553">
        <v>1.8934138230198405</v>
      </c>
    </row>
    <row r="152" spans="1:7" ht="15" customHeight="1" x14ac:dyDescent="0.3">
      <c r="A152" s="1550">
        <v>43739</v>
      </c>
      <c r="B152" s="1551">
        <v>0.73599880554333641</v>
      </c>
      <c r="C152" s="1552">
        <v>0.79588360304012618</v>
      </c>
      <c r="D152" s="1553">
        <v>1.8538878855778984</v>
      </c>
      <c r="E152" s="1554">
        <v>0.390625</v>
      </c>
      <c r="F152" s="1552">
        <v>0.10975536594526325</v>
      </c>
      <c r="G152" s="1553">
        <v>1.8171571646045104</v>
      </c>
    </row>
    <row r="153" spans="1:7" ht="15" customHeight="1" x14ac:dyDescent="0.3">
      <c r="A153" s="1550">
        <v>43770</v>
      </c>
      <c r="B153" s="1551">
        <v>0.5310218919299281</v>
      </c>
      <c r="C153" s="1552">
        <v>0.58951659929322719</v>
      </c>
      <c r="D153" s="1553">
        <v>1.7927998449687843</v>
      </c>
      <c r="E153" s="1554">
        <v>0.29182879377431803</v>
      </c>
      <c r="F153" s="1552">
        <v>7.6094007126648044E-2</v>
      </c>
      <c r="G153" s="1553">
        <v>1.7636681664893183</v>
      </c>
    </row>
    <row r="154" spans="1:7" ht="15" customHeight="1" x14ac:dyDescent="0.3">
      <c r="A154" s="1550">
        <v>43800</v>
      </c>
      <c r="B154" s="1551">
        <v>0.45784101493639984</v>
      </c>
      <c r="C154" s="1552">
        <v>0.42733532629051219</v>
      </c>
      <c r="D154" s="1553">
        <v>1.7739323629121673</v>
      </c>
      <c r="E154" s="1554">
        <v>0.87890625</v>
      </c>
      <c r="F154" s="1552">
        <v>0.14336857949832638</v>
      </c>
      <c r="G154" s="1553">
        <v>1.8581762281632441</v>
      </c>
    </row>
    <row r="155" spans="1:7" ht="15" customHeight="1" x14ac:dyDescent="0.3">
      <c r="A155" s="1550">
        <v>43831</v>
      </c>
      <c r="B155" s="1551">
        <v>0.58274938347775418</v>
      </c>
      <c r="C155" s="1552">
        <v>0.29680653442141214</v>
      </c>
      <c r="D155" s="1553">
        <v>1.6820499857076232</v>
      </c>
      <c r="E155" s="1554">
        <v>2.0231213872832443</v>
      </c>
      <c r="F155" s="1552">
        <v>0.27152708923243729</v>
      </c>
      <c r="G155" s="1553">
        <v>1.5917333192526861</v>
      </c>
    </row>
    <row r="156" spans="1:7" ht="15" customHeight="1" x14ac:dyDescent="0.3">
      <c r="A156" s="1550">
        <v>43862</v>
      </c>
      <c r="B156" s="1551">
        <v>0.83188720012519202</v>
      </c>
      <c r="C156" s="1552">
        <v>0.28157669846429201</v>
      </c>
      <c r="D156" s="1553">
        <v>1.7078195371722948</v>
      </c>
      <c r="E156" s="1554">
        <v>2.1072796934865856</v>
      </c>
      <c r="F156" s="1552">
        <v>0.87178208872387142</v>
      </c>
      <c r="G156" s="1553">
        <v>2.1795294401745435</v>
      </c>
    </row>
    <row r="157" spans="1:7" ht="18" customHeight="1" x14ac:dyDescent="0.3">
      <c r="A157" s="1550">
        <v>43891</v>
      </c>
      <c r="B157" s="1551">
        <v>1.2</v>
      </c>
      <c r="C157" s="1552">
        <v>0.3</v>
      </c>
      <c r="D157" s="1553">
        <v>1.8</v>
      </c>
      <c r="E157" s="1554">
        <v>2.9</v>
      </c>
      <c r="F157" s="1552">
        <v>1.3</v>
      </c>
      <c r="G157" s="1553">
        <v>2.7</v>
      </c>
    </row>
    <row r="158" spans="1:7" ht="18" customHeight="1" x14ac:dyDescent="0.3">
      <c r="A158" s="1550">
        <v>43922</v>
      </c>
      <c r="B158" s="1551">
        <v>1.5030303030302949</v>
      </c>
      <c r="C158" s="1552">
        <v>0.38155295297568337</v>
      </c>
      <c r="D158" s="1553">
        <v>1.9276042231549662</v>
      </c>
      <c r="E158" s="1554">
        <v>4.2145593869731712</v>
      </c>
      <c r="F158" s="1552">
        <v>1.4691672980770898</v>
      </c>
      <c r="G158" s="1553">
        <v>3.0138732031102178</v>
      </c>
    </row>
    <row r="159" spans="1:7" ht="18" customHeight="1" x14ac:dyDescent="0.3">
      <c r="A159" s="1550">
        <v>43952</v>
      </c>
      <c r="B159" s="1551">
        <v>1.6716466122910445</v>
      </c>
      <c r="C159" s="1552">
        <v>0.48645251872356798</v>
      </c>
      <c r="D159" s="1553">
        <v>2.0774059516008636</v>
      </c>
      <c r="E159" s="1554">
        <v>2.7777777777777679</v>
      </c>
      <c r="F159" s="1552">
        <v>1.6135344461770229</v>
      </c>
      <c r="G159" s="1553">
        <v>3.2092470152518482</v>
      </c>
    </row>
    <row r="160" spans="1:7" ht="18" customHeight="1" x14ac:dyDescent="0.3">
      <c r="A160" s="1550">
        <v>43983</v>
      </c>
      <c r="B160" s="1551">
        <v>1.7676971506981998</v>
      </c>
      <c r="C160" s="1552">
        <v>0.6460172845733636</v>
      </c>
      <c r="D160" s="1553">
        <v>2.1957630381194582</v>
      </c>
      <c r="E160" s="1554">
        <v>1.740812379110257</v>
      </c>
      <c r="F160" s="1552">
        <v>1.7029712971434297</v>
      </c>
      <c r="G160" s="1553">
        <v>2.8537408506346118</v>
      </c>
    </row>
    <row r="161" spans="1:7" ht="18" customHeight="1" x14ac:dyDescent="0.3">
      <c r="A161" s="1550">
        <v>44013</v>
      </c>
      <c r="B161" s="1551">
        <v>1.8230216987980885</v>
      </c>
      <c r="C161" s="1552">
        <v>0.8062314628626277</v>
      </c>
      <c r="D161" s="1553">
        <v>2.2937070446335639</v>
      </c>
      <c r="E161" s="1554">
        <v>1.4506769825918697</v>
      </c>
      <c r="F161" s="1552">
        <v>1.7254072617174376</v>
      </c>
      <c r="G161" s="1553">
        <v>2.5712357213994119</v>
      </c>
    </row>
    <row r="162" spans="1:7" ht="18" customHeight="1" x14ac:dyDescent="0.3">
      <c r="A162" s="1550">
        <v>44044</v>
      </c>
      <c r="B162" s="1551">
        <v>1.8042690293999186</v>
      </c>
      <c r="C162" s="1552">
        <v>0.96802265763173967</v>
      </c>
      <c r="D162" s="1553">
        <v>2.3932585019679875</v>
      </c>
      <c r="E162" s="1554">
        <v>1.5429122468659573</v>
      </c>
      <c r="F162" s="1552">
        <v>2.1993339618013863</v>
      </c>
      <c r="G162" s="1553">
        <v>3.2107615778820264</v>
      </c>
    </row>
    <row r="163" spans="1:7" ht="18" customHeight="1" x14ac:dyDescent="0.3">
      <c r="A163" s="1550">
        <v>44075</v>
      </c>
      <c r="B163" s="1551">
        <v>1.9150305761184372</v>
      </c>
      <c r="C163" s="1552">
        <v>1.1716521616716102</v>
      </c>
      <c r="D163" s="1553">
        <v>2.5483140930255166</v>
      </c>
      <c r="E163" s="1554">
        <v>2.6137463697967211</v>
      </c>
      <c r="F163" s="1552">
        <v>2.6060443209565687</v>
      </c>
      <c r="G163" s="1553">
        <v>3.7505567802426976</v>
      </c>
    </row>
    <row r="164" spans="1:7" ht="18" customHeight="1" x14ac:dyDescent="0.3">
      <c r="A164" s="1550">
        <v>44105</v>
      </c>
      <c r="B164" s="1551">
        <v>2.1476833976834087</v>
      </c>
      <c r="C164" s="1552">
        <v>1.4000060105438639</v>
      </c>
      <c r="D164" s="1553">
        <v>2.7373380665246971</v>
      </c>
      <c r="E164" s="1554">
        <v>3.2101167315174983</v>
      </c>
      <c r="F164" s="1552">
        <v>2.8502785520538199</v>
      </c>
      <c r="G164" s="1553">
        <v>4.0809075847834331</v>
      </c>
    </row>
    <row r="165" spans="1:7" ht="18" customHeight="1" x14ac:dyDescent="0.3">
      <c r="A165" s="1550">
        <v>44136</v>
      </c>
      <c r="B165" s="1551">
        <v>2.3803779654201662</v>
      </c>
      <c r="C165" s="1552">
        <v>1.608118338596487</v>
      </c>
      <c r="D165" s="1553">
        <v>2.8981268659719506</v>
      </c>
      <c r="E165" s="1554">
        <v>3.103782735208549</v>
      </c>
      <c r="F165" s="1552">
        <v>2.5663728117317097</v>
      </c>
      <c r="G165" s="1553">
        <v>3.6902162781021985</v>
      </c>
    </row>
    <row r="166" spans="1:7" ht="18" customHeight="1" x14ac:dyDescent="0.3">
      <c r="A166" s="1550">
        <v>44166</v>
      </c>
      <c r="B166" s="1551">
        <v>2.5313404050144594</v>
      </c>
      <c r="C166" s="1552">
        <v>1.8139602258601562</v>
      </c>
      <c r="D166" s="1553">
        <v>3.0553337913181711</v>
      </c>
      <c r="E166" s="1554">
        <v>2.7105517909002952</v>
      </c>
      <c r="F166" s="1552">
        <v>2.6093599362168263</v>
      </c>
      <c r="G166" s="1553">
        <v>3.7486544116245968</v>
      </c>
    </row>
    <row r="167" spans="1:7" ht="18" customHeight="1" x14ac:dyDescent="0.3">
      <c r="A167" s="1550">
        <v>44197</v>
      </c>
      <c r="B167" s="1551">
        <v>2.5</v>
      </c>
      <c r="C167" s="1552">
        <v>2</v>
      </c>
      <c r="D167" s="1553">
        <v>3.2</v>
      </c>
      <c r="E167" s="1554">
        <v>1</v>
      </c>
      <c r="F167" s="1552">
        <v>2.6</v>
      </c>
      <c r="G167" s="1553">
        <v>3.7</v>
      </c>
    </row>
    <row r="168" spans="1:7" ht="18" customHeight="1" x14ac:dyDescent="0.3">
      <c r="A168" s="1550">
        <v>44228</v>
      </c>
      <c r="B168" s="1551">
        <v>2.37046528389524</v>
      </c>
      <c r="C168" s="1552">
        <v>2.1966457795428607</v>
      </c>
      <c r="D168" s="1553">
        <v>3.4205073142964393</v>
      </c>
      <c r="E168" s="1554">
        <v>1.2195121951219523</v>
      </c>
      <c r="F168" s="1552">
        <v>3.1054864028926765</v>
      </c>
      <c r="G168" s="1553">
        <v>4.4023870714384739</v>
      </c>
    </row>
    <row r="169" spans="1:7" ht="18" customHeight="1" x14ac:dyDescent="0.3">
      <c r="A169" s="1550">
        <v>44256</v>
      </c>
      <c r="B169" s="1551">
        <v>2.2129903331469247</v>
      </c>
      <c r="C169" s="1552">
        <v>2.3386914440536755</v>
      </c>
      <c r="D169" s="1553">
        <v>3.5454567946086479</v>
      </c>
      <c r="E169" s="1554">
        <v>1.0242085661080091</v>
      </c>
      <c r="F169" s="1552">
        <v>2.9845038596151729</v>
      </c>
      <c r="G169" s="1553">
        <v>4.2375543193663434</v>
      </c>
    </row>
    <row r="170" spans="1:7" ht="18" customHeight="1" x14ac:dyDescent="0.3">
      <c r="A170" s="1550">
        <v>44287</v>
      </c>
      <c r="B170" s="1551">
        <v>1.9</v>
      </c>
      <c r="C170" s="1552">
        <v>2.4</v>
      </c>
      <c r="D170" s="1553">
        <v>3.6</v>
      </c>
      <c r="E170" s="1554">
        <v>0.2</v>
      </c>
      <c r="F170" s="1552">
        <v>2.7</v>
      </c>
      <c r="G170" s="1553">
        <v>4.0999999999999996</v>
      </c>
    </row>
    <row r="171" spans="1:7" ht="18" customHeight="1" x14ac:dyDescent="0.3">
      <c r="A171" s="1550">
        <v>44317</v>
      </c>
      <c r="B171" s="1551">
        <v>1.8</v>
      </c>
      <c r="C171" s="1552">
        <v>2.5</v>
      </c>
      <c r="D171" s="1553">
        <v>3.7</v>
      </c>
      <c r="E171" s="1554">
        <v>2.4</v>
      </c>
      <c r="F171" s="1552">
        <v>2.7</v>
      </c>
      <c r="G171" s="1553">
        <v>4.0999999999999996</v>
      </c>
    </row>
    <row r="172" spans="1:7" ht="18" customHeight="1" x14ac:dyDescent="0.3">
      <c r="A172" s="1550">
        <v>44348</v>
      </c>
      <c r="B172" s="1551">
        <v>2.2000000000000002</v>
      </c>
      <c r="C172" s="1552">
        <v>2.7</v>
      </c>
      <c r="D172" s="1553">
        <v>3.8</v>
      </c>
      <c r="E172" s="1554">
        <v>5.9</v>
      </c>
      <c r="F172" s="1552">
        <v>4.0999999999999996</v>
      </c>
      <c r="G172" s="1553">
        <v>4.5</v>
      </c>
    </row>
    <row r="173" spans="1:7" ht="18" customHeight="1" x14ac:dyDescent="0.3">
      <c r="A173" s="1550">
        <v>44378</v>
      </c>
      <c r="B173" s="1551">
        <v>2.6</v>
      </c>
      <c r="C173" s="1552">
        <v>3</v>
      </c>
      <c r="D173" s="1553">
        <v>4</v>
      </c>
      <c r="E173" s="1554">
        <v>6.5</v>
      </c>
      <c r="F173" s="1552">
        <v>4.9000000000000004</v>
      </c>
      <c r="G173" s="1553">
        <v>5</v>
      </c>
    </row>
    <row r="174" spans="1:7" ht="18" customHeight="1" x14ac:dyDescent="0.3">
      <c r="A174" s="1550">
        <v>44409</v>
      </c>
      <c r="B174" s="1551">
        <v>3</v>
      </c>
      <c r="C174" s="1552">
        <v>3.2</v>
      </c>
      <c r="D174" s="1553">
        <v>4.0999999999999996</v>
      </c>
      <c r="E174" s="1554">
        <v>6</v>
      </c>
      <c r="F174" s="1552">
        <v>4.4000000000000004</v>
      </c>
      <c r="G174" s="1553">
        <v>4.3</v>
      </c>
    </row>
    <row r="175" spans="1:7" ht="18" customHeight="1" thickBot="1" x14ac:dyDescent="0.35">
      <c r="A175" s="1555">
        <v>44440</v>
      </c>
      <c r="B175" s="1556">
        <v>3.2</v>
      </c>
      <c r="C175" s="1557">
        <v>3.3</v>
      </c>
      <c r="D175" s="1558">
        <v>4.2</v>
      </c>
      <c r="E175" s="1559">
        <v>5.4</v>
      </c>
      <c r="F175" s="1557">
        <v>4.5999999999999996</v>
      </c>
      <c r="G175" s="1558">
        <v>4.5999999999999996</v>
      </c>
    </row>
    <row r="176" spans="1:7" s="1560" customFormat="1" ht="35.25" customHeight="1" thickTop="1" x14ac:dyDescent="0.2">
      <c r="A176" s="3316" t="s">
        <v>1401</v>
      </c>
      <c r="B176" s="3316"/>
      <c r="C176" s="3316"/>
      <c r="D176" s="3316"/>
      <c r="E176" s="3316"/>
      <c r="F176" s="3316"/>
      <c r="G176" s="3316"/>
    </row>
    <row r="177" spans="1:7" s="1560" customFormat="1" ht="14.25" x14ac:dyDescent="0.2">
      <c r="A177" s="3317" t="s">
        <v>582</v>
      </c>
      <c r="B177" s="3317"/>
      <c r="C177" s="3317"/>
      <c r="D177" s="3317"/>
      <c r="E177" s="3317"/>
      <c r="F177" s="3317"/>
      <c r="G177" s="3317"/>
    </row>
    <row r="178" spans="1:7" s="1560" customFormat="1" ht="14.25" customHeight="1" x14ac:dyDescent="0.2">
      <c r="A178" s="3311" t="s">
        <v>1402</v>
      </c>
      <c r="B178" s="3311"/>
      <c r="C178" s="3311"/>
      <c r="D178" s="3311"/>
      <c r="E178" s="3311"/>
      <c r="F178" s="3311"/>
      <c r="G178" s="3311"/>
    </row>
    <row r="179" spans="1:7" s="1560" customFormat="1" ht="14.25" customHeight="1" x14ac:dyDescent="0.2">
      <c r="A179" s="3311" t="s">
        <v>1403</v>
      </c>
      <c r="B179" s="3311"/>
      <c r="C179" s="3311"/>
      <c r="D179" s="3311"/>
      <c r="E179" s="3311"/>
      <c r="F179" s="3311"/>
      <c r="G179" s="3311"/>
    </row>
    <row r="180" spans="1:7" s="1560" customFormat="1" ht="28.5" customHeight="1" x14ac:dyDescent="0.2">
      <c r="A180" s="3311" t="s">
        <v>1404</v>
      </c>
      <c r="B180" s="3311"/>
      <c r="C180" s="3311"/>
      <c r="D180" s="3311"/>
      <c r="E180" s="3311"/>
      <c r="F180" s="3311"/>
      <c r="G180" s="3311"/>
    </row>
    <row r="181" spans="1:7" s="1560" customFormat="1" ht="31.5" customHeight="1" x14ac:dyDescent="0.2">
      <c r="A181" s="3311" t="s">
        <v>1405</v>
      </c>
      <c r="B181" s="3311"/>
      <c r="C181" s="3311"/>
      <c r="D181" s="3311"/>
      <c r="E181" s="3311"/>
      <c r="F181" s="3311"/>
      <c r="G181" s="3311"/>
    </row>
    <row r="182" spans="1:7" s="1560" customFormat="1" ht="18" customHeight="1" x14ac:dyDescent="0.2">
      <c r="A182" s="3311" t="s">
        <v>1406</v>
      </c>
      <c r="B182" s="3311"/>
      <c r="C182" s="3311"/>
      <c r="D182" s="3311"/>
      <c r="E182" s="3311"/>
      <c r="F182" s="3311"/>
      <c r="G182" s="3311"/>
    </row>
    <row r="183" spans="1:7" s="1560" customFormat="1" ht="14.25" x14ac:dyDescent="0.2">
      <c r="A183" s="3318" t="s">
        <v>1407</v>
      </c>
      <c r="B183" s="3318"/>
      <c r="C183" s="3318"/>
      <c r="D183" s="3318"/>
      <c r="E183" s="3318"/>
      <c r="F183" s="3318"/>
      <c r="G183" s="3318"/>
    </row>
    <row r="184" spans="1:7" x14ac:dyDescent="0.25">
      <c r="A184" s="1561"/>
      <c r="B184" s="1561"/>
      <c r="C184" s="1561"/>
      <c r="D184" s="1561"/>
      <c r="E184" s="1561"/>
      <c r="F184" s="1561"/>
      <c r="G184" s="1561"/>
    </row>
  </sheetData>
  <mergeCells count="11">
    <mergeCell ref="A179:G179"/>
    <mergeCell ref="A180:G180"/>
    <mergeCell ref="A181:G181"/>
    <mergeCell ref="A182:G182"/>
    <mergeCell ref="A183:G183"/>
    <mergeCell ref="A178:G178"/>
    <mergeCell ref="A1:G1"/>
    <mergeCell ref="B3:D3"/>
    <mergeCell ref="E3:G3"/>
    <mergeCell ref="A176:G176"/>
    <mergeCell ref="A177:G177"/>
  </mergeCells>
  <pageMargins left="0.75" right="0.75" top="0.75" bottom="0.75" header="0.3" footer="0"/>
  <pageSetup paperSize="9" scale="74"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25"/>
  <sheetViews>
    <sheetView showGridLines="0" zoomScale="70" zoomScaleNormal="70" zoomScaleSheetLayoutView="100" workbookViewId="0">
      <pane xSplit="1" ySplit="1" topLeftCell="B2" activePane="bottomRight" state="frozen"/>
      <selection activeCell="R21" sqref="R21"/>
      <selection pane="topRight" activeCell="R21" sqref="R21"/>
      <selection pane="bottomLeft" activeCell="R21" sqref="R21"/>
      <selection pane="bottomRight"/>
    </sheetView>
  </sheetViews>
  <sheetFormatPr defaultColWidth="9.140625" defaultRowHeight="16.5" x14ac:dyDescent="0.3"/>
  <cols>
    <col min="1" max="1" width="10.140625" style="269" customWidth="1"/>
    <col min="2" max="2" width="9.140625" style="269"/>
    <col min="3" max="3" width="9.85546875" style="269" customWidth="1"/>
    <col min="4" max="4" width="10.140625" style="269" customWidth="1"/>
    <col min="5" max="5" width="9.7109375" style="269" customWidth="1"/>
    <col min="6" max="6" width="11.7109375" style="269" customWidth="1"/>
    <col min="7" max="7" width="9.140625" style="269"/>
    <col min="8" max="8" width="35.140625" style="269" customWidth="1"/>
    <col min="9" max="9" width="9.140625" style="269"/>
    <col min="10" max="10" width="7.42578125" style="269" bestFit="1" customWidth="1"/>
    <col min="11" max="16384" width="9.140625" style="269"/>
  </cols>
  <sheetData>
    <row r="1" spans="1:6" ht="18.75" x14ac:dyDescent="0.3">
      <c r="A1" s="350" t="s">
        <v>650</v>
      </c>
    </row>
    <row r="2" spans="1:6" ht="17.25" thickBot="1" x14ac:dyDescent="0.35">
      <c r="F2" s="351" t="s">
        <v>589</v>
      </c>
    </row>
    <row r="3" spans="1:6" ht="18" thickTop="1" thickBot="1" x14ac:dyDescent="0.35">
      <c r="A3" s="352"/>
      <c r="B3" s="353" t="s">
        <v>651</v>
      </c>
      <c r="C3" s="353" t="s">
        <v>652</v>
      </c>
      <c r="D3" s="353" t="s">
        <v>653</v>
      </c>
      <c r="E3" s="353" t="s">
        <v>654</v>
      </c>
      <c r="F3" s="353" t="s">
        <v>595</v>
      </c>
    </row>
    <row r="4" spans="1:6" hidden="1" x14ac:dyDescent="0.3">
      <c r="A4" s="354">
        <v>42736</v>
      </c>
      <c r="B4" s="355">
        <v>197.51551499999999</v>
      </c>
      <c r="C4" s="355">
        <v>108.059792</v>
      </c>
      <c r="D4" s="355">
        <v>17.536251</v>
      </c>
      <c r="E4" s="355">
        <v>8.1099619999999959</v>
      </c>
      <c r="F4" s="356">
        <v>331.22152</v>
      </c>
    </row>
    <row r="5" spans="1:6" hidden="1" x14ac:dyDescent="0.3">
      <c r="A5" s="354">
        <v>42767</v>
      </c>
      <c r="B5" s="355">
        <v>228.40382600000001</v>
      </c>
      <c r="C5" s="355">
        <v>76.873213000000007</v>
      </c>
      <c r="D5" s="355">
        <v>16.246696</v>
      </c>
      <c r="E5" s="355">
        <v>8.0922000000000054</v>
      </c>
      <c r="F5" s="356">
        <v>329.61593499999998</v>
      </c>
    </row>
    <row r="6" spans="1:6" hidden="1" x14ac:dyDescent="0.3">
      <c r="A6" s="354">
        <v>42795</v>
      </c>
      <c r="B6" s="355">
        <v>262.23346099999998</v>
      </c>
      <c r="C6" s="355">
        <v>157.87757199999999</v>
      </c>
      <c r="D6" s="355">
        <v>18.18581</v>
      </c>
      <c r="E6" s="355">
        <v>12.228756999999995</v>
      </c>
      <c r="F6" s="356">
        <v>450.52559999999994</v>
      </c>
    </row>
    <row r="7" spans="1:6" hidden="1" x14ac:dyDescent="0.3">
      <c r="A7" s="354">
        <v>42826</v>
      </c>
      <c r="B7" s="355">
        <v>227.27950799999999</v>
      </c>
      <c r="C7" s="355">
        <v>116.36069000000001</v>
      </c>
      <c r="D7" s="355">
        <v>37.234957000000001</v>
      </c>
      <c r="E7" s="355">
        <v>12.345025000000007</v>
      </c>
      <c r="F7" s="356">
        <v>393.22018000000003</v>
      </c>
    </row>
    <row r="8" spans="1:6" hidden="1" x14ac:dyDescent="0.3">
      <c r="A8" s="354">
        <v>42856</v>
      </c>
      <c r="B8" s="355">
        <v>221.14980199999999</v>
      </c>
      <c r="C8" s="355">
        <v>180.70346900000001</v>
      </c>
      <c r="D8" s="355">
        <v>19.547654999999999</v>
      </c>
      <c r="E8" s="355">
        <v>14.793257999999994</v>
      </c>
      <c r="F8" s="356">
        <v>436.19418400000001</v>
      </c>
    </row>
    <row r="9" spans="1:6" hidden="1" x14ac:dyDescent="0.3">
      <c r="A9" s="354">
        <v>42887</v>
      </c>
      <c r="B9" s="355">
        <v>199.415333</v>
      </c>
      <c r="C9" s="355">
        <v>160.60561799999999</v>
      </c>
      <c r="D9" s="355">
        <v>18.812515999999999</v>
      </c>
      <c r="E9" s="355">
        <v>10.202784999999992</v>
      </c>
      <c r="F9" s="356">
        <v>389.03625199999999</v>
      </c>
    </row>
    <row r="10" spans="1:6" hidden="1" x14ac:dyDescent="0.3">
      <c r="A10" s="354">
        <v>42917</v>
      </c>
      <c r="B10" s="355">
        <v>212.82882799999999</v>
      </c>
      <c r="C10" s="355">
        <v>143.08401799999999</v>
      </c>
      <c r="D10" s="355">
        <v>11.022928</v>
      </c>
      <c r="E10" s="355">
        <v>9.5371650000000017</v>
      </c>
      <c r="F10" s="356">
        <v>376.47293899999994</v>
      </c>
    </row>
    <row r="11" spans="1:6" hidden="1" x14ac:dyDescent="0.3">
      <c r="A11" s="354">
        <v>42948</v>
      </c>
      <c r="B11" s="355">
        <v>244.11312699999999</v>
      </c>
      <c r="C11" s="355">
        <v>171.19274899999999</v>
      </c>
      <c r="D11" s="355">
        <v>11.530946</v>
      </c>
      <c r="E11" s="355">
        <v>6.5558049999999923</v>
      </c>
      <c r="F11" s="356">
        <v>433.39262699999995</v>
      </c>
    </row>
    <row r="12" spans="1:6" hidden="1" x14ac:dyDescent="0.3">
      <c r="A12" s="354">
        <v>42979</v>
      </c>
      <c r="B12" s="355">
        <v>175.29373100000001</v>
      </c>
      <c r="C12" s="355">
        <v>156.43955099999999</v>
      </c>
      <c r="D12" s="355">
        <v>38.328558999999998</v>
      </c>
      <c r="E12" s="355">
        <v>9.9809910000000031</v>
      </c>
      <c r="F12" s="356">
        <v>380.04283200000003</v>
      </c>
    </row>
    <row r="13" spans="1:6" hidden="1" x14ac:dyDescent="0.3">
      <c r="A13" s="354">
        <v>43009</v>
      </c>
      <c r="B13" s="355">
        <v>181.63092</v>
      </c>
      <c r="C13" s="355">
        <v>121.399017</v>
      </c>
      <c r="D13" s="355">
        <v>25.756222000000001</v>
      </c>
      <c r="E13" s="355">
        <v>6.1786519999999996</v>
      </c>
      <c r="F13" s="356">
        <v>334.964811</v>
      </c>
    </row>
    <row r="14" spans="1:6" hidden="1" x14ac:dyDescent="0.3">
      <c r="A14" s="354">
        <v>43040</v>
      </c>
      <c r="B14" s="355">
        <v>170.63756100000001</v>
      </c>
      <c r="C14" s="355">
        <v>150.99259599999999</v>
      </c>
      <c r="D14" s="355">
        <v>24.640027</v>
      </c>
      <c r="E14" s="355">
        <v>8.1416010000000085</v>
      </c>
      <c r="F14" s="356">
        <v>354.41178500000001</v>
      </c>
    </row>
    <row r="15" spans="1:6" hidden="1" x14ac:dyDescent="0.3">
      <c r="A15" s="354">
        <v>43070</v>
      </c>
      <c r="B15" s="355">
        <v>189.57369800000001</v>
      </c>
      <c r="C15" s="355">
        <v>119.53563</v>
      </c>
      <c r="D15" s="355">
        <v>25.42633</v>
      </c>
      <c r="E15" s="355">
        <v>8.2377680000000026</v>
      </c>
      <c r="F15" s="356">
        <v>342.77342600000003</v>
      </c>
    </row>
    <row r="16" spans="1:6" hidden="1" x14ac:dyDescent="0.3">
      <c r="A16" s="357">
        <v>43101</v>
      </c>
      <c r="B16" s="358">
        <v>179.206379</v>
      </c>
      <c r="C16" s="358">
        <v>159.20188999999999</v>
      </c>
      <c r="D16" s="358">
        <v>31.536455</v>
      </c>
      <c r="E16" s="358">
        <v>8.5600799999999992</v>
      </c>
      <c r="F16" s="359">
        <v>378.50480400000004</v>
      </c>
    </row>
    <row r="17" spans="1:6" hidden="1" x14ac:dyDescent="0.3">
      <c r="A17" s="354">
        <v>43132</v>
      </c>
      <c r="B17" s="355">
        <v>181.44878399999999</v>
      </c>
      <c r="C17" s="355">
        <v>173.28813600000001</v>
      </c>
      <c r="D17" s="355">
        <v>13.333466</v>
      </c>
      <c r="E17" s="355">
        <v>7.0949450000000001</v>
      </c>
      <c r="F17" s="356">
        <v>375.16533099999998</v>
      </c>
    </row>
    <row r="18" spans="1:6" hidden="1" x14ac:dyDescent="0.3">
      <c r="A18" s="354">
        <v>43160</v>
      </c>
      <c r="B18" s="355">
        <v>221.87894299999999</v>
      </c>
      <c r="C18" s="355">
        <v>138.90938600000001</v>
      </c>
      <c r="D18" s="355">
        <v>32.483767999999998</v>
      </c>
      <c r="E18" s="355">
        <v>10.992385000000001</v>
      </c>
      <c r="F18" s="356">
        <v>404.26448199999999</v>
      </c>
    </row>
    <row r="19" spans="1:6" hidden="1" x14ac:dyDescent="0.3">
      <c r="A19" s="354">
        <v>43191</v>
      </c>
      <c r="B19" s="355">
        <v>189.39332099999999</v>
      </c>
      <c r="C19" s="355">
        <v>137.339338</v>
      </c>
      <c r="D19" s="355">
        <v>20.377965</v>
      </c>
      <c r="E19" s="355">
        <v>9.0822330000000004</v>
      </c>
      <c r="F19" s="356">
        <v>356.192857</v>
      </c>
    </row>
    <row r="20" spans="1:6" hidden="1" x14ac:dyDescent="0.3">
      <c r="A20" s="354">
        <v>43221</v>
      </c>
      <c r="B20" s="355">
        <v>210.61475300000001</v>
      </c>
      <c r="C20" s="355">
        <v>105.244494</v>
      </c>
      <c r="D20" s="355">
        <v>10.522864</v>
      </c>
      <c r="E20" s="355">
        <v>12.501957000000001</v>
      </c>
      <c r="F20" s="356">
        <v>338.88406800000001</v>
      </c>
    </row>
    <row r="21" spans="1:6" hidden="1" x14ac:dyDescent="0.3">
      <c r="A21" s="354">
        <v>43252</v>
      </c>
      <c r="B21" s="355">
        <v>191.12283400000001</v>
      </c>
      <c r="C21" s="355">
        <v>192.25538599999999</v>
      </c>
      <c r="D21" s="355">
        <v>26.926548</v>
      </c>
      <c r="E21" s="355">
        <v>7.7624440000000003</v>
      </c>
      <c r="F21" s="356">
        <v>418.06721200000004</v>
      </c>
    </row>
    <row r="22" spans="1:6" hidden="1" x14ac:dyDescent="0.3">
      <c r="A22" s="354">
        <v>43282</v>
      </c>
      <c r="B22" s="355">
        <v>198.883318</v>
      </c>
      <c r="C22" s="355">
        <v>114.368641</v>
      </c>
      <c r="D22" s="355">
        <v>13.925440999999999</v>
      </c>
      <c r="E22" s="355">
        <v>15.255196</v>
      </c>
      <c r="F22" s="356">
        <v>342.43259599999999</v>
      </c>
    </row>
    <row r="23" spans="1:6" hidden="1" x14ac:dyDescent="0.3">
      <c r="A23" s="354">
        <v>43313</v>
      </c>
      <c r="B23" s="355">
        <v>245.63909100000001</v>
      </c>
      <c r="C23" s="355">
        <v>104.66001900000001</v>
      </c>
      <c r="D23" s="355">
        <v>17.093844000000001</v>
      </c>
      <c r="E23" s="355">
        <v>5.4137740000000001</v>
      </c>
      <c r="F23" s="356">
        <v>372.80672800000002</v>
      </c>
    </row>
    <row r="24" spans="1:6" hidden="1" x14ac:dyDescent="0.3">
      <c r="A24" s="354">
        <v>43344</v>
      </c>
      <c r="B24" s="355">
        <v>168.16425899999999</v>
      </c>
      <c r="C24" s="355">
        <v>146.37354400000001</v>
      </c>
      <c r="D24" s="355">
        <v>23.715748000000001</v>
      </c>
      <c r="E24" s="355">
        <v>10.419269</v>
      </c>
      <c r="F24" s="356">
        <v>348.67282</v>
      </c>
    </row>
    <row r="25" spans="1:6" hidden="1" x14ac:dyDescent="0.3">
      <c r="A25" s="354">
        <v>43374</v>
      </c>
      <c r="B25" s="355">
        <v>206.18271899999999</v>
      </c>
      <c r="C25" s="355">
        <v>89.408169000000001</v>
      </c>
      <c r="D25" s="355">
        <v>20.596982000000001</v>
      </c>
      <c r="E25" s="355">
        <v>7.1076090000000001</v>
      </c>
      <c r="F25" s="356">
        <v>323.29547900000006</v>
      </c>
    </row>
    <row r="26" spans="1:6" hidden="1" x14ac:dyDescent="0.3">
      <c r="A26" s="354">
        <v>43405</v>
      </c>
      <c r="B26" s="355">
        <v>170.557939</v>
      </c>
      <c r="C26" s="355">
        <v>106.4451</v>
      </c>
      <c r="D26" s="355">
        <v>14.308913</v>
      </c>
      <c r="E26" s="355">
        <v>15.430426000000001</v>
      </c>
      <c r="F26" s="356">
        <v>306.74237800000003</v>
      </c>
    </row>
    <row r="27" spans="1:6" hidden="1" x14ac:dyDescent="0.3">
      <c r="A27" s="354">
        <v>43435</v>
      </c>
      <c r="B27" s="355">
        <v>251.03595899999999</v>
      </c>
      <c r="C27" s="355">
        <v>121.560455</v>
      </c>
      <c r="D27" s="355">
        <v>14.514184</v>
      </c>
      <c r="E27" s="355">
        <v>7.426005</v>
      </c>
      <c r="F27" s="356">
        <v>394.53660299999996</v>
      </c>
    </row>
    <row r="28" spans="1:6" hidden="1" x14ac:dyDescent="0.3">
      <c r="A28" s="354">
        <v>43466</v>
      </c>
      <c r="B28" s="355">
        <v>223.32334900000001</v>
      </c>
      <c r="C28" s="355">
        <v>103.93451899999999</v>
      </c>
      <c r="D28" s="355">
        <v>30.196387999999999</v>
      </c>
      <c r="E28" s="355">
        <v>15.111413000000001</v>
      </c>
      <c r="F28" s="356">
        <v>372.56566900000007</v>
      </c>
    </row>
    <row r="29" spans="1:6" hidden="1" x14ac:dyDescent="0.3">
      <c r="A29" s="354">
        <v>43497</v>
      </c>
      <c r="B29" s="355">
        <v>209.48335700000001</v>
      </c>
      <c r="C29" s="355">
        <v>87.078712999999993</v>
      </c>
      <c r="D29" s="355">
        <v>21.358367999999999</v>
      </c>
      <c r="E29" s="355">
        <v>7.3790709999999997</v>
      </c>
      <c r="F29" s="356">
        <v>325.299509</v>
      </c>
    </row>
    <row r="30" spans="1:6" hidden="1" x14ac:dyDescent="0.3">
      <c r="A30" s="354">
        <v>43525</v>
      </c>
      <c r="B30" s="355">
        <v>184.33346599999999</v>
      </c>
      <c r="C30" s="355">
        <v>150.505954</v>
      </c>
      <c r="D30" s="355">
        <v>22.220123000000001</v>
      </c>
      <c r="E30" s="355">
        <v>4.8801519999999998</v>
      </c>
      <c r="F30" s="356">
        <v>361.93969500000003</v>
      </c>
    </row>
    <row r="31" spans="1:6" hidden="1" x14ac:dyDescent="0.3">
      <c r="A31" s="354">
        <v>43556</v>
      </c>
      <c r="B31" s="355">
        <v>161.37466800000001</v>
      </c>
      <c r="C31" s="355">
        <v>185.864499</v>
      </c>
      <c r="D31" s="355">
        <v>14.68599</v>
      </c>
      <c r="E31" s="355">
        <v>10.257569999999999</v>
      </c>
      <c r="F31" s="356">
        <v>372.182727</v>
      </c>
    </row>
    <row r="32" spans="1:6" hidden="1" x14ac:dyDescent="0.3">
      <c r="A32" s="354">
        <v>43586</v>
      </c>
      <c r="B32" s="355">
        <v>232.00550999999999</v>
      </c>
      <c r="C32" s="355">
        <v>247.26540900000001</v>
      </c>
      <c r="D32" s="355">
        <v>20.564874</v>
      </c>
      <c r="E32" s="355">
        <v>6.8303159999999998</v>
      </c>
      <c r="F32" s="356">
        <v>506.66610899999995</v>
      </c>
    </row>
    <row r="33" spans="1:6" hidden="1" x14ac:dyDescent="0.3">
      <c r="A33" s="354">
        <v>43617</v>
      </c>
      <c r="B33" s="355">
        <v>174.70720499999999</v>
      </c>
      <c r="C33" s="355">
        <v>252.02389600000001</v>
      </c>
      <c r="D33" s="355">
        <v>22.393915</v>
      </c>
      <c r="E33" s="355">
        <v>11.268364</v>
      </c>
      <c r="F33" s="356">
        <v>460.39337999999998</v>
      </c>
    </row>
    <row r="34" spans="1:6" hidden="1" x14ac:dyDescent="0.3">
      <c r="A34" s="354">
        <v>43647</v>
      </c>
      <c r="B34" s="355">
        <v>186.056893</v>
      </c>
      <c r="C34" s="355">
        <v>130.51766799999999</v>
      </c>
      <c r="D34" s="355">
        <v>17.303951000000001</v>
      </c>
      <c r="E34" s="355">
        <v>9.510802</v>
      </c>
      <c r="F34" s="356">
        <v>343.38931400000001</v>
      </c>
    </row>
    <row r="35" spans="1:6" hidden="1" x14ac:dyDescent="0.3">
      <c r="A35" s="354">
        <v>43678</v>
      </c>
      <c r="B35" s="355">
        <v>176.458046</v>
      </c>
      <c r="C35" s="355">
        <v>136.06339800000001</v>
      </c>
      <c r="D35" s="355">
        <v>12.578452</v>
      </c>
      <c r="E35" s="355">
        <v>4.2970220000000001</v>
      </c>
      <c r="F35" s="356">
        <v>329.39691800000003</v>
      </c>
    </row>
    <row r="36" spans="1:6" hidden="1" x14ac:dyDescent="0.3">
      <c r="A36" s="354">
        <v>43709</v>
      </c>
      <c r="B36" s="355">
        <v>187.03259299999999</v>
      </c>
      <c r="C36" s="355">
        <v>133.00580500000001</v>
      </c>
      <c r="D36" s="355">
        <v>24.336462000000001</v>
      </c>
      <c r="E36" s="355">
        <v>12.038323</v>
      </c>
      <c r="F36" s="356">
        <v>356.413183</v>
      </c>
    </row>
    <row r="37" spans="1:6" hidden="1" x14ac:dyDescent="0.3">
      <c r="A37" s="354">
        <v>43739</v>
      </c>
      <c r="B37" s="355">
        <v>181.16417999999999</v>
      </c>
      <c r="C37" s="355">
        <v>173.462006</v>
      </c>
      <c r="D37" s="355">
        <v>27.697617999999999</v>
      </c>
      <c r="E37" s="355">
        <v>5.658188</v>
      </c>
      <c r="F37" s="356">
        <v>387.98199199999999</v>
      </c>
    </row>
    <row r="38" spans="1:6" hidden="1" x14ac:dyDescent="0.3">
      <c r="A38" s="354">
        <v>43770</v>
      </c>
      <c r="B38" s="355">
        <v>181.50894400000001</v>
      </c>
      <c r="C38" s="355">
        <v>102.697157</v>
      </c>
      <c r="D38" s="355">
        <v>16.370560000000001</v>
      </c>
      <c r="E38" s="355">
        <v>6.9803259999999998</v>
      </c>
      <c r="F38" s="356">
        <v>307.55698699999999</v>
      </c>
    </row>
    <row r="39" spans="1:6" hidden="1" x14ac:dyDescent="0.3">
      <c r="A39" s="354">
        <v>43800</v>
      </c>
      <c r="B39" s="355">
        <v>185.218412</v>
      </c>
      <c r="C39" s="355">
        <v>143.97160600000001</v>
      </c>
      <c r="D39" s="355">
        <v>24.363285000000001</v>
      </c>
      <c r="E39" s="355">
        <v>7.5535139999999998</v>
      </c>
      <c r="F39" s="356">
        <v>361.10681700000004</v>
      </c>
    </row>
    <row r="40" spans="1:6" hidden="1" x14ac:dyDescent="0.3">
      <c r="A40" s="354">
        <v>43831</v>
      </c>
      <c r="B40" s="355">
        <v>189.78112899999999</v>
      </c>
      <c r="C40" s="355">
        <v>123.542841</v>
      </c>
      <c r="D40" s="355">
        <v>18.341231000000001</v>
      </c>
      <c r="E40" s="355">
        <v>8.6512320000000003</v>
      </c>
      <c r="F40" s="356">
        <v>340.31643299999996</v>
      </c>
    </row>
    <row r="41" spans="1:6" hidden="1" x14ac:dyDescent="0.3">
      <c r="A41" s="354">
        <v>43862</v>
      </c>
      <c r="B41" s="355">
        <v>201.45648</v>
      </c>
      <c r="C41" s="355">
        <v>133.866186</v>
      </c>
      <c r="D41" s="355">
        <v>12.74198</v>
      </c>
      <c r="E41" s="355">
        <v>5.6455229999999998</v>
      </c>
      <c r="F41" s="356">
        <v>353.71016900000006</v>
      </c>
    </row>
    <row r="42" spans="1:6" hidden="1" x14ac:dyDescent="0.3">
      <c r="A42" s="354">
        <v>43891</v>
      </c>
      <c r="B42" s="355">
        <v>151.19933700000001</v>
      </c>
      <c r="C42" s="355">
        <v>149.514985</v>
      </c>
      <c r="D42" s="355">
        <v>6.8492490000000004</v>
      </c>
      <c r="E42" s="355">
        <v>5.5724720000000003</v>
      </c>
      <c r="F42" s="356">
        <v>313.13604300000003</v>
      </c>
    </row>
    <row r="43" spans="1:6" hidden="1" x14ac:dyDescent="0.3">
      <c r="A43" s="354">
        <v>43922</v>
      </c>
      <c r="B43" s="355">
        <v>61.714727000000003</v>
      </c>
      <c r="C43" s="355">
        <v>47.235143999999998</v>
      </c>
      <c r="D43" s="355">
        <v>9.3678240000000006</v>
      </c>
      <c r="E43" s="355">
        <v>2.591942</v>
      </c>
      <c r="F43" s="356">
        <v>120.909637</v>
      </c>
    </row>
    <row r="44" spans="1:6" hidden="1" x14ac:dyDescent="0.3">
      <c r="A44" s="354">
        <v>43952</v>
      </c>
      <c r="B44" s="355">
        <v>48.923915000000001</v>
      </c>
      <c r="C44" s="355">
        <v>41.802812000000003</v>
      </c>
      <c r="D44" s="355">
        <v>3.0326080000000002</v>
      </c>
      <c r="E44" s="355">
        <v>2.9755039999999999</v>
      </c>
      <c r="F44" s="356">
        <v>96.734839000000008</v>
      </c>
    </row>
    <row r="45" spans="1:6" hidden="1" x14ac:dyDescent="0.3">
      <c r="A45" s="354">
        <v>43983</v>
      </c>
      <c r="B45" s="355">
        <v>126.34948199999999</v>
      </c>
      <c r="C45" s="355">
        <v>70.657686999999996</v>
      </c>
      <c r="D45" s="355">
        <v>6.087288</v>
      </c>
      <c r="E45" s="355">
        <v>12.943326000000001</v>
      </c>
      <c r="F45" s="356">
        <v>216.03778299999999</v>
      </c>
    </row>
    <row r="46" spans="1:6" hidden="1" x14ac:dyDescent="0.3">
      <c r="A46" s="354">
        <v>44013</v>
      </c>
      <c r="B46" s="355">
        <v>89.495275000000007</v>
      </c>
      <c r="C46" s="355">
        <v>77.571545</v>
      </c>
      <c r="D46" s="355">
        <v>8.7806890000000006</v>
      </c>
      <c r="E46" s="355">
        <v>6.6718080000000004</v>
      </c>
      <c r="F46" s="356">
        <v>182.519317</v>
      </c>
    </row>
    <row r="47" spans="1:6" hidden="1" x14ac:dyDescent="0.3">
      <c r="A47" s="354">
        <v>44044</v>
      </c>
      <c r="B47" s="355">
        <v>136.760446</v>
      </c>
      <c r="C47" s="355">
        <v>47.600582000000003</v>
      </c>
      <c r="D47" s="355">
        <v>7.9731259999999997</v>
      </c>
      <c r="E47" s="355">
        <v>5.4038620000000002</v>
      </c>
      <c r="F47" s="356">
        <v>197.73801600000002</v>
      </c>
    </row>
    <row r="48" spans="1:6" x14ac:dyDescent="0.3">
      <c r="A48" s="354">
        <v>44075</v>
      </c>
      <c r="B48" s="355">
        <v>128.87321399999999</v>
      </c>
      <c r="C48" s="355">
        <v>50.328643999999997</v>
      </c>
      <c r="D48" s="355">
        <v>6.651726</v>
      </c>
      <c r="E48" s="355">
        <v>6.4171690000000003</v>
      </c>
      <c r="F48" s="356">
        <v>192.27075299999998</v>
      </c>
    </row>
    <row r="49" spans="1:14" x14ac:dyDescent="0.3">
      <c r="A49" s="354">
        <v>44105</v>
      </c>
      <c r="B49" s="355">
        <v>121.926874</v>
      </c>
      <c r="C49" s="355">
        <v>61.394674999999999</v>
      </c>
      <c r="D49" s="355">
        <v>6.6406140000000002</v>
      </c>
      <c r="E49" s="355">
        <v>4.220485</v>
      </c>
      <c r="F49" s="356">
        <v>194.182648</v>
      </c>
    </row>
    <row r="50" spans="1:14" x14ac:dyDescent="0.3">
      <c r="A50" s="354">
        <v>44136</v>
      </c>
      <c r="B50" s="355">
        <v>106.734134</v>
      </c>
      <c r="C50" s="355">
        <v>78.026414000000003</v>
      </c>
      <c r="D50" s="355">
        <v>7.0158069999999997</v>
      </c>
      <c r="E50" s="355">
        <v>6.7306410000000003</v>
      </c>
      <c r="F50" s="356">
        <v>198.50699599999999</v>
      </c>
    </row>
    <row r="51" spans="1:14" ht="18.75" customHeight="1" x14ac:dyDescent="0.3">
      <c r="A51" s="354">
        <v>44166</v>
      </c>
      <c r="B51" s="355">
        <v>162.11498599999999</v>
      </c>
      <c r="C51" s="355">
        <v>93.233040000000003</v>
      </c>
      <c r="D51" s="355">
        <v>13.513557</v>
      </c>
      <c r="E51" s="355">
        <v>10.659587</v>
      </c>
      <c r="F51" s="356">
        <v>279.52116999999998</v>
      </c>
    </row>
    <row r="52" spans="1:14" x14ac:dyDescent="0.3">
      <c r="A52" s="354">
        <v>44197</v>
      </c>
      <c r="B52" s="355">
        <v>128.894372</v>
      </c>
      <c r="C52" s="355">
        <v>57.342188999999998</v>
      </c>
      <c r="D52" s="355">
        <v>6.0756500000000004</v>
      </c>
      <c r="E52" s="355">
        <v>4.7268949999999998</v>
      </c>
      <c r="F52" s="356">
        <v>197.039106</v>
      </c>
      <c r="G52" s="360"/>
      <c r="H52" s="360"/>
      <c r="I52" s="360"/>
    </row>
    <row r="53" spans="1:14" x14ac:dyDescent="0.3">
      <c r="A53" s="354">
        <v>44228</v>
      </c>
      <c r="B53" s="355">
        <v>108.091448</v>
      </c>
      <c r="C53" s="355">
        <v>67.442348999999993</v>
      </c>
      <c r="D53" s="355">
        <v>6.2298</v>
      </c>
      <c r="E53" s="355">
        <v>9.1550429999999992</v>
      </c>
      <c r="F53" s="356">
        <v>190.9</v>
      </c>
      <c r="G53" s="360"/>
      <c r="H53" s="360"/>
      <c r="I53" s="360"/>
    </row>
    <row r="54" spans="1:14" x14ac:dyDescent="0.3">
      <c r="A54" s="354">
        <v>44256</v>
      </c>
      <c r="B54" s="355">
        <v>101.13719500000001</v>
      </c>
      <c r="C54" s="355">
        <v>40.262965999999999</v>
      </c>
      <c r="D54" s="355">
        <v>9.0323609999999999</v>
      </c>
      <c r="E54" s="355">
        <v>5.6330330000000002</v>
      </c>
      <c r="F54" s="356">
        <v>155.96555499999999</v>
      </c>
      <c r="G54" s="360"/>
      <c r="H54" s="360"/>
      <c r="I54" s="360"/>
    </row>
    <row r="55" spans="1:14" x14ac:dyDescent="0.3">
      <c r="A55" s="354">
        <v>44287</v>
      </c>
      <c r="B55" s="355">
        <v>87.023555000000002</v>
      </c>
      <c r="C55" s="355">
        <v>49.665669999999999</v>
      </c>
      <c r="D55" s="355">
        <v>7.6208609999999997</v>
      </c>
      <c r="E55" s="355">
        <v>5.8443709999999998</v>
      </c>
      <c r="F55" s="356">
        <v>150.15445700000001</v>
      </c>
      <c r="G55" s="360"/>
      <c r="H55" s="360"/>
      <c r="I55" s="360"/>
    </row>
    <row r="56" spans="1:14" x14ac:dyDescent="0.3">
      <c r="A56" s="354">
        <v>44317</v>
      </c>
      <c r="B56" s="355">
        <v>96.265055000000004</v>
      </c>
      <c r="C56" s="355">
        <v>52.378472000000002</v>
      </c>
      <c r="D56" s="355">
        <v>7.1751110000000002</v>
      </c>
      <c r="E56" s="355">
        <v>6.1139539999999997</v>
      </c>
      <c r="F56" s="356">
        <v>161.932592</v>
      </c>
      <c r="G56" s="360"/>
      <c r="H56" s="360"/>
      <c r="I56" s="360"/>
    </row>
    <row r="57" spans="1:14" x14ac:dyDescent="0.3">
      <c r="A57" s="354">
        <v>44348</v>
      </c>
      <c r="B57" s="355">
        <v>161.94835399999999</v>
      </c>
      <c r="C57" s="355">
        <v>61.027521999999998</v>
      </c>
      <c r="D57" s="355">
        <v>11.064107</v>
      </c>
      <c r="E57" s="355">
        <v>11.513075000000001</v>
      </c>
      <c r="F57" s="356">
        <v>245.55305799999999</v>
      </c>
      <c r="G57" s="360"/>
      <c r="H57" s="360"/>
      <c r="I57" s="360"/>
    </row>
    <row r="58" spans="1:14" x14ac:dyDescent="0.3">
      <c r="A58" s="354">
        <v>44378</v>
      </c>
      <c r="B58" s="355">
        <v>103.246818</v>
      </c>
      <c r="C58" s="355">
        <v>54.836334000000001</v>
      </c>
      <c r="D58" s="355">
        <v>7.7709989999999998</v>
      </c>
      <c r="E58" s="355">
        <v>6.3</v>
      </c>
      <c r="F58" s="356">
        <v>172.24292399999999</v>
      </c>
      <c r="G58" s="360"/>
      <c r="H58" s="360"/>
      <c r="I58" s="360"/>
    </row>
    <row r="59" spans="1:14" x14ac:dyDescent="0.3">
      <c r="A59" s="354">
        <v>44409</v>
      </c>
      <c r="B59" s="355">
        <v>97.872945999999999</v>
      </c>
      <c r="C59" s="355">
        <v>45.436883000000002</v>
      </c>
      <c r="D59" s="355">
        <v>6.1575280000000001</v>
      </c>
      <c r="E59" s="355">
        <v>4.809971</v>
      </c>
      <c r="F59" s="356">
        <v>154.27732800000001</v>
      </c>
      <c r="G59" s="360"/>
      <c r="H59" s="360"/>
      <c r="I59" s="360"/>
    </row>
    <row r="60" spans="1:14" ht="17.25" thickBot="1" x14ac:dyDescent="0.35">
      <c r="A60" s="361">
        <v>44440</v>
      </c>
      <c r="B60" s="362">
        <v>123.64778200000001</v>
      </c>
      <c r="C60" s="362">
        <v>49.766123</v>
      </c>
      <c r="D60" s="362">
        <v>7.6298440000000003</v>
      </c>
      <c r="E60" s="362">
        <v>9.5001904000000224</v>
      </c>
      <c r="F60" s="363">
        <v>190.46976699999999</v>
      </c>
      <c r="G60" s="360"/>
      <c r="H60" s="360"/>
      <c r="I60" s="360"/>
      <c r="J60" s="364"/>
      <c r="N60" s="365"/>
    </row>
    <row r="61" spans="1:14" ht="19.5" customHeight="1" thickTop="1" x14ac:dyDescent="0.3"/>
    <row r="62" spans="1:14" ht="18.75" x14ac:dyDescent="0.3">
      <c r="A62" s="350" t="s">
        <v>655</v>
      </c>
    </row>
    <row r="63" spans="1:14" ht="17.25" thickBot="1" x14ac:dyDescent="0.35">
      <c r="F63" s="351" t="s">
        <v>589</v>
      </c>
    </row>
    <row r="64" spans="1:14" ht="18" thickTop="1" thickBot="1" x14ac:dyDescent="0.35">
      <c r="A64" s="352"/>
      <c r="B64" s="353" t="s">
        <v>651</v>
      </c>
      <c r="C64" s="353" t="s">
        <v>652</v>
      </c>
      <c r="D64" s="353" t="s">
        <v>653</v>
      </c>
      <c r="E64" s="353" t="s">
        <v>654</v>
      </c>
      <c r="F64" s="353" t="s">
        <v>595</v>
      </c>
    </row>
    <row r="65" spans="1:6" hidden="1" x14ac:dyDescent="0.3">
      <c r="A65" s="354">
        <v>42736</v>
      </c>
      <c r="B65" s="355">
        <v>232.84009399999999</v>
      </c>
      <c r="C65" s="355">
        <v>39.449494000000001</v>
      </c>
      <c r="D65" s="355">
        <v>7.1307369999999999</v>
      </c>
      <c r="E65" s="355">
        <v>29.880987000000005</v>
      </c>
      <c r="F65" s="356">
        <v>309.301312</v>
      </c>
    </row>
    <row r="66" spans="1:6" hidden="1" x14ac:dyDescent="0.3">
      <c r="A66" s="354">
        <v>42767</v>
      </c>
      <c r="B66" s="355">
        <v>226.67495500000001</v>
      </c>
      <c r="C66" s="355">
        <v>53.829377999999998</v>
      </c>
      <c r="D66" s="355">
        <v>5.328449</v>
      </c>
      <c r="E66" s="355">
        <v>24.177177000000007</v>
      </c>
      <c r="F66" s="356">
        <v>310.00995900000004</v>
      </c>
    </row>
    <row r="67" spans="1:6" hidden="1" x14ac:dyDescent="0.3">
      <c r="A67" s="354">
        <v>42795</v>
      </c>
      <c r="B67" s="355">
        <v>269.84619400000003</v>
      </c>
      <c r="C67" s="355">
        <v>75.824877000000001</v>
      </c>
      <c r="D67" s="355">
        <v>15.975016999999999</v>
      </c>
      <c r="E67" s="355">
        <v>43.790329999999997</v>
      </c>
      <c r="F67" s="356">
        <v>405.436418</v>
      </c>
    </row>
    <row r="68" spans="1:6" hidden="1" x14ac:dyDescent="0.3">
      <c r="A68" s="354">
        <v>42826</v>
      </c>
      <c r="B68" s="355">
        <v>259.88544899999999</v>
      </c>
      <c r="C68" s="355">
        <v>61.118138999999999</v>
      </c>
      <c r="D68" s="355">
        <v>7.5908470000000001</v>
      </c>
      <c r="E68" s="355">
        <v>33.997551000000009</v>
      </c>
      <c r="F68" s="356">
        <v>362.59198599999996</v>
      </c>
    </row>
    <row r="69" spans="1:6" hidden="1" x14ac:dyDescent="0.3">
      <c r="A69" s="354">
        <v>42856</v>
      </c>
      <c r="B69" s="355">
        <v>289.61493899999999</v>
      </c>
      <c r="C69" s="355">
        <v>51.847866000000003</v>
      </c>
      <c r="D69" s="355">
        <v>11.355527</v>
      </c>
      <c r="E69" s="355">
        <v>37.867214999999995</v>
      </c>
      <c r="F69" s="356">
        <v>390.68554699999999</v>
      </c>
    </row>
    <row r="70" spans="1:6" hidden="1" x14ac:dyDescent="0.3">
      <c r="A70" s="354">
        <v>42887</v>
      </c>
      <c r="B70" s="355">
        <v>253.55466699999999</v>
      </c>
      <c r="C70" s="355">
        <v>59.990659000000001</v>
      </c>
      <c r="D70" s="355">
        <v>17.969121999999999</v>
      </c>
      <c r="E70" s="355">
        <v>53.356980999999998</v>
      </c>
      <c r="F70" s="356">
        <v>384.87142900000003</v>
      </c>
    </row>
    <row r="71" spans="1:6" hidden="1" x14ac:dyDescent="0.3">
      <c r="A71" s="354">
        <v>42917</v>
      </c>
      <c r="B71" s="355">
        <v>276.54206199999999</v>
      </c>
      <c r="C71" s="355">
        <v>62.868993000000003</v>
      </c>
      <c r="D71" s="355">
        <v>7.8254520000000003</v>
      </c>
      <c r="E71" s="355">
        <v>43.871718000000001</v>
      </c>
      <c r="F71" s="356">
        <v>391.10822499999995</v>
      </c>
    </row>
    <row r="72" spans="1:6" hidden="1" x14ac:dyDescent="0.3">
      <c r="A72" s="354">
        <v>42948</v>
      </c>
      <c r="B72" s="355">
        <v>304.52462700000001</v>
      </c>
      <c r="C72" s="355">
        <v>72.811452000000003</v>
      </c>
      <c r="D72" s="355">
        <v>13.622331000000001</v>
      </c>
      <c r="E72" s="355">
        <v>39.179689999999994</v>
      </c>
      <c r="F72" s="356">
        <v>430.13810000000001</v>
      </c>
    </row>
    <row r="73" spans="1:6" hidden="1" x14ac:dyDescent="0.3">
      <c r="A73" s="354">
        <v>42979</v>
      </c>
      <c r="B73" s="355">
        <v>223.844401</v>
      </c>
      <c r="C73" s="355">
        <v>56.833683999999998</v>
      </c>
      <c r="D73" s="355">
        <v>23.617999999999999</v>
      </c>
      <c r="E73" s="355">
        <v>38.162030999999999</v>
      </c>
      <c r="F73" s="356">
        <v>342.45811600000002</v>
      </c>
    </row>
    <row r="74" spans="1:6" hidden="1" x14ac:dyDescent="0.3">
      <c r="A74" s="354">
        <v>43009</v>
      </c>
      <c r="B74" s="355">
        <v>229.63985500000001</v>
      </c>
      <c r="C74" s="355">
        <v>70.042503999999994</v>
      </c>
      <c r="D74" s="355">
        <v>9.8876899999999992</v>
      </c>
      <c r="E74" s="355">
        <v>37.228288000000006</v>
      </c>
      <c r="F74" s="356">
        <v>346.79833700000006</v>
      </c>
    </row>
    <row r="75" spans="1:6" hidden="1" x14ac:dyDescent="0.3">
      <c r="A75" s="354">
        <v>43040</v>
      </c>
      <c r="B75" s="355">
        <v>230.37339299999999</v>
      </c>
      <c r="C75" s="355">
        <v>102.877647</v>
      </c>
      <c r="D75" s="355">
        <v>8.7727459999999997</v>
      </c>
      <c r="E75" s="355">
        <v>31.572137999999995</v>
      </c>
      <c r="F75" s="356">
        <v>373.59592399999997</v>
      </c>
    </row>
    <row r="76" spans="1:6" hidden="1" x14ac:dyDescent="0.3">
      <c r="A76" s="354">
        <v>43070</v>
      </c>
      <c r="B76" s="355">
        <v>239.39757299999999</v>
      </c>
      <c r="C76" s="355">
        <v>97.079510999999997</v>
      </c>
      <c r="D76" s="355">
        <v>11.683376000000001</v>
      </c>
      <c r="E76" s="355">
        <v>27.722265000000007</v>
      </c>
      <c r="F76" s="356">
        <v>375.88272499999999</v>
      </c>
    </row>
    <row r="77" spans="1:6" hidden="1" x14ac:dyDescent="0.3">
      <c r="A77" s="357">
        <v>43101</v>
      </c>
      <c r="B77" s="358">
        <v>276.03976999999998</v>
      </c>
      <c r="C77" s="358">
        <v>53.969467999999999</v>
      </c>
      <c r="D77" s="358">
        <v>18.685690999999998</v>
      </c>
      <c r="E77" s="358">
        <v>29.77983900000001</v>
      </c>
      <c r="F77" s="359">
        <v>378.47476800000004</v>
      </c>
    </row>
    <row r="78" spans="1:6" hidden="1" x14ac:dyDescent="0.3">
      <c r="A78" s="354">
        <v>43132</v>
      </c>
      <c r="B78" s="355">
        <v>203.959622</v>
      </c>
      <c r="C78" s="355">
        <v>67.724095000000005</v>
      </c>
      <c r="D78" s="355">
        <v>9.9935989999999997</v>
      </c>
      <c r="E78" s="355">
        <v>30.908878999999999</v>
      </c>
      <c r="F78" s="356">
        <v>312.58619500000003</v>
      </c>
    </row>
    <row r="79" spans="1:6" hidden="1" x14ac:dyDescent="0.3">
      <c r="A79" s="354">
        <v>43160</v>
      </c>
      <c r="B79" s="355">
        <v>202.153876</v>
      </c>
      <c r="C79" s="355">
        <v>69.712320000000005</v>
      </c>
      <c r="D79" s="355">
        <v>36.895088999999999</v>
      </c>
      <c r="E79" s="355">
        <v>37.854708000000002</v>
      </c>
      <c r="F79" s="356">
        <v>346.615993</v>
      </c>
    </row>
    <row r="80" spans="1:6" hidden="1" x14ac:dyDescent="0.3">
      <c r="A80" s="354">
        <v>43191</v>
      </c>
      <c r="B80" s="355">
        <v>175.99469199999999</v>
      </c>
      <c r="C80" s="355">
        <v>73.353504999999998</v>
      </c>
      <c r="D80" s="355">
        <v>9.4582719999999991</v>
      </c>
      <c r="E80" s="355">
        <v>35.273654999999998</v>
      </c>
      <c r="F80" s="356">
        <v>294.08012400000001</v>
      </c>
    </row>
    <row r="81" spans="1:6" hidden="1" x14ac:dyDescent="0.3">
      <c r="A81" s="354">
        <v>43221</v>
      </c>
      <c r="B81" s="355">
        <v>239.26319699999999</v>
      </c>
      <c r="C81" s="355">
        <v>101.169685</v>
      </c>
      <c r="D81" s="355">
        <v>9.2102140000000006</v>
      </c>
      <c r="E81" s="355">
        <v>36.181494999999998</v>
      </c>
      <c r="F81" s="356">
        <v>385.824591</v>
      </c>
    </row>
    <row r="82" spans="1:6" hidden="1" x14ac:dyDescent="0.3">
      <c r="A82" s="354">
        <v>43252</v>
      </c>
      <c r="B82" s="355">
        <v>244.87490099999999</v>
      </c>
      <c r="C82" s="355">
        <v>66.456429</v>
      </c>
      <c r="D82" s="355">
        <v>13.102838999999999</v>
      </c>
      <c r="E82" s="355">
        <v>42.730958999999999</v>
      </c>
      <c r="F82" s="356">
        <v>367.16512799999998</v>
      </c>
    </row>
    <row r="83" spans="1:6" hidden="1" x14ac:dyDescent="0.3">
      <c r="A83" s="354">
        <v>43282</v>
      </c>
      <c r="B83" s="355">
        <v>268.98317500000002</v>
      </c>
      <c r="C83" s="355">
        <v>70.967664999999997</v>
      </c>
      <c r="D83" s="355">
        <v>12.001822000000001</v>
      </c>
      <c r="E83" s="355">
        <v>34.284165000000002</v>
      </c>
      <c r="F83" s="356">
        <v>386.23682700000006</v>
      </c>
    </row>
    <row r="84" spans="1:6" hidden="1" x14ac:dyDescent="0.3">
      <c r="A84" s="354">
        <v>43313</v>
      </c>
      <c r="B84" s="355">
        <v>280.07678399999998</v>
      </c>
      <c r="C84" s="355">
        <v>69.800085999999993</v>
      </c>
      <c r="D84" s="355">
        <v>19.413848999999999</v>
      </c>
      <c r="E84" s="355">
        <v>44.174278000000001</v>
      </c>
      <c r="F84" s="356">
        <v>413.46499699999998</v>
      </c>
    </row>
    <row r="85" spans="1:6" hidden="1" x14ac:dyDescent="0.3">
      <c r="A85" s="354">
        <v>43344</v>
      </c>
      <c r="B85" s="355">
        <v>229.104073</v>
      </c>
      <c r="C85" s="355">
        <v>75.174757999999997</v>
      </c>
      <c r="D85" s="355">
        <v>9.319407</v>
      </c>
      <c r="E85" s="355">
        <v>35.776114</v>
      </c>
      <c r="F85" s="356">
        <v>349.37435199999999</v>
      </c>
    </row>
    <row r="86" spans="1:6" hidden="1" x14ac:dyDescent="0.3">
      <c r="A86" s="354">
        <v>43374</v>
      </c>
      <c r="B86" s="355">
        <v>232.88340199999999</v>
      </c>
      <c r="C86" s="355">
        <v>99.286843000000005</v>
      </c>
      <c r="D86" s="355">
        <v>11.396564</v>
      </c>
      <c r="E86" s="355">
        <v>34.939860000000003</v>
      </c>
      <c r="F86" s="356">
        <v>378.50666899999999</v>
      </c>
    </row>
    <row r="87" spans="1:6" hidden="1" x14ac:dyDescent="0.3">
      <c r="A87" s="354">
        <v>43405</v>
      </c>
      <c r="B87" s="355">
        <v>239.50547900000001</v>
      </c>
      <c r="C87" s="355">
        <v>91.631730000000005</v>
      </c>
      <c r="D87" s="355">
        <v>6.9769920000000001</v>
      </c>
      <c r="E87" s="355">
        <v>33.308155999999997</v>
      </c>
      <c r="F87" s="356">
        <v>371.42235699999998</v>
      </c>
    </row>
    <row r="88" spans="1:6" hidden="1" x14ac:dyDescent="0.3">
      <c r="A88" s="354">
        <v>43435</v>
      </c>
      <c r="B88" s="355">
        <v>272.59127999999998</v>
      </c>
      <c r="C88" s="355">
        <v>71.706374999999994</v>
      </c>
      <c r="D88" s="355">
        <v>8.8965169999999993</v>
      </c>
      <c r="E88" s="355">
        <v>33.803832</v>
      </c>
      <c r="F88" s="356">
        <v>386.99800399999998</v>
      </c>
    </row>
    <row r="89" spans="1:6" hidden="1" x14ac:dyDescent="0.3">
      <c r="A89" s="354">
        <v>43466</v>
      </c>
      <c r="B89" s="355">
        <v>303.532265</v>
      </c>
      <c r="C89" s="355">
        <v>75.319193999999996</v>
      </c>
      <c r="D89" s="355">
        <v>10.041487</v>
      </c>
      <c r="E89" s="355">
        <v>34.925192000000003</v>
      </c>
      <c r="F89" s="356">
        <v>423.81813799999998</v>
      </c>
    </row>
    <row r="90" spans="1:6" hidden="1" x14ac:dyDescent="0.3">
      <c r="A90" s="354">
        <v>43497</v>
      </c>
      <c r="B90" s="355">
        <v>237.718187</v>
      </c>
      <c r="C90" s="355">
        <v>66.561183</v>
      </c>
      <c r="D90" s="355">
        <v>9.8629470000000001</v>
      </c>
      <c r="E90" s="355">
        <v>37.528931</v>
      </c>
      <c r="F90" s="356">
        <v>351.67124799999999</v>
      </c>
    </row>
    <row r="91" spans="1:6" hidden="1" x14ac:dyDescent="0.3">
      <c r="A91" s="354">
        <v>43525</v>
      </c>
      <c r="B91" s="355">
        <v>196.10418000000001</v>
      </c>
      <c r="C91" s="355">
        <v>77.760188999999997</v>
      </c>
      <c r="D91" s="355">
        <v>8.2067169999999994</v>
      </c>
      <c r="E91" s="355">
        <v>35.031973999999998</v>
      </c>
      <c r="F91" s="356">
        <v>317.10306000000003</v>
      </c>
    </row>
    <row r="92" spans="1:6" hidden="1" x14ac:dyDescent="0.3">
      <c r="A92" s="354">
        <v>43556</v>
      </c>
      <c r="B92" s="355">
        <v>230.63819000000001</v>
      </c>
      <c r="C92" s="355">
        <v>127.887473</v>
      </c>
      <c r="D92" s="355">
        <v>11.147404</v>
      </c>
      <c r="E92" s="355">
        <v>36.399636999999998</v>
      </c>
      <c r="F92" s="356">
        <v>406.07270399999999</v>
      </c>
    </row>
    <row r="93" spans="1:6" hidden="1" x14ac:dyDescent="0.3">
      <c r="A93" s="354">
        <v>43586</v>
      </c>
      <c r="B93" s="355">
        <v>277.991603</v>
      </c>
      <c r="C93" s="355">
        <v>63.813343000000003</v>
      </c>
      <c r="D93" s="355">
        <v>12.042906</v>
      </c>
      <c r="E93" s="355">
        <v>35.058844000000001</v>
      </c>
      <c r="F93" s="356">
        <v>388.90669600000001</v>
      </c>
    </row>
    <row r="94" spans="1:6" hidden="1" x14ac:dyDescent="0.3">
      <c r="A94" s="354">
        <v>43617</v>
      </c>
      <c r="B94" s="355">
        <v>248.19874300000001</v>
      </c>
      <c r="C94" s="355">
        <v>68.735696000000004</v>
      </c>
      <c r="D94" s="355">
        <v>12.627808999999999</v>
      </c>
      <c r="E94" s="355">
        <v>40.272264</v>
      </c>
      <c r="F94" s="356">
        <v>369.83451200000002</v>
      </c>
    </row>
    <row r="95" spans="1:6" hidden="1" x14ac:dyDescent="0.3">
      <c r="A95" s="354">
        <v>43647</v>
      </c>
      <c r="B95" s="355">
        <v>225.71867800000001</v>
      </c>
      <c r="C95" s="355">
        <v>90.078790999999995</v>
      </c>
      <c r="D95" s="355">
        <v>21.497747</v>
      </c>
      <c r="E95" s="355">
        <v>38.332016000000003</v>
      </c>
      <c r="F95" s="356">
        <v>375.62723199999999</v>
      </c>
    </row>
    <row r="96" spans="1:6" hidden="1" x14ac:dyDescent="0.3">
      <c r="A96" s="354">
        <v>43678</v>
      </c>
      <c r="B96" s="355">
        <v>313.26755000000003</v>
      </c>
      <c r="C96" s="355">
        <v>76.748981999999998</v>
      </c>
      <c r="D96" s="355">
        <v>18.314587</v>
      </c>
      <c r="E96" s="355">
        <v>45.239902999999998</v>
      </c>
      <c r="F96" s="356">
        <v>453.57102200000008</v>
      </c>
    </row>
    <row r="97" spans="1:6" hidden="1" x14ac:dyDescent="0.3">
      <c r="A97" s="354">
        <v>43709</v>
      </c>
      <c r="B97" s="355">
        <v>237.57028700000001</v>
      </c>
      <c r="C97" s="355">
        <v>73.094210000000004</v>
      </c>
      <c r="D97" s="355">
        <v>11.037868</v>
      </c>
      <c r="E97" s="355">
        <v>36.332877000000003</v>
      </c>
      <c r="F97" s="356">
        <v>358.03524199999998</v>
      </c>
    </row>
    <row r="98" spans="1:6" hidden="1" x14ac:dyDescent="0.3">
      <c r="A98" s="354">
        <v>43739</v>
      </c>
      <c r="B98" s="355">
        <v>284.247885</v>
      </c>
      <c r="C98" s="355">
        <v>63.423949</v>
      </c>
      <c r="D98" s="355">
        <v>12.434461000000001</v>
      </c>
      <c r="E98" s="355">
        <v>40.887667999999998</v>
      </c>
      <c r="F98" s="356">
        <v>400.99396300000001</v>
      </c>
    </row>
    <row r="99" spans="1:6" hidden="1" x14ac:dyDescent="0.3">
      <c r="A99" s="354">
        <v>43770</v>
      </c>
      <c r="B99" s="355">
        <v>221.55847199999999</v>
      </c>
      <c r="C99" s="355">
        <v>79.661023</v>
      </c>
      <c r="D99" s="355">
        <v>8.4149840000000005</v>
      </c>
      <c r="E99" s="355">
        <v>27.278126</v>
      </c>
      <c r="F99" s="356">
        <v>336.91260499999999</v>
      </c>
    </row>
    <row r="100" spans="1:6" hidden="1" x14ac:dyDescent="0.3">
      <c r="A100" s="354">
        <v>43800</v>
      </c>
      <c r="B100" s="355">
        <v>270.23328500000002</v>
      </c>
      <c r="C100" s="355">
        <v>83.147076999999996</v>
      </c>
      <c r="D100" s="355">
        <v>10.63932</v>
      </c>
      <c r="E100" s="355">
        <v>33.302286000000002</v>
      </c>
      <c r="F100" s="356">
        <v>397.32196799999997</v>
      </c>
    </row>
    <row r="101" spans="1:6" hidden="1" x14ac:dyDescent="0.3">
      <c r="A101" s="354">
        <v>43831</v>
      </c>
      <c r="B101" s="355">
        <v>239.48152899999999</v>
      </c>
      <c r="C101" s="355">
        <v>102.12904</v>
      </c>
      <c r="D101" s="355">
        <v>8.1191790000000008</v>
      </c>
      <c r="E101" s="355">
        <v>38.744025000000001</v>
      </c>
      <c r="F101" s="356">
        <v>388.47377299999999</v>
      </c>
    </row>
    <row r="102" spans="1:6" hidden="1" x14ac:dyDescent="0.3">
      <c r="A102" s="354">
        <v>43862</v>
      </c>
      <c r="B102" s="355">
        <v>235.48427000000001</v>
      </c>
      <c r="C102" s="355">
        <v>71.485218000000003</v>
      </c>
      <c r="D102" s="355">
        <v>54.754061</v>
      </c>
      <c r="E102" s="355">
        <v>37.038384000000001</v>
      </c>
      <c r="F102" s="356">
        <v>398.761933</v>
      </c>
    </row>
    <row r="103" spans="1:6" hidden="1" x14ac:dyDescent="0.3">
      <c r="A103" s="354">
        <v>43891</v>
      </c>
      <c r="B103" s="355">
        <v>216.58340799999999</v>
      </c>
      <c r="C103" s="355">
        <v>55.798383000000001</v>
      </c>
      <c r="D103" s="355">
        <v>6.4700319999999998</v>
      </c>
      <c r="E103" s="355">
        <v>36.351478999999998</v>
      </c>
      <c r="F103" s="356">
        <v>315.20330200000001</v>
      </c>
    </row>
    <row r="104" spans="1:6" hidden="1" x14ac:dyDescent="0.3">
      <c r="A104" s="354">
        <v>43922</v>
      </c>
      <c r="B104" s="355">
        <v>130.00830400000001</v>
      </c>
      <c r="C104" s="355">
        <v>44.040267999999998</v>
      </c>
      <c r="D104" s="355">
        <v>4.6301420000000002</v>
      </c>
      <c r="E104" s="355">
        <v>20.35764</v>
      </c>
      <c r="F104" s="356">
        <v>199.03635400000002</v>
      </c>
    </row>
    <row r="105" spans="1:6" hidden="1" x14ac:dyDescent="0.3">
      <c r="A105" s="354">
        <v>43952</v>
      </c>
      <c r="B105" s="355">
        <v>122.826075</v>
      </c>
      <c r="C105" s="355">
        <v>42.192487999999997</v>
      </c>
      <c r="D105" s="355">
        <v>6.7991999999999999</v>
      </c>
      <c r="E105" s="355">
        <v>19.624096999999999</v>
      </c>
      <c r="F105" s="356">
        <v>191.44186000000002</v>
      </c>
    </row>
    <row r="106" spans="1:6" hidden="1" x14ac:dyDescent="0.3">
      <c r="A106" s="354">
        <v>43983</v>
      </c>
      <c r="B106" s="355">
        <v>150.280609</v>
      </c>
      <c r="C106" s="355">
        <v>57.934928999999997</v>
      </c>
      <c r="D106" s="355">
        <v>9.8985430000000001</v>
      </c>
      <c r="E106" s="355">
        <v>25.468888</v>
      </c>
      <c r="F106" s="356">
        <v>243.58296899999996</v>
      </c>
    </row>
    <row r="107" spans="1:6" hidden="1" x14ac:dyDescent="0.3">
      <c r="A107" s="354">
        <v>44013</v>
      </c>
      <c r="B107" s="355">
        <v>171.10065900000001</v>
      </c>
      <c r="C107" s="355">
        <v>62.231839000000001</v>
      </c>
      <c r="D107" s="355">
        <v>8.0274099999999997</v>
      </c>
      <c r="E107" s="355">
        <v>26.65371</v>
      </c>
      <c r="F107" s="356">
        <v>268.01361800000001</v>
      </c>
    </row>
    <row r="108" spans="1:6" hidden="1" x14ac:dyDescent="0.3">
      <c r="A108" s="354">
        <v>44044</v>
      </c>
      <c r="B108" s="355">
        <v>319.52940100000001</v>
      </c>
      <c r="C108" s="355">
        <v>73.433158000000006</v>
      </c>
      <c r="D108" s="355">
        <v>9.1668950000000002</v>
      </c>
      <c r="E108" s="355">
        <v>33.323593000000002</v>
      </c>
      <c r="F108" s="356">
        <v>435.45304700000003</v>
      </c>
    </row>
    <row r="109" spans="1:6" x14ac:dyDescent="0.3">
      <c r="A109" s="354">
        <v>44075</v>
      </c>
      <c r="B109" s="355">
        <v>178.95326600000001</v>
      </c>
      <c r="C109" s="355">
        <v>100.257238</v>
      </c>
      <c r="D109" s="355">
        <v>11.829174999999999</v>
      </c>
      <c r="E109" s="355">
        <v>24.255016000000001</v>
      </c>
      <c r="F109" s="356">
        <v>315.29469500000005</v>
      </c>
    </row>
    <row r="110" spans="1:6" x14ac:dyDescent="0.3">
      <c r="A110" s="354">
        <v>44105</v>
      </c>
      <c r="B110" s="355">
        <v>183.60753700000001</v>
      </c>
      <c r="C110" s="355">
        <v>55.285085000000002</v>
      </c>
      <c r="D110" s="355">
        <v>5.6543729999999996</v>
      </c>
      <c r="E110" s="355">
        <v>23.116522</v>
      </c>
      <c r="F110" s="356">
        <v>267.73050699999999</v>
      </c>
    </row>
    <row r="111" spans="1:6" x14ac:dyDescent="0.3">
      <c r="A111" s="354">
        <v>44136</v>
      </c>
      <c r="B111" s="355">
        <v>191.086972</v>
      </c>
      <c r="C111" s="355">
        <v>59.222841000000003</v>
      </c>
      <c r="D111" s="355">
        <v>8.4513060000000007</v>
      </c>
      <c r="E111" s="355">
        <v>32.276119000000001</v>
      </c>
      <c r="F111" s="356">
        <v>291.037238</v>
      </c>
    </row>
    <row r="112" spans="1:6" x14ac:dyDescent="0.3">
      <c r="A112" s="354">
        <v>44166</v>
      </c>
      <c r="B112" s="355">
        <v>224.268126</v>
      </c>
      <c r="C112" s="355">
        <v>67.174497000000002</v>
      </c>
      <c r="D112" s="355">
        <v>8.6459930000000007</v>
      </c>
      <c r="E112" s="355">
        <v>28.745550000000001</v>
      </c>
      <c r="F112" s="356">
        <v>328.83416599999998</v>
      </c>
    </row>
    <row r="113" spans="1:37" x14ac:dyDescent="0.3">
      <c r="A113" s="354">
        <v>44197</v>
      </c>
      <c r="B113" s="355">
        <v>168.632274</v>
      </c>
      <c r="C113" s="355">
        <v>79.961414000000005</v>
      </c>
      <c r="D113" s="355">
        <v>5.4970939999999997</v>
      </c>
      <c r="E113" s="355">
        <v>26.825990999999998</v>
      </c>
      <c r="F113" s="356">
        <v>280.91677299999998</v>
      </c>
      <c r="G113" s="360"/>
      <c r="H113" s="360"/>
      <c r="I113" s="360"/>
      <c r="J113" s="360"/>
      <c r="K113" s="360"/>
    </row>
    <row r="114" spans="1:37" x14ac:dyDescent="0.3">
      <c r="A114" s="354">
        <v>44228</v>
      </c>
      <c r="B114" s="355">
        <v>169.48578599999999</v>
      </c>
      <c r="C114" s="355">
        <v>71.126624000000007</v>
      </c>
      <c r="D114" s="355">
        <v>7.9932439999999998</v>
      </c>
      <c r="E114" s="355">
        <v>33.064444999999999</v>
      </c>
      <c r="F114" s="356">
        <v>281.7</v>
      </c>
      <c r="G114" s="360"/>
      <c r="H114" s="360"/>
      <c r="I114" s="360"/>
      <c r="J114" s="360"/>
      <c r="K114" s="360"/>
    </row>
    <row r="115" spans="1:37" x14ac:dyDescent="0.3">
      <c r="A115" s="354">
        <v>44256</v>
      </c>
      <c r="B115" s="355">
        <v>142.00661700000001</v>
      </c>
      <c r="C115" s="355">
        <v>74.491876000000005</v>
      </c>
      <c r="D115" s="355">
        <v>6.829682</v>
      </c>
      <c r="E115" s="355">
        <v>25.001207000000001</v>
      </c>
      <c r="F115" s="356">
        <v>248.32938200000001</v>
      </c>
      <c r="G115" s="360"/>
      <c r="H115" s="360"/>
      <c r="I115" s="360"/>
      <c r="J115" s="360"/>
      <c r="K115" s="360"/>
    </row>
    <row r="116" spans="1:37" x14ac:dyDescent="0.3">
      <c r="A116" s="354">
        <v>44287</v>
      </c>
      <c r="B116" s="355">
        <v>161.01977099999999</v>
      </c>
      <c r="C116" s="355">
        <v>42.693876000000003</v>
      </c>
      <c r="D116" s="355">
        <v>6.0050610000000004</v>
      </c>
      <c r="E116" s="355">
        <v>22.196490000000001</v>
      </c>
      <c r="F116" s="356">
        <v>231.915198</v>
      </c>
      <c r="G116" s="360"/>
      <c r="H116" s="360"/>
      <c r="I116" s="360"/>
      <c r="J116" s="360"/>
      <c r="K116" s="360"/>
    </row>
    <row r="117" spans="1:37" x14ac:dyDescent="0.3">
      <c r="A117" s="354">
        <v>44317</v>
      </c>
      <c r="B117" s="355">
        <v>150.78252699999999</v>
      </c>
      <c r="C117" s="355">
        <v>42.213121999999998</v>
      </c>
      <c r="D117" s="355">
        <v>21.789214999999999</v>
      </c>
      <c r="E117" s="355">
        <v>26.949366000000001</v>
      </c>
      <c r="F117" s="356">
        <v>241.73422999999997</v>
      </c>
      <c r="G117" s="360"/>
      <c r="H117" s="360"/>
      <c r="I117" s="360"/>
      <c r="J117" s="360"/>
      <c r="K117" s="360"/>
    </row>
    <row r="118" spans="1:37" x14ac:dyDescent="0.3">
      <c r="A118" s="354">
        <v>44348</v>
      </c>
      <c r="B118" s="355">
        <v>162.27600000000001</v>
      </c>
      <c r="C118" s="355">
        <v>63.416823000000001</v>
      </c>
      <c r="D118" s="355">
        <v>16.990724</v>
      </c>
      <c r="E118" s="355">
        <v>25.195048</v>
      </c>
      <c r="F118" s="356">
        <v>267.87859500000002</v>
      </c>
      <c r="G118" s="360"/>
      <c r="H118" s="360"/>
      <c r="I118" s="360"/>
      <c r="J118" s="360"/>
      <c r="K118" s="360"/>
    </row>
    <row r="119" spans="1:37" x14ac:dyDescent="0.3">
      <c r="A119" s="354">
        <v>44378</v>
      </c>
      <c r="B119" s="355">
        <v>169.630866</v>
      </c>
      <c r="C119" s="355">
        <v>54.187372000000003</v>
      </c>
      <c r="D119" s="355">
        <v>9.1654450000000001</v>
      </c>
      <c r="E119" s="355">
        <v>25.237717</v>
      </c>
      <c r="F119" s="356">
        <v>258.22140000000002</v>
      </c>
      <c r="G119" s="360"/>
      <c r="H119" s="360"/>
      <c r="I119" s="360"/>
      <c r="J119" s="360"/>
      <c r="K119" s="360"/>
    </row>
    <row r="120" spans="1:37" x14ac:dyDescent="0.3">
      <c r="A120" s="354">
        <v>44409</v>
      </c>
      <c r="B120" s="355">
        <v>153.781904</v>
      </c>
      <c r="C120" s="355">
        <v>45.204614999999997</v>
      </c>
      <c r="D120" s="355">
        <v>10.930372</v>
      </c>
      <c r="E120" s="355">
        <v>25.759596999999999</v>
      </c>
      <c r="F120" s="356">
        <v>235.67648800000001</v>
      </c>
      <c r="G120" s="360"/>
      <c r="H120" s="360"/>
      <c r="I120" s="360"/>
      <c r="J120" s="360"/>
      <c r="K120" s="360"/>
    </row>
    <row r="121" spans="1:37" ht="17.25" thickBot="1" x14ac:dyDescent="0.35">
      <c r="A121" s="361">
        <v>44440</v>
      </c>
      <c r="B121" s="362">
        <v>148.564809</v>
      </c>
      <c r="C121" s="362">
        <v>60.365968000000002</v>
      </c>
      <c r="D121" s="362">
        <v>7.5178409999999998</v>
      </c>
      <c r="E121" s="362">
        <v>23.700000000001019</v>
      </c>
      <c r="F121" s="363">
        <v>240.244956</v>
      </c>
      <c r="G121" s="360"/>
      <c r="H121" s="360"/>
      <c r="I121" s="360"/>
      <c r="J121" s="360"/>
      <c r="K121" s="360"/>
    </row>
    <row r="122" spans="1:37" s="338" customFormat="1" ht="16.5" customHeight="1" thickTop="1" x14ac:dyDescent="0.25">
      <c r="A122" s="366" t="s">
        <v>656</v>
      </c>
      <c r="B122" s="366"/>
      <c r="C122" s="366"/>
      <c r="D122" s="366"/>
      <c r="E122" s="366"/>
      <c r="F122" s="366"/>
      <c r="U122" s="336"/>
      <c r="V122" s="336"/>
      <c r="W122" s="336"/>
      <c r="X122" s="336"/>
      <c r="Y122" s="336"/>
      <c r="Z122" s="336"/>
      <c r="AA122" s="336"/>
      <c r="AB122" s="336"/>
      <c r="AC122" s="336"/>
      <c r="AD122" s="336"/>
      <c r="AE122" s="336"/>
      <c r="AF122" s="336"/>
      <c r="AG122" s="336"/>
      <c r="AH122" s="336"/>
      <c r="AI122" s="336"/>
      <c r="AJ122" s="342"/>
      <c r="AK122" s="367"/>
    </row>
    <row r="123" spans="1:37" s="338" customFormat="1" ht="14.25" x14ac:dyDescent="0.25">
      <c r="A123" s="366" t="s">
        <v>657</v>
      </c>
      <c r="B123" s="366"/>
      <c r="C123" s="366"/>
      <c r="D123" s="366"/>
      <c r="E123" s="366"/>
      <c r="F123" s="366"/>
      <c r="U123" s="336"/>
      <c r="V123" s="336"/>
      <c r="W123" s="336"/>
      <c r="X123" s="336"/>
      <c r="Y123" s="336"/>
      <c r="Z123" s="336"/>
      <c r="AA123" s="336"/>
      <c r="AB123" s="336"/>
      <c r="AC123" s="336"/>
      <c r="AD123" s="336"/>
      <c r="AE123" s="336"/>
      <c r="AF123" s="336"/>
      <c r="AG123" s="336"/>
      <c r="AH123" s="336"/>
      <c r="AI123" s="336"/>
      <c r="AJ123" s="342"/>
      <c r="AK123" s="367"/>
    </row>
    <row r="124" spans="1:37" s="369" customFormat="1" ht="18" customHeight="1" x14ac:dyDescent="0.25">
      <c r="A124" s="368" t="s">
        <v>598</v>
      </c>
    </row>
    <row r="125" spans="1:37" s="369" customFormat="1" ht="18" customHeight="1" x14ac:dyDescent="0.25">
      <c r="A125" s="370" t="s">
        <v>50</v>
      </c>
      <c r="B125" s="371"/>
      <c r="C125" s="371"/>
      <c r="D125" s="371"/>
    </row>
  </sheetData>
  <printOptions horizontalCentered="1"/>
  <pageMargins left="0.7" right="0.7" top="0.75" bottom="0.75" header="0.3" footer="0.3"/>
  <pageSetup paperSize="9" scale="83"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99"/>
  <sheetViews>
    <sheetView zoomScale="70" zoomScaleNormal="70" workbookViewId="0">
      <pane xSplit="1" ySplit="2" topLeftCell="B69" activePane="bottomRight" state="frozen"/>
      <selection activeCell="R21" sqref="R21"/>
      <selection pane="topRight" activeCell="R21" sqref="R21"/>
      <selection pane="bottomLeft" activeCell="R21" sqref="R21"/>
      <selection pane="bottomRight"/>
    </sheetView>
  </sheetViews>
  <sheetFormatPr defaultColWidth="11.140625" defaultRowHeight="15" x14ac:dyDescent="0.25"/>
  <cols>
    <col min="1" max="1" width="10.85546875" style="377" customWidth="1"/>
    <col min="2" max="2" width="68.42578125" style="378" customWidth="1"/>
    <col min="3" max="3" width="11.28515625" style="379" hidden="1" customWidth="1"/>
    <col min="4" max="4" width="6.28515625" style="379" hidden="1" customWidth="1"/>
    <col min="5" max="5" width="11.28515625" style="379" hidden="1" customWidth="1"/>
    <col min="6" max="6" width="7" style="379" hidden="1" customWidth="1"/>
    <col min="7" max="7" width="11.28515625" style="379" hidden="1" customWidth="1"/>
    <col min="8" max="8" width="7" style="379" hidden="1" customWidth="1"/>
    <col min="9" max="9" width="11.28515625" style="379" hidden="1" customWidth="1"/>
    <col min="10" max="10" width="7" style="379" hidden="1" customWidth="1"/>
    <col min="11" max="11" width="11.28515625" style="379" hidden="1" customWidth="1"/>
    <col min="12" max="12" width="7" style="379" hidden="1" customWidth="1"/>
    <col min="13" max="13" width="11.28515625" style="379" hidden="1" customWidth="1"/>
    <col min="14" max="14" width="6.28515625" style="379" hidden="1" customWidth="1"/>
    <col min="15" max="15" width="11.28515625" style="379" hidden="1" customWidth="1"/>
    <col min="16" max="16" width="7" style="379" hidden="1" customWidth="1"/>
    <col min="17" max="17" width="11.28515625" style="379" hidden="1" customWidth="1"/>
    <col min="18" max="18" width="6.28515625" style="379" hidden="1" customWidth="1"/>
    <col min="19" max="19" width="11.28515625" style="379" hidden="1" customWidth="1"/>
    <col min="20" max="20" width="6.28515625" style="379" hidden="1" customWidth="1"/>
    <col min="21" max="21" width="11.28515625" style="379" hidden="1" customWidth="1"/>
    <col min="22" max="22" width="6.28515625" style="379" hidden="1" customWidth="1"/>
    <col min="23" max="23" width="11.28515625" style="379" hidden="1" customWidth="1"/>
    <col min="24" max="24" width="6.28515625" style="379" hidden="1" customWidth="1"/>
    <col min="25" max="25" width="11.28515625" style="379" hidden="1" customWidth="1"/>
    <col min="26" max="26" width="6.28515625" style="379" hidden="1" customWidth="1"/>
    <col min="27" max="27" width="11.28515625" style="379" hidden="1" customWidth="1"/>
    <col min="28" max="28" width="6.28515625" style="379" hidden="1" customWidth="1"/>
    <col min="29" max="29" width="11.28515625" style="379" hidden="1" customWidth="1"/>
    <col min="30" max="30" width="6.28515625" style="379" hidden="1" customWidth="1"/>
    <col min="31" max="31" width="11.28515625" style="379" hidden="1" customWidth="1"/>
    <col min="32" max="32" width="6.28515625" style="379" hidden="1" customWidth="1"/>
    <col min="33" max="33" width="11.28515625" style="379" hidden="1" customWidth="1"/>
    <col min="34" max="34" width="6.28515625" style="379" hidden="1" customWidth="1"/>
    <col min="35" max="35" width="11.28515625" style="379" hidden="1" customWidth="1"/>
    <col min="36" max="36" width="6.28515625" style="379" hidden="1" customWidth="1"/>
    <col min="37" max="37" width="11.28515625" style="379" hidden="1" customWidth="1"/>
    <col min="38" max="38" width="7" style="379" hidden="1" customWidth="1"/>
    <col min="39" max="39" width="11.28515625" style="379" hidden="1" customWidth="1"/>
    <col min="40" max="40" width="6.28515625" style="379" hidden="1" customWidth="1"/>
    <col min="41" max="41" width="11.28515625" style="379" hidden="1" customWidth="1"/>
    <col min="42" max="42" width="6.28515625" style="379" hidden="1" customWidth="1"/>
    <col min="43" max="43" width="11.28515625" style="379" hidden="1" customWidth="1"/>
    <col min="44" max="44" width="7" style="379" hidden="1" customWidth="1"/>
    <col min="45" max="45" width="11.28515625" style="379" hidden="1" customWidth="1"/>
    <col min="46" max="46" width="7" style="379" hidden="1" customWidth="1"/>
    <col min="47" max="47" width="11.28515625" style="379" hidden="1" customWidth="1"/>
    <col min="48" max="48" width="6.28515625" style="379" hidden="1" customWidth="1"/>
    <col min="49" max="49" width="11.28515625" style="379" hidden="1" customWidth="1"/>
    <col min="50" max="50" width="6.28515625" style="379" hidden="1" customWidth="1"/>
    <col min="51" max="51" width="11.28515625" style="379" hidden="1" customWidth="1"/>
    <col min="52" max="52" width="6.28515625" style="379" hidden="1" customWidth="1"/>
    <col min="53" max="53" width="11.28515625" style="379" hidden="1" customWidth="1"/>
    <col min="54" max="54" width="6.28515625" style="379" hidden="1" customWidth="1"/>
    <col min="55" max="55" width="11.28515625" style="379" hidden="1" customWidth="1"/>
    <col min="56" max="56" width="6.28515625" style="379" hidden="1" customWidth="1"/>
    <col min="57" max="57" width="11.28515625" style="379" hidden="1" customWidth="1"/>
    <col min="58" max="58" width="6.28515625" style="379" hidden="1" customWidth="1"/>
    <col min="59" max="59" width="11.28515625" style="379" hidden="1" customWidth="1"/>
    <col min="60" max="60" width="6.28515625" style="379" hidden="1" customWidth="1"/>
    <col min="61" max="61" width="11.28515625" style="379" hidden="1" customWidth="1"/>
    <col min="62" max="62" width="6.28515625" style="379" hidden="1" customWidth="1"/>
    <col min="63" max="63" width="11.28515625" style="379" hidden="1" customWidth="1"/>
    <col min="64" max="64" width="6.28515625" style="379" hidden="1" customWidth="1"/>
    <col min="65" max="65" width="11.28515625" style="379" hidden="1" customWidth="1"/>
    <col min="66" max="66" width="6.28515625" style="379" hidden="1" customWidth="1"/>
    <col min="67" max="86" width="13.85546875" style="379" hidden="1" customWidth="1"/>
    <col min="87" max="92" width="13.85546875" style="379" customWidth="1"/>
    <col min="93" max="93" width="11.42578125" style="71" customWidth="1"/>
    <col min="94" max="16384" width="11.140625" style="378"/>
  </cols>
  <sheetData>
    <row r="1" spans="1:97" s="376" customFormat="1" ht="18.75" x14ac:dyDescent="0.3">
      <c r="A1" s="372" t="s">
        <v>658</v>
      </c>
      <c r="B1" s="373"/>
      <c r="C1" s="374"/>
      <c r="D1" s="374"/>
      <c r="E1" s="374"/>
      <c r="F1" s="374"/>
      <c r="G1" s="374"/>
      <c r="H1" s="374"/>
      <c r="I1" s="374"/>
      <c r="J1" s="374"/>
      <c r="K1" s="374"/>
      <c r="L1" s="374"/>
      <c r="M1" s="374"/>
      <c r="N1" s="374"/>
      <c r="O1" s="375"/>
      <c r="P1" s="375"/>
      <c r="Q1" s="375"/>
      <c r="R1" s="375"/>
      <c r="S1" s="375"/>
      <c r="T1" s="375"/>
      <c r="U1" s="375"/>
      <c r="V1" s="375"/>
      <c r="W1" s="375"/>
      <c r="X1" s="375"/>
      <c r="Y1" s="375"/>
      <c r="Z1" s="375"/>
      <c r="AA1" s="375"/>
      <c r="AB1" s="375"/>
      <c r="AC1" s="375"/>
      <c r="AD1" s="375"/>
      <c r="AE1" s="375"/>
      <c r="AF1" s="375"/>
      <c r="AG1" s="375"/>
      <c r="AH1" s="375"/>
      <c r="AI1" s="375"/>
      <c r="AJ1" s="375"/>
      <c r="AK1" s="375"/>
      <c r="AL1" s="375"/>
      <c r="AM1" s="375"/>
      <c r="AN1" s="375"/>
      <c r="AO1" s="375"/>
      <c r="AP1" s="375"/>
      <c r="AQ1" s="375"/>
      <c r="AR1" s="375"/>
      <c r="AS1" s="375"/>
      <c r="AT1" s="375"/>
      <c r="AU1" s="375"/>
      <c r="AV1" s="375"/>
      <c r="AW1" s="375"/>
      <c r="AX1" s="375"/>
      <c r="AY1" s="375"/>
      <c r="AZ1" s="375"/>
      <c r="BA1" s="375"/>
      <c r="BB1" s="375"/>
      <c r="BC1" s="375"/>
      <c r="BD1" s="375"/>
      <c r="BE1" s="375"/>
      <c r="BF1" s="375"/>
      <c r="BG1" s="375"/>
      <c r="BH1" s="375"/>
      <c r="BI1" s="375"/>
      <c r="BJ1" s="375"/>
      <c r="BK1" s="375"/>
      <c r="BL1" s="375"/>
      <c r="BM1" s="375"/>
      <c r="BN1" s="375"/>
      <c r="BO1" s="375"/>
      <c r="BP1" s="375"/>
      <c r="BQ1" s="375"/>
      <c r="BR1" s="375"/>
      <c r="BS1" s="375"/>
      <c r="BT1" s="375"/>
      <c r="BU1" s="375"/>
      <c r="BV1" s="375"/>
      <c r="BW1" s="375"/>
      <c r="BX1" s="375"/>
      <c r="BY1" s="375"/>
      <c r="BZ1" s="375"/>
      <c r="CA1" s="375"/>
      <c r="CB1" s="375"/>
      <c r="CC1" s="375"/>
      <c r="CD1" s="375"/>
      <c r="CE1" s="375"/>
      <c r="CF1" s="375"/>
      <c r="CG1" s="375"/>
      <c r="CH1" s="375"/>
      <c r="CI1" s="375"/>
      <c r="CJ1" s="375"/>
      <c r="CK1" s="375"/>
      <c r="CL1" s="375"/>
      <c r="CM1" s="375"/>
      <c r="CN1" s="375"/>
      <c r="CO1" s="71"/>
    </row>
    <row r="2" spans="1:97" ht="15.75" thickBot="1" x14ac:dyDescent="0.3">
      <c r="O2" s="3543"/>
      <c r="P2" s="3543"/>
      <c r="Q2" s="380"/>
      <c r="R2" s="380"/>
      <c r="S2" s="380"/>
      <c r="T2" s="380"/>
      <c r="U2" s="3543"/>
      <c r="V2" s="3543"/>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c r="BF2" s="380"/>
      <c r="BG2" s="380"/>
      <c r="BH2" s="380"/>
      <c r="BI2" s="380"/>
      <c r="BJ2" s="380"/>
      <c r="BK2" s="380"/>
      <c r="BL2" s="380"/>
      <c r="BM2" s="380"/>
      <c r="BN2" s="380"/>
      <c r="BO2" s="380"/>
      <c r="BP2" s="380"/>
      <c r="BQ2" s="380"/>
      <c r="BR2" s="380"/>
      <c r="BS2" s="380"/>
      <c r="BT2" s="380"/>
      <c r="BU2" s="380"/>
      <c r="BV2" s="380"/>
      <c r="BW2" s="380"/>
      <c r="BX2" s="380"/>
      <c r="BY2" s="380"/>
      <c r="BZ2" s="380"/>
      <c r="CA2" s="380"/>
      <c r="CB2" s="380"/>
      <c r="CC2" s="380"/>
      <c r="CD2" s="380"/>
      <c r="CE2" s="381"/>
      <c r="CF2" s="381"/>
      <c r="CG2" s="3542"/>
      <c r="CH2" s="3542"/>
      <c r="CI2" s="3542"/>
      <c r="CJ2" s="3542"/>
      <c r="CK2" s="3542"/>
      <c r="CL2" s="3542"/>
      <c r="CM2" s="3542" t="s">
        <v>589</v>
      </c>
      <c r="CN2" s="3542"/>
    </row>
    <row r="3" spans="1:97" s="382" customFormat="1" ht="21.75" customHeight="1" thickTop="1" thickBot="1" x14ac:dyDescent="0.35">
      <c r="A3" s="3537" t="s">
        <v>659</v>
      </c>
      <c r="B3" s="3519" t="s">
        <v>660</v>
      </c>
      <c r="C3" s="3539">
        <v>43101</v>
      </c>
      <c r="D3" s="3540"/>
      <c r="E3" s="3541">
        <v>43132</v>
      </c>
      <c r="F3" s="3540"/>
      <c r="G3" s="3541">
        <v>43160</v>
      </c>
      <c r="H3" s="3540"/>
      <c r="I3" s="3541">
        <v>43191</v>
      </c>
      <c r="J3" s="3540"/>
      <c r="K3" s="3541">
        <v>43221</v>
      </c>
      <c r="L3" s="3540"/>
      <c r="M3" s="3541">
        <v>43252</v>
      </c>
      <c r="N3" s="3540"/>
      <c r="O3" s="3541">
        <v>43282</v>
      </c>
      <c r="P3" s="3540"/>
      <c r="Q3" s="3541">
        <v>43313</v>
      </c>
      <c r="R3" s="3539"/>
      <c r="S3" s="3535">
        <v>43344</v>
      </c>
      <c r="T3" s="3535"/>
      <c r="U3" s="3535">
        <v>43374</v>
      </c>
      <c r="V3" s="3535"/>
      <c r="W3" s="3535">
        <v>43405</v>
      </c>
      <c r="X3" s="3535"/>
      <c r="Y3" s="3535">
        <v>43435</v>
      </c>
      <c r="Z3" s="3536"/>
      <c r="AA3" s="3535">
        <v>43466</v>
      </c>
      <c r="AB3" s="3536"/>
      <c r="AC3" s="3535">
        <v>43497</v>
      </c>
      <c r="AD3" s="3536"/>
      <c r="AE3" s="3535">
        <v>43525</v>
      </c>
      <c r="AF3" s="3536"/>
      <c r="AG3" s="3534">
        <v>43556</v>
      </c>
      <c r="AH3" s="3534"/>
      <c r="AI3" s="3534">
        <v>43586</v>
      </c>
      <c r="AJ3" s="3534"/>
      <c r="AK3" s="3534">
        <v>43617</v>
      </c>
      <c r="AL3" s="3534"/>
      <c r="AM3" s="3534">
        <v>43647</v>
      </c>
      <c r="AN3" s="3534"/>
      <c r="AO3" s="3532">
        <v>43678</v>
      </c>
      <c r="AP3" s="3533"/>
      <c r="AQ3" s="3534">
        <v>43709</v>
      </c>
      <c r="AR3" s="3534"/>
      <c r="AS3" s="3534">
        <v>43739</v>
      </c>
      <c r="AT3" s="3534"/>
      <c r="AU3" s="3532">
        <v>43770</v>
      </c>
      <c r="AV3" s="3533"/>
      <c r="AW3" s="3532">
        <v>43800</v>
      </c>
      <c r="AX3" s="3533"/>
      <c r="AY3" s="3530">
        <v>43831</v>
      </c>
      <c r="AZ3" s="3531"/>
      <c r="BA3" s="3530">
        <v>43862</v>
      </c>
      <c r="BB3" s="3531"/>
      <c r="BC3" s="3530">
        <v>43891</v>
      </c>
      <c r="BD3" s="3531"/>
      <c r="BE3" s="3530">
        <v>43922</v>
      </c>
      <c r="BF3" s="3531"/>
      <c r="BG3" s="3530">
        <v>43952</v>
      </c>
      <c r="BH3" s="3531"/>
      <c r="BI3" s="3530">
        <v>43983</v>
      </c>
      <c r="BJ3" s="3531"/>
      <c r="BK3" s="3530">
        <v>44013</v>
      </c>
      <c r="BL3" s="3531"/>
      <c r="BM3" s="3530">
        <v>44044</v>
      </c>
      <c r="BN3" s="3531"/>
      <c r="BO3" s="3530">
        <v>44075</v>
      </c>
      <c r="BP3" s="3531"/>
      <c r="BQ3" s="3530">
        <v>44105</v>
      </c>
      <c r="BR3" s="3531"/>
      <c r="BS3" s="3530">
        <v>44136</v>
      </c>
      <c r="BT3" s="3531"/>
      <c r="BU3" s="3530">
        <v>44166</v>
      </c>
      <c r="BV3" s="3531"/>
      <c r="BW3" s="3530">
        <v>44197</v>
      </c>
      <c r="BX3" s="3531"/>
      <c r="BY3" s="3530">
        <v>44228</v>
      </c>
      <c r="BZ3" s="3531"/>
      <c r="CA3" s="3530">
        <v>44256</v>
      </c>
      <c r="CB3" s="3531"/>
      <c r="CC3" s="3530">
        <v>44287</v>
      </c>
      <c r="CD3" s="3531"/>
      <c r="CE3" s="3530">
        <v>44317</v>
      </c>
      <c r="CF3" s="3531"/>
      <c r="CG3" s="3530">
        <v>44348</v>
      </c>
      <c r="CH3" s="3531"/>
      <c r="CI3" s="3530">
        <v>44378</v>
      </c>
      <c r="CJ3" s="3531"/>
      <c r="CK3" s="3530">
        <v>44409</v>
      </c>
      <c r="CL3" s="3531"/>
      <c r="CM3" s="3530">
        <v>44440</v>
      </c>
      <c r="CN3" s="3531"/>
      <c r="CO3" s="71"/>
    </row>
    <row r="4" spans="1:97" s="382" customFormat="1" ht="17.25" thickBot="1" x14ac:dyDescent="0.35">
      <c r="A4" s="3538"/>
      <c r="B4" s="3385"/>
      <c r="C4" s="383" t="s">
        <v>51</v>
      </c>
      <c r="D4" s="384" t="s">
        <v>52</v>
      </c>
      <c r="E4" s="385" t="s">
        <v>51</v>
      </c>
      <c r="F4" s="384" t="s">
        <v>52</v>
      </c>
      <c r="G4" s="385" t="s">
        <v>51</v>
      </c>
      <c r="H4" s="384" t="s">
        <v>52</v>
      </c>
      <c r="I4" s="385" t="s">
        <v>51</v>
      </c>
      <c r="J4" s="384" t="s">
        <v>52</v>
      </c>
      <c r="K4" s="385" t="s">
        <v>51</v>
      </c>
      <c r="L4" s="384" t="s">
        <v>52</v>
      </c>
      <c r="M4" s="385" t="s">
        <v>51</v>
      </c>
      <c r="N4" s="384" t="s">
        <v>52</v>
      </c>
      <c r="O4" s="385" t="s">
        <v>51</v>
      </c>
      <c r="P4" s="384" t="s">
        <v>52</v>
      </c>
      <c r="Q4" s="384" t="s">
        <v>51</v>
      </c>
      <c r="R4" s="386" t="s">
        <v>52</v>
      </c>
      <c r="S4" s="387" t="s">
        <v>51</v>
      </c>
      <c r="T4" s="387" t="s">
        <v>52</v>
      </c>
      <c r="U4" s="387" t="s">
        <v>51</v>
      </c>
      <c r="V4" s="387" t="s">
        <v>52</v>
      </c>
      <c r="W4" s="387" t="s">
        <v>51</v>
      </c>
      <c r="X4" s="387" t="s">
        <v>52</v>
      </c>
      <c r="Y4" s="387" t="s">
        <v>51</v>
      </c>
      <c r="Z4" s="388" t="s">
        <v>52</v>
      </c>
      <c r="AA4" s="387" t="s">
        <v>51</v>
      </c>
      <c r="AB4" s="388" t="s">
        <v>52</v>
      </c>
      <c r="AC4" s="387" t="s">
        <v>51</v>
      </c>
      <c r="AD4" s="388" t="s">
        <v>52</v>
      </c>
      <c r="AE4" s="387" t="s">
        <v>51</v>
      </c>
      <c r="AF4" s="388" t="s">
        <v>52</v>
      </c>
      <c r="AG4" s="389" t="s">
        <v>51</v>
      </c>
      <c r="AH4" s="389" t="s">
        <v>52</v>
      </c>
      <c r="AI4" s="389" t="s">
        <v>51</v>
      </c>
      <c r="AJ4" s="389" t="s">
        <v>52</v>
      </c>
      <c r="AK4" s="389" t="s">
        <v>51</v>
      </c>
      <c r="AL4" s="389" t="s">
        <v>52</v>
      </c>
      <c r="AM4" s="389" t="s">
        <v>51</v>
      </c>
      <c r="AN4" s="389" t="s">
        <v>52</v>
      </c>
      <c r="AO4" s="389" t="s">
        <v>51</v>
      </c>
      <c r="AP4" s="389" t="s">
        <v>52</v>
      </c>
      <c r="AQ4" s="389" t="s">
        <v>51</v>
      </c>
      <c r="AR4" s="389" t="s">
        <v>52</v>
      </c>
      <c r="AS4" s="389" t="s">
        <v>51</v>
      </c>
      <c r="AT4" s="389" t="s">
        <v>52</v>
      </c>
      <c r="AU4" s="389" t="s">
        <v>51</v>
      </c>
      <c r="AV4" s="389" t="s">
        <v>52</v>
      </c>
      <c r="AW4" s="389" t="s">
        <v>51</v>
      </c>
      <c r="AX4" s="389" t="s">
        <v>52</v>
      </c>
      <c r="AY4" s="389" t="s">
        <v>51</v>
      </c>
      <c r="AZ4" s="389" t="s">
        <v>52</v>
      </c>
      <c r="BA4" s="389" t="s">
        <v>51</v>
      </c>
      <c r="BB4" s="389" t="s">
        <v>52</v>
      </c>
      <c r="BC4" s="390" t="s">
        <v>51</v>
      </c>
      <c r="BD4" s="390" t="s">
        <v>52</v>
      </c>
      <c r="BE4" s="390" t="s">
        <v>51</v>
      </c>
      <c r="BF4" s="390" t="s">
        <v>52</v>
      </c>
      <c r="BG4" s="390" t="s">
        <v>51</v>
      </c>
      <c r="BH4" s="390" t="s">
        <v>52</v>
      </c>
      <c r="BI4" s="390" t="s">
        <v>51</v>
      </c>
      <c r="BJ4" s="390" t="s">
        <v>52</v>
      </c>
      <c r="BK4" s="390" t="s">
        <v>51</v>
      </c>
      <c r="BL4" s="390" t="s">
        <v>52</v>
      </c>
      <c r="BM4" s="390" t="s">
        <v>51</v>
      </c>
      <c r="BN4" s="390" t="s">
        <v>52</v>
      </c>
      <c r="BO4" s="390" t="s">
        <v>51</v>
      </c>
      <c r="BP4" s="390" t="s">
        <v>52</v>
      </c>
      <c r="BQ4" s="390" t="s">
        <v>51</v>
      </c>
      <c r="BR4" s="390" t="s">
        <v>52</v>
      </c>
      <c r="BS4" s="390" t="s">
        <v>51</v>
      </c>
      <c r="BT4" s="390" t="s">
        <v>52</v>
      </c>
      <c r="BU4" s="390" t="s">
        <v>51</v>
      </c>
      <c r="BV4" s="390" t="s">
        <v>52</v>
      </c>
      <c r="BW4" s="390" t="s">
        <v>51</v>
      </c>
      <c r="BX4" s="390" t="s">
        <v>52</v>
      </c>
      <c r="BY4" s="390" t="s">
        <v>51</v>
      </c>
      <c r="BZ4" s="390" t="s">
        <v>52</v>
      </c>
      <c r="CA4" s="390" t="s">
        <v>51</v>
      </c>
      <c r="CB4" s="390" t="s">
        <v>52</v>
      </c>
      <c r="CC4" s="390" t="s">
        <v>51</v>
      </c>
      <c r="CD4" s="390" t="s">
        <v>52</v>
      </c>
      <c r="CE4" s="390" t="s">
        <v>51</v>
      </c>
      <c r="CF4" s="390" t="s">
        <v>52</v>
      </c>
      <c r="CG4" s="390" t="s">
        <v>51</v>
      </c>
      <c r="CH4" s="390" t="s">
        <v>52</v>
      </c>
      <c r="CI4" s="390" t="s">
        <v>51</v>
      </c>
      <c r="CJ4" s="390" t="s">
        <v>52</v>
      </c>
      <c r="CK4" s="390" t="s">
        <v>51</v>
      </c>
      <c r="CL4" s="390" t="s">
        <v>52</v>
      </c>
      <c r="CM4" s="390" t="s">
        <v>51</v>
      </c>
      <c r="CN4" s="390" t="s">
        <v>52</v>
      </c>
      <c r="CO4" s="71"/>
    </row>
    <row r="5" spans="1:97" s="382" customFormat="1" ht="17.25" thickBot="1" x14ac:dyDescent="0.35">
      <c r="A5" s="3527" t="s">
        <v>651</v>
      </c>
      <c r="B5" s="3528"/>
      <c r="C5" s="3528"/>
      <c r="D5" s="3528"/>
      <c r="E5" s="3528"/>
      <c r="F5" s="3528"/>
      <c r="G5" s="3528"/>
      <c r="H5" s="3528"/>
      <c r="I5" s="3528"/>
      <c r="J5" s="3528"/>
      <c r="K5" s="3528"/>
      <c r="L5" s="3528"/>
      <c r="M5" s="3528"/>
      <c r="N5" s="3528"/>
      <c r="O5" s="3528"/>
      <c r="P5" s="3528"/>
      <c r="Q5" s="3528"/>
      <c r="R5" s="3528"/>
      <c r="S5" s="3528"/>
      <c r="T5" s="3528"/>
      <c r="U5" s="3528"/>
      <c r="V5" s="3528"/>
      <c r="W5" s="3528"/>
      <c r="X5" s="3528"/>
      <c r="Y5" s="3528"/>
      <c r="Z5" s="3528"/>
      <c r="AA5" s="3528"/>
      <c r="AB5" s="3528"/>
      <c r="AC5" s="3528"/>
      <c r="AD5" s="3528"/>
      <c r="AE5" s="3528"/>
      <c r="AF5" s="3528"/>
      <c r="AG5" s="3528"/>
      <c r="AH5" s="3528"/>
      <c r="AI5" s="3528"/>
      <c r="AJ5" s="3528"/>
      <c r="AK5" s="3528"/>
      <c r="AL5" s="3528"/>
      <c r="AM5" s="3528"/>
      <c r="AN5" s="3528"/>
      <c r="AO5" s="3528"/>
      <c r="AP5" s="3528"/>
      <c r="AQ5" s="3528"/>
      <c r="AR5" s="3528"/>
      <c r="AS5" s="3528"/>
      <c r="AT5" s="3528"/>
      <c r="AU5" s="3528"/>
      <c r="AV5" s="3528"/>
      <c r="AW5" s="3528"/>
      <c r="AX5" s="3528"/>
      <c r="AY5" s="3528"/>
      <c r="AZ5" s="3528"/>
      <c r="BA5" s="3528"/>
      <c r="BB5" s="3528"/>
      <c r="BC5" s="3528"/>
      <c r="BD5" s="3528"/>
      <c r="BE5" s="3528"/>
      <c r="BF5" s="3528"/>
      <c r="BG5" s="3528"/>
      <c r="BH5" s="3528"/>
      <c r="BI5" s="3528"/>
      <c r="BJ5" s="3528"/>
      <c r="BK5" s="3528"/>
      <c r="BL5" s="3528"/>
      <c r="BM5" s="3528"/>
      <c r="BN5" s="3528"/>
      <c r="BO5" s="3528"/>
      <c r="BP5" s="3528"/>
      <c r="BQ5" s="3528"/>
      <c r="BR5" s="3528"/>
      <c r="BS5" s="3528"/>
      <c r="BT5" s="3528"/>
      <c r="BU5" s="3528"/>
      <c r="BV5" s="3528"/>
      <c r="BW5" s="3528"/>
      <c r="BX5" s="3528"/>
      <c r="BY5" s="3528"/>
      <c r="BZ5" s="3528"/>
      <c r="CA5" s="3528"/>
      <c r="CB5" s="3528"/>
      <c r="CC5" s="3528"/>
      <c r="CD5" s="3528"/>
      <c r="CE5" s="3528"/>
      <c r="CF5" s="3528"/>
      <c r="CG5" s="3528"/>
      <c r="CH5" s="3528"/>
      <c r="CI5" s="3528"/>
      <c r="CJ5" s="3528"/>
      <c r="CK5" s="3528"/>
      <c r="CL5" s="3528"/>
      <c r="CM5" s="3528"/>
      <c r="CN5" s="3529"/>
      <c r="CO5" s="71"/>
    </row>
    <row r="6" spans="1:97" s="382" customFormat="1" ht="17.25" x14ac:dyDescent="0.3">
      <c r="A6" s="391" t="s">
        <v>602</v>
      </c>
      <c r="B6" s="392" t="s">
        <v>603</v>
      </c>
      <c r="C6" s="393">
        <v>13.525</v>
      </c>
      <c r="D6" s="393">
        <v>0</v>
      </c>
      <c r="E6" s="393">
        <v>32.814999999999998</v>
      </c>
      <c r="F6" s="393">
        <v>0</v>
      </c>
      <c r="G6" s="393">
        <v>66.375</v>
      </c>
      <c r="H6" s="393">
        <v>0</v>
      </c>
      <c r="I6" s="393">
        <v>25.5</v>
      </c>
      <c r="J6" s="393">
        <v>0.5</v>
      </c>
      <c r="K6" s="394">
        <v>36.774999999999999</v>
      </c>
      <c r="L6" s="393">
        <v>0</v>
      </c>
      <c r="M6" s="393">
        <v>0.8</v>
      </c>
      <c r="N6" s="393">
        <v>6.01</v>
      </c>
      <c r="O6" s="394">
        <v>0</v>
      </c>
      <c r="P6" s="393">
        <v>0.79</v>
      </c>
      <c r="Q6" s="393">
        <v>2.5</v>
      </c>
      <c r="R6" s="395">
        <v>0</v>
      </c>
      <c r="S6" s="396">
        <v>4.5</v>
      </c>
      <c r="T6" s="396">
        <v>0</v>
      </c>
      <c r="U6" s="396">
        <v>4</v>
      </c>
      <c r="V6" s="396">
        <v>2.4</v>
      </c>
      <c r="W6" s="396">
        <v>0.79200000000000004</v>
      </c>
      <c r="X6" s="396">
        <v>1.7350000000000001</v>
      </c>
      <c r="Y6" s="396">
        <v>6.9039999999999999</v>
      </c>
      <c r="Z6" s="396">
        <v>4.3250000000000002</v>
      </c>
      <c r="AA6" s="396">
        <v>12.76</v>
      </c>
      <c r="AB6" s="396">
        <v>0</v>
      </c>
      <c r="AC6" s="397">
        <v>5.9320000000000004</v>
      </c>
      <c r="AD6" s="397">
        <v>2.5</v>
      </c>
      <c r="AE6" s="397">
        <v>1.1000000000000001</v>
      </c>
      <c r="AF6" s="397">
        <v>0.72</v>
      </c>
      <c r="AG6" s="398">
        <v>9.8149999999999995</v>
      </c>
      <c r="AH6" s="399">
        <v>0</v>
      </c>
      <c r="AI6" s="399">
        <v>4.3179999999999996</v>
      </c>
      <c r="AJ6" s="399">
        <v>0.47399999999999998</v>
      </c>
      <c r="AK6" s="399">
        <v>11.135999999999999</v>
      </c>
      <c r="AL6" s="399">
        <v>26.906600000000001</v>
      </c>
      <c r="AM6" s="399">
        <v>12.24</v>
      </c>
      <c r="AN6" s="399">
        <v>5.3049999999999997</v>
      </c>
      <c r="AO6" s="399">
        <v>0.22500000000000001</v>
      </c>
      <c r="AP6" s="399">
        <v>8.8109999999999999</v>
      </c>
      <c r="AQ6" s="399">
        <v>0.3</v>
      </c>
      <c r="AR6" s="399">
        <v>18.669</v>
      </c>
      <c r="AS6" s="399">
        <v>3.10575</v>
      </c>
      <c r="AT6" s="399">
        <v>7.5840000000000005</v>
      </c>
      <c r="AU6" s="400">
        <v>2</v>
      </c>
      <c r="AV6" s="400">
        <v>2.5000000000000001E-2</v>
      </c>
      <c r="AW6" s="400">
        <v>1.85</v>
      </c>
      <c r="AX6" s="400">
        <v>0</v>
      </c>
      <c r="AY6" s="400">
        <v>1.2000000000000002</v>
      </c>
      <c r="AZ6" s="400">
        <v>2</v>
      </c>
      <c r="BA6" s="400">
        <v>0.2</v>
      </c>
      <c r="BB6" s="400">
        <v>0</v>
      </c>
      <c r="BC6" s="400">
        <v>1.8</v>
      </c>
      <c r="BD6" s="400">
        <v>0</v>
      </c>
      <c r="BE6" s="400">
        <v>1.2</v>
      </c>
      <c r="BF6" s="400">
        <v>0.46600000000000003</v>
      </c>
      <c r="BG6" s="400">
        <v>1.47</v>
      </c>
      <c r="BH6" s="400">
        <v>2.5400499999999999</v>
      </c>
      <c r="BI6" s="400">
        <v>2.9</v>
      </c>
      <c r="BJ6" s="400">
        <v>4.3250000000000002</v>
      </c>
      <c r="BK6" s="400">
        <v>1.7749999999999999</v>
      </c>
      <c r="BL6" s="400">
        <v>2</v>
      </c>
      <c r="BM6" s="400">
        <v>13.306573999999999</v>
      </c>
      <c r="BN6" s="400">
        <v>0.20957400000000001</v>
      </c>
      <c r="BO6" s="400">
        <v>9.2140000000000004</v>
      </c>
      <c r="BP6" s="400">
        <v>0</v>
      </c>
      <c r="BQ6" s="400">
        <v>5.6070000000000002</v>
      </c>
      <c r="BR6" s="400">
        <v>0.6</v>
      </c>
      <c r="BS6" s="400">
        <v>7.2910000000000004</v>
      </c>
      <c r="BT6" s="400">
        <v>0</v>
      </c>
      <c r="BU6" s="400">
        <v>7.8710000000000004</v>
      </c>
      <c r="BV6" s="400">
        <v>1.798</v>
      </c>
      <c r="BW6" s="400">
        <v>4</v>
      </c>
      <c r="BX6" s="400">
        <v>0.25</v>
      </c>
      <c r="BY6" s="400">
        <v>1.2793299999999999</v>
      </c>
      <c r="BZ6" s="400">
        <v>1.3287819999999999</v>
      </c>
      <c r="CA6" s="400">
        <v>0</v>
      </c>
      <c r="CB6" s="400">
        <v>0.52600000000000002</v>
      </c>
      <c r="CC6" s="400">
        <v>7.8999999999999995</v>
      </c>
      <c r="CD6" s="400">
        <v>0</v>
      </c>
      <c r="CE6" s="400">
        <v>1.5325000000000002</v>
      </c>
      <c r="CF6" s="400">
        <v>0</v>
      </c>
      <c r="CG6" s="400">
        <v>1.2650000000000001</v>
      </c>
      <c r="CH6" s="400">
        <v>0.1</v>
      </c>
      <c r="CI6" s="400">
        <v>1.157</v>
      </c>
      <c r="CJ6" s="400">
        <v>0.5</v>
      </c>
      <c r="CK6" s="400">
        <v>2.5710000000000002</v>
      </c>
      <c r="CL6" s="400">
        <v>0.2</v>
      </c>
      <c r="CM6" s="400">
        <v>0.41</v>
      </c>
      <c r="CN6" s="400">
        <v>9.9000000000000005E-2</v>
      </c>
      <c r="CO6" s="401"/>
      <c r="CP6" s="401"/>
      <c r="CQ6" s="401"/>
      <c r="CR6" s="401"/>
      <c r="CS6" s="401"/>
    </row>
    <row r="7" spans="1:97" s="382" customFormat="1" ht="17.25" x14ac:dyDescent="0.3">
      <c r="A7" s="391" t="s">
        <v>606</v>
      </c>
      <c r="B7" s="402" t="s">
        <v>607</v>
      </c>
      <c r="C7" s="393">
        <v>14.308999999999999</v>
      </c>
      <c r="D7" s="393">
        <v>1.31</v>
      </c>
      <c r="E7" s="393">
        <v>14.647</v>
      </c>
      <c r="F7" s="393">
        <v>2.9750000000000001</v>
      </c>
      <c r="G7" s="393">
        <v>16.533999999999999</v>
      </c>
      <c r="H7" s="393">
        <v>4.8</v>
      </c>
      <c r="I7" s="393">
        <v>14.157</v>
      </c>
      <c r="J7" s="393">
        <v>0.72499999999999998</v>
      </c>
      <c r="K7" s="394">
        <v>26.327000000000002</v>
      </c>
      <c r="L7" s="393">
        <v>0.45700000000000002</v>
      </c>
      <c r="M7" s="393">
        <v>16.515999999999998</v>
      </c>
      <c r="N7" s="393">
        <v>3.2120000000000002</v>
      </c>
      <c r="O7" s="394">
        <v>13.907999999999999</v>
      </c>
      <c r="P7" s="393">
        <v>8.4049999999999994</v>
      </c>
      <c r="Q7" s="393">
        <v>13.241</v>
      </c>
      <c r="R7" s="395">
        <v>0.5</v>
      </c>
      <c r="S7" s="403">
        <v>11.438000000000001</v>
      </c>
      <c r="T7" s="403">
        <v>1.88</v>
      </c>
      <c r="U7" s="403">
        <v>15.233000000000001</v>
      </c>
      <c r="V7" s="403">
        <v>1.1299999999999999</v>
      </c>
      <c r="W7" s="403">
        <v>13.048999999999999</v>
      </c>
      <c r="X7" s="403">
        <v>0</v>
      </c>
      <c r="Y7" s="403">
        <v>21.199000000000002</v>
      </c>
      <c r="Z7" s="403">
        <v>0.3</v>
      </c>
      <c r="AA7" s="403">
        <v>20.422000000000001</v>
      </c>
      <c r="AB7" s="403">
        <v>0</v>
      </c>
      <c r="AC7" s="404">
        <v>14.102</v>
      </c>
      <c r="AD7" s="404">
        <v>0.93</v>
      </c>
      <c r="AE7" s="404">
        <v>10.545</v>
      </c>
      <c r="AF7" s="404">
        <v>0.625</v>
      </c>
      <c r="AG7" s="405">
        <v>13.544</v>
      </c>
      <c r="AH7" s="406">
        <v>2.2999999999999998</v>
      </c>
      <c r="AI7" s="406">
        <v>11.374000000000001</v>
      </c>
      <c r="AJ7" s="406">
        <v>6.4009999999999998</v>
      </c>
      <c r="AK7" s="406">
        <v>19.888999999999999</v>
      </c>
      <c r="AL7" s="406">
        <v>17.60961562</v>
      </c>
      <c r="AM7" s="406">
        <v>15.445</v>
      </c>
      <c r="AN7" s="406">
        <v>16.774999999999999</v>
      </c>
      <c r="AO7" s="406">
        <v>6.5739999999999998</v>
      </c>
      <c r="AP7" s="406">
        <v>12.228</v>
      </c>
      <c r="AQ7" s="406">
        <v>9.020999999999999</v>
      </c>
      <c r="AR7" s="406">
        <v>11.62</v>
      </c>
      <c r="AS7" s="406">
        <v>14.048</v>
      </c>
      <c r="AT7" s="406">
        <v>14.655000000000001</v>
      </c>
      <c r="AU7" s="407">
        <v>10.508999999999999</v>
      </c>
      <c r="AV7" s="407">
        <v>9.3829999999999991</v>
      </c>
      <c r="AW7" s="407">
        <v>12.082999999999998</v>
      </c>
      <c r="AX7" s="407">
        <v>7.7607116300000003</v>
      </c>
      <c r="AY7" s="407">
        <v>13.073999999999998</v>
      </c>
      <c r="AZ7" s="407">
        <v>10.305</v>
      </c>
      <c r="BA7" s="407">
        <v>11.227999999999998</v>
      </c>
      <c r="BB7" s="407">
        <v>4.4409999999999998</v>
      </c>
      <c r="BC7" s="407">
        <v>22.272999999999996</v>
      </c>
      <c r="BD7" s="407">
        <v>6.6390000000000002</v>
      </c>
      <c r="BE7" s="407">
        <v>7.8089999999999993</v>
      </c>
      <c r="BF7" s="407">
        <v>6.92</v>
      </c>
      <c r="BG7" s="407">
        <v>6.3669938900000007</v>
      </c>
      <c r="BH7" s="407">
        <v>10.908999999999999</v>
      </c>
      <c r="BI7" s="407">
        <v>12.417</v>
      </c>
      <c r="BJ7" s="407">
        <v>13.06</v>
      </c>
      <c r="BK7" s="407">
        <v>24.373999999999999</v>
      </c>
      <c r="BL7" s="407">
        <v>23.104999999999997</v>
      </c>
      <c r="BM7" s="407">
        <v>16.172000000000001</v>
      </c>
      <c r="BN7" s="407">
        <v>21.635000000000002</v>
      </c>
      <c r="BO7" s="407">
        <v>20.096999999999998</v>
      </c>
      <c r="BP7" s="407">
        <v>20.7</v>
      </c>
      <c r="BQ7" s="407">
        <v>21.689999999999998</v>
      </c>
      <c r="BR7" s="407">
        <v>18.395000000000003</v>
      </c>
      <c r="BS7" s="407">
        <v>45.550999999999988</v>
      </c>
      <c r="BT7" s="407">
        <v>17.455000000000002</v>
      </c>
      <c r="BU7" s="407">
        <v>19.644000000000002</v>
      </c>
      <c r="BV7" s="407">
        <v>17.912337000000001</v>
      </c>
      <c r="BW7" s="407">
        <v>23.628</v>
      </c>
      <c r="BX7" s="407">
        <v>12.526999999999999</v>
      </c>
      <c r="BY7" s="407">
        <v>16.101999999999997</v>
      </c>
      <c r="BZ7" s="407">
        <v>7.907</v>
      </c>
      <c r="CA7" s="407">
        <v>30.090999999999998</v>
      </c>
      <c r="CB7" s="407">
        <v>4.2869999999999999</v>
      </c>
      <c r="CC7" s="407">
        <v>32.375</v>
      </c>
      <c r="CD7" s="407">
        <v>4.4550000000000001</v>
      </c>
      <c r="CE7" s="407">
        <v>22.145</v>
      </c>
      <c r="CF7" s="407">
        <v>6.93</v>
      </c>
      <c r="CG7" s="407">
        <v>32.836000000000006</v>
      </c>
      <c r="CH7" s="407">
        <v>11.637649999999997</v>
      </c>
      <c r="CI7" s="407">
        <v>25.655000000000001</v>
      </c>
      <c r="CJ7" s="407">
        <v>12.912000000000001</v>
      </c>
      <c r="CK7" s="407">
        <v>28.896999999999998</v>
      </c>
      <c r="CL7" s="407">
        <v>9.7579999999999991</v>
      </c>
      <c r="CM7" s="407">
        <v>25.225000000000001</v>
      </c>
      <c r="CN7" s="407">
        <v>8.8245199999999997</v>
      </c>
      <c r="CO7" s="401"/>
      <c r="CP7" s="401"/>
      <c r="CQ7" s="401"/>
      <c r="CR7" s="401"/>
    </row>
    <row r="8" spans="1:97" s="382" customFormat="1" ht="17.25" x14ac:dyDescent="0.3">
      <c r="A8" s="391" t="s">
        <v>608</v>
      </c>
      <c r="B8" s="402" t="s">
        <v>609</v>
      </c>
      <c r="C8" s="393"/>
      <c r="D8" s="393"/>
      <c r="E8" s="393"/>
      <c r="F8" s="393"/>
      <c r="G8" s="393"/>
      <c r="H8" s="393"/>
      <c r="I8" s="393"/>
      <c r="J8" s="393"/>
      <c r="K8" s="394"/>
      <c r="L8" s="393"/>
      <c r="M8" s="393"/>
      <c r="N8" s="393"/>
      <c r="O8" s="394"/>
      <c r="P8" s="393"/>
      <c r="Q8" s="393"/>
      <c r="R8" s="395"/>
      <c r="S8" s="403"/>
      <c r="T8" s="403"/>
      <c r="U8" s="403"/>
      <c r="V8" s="403"/>
      <c r="W8" s="403"/>
      <c r="X8" s="403"/>
      <c r="Y8" s="403"/>
      <c r="Z8" s="403"/>
      <c r="AA8" s="403"/>
      <c r="AB8" s="403"/>
      <c r="AC8" s="404"/>
      <c r="AD8" s="404"/>
      <c r="AE8" s="404">
        <v>0</v>
      </c>
      <c r="AF8" s="404">
        <v>0</v>
      </c>
      <c r="AG8" s="405">
        <v>0</v>
      </c>
      <c r="AH8" s="406">
        <v>0</v>
      </c>
      <c r="AI8" s="406">
        <v>0</v>
      </c>
      <c r="AJ8" s="406">
        <v>0</v>
      </c>
      <c r="AK8" s="406">
        <v>0</v>
      </c>
      <c r="AL8" s="406">
        <v>0</v>
      </c>
      <c r="AM8" s="406">
        <v>0</v>
      </c>
      <c r="AN8" s="406">
        <v>0.09</v>
      </c>
      <c r="AO8" s="406">
        <v>0</v>
      </c>
      <c r="AP8" s="406">
        <v>0</v>
      </c>
      <c r="AQ8" s="406">
        <v>0</v>
      </c>
      <c r="AR8" s="406">
        <v>0</v>
      </c>
      <c r="AS8" s="406">
        <v>0</v>
      </c>
      <c r="AT8" s="406">
        <v>2.5789999999999997</v>
      </c>
      <c r="AU8" s="407">
        <v>0</v>
      </c>
      <c r="AV8" s="407">
        <v>5.2084999999999999</v>
      </c>
      <c r="AW8" s="407">
        <v>0</v>
      </c>
      <c r="AX8" s="407">
        <v>7.4739999999999993</v>
      </c>
      <c r="AY8" s="407">
        <v>0</v>
      </c>
      <c r="AZ8" s="407">
        <v>0</v>
      </c>
      <c r="BA8" s="407">
        <v>0</v>
      </c>
      <c r="BB8" s="407">
        <v>8.68</v>
      </c>
      <c r="BC8" s="407">
        <v>0</v>
      </c>
      <c r="BD8" s="407">
        <v>12.690999999999999</v>
      </c>
      <c r="BE8" s="407">
        <v>0</v>
      </c>
      <c r="BF8" s="407">
        <v>6.1037340000000002</v>
      </c>
      <c r="BG8" s="407">
        <v>0</v>
      </c>
      <c r="BH8" s="407">
        <v>5.2847430000000006</v>
      </c>
      <c r="BI8" s="407">
        <v>0.621</v>
      </c>
      <c r="BJ8" s="407">
        <v>9.6509999999999998</v>
      </c>
      <c r="BK8" s="407">
        <v>0.872</v>
      </c>
      <c r="BL8" s="407">
        <v>8.3190000000000008</v>
      </c>
      <c r="BM8" s="407">
        <v>0.12</v>
      </c>
      <c r="BN8" s="407">
        <v>0.59</v>
      </c>
      <c r="BO8" s="407">
        <v>0</v>
      </c>
      <c r="BP8" s="407">
        <v>0</v>
      </c>
      <c r="BQ8" s="407">
        <v>0</v>
      </c>
      <c r="BR8" s="407">
        <v>0</v>
      </c>
      <c r="BS8" s="407">
        <v>0</v>
      </c>
      <c r="BT8" s="407">
        <v>0</v>
      </c>
      <c r="BU8" s="407">
        <v>0</v>
      </c>
      <c r="BV8" s="407">
        <v>0</v>
      </c>
      <c r="BW8" s="407">
        <v>0</v>
      </c>
      <c r="BX8" s="407">
        <v>0</v>
      </c>
      <c r="BY8" s="407">
        <v>0</v>
      </c>
      <c r="BZ8" s="407">
        <v>0</v>
      </c>
      <c r="CA8" s="407">
        <v>0</v>
      </c>
      <c r="CB8" s="407">
        <v>0</v>
      </c>
      <c r="CC8" s="407">
        <v>0</v>
      </c>
      <c r="CD8" s="407">
        <v>0</v>
      </c>
      <c r="CE8" s="407">
        <v>0</v>
      </c>
      <c r="CF8" s="407">
        <v>0</v>
      </c>
      <c r="CG8" s="407">
        <v>0</v>
      </c>
      <c r="CH8" s="407">
        <v>0.104</v>
      </c>
      <c r="CI8" s="407">
        <v>0</v>
      </c>
      <c r="CJ8" s="407">
        <v>10.86</v>
      </c>
      <c r="CK8" s="407">
        <v>0</v>
      </c>
      <c r="CL8" s="407">
        <v>0.755</v>
      </c>
      <c r="CM8" s="407">
        <v>0</v>
      </c>
      <c r="CN8" s="407">
        <v>9.1739999999999995</v>
      </c>
      <c r="CO8" s="401"/>
      <c r="CP8" s="401"/>
      <c r="CQ8" s="401"/>
      <c r="CR8" s="401"/>
    </row>
    <row r="9" spans="1:97" s="382" customFormat="1" ht="17.25" x14ac:dyDescent="0.3">
      <c r="A9" s="391" t="s">
        <v>610</v>
      </c>
      <c r="B9" s="402" t="s">
        <v>611</v>
      </c>
      <c r="C9" s="393"/>
      <c r="D9" s="393"/>
      <c r="E9" s="393"/>
      <c r="F9" s="393"/>
      <c r="G9" s="393"/>
      <c r="H9" s="393"/>
      <c r="I9" s="393"/>
      <c r="J9" s="393"/>
      <c r="K9" s="394"/>
      <c r="L9" s="393"/>
      <c r="M9" s="393"/>
      <c r="N9" s="393"/>
      <c r="O9" s="394"/>
      <c r="P9" s="393"/>
      <c r="Q9" s="393"/>
      <c r="R9" s="395"/>
      <c r="S9" s="403"/>
      <c r="T9" s="403"/>
      <c r="U9" s="403"/>
      <c r="V9" s="403"/>
      <c r="W9" s="403"/>
      <c r="X9" s="403"/>
      <c r="Y9" s="403"/>
      <c r="Z9" s="403"/>
      <c r="AA9" s="403"/>
      <c r="AB9" s="403"/>
      <c r="AC9" s="404"/>
      <c r="AD9" s="404"/>
      <c r="AE9" s="404"/>
      <c r="AF9" s="404"/>
      <c r="AG9" s="405"/>
      <c r="AH9" s="406"/>
      <c r="AI9" s="406">
        <v>0</v>
      </c>
      <c r="AJ9" s="406">
        <v>0</v>
      </c>
      <c r="AK9" s="406">
        <v>0</v>
      </c>
      <c r="AL9" s="406">
        <v>0</v>
      </c>
      <c r="AM9" s="406">
        <v>0.105</v>
      </c>
      <c r="AN9" s="406">
        <v>0</v>
      </c>
      <c r="AO9" s="406">
        <v>4.2000000000000003E-2</v>
      </c>
      <c r="AP9" s="406">
        <v>0</v>
      </c>
      <c r="AQ9" s="406">
        <v>0</v>
      </c>
      <c r="AR9" s="406">
        <v>0</v>
      </c>
      <c r="AS9" s="406">
        <v>5.5E-2</v>
      </c>
      <c r="AT9" s="406">
        <v>0</v>
      </c>
      <c r="AU9" s="407">
        <v>0.03</v>
      </c>
      <c r="AV9" s="407">
        <v>0</v>
      </c>
      <c r="AW9" s="407">
        <v>8.3000000000000004E-2</v>
      </c>
      <c r="AX9" s="407">
        <v>0</v>
      </c>
      <c r="AY9" s="407">
        <v>0</v>
      </c>
      <c r="AZ9" s="407">
        <v>0</v>
      </c>
      <c r="BA9" s="407">
        <v>0.128</v>
      </c>
      <c r="BB9" s="407">
        <v>0</v>
      </c>
      <c r="BC9" s="407">
        <v>0.38</v>
      </c>
      <c r="BD9" s="407">
        <v>0</v>
      </c>
      <c r="BE9" s="407">
        <v>0.42000000000000004</v>
      </c>
      <c r="BF9" s="407">
        <v>0</v>
      </c>
      <c r="BG9" s="407">
        <v>0.32</v>
      </c>
      <c r="BH9" s="407">
        <v>0</v>
      </c>
      <c r="BI9" s="407">
        <v>0.32</v>
      </c>
      <c r="BJ9" s="407">
        <v>0</v>
      </c>
      <c r="BK9" s="407">
        <v>0.32</v>
      </c>
      <c r="BL9" s="407">
        <v>0</v>
      </c>
      <c r="BM9" s="407">
        <v>0.32</v>
      </c>
      <c r="BN9" s="407">
        <v>0</v>
      </c>
      <c r="BO9" s="407">
        <v>0.67999999999999994</v>
      </c>
      <c r="BP9" s="407">
        <v>0</v>
      </c>
      <c r="BQ9" s="407">
        <v>0.77</v>
      </c>
      <c r="BR9" s="407">
        <v>0</v>
      </c>
      <c r="BS9" s="407">
        <v>0.86</v>
      </c>
      <c r="BT9" s="407">
        <v>0</v>
      </c>
      <c r="BU9" s="407">
        <v>0.98</v>
      </c>
      <c r="BV9" s="407">
        <v>0</v>
      </c>
      <c r="BW9" s="407">
        <v>1.08</v>
      </c>
      <c r="BX9" s="407">
        <v>0</v>
      </c>
      <c r="BY9" s="407">
        <v>1.08</v>
      </c>
      <c r="BZ9" s="407">
        <v>0</v>
      </c>
      <c r="CA9" s="407">
        <v>0.57499999999999996</v>
      </c>
      <c r="CB9" s="407">
        <v>0</v>
      </c>
      <c r="CC9" s="407">
        <v>1.19</v>
      </c>
      <c r="CD9" s="407">
        <v>0</v>
      </c>
      <c r="CE9" s="407">
        <v>1.23</v>
      </c>
      <c r="CF9" s="407">
        <v>0</v>
      </c>
      <c r="CG9" s="407">
        <v>1.446</v>
      </c>
      <c r="CH9" s="407">
        <v>0</v>
      </c>
      <c r="CI9" s="407">
        <v>1.4410000000000001</v>
      </c>
      <c r="CJ9" s="407">
        <v>0</v>
      </c>
      <c r="CK9" s="407">
        <v>1.1299999999999999</v>
      </c>
      <c r="CL9" s="407">
        <v>0</v>
      </c>
      <c r="CM9" s="407">
        <v>0.75</v>
      </c>
      <c r="CN9" s="407">
        <v>0</v>
      </c>
      <c r="CO9" s="401"/>
      <c r="CP9" s="401"/>
      <c r="CQ9" s="401"/>
      <c r="CR9" s="401"/>
    </row>
    <row r="10" spans="1:97" s="382" customFormat="1" ht="17.25" x14ac:dyDescent="0.3">
      <c r="A10" s="391" t="s">
        <v>612</v>
      </c>
      <c r="B10" s="402" t="s">
        <v>613</v>
      </c>
      <c r="C10" s="393">
        <v>0.25</v>
      </c>
      <c r="D10" s="393">
        <v>0</v>
      </c>
      <c r="E10" s="393">
        <v>0.34200000000000003</v>
      </c>
      <c r="F10" s="393">
        <v>0</v>
      </c>
      <c r="G10" s="393">
        <v>0.78</v>
      </c>
      <c r="H10" s="393">
        <v>0</v>
      </c>
      <c r="I10" s="393">
        <v>0.35</v>
      </c>
      <c r="J10" s="393">
        <v>0</v>
      </c>
      <c r="K10" s="394">
        <v>0.35699999999999998</v>
      </c>
      <c r="L10" s="393">
        <v>0</v>
      </c>
      <c r="M10" s="393">
        <v>0</v>
      </c>
      <c r="N10" s="393">
        <v>0.6</v>
      </c>
      <c r="O10" s="394">
        <v>4.2519999999999998</v>
      </c>
      <c r="P10" s="393">
        <v>0</v>
      </c>
      <c r="Q10" s="393">
        <v>4.0140000000000002</v>
      </c>
      <c r="R10" s="395">
        <v>0</v>
      </c>
      <c r="S10" s="403">
        <v>2.95</v>
      </c>
      <c r="T10" s="403">
        <v>0</v>
      </c>
      <c r="U10" s="403">
        <v>5.2430000000000003</v>
      </c>
      <c r="V10" s="403">
        <v>0</v>
      </c>
      <c r="W10" s="403">
        <v>5.59</v>
      </c>
      <c r="X10" s="403">
        <v>0</v>
      </c>
      <c r="Y10" s="403">
        <v>6.734</v>
      </c>
      <c r="Z10" s="403">
        <v>0</v>
      </c>
      <c r="AA10" s="403">
        <v>7.77</v>
      </c>
      <c r="AB10" s="403">
        <v>1.27</v>
      </c>
      <c r="AC10" s="404">
        <v>2.4900000000000002</v>
      </c>
      <c r="AD10" s="404">
        <v>0</v>
      </c>
      <c r="AE10" s="404">
        <v>2.44</v>
      </c>
      <c r="AF10" s="404">
        <v>0</v>
      </c>
      <c r="AG10" s="405">
        <v>1.5</v>
      </c>
      <c r="AH10" s="406">
        <v>1.2</v>
      </c>
      <c r="AI10" s="406">
        <v>1.925</v>
      </c>
      <c r="AJ10" s="406">
        <v>0</v>
      </c>
      <c r="AK10" s="406">
        <v>0.5</v>
      </c>
      <c r="AL10" s="406">
        <v>0</v>
      </c>
      <c r="AM10" s="406">
        <v>0.3</v>
      </c>
      <c r="AN10" s="406">
        <v>1.56</v>
      </c>
      <c r="AO10" s="406">
        <v>0.73</v>
      </c>
      <c r="AP10" s="406">
        <v>0</v>
      </c>
      <c r="AQ10" s="406">
        <v>0</v>
      </c>
      <c r="AR10" s="406">
        <v>0</v>
      </c>
      <c r="AS10" s="406">
        <v>0.30000000000000004</v>
      </c>
      <c r="AT10" s="406">
        <v>0</v>
      </c>
      <c r="AU10" s="407">
        <v>0.30000000000000004</v>
      </c>
      <c r="AV10" s="407">
        <v>0</v>
      </c>
      <c r="AW10" s="407">
        <v>0</v>
      </c>
      <c r="AX10" s="407">
        <v>0</v>
      </c>
      <c r="AY10" s="407">
        <v>0.30000000000000004</v>
      </c>
      <c r="AZ10" s="407">
        <v>0</v>
      </c>
      <c r="BA10" s="407">
        <v>0.1</v>
      </c>
      <c r="BB10" s="407">
        <v>0</v>
      </c>
      <c r="BC10" s="407">
        <v>0</v>
      </c>
      <c r="BD10" s="407">
        <v>0</v>
      </c>
      <c r="BE10" s="407">
        <v>0.30000000000000004</v>
      </c>
      <c r="BF10" s="407">
        <v>1.4</v>
      </c>
      <c r="BG10" s="407">
        <v>0</v>
      </c>
      <c r="BH10" s="407">
        <v>1.6719999999999999</v>
      </c>
      <c r="BI10" s="407">
        <v>0.13</v>
      </c>
      <c r="BJ10" s="407">
        <v>0</v>
      </c>
      <c r="BK10" s="407">
        <v>3.2050000000000001</v>
      </c>
      <c r="BL10" s="407">
        <v>0</v>
      </c>
      <c r="BM10" s="407">
        <v>0.36</v>
      </c>
      <c r="BN10" s="407">
        <v>0</v>
      </c>
      <c r="BO10" s="407">
        <v>2.5810000000000004</v>
      </c>
      <c r="BP10" s="407">
        <v>0</v>
      </c>
      <c r="BQ10" s="407">
        <v>0.74</v>
      </c>
      <c r="BR10" s="407">
        <v>2.0999999999999996</v>
      </c>
      <c r="BS10" s="407">
        <v>0.37</v>
      </c>
      <c r="BT10" s="407">
        <v>0</v>
      </c>
      <c r="BU10" s="407">
        <v>0.44400000000000001</v>
      </c>
      <c r="BV10" s="407">
        <v>0</v>
      </c>
      <c r="BW10" s="407">
        <v>0.82400000000000007</v>
      </c>
      <c r="BX10" s="407">
        <v>0</v>
      </c>
      <c r="BY10" s="407">
        <v>0.52200000000000002</v>
      </c>
      <c r="BZ10" s="407">
        <v>0.05</v>
      </c>
      <c r="CA10" s="407">
        <v>0.52300000000000002</v>
      </c>
      <c r="CB10" s="407">
        <v>2.7675000000000001</v>
      </c>
      <c r="CC10" s="407">
        <v>0.91399999999999992</v>
      </c>
      <c r="CD10" s="407">
        <v>0</v>
      </c>
      <c r="CE10" s="407">
        <v>0.56000000000000005</v>
      </c>
      <c r="CF10" s="407">
        <v>0</v>
      </c>
      <c r="CG10" s="407">
        <v>0.54600000000000004</v>
      </c>
      <c r="CH10" s="407">
        <v>0</v>
      </c>
      <c r="CI10" s="407">
        <v>0.94199999999999995</v>
      </c>
      <c r="CJ10" s="407">
        <v>0.02</v>
      </c>
      <c r="CK10" s="407">
        <v>0.52800000000000002</v>
      </c>
      <c r="CL10" s="407">
        <v>0</v>
      </c>
      <c r="CM10" s="407">
        <v>0.52800000000000002</v>
      </c>
      <c r="CN10" s="407">
        <v>0</v>
      </c>
      <c r="CO10" s="401"/>
      <c r="CP10" s="401"/>
      <c r="CQ10" s="401"/>
      <c r="CR10" s="401"/>
    </row>
    <row r="11" spans="1:97" s="382" customFormat="1" ht="17.25" x14ac:dyDescent="0.3">
      <c r="A11" s="391" t="s">
        <v>614</v>
      </c>
      <c r="B11" s="402" t="s">
        <v>615</v>
      </c>
      <c r="C11" s="393">
        <v>20.21746907</v>
      </c>
      <c r="D11" s="393">
        <v>0.2</v>
      </c>
      <c r="E11" s="393">
        <v>20.149017180000001</v>
      </c>
      <c r="F11" s="393">
        <v>0</v>
      </c>
      <c r="G11" s="393">
        <v>13.61564409</v>
      </c>
      <c r="H11" s="393">
        <v>0</v>
      </c>
      <c r="I11" s="393">
        <v>46.902014719999997</v>
      </c>
      <c r="J11" s="393">
        <v>1.0149999999999999</v>
      </c>
      <c r="K11" s="394">
        <v>23.802492350000001</v>
      </c>
      <c r="L11" s="394">
        <v>0.34699999999999998</v>
      </c>
      <c r="M11" s="394">
        <v>17.57952088</v>
      </c>
      <c r="N11" s="394">
        <v>0.35499999999999998</v>
      </c>
      <c r="O11" s="394">
        <v>13.889362260000002</v>
      </c>
      <c r="P11" s="394">
        <v>0.05</v>
      </c>
      <c r="Q11" s="394">
        <v>14.355987539999999</v>
      </c>
      <c r="R11" s="408">
        <v>0</v>
      </c>
      <c r="S11" s="403">
        <v>12.60221488</v>
      </c>
      <c r="T11" s="403">
        <v>0</v>
      </c>
      <c r="U11" s="403">
        <v>23.224584840000002</v>
      </c>
      <c r="V11" s="403">
        <v>0</v>
      </c>
      <c r="W11" s="403">
        <v>24.889187799999998</v>
      </c>
      <c r="X11" s="403">
        <v>0</v>
      </c>
      <c r="Y11" s="403">
        <v>31.936883880000003</v>
      </c>
      <c r="Z11" s="403">
        <v>0</v>
      </c>
      <c r="AA11" s="403">
        <v>33.005209579999999</v>
      </c>
      <c r="AB11" s="403">
        <v>0</v>
      </c>
      <c r="AC11" s="404">
        <v>29.336324000000001</v>
      </c>
      <c r="AD11" s="404">
        <v>7.0000000000000007E-2</v>
      </c>
      <c r="AE11" s="404">
        <v>24.235054479999999</v>
      </c>
      <c r="AF11" s="404">
        <v>0.14000000000000001</v>
      </c>
      <c r="AG11" s="405">
        <v>33.201685850000004</v>
      </c>
      <c r="AH11" s="406">
        <v>1.87</v>
      </c>
      <c r="AI11" s="406">
        <v>32.78772069</v>
      </c>
      <c r="AJ11" s="406">
        <v>0.05</v>
      </c>
      <c r="AK11" s="406">
        <v>27.693999999999999</v>
      </c>
      <c r="AL11" s="406">
        <v>0</v>
      </c>
      <c r="AM11" s="406">
        <v>46.280999999999999</v>
      </c>
      <c r="AN11" s="406">
        <v>0</v>
      </c>
      <c r="AO11" s="406">
        <v>25.512</v>
      </c>
      <c r="AP11" s="406">
        <v>0.25</v>
      </c>
      <c r="AQ11" s="406">
        <v>27.938164799999996</v>
      </c>
      <c r="AR11" s="406">
        <v>0.93500000000000005</v>
      </c>
      <c r="AS11" s="406">
        <v>22.358000000000008</v>
      </c>
      <c r="AT11" s="406">
        <v>0</v>
      </c>
      <c r="AU11" s="407">
        <v>29.814999999999994</v>
      </c>
      <c r="AV11" s="407">
        <v>7.0000000000000007E-2</v>
      </c>
      <c r="AW11" s="407">
        <v>47.334999999999987</v>
      </c>
      <c r="AX11" s="407">
        <v>0</v>
      </c>
      <c r="AY11" s="407">
        <v>34.819999999999993</v>
      </c>
      <c r="AZ11" s="407">
        <v>0</v>
      </c>
      <c r="BA11" s="407">
        <v>41.15</v>
      </c>
      <c r="BB11" s="407">
        <v>0</v>
      </c>
      <c r="BC11" s="407">
        <v>37.628999999999998</v>
      </c>
      <c r="BD11" s="407">
        <v>0</v>
      </c>
      <c r="BE11" s="407">
        <v>13.453000000000001</v>
      </c>
      <c r="BF11" s="407">
        <v>3</v>
      </c>
      <c r="BG11" s="407">
        <v>15.570324569999997</v>
      </c>
      <c r="BH11" s="407">
        <v>1</v>
      </c>
      <c r="BI11" s="407">
        <v>22.657525110000002</v>
      </c>
      <c r="BJ11" s="407">
        <v>1</v>
      </c>
      <c r="BK11" s="407">
        <v>61.936999999999991</v>
      </c>
      <c r="BL11" s="407">
        <v>0</v>
      </c>
      <c r="BM11" s="407">
        <v>69.257999999999996</v>
      </c>
      <c r="BN11" s="407">
        <v>0</v>
      </c>
      <c r="BO11" s="407">
        <v>53.804404000000005</v>
      </c>
      <c r="BP11" s="407">
        <v>0</v>
      </c>
      <c r="BQ11" s="407">
        <v>65.564022829999985</v>
      </c>
      <c r="BR11" s="407">
        <v>0</v>
      </c>
      <c r="BS11" s="407">
        <v>67.409000000000006</v>
      </c>
      <c r="BT11" s="407">
        <v>0</v>
      </c>
      <c r="BU11" s="407">
        <v>55.701641000000002</v>
      </c>
      <c r="BV11" s="407">
        <v>0</v>
      </c>
      <c r="BW11" s="407">
        <v>45.860000000000014</v>
      </c>
      <c r="BX11" s="407">
        <v>0.15</v>
      </c>
      <c r="BY11" s="407">
        <v>35.007000000000005</v>
      </c>
      <c r="BZ11" s="407">
        <v>0</v>
      </c>
      <c r="CA11" s="407">
        <v>46.838000000000008</v>
      </c>
      <c r="CB11" s="407">
        <v>7.5000000000000011E-2</v>
      </c>
      <c r="CC11" s="407">
        <v>49.174999999999997</v>
      </c>
      <c r="CD11" s="407">
        <v>0</v>
      </c>
      <c r="CE11" s="407">
        <v>49.225000000000001</v>
      </c>
      <c r="CF11" s="407">
        <v>0</v>
      </c>
      <c r="CG11" s="407">
        <v>60.5</v>
      </c>
      <c r="CH11" s="407">
        <v>2.6675000000000004</v>
      </c>
      <c r="CI11" s="407">
        <v>48.625</v>
      </c>
      <c r="CJ11" s="407">
        <v>1</v>
      </c>
      <c r="CK11" s="407">
        <v>44.314999999999998</v>
      </c>
      <c r="CL11" s="407">
        <v>0</v>
      </c>
      <c r="CM11" s="407">
        <v>31.585000000000001</v>
      </c>
      <c r="CN11" s="407">
        <v>0.9</v>
      </c>
      <c r="CO11" s="401"/>
      <c r="CP11" s="401"/>
      <c r="CQ11" s="401"/>
      <c r="CR11" s="401"/>
    </row>
    <row r="12" spans="1:97" s="382" customFormat="1" ht="17.25" x14ac:dyDescent="0.3">
      <c r="A12" s="391" t="s">
        <v>616</v>
      </c>
      <c r="B12" s="402" t="s">
        <v>617</v>
      </c>
      <c r="C12" s="393">
        <v>7.7549999999999999</v>
      </c>
      <c r="D12" s="394">
        <v>0</v>
      </c>
      <c r="E12" s="394">
        <v>9.01</v>
      </c>
      <c r="F12" s="394">
        <v>0</v>
      </c>
      <c r="G12" s="394">
        <v>8.9312859299999996</v>
      </c>
      <c r="H12" s="394">
        <v>0</v>
      </c>
      <c r="I12" s="394">
        <v>7.6</v>
      </c>
      <c r="J12" s="394">
        <v>0</v>
      </c>
      <c r="K12" s="394">
        <v>11.96</v>
      </c>
      <c r="L12" s="393">
        <v>0</v>
      </c>
      <c r="M12" s="393">
        <v>9.36</v>
      </c>
      <c r="N12" s="393">
        <v>0</v>
      </c>
      <c r="O12" s="394">
        <v>4.9400000000000004</v>
      </c>
      <c r="P12" s="393">
        <v>0</v>
      </c>
      <c r="Q12" s="393">
        <v>3.9849999999999999</v>
      </c>
      <c r="R12" s="395">
        <v>0</v>
      </c>
      <c r="S12" s="403">
        <v>4.375</v>
      </c>
      <c r="T12" s="403">
        <v>0</v>
      </c>
      <c r="U12" s="403">
        <v>7.1550000000000002</v>
      </c>
      <c r="V12" s="403">
        <v>0</v>
      </c>
      <c r="W12" s="403">
        <v>7.13</v>
      </c>
      <c r="X12" s="403">
        <v>0</v>
      </c>
      <c r="Y12" s="403">
        <v>4.7549999999999999</v>
      </c>
      <c r="Z12" s="403">
        <v>0</v>
      </c>
      <c r="AA12" s="403">
        <v>4.5750000000000002</v>
      </c>
      <c r="AB12" s="403">
        <v>0</v>
      </c>
      <c r="AC12" s="404">
        <v>4.3460000000000001</v>
      </c>
      <c r="AD12" s="404">
        <v>0</v>
      </c>
      <c r="AE12" s="404">
        <v>6.9</v>
      </c>
      <c r="AF12" s="404">
        <v>0</v>
      </c>
      <c r="AG12" s="405">
        <v>6.65</v>
      </c>
      <c r="AH12" s="406">
        <v>0.52500000000000002</v>
      </c>
      <c r="AI12" s="406">
        <v>5.2939999999999996</v>
      </c>
      <c r="AJ12" s="406">
        <v>0</v>
      </c>
      <c r="AK12" s="406">
        <v>1.3</v>
      </c>
      <c r="AL12" s="406">
        <v>0</v>
      </c>
      <c r="AM12" s="406">
        <v>1.7</v>
      </c>
      <c r="AN12" s="406">
        <v>0</v>
      </c>
      <c r="AO12" s="406">
        <v>1.4</v>
      </c>
      <c r="AP12" s="406">
        <v>0</v>
      </c>
      <c r="AQ12" s="406">
        <v>1.75</v>
      </c>
      <c r="AR12" s="406">
        <v>0</v>
      </c>
      <c r="AS12" s="406">
        <v>2.7749999999999999</v>
      </c>
      <c r="AT12" s="406">
        <v>0</v>
      </c>
      <c r="AU12" s="407">
        <v>1.53</v>
      </c>
      <c r="AV12" s="407">
        <v>0</v>
      </c>
      <c r="AW12" s="407">
        <v>0.27</v>
      </c>
      <c r="AX12" s="407">
        <v>0</v>
      </c>
      <c r="AY12" s="407">
        <v>1.0900000000000001</v>
      </c>
      <c r="AZ12" s="407">
        <v>0</v>
      </c>
      <c r="BA12" s="407">
        <v>2.4899999999999998</v>
      </c>
      <c r="BB12" s="407">
        <v>0</v>
      </c>
      <c r="BC12" s="407">
        <v>1.895</v>
      </c>
      <c r="BD12" s="407">
        <v>0</v>
      </c>
      <c r="BE12" s="407">
        <v>3.2299999999999995</v>
      </c>
      <c r="BF12" s="407">
        <v>0</v>
      </c>
      <c r="BG12" s="407">
        <v>5.1000000000000005</v>
      </c>
      <c r="BH12" s="407">
        <v>0</v>
      </c>
      <c r="BI12" s="407">
        <v>0.30000000000000004</v>
      </c>
      <c r="BJ12" s="407">
        <v>0</v>
      </c>
      <c r="BK12" s="407">
        <v>0.2</v>
      </c>
      <c r="BL12" s="407">
        <v>0</v>
      </c>
      <c r="BM12" s="407">
        <v>1.2749999999999999</v>
      </c>
      <c r="BN12" s="407">
        <v>0</v>
      </c>
      <c r="BO12" s="407">
        <v>6</v>
      </c>
      <c r="BP12" s="407">
        <v>0</v>
      </c>
      <c r="BQ12" s="407">
        <v>1</v>
      </c>
      <c r="BR12" s="407">
        <v>0</v>
      </c>
      <c r="BS12" s="407">
        <v>2</v>
      </c>
      <c r="BT12" s="407">
        <v>0</v>
      </c>
      <c r="BU12" s="407">
        <v>1</v>
      </c>
      <c r="BV12" s="407">
        <v>0</v>
      </c>
      <c r="BW12" s="407">
        <v>3</v>
      </c>
      <c r="BX12" s="407">
        <v>0</v>
      </c>
      <c r="BY12" s="407">
        <v>4</v>
      </c>
      <c r="BZ12" s="407">
        <v>0</v>
      </c>
      <c r="CA12" s="407">
        <v>5</v>
      </c>
      <c r="CB12" s="407">
        <v>0</v>
      </c>
      <c r="CC12" s="407">
        <v>3.5</v>
      </c>
      <c r="CD12" s="407">
        <v>0</v>
      </c>
      <c r="CE12" s="407">
        <v>5</v>
      </c>
      <c r="CF12" s="407">
        <v>0</v>
      </c>
      <c r="CG12" s="407">
        <v>2</v>
      </c>
      <c r="CH12" s="407">
        <v>0</v>
      </c>
      <c r="CI12" s="407">
        <v>0</v>
      </c>
      <c r="CJ12" s="407">
        <v>0</v>
      </c>
      <c r="CK12" s="407">
        <v>0</v>
      </c>
      <c r="CL12" s="407">
        <v>0</v>
      </c>
      <c r="CM12" s="407">
        <v>0</v>
      </c>
      <c r="CN12" s="407">
        <v>0</v>
      </c>
      <c r="CO12" s="401"/>
      <c r="CP12" s="401"/>
      <c r="CQ12" s="401"/>
      <c r="CR12" s="401"/>
    </row>
    <row r="13" spans="1:97" s="382" customFormat="1" ht="17.25" x14ac:dyDescent="0.3">
      <c r="A13" s="391" t="s">
        <v>618</v>
      </c>
      <c r="B13" s="402" t="s">
        <v>619</v>
      </c>
      <c r="C13" s="393">
        <v>45.758279999999999</v>
      </c>
      <c r="D13" s="393">
        <v>1.3</v>
      </c>
      <c r="E13" s="393">
        <v>32.723280000000003</v>
      </c>
      <c r="F13" s="393">
        <v>0</v>
      </c>
      <c r="G13" s="393">
        <v>22.55228</v>
      </c>
      <c r="H13" s="393">
        <v>0.5</v>
      </c>
      <c r="I13" s="393">
        <v>12.123279999999999</v>
      </c>
      <c r="J13" s="393">
        <v>2.2650000000000001</v>
      </c>
      <c r="K13" s="394">
        <v>23.204280000000001</v>
      </c>
      <c r="L13" s="393">
        <v>2.82</v>
      </c>
      <c r="M13" s="393">
        <v>23.325060000000001</v>
      </c>
      <c r="N13" s="393">
        <v>6.8548</v>
      </c>
      <c r="O13" s="394">
        <v>19.948060000000002</v>
      </c>
      <c r="P13" s="393">
        <v>0.3</v>
      </c>
      <c r="Q13" s="393">
        <v>37.762279999999997</v>
      </c>
      <c r="R13" s="395">
        <v>1.25</v>
      </c>
      <c r="S13" s="403">
        <v>27.763000000000002</v>
      </c>
      <c r="T13" s="403">
        <v>1.05</v>
      </c>
      <c r="U13" s="403">
        <v>33.340000000000003</v>
      </c>
      <c r="V13" s="403">
        <v>0.25</v>
      </c>
      <c r="W13" s="403">
        <v>12.79</v>
      </c>
      <c r="X13" s="403">
        <v>0</v>
      </c>
      <c r="Y13" s="403">
        <v>7.1395348800000002</v>
      </c>
      <c r="Z13" s="403">
        <v>0.65</v>
      </c>
      <c r="AA13" s="403">
        <v>2.4750000000000001</v>
      </c>
      <c r="AB13" s="403">
        <v>0.877</v>
      </c>
      <c r="AC13" s="404">
        <v>5.1071812899999998</v>
      </c>
      <c r="AD13" s="404">
        <v>1.65</v>
      </c>
      <c r="AE13" s="404">
        <v>6.165</v>
      </c>
      <c r="AF13" s="404">
        <v>0.67100000000000004</v>
      </c>
      <c r="AG13" s="405">
        <v>8.49</v>
      </c>
      <c r="AH13" s="406">
        <v>0.95</v>
      </c>
      <c r="AI13" s="406">
        <v>0.87299741999999991</v>
      </c>
      <c r="AJ13" s="406">
        <v>0.215</v>
      </c>
      <c r="AK13" s="406">
        <v>8.5</v>
      </c>
      <c r="AL13" s="406">
        <v>6</v>
      </c>
      <c r="AM13" s="406">
        <v>1.99</v>
      </c>
      <c r="AN13" s="406">
        <v>1.3</v>
      </c>
      <c r="AO13" s="406">
        <v>4.01</v>
      </c>
      <c r="AP13" s="406">
        <v>7.01</v>
      </c>
      <c r="AQ13" s="406">
        <v>18.75</v>
      </c>
      <c r="AR13" s="406">
        <v>2.1113400000000002</v>
      </c>
      <c r="AS13" s="406">
        <v>29.890599999999999</v>
      </c>
      <c r="AT13" s="406">
        <v>5.7846000000000002</v>
      </c>
      <c r="AU13" s="407">
        <v>8.1655999999999995</v>
      </c>
      <c r="AV13" s="407">
        <v>4.7</v>
      </c>
      <c r="AW13" s="407">
        <v>15.3156</v>
      </c>
      <c r="AX13" s="407">
        <v>0</v>
      </c>
      <c r="AY13" s="407">
        <v>3.2</v>
      </c>
      <c r="AZ13" s="407">
        <v>7.5</v>
      </c>
      <c r="BA13" s="407">
        <v>1.1575</v>
      </c>
      <c r="BB13" s="407">
        <v>0.49500000000000005</v>
      </c>
      <c r="BC13" s="407">
        <v>2.468</v>
      </c>
      <c r="BD13" s="407">
        <v>0.5</v>
      </c>
      <c r="BE13" s="407">
        <v>2.4245000000000001</v>
      </c>
      <c r="BF13" s="407">
        <v>0</v>
      </c>
      <c r="BG13" s="407">
        <v>2.6745000000000001</v>
      </c>
      <c r="BH13" s="407">
        <v>0.53</v>
      </c>
      <c r="BI13" s="407">
        <v>0</v>
      </c>
      <c r="BJ13" s="407">
        <v>0</v>
      </c>
      <c r="BK13" s="407">
        <v>13.15</v>
      </c>
      <c r="BL13" s="407">
        <v>0.3</v>
      </c>
      <c r="BM13" s="407">
        <v>2.6</v>
      </c>
      <c r="BN13" s="407">
        <v>10</v>
      </c>
      <c r="BO13" s="407">
        <v>6.625</v>
      </c>
      <c r="BP13" s="407">
        <v>9.2032190000000007</v>
      </c>
      <c r="BQ13" s="407">
        <v>1.0549999999999999</v>
      </c>
      <c r="BR13" s="407">
        <v>4.2032189999999998</v>
      </c>
      <c r="BS13" s="407">
        <v>12.7</v>
      </c>
      <c r="BT13" s="407">
        <v>14.719999999999999</v>
      </c>
      <c r="BU13" s="407">
        <v>16.25</v>
      </c>
      <c r="BV13" s="407">
        <v>9.86</v>
      </c>
      <c r="BW13" s="407">
        <v>4.25</v>
      </c>
      <c r="BX13" s="407">
        <v>10.459999999999999</v>
      </c>
      <c r="BY13" s="407">
        <v>9</v>
      </c>
      <c r="BZ13" s="407">
        <v>9.86</v>
      </c>
      <c r="CA13" s="407">
        <v>2</v>
      </c>
      <c r="CB13" s="407">
        <v>0</v>
      </c>
      <c r="CC13" s="407">
        <v>5.75</v>
      </c>
      <c r="CD13" s="407">
        <v>0.7</v>
      </c>
      <c r="CE13" s="407">
        <v>9.1999999999999993</v>
      </c>
      <c r="CF13" s="407">
        <v>0</v>
      </c>
      <c r="CG13" s="407">
        <v>10.899999999999999</v>
      </c>
      <c r="CH13" s="407">
        <v>0</v>
      </c>
      <c r="CI13" s="407">
        <v>7.55</v>
      </c>
      <c r="CJ13" s="407">
        <v>0</v>
      </c>
      <c r="CK13" s="407">
        <v>6.15</v>
      </c>
      <c r="CL13" s="407">
        <v>0</v>
      </c>
      <c r="CM13" s="407">
        <v>7.5</v>
      </c>
      <c r="CN13" s="407">
        <v>0</v>
      </c>
      <c r="CO13" s="401"/>
      <c r="CP13" s="401"/>
      <c r="CQ13" s="401"/>
      <c r="CR13" s="401"/>
    </row>
    <row r="14" spans="1:97" s="382" customFormat="1" ht="17.25" x14ac:dyDescent="0.3">
      <c r="A14" s="391" t="s">
        <v>620</v>
      </c>
      <c r="B14" s="402" t="s">
        <v>621</v>
      </c>
      <c r="C14" s="393">
        <v>1.905</v>
      </c>
      <c r="D14" s="393">
        <v>0</v>
      </c>
      <c r="E14" s="393">
        <v>0.745</v>
      </c>
      <c r="F14" s="393">
        <v>0</v>
      </c>
      <c r="G14" s="393">
        <v>1.875</v>
      </c>
      <c r="H14" s="393">
        <v>0</v>
      </c>
      <c r="I14" s="393">
        <v>1.23</v>
      </c>
      <c r="J14" s="393">
        <v>0</v>
      </c>
      <c r="K14" s="394">
        <v>2.62</v>
      </c>
      <c r="L14" s="393">
        <v>0</v>
      </c>
      <c r="M14" s="393">
        <v>3.03</v>
      </c>
      <c r="N14" s="393">
        <v>0</v>
      </c>
      <c r="O14" s="394">
        <v>2.65</v>
      </c>
      <c r="P14" s="393">
        <v>0</v>
      </c>
      <c r="Q14" s="393">
        <v>2.46</v>
      </c>
      <c r="R14" s="395">
        <v>0</v>
      </c>
      <c r="S14" s="403">
        <v>1.056</v>
      </c>
      <c r="T14" s="403">
        <v>0</v>
      </c>
      <c r="U14" s="403">
        <v>0</v>
      </c>
      <c r="V14" s="403">
        <v>0</v>
      </c>
      <c r="W14" s="403">
        <v>2.25</v>
      </c>
      <c r="X14" s="403">
        <v>0</v>
      </c>
      <c r="Y14" s="403">
        <v>0</v>
      </c>
      <c r="Z14" s="403">
        <v>0</v>
      </c>
      <c r="AA14" s="403">
        <v>0</v>
      </c>
      <c r="AB14" s="403">
        <v>0</v>
      </c>
      <c r="AC14" s="404">
        <v>1.32</v>
      </c>
      <c r="AD14" s="404">
        <v>0</v>
      </c>
      <c r="AE14" s="404">
        <v>2.4550000000000001</v>
      </c>
      <c r="AF14" s="404">
        <v>0</v>
      </c>
      <c r="AG14" s="405">
        <v>2.46</v>
      </c>
      <c r="AH14" s="406">
        <v>0</v>
      </c>
      <c r="AI14" s="406">
        <v>0.255</v>
      </c>
      <c r="AJ14" s="406">
        <v>0</v>
      </c>
      <c r="AK14" s="406">
        <v>5.4240000000000004</v>
      </c>
      <c r="AL14" s="406">
        <v>0</v>
      </c>
      <c r="AM14" s="406">
        <v>2.2000000000000002</v>
      </c>
      <c r="AN14" s="406">
        <v>0</v>
      </c>
      <c r="AO14" s="406">
        <v>5.5</v>
      </c>
      <c r="AP14" s="406">
        <v>0</v>
      </c>
      <c r="AQ14" s="406">
        <v>5.0200000000000005</v>
      </c>
      <c r="AR14" s="406">
        <v>0</v>
      </c>
      <c r="AS14" s="406">
        <v>3.52</v>
      </c>
      <c r="AT14" s="406">
        <v>0</v>
      </c>
      <c r="AU14" s="407">
        <v>4.98001</v>
      </c>
      <c r="AV14" s="407">
        <v>0</v>
      </c>
      <c r="AW14" s="407">
        <v>2.7250000000000001</v>
      </c>
      <c r="AX14" s="407">
        <v>0</v>
      </c>
      <c r="AY14" s="407">
        <v>4.3850000000000007</v>
      </c>
      <c r="AZ14" s="407">
        <v>0</v>
      </c>
      <c r="BA14" s="407">
        <v>2.0549999999999997</v>
      </c>
      <c r="BB14" s="407">
        <v>0</v>
      </c>
      <c r="BC14" s="407">
        <v>4.8100000000000005</v>
      </c>
      <c r="BD14" s="407">
        <v>0</v>
      </c>
      <c r="BE14" s="407">
        <v>3.44824083</v>
      </c>
      <c r="BF14" s="407">
        <v>0</v>
      </c>
      <c r="BG14" s="407">
        <v>3.6503758300000002</v>
      </c>
      <c r="BH14" s="407">
        <v>0</v>
      </c>
      <c r="BI14" s="407">
        <v>6.0088961700000008</v>
      </c>
      <c r="BJ14" s="407">
        <v>0.48599999999999999</v>
      </c>
      <c r="BK14" s="407">
        <v>5.5942408300000004</v>
      </c>
      <c r="BL14" s="407">
        <v>0</v>
      </c>
      <c r="BM14" s="407">
        <v>5.5714816600000008</v>
      </c>
      <c r="BN14" s="407">
        <v>1</v>
      </c>
      <c r="BO14" s="407">
        <v>0.32</v>
      </c>
      <c r="BP14" s="407">
        <v>0</v>
      </c>
      <c r="BQ14" s="407">
        <v>0</v>
      </c>
      <c r="BR14" s="407">
        <v>0</v>
      </c>
      <c r="BS14" s="407">
        <v>1.8699999999999999</v>
      </c>
      <c r="BT14" s="407">
        <v>0</v>
      </c>
      <c r="BU14" s="407">
        <v>0</v>
      </c>
      <c r="BV14" s="407">
        <v>1.4</v>
      </c>
      <c r="BW14" s="407">
        <v>0</v>
      </c>
      <c r="BX14" s="407">
        <v>0</v>
      </c>
      <c r="BY14" s="407">
        <v>0.4</v>
      </c>
      <c r="BZ14" s="407">
        <v>0</v>
      </c>
      <c r="CA14" s="407">
        <v>0</v>
      </c>
      <c r="CB14" s="407">
        <v>0.25</v>
      </c>
      <c r="CC14" s="407">
        <v>0</v>
      </c>
      <c r="CD14" s="407">
        <v>0</v>
      </c>
      <c r="CE14" s="407">
        <v>0</v>
      </c>
      <c r="CF14" s="407">
        <v>0.2</v>
      </c>
      <c r="CG14" s="407">
        <v>0.2</v>
      </c>
      <c r="CH14" s="407">
        <v>0</v>
      </c>
      <c r="CI14" s="407">
        <v>0</v>
      </c>
      <c r="CJ14" s="407">
        <v>0.3</v>
      </c>
      <c r="CK14" s="407">
        <v>0</v>
      </c>
      <c r="CL14" s="407">
        <v>0</v>
      </c>
      <c r="CM14" s="407">
        <v>0</v>
      </c>
      <c r="CN14" s="407">
        <v>0</v>
      </c>
      <c r="CO14" s="401"/>
      <c r="CP14" s="401"/>
      <c r="CQ14" s="401"/>
      <c r="CR14" s="401"/>
    </row>
    <row r="15" spans="1:97" s="382" customFormat="1" ht="17.25" x14ac:dyDescent="0.3">
      <c r="A15" s="391" t="s">
        <v>622</v>
      </c>
      <c r="B15" s="402" t="s">
        <v>623</v>
      </c>
      <c r="C15" s="393">
        <v>338.49152800000002</v>
      </c>
      <c r="D15" s="393">
        <v>65.127109149999995</v>
      </c>
      <c r="E15" s="393">
        <v>340.17269874999994</v>
      </c>
      <c r="F15" s="393">
        <v>210.30647868</v>
      </c>
      <c r="G15" s="393">
        <v>310.33459085999999</v>
      </c>
      <c r="H15" s="393">
        <v>263.10811609000001</v>
      </c>
      <c r="I15" s="393">
        <v>342.09115270999996</v>
      </c>
      <c r="J15" s="393">
        <v>89.893186289999974</v>
      </c>
      <c r="K15" s="394">
        <v>435.52581905000005</v>
      </c>
      <c r="L15" s="393">
        <v>83.364604099999994</v>
      </c>
      <c r="M15" s="393">
        <v>417.65808118000007</v>
      </c>
      <c r="N15" s="393">
        <v>71.309720320000011</v>
      </c>
      <c r="O15" s="394">
        <v>299.65887624000015</v>
      </c>
      <c r="P15" s="393">
        <v>136.18072051999999</v>
      </c>
      <c r="Q15" s="393">
        <v>243.08413280000011</v>
      </c>
      <c r="R15" s="395">
        <v>80.087113340000002</v>
      </c>
      <c r="S15" s="403">
        <v>301.92879793999998</v>
      </c>
      <c r="T15" s="403">
        <v>48.181882209999998</v>
      </c>
      <c r="U15" s="403">
        <v>204.38111503999994</v>
      </c>
      <c r="V15" s="403">
        <v>80.179591400000007</v>
      </c>
      <c r="W15" s="403">
        <v>251.47948204000005</v>
      </c>
      <c r="X15" s="403">
        <v>59.816023789999996</v>
      </c>
      <c r="Y15" s="403">
        <v>338.79139493999975</v>
      </c>
      <c r="Z15" s="403">
        <v>49.043482850000004</v>
      </c>
      <c r="AA15" s="403">
        <v>348.99357450999992</v>
      </c>
      <c r="AB15" s="403">
        <v>25.49138026</v>
      </c>
      <c r="AC15" s="404">
        <v>411.17957194999968</v>
      </c>
      <c r="AD15" s="404">
        <v>55.40953932</v>
      </c>
      <c r="AE15" s="404">
        <v>628.02381604999971</v>
      </c>
      <c r="AF15" s="404">
        <v>38.211232810000006</v>
      </c>
      <c r="AG15" s="405">
        <v>607.42099672000018</v>
      </c>
      <c r="AH15" s="406">
        <v>25.261482000000001</v>
      </c>
      <c r="AI15" s="406">
        <v>560.08025080999982</v>
      </c>
      <c r="AJ15" s="406">
        <v>37.352272999999997</v>
      </c>
      <c r="AK15" s="406">
        <v>731.9814514200001</v>
      </c>
      <c r="AL15" s="406">
        <v>124.10028714999999</v>
      </c>
      <c r="AM15" s="406">
        <v>402.42638737999999</v>
      </c>
      <c r="AN15" s="406">
        <v>26.8838428</v>
      </c>
      <c r="AO15" s="406">
        <v>627.51656354000011</v>
      </c>
      <c r="AP15" s="406">
        <v>53.458305319999994</v>
      </c>
      <c r="AQ15" s="406">
        <v>467.78428994999985</v>
      </c>
      <c r="AR15" s="406">
        <v>86.494309149999992</v>
      </c>
      <c r="AS15" s="406">
        <v>745.40213086999984</v>
      </c>
      <c r="AT15" s="406">
        <v>186.19907872000002</v>
      </c>
      <c r="AU15" s="407">
        <v>460.09924364000011</v>
      </c>
      <c r="AV15" s="407">
        <v>175.38433003999998</v>
      </c>
      <c r="AW15" s="407">
        <v>590.05201737999994</v>
      </c>
      <c r="AX15" s="407">
        <v>97.99848627999998</v>
      </c>
      <c r="AY15" s="407">
        <v>548.41857400999993</v>
      </c>
      <c r="AZ15" s="407">
        <v>94.467328550000005</v>
      </c>
      <c r="BA15" s="407">
        <v>356.48712003000003</v>
      </c>
      <c r="BB15" s="407">
        <v>94.878434180000028</v>
      </c>
      <c r="BC15" s="407">
        <v>116.31169556000003</v>
      </c>
      <c r="BD15" s="407">
        <v>62.844692430000009</v>
      </c>
      <c r="BE15" s="407">
        <v>70.195708010000004</v>
      </c>
      <c r="BF15" s="407">
        <v>25.900523719999999</v>
      </c>
      <c r="BG15" s="407">
        <v>146.06203421000004</v>
      </c>
      <c r="BH15" s="407">
        <v>7.7900000000000009</v>
      </c>
      <c r="BI15" s="407">
        <v>175.02488783000007</v>
      </c>
      <c r="BJ15" s="407">
        <v>60.788814649999999</v>
      </c>
      <c r="BK15" s="407">
        <v>129.67361061</v>
      </c>
      <c r="BL15" s="407">
        <v>87.015083040000022</v>
      </c>
      <c r="BM15" s="407">
        <v>123.49772595000002</v>
      </c>
      <c r="BN15" s="407">
        <v>65.309168240000005</v>
      </c>
      <c r="BO15" s="407">
        <v>143.20572161000004</v>
      </c>
      <c r="BP15" s="407">
        <v>76.64164913999997</v>
      </c>
      <c r="BQ15" s="407">
        <v>201.55118945999996</v>
      </c>
      <c r="BR15" s="407">
        <v>5.65126566</v>
      </c>
      <c r="BS15" s="407">
        <v>166.12721233999997</v>
      </c>
      <c r="BT15" s="407">
        <v>6.7865239300000004</v>
      </c>
      <c r="BU15" s="407">
        <v>120.20451301999999</v>
      </c>
      <c r="BV15" s="407">
        <v>32.774743530000002</v>
      </c>
      <c r="BW15" s="407">
        <v>67.736009569999993</v>
      </c>
      <c r="BX15" s="407">
        <v>56.171323090000001</v>
      </c>
      <c r="BY15" s="407">
        <v>135.50158079000002</v>
      </c>
      <c r="BZ15" s="407">
        <v>12.47077064</v>
      </c>
      <c r="CA15" s="407">
        <v>247.1942617899999</v>
      </c>
      <c r="CB15" s="407">
        <v>18.342122280000002</v>
      </c>
      <c r="CC15" s="407">
        <v>398.25491356000015</v>
      </c>
      <c r="CD15" s="407">
        <v>18.123827160000001</v>
      </c>
      <c r="CE15" s="407">
        <v>446.98578651999998</v>
      </c>
      <c r="CF15" s="407">
        <v>38.729028380000003</v>
      </c>
      <c r="CG15" s="407">
        <v>326.85729507999991</v>
      </c>
      <c r="CH15" s="407">
        <v>71.963579430000024</v>
      </c>
      <c r="CI15" s="407">
        <v>399.44163467999988</v>
      </c>
      <c r="CJ15" s="407">
        <v>196.75431021</v>
      </c>
      <c r="CK15" s="407">
        <v>584.12680560000001</v>
      </c>
      <c r="CL15" s="407">
        <v>193.49719942999994</v>
      </c>
      <c r="CM15" s="407">
        <v>493.26856682999988</v>
      </c>
      <c r="CN15" s="407">
        <v>133.73076451</v>
      </c>
      <c r="CO15" s="401"/>
      <c r="CP15" s="401"/>
      <c r="CQ15" s="401"/>
      <c r="CR15" s="401"/>
    </row>
    <row r="16" spans="1:97" s="382" customFormat="1" ht="17.25" x14ac:dyDescent="0.3">
      <c r="A16" s="391" t="s">
        <v>624</v>
      </c>
      <c r="B16" s="402" t="s">
        <v>625</v>
      </c>
      <c r="C16" s="393"/>
      <c r="D16" s="393"/>
      <c r="E16" s="393"/>
      <c r="F16" s="393"/>
      <c r="G16" s="393"/>
      <c r="H16" s="393"/>
      <c r="I16" s="393"/>
      <c r="J16" s="393"/>
      <c r="K16" s="394">
        <v>0</v>
      </c>
      <c r="L16" s="393">
        <v>0</v>
      </c>
      <c r="M16" s="393">
        <v>0</v>
      </c>
      <c r="N16" s="393">
        <v>0</v>
      </c>
      <c r="O16" s="394">
        <v>0</v>
      </c>
      <c r="P16" s="393">
        <v>0</v>
      </c>
      <c r="Q16" s="393">
        <v>0</v>
      </c>
      <c r="R16" s="395">
        <v>0</v>
      </c>
      <c r="S16" s="403">
        <v>0</v>
      </c>
      <c r="T16" s="403">
        <v>0</v>
      </c>
      <c r="U16" s="403">
        <v>0</v>
      </c>
      <c r="V16" s="403">
        <v>0</v>
      </c>
      <c r="W16" s="403">
        <v>0</v>
      </c>
      <c r="X16" s="403">
        <v>0</v>
      </c>
      <c r="Y16" s="403">
        <v>0</v>
      </c>
      <c r="Z16" s="403">
        <v>0</v>
      </c>
      <c r="AA16" s="403">
        <v>0</v>
      </c>
      <c r="AB16" s="403">
        <v>0</v>
      </c>
      <c r="AC16" s="404">
        <v>0</v>
      </c>
      <c r="AD16" s="404">
        <v>0</v>
      </c>
      <c r="AE16" s="404">
        <v>0</v>
      </c>
      <c r="AF16" s="404">
        <v>0</v>
      </c>
      <c r="AG16" s="405">
        <v>0</v>
      </c>
      <c r="AH16" s="406">
        <v>0</v>
      </c>
      <c r="AI16" s="406">
        <v>0</v>
      </c>
      <c r="AJ16" s="406">
        <v>0</v>
      </c>
      <c r="AK16" s="406">
        <v>0</v>
      </c>
      <c r="AL16" s="406">
        <v>0</v>
      </c>
      <c r="AM16" s="406">
        <v>0</v>
      </c>
      <c r="AN16" s="406">
        <v>0</v>
      </c>
      <c r="AO16" s="406">
        <v>0</v>
      </c>
      <c r="AP16" s="406">
        <v>0</v>
      </c>
      <c r="AQ16" s="406">
        <v>0</v>
      </c>
      <c r="AR16" s="406">
        <v>0</v>
      </c>
      <c r="AS16" s="406">
        <v>0</v>
      </c>
      <c r="AT16" s="406">
        <v>0</v>
      </c>
      <c r="AU16" s="407">
        <v>0</v>
      </c>
      <c r="AV16" s="407">
        <v>0</v>
      </c>
      <c r="AW16" s="407">
        <v>0</v>
      </c>
      <c r="AX16" s="407">
        <v>0</v>
      </c>
      <c r="AY16" s="407">
        <v>0</v>
      </c>
      <c r="AZ16" s="407">
        <v>0</v>
      </c>
      <c r="BA16" s="407">
        <v>0</v>
      </c>
      <c r="BB16" s="407">
        <v>0</v>
      </c>
      <c r="BC16" s="407">
        <v>0</v>
      </c>
      <c r="BD16" s="407">
        <v>0</v>
      </c>
      <c r="BE16" s="407">
        <v>0</v>
      </c>
      <c r="BF16" s="407">
        <v>0</v>
      </c>
      <c r="BG16" s="407">
        <v>0</v>
      </c>
      <c r="BH16" s="407">
        <v>0</v>
      </c>
      <c r="BI16" s="407">
        <v>0</v>
      </c>
      <c r="BJ16" s="407">
        <v>0</v>
      </c>
      <c r="BK16" s="407">
        <v>0</v>
      </c>
      <c r="BL16" s="407">
        <v>0</v>
      </c>
      <c r="BM16" s="407">
        <v>0</v>
      </c>
      <c r="BN16" s="407">
        <v>0</v>
      </c>
      <c r="BO16" s="407">
        <v>0</v>
      </c>
      <c r="BP16" s="407">
        <v>0</v>
      </c>
      <c r="BQ16" s="407">
        <v>0</v>
      </c>
      <c r="BR16" s="407">
        <v>0</v>
      </c>
      <c r="BS16" s="407">
        <v>0</v>
      </c>
      <c r="BT16" s="407">
        <v>0</v>
      </c>
      <c r="BU16" s="407">
        <v>0</v>
      </c>
      <c r="BV16" s="407">
        <v>0</v>
      </c>
      <c r="BW16" s="407">
        <v>0</v>
      </c>
      <c r="BX16" s="407">
        <v>0</v>
      </c>
      <c r="BY16" s="407">
        <v>0</v>
      </c>
      <c r="BZ16" s="407">
        <v>0</v>
      </c>
      <c r="CA16" s="407">
        <v>0</v>
      </c>
      <c r="CB16" s="407">
        <v>0</v>
      </c>
      <c r="CC16" s="407">
        <v>0</v>
      </c>
      <c r="CD16" s="407">
        <v>0</v>
      </c>
      <c r="CE16" s="407">
        <v>0</v>
      </c>
      <c r="CF16" s="407">
        <v>0</v>
      </c>
      <c r="CG16" s="407">
        <v>0</v>
      </c>
      <c r="CH16" s="407">
        <v>0</v>
      </c>
      <c r="CI16" s="407">
        <v>0</v>
      </c>
      <c r="CJ16" s="407">
        <v>0</v>
      </c>
      <c r="CK16" s="407">
        <v>0</v>
      </c>
      <c r="CL16" s="407">
        <v>0</v>
      </c>
      <c r="CM16" s="407">
        <v>0</v>
      </c>
      <c r="CN16" s="407">
        <v>0</v>
      </c>
      <c r="CO16" s="401"/>
      <c r="CP16" s="401"/>
      <c r="CQ16" s="401"/>
      <c r="CR16" s="401"/>
    </row>
    <row r="17" spans="1:96" s="382" customFormat="1" ht="17.25" x14ac:dyDescent="0.3">
      <c r="A17" s="391" t="s">
        <v>626</v>
      </c>
      <c r="B17" s="402" t="s">
        <v>627</v>
      </c>
      <c r="C17" s="393">
        <v>0.51800000000000002</v>
      </c>
      <c r="D17" s="393">
        <v>0</v>
      </c>
      <c r="E17" s="393">
        <v>1.7999999999999999E-2</v>
      </c>
      <c r="F17" s="393">
        <v>0</v>
      </c>
      <c r="G17" s="393">
        <v>0.15</v>
      </c>
      <c r="H17" s="393">
        <v>0</v>
      </c>
      <c r="I17" s="393">
        <v>0</v>
      </c>
      <c r="J17" s="393">
        <v>0.5</v>
      </c>
      <c r="K17" s="394">
        <v>0</v>
      </c>
      <c r="L17" s="393">
        <v>1.49</v>
      </c>
      <c r="M17" s="393">
        <v>0</v>
      </c>
      <c r="N17" s="393">
        <v>1.7084999999999999</v>
      </c>
      <c r="O17" s="394">
        <v>0</v>
      </c>
      <c r="P17" s="393">
        <v>0.15</v>
      </c>
      <c r="Q17" s="393">
        <v>0</v>
      </c>
      <c r="R17" s="395">
        <v>0</v>
      </c>
      <c r="S17" s="403">
        <v>0.5</v>
      </c>
      <c r="T17" s="403">
        <v>0</v>
      </c>
      <c r="U17" s="403">
        <v>0</v>
      </c>
      <c r="V17" s="403">
        <v>0</v>
      </c>
      <c r="W17" s="403">
        <v>0</v>
      </c>
      <c r="X17" s="403">
        <v>0</v>
      </c>
      <c r="Y17" s="403">
        <v>0</v>
      </c>
      <c r="Z17" s="403">
        <v>0</v>
      </c>
      <c r="AA17" s="403">
        <v>0</v>
      </c>
      <c r="AB17" s="403">
        <v>0</v>
      </c>
      <c r="AC17" s="404">
        <v>0</v>
      </c>
      <c r="AD17" s="404">
        <v>0</v>
      </c>
      <c r="AE17" s="404">
        <v>0.5</v>
      </c>
      <c r="AF17" s="404">
        <v>0</v>
      </c>
      <c r="AG17" s="405">
        <v>0</v>
      </c>
      <c r="AH17" s="406">
        <v>0</v>
      </c>
      <c r="AI17" s="406">
        <v>0.47499999999999998</v>
      </c>
      <c r="AJ17" s="406">
        <v>0</v>
      </c>
      <c r="AK17" s="406">
        <v>0</v>
      </c>
      <c r="AL17" s="406">
        <v>0</v>
      </c>
      <c r="AM17" s="406">
        <v>1.18</v>
      </c>
      <c r="AN17" s="406">
        <v>0</v>
      </c>
      <c r="AO17" s="406">
        <v>0.72499999999999998</v>
      </c>
      <c r="AP17" s="406">
        <v>0</v>
      </c>
      <c r="AQ17" s="406">
        <v>2.605</v>
      </c>
      <c r="AR17" s="406">
        <v>0</v>
      </c>
      <c r="AS17" s="406">
        <v>0</v>
      </c>
      <c r="AT17" s="406">
        <v>0</v>
      </c>
      <c r="AU17" s="407">
        <v>0</v>
      </c>
      <c r="AV17" s="407">
        <v>0</v>
      </c>
      <c r="AW17" s="407">
        <v>0.3</v>
      </c>
      <c r="AX17" s="407">
        <v>0</v>
      </c>
      <c r="AY17" s="407">
        <v>7.4999999999999997E-2</v>
      </c>
      <c r="AZ17" s="407">
        <v>0</v>
      </c>
      <c r="BA17" s="407">
        <v>0.13</v>
      </c>
      <c r="BB17" s="407">
        <v>0</v>
      </c>
      <c r="BC17" s="407">
        <v>0</v>
      </c>
      <c r="BD17" s="407">
        <v>0</v>
      </c>
      <c r="BE17" s="407">
        <v>0</v>
      </c>
      <c r="BF17" s="407">
        <v>0</v>
      </c>
      <c r="BG17" s="407">
        <v>0.48</v>
      </c>
      <c r="BH17" s="407">
        <v>0</v>
      </c>
      <c r="BI17" s="407">
        <v>0</v>
      </c>
      <c r="BJ17" s="407">
        <v>0</v>
      </c>
      <c r="BK17" s="407">
        <v>0</v>
      </c>
      <c r="BL17" s="407">
        <v>0</v>
      </c>
      <c r="BM17" s="407">
        <v>0</v>
      </c>
      <c r="BN17" s="407">
        <v>0</v>
      </c>
      <c r="BO17" s="407">
        <v>0.48</v>
      </c>
      <c r="BP17" s="407">
        <v>0</v>
      </c>
      <c r="BQ17" s="407">
        <v>2.8600000000000003</v>
      </c>
      <c r="BR17" s="407">
        <v>0</v>
      </c>
      <c r="BS17" s="407">
        <v>2.84</v>
      </c>
      <c r="BT17" s="407">
        <v>0</v>
      </c>
      <c r="BU17" s="407">
        <v>1.4550000000000001</v>
      </c>
      <c r="BV17" s="407">
        <v>0</v>
      </c>
      <c r="BW17" s="407">
        <v>1.4550000000000001</v>
      </c>
      <c r="BX17" s="407">
        <v>0</v>
      </c>
      <c r="BY17" s="407">
        <v>0.76</v>
      </c>
      <c r="BZ17" s="407">
        <v>0</v>
      </c>
      <c r="CA17" s="407">
        <v>1.4550000000000001</v>
      </c>
      <c r="CB17" s="407">
        <v>0</v>
      </c>
      <c r="CC17" s="407">
        <v>1.1400000000000001</v>
      </c>
      <c r="CD17" s="407">
        <v>0</v>
      </c>
      <c r="CE17" s="407">
        <v>2.7199999999999998</v>
      </c>
      <c r="CF17" s="407">
        <v>0</v>
      </c>
      <c r="CG17" s="407">
        <v>2.6199999999999997</v>
      </c>
      <c r="CH17" s="407">
        <v>0</v>
      </c>
      <c r="CI17" s="407">
        <v>0.57499999999999996</v>
      </c>
      <c r="CJ17" s="407">
        <v>0</v>
      </c>
      <c r="CK17" s="407">
        <v>0.375</v>
      </c>
      <c r="CL17" s="407">
        <v>0</v>
      </c>
      <c r="CM17" s="407">
        <v>0</v>
      </c>
      <c r="CN17" s="407">
        <v>0</v>
      </c>
      <c r="CO17" s="401"/>
      <c r="CP17" s="401"/>
      <c r="CQ17" s="401"/>
      <c r="CR17" s="401"/>
    </row>
    <row r="18" spans="1:96" s="382" customFormat="1" ht="17.25" x14ac:dyDescent="0.3">
      <c r="A18" s="391" t="s">
        <v>628</v>
      </c>
      <c r="B18" s="402" t="s">
        <v>629</v>
      </c>
      <c r="C18" s="393">
        <v>0.51500000000000001</v>
      </c>
      <c r="D18" s="393">
        <v>0</v>
      </c>
      <c r="E18" s="393">
        <v>0</v>
      </c>
      <c r="F18" s="393">
        <v>0</v>
      </c>
      <c r="G18" s="393">
        <v>0</v>
      </c>
      <c r="H18" s="393">
        <v>0</v>
      </c>
      <c r="I18" s="393">
        <v>0</v>
      </c>
      <c r="J18" s="393">
        <v>0</v>
      </c>
      <c r="K18" s="394">
        <v>0.64500000000000002</v>
      </c>
      <c r="L18" s="393">
        <v>0</v>
      </c>
      <c r="M18" s="393">
        <v>0</v>
      </c>
      <c r="N18" s="393">
        <v>0</v>
      </c>
      <c r="O18" s="394">
        <v>0</v>
      </c>
      <c r="P18" s="393">
        <v>0</v>
      </c>
      <c r="Q18" s="393">
        <v>0</v>
      </c>
      <c r="R18" s="395">
        <v>0</v>
      </c>
      <c r="S18" s="403">
        <v>0</v>
      </c>
      <c r="T18" s="403">
        <v>0</v>
      </c>
      <c r="U18" s="403">
        <v>0</v>
      </c>
      <c r="V18" s="403">
        <v>0</v>
      </c>
      <c r="W18" s="403">
        <v>0</v>
      </c>
      <c r="X18" s="403">
        <v>0</v>
      </c>
      <c r="Y18" s="403">
        <v>0</v>
      </c>
      <c r="Z18" s="403">
        <v>0</v>
      </c>
      <c r="AA18" s="403">
        <v>0</v>
      </c>
      <c r="AB18" s="403">
        <v>0</v>
      </c>
      <c r="AC18" s="404">
        <v>0</v>
      </c>
      <c r="AD18" s="404">
        <v>0</v>
      </c>
      <c r="AE18" s="404">
        <v>0</v>
      </c>
      <c r="AF18" s="404">
        <v>0</v>
      </c>
      <c r="AG18" s="405">
        <v>0</v>
      </c>
      <c r="AH18" s="406">
        <v>0</v>
      </c>
      <c r="AI18" s="406">
        <v>0</v>
      </c>
      <c r="AJ18" s="406">
        <v>0</v>
      </c>
      <c r="AK18" s="406">
        <v>0</v>
      </c>
      <c r="AL18" s="406">
        <v>0</v>
      </c>
      <c r="AM18" s="406">
        <v>0</v>
      </c>
      <c r="AN18" s="406">
        <v>0</v>
      </c>
      <c r="AO18" s="406">
        <v>0</v>
      </c>
      <c r="AP18" s="406">
        <v>0</v>
      </c>
      <c r="AQ18" s="406">
        <v>0</v>
      </c>
      <c r="AR18" s="406">
        <v>0</v>
      </c>
      <c r="AS18" s="406">
        <v>0</v>
      </c>
      <c r="AT18" s="406">
        <v>0</v>
      </c>
      <c r="AU18" s="407">
        <v>0</v>
      </c>
      <c r="AV18" s="407">
        <v>0</v>
      </c>
      <c r="AW18" s="407">
        <v>0</v>
      </c>
      <c r="AX18" s="407">
        <v>0</v>
      </c>
      <c r="AY18" s="407">
        <v>0</v>
      </c>
      <c r="AZ18" s="407">
        <v>0</v>
      </c>
      <c r="BA18" s="407">
        <v>0</v>
      </c>
      <c r="BB18" s="407">
        <v>0</v>
      </c>
      <c r="BC18" s="407">
        <v>0</v>
      </c>
      <c r="BD18" s="407">
        <v>0</v>
      </c>
      <c r="BE18" s="407">
        <v>0</v>
      </c>
      <c r="BF18" s="407">
        <v>0</v>
      </c>
      <c r="BG18" s="407">
        <v>0</v>
      </c>
      <c r="BH18" s="407">
        <v>0</v>
      </c>
      <c r="BI18" s="407">
        <v>0</v>
      </c>
      <c r="BJ18" s="407">
        <v>0</v>
      </c>
      <c r="BK18" s="407">
        <v>0</v>
      </c>
      <c r="BL18" s="407">
        <v>0</v>
      </c>
      <c r="BM18" s="407">
        <v>0</v>
      </c>
      <c r="BN18" s="407">
        <v>0</v>
      </c>
      <c r="BO18" s="407">
        <v>0.2</v>
      </c>
      <c r="BP18" s="407">
        <v>0</v>
      </c>
      <c r="BQ18" s="407">
        <v>0</v>
      </c>
      <c r="BR18" s="407">
        <v>0</v>
      </c>
      <c r="BS18" s="407">
        <v>0</v>
      </c>
      <c r="BT18" s="407">
        <v>0</v>
      </c>
      <c r="BU18" s="407">
        <v>0</v>
      </c>
      <c r="BV18" s="407">
        <v>0</v>
      </c>
      <c r="BW18" s="407">
        <v>0</v>
      </c>
      <c r="BX18" s="407">
        <v>0</v>
      </c>
      <c r="BY18" s="407">
        <v>0</v>
      </c>
      <c r="BZ18" s="407">
        <v>0</v>
      </c>
      <c r="CA18" s="407">
        <v>0</v>
      </c>
      <c r="CB18" s="407">
        <v>0</v>
      </c>
      <c r="CC18" s="407">
        <v>0</v>
      </c>
      <c r="CD18" s="407">
        <v>0</v>
      </c>
      <c r="CE18" s="407">
        <v>0.2</v>
      </c>
      <c r="CF18" s="407">
        <v>0</v>
      </c>
      <c r="CG18" s="407">
        <v>0</v>
      </c>
      <c r="CH18" s="407">
        <v>0</v>
      </c>
      <c r="CI18" s="407">
        <v>0.2</v>
      </c>
      <c r="CJ18" s="407">
        <v>0</v>
      </c>
      <c r="CK18" s="407">
        <v>0</v>
      </c>
      <c r="CL18" s="407">
        <v>0</v>
      </c>
      <c r="CM18" s="407">
        <v>0</v>
      </c>
      <c r="CN18" s="407">
        <v>0</v>
      </c>
      <c r="CO18" s="401"/>
      <c r="CP18" s="401"/>
      <c r="CQ18" s="401"/>
      <c r="CR18" s="401"/>
    </row>
    <row r="19" spans="1:96" s="382" customFormat="1" ht="17.25" x14ac:dyDescent="0.3">
      <c r="A19" s="391" t="s">
        <v>638</v>
      </c>
      <c r="B19" s="402" t="s">
        <v>639</v>
      </c>
      <c r="C19" s="393">
        <v>1.0783674999999999</v>
      </c>
      <c r="D19" s="393">
        <v>0</v>
      </c>
      <c r="E19" s="393">
        <v>28.08187032</v>
      </c>
      <c r="F19" s="393">
        <v>0</v>
      </c>
      <c r="G19" s="393">
        <v>14.991367500000001</v>
      </c>
      <c r="H19" s="393">
        <v>0</v>
      </c>
      <c r="I19" s="393">
        <v>2.8913674999999999</v>
      </c>
      <c r="J19" s="393">
        <v>1</v>
      </c>
      <c r="K19" s="394">
        <v>12.2233675</v>
      </c>
      <c r="L19" s="393">
        <v>0</v>
      </c>
      <c r="M19" s="393">
        <v>12.2233675</v>
      </c>
      <c r="N19" s="393">
        <v>0</v>
      </c>
      <c r="O19" s="394">
        <v>0.17499999999999999</v>
      </c>
      <c r="P19" s="393">
        <v>0</v>
      </c>
      <c r="Q19" s="393">
        <v>0.2233675</v>
      </c>
      <c r="R19" s="395">
        <v>0</v>
      </c>
      <c r="S19" s="403">
        <v>12.398367500000001</v>
      </c>
      <c r="T19" s="403">
        <v>0</v>
      </c>
      <c r="U19" s="403">
        <v>0</v>
      </c>
      <c r="V19" s="403">
        <v>0</v>
      </c>
      <c r="W19" s="403">
        <v>6.9233675000000003</v>
      </c>
      <c r="X19" s="403">
        <v>0</v>
      </c>
      <c r="Y19" s="403">
        <v>3.3233674999999998</v>
      </c>
      <c r="Z19" s="403">
        <v>0</v>
      </c>
      <c r="AA19" s="403">
        <v>0</v>
      </c>
      <c r="AB19" s="403">
        <v>0</v>
      </c>
      <c r="AC19" s="404">
        <v>0.72336750000000005</v>
      </c>
      <c r="AD19" s="404">
        <v>0</v>
      </c>
      <c r="AE19" s="404">
        <v>0.62</v>
      </c>
      <c r="AF19" s="404">
        <v>0.12</v>
      </c>
      <c r="AG19" s="405">
        <v>0.5</v>
      </c>
      <c r="AH19" s="406">
        <v>0</v>
      </c>
      <c r="AI19" s="406">
        <v>0.5</v>
      </c>
      <c r="AJ19" s="406">
        <v>0</v>
      </c>
      <c r="AK19" s="406">
        <v>0</v>
      </c>
      <c r="AL19" s="406">
        <v>0</v>
      </c>
      <c r="AM19" s="406">
        <v>0</v>
      </c>
      <c r="AN19" s="406">
        <v>0</v>
      </c>
      <c r="AO19" s="406">
        <v>0</v>
      </c>
      <c r="AP19" s="406">
        <v>0</v>
      </c>
      <c r="AQ19" s="406">
        <v>0</v>
      </c>
      <c r="AR19" s="406">
        <v>0</v>
      </c>
      <c r="AS19" s="406">
        <v>0</v>
      </c>
      <c r="AT19" s="406">
        <v>0</v>
      </c>
      <c r="AU19" s="407">
        <v>0.67</v>
      </c>
      <c r="AV19" s="407">
        <v>0</v>
      </c>
      <c r="AW19" s="407">
        <v>1.34</v>
      </c>
      <c r="AX19" s="407">
        <v>5.0000000000000001E-3</v>
      </c>
      <c r="AY19" s="407">
        <v>1.34</v>
      </c>
      <c r="AZ19" s="407">
        <v>0</v>
      </c>
      <c r="BA19" s="407">
        <v>1.369</v>
      </c>
      <c r="BB19" s="407">
        <v>0</v>
      </c>
      <c r="BC19" s="407">
        <v>1.94</v>
      </c>
      <c r="BD19" s="407">
        <v>0</v>
      </c>
      <c r="BE19" s="407">
        <v>0.5</v>
      </c>
      <c r="BF19" s="407">
        <v>0</v>
      </c>
      <c r="BG19" s="407">
        <v>3.242</v>
      </c>
      <c r="BH19" s="407">
        <v>0</v>
      </c>
      <c r="BI19" s="407">
        <v>0.63400000000000001</v>
      </c>
      <c r="BJ19" s="407">
        <v>0</v>
      </c>
      <c r="BK19" s="407">
        <v>1.0009999999999999</v>
      </c>
      <c r="BL19" s="407">
        <v>0</v>
      </c>
      <c r="BM19" s="407">
        <v>1.268</v>
      </c>
      <c r="BN19" s="407">
        <v>0</v>
      </c>
      <c r="BO19" s="407">
        <v>0.63400000000000001</v>
      </c>
      <c r="BP19" s="407">
        <v>0</v>
      </c>
      <c r="BQ19" s="407">
        <v>0.88853798000000006</v>
      </c>
      <c r="BR19" s="407">
        <v>0</v>
      </c>
      <c r="BS19" s="407">
        <v>0.36834544000000002</v>
      </c>
      <c r="BT19" s="407">
        <v>0</v>
      </c>
      <c r="BU19" s="407">
        <v>0.3</v>
      </c>
      <c r="BV19" s="407">
        <v>0</v>
      </c>
      <c r="BW19" s="407">
        <v>0.89999999999999991</v>
      </c>
      <c r="BX19" s="407">
        <v>0</v>
      </c>
      <c r="BY19" s="407">
        <v>1.2</v>
      </c>
      <c r="BZ19" s="407">
        <v>0</v>
      </c>
      <c r="CA19" s="407">
        <v>2.2000000000000002</v>
      </c>
      <c r="CB19" s="407">
        <v>0</v>
      </c>
      <c r="CC19" s="407">
        <v>2</v>
      </c>
      <c r="CD19" s="407">
        <v>0</v>
      </c>
      <c r="CE19" s="407">
        <v>2.02</v>
      </c>
      <c r="CF19" s="407">
        <v>0</v>
      </c>
      <c r="CG19" s="407">
        <v>0.68</v>
      </c>
      <c r="CH19" s="407">
        <v>0</v>
      </c>
      <c r="CI19" s="407">
        <v>0</v>
      </c>
      <c r="CJ19" s="407">
        <v>0</v>
      </c>
      <c r="CK19" s="407">
        <v>0</v>
      </c>
      <c r="CL19" s="407">
        <v>0</v>
      </c>
      <c r="CM19" s="407">
        <v>0</v>
      </c>
      <c r="CN19" s="407">
        <v>0</v>
      </c>
      <c r="CO19" s="401"/>
      <c r="CP19" s="401"/>
      <c r="CQ19" s="401"/>
      <c r="CR19" s="401"/>
    </row>
    <row r="20" spans="1:96" s="382" customFormat="1" ht="18" thickBot="1" x14ac:dyDescent="0.35">
      <c r="A20" s="391"/>
      <c r="B20" s="409" t="s">
        <v>644</v>
      </c>
      <c r="C20" s="393">
        <v>0</v>
      </c>
      <c r="D20" s="393">
        <v>0</v>
      </c>
      <c r="E20" s="393">
        <v>0</v>
      </c>
      <c r="F20" s="393">
        <v>0</v>
      </c>
      <c r="G20" s="393">
        <v>0</v>
      </c>
      <c r="H20" s="393">
        <v>0</v>
      </c>
      <c r="I20" s="393">
        <v>0</v>
      </c>
      <c r="J20" s="393">
        <v>0</v>
      </c>
      <c r="K20" s="394">
        <v>0</v>
      </c>
      <c r="L20" s="393">
        <v>0</v>
      </c>
      <c r="M20" s="393">
        <v>0.2233675</v>
      </c>
      <c r="N20" s="393">
        <v>0</v>
      </c>
      <c r="O20" s="394">
        <v>0.72336750000000005</v>
      </c>
      <c r="P20" s="393">
        <v>0</v>
      </c>
      <c r="Q20" s="393">
        <v>0.2233675</v>
      </c>
      <c r="R20" s="395">
        <v>0</v>
      </c>
      <c r="S20" s="410">
        <v>0.89836749999999999</v>
      </c>
      <c r="T20" s="410">
        <v>0</v>
      </c>
      <c r="U20" s="410">
        <v>0.2233675</v>
      </c>
      <c r="V20" s="410">
        <v>0</v>
      </c>
      <c r="W20" s="410">
        <v>0.72336750000000005</v>
      </c>
      <c r="X20" s="410">
        <v>0</v>
      </c>
      <c r="Y20" s="410">
        <v>0.72336750000000005</v>
      </c>
      <c r="Z20" s="410">
        <v>0</v>
      </c>
      <c r="AA20" s="410">
        <v>0.72336750000000005</v>
      </c>
      <c r="AB20" s="410">
        <v>0</v>
      </c>
      <c r="AC20" s="411">
        <v>0.72336750000000005</v>
      </c>
      <c r="AD20" s="411">
        <v>0</v>
      </c>
      <c r="AE20" s="411">
        <v>0.62</v>
      </c>
      <c r="AF20" s="411">
        <v>0</v>
      </c>
      <c r="AG20" s="412">
        <v>0.5</v>
      </c>
      <c r="AH20" s="413">
        <v>0</v>
      </c>
      <c r="AI20" s="413">
        <v>0.5</v>
      </c>
      <c r="AJ20" s="413">
        <v>0</v>
      </c>
      <c r="AK20" s="413">
        <v>0.5</v>
      </c>
      <c r="AL20" s="413">
        <v>0</v>
      </c>
      <c r="AM20" s="413">
        <v>0.5</v>
      </c>
      <c r="AN20" s="413">
        <v>0</v>
      </c>
      <c r="AO20" s="413">
        <v>0.5</v>
      </c>
      <c r="AP20" s="413">
        <v>0</v>
      </c>
      <c r="AQ20" s="413">
        <v>0.5</v>
      </c>
      <c r="AR20" s="413">
        <v>0</v>
      </c>
      <c r="AS20" s="413">
        <v>0.5</v>
      </c>
      <c r="AT20" s="413">
        <v>0</v>
      </c>
      <c r="AU20" s="414">
        <v>0.5</v>
      </c>
      <c r="AV20" s="414">
        <v>0</v>
      </c>
      <c r="AW20" s="414">
        <v>0</v>
      </c>
      <c r="AX20" s="414">
        <v>0</v>
      </c>
      <c r="AY20" s="414">
        <v>0.5</v>
      </c>
      <c r="AZ20" s="414">
        <v>0</v>
      </c>
      <c r="BA20" s="414">
        <v>0.6</v>
      </c>
      <c r="BB20" s="414">
        <v>0</v>
      </c>
      <c r="BC20" s="414">
        <v>0</v>
      </c>
      <c r="BD20" s="414">
        <v>0</v>
      </c>
      <c r="BE20" s="414">
        <v>0.5</v>
      </c>
      <c r="BF20" s="414">
        <v>0</v>
      </c>
      <c r="BG20" s="414">
        <v>0.6</v>
      </c>
      <c r="BH20" s="414">
        <v>0</v>
      </c>
      <c r="BI20" s="414">
        <v>0.5</v>
      </c>
      <c r="BJ20" s="414">
        <v>0</v>
      </c>
      <c r="BK20" s="414">
        <v>0.6</v>
      </c>
      <c r="BL20" s="414">
        <v>0</v>
      </c>
      <c r="BM20" s="414">
        <v>0.7</v>
      </c>
      <c r="BN20" s="414">
        <v>0</v>
      </c>
      <c r="BO20" s="414">
        <v>1</v>
      </c>
      <c r="BP20" s="414">
        <v>0</v>
      </c>
      <c r="BQ20" s="414">
        <v>0.5</v>
      </c>
      <c r="BR20" s="414">
        <v>0</v>
      </c>
      <c r="BS20" s="414">
        <v>0.5</v>
      </c>
      <c r="BT20" s="414">
        <v>0</v>
      </c>
      <c r="BU20" s="414">
        <v>0.54699748999999998</v>
      </c>
      <c r="BV20" s="414">
        <v>0</v>
      </c>
      <c r="BW20" s="414">
        <v>0</v>
      </c>
      <c r="BX20" s="414">
        <v>0.5</v>
      </c>
      <c r="BY20" s="414">
        <v>0.25</v>
      </c>
      <c r="BZ20" s="414">
        <v>0</v>
      </c>
      <c r="CA20" s="414">
        <v>0.25</v>
      </c>
      <c r="CB20" s="414">
        <v>0</v>
      </c>
      <c r="CC20" s="414">
        <v>0.125</v>
      </c>
      <c r="CD20" s="414">
        <v>0</v>
      </c>
      <c r="CE20" s="414">
        <v>0.125</v>
      </c>
      <c r="CF20" s="414">
        <v>0</v>
      </c>
      <c r="CG20" s="414">
        <v>0.125</v>
      </c>
      <c r="CH20" s="414">
        <v>0</v>
      </c>
      <c r="CI20" s="414">
        <v>0.125</v>
      </c>
      <c r="CJ20" s="414">
        <v>0</v>
      </c>
      <c r="CK20" s="414">
        <v>0.125</v>
      </c>
      <c r="CL20" s="414">
        <v>0</v>
      </c>
      <c r="CM20" s="414">
        <v>0.125</v>
      </c>
      <c r="CN20" s="414">
        <v>0</v>
      </c>
      <c r="CO20" s="401"/>
      <c r="CP20" s="401"/>
      <c r="CQ20" s="401"/>
      <c r="CR20" s="401"/>
    </row>
    <row r="21" spans="1:96" s="382" customFormat="1" ht="17.25" thickBot="1" x14ac:dyDescent="0.35">
      <c r="A21" s="415"/>
      <c r="B21" s="416" t="s">
        <v>661</v>
      </c>
      <c r="C21" s="417">
        <v>444.32264456999997</v>
      </c>
      <c r="D21" s="417">
        <v>67.937109149999998</v>
      </c>
      <c r="E21" s="417">
        <v>478.70386624999992</v>
      </c>
      <c r="F21" s="417">
        <v>213.28147867999999</v>
      </c>
      <c r="G21" s="417">
        <v>456.13916838</v>
      </c>
      <c r="H21" s="417">
        <v>268.40811609000002</v>
      </c>
      <c r="I21" s="417">
        <v>452.84481492999993</v>
      </c>
      <c r="J21" s="417">
        <v>95.89818628999997</v>
      </c>
      <c r="K21" s="418">
        <v>573.43995890000008</v>
      </c>
      <c r="L21" s="417">
        <v>88.478604099999984</v>
      </c>
      <c r="M21" s="417">
        <v>500.71539706000004</v>
      </c>
      <c r="N21" s="417">
        <v>90.050020320000002</v>
      </c>
      <c r="O21" s="418">
        <v>360.14466600000014</v>
      </c>
      <c r="P21" s="417">
        <v>145.87572051999999</v>
      </c>
      <c r="Q21" s="417">
        <v>321.84913534000009</v>
      </c>
      <c r="R21" s="419">
        <v>81.837113340000002</v>
      </c>
      <c r="S21" s="420">
        <v>380.40974782000001</v>
      </c>
      <c r="T21" s="420">
        <v>51.111882209999997</v>
      </c>
      <c r="U21" s="420">
        <v>292.80006737999997</v>
      </c>
      <c r="V21" s="420">
        <v>83.959591400000008</v>
      </c>
      <c r="W21" s="420">
        <v>325.61640484000003</v>
      </c>
      <c r="X21" s="420">
        <v>61.551023789999995</v>
      </c>
      <c r="Y21" s="420">
        <v>421.50654869999977</v>
      </c>
      <c r="Z21" s="420">
        <v>54.318482850000002</v>
      </c>
      <c r="AA21" s="420">
        <v>430.72415158999991</v>
      </c>
      <c r="AB21" s="420">
        <v>27.638380259999998</v>
      </c>
      <c r="AC21" s="420">
        <v>475.25981223999969</v>
      </c>
      <c r="AD21" s="420">
        <v>60.559539319999999</v>
      </c>
      <c r="AE21" s="420">
        <v>683.60387052999977</v>
      </c>
      <c r="AF21" s="420">
        <v>40.487232810000002</v>
      </c>
      <c r="AG21" s="421">
        <v>684.08168257000011</v>
      </c>
      <c r="AH21" s="422">
        <v>32.106482</v>
      </c>
      <c r="AI21" s="422">
        <v>618.38196891999985</v>
      </c>
      <c r="AJ21" s="422">
        <v>44.492272999999997</v>
      </c>
      <c r="AK21" s="422">
        <v>806.92445142000008</v>
      </c>
      <c r="AL21" s="422">
        <v>174.61650276999998</v>
      </c>
      <c r="AM21" s="422">
        <v>484.36738738000003</v>
      </c>
      <c r="AN21" s="422">
        <v>51.913842799999998</v>
      </c>
      <c r="AO21" s="422">
        <v>672.73456354000007</v>
      </c>
      <c r="AP21" s="422">
        <v>81.75730532</v>
      </c>
      <c r="AQ21" s="422">
        <v>533.66845474999991</v>
      </c>
      <c r="AR21" s="422">
        <v>119.82964914999999</v>
      </c>
      <c r="AS21" s="422">
        <v>821.95448086999977</v>
      </c>
      <c r="AT21" s="422">
        <v>216.80167872000001</v>
      </c>
      <c r="AU21" s="423">
        <v>518.59885364000002</v>
      </c>
      <c r="AV21" s="423">
        <v>194.77083003999996</v>
      </c>
      <c r="AW21" s="423">
        <v>671.35361737999995</v>
      </c>
      <c r="AX21" s="423">
        <v>113.23819790999997</v>
      </c>
      <c r="AY21" s="423">
        <v>608.40257401000031</v>
      </c>
      <c r="AZ21" s="423">
        <v>114.27232855000001</v>
      </c>
      <c r="BA21" s="423">
        <v>417.09462003000021</v>
      </c>
      <c r="BB21" s="423">
        <v>108.49443417999998</v>
      </c>
      <c r="BC21" s="423">
        <v>189.50669556000003</v>
      </c>
      <c r="BD21" s="423">
        <v>82.674692430000007</v>
      </c>
      <c r="BE21" s="423">
        <v>103.48044884000001</v>
      </c>
      <c r="BF21" s="423">
        <v>43.79025772</v>
      </c>
      <c r="BG21" s="423">
        <v>185.53622850000002</v>
      </c>
      <c r="BH21" s="423">
        <v>29.725793000000003</v>
      </c>
      <c r="BI21" s="423">
        <v>221.51330911000005</v>
      </c>
      <c r="BJ21" s="423">
        <v>89.310814649999998</v>
      </c>
      <c r="BK21" s="423">
        <v>242.70185143999998</v>
      </c>
      <c r="BL21" s="423">
        <v>120.73908304000003</v>
      </c>
      <c r="BM21" s="423">
        <v>234.44878161</v>
      </c>
      <c r="BN21" s="423">
        <v>98.743742240000003</v>
      </c>
      <c r="BO21" s="423">
        <v>244.84112561000001</v>
      </c>
      <c r="BP21" s="423">
        <v>106.54486813999998</v>
      </c>
      <c r="BQ21" s="423">
        <v>302.22575026999999</v>
      </c>
      <c r="BR21" s="423">
        <v>30.949484660000007</v>
      </c>
      <c r="BS21" s="423">
        <v>307.88655777999992</v>
      </c>
      <c r="BT21" s="423">
        <v>38.961523929999998</v>
      </c>
      <c r="BU21" s="423">
        <v>224.39715151000001</v>
      </c>
      <c r="BV21" s="423">
        <v>63.745080530000003</v>
      </c>
      <c r="BW21" s="423">
        <v>152.73300957000004</v>
      </c>
      <c r="BX21" s="423">
        <v>80.058323090000002</v>
      </c>
      <c r="BY21" s="423">
        <v>205.10191079000001</v>
      </c>
      <c r="BZ21" s="423">
        <v>31.616552640000002</v>
      </c>
      <c r="CA21" s="423">
        <v>336.12626178999989</v>
      </c>
      <c r="CB21" s="423">
        <v>26.247622280000002</v>
      </c>
      <c r="CC21" s="423">
        <v>502.32391356000016</v>
      </c>
      <c r="CD21" s="423">
        <v>23.278827160000002</v>
      </c>
      <c r="CE21" s="423">
        <v>540.94328652000002</v>
      </c>
      <c r="CF21" s="423">
        <v>45.859028380000005</v>
      </c>
      <c r="CG21" s="423">
        <f t="shared" ref="CG21:CN21" si="0">SUM(CG6:CG20)</f>
        <v>439.97529507999991</v>
      </c>
      <c r="CH21" s="423">
        <f t="shared" si="0"/>
        <v>86.472729430000015</v>
      </c>
      <c r="CI21" s="424">
        <f t="shared" si="0"/>
        <v>485.71163467999986</v>
      </c>
      <c r="CJ21" s="424">
        <f t="shared" si="0"/>
        <v>222.34631021000001</v>
      </c>
      <c r="CK21" s="424">
        <f t="shared" ref="CK21:CL21" si="1">SUM(CK6:CK20)</f>
        <v>668.21780560000002</v>
      </c>
      <c r="CL21" s="424">
        <f t="shared" si="1"/>
        <v>204.21019942999993</v>
      </c>
      <c r="CM21" s="424">
        <f t="shared" si="0"/>
        <v>559.39156682999987</v>
      </c>
      <c r="CN21" s="424">
        <f t="shared" si="0"/>
        <v>152.72828451000001</v>
      </c>
      <c r="CO21" s="401"/>
      <c r="CP21" s="401"/>
      <c r="CQ21" s="401"/>
      <c r="CR21" s="401"/>
    </row>
    <row r="22" spans="1:96" s="382" customFormat="1" ht="17.25" thickBot="1" x14ac:dyDescent="0.35">
      <c r="A22" s="3527" t="s">
        <v>652</v>
      </c>
      <c r="B22" s="3528"/>
      <c r="C22" s="3528"/>
      <c r="D22" s="3528"/>
      <c r="E22" s="3528"/>
      <c r="F22" s="3528"/>
      <c r="G22" s="3528"/>
      <c r="H22" s="3528"/>
      <c r="I22" s="3528"/>
      <c r="J22" s="3528"/>
      <c r="K22" s="3528"/>
      <c r="L22" s="3528"/>
      <c r="M22" s="3528"/>
      <c r="N22" s="3528"/>
      <c r="O22" s="3528"/>
      <c r="P22" s="3528"/>
      <c r="Q22" s="3528"/>
      <c r="R22" s="3528"/>
      <c r="S22" s="3528"/>
      <c r="T22" s="3528"/>
      <c r="U22" s="3528"/>
      <c r="V22" s="3528"/>
      <c r="W22" s="3528"/>
      <c r="X22" s="3528"/>
      <c r="Y22" s="3528"/>
      <c r="Z22" s="3528"/>
      <c r="AA22" s="3528"/>
      <c r="AB22" s="3528"/>
      <c r="AC22" s="3528"/>
      <c r="AD22" s="3528"/>
      <c r="AE22" s="3528"/>
      <c r="AF22" s="3528"/>
      <c r="AG22" s="3528"/>
      <c r="AH22" s="3528"/>
      <c r="AI22" s="3528"/>
      <c r="AJ22" s="3528"/>
      <c r="AK22" s="3528"/>
      <c r="AL22" s="3528"/>
      <c r="AM22" s="3528"/>
      <c r="AN22" s="3528"/>
      <c r="AO22" s="3528"/>
      <c r="AP22" s="3528"/>
      <c r="AQ22" s="3528"/>
      <c r="AR22" s="3528"/>
      <c r="AS22" s="3528"/>
      <c r="AT22" s="3528"/>
      <c r="AU22" s="3528"/>
      <c r="AV22" s="3528"/>
      <c r="AW22" s="3528"/>
      <c r="AX22" s="3528"/>
      <c r="AY22" s="3528"/>
      <c r="AZ22" s="3528"/>
      <c r="BA22" s="3528"/>
      <c r="BB22" s="3528"/>
      <c r="BC22" s="3528"/>
      <c r="BD22" s="3528"/>
      <c r="BE22" s="3528"/>
      <c r="BF22" s="3528"/>
      <c r="BG22" s="3528"/>
      <c r="BH22" s="3528"/>
      <c r="BI22" s="3528"/>
      <c r="BJ22" s="3528"/>
      <c r="BK22" s="3528"/>
      <c r="BL22" s="3528"/>
      <c r="BM22" s="3528"/>
      <c r="BN22" s="3528"/>
      <c r="BO22" s="3528"/>
      <c r="BP22" s="3528"/>
      <c r="BQ22" s="3528"/>
      <c r="BR22" s="3528"/>
      <c r="BS22" s="3528"/>
      <c r="BT22" s="3528"/>
      <c r="BU22" s="3528"/>
      <c r="BV22" s="3528"/>
      <c r="BW22" s="3528"/>
      <c r="BX22" s="3528"/>
      <c r="BY22" s="3528"/>
      <c r="BZ22" s="3528"/>
      <c r="CA22" s="3528"/>
      <c r="CB22" s="3528"/>
      <c r="CC22" s="3528"/>
      <c r="CD22" s="3528"/>
      <c r="CE22" s="3528"/>
      <c r="CF22" s="3528"/>
      <c r="CG22" s="3528"/>
      <c r="CH22" s="3528"/>
      <c r="CI22" s="3528"/>
      <c r="CJ22" s="3528"/>
      <c r="CK22" s="3528"/>
      <c r="CL22" s="3528"/>
      <c r="CM22" s="3528"/>
      <c r="CN22" s="3529"/>
      <c r="CO22" s="401"/>
    </row>
    <row r="23" spans="1:96" ht="16.5" x14ac:dyDescent="0.3">
      <c r="A23" s="425" t="s">
        <v>602</v>
      </c>
      <c r="B23" s="392" t="s">
        <v>603</v>
      </c>
      <c r="C23" s="426">
        <v>12.186464998992015</v>
      </c>
      <c r="D23" s="426">
        <v>0</v>
      </c>
      <c r="E23" s="426">
        <v>77.323555206577325</v>
      </c>
      <c r="F23" s="426">
        <v>1.130804388123859</v>
      </c>
      <c r="G23" s="426">
        <v>28.844582861843293</v>
      </c>
      <c r="H23" s="426">
        <v>0.9446048168175748</v>
      </c>
      <c r="I23" s="426">
        <v>0</v>
      </c>
      <c r="J23" s="426">
        <v>0.30295426400957287</v>
      </c>
      <c r="K23" s="426">
        <v>11.815775575628594</v>
      </c>
      <c r="L23" s="426">
        <v>0.40766431022960353</v>
      </c>
      <c r="M23" s="426">
        <v>0</v>
      </c>
      <c r="N23" s="426">
        <v>0.91883915723270793</v>
      </c>
      <c r="O23" s="426">
        <v>3.511321498675068</v>
      </c>
      <c r="P23" s="426">
        <v>0.41285904817574165</v>
      </c>
      <c r="Q23" s="426">
        <v>7.1360126291799402</v>
      </c>
      <c r="R23" s="375">
        <v>0</v>
      </c>
      <c r="S23" s="427">
        <v>0.81292066796621554</v>
      </c>
      <c r="T23" s="427">
        <v>0</v>
      </c>
      <c r="U23" s="427">
        <v>8.2581384452785955E-2</v>
      </c>
      <c r="V23" s="427">
        <v>0</v>
      </c>
      <c r="W23" s="427">
        <v>7.9503565306568533E-2</v>
      </c>
      <c r="X23" s="427">
        <v>0</v>
      </c>
      <c r="Y23" s="427">
        <v>0</v>
      </c>
      <c r="Z23" s="427">
        <v>0</v>
      </c>
      <c r="AA23" s="427">
        <v>0</v>
      </c>
      <c r="AB23" s="427">
        <v>0</v>
      </c>
      <c r="AC23" s="427">
        <v>3.2817642847636241</v>
      </c>
      <c r="AD23" s="427">
        <v>9.3622569938775643E-2</v>
      </c>
      <c r="AE23" s="427">
        <v>0.78892430414499048</v>
      </c>
      <c r="AF23" s="428">
        <v>0.24653140808513804</v>
      </c>
      <c r="AG23" s="429">
        <v>0.80567846090012984</v>
      </c>
      <c r="AH23" s="429">
        <v>0</v>
      </c>
      <c r="AI23" s="429">
        <v>2.6425210757909809</v>
      </c>
      <c r="AJ23" s="429">
        <v>1.2522970117991752</v>
      </c>
      <c r="AK23" s="429">
        <v>2.5428629468907666</v>
      </c>
      <c r="AL23" s="429">
        <v>14.550974176833076</v>
      </c>
      <c r="AM23" s="429">
        <v>2.976738940314807</v>
      </c>
      <c r="AN23" s="429">
        <v>3.2691919422423235E-2</v>
      </c>
      <c r="AO23" s="429">
        <v>4.1980743454860185</v>
      </c>
      <c r="AP23" s="429">
        <v>0</v>
      </c>
      <c r="AQ23" s="429">
        <v>0.19037331155144765</v>
      </c>
      <c r="AR23" s="429">
        <v>0</v>
      </c>
      <c r="AS23" s="429">
        <v>1.0559276819322165</v>
      </c>
      <c r="AT23" s="429">
        <v>1.6254748494932065</v>
      </c>
      <c r="AU23" s="400">
        <v>0.38328394730746662</v>
      </c>
      <c r="AV23" s="400">
        <v>4.4418045343586759E-2</v>
      </c>
      <c r="AW23" s="400">
        <v>1.3657179921274389</v>
      </c>
      <c r="AX23" s="400">
        <v>2.897862089534638E-2</v>
      </c>
      <c r="AY23" s="400">
        <v>3.913228206619229</v>
      </c>
      <c r="AZ23" s="400">
        <v>1.1008058944319621</v>
      </c>
      <c r="BA23" s="400">
        <v>2.9006444721401863</v>
      </c>
      <c r="BB23" s="400">
        <v>0</v>
      </c>
      <c r="BC23" s="400">
        <v>1.9448251452762815</v>
      </c>
      <c r="BD23" s="400">
        <v>0</v>
      </c>
      <c r="BE23" s="400">
        <v>10.094280390311756</v>
      </c>
      <c r="BF23" s="400">
        <v>0.53638827596908933</v>
      </c>
      <c r="BG23" s="400">
        <v>0</v>
      </c>
      <c r="BH23" s="400">
        <v>3.2242164647705636</v>
      </c>
      <c r="BI23" s="400">
        <v>0</v>
      </c>
      <c r="BJ23" s="400">
        <v>3.8408461885902496</v>
      </c>
      <c r="BK23" s="400">
        <v>0.60665580204894709</v>
      </c>
      <c r="BL23" s="400">
        <v>0</v>
      </c>
      <c r="BM23" s="400">
        <v>0.11911765578572518</v>
      </c>
      <c r="BN23" s="400">
        <v>11.970531576726785</v>
      </c>
      <c r="BO23" s="400">
        <v>0.29159637887264594</v>
      </c>
      <c r="BP23" s="400">
        <v>12.52439304613589</v>
      </c>
      <c r="BQ23" s="400">
        <v>0.59303255270567989</v>
      </c>
      <c r="BR23" s="400">
        <v>12.901422456859189</v>
      </c>
      <c r="BS23" s="400">
        <v>3.4135021438603443</v>
      </c>
      <c r="BT23" s="400">
        <v>14.163785113191903</v>
      </c>
      <c r="BU23" s="400">
        <v>9.6561943443422873</v>
      </c>
      <c r="BV23" s="400">
        <v>4.0007749686443361</v>
      </c>
      <c r="BW23" s="400">
        <v>1.0717221585835335</v>
      </c>
      <c r="BX23" s="400">
        <v>6.1375276680306028</v>
      </c>
      <c r="BY23" s="400">
        <v>1.1916431373665544</v>
      </c>
      <c r="BZ23" s="400">
        <v>0.20928609929903824</v>
      </c>
      <c r="CA23" s="400">
        <v>0.21697845023557005</v>
      </c>
      <c r="CB23" s="400">
        <v>2.140422178509632</v>
      </c>
      <c r="CC23" s="400">
        <v>2.0816963830743958</v>
      </c>
      <c r="CD23" s="400">
        <v>0.12946451458849584</v>
      </c>
      <c r="CE23" s="400">
        <v>4.035226620761593</v>
      </c>
      <c r="CF23" s="400">
        <v>0.541912585885859</v>
      </c>
      <c r="CG23" s="400">
        <v>5.1910173424796735</v>
      </c>
      <c r="CH23" s="400">
        <v>0</v>
      </c>
      <c r="CI23" s="400">
        <v>5.4380105526681239</v>
      </c>
      <c r="CJ23" s="400">
        <v>0</v>
      </c>
      <c r="CK23" s="400">
        <v>4.0553286609076302</v>
      </c>
      <c r="CL23" s="400">
        <v>0</v>
      </c>
      <c r="CM23" s="400">
        <v>4.6580518753498792</v>
      </c>
      <c r="CN23" s="400">
        <v>0</v>
      </c>
      <c r="CO23" s="401"/>
      <c r="CP23" s="401"/>
      <c r="CQ23" s="401"/>
      <c r="CR23" s="401"/>
    </row>
    <row r="24" spans="1:96" ht="16.5" x14ac:dyDescent="0.3">
      <c r="A24" s="391" t="s">
        <v>606</v>
      </c>
      <c r="B24" s="402" t="s">
        <v>607</v>
      </c>
      <c r="C24" s="426">
        <v>48.326687526136048</v>
      </c>
      <c r="D24" s="426">
        <v>4.3691120161310808</v>
      </c>
      <c r="E24" s="426">
        <v>49.623442357508161</v>
      </c>
      <c r="F24" s="426">
        <v>2.0262237960037353</v>
      </c>
      <c r="G24" s="426">
        <v>26.696344396656794</v>
      </c>
      <c r="H24" s="426">
        <v>1.3359000190246217</v>
      </c>
      <c r="I24" s="426">
        <v>45.970114630170748</v>
      </c>
      <c r="J24" s="426">
        <v>1.1867547525182875</v>
      </c>
      <c r="K24" s="426">
        <v>46.157896301157521</v>
      </c>
      <c r="L24" s="426">
        <v>0.4093509919101882</v>
      </c>
      <c r="M24" s="426">
        <v>4.3195012484276107</v>
      </c>
      <c r="N24" s="426">
        <v>0.57202712550150403</v>
      </c>
      <c r="O24" s="426">
        <v>46.584908350872631</v>
      </c>
      <c r="P24" s="426">
        <v>1.0677173651502767</v>
      </c>
      <c r="Q24" s="426">
        <v>41.95401868338547</v>
      </c>
      <c r="R24" s="375">
        <v>0.22866942350764269</v>
      </c>
      <c r="S24" s="430">
        <v>2.4835353005854235</v>
      </c>
      <c r="T24" s="430">
        <v>0</v>
      </c>
      <c r="U24" s="430">
        <v>11.667013723009307</v>
      </c>
      <c r="V24" s="430">
        <v>0</v>
      </c>
      <c r="W24" s="430">
        <v>10.61855242710636</v>
      </c>
      <c r="X24" s="430">
        <v>0.11277420462035721</v>
      </c>
      <c r="Y24" s="430">
        <v>5.477302000316782</v>
      </c>
      <c r="Z24" s="430">
        <v>0</v>
      </c>
      <c r="AA24" s="430">
        <v>5.2333616809475085</v>
      </c>
      <c r="AB24" s="430">
        <v>0.63088010351057622</v>
      </c>
      <c r="AC24" s="430">
        <v>5.0867115810309391</v>
      </c>
      <c r="AD24" s="430">
        <v>0</v>
      </c>
      <c r="AE24" s="430">
        <v>6.7367785608633959</v>
      </c>
      <c r="AF24" s="431">
        <v>8.6409766962892015E-2</v>
      </c>
      <c r="AG24" s="432">
        <v>7.3727945753799631</v>
      </c>
      <c r="AH24" s="432">
        <v>9.4550833360280848E-2</v>
      </c>
      <c r="AI24" s="432">
        <v>6.8422684875158968</v>
      </c>
      <c r="AJ24" s="432">
        <v>0</v>
      </c>
      <c r="AK24" s="432">
        <v>4.0624531296114759</v>
      </c>
      <c r="AL24" s="432">
        <v>2.2832913307821133E-2</v>
      </c>
      <c r="AM24" s="432">
        <v>2.3342528236893956</v>
      </c>
      <c r="AN24" s="432">
        <v>0</v>
      </c>
      <c r="AO24" s="432">
        <v>4.4236502334325687</v>
      </c>
      <c r="AP24" s="432">
        <v>0</v>
      </c>
      <c r="AQ24" s="432">
        <v>3.599635709223588</v>
      </c>
      <c r="AR24" s="432">
        <v>0.38285805505827641</v>
      </c>
      <c r="AS24" s="432">
        <v>3.4242270879047583</v>
      </c>
      <c r="AT24" s="432">
        <v>0.22091712495641389</v>
      </c>
      <c r="AU24" s="407">
        <v>2.697640782752186</v>
      </c>
      <c r="AV24" s="407">
        <v>1.8676710906509784</v>
      </c>
      <c r="AW24" s="407">
        <v>4.7022192510011003</v>
      </c>
      <c r="AX24" s="407">
        <v>0.40012098758955578</v>
      </c>
      <c r="AY24" s="407">
        <v>2.7109735736857905</v>
      </c>
      <c r="AZ24" s="407">
        <v>0.22154252929092597</v>
      </c>
      <c r="BA24" s="407">
        <v>2.0390498408119013</v>
      </c>
      <c r="BB24" s="407">
        <v>0.15869014189214647</v>
      </c>
      <c r="BC24" s="407">
        <v>3.9664975040459387</v>
      </c>
      <c r="BD24" s="407">
        <v>0</v>
      </c>
      <c r="BE24" s="407">
        <v>2.123764843678055</v>
      </c>
      <c r="BF24" s="407">
        <v>0</v>
      </c>
      <c r="BG24" s="407">
        <v>1.5033084141988122</v>
      </c>
      <c r="BH24" s="407">
        <v>0</v>
      </c>
      <c r="BI24" s="407">
        <v>2.2886238873544049</v>
      </c>
      <c r="BJ24" s="407">
        <v>0.60395131485391418</v>
      </c>
      <c r="BK24" s="407">
        <v>3.6884903007955554</v>
      </c>
      <c r="BL24" s="407">
        <v>3.1460608556468976</v>
      </c>
      <c r="BM24" s="407">
        <v>3.8625413962064283</v>
      </c>
      <c r="BN24" s="407">
        <v>5.6017494120306957</v>
      </c>
      <c r="BO24" s="407">
        <v>4.0467575890052867</v>
      </c>
      <c r="BP24" s="407">
        <v>3.2852792890616089</v>
      </c>
      <c r="BQ24" s="407">
        <v>3.1727911217878866</v>
      </c>
      <c r="BR24" s="407">
        <v>4.1426832539186016</v>
      </c>
      <c r="BS24" s="407">
        <v>4.9806854763715833</v>
      </c>
      <c r="BT24" s="407">
        <v>1.8902877341541364</v>
      </c>
      <c r="BU24" s="407">
        <v>4.7075028812320925</v>
      </c>
      <c r="BV24" s="407">
        <v>0.50409176297967995</v>
      </c>
      <c r="BW24" s="407">
        <v>3.8298387852480991</v>
      </c>
      <c r="BX24" s="407">
        <v>0</v>
      </c>
      <c r="BY24" s="407">
        <v>3.0310236478956534</v>
      </c>
      <c r="BZ24" s="407">
        <v>0</v>
      </c>
      <c r="CA24" s="407">
        <v>5.493899828228539</v>
      </c>
      <c r="CB24" s="407">
        <v>0</v>
      </c>
      <c r="CC24" s="407">
        <v>3.698688571656723</v>
      </c>
      <c r="CD24" s="407">
        <v>0</v>
      </c>
      <c r="CE24" s="407">
        <v>4.9621757573043634</v>
      </c>
      <c r="CF24" s="407">
        <v>0</v>
      </c>
      <c r="CG24" s="407">
        <v>6.1157417045910352</v>
      </c>
      <c r="CH24" s="407">
        <v>0.15021040126960999</v>
      </c>
      <c r="CI24" s="407">
        <v>5.6934199098006983</v>
      </c>
      <c r="CJ24" s="407">
        <v>2.9015146237128482</v>
      </c>
      <c r="CK24" s="407">
        <v>7.2135632290963274</v>
      </c>
      <c r="CL24" s="407">
        <v>7.101257829417654</v>
      </c>
      <c r="CM24" s="407">
        <v>12.540636487684271</v>
      </c>
      <c r="CN24" s="407">
        <v>1.0000466504944954</v>
      </c>
      <c r="CO24" s="401"/>
      <c r="CP24" s="401"/>
      <c r="CQ24" s="401"/>
      <c r="CR24" s="401"/>
    </row>
    <row r="25" spans="1:96" s="382" customFormat="1" ht="16.5" x14ac:dyDescent="0.3">
      <c r="A25" s="391" t="s">
        <v>608</v>
      </c>
      <c r="B25" s="402" t="s">
        <v>609</v>
      </c>
      <c r="C25" s="426"/>
      <c r="D25" s="426"/>
      <c r="E25" s="426"/>
      <c r="F25" s="426"/>
      <c r="G25" s="426"/>
      <c r="H25" s="426"/>
      <c r="I25" s="426"/>
      <c r="J25" s="426"/>
      <c r="K25" s="433"/>
      <c r="L25" s="426"/>
      <c r="M25" s="426"/>
      <c r="N25" s="426"/>
      <c r="O25" s="433"/>
      <c r="P25" s="426"/>
      <c r="Q25" s="426"/>
      <c r="R25" s="375"/>
      <c r="S25" s="430"/>
      <c r="T25" s="430"/>
      <c r="U25" s="430"/>
      <c r="V25" s="430"/>
      <c r="W25" s="430"/>
      <c r="X25" s="430"/>
      <c r="Y25" s="430"/>
      <c r="Z25" s="430"/>
      <c r="AA25" s="430"/>
      <c r="AB25" s="430"/>
      <c r="AC25" s="430"/>
      <c r="AD25" s="430"/>
      <c r="AE25" s="430">
        <v>0</v>
      </c>
      <c r="AF25" s="431">
        <v>0</v>
      </c>
      <c r="AG25" s="432">
        <v>0</v>
      </c>
      <c r="AH25" s="432">
        <v>0</v>
      </c>
      <c r="AI25" s="432">
        <v>0</v>
      </c>
      <c r="AJ25" s="432">
        <v>0.16761059888091145</v>
      </c>
      <c r="AK25" s="432">
        <v>0</v>
      </c>
      <c r="AL25" s="432">
        <v>0</v>
      </c>
      <c r="AM25" s="432">
        <v>0</v>
      </c>
      <c r="AN25" s="432">
        <v>0</v>
      </c>
      <c r="AO25" s="432">
        <v>0</v>
      </c>
      <c r="AP25" s="432">
        <v>0</v>
      </c>
      <c r="AQ25" s="432">
        <v>0</v>
      </c>
      <c r="AR25" s="432">
        <v>0</v>
      </c>
      <c r="AS25" s="432">
        <v>0</v>
      </c>
      <c r="AT25" s="432">
        <v>0</v>
      </c>
      <c r="AU25" s="407">
        <v>0</v>
      </c>
      <c r="AV25" s="407">
        <v>0</v>
      </c>
      <c r="AW25" s="407">
        <v>0</v>
      </c>
      <c r="AX25" s="407">
        <v>0.84846825575581575</v>
      </c>
      <c r="AY25" s="407">
        <v>0</v>
      </c>
      <c r="AZ25" s="407">
        <v>0</v>
      </c>
      <c r="BA25" s="407">
        <v>0</v>
      </c>
      <c r="BB25" s="407">
        <v>0</v>
      </c>
      <c r="BC25" s="407">
        <v>0</v>
      </c>
      <c r="BD25" s="407">
        <v>1.1675638319584825</v>
      </c>
      <c r="BE25" s="407">
        <v>0</v>
      </c>
      <c r="BF25" s="407">
        <v>0</v>
      </c>
      <c r="BG25" s="407">
        <v>0</v>
      </c>
      <c r="BH25" s="407">
        <v>0</v>
      </c>
      <c r="BI25" s="407">
        <v>0</v>
      </c>
      <c r="BJ25" s="407">
        <v>0</v>
      </c>
      <c r="BK25" s="407">
        <v>0</v>
      </c>
      <c r="BL25" s="407">
        <v>7.6843713178376891E-2</v>
      </c>
      <c r="BM25" s="407">
        <v>0</v>
      </c>
      <c r="BN25" s="407">
        <v>0</v>
      </c>
      <c r="BO25" s="407">
        <v>0</v>
      </c>
      <c r="BP25" s="407">
        <v>0.16986724743849077</v>
      </c>
      <c r="BQ25" s="407">
        <v>0</v>
      </c>
      <c r="BR25" s="407">
        <v>0.13113139530776741</v>
      </c>
      <c r="BS25" s="407">
        <v>0</v>
      </c>
      <c r="BT25" s="407">
        <v>0</v>
      </c>
      <c r="BU25" s="407">
        <v>0</v>
      </c>
      <c r="BV25" s="407">
        <v>0</v>
      </c>
      <c r="BW25" s="407">
        <v>0</v>
      </c>
      <c r="BX25" s="407">
        <v>0</v>
      </c>
      <c r="BY25" s="407">
        <v>0</v>
      </c>
      <c r="BZ25" s="407">
        <v>0</v>
      </c>
      <c r="CA25" s="407">
        <v>0</v>
      </c>
      <c r="CB25" s="407">
        <v>0</v>
      </c>
      <c r="CC25" s="407">
        <v>0</v>
      </c>
      <c r="CD25" s="407">
        <v>0</v>
      </c>
      <c r="CE25" s="407">
        <v>0</v>
      </c>
      <c r="CF25" s="407">
        <v>0</v>
      </c>
      <c r="CG25" s="407">
        <v>0</v>
      </c>
      <c r="CH25" s="407">
        <v>0</v>
      </c>
      <c r="CI25" s="407">
        <v>0</v>
      </c>
      <c r="CJ25" s="407">
        <v>0.35615254922178713</v>
      </c>
      <c r="CK25" s="407">
        <v>0</v>
      </c>
      <c r="CL25" s="407">
        <v>0</v>
      </c>
      <c r="CM25" s="407">
        <v>0</v>
      </c>
      <c r="CN25" s="407">
        <v>7.1466983112520985</v>
      </c>
      <c r="CO25" s="401"/>
      <c r="CP25" s="401"/>
      <c r="CQ25" s="401"/>
      <c r="CR25" s="401"/>
    </row>
    <row r="26" spans="1:96" s="382" customFormat="1" ht="16.5" x14ac:dyDescent="0.3">
      <c r="A26" s="391" t="s">
        <v>610</v>
      </c>
      <c r="B26" s="402" t="s">
        <v>611</v>
      </c>
      <c r="C26" s="426"/>
      <c r="D26" s="426"/>
      <c r="E26" s="426"/>
      <c r="F26" s="426"/>
      <c r="G26" s="426"/>
      <c r="H26" s="426"/>
      <c r="I26" s="426"/>
      <c r="J26" s="426"/>
      <c r="K26" s="433"/>
      <c r="L26" s="426"/>
      <c r="M26" s="426"/>
      <c r="N26" s="426"/>
      <c r="O26" s="433"/>
      <c r="P26" s="426"/>
      <c r="Q26" s="426"/>
      <c r="R26" s="375"/>
      <c r="S26" s="430"/>
      <c r="T26" s="430"/>
      <c r="U26" s="430"/>
      <c r="V26" s="430"/>
      <c r="W26" s="430"/>
      <c r="X26" s="430"/>
      <c r="Y26" s="430"/>
      <c r="Z26" s="430"/>
      <c r="AA26" s="430"/>
      <c r="AB26" s="430"/>
      <c r="AC26" s="430"/>
      <c r="AD26" s="430"/>
      <c r="AE26" s="430"/>
      <c r="AF26" s="430"/>
      <c r="AG26" s="434"/>
      <c r="AH26" s="432"/>
      <c r="AI26" s="432">
        <v>0</v>
      </c>
      <c r="AJ26" s="432">
        <v>0</v>
      </c>
      <c r="AK26" s="432">
        <v>0</v>
      </c>
      <c r="AL26" s="432">
        <v>0</v>
      </c>
      <c r="AM26" s="432">
        <v>0</v>
      </c>
      <c r="AN26" s="432">
        <v>0</v>
      </c>
      <c r="AO26" s="432">
        <v>0</v>
      </c>
      <c r="AP26" s="432">
        <v>0</v>
      </c>
      <c r="AQ26" s="432">
        <v>0</v>
      </c>
      <c r="AR26" s="432">
        <v>0</v>
      </c>
      <c r="AS26" s="432">
        <v>0</v>
      </c>
      <c r="AT26" s="432">
        <v>0</v>
      </c>
      <c r="AU26" s="407">
        <v>0</v>
      </c>
      <c r="AV26" s="407">
        <v>0</v>
      </c>
      <c r="AW26" s="407">
        <v>0</v>
      </c>
      <c r="AX26" s="407">
        <v>0</v>
      </c>
      <c r="AY26" s="407">
        <v>0</v>
      </c>
      <c r="AZ26" s="407">
        <v>0</v>
      </c>
      <c r="BA26" s="407">
        <v>0</v>
      </c>
      <c r="BB26" s="407">
        <v>0</v>
      </c>
      <c r="BC26" s="407">
        <v>0</v>
      </c>
      <c r="BD26" s="407">
        <v>0</v>
      </c>
      <c r="BE26" s="407">
        <v>0</v>
      </c>
      <c r="BF26" s="407">
        <v>0</v>
      </c>
      <c r="BG26" s="407">
        <v>0</v>
      </c>
      <c r="BH26" s="407">
        <v>0</v>
      </c>
      <c r="BI26" s="407">
        <v>4.6969079096161215E-2</v>
      </c>
      <c r="BJ26" s="407">
        <v>0</v>
      </c>
      <c r="BK26" s="407">
        <v>4.8666915355638517E-2</v>
      </c>
      <c r="BL26" s="407">
        <v>0</v>
      </c>
      <c r="BM26" s="407">
        <v>0.13764660050006208</v>
      </c>
      <c r="BN26" s="407">
        <v>0</v>
      </c>
      <c r="BO26" s="407">
        <v>0.27201349469983138</v>
      </c>
      <c r="BP26" s="407">
        <v>0</v>
      </c>
      <c r="BQ26" s="407">
        <v>0.28838661783305325</v>
      </c>
      <c r="BR26" s="407">
        <v>0</v>
      </c>
      <c r="BS26" s="407">
        <v>0.3097386925651171</v>
      </c>
      <c r="BT26" s="407">
        <v>0</v>
      </c>
      <c r="BU26" s="407">
        <v>0.31810095392158133</v>
      </c>
      <c r="BV26" s="407">
        <v>0</v>
      </c>
      <c r="BW26" s="407">
        <v>0.31617654517493654</v>
      </c>
      <c r="BX26" s="407">
        <v>0</v>
      </c>
      <c r="BY26" s="407">
        <v>0.31675880050746663</v>
      </c>
      <c r="BZ26" s="407">
        <v>0</v>
      </c>
      <c r="CA26" s="407">
        <v>0.30796650124955449</v>
      </c>
      <c r="CB26" s="407">
        <v>0</v>
      </c>
      <c r="CC26" s="407">
        <v>0.31301674987929473</v>
      </c>
      <c r="CD26" s="407">
        <v>0</v>
      </c>
      <c r="CE26" s="407">
        <v>0.51767378203417147</v>
      </c>
      <c r="CF26" s="407">
        <v>0</v>
      </c>
      <c r="CG26" s="407">
        <v>0.73218479879693765</v>
      </c>
      <c r="CH26" s="407">
        <v>0</v>
      </c>
      <c r="CI26" s="407">
        <v>0.70659216631599464</v>
      </c>
      <c r="CJ26" s="407">
        <v>0</v>
      </c>
      <c r="CK26" s="407">
        <v>0.67210748131417786</v>
      </c>
      <c r="CL26" s="407">
        <v>0</v>
      </c>
      <c r="CM26" s="407">
        <v>0.52268963426012316</v>
      </c>
      <c r="CN26" s="407">
        <v>0</v>
      </c>
      <c r="CO26" s="401"/>
      <c r="CP26" s="401"/>
      <c r="CQ26" s="401"/>
      <c r="CR26" s="401"/>
    </row>
    <row r="27" spans="1:96" ht="16.5" x14ac:dyDescent="0.3">
      <c r="A27" s="391" t="s">
        <v>612</v>
      </c>
      <c r="B27" s="402" t="s">
        <v>613</v>
      </c>
      <c r="C27" s="426">
        <v>6.8231160773080637</v>
      </c>
      <c r="D27" s="426">
        <v>0.88471917591609084</v>
      </c>
      <c r="E27" s="426">
        <v>6.7353739781390161</v>
      </c>
      <c r="F27" s="426">
        <v>1.3249809955741534</v>
      </c>
      <c r="G27" s="426">
        <v>6.7207583898531276</v>
      </c>
      <c r="H27" s="426">
        <v>2.2896361428380945</v>
      </c>
      <c r="I27" s="426">
        <v>6.6430700622147363</v>
      </c>
      <c r="J27" s="426">
        <v>2.9651192383426781</v>
      </c>
      <c r="K27" s="426">
        <v>0</v>
      </c>
      <c r="L27" s="426">
        <v>3.090112321583518</v>
      </c>
      <c r="M27" s="426">
        <v>0.91764894159930066</v>
      </c>
      <c r="N27" s="426">
        <v>1.7143827793775395</v>
      </c>
      <c r="O27" s="426">
        <v>8.6838502101096182</v>
      </c>
      <c r="P27" s="426">
        <v>4.1070326621715086E-2</v>
      </c>
      <c r="Q27" s="426">
        <v>0.51419401821625055</v>
      </c>
      <c r="R27" s="375">
        <v>0</v>
      </c>
      <c r="S27" s="430">
        <v>0.15126504559498635</v>
      </c>
      <c r="T27" s="430">
        <v>0.27403554462084279</v>
      </c>
      <c r="U27" s="430">
        <v>0.45393220965218772</v>
      </c>
      <c r="V27" s="430">
        <v>0.26504080774744054</v>
      </c>
      <c r="W27" s="430">
        <v>2.1224269787078289</v>
      </c>
      <c r="X27" s="430">
        <v>0</v>
      </c>
      <c r="Y27" s="430">
        <v>2.0101730086341858</v>
      </c>
      <c r="Z27" s="430">
        <v>0</v>
      </c>
      <c r="AA27" s="430">
        <v>0.94165599927406241</v>
      </c>
      <c r="AB27" s="430">
        <v>0</v>
      </c>
      <c r="AC27" s="430">
        <v>0.39522355877349702</v>
      </c>
      <c r="AD27" s="430">
        <v>0</v>
      </c>
      <c r="AE27" s="430">
        <v>0.78744317670152053</v>
      </c>
      <c r="AF27" s="431">
        <v>0</v>
      </c>
      <c r="AG27" s="432">
        <v>0.38847288149445658</v>
      </c>
      <c r="AH27" s="432">
        <v>0</v>
      </c>
      <c r="AI27" s="432">
        <v>1.2307623911020873</v>
      </c>
      <c r="AJ27" s="432">
        <v>0</v>
      </c>
      <c r="AK27" s="432">
        <v>0</v>
      </c>
      <c r="AL27" s="432">
        <v>0</v>
      </c>
      <c r="AM27" s="432">
        <v>0</v>
      </c>
      <c r="AN27" s="432">
        <v>0</v>
      </c>
      <c r="AO27" s="432">
        <v>0</v>
      </c>
      <c r="AP27" s="432">
        <v>0.45933650729821279</v>
      </c>
      <c r="AQ27" s="432">
        <v>1.3068304330953384</v>
      </c>
      <c r="AR27" s="432">
        <v>0.48552833387594885</v>
      </c>
      <c r="AS27" s="432">
        <v>1.5345518804449645</v>
      </c>
      <c r="AT27" s="432">
        <v>6.7078355820143681E-2</v>
      </c>
      <c r="AU27" s="407">
        <v>1.3850365632153334</v>
      </c>
      <c r="AV27" s="407">
        <v>0</v>
      </c>
      <c r="AW27" s="407">
        <v>1.1203698988213822</v>
      </c>
      <c r="AX27" s="407">
        <v>0</v>
      </c>
      <c r="AY27" s="407">
        <v>2.702839517169322</v>
      </c>
      <c r="AZ27" s="407">
        <v>0</v>
      </c>
      <c r="BA27" s="407">
        <v>2.0887055722818144</v>
      </c>
      <c r="BB27" s="407">
        <v>0</v>
      </c>
      <c r="BC27" s="407">
        <v>2.3409372033110318</v>
      </c>
      <c r="BD27" s="407">
        <v>0</v>
      </c>
      <c r="BE27" s="407">
        <v>2.1608459014813972</v>
      </c>
      <c r="BF27" s="407">
        <v>0</v>
      </c>
      <c r="BG27" s="407">
        <v>3.1053697190381895</v>
      </c>
      <c r="BH27" s="407">
        <v>0</v>
      </c>
      <c r="BI27" s="407">
        <v>1.6772885773606794</v>
      </c>
      <c r="BJ27" s="407">
        <v>0.15842863168040983</v>
      </c>
      <c r="BK27" s="407">
        <v>4.2344036754053995</v>
      </c>
      <c r="BL27" s="407">
        <v>0</v>
      </c>
      <c r="BM27" s="407">
        <v>0</v>
      </c>
      <c r="BN27" s="407">
        <v>0</v>
      </c>
      <c r="BO27" s="407">
        <v>0</v>
      </c>
      <c r="BP27" s="407">
        <v>0</v>
      </c>
      <c r="BQ27" s="407">
        <v>0</v>
      </c>
      <c r="BR27" s="407">
        <v>0</v>
      </c>
      <c r="BS27" s="407">
        <v>3.2099655534618803</v>
      </c>
      <c r="BT27" s="407">
        <v>0</v>
      </c>
      <c r="BU27" s="407">
        <v>3.4151460669112739</v>
      </c>
      <c r="BV27" s="407">
        <v>0</v>
      </c>
      <c r="BW27" s="407">
        <v>6.1189178916717015</v>
      </c>
      <c r="BX27" s="407">
        <v>0</v>
      </c>
      <c r="BY27" s="407">
        <v>0.83820233880647532</v>
      </c>
      <c r="BZ27" s="407">
        <v>0.98344472003563399</v>
      </c>
      <c r="CA27" s="407">
        <v>1.2983405552668947</v>
      </c>
      <c r="CB27" s="407">
        <v>0</v>
      </c>
      <c r="CC27" s="407">
        <v>5.9302165611683513E-2</v>
      </c>
      <c r="CD27" s="407">
        <v>0</v>
      </c>
      <c r="CE27" s="407">
        <v>0.13265558947156803</v>
      </c>
      <c r="CF27" s="407">
        <v>0.12123685481182334</v>
      </c>
      <c r="CG27" s="407">
        <v>0.37800814924038573</v>
      </c>
      <c r="CH27" s="407">
        <v>0.51723790597833263</v>
      </c>
      <c r="CI27" s="407">
        <v>0.13570536133134539</v>
      </c>
      <c r="CJ27" s="407">
        <v>0</v>
      </c>
      <c r="CK27" s="407">
        <v>0.25465806691969167</v>
      </c>
      <c r="CL27" s="407">
        <v>2.6777190544112508</v>
      </c>
      <c r="CM27" s="407">
        <v>2.5937593300988997</v>
      </c>
      <c r="CN27" s="407">
        <v>0</v>
      </c>
      <c r="CO27" s="401"/>
      <c r="CP27" s="401"/>
      <c r="CQ27" s="401"/>
      <c r="CR27" s="401"/>
    </row>
    <row r="28" spans="1:96" ht="16.5" x14ac:dyDescent="0.3">
      <c r="A28" s="391" t="s">
        <v>614</v>
      </c>
      <c r="B28" s="402" t="s">
        <v>615</v>
      </c>
      <c r="C28" s="426">
        <v>19.904297721927762</v>
      </c>
      <c r="D28" s="433">
        <v>0</v>
      </c>
      <c r="E28" s="426">
        <v>21.515667363786893</v>
      </c>
      <c r="F28" s="426">
        <v>0</v>
      </c>
      <c r="G28" s="426">
        <v>6.0689734275424101</v>
      </c>
      <c r="H28" s="426">
        <v>0</v>
      </c>
      <c r="I28" s="426">
        <v>15.774566277368788</v>
      </c>
      <c r="J28" s="426">
        <v>0</v>
      </c>
      <c r="K28" s="426">
        <v>5.1225910719823702</v>
      </c>
      <c r="L28" s="433">
        <v>0</v>
      </c>
      <c r="M28" s="426">
        <v>8.4168339428689745</v>
      </c>
      <c r="N28" s="426">
        <v>0</v>
      </c>
      <c r="O28" s="426">
        <v>1.9066054345792662</v>
      </c>
      <c r="P28" s="433">
        <v>0</v>
      </c>
      <c r="Q28" s="426">
        <v>7.7310231178802269</v>
      </c>
      <c r="R28" s="375">
        <v>0</v>
      </c>
      <c r="S28" s="430">
        <v>7.5310227954433575</v>
      </c>
      <c r="T28" s="430">
        <v>6.2804294664107543E-2</v>
      </c>
      <c r="U28" s="430">
        <v>11.848940234452368</v>
      </c>
      <c r="V28" s="430">
        <v>0</v>
      </c>
      <c r="W28" s="430">
        <v>9.4773758892395925</v>
      </c>
      <c r="X28" s="430">
        <v>0</v>
      </c>
      <c r="Y28" s="430">
        <v>7.4682218531376918</v>
      </c>
      <c r="Z28" s="430">
        <v>0</v>
      </c>
      <c r="AA28" s="430">
        <v>7.6581295859978384</v>
      </c>
      <c r="AB28" s="430">
        <v>0</v>
      </c>
      <c r="AC28" s="430">
        <v>18.156685360645607</v>
      </c>
      <c r="AD28" s="430">
        <v>0</v>
      </c>
      <c r="AE28" s="430">
        <v>17.712486039005906</v>
      </c>
      <c r="AF28" s="431">
        <v>0</v>
      </c>
      <c r="AG28" s="432">
        <v>20.539704913288723</v>
      </c>
      <c r="AH28" s="432">
        <v>0</v>
      </c>
      <c r="AI28" s="432">
        <v>18.580242584323429</v>
      </c>
      <c r="AJ28" s="432">
        <v>0</v>
      </c>
      <c r="AK28" s="432">
        <v>8.1962567871826604</v>
      </c>
      <c r="AL28" s="432">
        <v>0</v>
      </c>
      <c r="AM28" s="432">
        <v>11.810412105283346</v>
      </c>
      <c r="AN28" s="432">
        <v>0</v>
      </c>
      <c r="AO28" s="432">
        <v>13.790047280941799</v>
      </c>
      <c r="AP28" s="432">
        <v>0</v>
      </c>
      <c r="AQ28" s="432">
        <v>20.660048480139039</v>
      </c>
      <c r="AR28" s="432">
        <v>0</v>
      </c>
      <c r="AS28" s="432">
        <v>16.81386451548817</v>
      </c>
      <c r="AT28" s="432">
        <v>0</v>
      </c>
      <c r="AU28" s="407">
        <v>14.27162304902356</v>
      </c>
      <c r="AV28" s="407">
        <v>0</v>
      </c>
      <c r="AW28" s="407">
        <v>11.278925758949734</v>
      </c>
      <c r="AX28" s="407">
        <v>0</v>
      </c>
      <c r="AY28" s="407">
        <v>12.878963719619136</v>
      </c>
      <c r="AZ28" s="407">
        <v>0</v>
      </c>
      <c r="BA28" s="407">
        <v>9.6404821853951574</v>
      </c>
      <c r="BB28" s="407">
        <v>0</v>
      </c>
      <c r="BC28" s="407">
        <v>8.9457349003092048</v>
      </c>
      <c r="BD28" s="407">
        <v>0</v>
      </c>
      <c r="BE28" s="407">
        <v>4.6052268946539865</v>
      </c>
      <c r="BF28" s="407">
        <v>0</v>
      </c>
      <c r="BG28" s="407">
        <v>6.6239643502346528</v>
      </c>
      <c r="BH28" s="407">
        <v>0</v>
      </c>
      <c r="BI28" s="407">
        <v>12.505505800665794</v>
      </c>
      <c r="BJ28" s="407">
        <v>0</v>
      </c>
      <c r="BK28" s="407">
        <v>18.328208541735698</v>
      </c>
      <c r="BL28" s="407">
        <v>0</v>
      </c>
      <c r="BM28" s="407">
        <v>12.680083884861729</v>
      </c>
      <c r="BN28" s="407">
        <v>0</v>
      </c>
      <c r="BO28" s="407">
        <v>13.925618739516185</v>
      </c>
      <c r="BP28" s="407">
        <v>0</v>
      </c>
      <c r="BQ28" s="407">
        <v>13.020723411573936</v>
      </c>
      <c r="BR28" s="407">
        <v>0</v>
      </c>
      <c r="BS28" s="407">
        <v>15.83507505016158</v>
      </c>
      <c r="BT28" s="407">
        <v>0</v>
      </c>
      <c r="BU28" s="407">
        <v>21.708188642764672</v>
      </c>
      <c r="BV28" s="407">
        <v>0</v>
      </c>
      <c r="BW28" s="407">
        <v>20.057421777555362</v>
      </c>
      <c r="BX28" s="407">
        <v>0</v>
      </c>
      <c r="BY28" s="407">
        <v>19.898915790067186</v>
      </c>
      <c r="BZ28" s="407">
        <v>0</v>
      </c>
      <c r="CA28" s="407">
        <v>26.668273953088921</v>
      </c>
      <c r="CB28" s="407">
        <v>0</v>
      </c>
      <c r="CC28" s="407">
        <v>30.87855387884191</v>
      </c>
      <c r="CD28" s="407">
        <v>0</v>
      </c>
      <c r="CE28" s="407">
        <v>28.638688314550844</v>
      </c>
      <c r="CF28" s="407">
        <v>0.269870629513981</v>
      </c>
      <c r="CG28" s="407">
        <v>32.088727998046259</v>
      </c>
      <c r="CH28" s="407">
        <v>0</v>
      </c>
      <c r="CI28" s="407">
        <v>18.033543736443402</v>
      </c>
      <c r="CJ28" s="407">
        <v>0</v>
      </c>
      <c r="CK28" s="407">
        <v>21.152141011013576</v>
      </c>
      <c r="CL28" s="407">
        <v>0</v>
      </c>
      <c r="CM28" s="407">
        <v>17.65874415580139</v>
      </c>
      <c r="CN28" s="407">
        <v>0</v>
      </c>
      <c r="CO28" s="401"/>
      <c r="CP28" s="401"/>
      <c r="CQ28" s="401"/>
      <c r="CR28" s="401"/>
    </row>
    <row r="29" spans="1:96" s="379" customFormat="1" ht="16.5" x14ac:dyDescent="0.3">
      <c r="A29" s="391" t="s">
        <v>616</v>
      </c>
      <c r="B29" s="402" t="s">
        <v>617</v>
      </c>
      <c r="C29" s="426">
        <v>0</v>
      </c>
      <c r="D29" s="426">
        <v>0</v>
      </c>
      <c r="E29" s="426">
        <v>0</v>
      </c>
      <c r="F29" s="426">
        <v>0</v>
      </c>
      <c r="G29" s="426">
        <v>0</v>
      </c>
      <c r="H29" s="426">
        <v>0</v>
      </c>
      <c r="I29" s="426">
        <v>0</v>
      </c>
      <c r="J29" s="426">
        <v>0</v>
      </c>
      <c r="K29" s="426">
        <v>0</v>
      </c>
      <c r="L29" s="426">
        <v>0</v>
      </c>
      <c r="M29" s="426">
        <v>0</v>
      </c>
      <c r="N29" s="426">
        <v>0</v>
      </c>
      <c r="O29" s="426">
        <v>0</v>
      </c>
      <c r="P29" s="426">
        <v>0</v>
      </c>
      <c r="Q29" s="426">
        <v>0</v>
      </c>
      <c r="R29" s="375">
        <v>0</v>
      </c>
      <c r="S29" s="430">
        <v>0</v>
      </c>
      <c r="T29" s="430">
        <v>0</v>
      </c>
      <c r="U29" s="430">
        <v>0</v>
      </c>
      <c r="V29" s="430">
        <v>0</v>
      </c>
      <c r="W29" s="430">
        <v>0</v>
      </c>
      <c r="X29" s="430">
        <v>0</v>
      </c>
      <c r="Y29" s="430">
        <v>0</v>
      </c>
      <c r="Z29" s="430">
        <v>0</v>
      </c>
      <c r="AA29" s="430">
        <v>0</v>
      </c>
      <c r="AB29" s="430">
        <v>0</v>
      </c>
      <c r="AC29" s="430">
        <v>0</v>
      </c>
      <c r="AD29" s="430">
        <v>0</v>
      </c>
      <c r="AE29" s="430">
        <v>0</v>
      </c>
      <c r="AF29" s="431">
        <v>0</v>
      </c>
      <c r="AG29" s="432">
        <v>0</v>
      </c>
      <c r="AH29" s="432">
        <v>0</v>
      </c>
      <c r="AI29" s="432">
        <v>0</v>
      </c>
      <c r="AJ29" s="432">
        <v>0</v>
      </c>
      <c r="AK29" s="432">
        <v>0</v>
      </c>
      <c r="AL29" s="432">
        <v>0</v>
      </c>
      <c r="AM29" s="432">
        <v>0</v>
      </c>
      <c r="AN29" s="432">
        <v>0</v>
      </c>
      <c r="AO29" s="432">
        <v>0</v>
      </c>
      <c r="AP29" s="432">
        <v>0</v>
      </c>
      <c r="AQ29" s="432">
        <v>0</v>
      </c>
      <c r="AR29" s="432">
        <v>0</v>
      </c>
      <c r="AS29" s="432">
        <v>0</v>
      </c>
      <c r="AT29" s="432">
        <v>0</v>
      </c>
      <c r="AU29" s="407">
        <v>0</v>
      </c>
      <c r="AV29" s="407">
        <v>0</v>
      </c>
      <c r="AW29" s="407">
        <v>0</v>
      </c>
      <c r="AX29" s="407">
        <v>0</v>
      </c>
      <c r="AY29" s="407">
        <v>0</v>
      </c>
      <c r="AZ29" s="407">
        <v>0</v>
      </c>
      <c r="BA29" s="407">
        <v>0</v>
      </c>
      <c r="BB29" s="407">
        <v>0</v>
      </c>
      <c r="BC29" s="407">
        <v>0</v>
      </c>
      <c r="BD29" s="407">
        <v>0</v>
      </c>
      <c r="BE29" s="407">
        <v>0</v>
      </c>
      <c r="BF29" s="407">
        <v>0</v>
      </c>
      <c r="BG29" s="407">
        <v>0</v>
      </c>
      <c r="BH29" s="407">
        <v>0</v>
      </c>
      <c r="BI29" s="407">
        <v>0</v>
      </c>
      <c r="BJ29" s="407">
        <v>0</v>
      </c>
      <c r="BK29" s="407">
        <v>0</v>
      </c>
      <c r="BL29" s="407">
        <v>0</v>
      </c>
      <c r="BM29" s="407">
        <v>0</v>
      </c>
      <c r="BN29" s="407">
        <v>0</v>
      </c>
      <c r="BO29" s="407">
        <v>0</v>
      </c>
      <c r="BP29" s="407">
        <v>0</v>
      </c>
      <c r="BQ29" s="407">
        <v>0</v>
      </c>
      <c r="BR29" s="407">
        <v>0</v>
      </c>
      <c r="BS29" s="407">
        <v>0</v>
      </c>
      <c r="BT29" s="407">
        <v>0</v>
      </c>
      <c r="BU29" s="407">
        <v>0</v>
      </c>
      <c r="BV29" s="407">
        <v>0</v>
      </c>
      <c r="BW29" s="407">
        <v>0</v>
      </c>
      <c r="BX29" s="407">
        <v>0</v>
      </c>
      <c r="BY29" s="407">
        <v>0</v>
      </c>
      <c r="BZ29" s="407">
        <v>0</v>
      </c>
      <c r="CA29" s="407">
        <v>0</v>
      </c>
      <c r="CB29" s="407">
        <v>0</v>
      </c>
      <c r="CC29" s="407">
        <v>0</v>
      </c>
      <c r="CD29" s="407">
        <v>0</v>
      </c>
      <c r="CE29" s="407">
        <v>0</v>
      </c>
      <c r="CF29" s="407">
        <v>0</v>
      </c>
      <c r="CG29" s="407">
        <v>0</v>
      </c>
      <c r="CH29" s="407">
        <v>0</v>
      </c>
      <c r="CI29" s="407">
        <v>0</v>
      </c>
      <c r="CJ29" s="407">
        <v>0</v>
      </c>
      <c r="CK29" s="407">
        <v>0</v>
      </c>
      <c r="CL29" s="407">
        <v>0</v>
      </c>
      <c r="CM29" s="407">
        <v>0</v>
      </c>
      <c r="CN29" s="407">
        <v>0</v>
      </c>
      <c r="CO29" s="401"/>
      <c r="CP29" s="401"/>
      <c r="CQ29" s="401"/>
      <c r="CR29" s="401"/>
    </row>
    <row r="30" spans="1:96" ht="16.5" x14ac:dyDescent="0.3">
      <c r="A30" s="391" t="s">
        <v>618</v>
      </c>
      <c r="B30" s="402" t="s">
        <v>619</v>
      </c>
      <c r="C30" s="426">
        <v>214.49253337533298</v>
      </c>
      <c r="D30" s="426">
        <v>2.1513906565802747</v>
      </c>
      <c r="E30" s="426">
        <v>182.86209544525417</v>
      </c>
      <c r="F30" s="426">
        <v>0</v>
      </c>
      <c r="G30" s="426">
        <v>227.35241093266669</v>
      </c>
      <c r="H30" s="426">
        <v>0</v>
      </c>
      <c r="I30" s="426">
        <v>188.37796111919587</v>
      </c>
      <c r="J30" s="426">
        <v>2.4203191541424496</v>
      </c>
      <c r="K30" s="433">
        <v>160.26381955274869</v>
      </c>
      <c r="L30" s="426">
        <v>0.2865038248165972</v>
      </c>
      <c r="M30" s="426">
        <v>178.49066158484922</v>
      </c>
      <c r="N30" s="426">
        <v>0</v>
      </c>
      <c r="O30" s="433">
        <v>168.14289393390106</v>
      </c>
      <c r="P30" s="426">
        <v>0</v>
      </c>
      <c r="Q30" s="426">
        <v>145.7489747403217</v>
      </c>
      <c r="R30" s="375">
        <v>0.35937275588489248</v>
      </c>
      <c r="S30" s="430">
        <v>142.27509560528128</v>
      </c>
      <c r="T30" s="430">
        <v>0</v>
      </c>
      <c r="U30" s="430">
        <v>168.33737161644453</v>
      </c>
      <c r="V30" s="430">
        <v>0.46326593125145765</v>
      </c>
      <c r="W30" s="430">
        <v>89.69182652591698</v>
      </c>
      <c r="X30" s="430">
        <v>0.51420475495529216</v>
      </c>
      <c r="Y30" s="430">
        <v>104.93339073355524</v>
      </c>
      <c r="Z30" s="430">
        <v>0.91836594140743999</v>
      </c>
      <c r="AA30" s="430">
        <v>121.24037647940062</v>
      </c>
      <c r="AB30" s="430">
        <v>0.22801479652591899</v>
      </c>
      <c r="AC30" s="430">
        <v>150.59068428132142</v>
      </c>
      <c r="AD30" s="430">
        <v>0</v>
      </c>
      <c r="AE30" s="430">
        <v>237.40298939727083</v>
      </c>
      <c r="AF30" s="431">
        <v>3.578576641409593</v>
      </c>
      <c r="AG30" s="432">
        <v>261.78368129338043</v>
      </c>
      <c r="AH30" s="432">
        <v>0.3603277704376785</v>
      </c>
      <c r="AI30" s="432">
        <v>258.96245516216368</v>
      </c>
      <c r="AJ30" s="432">
        <v>0</v>
      </c>
      <c r="AK30" s="432">
        <v>7.6522598718574484</v>
      </c>
      <c r="AL30" s="432">
        <v>4.3303434788329067</v>
      </c>
      <c r="AM30" s="432">
        <v>313.863503283341</v>
      </c>
      <c r="AN30" s="432">
        <v>1.8037490913641705</v>
      </c>
      <c r="AO30" s="432">
        <v>236.07205847991824</v>
      </c>
      <c r="AP30" s="432">
        <v>2.0706539222101075</v>
      </c>
      <c r="AQ30" s="432">
        <v>94.687653380170033</v>
      </c>
      <c r="AR30" s="432">
        <v>0.38412251916779538</v>
      </c>
      <c r="AS30" s="432">
        <v>30.379620583995258</v>
      </c>
      <c r="AT30" s="432">
        <v>1.5834188042524309</v>
      </c>
      <c r="AU30" s="407">
        <v>24.844546295881031</v>
      </c>
      <c r="AV30" s="407">
        <v>3.2108370559463744</v>
      </c>
      <c r="AW30" s="407">
        <v>68.980723110592294</v>
      </c>
      <c r="AX30" s="407">
        <v>1.04679825625282</v>
      </c>
      <c r="AY30" s="407">
        <v>65.528590710360987</v>
      </c>
      <c r="AZ30" s="407">
        <v>3.2044165277034411</v>
      </c>
      <c r="BA30" s="407">
        <v>75.381606470418504</v>
      </c>
      <c r="BB30" s="407">
        <v>0.63045924364218642</v>
      </c>
      <c r="BC30" s="407">
        <v>59.06200670547021</v>
      </c>
      <c r="BD30" s="407">
        <v>0.42896956106973827</v>
      </c>
      <c r="BE30" s="407">
        <v>39.692410817057713</v>
      </c>
      <c r="BF30" s="407">
        <v>1.5002719184062308</v>
      </c>
      <c r="BG30" s="407">
        <v>44.477150317376385</v>
      </c>
      <c r="BH30" s="407">
        <v>5.2992145335638883</v>
      </c>
      <c r="BI30" s="407">
        <v>59.734636687463663</v>
      </c>
      <c r="BJ30" s="407">
        <v>19.395589763168672</v>
      </c>
      <c r="BK30" s="407">
        <v>9.0852114070064562</v>
      </c>
      <c r="BL30" s="407">
        <v>13.959599280943614</v>
      </c>
      <c r="BM30" s="407">
        <v>4.7288648877126986</v>
      </c>
      <c r="BN30" s="407">
        <v>1.2330111347759263</v>
      </c>
      <c r="BO30" s="407">
        <v>0.27884444685021104</v>
      </c>
      <c r="BP30" s="407">
        <v>7.9471485828177322</v>
      </c>
      <c r="BQ30" s="407">
        <v>6.448945014288137</v>
      </c>
      <c r="BR30" s="407">
        <v>15.638388049822618</v>
      </c>
      <c r="BS30" s="407">
        <v>5.9594702644950193</v>
      </c>
      <c r="BT30" s="407">
        <v>51.179207037112775</v>
      </c>
      <c r="BU30" s="407">
        <v>7.2269842719089938</v>
      </c>
      <c r="BV30" s="407">
        <v>40.905396889360603</v>
      </c>
      <c r="BW30" s="407">
        <v>4.7528872597799001</v>
      </c>
      <c r="BX30" s="407">
        <v>8.3939940377398035</v>
      </c>
      <c r="BY30" s="407">
        <v>4.0736559728104718</v>
      </c>
      <c r="BZ30" s="407">
        <v>9.0627351170065893</v>
      </c>
      <c r="CA30" s="407">
        <v>3.1754086430647259</v>
      </c>
      <c r="CB30" s="407">
        <v>3.883374288368485</v>
      </c>
      <c r="CC30" s="407">
        <v>1.086882436608013</v>
      </c>
      <c r="CD30" s="407">
        <v>1.5415822156133794</v>
      </c>
      <c r="CE30" s="407">
        <v>2.5976948221871603</v>
      </c>
      <c r="CF30" s="407">
        <v>2.3578960091838232</v>
      </c>
      <c r="CG30" s="407">
        <v>8.1774519435186548</v>
      </c>
      <c r="CH30" s="407">
        <v>2.7455074381682829</v>
      </c>
      <c r="CI30" s="407">
        <v>8.3462619957826476</v>
      </c>
      <c r="CJ30" s="407">
        <v>9.5194723898170484</v>
      </c>
      <c r="CK30" s="407">
        <v>8.160692240692013</v>
      </c>
      <c r="CL30" s="407">
        <v>9.5308647868302785</v>
      </c>
      <c r="CM30" s="407">
        <v>5.5089568900447849</v>
      </c>
      <c r="CN30" s="407">
        <v>7.247633303788021</v>
      </c>
      <c r="CO30" s="401"/>
      <c r="CP30" s="401"/>
      <c r="CQ30" s="401"/>
      <c r="CR30" s="401"/>
    </row>
    <row r="31" spans="1:96" ht="16.5" x14ac:dyDescent="0.3">
      <c r="A31" s="391" t="s">
        <v>620</v>
      </c>
      <c r="B31" s="402" t="s">
        <v>621</v>
      </c>
      <c r="C31" s="426">
        <v>0</v>
      </c>
      <c r="D31" s="426">
        <v>0</v>
      </c>
      <c r="E31" s="426">
        <v>0</v>
      </c>
      <c r="F31" s="426">
        <v>0</v>
      </c>
      <c r="G31" s="426">
        <v>0</v>
      </c>
      <c r="H31" s="426">
        <v>0</v>
      </c>
      <c r="I31" s="426">
        <v>0</v>
      </c>
      <c r="J31" s="426">
        <v>0</v>
      </c>
      <c r="K31" s="426">
        <v>0</v>
      </c>
      <c r="L31" s="426">
        <v>0</v>
      </c>
      <c r="M31" s="426">
        <v>0</v>
      </c>
      <c r="N31" s="426">
        <v>0</v>
      </c>
      <c r="O31" s="426">
        <v>0</v>
      </c>
      <c r="P31" s="426">
        <v>0</v>
      </c>
      <c r="Q31" s="426">
        <v>0</v>
      </c>
      <c r="R31" s="375">
        <v>0</v>
      </c>
      <c r="S31" s="430">
        <v>0</v>
      </c>
      <c r="T31" s="430">
        <v>0</v>
      </c>
      <c r="U31" s="430">
        <v>0</v>
      </c>
      <c r="V31" s="430">
        <v>0</v>
      </c>
      <c r="W31" s="430">
        <v>0</v>
      </c>
      <c r="X31" s="430">
        <v>0.42908053753684017</v>
      </c>
      <c r="Y31" s="430">
        <v>1.123574724279129</v>
      </c>
      <c r="Z31" s="430">
        <v>0.21485506256634881</v>
      </c>
      <c r="AA31" s="430">
        <v>0</v>
      </c>
      <c r="AB31" s="430">
        <v>0.37640873659446245</v>
      </c>
      <c r="AC31" s="430">
        <v>1.1244196774732775</v>
      </c>
      <c r="AD31" s="430">
        <v>0.3872591715454039</v>
      </c>
      <c r="AE31" s="430">
        <v>0</v>
      </c>
      <c r="AF31" s="431">
        <v>0.37696324505833162</v>
      </c>
      <c r="AG31" s="432">
        <v>1.0994193545414814</v>
      </c>
      <c r="AH31" s="432">
        <v>0.46226854415395358</v>
      </c>
      <c r="AI31" s="432">
        <v>0</v>
      </c>
      <c r="AJ31" s="432">
        <v>0</v>
      </c>
      <c r="AK31" s="432">
        <v>0</v>
      </c>
      <c r="AL31" s="432">
        <v>0.36744663443198256</v>
      </c>
      <c r="AM31" s="432">
        <v>0</v>
      </c>
      <c r="AN31" s="432">
        <v>8.3834222804141628E-2</v>
      </c>
      <c r="AO31" s="432">
        <v>0</v>
      </c>
      <c r="AP31" s="432">
        <v>0.36310495633743983</v>
      </c>
      <c r="AQ31" s="432">
        <v>0</v>
      </c>
      <c r="AR31" s="432">
        <v>0</v>
      </c>
      <c r="AS31" s="432">
        <v>0</v>
      </c>
      <c r="AT31" s="432">
        <v>0.44890198445704399</v>
      </c>
      <c r="AU31" s="407">
        <v>0</v>
      </c>
      <c r="AV31" s="407">
        <v>0.15823694594810422</v>
      </c>
      <c r="AW31" s="407">
        <v>0</v>
      </c>
      <c r="AX31" s="407">
        <v>0</v>
      </c>
      <c r="AY31" s="407">
        <v>0</v>
      </c>
      <c r="AZ31" s="407">
        <v>0</v>
      </c>
      <c r="BA31" s="407">
        <v>0.31980170911209632</v>
      </c>
      <c r="BB31" s="407">
        <v>0</v>
      </c>
      <c r="BC31" s="407">
        <v>0</v>
      </c>
      <c r="BD31" s="407">
        <v>0</v>
      </c>
      <c r="BE31" s="407">
        <v>0</v>
      </c>
      <c r="BF31" s="407">
        <v>0</v>
      </c>
      <c r="BG31" s="407">
        <v>0</v>
      </c>
      <c r="BH31" s="407">
        <v>0</v>
      </c>
      <c r="BI31" s="407">
        <v>0</v>
      </c>
      <c r="BJ31" s="407">
        <v>0</v>
      </c>
      <c r="BK31" s="407">
        <v>0</v>
      </c>
      <c r="BL31" s="407">
        <v>0</v>
      </c>
      <c r="BM31" s="407">
        <v>0.41395275408711707</v>
      </c>
      <c r="BN31" s="407">
        <v>0</v>
      </c>
      <c r="BO31" s="407">
        <v>0</v>
      </c>
      <c r="BP31" s="407">
        <v>0</v>
      </c>
      <c r="BQ31" s="407">
        <v>0</v>
      </c>
      <c r="BR31" s="407">
        <v>0</v>
      </c>
      <c r="BS31" s="407">
        <v>0</v>
      </c>
      <c r="BT31" s="407">
        <v>0</v>
      </c>
      <c r="BU31" s="407">
        <v>0</v>
      </c>
      <c r="BV31" s="407">
        <v>0</v>
      </c>
      <c r="BW31" s="407">
        <v>0.21531260019605783</v>
      </c>
      <c r="BX31" s="407">
        <v>0</v>
      </c>
      <c r="BY31" s="407">
        <v>0</v>
      </c>
      <c r="BZ31" s="407">
        <v>0</v>
      </c>
      <c r="CA31" s="407">
        <v>0.1265970120398964</v>
      </c>
      <c r="CB31" s="407">
        <v>0</v>
      </c>
      <c r="CC31" s="407">
        <v>0</v>
      </c>
      <c r="CD31" s="407">
        <v>0</v>
      </c>
      <c r="CE31" s="407">
        <v>0</v>
      </c>
      <c r="CF31" s="407">
        <v>0</v>
      </c>
      <c r="CG31" s="407">
        <v>0</v>
      </c>
      <c r="CH31" s="407">
        <v>0</v>
      </c>
      <c r="CI31" s="407">
        <v>0</v>
      </c>
      <c r="CJ31" s="407">
        <v>0</v>
      </c>
      <c r="CK31" s="407">
        <v>0.20170209793466365</v>
      </c>
      <c r="CL31" s="407">
        <v>0</v>
      </c>
      <c r="CM31" s="407">
        <v>0.17318996081358462</v>
      </c>
      <c r="CN31" s="407">
        <v>0</v>
      </c>
      <c r="CO31" s="401"/>
      <c r="CP31" s="401"/>
      <c r="CQ31" s="401"/>
      <c r="CR31" s="401"/>
    </row>
    <row r="32" spans="1:96" ht="16.5" x14ac:dyDescent="0.3">
      <c r="A32" s="391" t="s">
        <v>622</v>
      </c>
      <c r="B32" s="402" t="s">
        <v>623</v>
      </c>
      <c r="C32" s="426">
        <v>26.976512889245921</v>
      </c>
      <c r="D32" s="426">
        <v>1.3549209104237259</v>
      </c>
      <c r="E32" s="426">
        <v>36.145375551151922</v>
      </c>
      <c r="F32" s="426">
        <v>12.721862113663409</v>
      </c>
      <c r="G32" s="426">
        <v>67.118756419647099</v>
      </c>
      <c r="H32" s="426">
        <v>0.2222599568982529</v>
      </c>
      <c r="I32" s="426">
        <v>11.596347946872436</v>
      </c>
      <c r="J32" s="426">
        <v>2.5449698508308103</v>
      </c>
      <c r="K32" s="426">
        <v>20.344514973641399</v>
      </c>
      <c r="L32" s="426">
        <v>17.519076228044785</v>
      </c>
      <c r="M32" s="426">
        <v>5.7953978001959294</v>
      </c>
      <c r="N32" s="426">
        <v>0.11613461063764656</v>
      </c>
      <c r="O32" s="426">
        <v>18.885970702442073</v>
      </c>
      <c r="P32" s="426">
        <v>5.7514984284777659</v>
      </c>
      <c r="Q32" s="426">
        <v>13.497736802216705</v>
      </c>
      <c r="R32" s="375">
        <v>0.59622206562536528</v>
      </c>
      <c r="S32" s="430">
        <v>58.953895983079761</v>
      </c>
      <c r="T32" s="430">
        <v>2.0266700944921872</v>
      </c>
      <c r="U32" s="430">
        <v>10.457013665457655</v>
      </c>
      <c r="V32" s="430">
        <v>2.0359043693067251</v>
      </c>
      <c r="W32" s="430">
        <v>19.039669116431284</v>
      </c>
      <c r="X32" s="430">
        <v>2.2138096895296364</v>
      </c>
      <c r="Y32" s="430">
        <v>14.402710301232567</v>
      </c>
      <c r="Z32" s="430">
        <v>1.3011916176652765</v>
      </c>
      <c r="AA32" s="430">
        <v>11.513731450261631</v>
      </c>
      <c r="AB32" s="430">
        <v>3.0577609939201835</v>
      </c>
      <c r="AC32" s="430">
        <v>16.994285208376269</v>
      </c>
      <c r="AD32" s="430">
        <v>0</v>
      </c>
      <c r="AE32" s="430">
        <v>24.637206693348705</v>
      </c>
      <c r="AF32" s="431">
        <v>2.2634488530200096</v>
      </c>
      <c r="AG32" s="432">
        <v>21.227735711549215</v>
      </c>
      <c r="AH32" s="432">
        <v>0.20714199605245406</v>
      </c>
      <c r="AI32" s="432">
        <v>17.957944411203353</v>
      </c>
      <c r="AJ32" s="432">
        <v>0</v>
      </c>
      <c r="AK32" s="432">
        <v>29.31896127359731</v>
      </c>
      <c r="AL32" s="432">
        <v>4.0857298336912429</v>
      </c>
      <c r="AM32" s="432">
        <v>26.431994817554571</v>
      </c>
      <c r="AN32" s="432">
        <v>0</v>
      </c>
      <c r="AO32" s="432">
        <v>11.152458070037042</v>
      </c>
      <c r="AP32" s="432">
        <v>0.38484483362294497</v>
      </c>
      <c r="AQ32" s="432">
        <v>11.167997828919846</v>
      </c>
      <c r="AR32" s="432">
        <v>2.7504732356520099E-2</v>
      </c>
      <c r="AS32" s="432">
        <v>33.17187270266286</v>
      </c>
      <c r="AT32" s="432">
        <v>0</v>
      </c>
      <c r="AU32" s="407">
        <v>15.873724885199195</v>
      </c>
      <c r="AV32" s="407">
        <v>0</v>
      </c>
      <c r="AW32" s="407">
        <v>3.332632538393109</v>
      </c>
      <c r="AX32" s="407">
        <v>0</v>
      </c>
      <c r="AY32" s="407">
        <v>24.944735026081382</v>
      </c>
      <c r="AZ32" s="407">
        <v>0.27235008490505502</v>
      </c>
      <c r="BA32" s="407">
        <v>3.7951013917002783</v>
      </c>
      <c r="BB32" s="407">
        <v>0</v>
      </c>
      <c r="BC32" s="407">
        <v>8.3783851711377704</v>
      </c>
      <c r="BD32" s="407">
        <v>2.2049311684846864</v>
      </c>
      <c r="BE32" s="407">
        <v>2.6827591759115097</v>
      </c>
      <c r="BF32" s="407">
        <v>8.5596929893134208E-2</v>
      </c>
      <c r="BG32" s="407">
        <v>5.349213133184425</v>
      </c>
      <c r="BH32" s="407">
        <v>0.4272561921141057</v>
      </c>
      <c r="BI32" s="407">
        <v>12.55463328359437</v>
      </c>
      <c r="BJ32" s="407">
        <v>6.7683492110889865E-2</v>
      </c>
      <c r="BK32" s="407">
        <v>23.119301219870621</v>
      </c>
      <c r="BL32" s="407">
        <v>18.55494868667223</v>
      </c>
      <c r="BM32" s="407">
        <v>3.7199701753969694</v>
      </c>
      <c r="BN32" s="407">
        <v>0.96742915501761551</v>
      </c>
      <c r="BO32" s="407">
        <v>2.0292680337886408</v>
      </c>
      <c r="BP32" s="407">
        <v>1.7403416921159141</v>
      </c>
      <c r="BQ32" s="407">
        <v>6.1937744601757974</v>
      </c>
      <c r="BR32" s="407">
        <v>2.2605946697876806</v>
      </c>
      <c r="BS32" s="407">
        <v>14.489082710643107</v>
      </c>
      <c r="BT32" s="407">
        <v>1.2569954460905606</v>
      </c>
      <c r="BU32" s="407">
        <v>6.6783834975024483</v>
      </c>
      <c r="BV32" s="407">
        <v>0.78787708086498043</v>
      </c>
      <c r="BW32" s="407">
        <v>7.8656544763210858</v>
      </c>
      <c r="BX32" s="407">
        <v>0.76646410280943122</v>
      </c>
      <c r="BY32" s="407">
        <v>6.9966836099821368</v>
      </c>
      <c r="BZ32" s="407">
        <v>0</v>
      </c>
      <c r="CA32" s="407">
        <v>10.117410704088055</v>
      </c>
      <c r="CB32" s="407">
        <v>0.76173523158564249</v>
      </c>
      <c r="CC32" s="407">
        <v>2.0980912386651984</v>
      </c>
      <c r="CD32" s="407">
        <v>0.44996445932324636</v>
      </c>
      <c r="CE32" s="407">
        <v>16.479882574280971</v>
      </c>
      <c r="CF32" s="407">
        <v>1.5761071857515194</v>
      </c>
      <c r="CG32" s="407">
        <v>9.3659001026954556</v>
      </c>
      <c r="CH32" s="407">
        <v>1.3245698094925336</v>
      </c>
      <c r="CI32" s="407">
        <v>12.581716991850945</v>
      </c>
      <c r="CJ32" s="407">
        <v>3.1614809037696063</v>
      </c>
      <c r="CK32" s="407">
        <v>20.077352317973315</v>
      </c>
      <c r="CL32" s="407">
        <v>1.9289573194868093</v>
      </c>
      <c r="CM32" s="407">
        <v>21.370379268520242</v>
      </c>
      <c r="CN32" s="407">
        <v>3.5432154599738759</v>
      </c>
      <c r="CO32" s="401"/>
      <c r="CP32" s="401"/>
      <c r="CQ32" s="401"/>
      <c r="CR32" s="401"/>
    </row>
    <row r="33" spans="1:96" s="382" customFormat="1" ht="16.5" x14ac:dyDescent="0.3">
      <c r="A33" s="391" t="s">
        <v>624</v>
      </c>
      <c r="B33" s="402" t="s">
        <v>625</v>
      </c>
      <c r="C33" s="426"/>
      <c r="D33" s="426"/>
      <c r="E33" s="426"/>
      <c r="F33" s="426"/>
      <c r="G33" s="426"/>
      <c r="H33" s="426"/>
      <c r="I33" s="426"/>
      <c r="J33" s="426"/>
      <c r="K33" s="433">
        <v>0</v>
      </c>
      <c r="L33" s="426">
        <v>0</v>
      </c>
      <c r="M33" s="426">
        <v>0</v>
      </c>
      <c r="N33" s="426">
        <v>0</v>
      </c>
      <c r="O33" s="433">
        <v>0.72709426967004509</v>
      </c>
      <c r="P33" s="426">
        <v>0</v>
      </c>
      <c r="Q33" s="426">
        <v>0.40929959241272296</v>
      </c>
      <c r="R33" s="375">
        <v>0</v>
      </c>
      <c r="S33" s="430">
        <v>1.7130392838007538</v>
      </c>
      <c r="T33" s="430">
        <v>0</v>
      </c>
      <c r="U33" s="430">
        <v>0.56741526206523463</v>
      </c>
      <c r="V33" s="430">
        <v>0</v>
      </c>
      <c r="W33" s="430">
        <v>1.4940023513631042</v>
      </c>
      <c r="X33" s="430">
        <v>0</v>
      </c>
      <c r="Y33" s="430">
        <v>1.7013210999898702</v>
      </c>
      <c r="Z33" s="430">
        <v>0</v>
      </c>
      <c r="AA33" s="430">
        <v>1.9679250700080972</v>
      </c>
      <c r="AB33" s="430">
        <v>0</v>
      </c>
      <c r="AC33" s="430">
        <v>3.300148523462779</v>
      </c>
      <c r="AD33" s="430">
        <v>0</v>
      </c>
      <c r="AE33" s="430">
        <v>0.67022254337977905</v>
      </c>
      <c r="AF33" s="431">
        <v>0</v>
      </c>
      <c r="AG33" s="432">
        <v>2.9268076551360944</v>
      </c>
      <c r="AH33" s="432">
        <v>0</v>
      </c>
      <c r="AI33" s="432">
        <v>1.5556866918125962</v>
      </c>
      <c r="AJ33" s="432">
        <v>0</v>
      </c>
      <c r="AK33" s="432">
        <v>0</v>
      </c>
      <c r="AL33" s="432">
        <v>0</v>
      </c>
      <c r="AM33" s="432">
        <v>0</v>
      </c>
      <c r="AN33" s="432">
        <v>0</v>
      </c>
      <c r="AO33" s="432">
        <v>0</v>
      </c>
      <c r="AP33" s="432">
        <v>0</v>
      </c>
      <c r="AQ33" s="432">
        <v>0</v>
      </c>
      <c r="AR33" s="432">
        <v>0</v>
      </c>
      <c r="AS33" s="432">
        <v>0</v>
      </c>
      <c r="AT33" s="432">
        <v>0</v>
      </c>
      <c r="AU33" s="407">
        <v>0</v>
      </c>
      <c r="AV33" s="407">
        <v>0</v>
      </c>
      <c r="AW33" s="407">
        <v>0</v>
      </c>
      <c r="AX33" s="407">
        <v>0</v>
      </c>
      <c r="AY33" s="407">
        <v>0</v>
      </c>
      <c r="AZ33" s="407">
        <v>0</v>
      </c>
      <c r="BA33" s="407">
        <v>0</v>
      </c>
      <c r="BB33" s="407">
        <v>0</v>
      </c>
      <c r="BC33" s="407">
        <v>0</v>
      </c>
      <c r="BD33" s="407">
        <v>0</v>
      </c>
      <c r="BE33" s="407">
        <v>0</v>
      </c>
      <c r="BF33" s="407">
        <v>0</v>
      </c>
      <c r="BG33" s="407">
        <v>0</v>
      </c>
      <c r="BH33" s="407">
        <v>0</v>
      </c>
      <c r="BI33" s="407">
        <v>0</v>
      </c>
      <c r="BJ33" s="407">
        <v>0</v>
      </c>
      <c r="BK33" s="407">
        <v>0</v>
      </c>
      <c r="BL33" s="407">
        <v>0</v>
      </c>
      <c r="BM33" s="407">
        <v>0</v>
      </c>
      <c r="BN33" s="407">
        <v>0</v>
      </c>
      <c r="BO33" s="407">
        <v>0</v>
      </c>
      <c r="BP33" s="407">
        <v>2.9331967878825091</v>
      </c>
      <c r="BQ33" s="407">
        <v>0</v>
      </c>
      <c r="BR33" s="407">
        <v>0</v>
      </c>
      <c r="BS33" s="407">
        <v>0</v>
      </c>
      <c r="BT33" s="407">
        <v>0</v>
      </c>
      <c r="BU33" s="407">
        <v>0</v>
      </c>
      <c r="BV33" s="407">
        <v>0</v>
      </c>
      <c r="BW33" s="407">
        <v>0</v>
      </c>
      <c r="BX33" s="407">
        <v>0</v>
      </c>
      <c r="BY33" s="407">
        <v>0</v>
      </c>
      <c r="BZ33" s="407">
        <v>0</v>
      </c>
      <c r="CA33" s="407">
        <v>0</v>
      </c>
      <c r="CB33" s="407">
        <v>2.9670958197829496</v>
      </c>
      <c r="CC33" s="407">
        <v>0</v>
      </c>
      <c r="CD33" s="407">
        <v>0</v>
      </c>
      <c r="CE33" s="407">
        <v>0</v>
      </c>
      <c r="CF33" s="407">
        <v>0</v>
      </c>
      <c r="CG33" s="407">
        <v>0</v>
      </c>
      <c r="CH33" s="407">
        <v>0</v>
      </c>
      <c r="CI33" s="407">
        <v>0</v>
      </c>
      <c r="CJ33" s="407">
        <v>0</v>
      </c>
      <c r="CK33" s="407">
        <v>0</v>
      </c>
      <c r="CL33" s="407">
        <v>0</v>
      </c>
      <c r="CM33" s="407">
        <v>0</v>
      </c>
      <c r="CN33" s="407">
        <v>2.9103272952043291</v>
      </c>
      <c r="CO33" s="401"/>
      <c r="CP33" s="401"/>
      <c r="CQ33" s="401"/>
      <c r="CR33" s="401"/>
    </row>
    <row r="34" spans="1:96" ht="16.5" x14ac:dyDescent="0.3">
      <c r="A34" s="391" t="s">
        <v>626</v>
      </c>
      <c r="B34" s="402" t="s">
        <v>627</v>
      </c>
      <c r="C34" s="426">
        <v>5.9960206464881489</v>
      </c>
      <c r="D34" s="426">
        <v>0</v>
      </c>
      <c r="E34" s="426">
        <v>20.084235165497279</v>
      </c>
      <c r="F34" s="426">
        <v>0</v>
      </c>
      <c r="G34" s="426">
        <v>4.9516787868205521</v>
      </c>
      <c r="H34" s="426">
        <v>0</v>
      </c>
      <c r="I34" s="426">
        <v>0</v>
      </c>
      <c r="J34" s="426">
        <v>0</v>
      </c>
      <c r="K34" s="426">
        <v>4.7421232562140005</v>
      </c>
      <c r="L34" s="426">
        <v>0</v>
      </c>
      <c r="M34" s="426">
        <v>8.6622203431744964</v>
      </c>
      <c r="N34" s="426">
        <v>0.57369056222745674</v>
      </c>
      <c r="O34" s="426">
        <v>0</v>
      </c>
      <c r="P34" s="426">
        <v>0</v>
      </c>
      <c r="Q34" s="426">
        <v>11.04628252593236</v>
      </c>
      <c r="R34" s="375">
        <v>0</v>
      </c>
      <c r="S34" s="430">
        <v>0</v>
      </c>
      <c r="T34" s="430">
        <v>0</v>
      </c>
      <c r="U34" s="430">
        <v>0</v>
      </c>
      <c r="V34" s="430">
        <v>0</v>
      </c>
      <c r="W34" s="430">
        <v>4.5253896802497549</v>
      </c>
      <c r="X34" s="430">
        <v>0</v>
      </c>
      <c r="Y34" s="430">
        <v>0</v>
      </c>
      <c r="Z34" s="430">
        <v>0</v>
      </c>
      <c r="AA34" s="430">
        <v>0</v>
      </c>
      <c r="AB34" s="430">
        <v>4.5813989976318625</v>
      </c>
      <c r="AC34" s="430">
        <v>0</v>
      </c>
      <c r="AD34" s="430">
        <v>0</v>
      </c>
      <c r="AE34" s="430">
        <v>0</v>
      </c>
      <c r="AF34" s="431">
        <v>0</v>
      </c>
      <c r="AG34" s="432">
        <v>0</v>
      </c>
      <c r="AH34" s="432">
        <v>0</v>
      </c>
      <c r="AI34" s="432">
        <v>0</v>
      </c>
      <c r="AJ34" s="432">
        <v>0</v>
      </c>
      <c r="AK34" s="432">
        <v>0</v>
      </c>
      <c r="AL34" s="432">
        <v>0</v>
      </c>
      <c r="AM34" s="432">
        <v>5.0376721663258861</v>
      </c>
      <c r="AN34" s="432">
        <v>0</v>
      </c>
      <c r="AO34" s="432">
        <v>4.4322210036771326</v>
      </c>
      <c r="AP34" s="432">
        <v>0</v>
      </c>
      <c r="AQ34" s="432">
        <v>0.87740823880219554</v>
      </c>
      <c r="AR34" s="432">
        <v>0</v>
      </c>
      <c r="AS34" s="432">
        <v>0</v>
      </c>
      <c r="AT34" s="432">
        <v>0</v>
      </c>
      <c r="AU34" s="407">
        <v>0.30172239096774128</v>
      </c>
      <c r="AV34" s="407">
        <v>0</v>
      </c>
      <c r="AW34" s="407">
        <v>0.60978423010795058</v>
      </c>
      <c r="AX34" s="407">
        <v>0</v>
      </c>
      <c r="AY34" s="407">
        <v>0.82663481345793488</v>
      </c>
      <c r="AZ34" s="407">
        <v>0</v>
      </c>
      <c r="BA34" s="407">
        <v>0.87747545925468529</v>
      </c>
      <c r="BB34" s="407">
        <v>0</v>
      </c>
      <c r="BC34" s="407">
        <v>0</v>
      </c>
      <c r="BD34" s="407">
        <v>0</v>
      </c>
      <c r="BE34" s="407">
        <v>0</v>
      </c>
      <c r="BF34" s="407">
        <v>0</v>
      </c>
      <c r="BG34" s="407">
        <v>0</v>
      </c>
      <c r="BH34" s="407">
        <v>0</v>
      </c>
      <c r="BI34" s="407">
        <v>0</v>
      </c>
      <c r="BJ34" s="407">
        <v>0</v>
      </c>
      <c r="BK34" s="407">
        <v>0</v>
      </c>
      <c r="BL34" s="407">
        <v>0</v>
      </c>
      <c r="BM34" s="407">
        <v>0.11711022405395669</v>
      </c>
      <c r="BN34" s="407">
        <v>0</v>
      </c>
      <c r="BO34" s="407">
        <v>0</v>
      </c>
      <c r="BP34" s="407">
        <v>0</v>
      </c>
      <c r="BQ34" s="407">
        <v>0</v>
      </c>
      <c r="BR34" s="407">
        <v>0</v>
      </c>
      <c r="BS34" s="407">
        <v>0</v>
      </c>
      <c r="BT34" s="407">
        <v>0</v>
      </c>
      <c r="BU34" s="407">
        <v>0</v>
      </c>
      <c r="BV34" s="407">
        <v>0</v>
      </c>
      <c r="BW34" s="407">
        <v>0</v>
      </c>
      <c r="BX34" s="407">
        <v>0</v>
      </c>
      <c r="BY34" s="407">
        <v>0</v>
      </c>
      <c r="BZ34" s="407">
        <v>0</v>
      </c>
      <c r="CA34" s="407">
        <v>0</v>
      </c>
      <c r="CB34" s="407">
        <v>0</v>
      </c>
      <c r="CC34" s="407">
        <v>0.23674273309715949</v>
      </c>
      <c r="CD34" s="407">
        <v>0</v>
      </c>
      <c r="CE34" s="407">
        <v>0.12140819702536719</v>
      </c>
      <c r="CF34" s="407">
        <v>0</v>
      </c>
      <c r="CG34" s="407">
        <v>3.6755319547837959</v>
      </c>
      <c r="CH34" s="407">
        <v>0</v>
      </c>
      <c r="CI34" s="407">
        <v>2.365815764905876</v>
      </c>
      <c r="CJ34" s="407">
        <v>0</v>
      </c>
      <c r="CK34" s="407">
        <v>0.14683796307076161</v>
      </c>
      <c r="CL34" s="407">
        <v>0</v>
      </c>
      <c r="CM34" s="407">
        <v>2.9098245941406978E-2</v>
      </c>
      <c r="CN34" s="407">
        <v>0</v>
      </c>
      <c r="CO34" s="401"/>
      <c r="CP34" s="401"/>
      <c r="CQ34" s="401"/>
      <c r="CR34" s="401"/>
    </row>
    <row r="35" spans="1:96" ht="16.5" x14ac:dyDescent="0.3">
      <c r="A35" s="391" t="s">
        <v>628</v>
      </c>
      <c r="B35" s="402" t="s">
        <v>629</v>
      </c>
      <c r="C35" s="426">
        <v>0.18084757983596564</v>
      </c>
      <c r="D35" s="426">
        <v>0</v>
      </c>
      <c r="E35" s="426">
        <v>0</v>
      </c>
      <c r="F35" s="426">
        <v>0</v>
      </c>
      <c r="G35" s="426">
        <v>0</v>
      </c>
      <c r="H35" s="426">
        <v>0</v>
      </c>
      <c r="I35" s="426">
        <v>0</v>
      </c>
      <c r="J35" s="426">
        <v>0</v>
      </c>
      <c r="K35" s="426">
        <v>0</v>
      </c>
      <c r="L35" s="426">
        <v>0</v>
      </c>
      <c r="M35" s="426">
        <v>0</v>
      </c>
      <c r="N35" s="426">
        <v>0</v>
      </c>
      <c r="O35" s="426">
        <v>0</v>
      </c>
      <c r="P35" s="426">
        <v>0</v>
      </c>
      <c r="Q35" s="426">
        <v>0</v>
      </c>
      <c r="R35" s="375">
        <v>0</v>
      </c>
      <c r="S35" s="430">
        <v>0</v>
      </c>
      <c r="T35" s="430">
        <v>0</v>
      </c>
      <c r="U35" s="430">
        <v>0</v>
      </c>
      <c r="V35" s="430">
        <v>0</v>
      </c>
      <c r="W35" s="430">
        <v>0</v>
      </c>
      <c r="X35" s="430">
        <v>0</v>
      </c>
      <c r="Y35" s="430">
        <v>0</v>
      </c>
      <c r="Z35" s="430">
        <v>0</v>
      </c>
      <c r="AA35" s="430">
        <v>0</v>
      </c>
      <c r="AB35" s="430">
        <v>0</v>
      </c>
      <c r="AC35" s="430">
        <v>0</v>
      </c>
      <c r="AD35" s="430">
        <v>0</v>
      </c>
      <c r="AE35" s="430">
        <v>0</v>
      </c>
      <c r="AF35" s="431">
        <v>0</v>
      </c>
      <c r="AG35" s="432">
        <v>0</v>
      </c>
      <c r="AH35" s="432">
        <v>0</v>
      </c>
      <c r="AI35" s="432">
        <v>0</v>
      </c>
      <c r="AJ35" s="432">
        <v>0</v>
      </c>
      <c r="AK35" s="432">
        <v>0</v>
      </c>
      <c r="AL35" s="432">
        <v>0</v>
      </c>
      <c r="AM35" s="432">
        <v>0</v>
      </c>
      <c r="AN35" s="432">
        <v>0</v>
      </c>
      <c r="AO35" s="432">
        <v>0</v>
      </c>
      <c r="AP35" s="432">
        <v>0</v>
      </c>
      <c r="AQ35" s="432">
        <v>0</v>
      </c>
      <c r="AR35" s="432">
        <v>0</v>
      </c>
      <c r="AS35" s="432">
        <v>0</v>
      </c>
      <c r="AT35" s="432">
        <v>0</v>
      </c>
      <c r="AU35" s="407">
        <v>0</v>
      </c>
      <c r="AV35" s="407">
        <v>0</v>
      </c>
      <c r="AW35" s="407">
        <v>0</v>
      </c>
      <c r="AX35" s="407">
        <v>0</v>
      </c>
      <c r="AY35" s="407">
        <v>0</v>
      </c>
      <c r="AZ35" s="407">
        <v>0</v>
      </c>
      <c r="BA35" s="407">
        <v>0</v>
      </c>
      <c r="BB35" s="407">
        <v>0</v>
      </c>
      <c r="BC35" s="407">
        <v>0</v>
      </c>
      <c r="BD35" s="407">
        <v>0</v>
      </c>
      <c r="BE35" s="407">
        <v>0</v>
      </c>
      <c r="BF35" s="407">
        <v>0</v>
      </c>
      <c r="BG35" s="407">
        <v>0</v>
      </c>
      <c r="BH35" s="407">
        <v>0</v>
      </c>
      <c r="BI35" s="407">
        <v>0</v>
      </c>
      <c r="BJ35" s="407">
        <v>0</v>
      </c>
      <c r="BK35" s="407">
        <v>0</v>
      </c>
      <c r="BL35" s="407">
        <v>0</v>
      </c>
      <c r="BM35" s="407">
        <v>0</v>
      </c>
      <c r="BN35" s="407">
        <v>0</v>
      </c>
      <c r="BO35" s="407">
        <v>0.1628127837816388</v>
      </c>
      <c r="BP35" s="407">
        <v>0</v>
      </c>
      <c r="BQ35" s="407">
        <v>0</v>
      </c>
      <c r="BR35" s="407">
        <v>0</v>
      </c>
      <c r="BS35" s="407">
        <v>0.12995889812847708</v>
      </c>
      <c r="BT35" s="407">
        <v>0</v>
      </c>
      <c r="BU35" s="407">
        <v>0.18292203580018818</v>
      </c>
      <c r="BV35" s="407">
        <v>0</v>
      </c>
      <c r="BW35" s="407">
        <v>0</v>
      </c>
      <c r="BX35" s="407">
        <v>0</v>
      </c>
      <c r="BY35" s="407">
        <v>0.13426107323750916</v>
      </c>
      <c r="BZ35" s="407">
        <v>0</v>
      </c>
      <c r="CA35" s="407">
        <v>0.17575647950717391</v>
      </c>
      <c r="CB35" s="407">
        <v>0</v>
      </c>
      <c r="CC35" s="407">
        <v>0</v>
      </c>
      <c r="CD35" s="407">
        <v>0</v>
      </c>
      <c r="CE35" s="407">
        <v>0.13387211918772948</v>
      </c>
      <c r="CF35" s="407">
        <v>0</v>
      </c>
      <c r="CG35" s="407">
        <v>0.18290132736073089</v>
      </c>
      <c r="CH35" s="407">
        <v>0</v>
      </c>
      <c r="CI35" s="407">
        <v>0</v>
      </c>
      <c r="CJ35" s="407">
        <v>0</v>
      </c>
      <c r="CK35" s="407">
        <v>0.13321652269075837</v>
      </c>
      <c r="CL35" s="407">
        <v>0</v>
      </c>
      <c r="CM35" s="407">
        <v>0</v>
      </c>
      <c r="CN35" s="407">
        <v>0</v>
      </c>
      <c r="CO35" s="401"/>
      <c r="CP35" s="401"/>
      <c r="CQ35" s="401"/>
      <c r="CR35" s="401"/>
    </row>
    <row r="36" spans="1:96" ht="16.5" x14ac:dyDescent="0.3">
      <c r="A36" s="391" t="s">
        <v>638</v>
      </c>
      <c r="B36" s="402" t="s">
        <v>639</v>
      </c>
      <c r="C36" s="426">
        <v>0</v>
      </c>
      <c r="D36" s="426">
        <v>0</v>
      </c>
      <c r="E36" s="426">
        <v>0</v>
      </c>
      <c r="F36" s="426">
        <v>0</v>
      </c>
      <c r="G36" s="426">
        <v>0</v>
      </c>
      <c r="H36" s="426">
        <v>0</v>
      </c>
      <c r="I36" s="426">
        <v>0</v>
      </c>
      <c r="J36" s="426">
        <v>0</v>
      </c>
      <c r="K36" s="426">
        <v>1.3707889508815885</v>
      </c>
      <c r="L36" s="426">
        <v>0</v>
      </c>
      <c r="M36" s="426">
        <v>0</v>
      </c>
      <c r="N36" s="426">
        <v>0</v>
      </c>
      <c r="O36" s="426">
        <v>0</v>
      </c>
      <c r="P36" s="426">
        <v>0</v>
      </c>
      <c r="Q36" s="426">
        <v>0</v>
      </c>
      <c r="R36" s="375">
        <v>0</v>
      </c>
      <c r="S36" s="430">
        <v>0</v>
      </c>
      <c r="T36" s="430">
        <v>0</v>
      </c>
      <c r="U36" s="430">
        <v>0</v>
      </c>
      <c r="V36" s="430">
        <v>0</v>
      </c>
      <c r="W36" s="430">
        <v>0</v>
      </c>
      <c r="X36" s="430">
        <v>0</v>
      </c>
      <c r="Y36" s="430">
        <v>0</v>
      </c>
      <c r="Z36" s="430">
        <v>0</v>
      </c>
      <c r="AA36" s="430">
        <v>0</v>
      </c>
      <c r="AB36" s="430">
        <v>0</v>
      </c>
      <c r="AC36" s="430">
        <v>0</v>
      </c>
      <c r="AD36" s="430">
        <v>0</v>
      </c>
      <c r="AE36" s="430">
        <v>0</v>
      </c>
      <c r="AF36" s="431">
        <v>0</v>
      </c>
      <c r="AG36" s="432">
        <v>0</v>
      </c>
      <c r="AH36" s="432">
        <v>0</v>
      </c>
      <c r="AI36" s="432">
        <v>0</v>
      </c>
      <c r="AJ36" s="432">
        <v>0</v>
      </c>
      <c r="AK36" s="432">
        <v>0</v>
      </c>
      <c r="AL36" s="432">
        <v>0</v>
      </c>
      <c r="AM36" s="432">
        <v>0</v>
      </c>
      <c r="AN36" s="432">
        <v>0</v>
      </c>
      <c r="AO36" s="432">
        <v>0.15429783293287083</v>
      </c>
      <c r="AP36" s="432">
        <v>0</v>
      </c>
      <c r="AQ36" s="432">
        <v>0</v>
      </c>
      <c r="AR36" s="432">
        <v>5.4748756349471281E-2</v>
      </c>
      <c r="AS36" s="432">
        <v>0</v>
      </c>
      <c r="AT36" s="432">
        <v>0</v>
      </c>
      <c r="AU36" s="407">
        <v>0</v>
      </c>
      <c r="AV36" s="407">
        <v>0</v>
      </c>
      <c r="AW36" s="407">
        <v>0</v>
      </c>
      <c r="AX36" s="407">
        <v>0</v>
      </c>
      <c r="AY36" s="407">
        <v>0.16602513721269063</v>
      </c>
      <c r="AZ36" s="407">
        <v>0</v>
      </c>
      <c r="BA36" s="407">
        <v>0.32390731291816205</v>
      </c>
      <c r="BB36" s="407">
        <v>0</v>
      </c>
      <c r="BC36" s="407">
        <v>0</v>
      </c>
      <c r="BD36" s="407">
        <v>0</v>
      </c>
      <c r="BE36" s="407">
        <v>0</v>
      </c>
      <c r="BF36" s="407">
        <v>0.30215010459680247</v>
      </c>
      <c r="BG36" s="407">
        <v>0</v>
      </c>
      <c r="BH36" s="407">
        <v>0.13207962137624377</v>
      </c>
      <c r="BI36" s="407">
        <v>0</v>
      </c>
      <c r="BJ36" s="407">
        <v>0</v>
      </c>
      <c r="BK36" s="407">
        <v>0</v>
      </c>
      <c r="BL36" s="407">
        <v>0</v>
      </c>
      <c r="BM36" s="407">
        <v>0</v>
      </c>
      <c r="BN36" s="407">
        <v>0</v>
      </c>
      <c r="BO36" s="407">
        <v>0</v>
      </c>
      <c r="BP36" s="407">
        <v>0</v>
      </c>
      <c r="BQ36" s="407">
        <v>0.5554358936403071</v>
      </c>
      <c r="BR36" s="407">
        <v>0</v>
      </c>
      <c r="BS36" s="407">
        <v>0</v>
      </c>
      <c r="BT36" s="407">
        <v>0.37352699426211178</v>
      </c>
      <c r="BU36" s="407">
        <v>0</v>
      </c>
      <c r="BV36" s="407">
        <v>0.31641550552740194</v>
      </c>
      <c r="BW36" s="407">
        <v>0</v>
      </c>
      <c r="BX36" s="407">
        <v>0.26246532310684584</v>
      </c>
      <c r="BY36" s="407">
        <v>0</v>
      </c>
      <c r="BZ36" s="407">
        <v>0</v>
      </c>
      <c r="CA36" s="407">
        <v>0</v>
      </c>
      <c r="CB36" s="407">
        <v>0</v>
      </c>
      <c r="CC36" s="407">
        <v>0</v>
      </c>
      <c r="CD36" s="407">
        <v>0</v>
      </c>
      <c r="CE36" s="407">
        <v>0</v>
      </c>
      <c r="CF36" s="407">
        <v>0</v>
      </c>
      <c r="CG36" s="407">
        <v>0</v>
      </c>
      <c r="CH36" s="407">
        <v>0</v>
      </c>
      <c r="CI36" s="407">
        <v>0</v>
      </c>
      <c r="CJ36" s="407">
        <v>0</v>
      </c>
      <c r="CK36" s="407">
        <v>0</v>
      </c>
      <c r="CL36" s="407">
        <v>0</v>
      </c>
      <c r="CM36" s="407">
        <v>0</v>
      </c>
      <c r="CN36" s="407">
        <v>0</v>
      </c>
      <c r="CO36" s="401"/>
      <c r="CP36" s="401"/>
      <c r="CQ36" s="401"/>
      <c r="CR36" s="401"/>
    </row>
    <row r="37" spans="1:96" ht="17.25" thickBot="1" x14ac:dyDescent="0.35">
      <c r="A37" s="435"/>
      <c r="B37" s="409" t="s">
        <v>644</v>
      </c>
      <c r="C37" s="426">
        <v>0</v>
      </c>
      <c r="D37" s="426">
        <v>0</v>
      </c>
      <c r="E37" s="426">
        <v>0</v>
      </c>
      <c r="F37" s="426">
        <v>0</v>
      </c>
      <c r="G37" s="426">
        <v>0</v>
      </c>
      <c r="H37" s="426">
        <v>0</v>
      </c>
      <c r="I37" s="426">
        <v>0</v>
      </c>
      <c r="J37" s="426">
        <v>0</v>
      </c>
      <c r="K37" s="426">
        <v>0</v>
      </c>
      <c r="L37" s="426">
        <v>0</v>
      </c>
      <c r="M37" s="426">
        <v>0</v>
      </c>
      <c r="N37" s="426">
        <v>0</v>
      </c>
      <c r="O37" s="426">
        <v>0</v>
      </c>
      <c r="P37" s="426">
        <v>0</v>
      </c>
      <c r="Q37" s="426">
        <v>0</v>
      </c>
      <c r="R37" s="375">
        <v>0</v>
      </c>
      <c r="S37" s="430">
        <v>0</v>
      </c>
      <c r="T37" s="430">
        <v>0</v>
      </c>
      <c r="U37" s="430">
        <v>0</v>
      </c>
      <c r="V37" s="430">
        <v>0</v>
      </c>
      <c r="W37" s="436">
        <v>0</v>
      </c>
      <c r="X37" s="436">
        <v>0</v>
      </c>
      <c r="Y37" s="436">
        <v>0</v>
      </c>
      <c r="Z37" s="436">
        <v>0</v>
      </c>
      <c r="AA37" s="436">
        <v>0</v>
      </c>
      <c r="AB37" s="436">
        <v>0</v>
      </c>
      <c r="AC37" s="436">
        <v>0</v>
      </c>
      <c r="AD37" s="436">
        <v>0</v>
      </c>
      <c r="AE37" s="436">
        <v>0</v>
      </c>
      <c r="AF37" s="437">
        <v>0</v>
      </c>
      <c r="AG37" s="438">
        <v>0</v>
      </c>
      <c r="AH37" s="438">
        <v>0</v>
      </c>
      <c r="AI37" s="438">
        <v>0</v>
      </c>
      <c r="AJ37" s="438">
        <v>0</v>
      </c>
      <c r="AK37" s="438">
        <v>0</v>
      </c>
      <c r="AL37" s="438">
        <v>0</v>
      </c>
      <c r="AM37" s="438">
        <v>0</v>
      </c>
      <c r="AN37" s="438">
        <v>0</v>
      </c>
      <c r="AO37" s="438">
        <v>0</v>
      </c>
      <c r="AP37" s="438">
        <v>0</v>
      </c>
      <c r="AQ37" s="438">
        <v>0</v>
      </c>
      <c r="AR37" s="438">
        <v>0</v>
      </c>
      <c r="AS37" s="438">
        <v>0</v>
      </c>
      <c r="AT37" s="438">
        <v>0</v>
      </c>
      <c r="AU37" s="414">
        <v>0</v>
      </c>
      <c r="AV37" s="414">
        <v>0</v>
      </c>
      <c r="AW37" s="414">
        <v>0</v>
      </c>
      <c r="AX37" s="414">
        <v>0</v>
      </c>
      <c r="AY37" s="414">
        <v>0</v>
      </c>
      <c r="AZ37" s="414">
        <v>0</v>
      </c>
      <c r="BA37" s="414">
        <v>0</v>
      </c>
      <c r="BB37" s="414">
        <v>0</v>
      </c>
      <c r="BC37" s="414">
        <v>0</v>
      </c>
      <c r="BD37" s="414">
        <v>0</v>
      </c>
      <c r="BE37" s="414">
        <v>0</v>
      </c>
      <c r="BF37" s="414">
        <v>0</v>
      </c>
      <c r="BG37" s="414">
        <v>0</v>
      </c>
      <c r="BH37" s="414">
        <v>0.213672450974492</v>
      </c>
      <c r="BI37" s="414">
        <v>0</v>
      </c>
      <c r="BJ37" s="414">
        <v>0</v>
      </c>
      <c r="BK37" s="414">
        <v>0</v>
      </c>
      <c r="BL37" s="414">
        <v>0</v>
      </c>
      <c r="BM37" s="414">
        <v>0</v>
      </c>
      <c r="BN37" s="414">
        <v>0</v>
      </c>
      <c r="BO37" s="414">
        <v>0</v>
      </c>
      <c r="BP37" s="414">
        <v>0</v>
      </c>
      <c r="BQ37" s="414">
        <v>0</v>
      </c>
      <c r="BR37" s="414">
        <v>0</v>
      </c>
      <c r="BS37" s="414">
        <v>0</v>
      </c>
      <c r="BT37" s="414">
        <v>0</v>
      </c>
      <c r="BU37" s="414">
        <v>0</v>
      </c>
      <c r="BV37" s="414">
        <v>0</v>
      </c>
      <c r="BW37" s="414">
        <v>0</v>
      </c>
      <c r="BX37" s="414">
        <v>0</v>
      </c>
      <c r="BY37" s="414">
        <v>0</v>
      </c>
      <c r="BZ37" s="414">
        <v>0</v>
      </c>
      <c r="CA37" s="414">
        <v>0</v>
      </c>
      <c r="CB37" s="414">
        <v>0</v>
      </c>
      <c r="CC37" s="414">
        <v>0</v>
      </c>
      <c r="CD37" s="414">
        <v>0</v>
      </c>
      <c r="CE37" s="414">
        <v>0</v>
      </c>
      <c r="CF37" s="414">
        <v>0</v>
      </c>
      <c r="CG37" s="414">
        <v>0</v>
      </c>
      <c r="CH37" s="414">
        <v>0</v>
      </c>
      <c r="CI37" s="414">
        <v>0.47177857975578374</v>
      </c>
      <c r="CJ37" s="414">
        <v>0</v>
      </c>
      <c r="CK37" s="414">
        <v>0</v>
      </c>
      <c r="CL37" s="414">
        <v>0</v>
      </c>
      <c r="CM37" s="414">
        <v>0</v>
      </c>
      <c r="CN37" s="414">
        <v>0</v>
      </c>
      <c r="CO37" s="401"/>
      <c r="CP37" s="401"/>
      <c r="CQ37" s="401"/>
      <c r="CR37" s="401"/>
    </row>
    <row r="38" spans="1:96" ht="17.25" thickBot="1" x14ac:dyDescent="0.35">
      <c r="A38" s="415"/>
      <c r="B38" s="416" t="s">
        <v>662</v>
      </c>
      <c r="C38" s="417">
        <v>334.88648081526691</v>
      </c>
      <c r="D38" s="417">
        <v>8.7601427590511722</v>
      </c>
      <c r="E38" s="417">
        <v>394.28974506791479</v>
      </c>
      <c r="F38" s="417">
        <v>17.203871293365157</v>
      </c>
      <c r="G38" s="417">
        <v>367.75350521502997</v>
      </c>
      <c r="H38" s="417">
        <v>4.7924009355785442</v>
      </c>
      <c r="I38" s="417">
        <v>268.36206003582259</v>
      </c>
      <c r="J38" s="417">
        <v>9.4201172598437974</v>
      </c>
      <c r="K38" s="417">
        <v>249.81750968225415</v>
      </c>
      <c r="L38" s="417">
        <v>21.712707676584692</v>
      </c>
      <c r="M38" s="417">
        <v>206.60226386111552</v>
      </c>
      <c r="N38" s="417">
        <v>3.895074234976855</v>
      </c>
      <c r="O38" s="417">
        <v>248.44264440024978</v>
      </c>
      <c r="P38" s="417">
        <v>7.2731451684254997</v>
      </c>
      <c r="Q38" s="417">
        <v>228.03754210954537</v>
      </c>
      <c r="R38" s="419">
        <v>1.1842642450179004</v>
      </c>
      <c r="S38" s="439">
        <v>213.92077468175177</v>
      </c>
      <c r="T38" s="439">
        <v>2.3635099337771375</v>
      </c>
      <c r="U38" s="439">
        <v>203.41426809553406</v>
      </c>
      <c r="V38" s="439">
        <v>2.7642111083056236</v>
      </c>
      <c r="W38" s="420">
        <v>137.04874653432145</v>
      </c>
      <c r="X38" s="420">
        <v>3.2698691866421261</v>
      </c>
      <c r="Y38" s="420">
        <v>137.11669372114548</v>
      </c>
      <c r="Z38" s="420">
        <v>2.4344126216390656</v>
      </c>
      <c r="AA38" s="420">
        <v>148.55518026588976</v>
      </c>
      <c r="AB38" s="420">
        <v>8.8744636281830047</v>
      </c>
      <c r="AC38" s="420">
        <v>198.92992247584738</v>
      </c>
      <c r="AD38" s="420">
        <v>0.48088174148417956</v>
      </c>
      <c r="AE38" s="420">
        <v>288.73605071471519</v>
      </c>
      <c r="AF38" s="440">
        <v>6.5519299145359646</v>
      </c>
      <c r="AG38" s="422">
        <v>316.14429484567046</v>
      </c>
      <c r="AH38" s="422">
        <v>1.124289144004367</v>
      </c>
      <c r="AI38" s="422">
        <v>307.77188080391198</v>
      </c>
      <c r="AJ38" s="422">
        <v>1.4199076106800868</v>
      </c>
      <c r="AK38" s="422">
        <v>51.772794009139659</v>
      </c>
      <c r="AL38" s="422">
        <v>23.357327037097029</v>
      </c>
      <c r="AM38" s="422">
        <v>362.45457413650905</v>
      </c>
      <c r="AN38" s="422">
        <v>1.9202752335907354</v>
      </c>
      <c r="AO38" s="422">
        <v>274.22280724642565</v>
      </c>
      <c r="AP38" s="422">
        <v>3.2779402194687051</v>
      </c>
      <c r="AQ38" s="422">
        <v>132.48979871850869</v>
      </c>
      <c r="AR38" s="422">
        <v>1.334762396808012</v>
      </c>
      <c r="AS38" s="422">
        <v>86.380064452428229</v>
      </c>
      <c r="AT38" s="422">
        <v>3.9457911189792387</v>
      </c>
      <c r="AU38" s="423">
        <v>59.757577914346513</v>
      </c>
      <c r="AV38" s="423">
        <v>5.2811631378890436</v>
      </c>
      <c r="AW38" s="423">
        <v>91.390372779993015</v>
      </c>
      <c r="AX38" s="423">
        <v>2.3243661204935382</v>
      </c>
      <c r="AY38" s="423">
        <v>113.67199070420646</v>
      </c>
      <c r="AZ38" s="423">
        <v>4.7991150363313837</v>
      </c>
      <c r="BA38" s="423">
        <v>97.366774414032804</v>
      </c>
      <c r="BB38" s="423">
        <v>0.83246823999092168</v>
      </c>
      <c r="BC38" s="423">
        <v>84.638386629550439</v>
      </c>
      <c r="BD38" s="423">
        <v>3.801464561512907</v>
      </c>
      <c r="BE38" s="423">
        <v>61.359288023094415</v>
      </c>
      <c r="BF38" s="423">
        <v>2.4244072288652569</v>
      </c>
      <c r="BG38" s="423">
        <v>61.059005934032463</v>
      </c>
      <c r="BH38" s="423">
        <v>9.2964392627992929</v>
      </c>
      <c r="BI38" s="423">
        <v>88.807657315535067</v>
      </c>
      <c r="BJ38" s="423">
        <v>24.066499390404136</v>
      </c>
      <c r="BK38" s="423">
        <v>59.110937862218314</v>
      </c>
      <c r="BL38" s="423">
        <v>35.737452536441118</v>
      </c>
      <c r="BM38" s="423">
        <v>25.779287578604688</v>
      </c>
      <c r="BN38" s="423">
        <v>19.772721278551021</v>
      </c>
      <c r="BO38" s="423">
        <v>21.006911466514442</v>
      </c>
      <c r="BP38" s="423">
        <v>28.600226645452146</v>
      </c>
      <c r="BQ38" s="423">
        <v>30.273089072004794</v>
      </c>
      <c r="BR38" s="423">
        <v>35.074219825695856</v>
      </c>
      <c r="BS38" s="423">
        <v>48.327478789687106</v>
      </c>
      <c r="BT38" s="423">
        <v>68.863802324811473</v>
      </c>
      <c r="BU38" s="423">
        <v>53.893422694383531</v>
      </c>
      <c r="BV38" s="423">
        <v>46.514556207376998</v>
      </c>
      <c r="BW38" s="423">
        <v>44.227931494530672</v>
      </c>
      <c r="BX38" s="423">
        <v>15.560451131686682</v>
      </c>
      <c r="BY38" s="423">
        <v>36.481144370673455</v>
      </c>
      <c r="BZ38" s="423">
        <v>10.255465936341261</v>
      </c>
      <c r="CA38" s="423">
        <v>47.580632126769331</v>
      </c>
      <c r="CB38" s="423">
        <v>9.7526275182467099</v>
      </c>
      <c r="CC38" s="423">
        <v>40.452974157434376</v>
      </c>
      <c r="CD38" s="423">
        <v>2.1210111895251216</v>
      </c>
      <c r="CE38" s="423">
        <v>57.619277776803763</v>
      </c>
      <c r="CF38" s="423">
        <v>4.8670232651470062</v>
      </c>
      <c r="CG38" s="423">
        <f t="shared" ref="CG38:CN38" si="2">SUM(CG23:CG37)</f>
        <v>65.907465321512916</v>
      </c>
      <c r="CH38" s="423">
        <f t="shared" si="2"/>
        <v>4.7375255549087596</v>
      </c>
      <c r="CI38" s="424">
        <f t="shared" si="2"/>
        <v>53.77284505885482</v>
      </c>
      <c r="CJ38" s="424">
        <f t="shared" si="2"/>
        <v>15.938620466521289</v>
      </c>
      <c r="CK38" s="424">
        <f t="shared" si="2"/>
        <v>62.067599591612911</v>
      </c>
      <c r="CL38" s="424">
        <f t="shared" si="2"/>
        <v>21.238798990145991</v>
      </c>
      <c r="CM38" s="424">
        <f t="shared" si="2"/>
        <v>65.055505848514585</v>
      </c>
      <c r="CN38" s="424">
        <f t="shared" si="2"/>
        <v>21.847921020712821</v>
      </c>
      <c r="CO38" s="401"/>
      <c r="CP38" s="401"/>
      <c r="CQ38" s="401"/>
      <c r="CR38" s="401"/>
    </row>
    <row r="39" spans="1:96" s="382" customFormat="1" ht="17.25" thickBot="1" x14ac:dyDescent="0.35">
      <c r="A39" s="3527" t="s">
        <v>653</v>
      </c>
      <c r="B39" s="3528"/>
      <c r="C39" s="3528"/>
      <c r="D39" s="3528"/>
      <c r="E39" s="3528"/>
      <c r="F39" s="3528"/>
      <c r="G39" s="3528"/>
      <c r="H39" s="3528"/>
      <c r="I39" s="3528"/>
      <c r="J39" s="3528"/>
      <c r="K39" s="3528"/>
      <c r="L39" s="3528"/>
      <c r="M39" s="3528"/>
      <c r="N39" s="3528"/>
      <c r="O39" s="3528"/>
      <c r="P39" s="3528"/>
      <c r="Q39" s="3528"/>
      <c r="R39" s="3528"/>
      <c r="S39" s="3528"/>
      <c r="T39" s="3528"/>
      <c r="U39" s="3528"/>
      <c r="V39" s="3528"/>
      <c r="W39" s="3528"/>
      <c r="X39" s="3528"/>
      <c r="Y39" s="3528"/>
      <c r="Z39" s="3528"/>
      <c r="AA39" s="3528"/>
      <c r="AB39" s="3528"/>
      <c r="AC39" s="3528"/>
      <c r="AD39" s="3528"/>
      <c r="AE39" s="3528"/>
      <c r="AF39" s="3528"/>
      <c r="AG39" s="3528"/>
      <c r="AH39" s="3528"/>
      <c r="AI39" s="3528"/>
      <c r="AJ39" s="3528"/>
      <c r="AK39" s="3528"/>
      <c r="AL39" s="3528"/>
      <c r="AM39" s="3528"/>
      <c r="AN39" s="3528"/>
      <c r="AO39" s="3528"/>
      <c r="AP39" s="3528"/>
      <c r="AQ39" s="3528"/>
      <c r="AR39" s="3528"/>
      <c r="AS39" s="3528"/>
      <c r="AT39" s="3528"/>
      <c r="AU39" s="3528"/>
      <c r="AV39" s="3528"/>
      <c r="AW39" s="3528"/>
      <c r="AX39" s="3528"/>
      <c r="AY39" s="3528"/>
      <c r="AZ39" s="3528"/>
      <c r="BA39" s="3528"/>
      <c r="BB39" s="3528"/>
      <c r="BC39" s="3528"/>
      <c r="BD39" s="3528"/>
      <c r="BE39" s="3528"/>
      <c r="BF39" s="3528"/>
      <c r="BG39" s="3528"/>
      <c r="BH39" s="3528"/>
      <c r="BI39" s="3528"/>
      <c r="BJ39" s="3528"/>
      <c r="BK39" s="3528"/>
      <c r="BL39" s="3528"/>
      <c r="BM39" s="3528"/>
      <c r="BN39" s="3528"/>
      <c r="BO39" s="3528"/>
      <c r="BP39" s="3528"/>
      <c r="BQ39" s="3528"/>
      <c r="BR39" s="3528"/>
      <c r="BS39" s="3528"/>
      <c r="BT39" s="3528"/>
      <c r="BU39" s="3528"/>
      <c r="BV39" s="3528"/>
      <c r="BW39" s="3528"/>
      <c r="BX39" s="3528"/>
      <c r="BY39" s="3528"/>
      <c r="BZ39" s="3528"/>
      <c r="CA39" s="3528"/>
      <c r="CB39" s="3528"/>
      <c r="CC39" s="3528"/>
      <c r="CD39" s="3528"/>
      <c r="CE39" s="3528"/>
      <c r="CF39" s="3528"/>
      <c r="CG39" s="3528"/>
      <c r="CH39" s="3528"/>
      <c r="CI39" s="3528"/>
      <c r="CJ39" s="3528"/>
      <c r="CK39" s="3528"/>
      <c r="CL39" s="3528"/>
      <c r="CM39" s="3528"/>
      <c r="CN39" s="3529"/>
      <c r="CO39" s="71"/>
    </row>
    <row r="40" spans="1:96" ht="16.5" x14ac:dyDescent="0.3">
      <c r="A40" s="425" t="s">
        <v>602</v>
      </c>
      <c r="B40" s="392" t="s">
        <v>603</v>
      </c>
      <c r="C40" s="432">
        <v>1.1006654367020208</v>
      </c>
      <c r="D40" s="432">
        <v>0</v>
      </c>
      <c r="E40" s="432">
        <v>0</v>
      </c>
      <c r="F40" s="432">
        <v>4.3293231654718621E-2</v>
      </c>
      <c r="G40" s="432">
        <v>4.2694163626687952E-2</v>
      </c>
      <c r="H40" s="432">
        <v>0</v>
      </c>
      <c r="I40" s="432">
        <v>0</v>
      </c>
      <c r="J40" s="432">
        <v>0</v>
      </c>
      <c r="K40" s="432">
        <v>10.561347474383373</v>
      </c>
      <c r="L40" s="432">
        <v>0</v>
      </c>
      <c r="M40" s="432">
        <v>7.1009611884094967</v>
      </c>
      <c r="N40" s="432">
        <v>0</v>
      </c>
      <c r="O40" s="432">
        <v>2.8328403837363796</v>
      </c>
      <c r="P40" s="432">
        <v>3.3015502962995172E-2</v>
      </c>
      <c r="Q40" s="432">
        <v>1.3628699516037615</v>
      </c>
      <c r="R40" s="432">
        <v>0</v>
      </c>
      <c r="S40" s="429">
        <v>0.63820627923430917</v>
      </c>
      <c r="T40" s="429">
        <v>0</v>
      </c>
      <c r="U40" s="429">
        <v>1.2561240054795779</v>
      </c>
      <c r="V40" s="429">
        <v>0</v>
      </c>
      <c r="W40" s="429">
        <v>0.61138072244487274</v>
      </c>
      <c r="X40" s="429">
        <v>0</v>
      </c>
      <c r="Y40" s="429">
        <v>0.56957106043941652</v>
      </c>
      <c r="Z40" s="429">
        <v>5.2027518445214915E-2</v>
      </c>
      <c r="AA40" s="429">
        <v>0.57368177398619336</v>
      </c>
      <c r="AB40" s="429">
        <v>1.1814939486659102</v>
      </c>
      <c r="AC40" s="429">
        <v>0.83674263502663915</v>
      </c>
      <c r="AD40" s="429">
        <v>0</v>
      </c>
      <c r="AE40" s="429">
        <v>0</v>
      </c>
      <c r="AF40" s="429">
        <v>8.4780560486595533E-2</v>
      </c>
      <c r="AG40" s="429">
        <v>0.94860431954004243</v>
      </c>
      <c r="AH40" s="429">
        <v>0</v>
      </c>
      <c r="AI40" s="429">
        <v>0.49667755397336144</v>
      </c>
      <c r="AJ40" s="429">
        <v>0</v>
      </c>
      <c r="AK40" s="429">
        <v>0.29270625304985126</v>
      </c>
      <c r="AL40" s="429">
        <v>4.1332880410739632E-2</v>
      </c>
      <c r="AM40" s="429">
        <v>0.27852083135008904</v>
      </c>
      <c r="AN40" s="429">
        <v>0</v>
      </c>
      <c r="AO40" s="429">
        <v>1.0524595875105625</v>
      </c>
      <c r="AP40" s="429">
        <v>0</v>
      </c>
      <c r="AQ40" s="429">
        <v>0.24313750361289391</v>
      </c>
      <c r="AR40" s="429">
        <v>0.20681951087988631</v>
      </c>
      <c r="AS40" s="429">
        <v>0.24985340779976359</v>
      </c>
      <c r="AT40" s="429">
        <v>0</v>
      </c>
      <c r="AU40" s="400">
        <v>0.24776135855977757</v>
      </c>
      <c r="AV40" s="400">
        <v>0</v>
      </c>
      <c r="AW40" s="400">
        <v>0</v>
      </c>
      <c r="AX40" s="400">
        <v>0</v>
      </c>
      <c r="AY40" s="400">
        <v>0.11980427438275967</v>
      </c>
      <c r="AZ40" s="400">
        <v>0</v>
      </c>
      <c r="BA40" s="400">
        <v>0</v>
      </c>
      <c r="BB40" s="400">
        <v>0</v>
      </c>
      <c r="BC40" s="400">
        <v>0.44882641441562293</v>
      </c>
      <c r="BD40" s="400">
        <v>0</v>
      </c>
      <c r="BE40" s="400">
        <v>0</v>
      </c>
      <c r="BF40" s="400">
        <v>0</v>
      </c>
      <c r="BG40" s="400">
        <v>0.73760819392713239</v>
      </c>
      <c r="BH40" s="400">
        <v>0</v>
      </c>
      <c r="BI40" s="400">
        <v>8.3708049064114706E-2</v>
      </c>
      <c r="BJ40" s="400">
        <v>0</v>
      </c>
      <c r="BK40" s="400">
        <v>0.17775061090278532</v>
      </c>
      <c r="BL40" s="400">
        <v>3.0121396459666386E-2</v>
      </c>
      <c r="BM40" s="400">
        <v>0</v>
      </c>
      <c r="BN40" s="400">
        <v>0</v>
      </c>
      <c r="BO40" s="400">
        <v>0</v>
      </c>
      <c r="BP40" s="400">
        <v>0</v>
      </c>
      <c r="BQ40" s="400">
        <v>0</v>
      </c>
      <c r="BR40" s="400">
        <v>0</v>
      </c>
      <c r="BS40" s="400">
        <v>0</v>
      </c>
      <c r="BT40" s="400">
        <v>0</v>
      </c>
      <c r="BU40" s="400">
        <v>0</v>
      </c>
      <c r="BV40" s="400">
        <v>0</v>
      </c>
      <c r="BW40" s="400">
        <v>0</v>
      </c>
      <c r="BX40" s="400">
        <v>0</v>
      </c>
      <c r="BY40" s="400">
        <v>1.5059911123235075</v>
      </c>
      <c r="BZ40" s="400">
        <v>0</v>
      </c>
      <c r="CA40" s="400">
        <v>0</v>
      </c>
      <c r="CB40" s="400">
        <v>0</v>
      </c>
      <c r="CC40" s="400">
        <v>0</v>
      </c>
      <c r="CD40" s="400">
        <v>0</v>
      </c>
      <c r="CE40" s="400">
        <v>4.1620981866531022</v>
      </c>
      <c r="CF40" s="400">
        <v>0</v>
      </c>
      <c r="CG40" s="400">
        <v>1.8729954169617526</v>
      </c>
      <c r="CH40" s="400">
        <v>0</v>
      </c>
      <c r="CI40" s="400">
        <v>0</v>
      </c>
      <c r="CJ40" s="400">
        <v>0</v>
      </c>
      <c r="CK40" s="400">
        <v>1.3852900086152697</v>
      </c>
      <c r="CL40" s="400">
        <v>0</v>
      </c>
      <c r="CM40" s="400">
        <v>0</v>
      </c>
      <c r="CN40" s="400">
        <v>0</v>
      </c>
      <c r="CO40" s="401"/>
      <c r="CP40" s="401"/>
      <c r="CQ40" s="401"/>
      <c r="CR40" s="401"/>
    </row>
    <row r="41" spans="1:96" ht="16.5" x14ac:dyDescent="0.3">
      <c r="A41" s="391" t="s">
        <v>606</v>
      </c>
      <c r="B41" s="402" t="s">
        <v>607</v>
      </c>
      <c r="C41" s="432">
        <v>0</v>
      </c>
      <c r="D41" s="432">
        <v>0.2730530978347695</v>
      </c>
      <c r="E41" s="432">
        <v>0</v>
      </c>
      <c r="F41" s="432">
        <v>5.5688014542201972E-2</v>
      </c>
      <c r="G41" s="432">
        <v>0</v>
      </c>
      <c r="H41" s="432">
        <v>1.3271580778176602</v>
      </c>
      <c r="I41" s="432">
        <v>8.9401787065877536E-2</v>
      </c>
      <c r="J41" s="432">
        <v>0.53954474997459467</v>
      </c>
      <c r="K41" s="432">
        <v>3.7323551899837902E-2</v>
      </c>
      <c r="L41" s="432">
        <v>0.51009160544827981</v>
      </c>
      <c r="M41" s="432">
        <v>0.10010630441427598</v>
      </c>
      <c r="N41" s="432">
        <v>0.26161998704886746</v>
      </c>
      <c r="O41" s="432">
        <v>0</v>
      </c>
      <c r="P41" s="432">
        <v>0</v>
      </c>
      <c r="Q41" s="432">
        <v>0</v>
      </c>
      <c r="R41" s="432">
        <v>0</v>
      </c>
      <c r="S41" s="432">
        <v>0</v>
      </c>
      <c r="T41" s="432">
        <v>0</v>
      </c>
      <c r="U41" s="432">
        <v>0</v>
      </c>
      <c r="V41" s="432">
        <v>0</v>
      </c>
      <c r="W41" s="432">
        <v>0</v>
      </c>
      <c r="X41" s="432">
        <v>0</v>
      </c>
      <c r="Y41" s="432">
        <v>0</v>
      </c>
      <c r="Z41" s="432">
        <v>0</v>
      </c>
      <c r="AA41" s="432">
        <v>0</v>
      </c>
      <c r="AB41" s="432">
        <v>0</v>
      </c>
      <c r="AC41" s="432">
        <v>0</v>
      </c>
      <c r="AD41" s="432">
        <v>0</v>
      </c>
      <c r="AE41" s="432">
        <v>0</v>
      </c>
      <c r="AF41" s="432">
        <v>0</v>
      </c>
      <c r="AG41" s="432">
        <v>0</v>
      </c>
      <c r="AH41" s="432">
        <v>0</v>
      </c>
      <c r="AI41" s="432">
        <v>0.18917944445261467</v>
      </c>
      <c r="AJ41" s="432">
        <v>0</v>
      </c>
      <c r="AK41" s="432">
        <v>0</v>
      </c>
      <c r="AL41" s="432">
        <v>0.21744354338065125</v>
      </c>
      <c r="AM41" s="432">
        <v>0.18698145252440854</v>
      </c>
      <c r="AN41" s="432">
        <v>2.3925663074212116</v>
      </c>
      <c r="AO41" s="432">
        <v>0</v>
      </c>
      <c r="AP41" s="432">
        <v>0.16493696204500452</v>
      </c>
      <c r="AQ41" s="432">
        <v>0</v>
      </c>
      <c r="AR41" s="432">
        <v>0</v>
      </c>
      <c r="AS41" s="432">
        <v>0</v>
      </c>
      <c r="AT41" s="432">
        <v>1.781073497547909</v>
      </c>
      <c r="AU41" s="407">
        <v>0</v>
      </c>
      <c r="AV41" s="407">
        <v>0</v>
      </c>
      <c r="AW41" s="407">
        <v>0</v>
      </c>
      <c r="AX41" s="407">
        <v>0</v>
      </c>
      <c r="AY41" s="407">
        <v>0.15590833424430325</v>
      </c>
      <c r="AZ41" s="407">
        <v>0</v>
      </c>
      <c r="BA41" s="407">
        <v>0.160806889066647</v>
      </c>
      <c r="BB41" s="407">
        <v>0</v>
      </c>
      <c r="BC41" s="407">
        <v>0</v>
      </c>
      <c r="BD41" s="407">
        <v>0</v>
      </c>
      <c r="BE41" s="407">
        <v>0</v>
      </c>
      <c r="BF41" s="407">
        <v>0</v>
      </c>
      <c r="BG41" s="407">
        <v>0</v>
      </c>
      <c r="BH41" s="407">
        <v>0</v>
      </c>
      <c r="BI41" s="407">
        <v>0</v>
      </c>
      <c r="BJ41" s="407">
        <v>0</v>
      </c>
      <c r="BK41" s="407">
        <v>0</v>
      </c>
      <c r="BL41" s="407">
        <v>0</v>
      </c>
      <c r="BM41" s="407">
        <v>0</v>
      </c>
      <c r="BN41" s="407">
        <v>0</v>
      </c>
      <c r="BO41" s="407">
        <v>0</v>
      </c>
      <c r="BP41" s="407">
        <v>0</v>
      </c>
      <c r="BQ41" s="407">
        <v>0</v>
      </c>
      <c r="BR41" s="407">
        <v>1.3008050226879755</v>
      </c>
      <c r="BS41" s="407">
        <v>0</v>
      </c>
      <c r="BT41" s="407">
        <v>0.65336824412662975</v>
      </c>
      <c r="BU41" s="407">
        <v>3.4669918710446231E-2</v>
      </c>
      <c r="BV41" s="407">
        <v>0</v>
      </c>
      <c r="BW41" s="407">
        <v>0</v>
      </c>
      <c r="BX41" s="407">
        <v>0</v>
      </c>
      <c r="BY41" s="407">
        <v>0</v>
      </c>
      <c r="BZ41" s="407">
        <v>0</v>
      </c>
      <c r="CA41" s="407">
        <v>0</v>
      </c>
      <c r="CB41" s="407">
        <v>0</v>
      </c>
      <c r="CC41" s="407">
        <v>0</v>
      </c>
      <c r="CD41" s="407">
        <v>1.3622114192339172</v>
      </c>
      <c r="CE41" s="407">
        <v>0</v>
      </c>
      <c r="CF41" s="407">
        <v>1.2276106618859139</v>
      </c>
      <c r="CG41" s="407">
        <v>0</v>
      </c>
      <c r="CH41" s="407">
        <v>2.6183516586672817</v>
      </c>
      <c r="CI41" s="407">
        <v>0</v>
      </c>
      <c r="CJ41" s="407">
        <v>4.1710245191615458</v>
      </c>
      <c r="CK41" s="407">
        <v>4.077118308612941</v>
      </c>
      <c r="CL41" s="407">
        <v>3.7208836472861897</v>
      </c>
      <c r="CM41" s="407">
        <v>0</v>
      </c>
      <c r="CN41" s="407">
        <v>1.9420134353424146</v>
      </c>
      <c r="CO41" s="401"/>
      <c r="CP41" s="401"/>
      <c r="CQ41" s="401"/>
      <c r="CR41" s="401"/>
    </row>
    <row r="42" spans="1:96" s="382" customFormat="1" ht="16.5" x14ac:dyDescent="0.3">
      <c r="A42" s="391" t="s">
        <v>608</v>
      </c>
      <c r="B42" s="402" t="s">
        <v>609</v>
      </c>
      <c r="C42" s="432"/>
      <c r="D42" s="432"/>
      <c r="E42" s="432"/>
      <c r="F42" s="432"/>
      <c r="G42" s="432"/>
      <c r="H42" s="432"/>
      <c r="I42" s="432"/>
      <c r="J42" s="432"/>
      <c r="K42" s="432"/>
      <c r="L42" s="432"/>
      <c r="M42" s="432"/>
      <c r="N42" s="432"/>
      <c r="O42" s="432"/>
      <c r="P42" s="432"/>
      <c r="Q42" s="432"/>
      <c r="R42" s="432"/>
      <c r="S42" s="432"/>
      <c r="T42" s="432"/>
      <c r="U42" s="432"/>
      <c r="V42" s="432"/>
      <c r="W42" s="432"/>
      <c r="X42" s="432"/>
      <c r="Y42" s="432"/>
      <c r="Z42" s="432"/>
      <c r="AA42" s="432"/>
      <c r="AB42" s="432"/>
      <c r="AC42" s="432"/>
      <c r="AD42" s="432"/>
      <c r="AE42" s="432">
        <v>0</v>
      </c>
      <c r="AF42" s="432">
        <v>0</v>
      </c>
      <c r="AG42" s="432">
        <v>0</v>
      </c>
      <c r="AH42" s="432">
        <v>0</v>
      </c>
      <c r="AI42" s="432">
        <v>0</v>
      </c>
      <c r="AJ42" s="432">
        <v>0</v>
      </c>
      <c r="AK42" s="432">
        <v>0</v>
      </c>
      <c r="AL42" s="432">
        <v>0</v>
      </c>
      <c r="AM42" s="432">
        <v>0</v>
      </c>
      <c r="AN42" s="432">
        <v>0</v>
      </c>
      <c r="AO42" s="432">
        <v>0</v>
      </c>
      <c r="AP42" s="432">
        <v>0</v>
      </c>
      <c r="AQ42" s="432">
        <v>0</v>
      </c>
      <c r="AR42" s="432">
        <v>0</v>
      </c>
      <c r="AS42" s="432">
        <v>0</v>
      </c>
      <c r="AT42" s="432">
        <v>0</v>
      </c>
      <c r="AU42" s="407">
        <v>0</v>
      </c>
      <c r="AV42" s="407">
        <v>0</v>
      </c>
      <c r="AW42" s="407">
        <v>0</v>
      </c>
      <c r="AX42" s="407">
        <v>0</v>
      </c>
      <c r="AY42" s="407">
        <v>0</v>
      </c>
      <c r="AZ42" s="407">
        <v>0</v>
      </c>
      <c r="BA42" s="407">
        <v>0</v>
      </c>
      <c r="BB42" s="407">
        <v>0</v>
      </c>
      <c r="BC42" s="407">
        <v>0</v>
      </c>
      <c r="BD42" s="407">
        <v>0</v>
      </c>
      <c r="BE42" s="407">
        <v>0</v>
      </c>
      <c r="BF42" s="407">
        <v>0</v>
      </c>
      <c r="BG42" s="407">
        <v>0</v>
      </c>
      <c r="BH42" s="407">
        <v>0</v>
      </c>
      <c r="BI42" s="407">
        <v>0</v>
      </c>
      <c r="BJ42" s="407">
        <v>0</v>
      </c>
      <c r="BK42" s="407">
        <v>0</v>
      </c>
      <c r="BL42" s="407">
        <v>0</v>
      </c>
      <c r="BM42" s="407">
        <v>0</v>
      </c>
      <c r="BN42" s="407">
        <v>0</v>
      </c>
      <c r="BO42" s="407">
        <v>0</v>
      </c>
      <c r="BP42" s="407">
        <v>0</v>
      </c>
      <c r="BQ42" s="407">
        <v>0</v>
      </c>
      <c r="BR42" s="407">
        <v>0</v>
      </c>
      <c r="BS42" s="407">
        <v>0</v>
      </c>
      <c r="BT42" s="407">
        <v>0</v>
      </c>
      <c r="BU42" s="407">
        <v>0</v>
      </c>
      <c r="BV42" s="407">
        <v>0</v>
      </c>
      <c r="BW42" s="407">
        <v>0</v>
      </c>
      <c r="BX42" s="407">
        <v>0</v>
      </c>
      <c r="BY42" s="407">
        <v>0</v>
      </c>
      <c r="BZ42" s="407">
        <v>0</v>
      </c>
      <c r="CA42" s="407">
        <v>0</v>
      </c>
      <c r="CB42" s="407">
        <v>0</v>
      </c>
      <c r="CC42" s="407">
        <v>0</v>
      </c>
      <c r="CD42" s="407">
        <v>0</v>
      </c>
      <c r="CE42" s="407">
        <v>0</v>
      </c>
      <c r="CF42" s="407">
        <v>0</v>
      </c>
      <c r="CG42" s="407">
        <v>0</v>
      </c>
      <c r="CH42" s="407">
        <v>0</v>
      </c>
      <c r="CI42" s="407">
        <v>0</v>
      </c>
      <c r="CJ42" s="407">
        <v>0</v>
      </c>
      <c r="CK42" s="407">
        <v>0</v>
      </c>
      <c r="CL42" s="407">
        <v>0</v>
      </c>
      <c r="CM42" s="407">
        <v>0</v>
      </c>
      <c r="CN42" s="407">
        <v>0</v>
      </c>
      <c r="CO42" s="401"/>
      <c r="CP42" s="401"/>
      <c r="CQ42" s="401"/>
      <c r="CR42" s="401"/>
    </row>
    <row r="43" spans="1:96" s="382" customFormat="1" ht="16.5" x14ac:dyDescent="0.3">
      <c r="A43" s="391" t="s">
        <v>610</v>
      </c>
      <c r="B43" s="402" t="s">
        <v>611</v>
      </c>
      <c r="C43" s="426"/>
      <c r="D43" s="426"/>
      <c r="E43" s="426"/>
      <c r="F43" s="426"/>
      <c r="G43" s="426"/>
      <c r="H43" s="426"/>
      <c r="I43" s="426"/>
      <c r="J43" s="426"/>
      <c r="K43" s="433"/>
      <c r="L43" s="426"/>
      <c r="M43" s="426"/>
      <c r="N43" s="426"/>
      <c r="O43" s="433"/>
      <c r="P43" s="426"/>
      <c r="Q43" s="426"/>
      <c r="R43" s="375"/>
      <c r="S43" s="430"/>
      <c r="T43" s="430"/>
      <c r="U43" s="430"/>
      <c r="V43" s="430"/>
      <c r="W43" s="430"/>
      <c r="X43" s="430"/>
      <c r="Y43" s="430"/>
      <c r="Z43" s="430"/>
      <c r="AA43" s="430"/>
      <c r="AB43" s="430"/>
      <c r="AC43" s="430"/>
      <c r="AD43" s="430"/>
      <c r="AE43" s="430"/>
      <c r="AF43" s="430"/>
      <c r="AG43" s="434"/>
      <c r="AH43" s="432"/>
      <c r="AI43" s="432">
        <v>0</v>
      </c>
      <c r="AJ43" s="432">
        <v>0</v>
      </c>
      <c r="AK43" s="432">
        <v>0</v>
      </c>
      <c r="AL43" s="432">
        <v>0</v>
      </c>
      <c r="AM43" s="432">
        <v>0</v>
      </c>
      <c r="AN43" s="432">
        <v>0</v>
      </c>
      <c r="AO43" s="432">
        <v>0</v>
      </c>
      <c r="AP43" s="432">
        <v>0</v>
      </c>
      <c r="AQ43" s="432">
        <v>0</v>
      </c>
      <c r="AR43" s="432">
        <v>0</v>
      </c>
      <c r="AS43" s="432">
        <v>0</v>
      </c>
      <c r="AT43" s="432">
        <v>0</v>
      </c>
      <c r="AU43" s="407">
        <v>0</v>
      </c>
      <c r="AV43" s="407">
        <v>0</v>
      </c>
      <c r="AW43" s="407">
        <v>0</v>
      </c>
      <c r="AX43" s="407">
        <v>0</v>
      </c>
      <c r="AY43" s="407">
        <v>0</v>
      </c>
      <c r="AZ43" s="407">
        <v>0</v>
      </c>
      <c r="BA43" s="407">
        <v>0</v>
      </c>
      <c r="BB43" s="407">
        <v>0</v>
      </c>
      <c r="BC43" s="407">
        <v>0</v>
      </c>
      <c r="BD43" s="407">
        <v>0</v>
      </c>
      <c r="BE43" s="407">
        <v>0</v>
      </c>
      <c r="BF43" s="407">
        <v>0</v>
      </c>
      <c r="BG43" s="407">
        <v>0</v>
      </c>
      <c r="BH43" s="407">
        <v>0</v>
      </c>
      <c r="BI43" s="407">
        <v>0</v>
      </c>
      <c r="BJ43" s="407">
        <v>0</v>
      </c>
      <c r="BK43" s="407">
        <v>0</v>
      </c>
      <c r="BL43" s="407">
        <v>0</v>
      </c>
      <c r="BM43" s="407">
        <v>0</v>
      </c>
      <c r="BN43" s="407">
        <v>0</v>
      </c>
      <c r="BO43" s="407">
        <v>0</v>
      </c>
      <c r="BP43" s="407">
        <v>0</v>
      </c>
      <c r="BQ43" s="407">
        <v>0</v>
      </c>
      <c r="BR43" s="407">
        <v>0</v>
      </c>
      <c r="BS43" s="407">
        <v>0</v>
      </c>
      <c r="BT43" s="407">
        <v>0</v>
      </c>
      <c r="BU43" s="407">
        <v>0</v>
      </c>
      <c r="BV43" s="407">
        <v>0</v>
      </c>
      <c r="BW43" s="407">
        <v>0</v>
      </c>
      <c r="BX43" s="407">
        <v>0</v>
      </c>
      <c r="BY43" s="407">
        <v>0</v>
      </c>
      <c r="BZ43" s="407">
        <v>0</v>
      </c>
      <c r="CA43" s="407">
        <v>0</v>
      </c>
      <c r="CB43" s="407">
        <v>0</v>
      </c>
      <c r="CC43" s="407">
        <v>0</v>
      </c>
      <c r="CD43" s="407">
        <v>0</v>
      </c>
      <c r="CE43" s="407">
        <v>0</v>
      </c>
      <c r="CF43" s="407">
        <v>0</v>
      </c>
      <c r="CG43" s="407">
        <v>0</v>
      </c>
      <c r="CH43" s="407">
        <v>0</v>
      </c>
      <c r="CI43" s="407">
        <v>0</v>
      </c>
      <c r="CJ43" s="407">
        <v>0</v>
      </c>
      <c r="CK43" s="407">
        <v>0</v>
      </c>
      <c r="CL43" s="407">
        <v>0</v>
      </c>
      <c r="CM43" s="407">
        <v>0</v>
      </c>
      <c r="CN43" s="407">
        <v>0</v>
      </c>
      <c r="CO43" s="401"/>
      <c r="CP43" s="401"/>
      <c r="CQ43" s="401"/>
      <c r="CR43" s="401"/>
    </row>
    <row r="44" spans="1:96" ht="16.5" x14ac:dyDescent="0.3">
      <c r="A44" s="391" t="s">
        <v>612</v>
      </c>
      <c r="B44" s="402" t="s">
        <v>613</v>
      </c>
      <c r="C44" s="432">
        <v>0</v>
      </c>
      <c r="D44" s="432">
        <v>1.8175369056237094</v>
      </c>
      <c r="E44" s="432">
        <v>0</v>
      </c>
      <c r="F44" s="432">
        <v>1.849416274131827</v>
      </c>
      <c r="G44" s="432">
        <v>0.13853434842462997</v>
      </c>
      <c r="H44" s="432">
        <v>0.97793921834311104</v>
      </c>
      <c r="I44" s="432">
        <v>0</v>
      </c>
      <c r="J44" s="432">
        <v>0.95803432431154678</v>
      </c>
      <c r="K44" s="432">
        <v>0</v>
      </c>
      <c r="L44" s="432">
        <v>0.91234075346972032</v>
      </c>
      <c r="M44" s="432">
        <v>0.13232515501842973</v>
      </c>
      <c r="N44" s="432">
        <v>1.8001953664088064</v>
      </c>
      <c r="O44" s="432">
        <v>0</v>
      </c>
      <c r="P44" s="432">
        <v>0.89715349684662593</v>
      </c>
      <c r="Q44" s="432">
        <v>0</v>
      </c>
      <c r="R44" s="432">
        <v>0</v>
      </c>
      <c r="S44" s="432">
        <v>0.12842162979863794</v>
      </c>
      <c r="T44" s="432">
        <v>0</v>
      </c>
      <c r="U44" s="432">
        <v>0</v>
      </c>
      <c r="V44" s="432">
        <v>0</v>
      </c>
      <c r="W44" s="432">
        <v>0</v>
      </c>
      <c r="X44" s="432">
        <v>0</v>
      </c>
      <c r="Y44" s="432">
        <v>0.12668987094564879</v>
      </c>
      <c r="Z44" s="432">
        <v>0</v>
      </c>
      <c r="AA44" s="432">
        <v>0</v>
      </c>
      <c r="AB44" s="432">
        <v>0</v>
      </c>
      <c r="AC44" s="432">
        <v>0</v>
      </c>
      <c r="AD44" s="432">
        <v>0</v>
      </c>
      <c r="AE44" s="432">
        <v>0.13016005693107766</v>
      </c>
      <c r="AF44" s="432">
        <v>0</v>
      </c>
      <c r="AG44" s="432">
        <v>0</v>
      </c>
      <c r="AH44" s="432">
        <v>0</v>
      </c>
      <c r="AI44" s="432">
        <v>0</v>
      </c>
      <c r="AJ44" s="432">
        <v>0</v>
      </c>
      <c r="AK44" s="432">
        <v>0.12653803052950927</v>
      </c>
      <c r="AL44" s="432">
        <v>0</v>
      </c>
      <c r="AM44" s="432">
        <v>0</v>
      </c>
      <c r="AN44" s="432">
        <v>0</v>
      </c>
      <c r="AO44" s="432">
        <v>0</v>
      </c>
      <c r="AP44" s="432">
        <v>0</v>
      </c>
      <c r="AQ44" s="432">
        <v>0</v>
      </c>
      <c r="AR44" s="432">
        <v>0</v>
      </c>
      <c r="AS44" s="432">
        <v>0</v>
      </c>
      <c r="AT44" s="432">
        <v>0</v>
      </c>
      <c r="AU44" s="407">
        <v>0</v>
      </c>
      <c r="AV44" s="407">
        <v>0</v>
      </c>
      <c r="AW44" s="407">
        <v>0.13063843884150811</v>
      </c>
      <c r="AX44" s="407">
        <v>0</v>
      </c>
      <c r="AY44" s="407">
        <v>0</v>
      </c>
      <c r="AZ44" s="407">
        <v>0</v>
      </c>
      <c r="BA44" s="407">
        <v>0</v>
      </c>
      <c r="BB44" s="407">
        <v>0</v>
      </c>
      <c r="BC44" s="407">
        <v>0.12588810633423403</v>
      </c>
      <c r="BD44" s="407">
        <v>0</v>
      </c>
      <c r="BE44" s="407">
        <v>0</v>
      </c>
      <c r="BF44" s="407">
        <v>0</v>
      </c>
      <c r="BG44" s="407">
        <v>0</v>
      </c>
      <c r="BH44" s="407">
        <v>0</v>
      </c>
      <c r="BI44" s="407">
        <v>0</v>
      </c>
      <c r="BJ44" s="407">
        <v>0</v>
      </c>
      <c r="BK44" s="407">
        <v>0</v>
      </c>
      <c r="BL44" s="407">
        <v>0</v>
      </c>
      <c r="BM44" s="407">
        <v>0</v>
      </c>
      <c r="BN44" s="407">
        <v>0</v>
      </c>
      <c r="BO44" s="407">
        <v>0.12792614696777468</v>
      </c>
      <c r="BP44" s="407">
        <v>0</v>
      </c>
      <c r="BQ44" s="407">
        <v>0.1292025346127284</v>
      </c>
      <c r="BR44" s="407">
        <v>0</v>
      </c>
      <c r="BS44" s="407">
        <v>0</v>
      </c>
      <c r="BT44" s="407">
        <v>0</v>
      </c>
      <c r="BU44" s="407">
        <v>0</v>
      </c>
      <c r="BV44" s="407">
        <v>0</v>
      </c>
      <c r="BW44" s="407">
        <v>0.13533009115929864</v>
      </c>
      <c r="BX44" s="407">
        <v>0</v>
      </c>
      <c r="BY44" s="407">
        <v>0</v>
      </c>
      <c r="BZ44" s="407">
        <v>0</v>
      </c>
      <c r="CA44" s="407">
        <v>0</v>
      </c>
      <c r="CB44" s="407">
        <v>0</v>
      </c>
      <c r="CC44" s="407">
        <v>0.13863499280251679</v>
      </c>
      <c r="CD44" s="407">
        <v>0</v>
      </c>
      <c r="CE44" s="407">
        <v>0</v>
      </c>
      <c r="CF44" s="407">
        <v>0</v>
      </c>
      <c r="CG44" s="407">
        <v>0</v>
      </c>
      <c r="CH44" s="407">
        <v>0</v>
      </c>
      <c r="CI44" s="407">
        <v>0.13679928466500621</v>
      </c>
      <c r="CJ44" s="407">
        <v>0</v>
      </c>
      <c r="CK44" s="407">
        <v>0</v>
      </c>
      <c r="CL44" s="407">
        <v>0</v>
      </c>
      <c r="CM44" s="407">
        <v>0</v>
      </c>
      <c r="CN44" s="407">
        <v>0</v>
      </c>
      <c r="CO44" s="401"/>
      <c r="CP44" s="401"/>
      <c r="CQ44" s="401"/>
      <c r="CR44" s="401"/>
    </row>
    <row r="45" spans="1:96" ht="16.5" x14ac:dyDescent="0.3">
      <c r="A45" s="391" t="s">
        <v>614</v>
      </c>
      <c r="B45" s="402" t="s">
        <v>615</v>
      </c>
      <c r="C45" s="432">
        <v>0</v>
      </c>
      <c r="D45" s="432">
        <v>0</v>
      </c>
      <c r="E45" s="432">
        <v>0</v>
      </c>
      <c r="F45" s="432">
        <v>0</v>
      </c>
      <c r="G45" s="432">
        <v>0</v>
      </c>
      <c r="H45" s="432">
        <v>0</v>
      </c>
      <c r="I45" s="432">
        <v>0</v>
      </c>
      <c r="J45" s="432">
        <v>0</v>
      </c>
      <c r="K45" s="432">
        <v>0</v>
      </c>
      <c r="L45" s="432">
        <v>0</v>
      </c>
      <c r="M45" s="432">
        <v>0</v>
      </c>
      <c r="N45" s="432">
        <v>0</v>
      </c>
      <c r="O45" s="432">
        <v>0</v>
      </c>
      <c r="P45" s="432">
        <v>0</v>
      </c>
      <c r="Q45" s="432">
        <v>0</v>
      </c>
      <c r="R45" s="432">
        <v>0</v>
      </c>
      <c r="S45" s="432">
        <v>0</v>
      </c>
      <c r="T45" s="432">
        <v>0</v>
      </c>
      <c r="U45" s="432">
        <v>0</v>
      </c>
      <c r="V45" s="432">
        <v>0</v>
      </c>
      <c r="W45" s="432">
        <v>0</v>
      </c>
      <c r="X45" s="432">
        <v>0</v>
      </c>
      <c r="Y45" s="432">
        <v>0</v>
      </c>
      <c r="Z45" s="432">
        <v>0</v>
      </c>
      <c r="AA45" s="432">
        <v>0</v>
      </c>
      <c r="AB45" s="432">
        <v>0</v>
      </c>
      <c r="AC45" s="432">
        <v>0</v>
      </c>
      <c r="AD45" s="432">
        <v>0</v>
      </c>
      <c r="AE45" s="432">
        <v>0</v>
      </c>
      <c r="AF45" s="432">
        <v>0</v>
      </c>
      <c r="AG45" s="432">
        <v>0</v>
      </c>
      <c r="AH45" s="432">
        <v>0</v>
      </c>
      <c r="AI45" s="432">
        <v>0</v>
      </c>
      <c r="AJ45" s="432">
        <v>0</v>
      </c>
      <c r="AK45" s="432">
        <v>0</v>
      </c>
      <c r="AL45" s="432">
        <v>0</v>
      </c>
      <c r="AM45" s="432">
        <v>0</v>
      </c>
      <c r="AN45" s="432">
        <v>0</v>
      </c>
      <c r="AO45" s="432">
        <v>0</v>
      </c>
      <c r="AP45" s="432">
        <v>0</v>
      </c>
      <c r="AQ45" s="432">
        <v>0</v>
      </c>
      <c r="AR45" s="432">
        <v>0</v>
      </c>
      <c r="AS45" s="432">
        <v>0</v>
      </c>
      <c r="AT45" s="432">
        <v>0</v>
      </c>
      <c r="AU45" s="407">
        <v>0</v>
      </c>
      <c r="AV45" s="407">
        <v>0</v>
      </c>
      <c r="AW45" s="407">
        <v>0</v>
      </c>
      <c r="AX45" s="407">
        <v>0</v>
      </c>
      <c r="AY45" s="407">
        <v>0</v>
      </c>
      <c r="AZ45" s="407">
        <v>0</v>
      </c>
      <c r="BA45" s="407">
        <v>0</v>
      </c>
      <c r="BB45" s="407">
        <v>0</v>
      </c>
      <c r="BC45" s="407">
        <v>0</v>
      </c>
      <c r="BD45" s="407">
        <v>0</v>
      </c>
      <c r="BE45" s="407">
        <v>0</v>
      </c>
      <c r="BF45" s="407">
        <v>0</v>
      </c>
      <c r="BG45" s="407">
        <v>0</v>
      </c>
      <c r="BH45" s="407">
        <v>0</v>
      </c>
      <c r="BI45" s="407">
        <v>0</v>
      </c>
      <c r="BJ45" s="407">
        <v>0</v>
      </c>
      <c r="BK45" s="407">
        <v>0</v>
      </c>
      <c r="BL45" s="407">
        <v>0</v>
      </c>
      <c r="BM45" s="407">
        <v>0</v>
      </c>
      <c r="BN45" s="407">
        <v>0</v>
      </c>
      <c r="BO45" s="407">
        <v>0</v>
      </c>
      <c r="BP45" s="407">
        <v>0</v>
      </c>
      <c r="BQ45" s="407">
        <v>0</v>
      </c>
      <c r="BR45" s="407">
        <v>0</v>
      </c>
      <c r="BS45" s="407">
        <v>0</v>
      </c>
      <c r="BT45" s="407">
        <v>0</v>
      </c>
      <c r="BU45" s="407">
        <v>0</v>
      </c>
      <c r="BV45" s="407">
        <v>0</v>
      </c>
      <c r="BW45" s="407">
        <v>0</v>
      </c>
      <c r="BX45" s="407">
        <v>0</v>
      </c>
      <c r="BY45" s="407">
        <v>0</v>
      </c>
      <c r="BZ45" s="407">
        <v>0</v>
      </c>
      <c r="CA45" s="407">
        <v>0</v>
      </c>
      <c r="CB45" s="407">
        <v>0</v>
      </c>
      <c r="CC45" s="407">
        <v>0</v>
      </c>
      <c r="CD45" s="407">
        <v>0</v>
      </c>
      <c r="CE45" s="407">
        <v>0</v>
      </c>
      <c r="CF45" s="407">
        <v>0</v>
      </c>
      <c r="CG45" s="407">
        <v>0</v>
      </c>
      <c r="CH45" s="407">
        <v>0</v>
      </c>
      <c r="CI45" s="407">
        <v>0</v>
      </c>
      <c r="CJ45" s="407">
        <v>0</v>
      </c>
      <c r="CK45" s="407">
        <v>0</v>
      </c>
      <c r="CL45" s="407">
        <v>0</v>
      </c>
      <c r="CM45" s="407">
        <v>0</v>
      </c>
      <c r="CN45" s="407">
        <v>0</v>
      </c>
      <c r="CO45" s="401"/>
      <c r="CP45" s="401"/>
      <c r="CQ45" s="401"/>
      <c r="CR45" s="401"/>
    </row>
    <row r="46" spans="1:96" ht="16.5" x14ac:dyDescent="0.3">
      <c r="A46" s="391" t="s">
        <v>616</v>
      </c>
      <c r="B46" s="402" t="s">
        <v>617</v>
      </c>
      <c r="C46" s="432">
        <v>0</v>
      </c>
      <c r="D46" s="432">
        <v>0</v>
      </c>
      <c r="E46" s="432">
        <v>0</v>
      </c>
      <c r="F46" s="432">
        <v>0</v>
      </c>
      <c r="G46" s="432">
        <v>0</v>
      </c>
      <c r="H46" s="432">
        <v>0</v>
      </c>
      <c r="I46" s="432">
        <v>0</v>
      </c>
      <c r="J46" s="432">
        <v>0</v>
      </c>
      <c r="K46" s="432">
        <v>0</v>
      </c>
      <c r="L46" s="432">
        <v>0</v>
      </c>
      <c r="M46" s="432">
        <v>0</v>
      </c>
      <c r="N46" s="432">
        <v>0</v>
      </c>
      <c r="O46" s="432">
        <v>0</v>
      </c>
      <c r="P46" s="432">
        <v>0</v>
      </c>
      <c r="Q46" s="432">
        <v>0</v>
      </c>
      <c r="R46" s="432">
        <v>0</v>
      </c>
      <c r="S46" s="432">
        <v>0</v>
      </c>
      <c r="T46" s="432">
        <v>0</v>
      </c>
      <c r="U46" s="432">
        <v>0</v>
      </c>
      <c r="V46" s="432">
        <v>0</v>
      </c>
      <c r="W46" s="432">
        <v>0</v>
      </c>
      <c r="X46" s="432">
        <v>0</v>
      </c>
      <c r="Y46" s="432">
        <v>0</v>
      </c>
      <c r="Z46" s="432">
        <v>0</v>
      </c>
      <c r="AA46" s="432">
        <v>0</v>
      </c>
      <c r="AB46" s="432">
        <v>0</v>
      </c>
      <c r="AC46" s="432">
        <v>0</v>
      </c>
      <c r="AD46" s="432">
        <v>0</v>
      </c>
      <c r="AE46" s="432">
        <v>0</v>
      </c>
      <c r="AF46" s="432">
        <v>0</v>
      </c>
      <c r="AG46" s="432">
        <v>0</v>
      </c>
      <c r="AH46" s="432">
        <v>0</v>
      </c>
      <c r="AI46" s="432">
        <v>0</v>
      </c>
      <c r="AJ46" s="432">
        <v>0</v>
      </c>
      <c r="AK46" s="432">
        <v>0</v>
      </c>
      <c r="AL46" s="432">
        <v>0</v>
      </c>
      <c r="AM46" s="432">
        <v>0</v>
      </c>
      <c r="AN46" s="432">
        <v>0</v>
      </c>
      <c r="AO46" s="432">
        <v>0</v>
      </c>
      <c r="AP46" s="432">
        <v>0</v>
      </c>
      <c r="AQ46" s="432">
        <v>0</v>
      </c>
      <c r="AR46" s="432">
        <v>0</v>
      </c>
      <c r="AS46" s="432">
        <v>0</v>
      </c>
      <c r="AT46" s="432">
        <v>0</v>
      </c>
      <c r="AU46" s="407">
        <v>0</v>
      </c>
      <c r="AV46" s="407">
        <v>0</v>
      </c>
      <c r="AW46" s="407">
        <v>0</v>
      </c>
      <c r="AX46" s="407">
        <v>0</v>
      </c>
      <c r="AY46" s="407">
        <v>0</v>
      </c>
      <c r="AZ46" s="407">
        <v>0</v>
      </c>
      <c r="BA46" s="407">
        <v>0</v>
      </c>
      <c r="BB46" s="407">
        <v>0</v>
      </c>
      <c r="BC46" s="407">
        <v>0</v>
      </c>
      <c r="BD46" s="407">
        <v>0</v>
      </c>
      <c r="BE46" s="407">
        <v>0</v>
      </c>
      <c r="BF46" s="407">
        <v>0</v>
      </c>
      <c r="BG46" s="407">
        <v>0</v>
      </c>
      <c r="BH46" s="407">
        <v>0</v>
      </c>
      <c r="BI46" s="407">
        <v>0</v>
      </c>
      <c r="BJ46" s="407">
        <v>0</v>
      </c>
      <c r="BK46" s="407">
        <v>0</v>
      </c>
      <c r="BL46" s="407">
        <v>0</v>
      </c>
      <c r="BM46" s="407">
        <v>0</v>
      </c>
      <c r="BN46" s="407">
        <v>0</v>
      </c>
      <c r="BO46" s="407">
        <v>0</v>
      </c>
      <c r="BP46" s="407">
        <v>0</v>
      </c>
      <c r="BQ46" s="407">
        <v>0</v>
      </c>
      <c r="BR46" s="407">
        <v>0</v>
      </c>
      <c r="BS46" s="407">
        <v>0</v>
      </c>
      <c r="BT46" s="407">
        <v>0</v>
      </c>
      <c r="BU46" s="407">
        <v>0</v>
      </c>
      <c r="BV46" s="407">
        <v>0</v>
      </c>
      <c r="BW46" s="407">
        <v>0</v>
      </c>
      <c r="BX46" s="407">
        <v>0</v>
      </c>
      <c r="BY46" s="407">
        <v>0</v>
      </c>
      <c r="BZ46" s="407">
        <v>0</v>
      </c>
      <c r="CA46" s="407">
        <v>0</v>
      </c>
      <c r="CB46" s="407">
        <v>0</v>
      </c>
      <c r="CC46" s="407">
        <v>0</v>
      </c>
      <c r="CD46" s="407">
        <v>0</v>
      </c>
      <c r="CE46" s="407">
        <v>0</v>
      </c>
      <c r="CF46" s="407">
        <v>0</v>
      </c>
      <c r="CG46" s="407">
        <v>0</v>
      </c>
      <c r="CH46" s="407">
        <v>0</v>
      </c>
      <c r="CI46" s="407">
        <v>0</v>
      </c>
      <c r="CJ46" s="407">
        <v>0</v>
      </c>
      <c r="CK46" s="407">
        <v>0</v>
      </c>
      <c r="CL46" s="407">
        <v>0</v>
      </c>
      <c r="CM46" s="407">
        <v>0</v>
      </c>
      <c r="CN46" s="407">
        <v>0</v>
      </c>
      <c r="CO46" s="401"/>
      <c r="CP46" s="401"/>
      <c r="CQ46" s="401"/>
      <c r="CR46" s="401"/>
    </row>
    <row r="47" spans="1:96" ht="16.5" x14ac:dyDescent="0.3">
      <c r="A47" s="391" t="s">
        <v>618</v>
      </c>
      <c r="B47" s="402" t="s">
        <v>619</v>
      </c>
      <c r="C47" s="432">
        <v>21.027983750261761</v>
      </c>
      <c r="D47" s="432">
        <v>1.0185091415061704</v>
      </c>
      <c r="E47" s="432">
        <v>11.108133526100824</v>
      </c>
      <c r="F47" s="432">
        <v>0.70283000399305029</v>
      </c>
      <c r="G47" s="432">
        <v>9.8815839595277932</v>
      </c>
      <c r="H47" s="432">
        <v>0</v>
      </c>
      <c r="I47" s="432">
        <v>4.3455045421485003</v>
      </c>
      <c r="J47" s="432">
        <v>0.27050212059223966</v>
      </c>
      <c r="K47" s="432">
        <v>6.6253785901517936</v>
      </c>
      <c r="L47" s="432">
        <v>0</v>
      </c>
      <c r="M47" s="432">
        <v>8.4796924457484835</v>
      </c>
      <c r="N47" s="432">
        <v>0</v>
      </c>
      <c r="O47" s="432">
        <v>3.4971763909762559</v>
      </c>
      <c r="P47" s="432">
        <v>0.66234962068189995</v>
      </c>
      <c r="Q47" s="432">
        <v>4.8063365783203356</v>
      </c>
      <c r="R47" s="432">
        <v>0.74191225978433684</v>
      </c>
      <c r="S47" s="432">
        <v>8.6418250782207497</v>
      </c>
      <c r="T47" s="432">
        <v>0.22207225903057767</v>
      </c>
      <c r="U47" s="432">
        <v>12.059714389813317</v>
      </c>
      <c r="V47" s="432">
        <v>0</v>
      </c>
      <c r="W47" s="432">
        <v>13.256979855873658</v>
      </c>
      <c r="X47" s="432">
        <v>0</v>
      </c>
      <c r="Y47" s="432">
        <v>17.382378475148464</v>
      </c>
      <c r="Z47" s="432">
        <v>0</v>
      </c>
      <c r="AA47" s="432">
        <v>20.057340783011679</v>
      </c>
      <c r="AB47" s="432">
        <v>0</v>
      </c>
      <c r="AC47" s="432">
        <v>14.467755855512761</v>
      </c>
      <c r="AD47" s="432">
        <v>0.17637813958679513</v>
      </c>
      <c r="AE47" s="432">
        <v>22.739310989270667</v>
      </c>
      <c r="AF47" s="432">
        <v>1.327473039011781</v>
      </c>
      <c r="AG47" s="432">
        <v>13.777155157224295</v>
      </c>
      <c r="AH47" s="432">
        <v>0.40860151613395507</v>
      </c>
      <c r="AI47" s="432">
        <v>14.187557095653656</v>
      </c>
      <c r="AJ47" s="432">
        <v>0</v>
      </c>
      <c r="AK47" s="432">
        <v>3.6211568396673623</v>
      </c>
      <c r="AL47" s="432">
        <v>1.7307361416494511</v>
      </c>
      <c r="AM47" s="432">
        <v>7.911869997200963</v>
      </c>
      <c r="AN47" s="432">
        <v>0</v>
      </c>
      <c r="AO47" s="432">
        <v>9.4939474389648613</v>
      </c>
      <c r="AP47" s="432">
        <v>0.12245190738366594</v>
      </c>
      <c r="AQ47" s="432">
        <v>13.332886442823504</v>
      </c>
      <c r="AR47" s="432">
        <v>0</v>
      </c>
      <c r="AS47" s="432">
        <v>17.489005993780115</v>
      </c>
      <c r="AT47" s="432">
        <v>0.18837410318479167</v>
      </c>
      <c r="AU47" s="407">
        <v>7.7110311217445933</v>
      </c>
      <c r="AV47" s="407">
        <v>0.92980134519451751</v>
      </c>
      <c r="AW47" s="407">
        <v>9.0089451189753262</v>
      </c>
      <c r="AX47" s="407">
        <v>1.9242300778615244</v>
      </c>
      <c r="AY47" s="407">
        <v>6.2854017552437007</v>
      </c>
      <c r="AZ47" s="407">
        <v>0.85284647635826905</v>
      </c>
      <c r="BA47" s="407">
        <v>9.1963934095912467</v>
      </c>
      <c r="BB47" s="407">
        <v>2.2244398037078499</v>
      </c>
      <c r="BC47" s="407">
        <v>4.4617792201822759</v>
      </c>
      <c r="BD47" s="407">
        <v>3.0571044242334141E-2</v>
      </c>
      <c r="BE47" s="407">
        <v>3.3216065202767062</v>
      </c>
      <c r="BF47" s="407">
        <v>2.5239721759101452</v>
      </c>
      <c r="BG47" s="407">
        <v>3.6525039450208103</v>
      </c>
      <c r="BH47" s="407">
        <v>2.4600818487929814</v>
      </c>
      <c r="BI47" s="407">
        <v>3.4505965830965817</v>
      </c>
      <c r="BJ47" s="407">
        <v>9.765793448113719</v>
      </c>
      <c r="BK47" s="407">
        <v>1.0119864741592441</v>
      </c>
      <c r="BL47" s="407">
        <v>1.9165683589941431</v>
      </c>
      <c r="BM47" s="407">
        <v>0</v>
      </c>
      <c r="BN47" s="407">
        <v>0.88487870964251836</v>
      </c>
      <c r="BO47" s="407">
        <v>0</v>
      </c>
      <c r="BP47" s="407">
        <v>2.0913897742890373</v>
      </c>
      <c r="BQ47" s="407">
        <v>0</v>
      </c>
      <c r="BR47" s="407">
        <v>4.4575102175068144</v>
      </c>
      <c r="BS47" s="407">
        <v>0</v>
      </c>
      <c r="BT47" s="407">
        <v>1.6185886221937171</v>
      </c>
      <c r="BU47" s="407">
        <v>0</v>
      </c>
      <c r="BV47" s="407">
        <v>7.1615462374549788</v>
      </c>
      <c r="BW47" s="407">
        <v>0</v>
      </c>
      <c r="BX47" s="407">
        <v>0</v>
      </c>
      <c r="BY47" s="407">
        <v>0</v>
      </c>
      <c r="BZ47" s="407">
        <v>1.0138858860183351</v>
      </c>
      <c r="CA47" s="407">
        <v>0</v>
      </c>
      <c r="CB47" s="407">
        <v>5.2755247171087083</v>
      </c>
      <c r="CC47" s="407">
        <v>0</v>
      </c>
      <c r="CD47" s="407">
        <v>2.0274501417016526</v>
      </c>
      <c r="CE47" s="407">
        <v>0</v>
      </c>
      <c r="CF47" s="407">
        <v>0.78351367409338568</v>
      </c>
      <c r="CG47" s="407">
        <v>0.39712405430592912</v>
      </c>
      <c r="CH47" s="407">
        <v>0.995595547926451</v>
      </c>
      <c r="CI47" s="407">
        <v>0.39712405430592912</v>
      </c>
      <c r="CJ47" s="407">
        <v>8.0595382278763221</v>
      </c>
      <c r="CK47" s="407">
        <v>0.39712405430592912</v>
      </c>
      <c r="CL47" s="407">
        <v>0.75847942813234914</v>
      </c>
      <c r="CM47" s="407">
        <v>0.70894173353237544</v>
      </c>
      <c r="CN47" s="407">
        <v>8.0217256950923694</v>
      </c>
      <c r="CO47" s="401"/>
      <c r="CP47" s="401"/>
      <c r="CQ47" s="401"/>
      <c r="CR47" s="401"/>
    </row>
    <row r="48" spans="1:96" ht="16.5" x14ac:dyDescent="0.3">
      <c r="A48" s="391" t="s">
        <v>620</v>
      </c>
      <c r="B48" s="402" t="s">
        <v>621</v>
      </c>
      <c r="C48" s="432">
        <v>0</v>
      </c>
      <c r="D48" s="432">
        <v>0</v>
      </c>
      <c r="E48" s="432">
        <v>0</v>
      </c>
      <c r="F48" s="432">
        <v>0</v>
      </c>
      <c r="G48" s="432">
        <v>0</v>
      </c>
      <c r="H48" s="432">
        <v>0</v>
      </c>
      <c r="I48" s="432">
        <v>0</v>
      </c>
      <c r="J48" s="432">
        <v>0</v>
      </c>
      <c r="K48" s="432">
        <v>0</v>
      </c>
      <c r="L48" s="432">
        <v>0</v>
      </c>
      <c r="M48" s="432">
        <v>0</v>
      </c>
      <c r="N48" s="432">
        <v>0</v>
      </c>
      <c r="O48" s="432">
        <v>0</v>
      </c>
      <c r="P48" s="432">
        <v>0</v>
      </c>
      <c r="Q48" s="432">
        <v>0</v>
      </c>
      <c r="R48" s="432">
        <v>0</v>
      </c>
      <c r="S48" s="432">
        <v>0</v>
      </c>
      <c r="T48" s="432">
        <v>0</v>
      </c>
      <c r="U48" s="432">
        <v>0</v>
      </c>
      <c r="V48" s="432">
        <v>0</v>
      </c>
      <c r="W48" s="432">
        <v>0</v>
      </c>
      <c r="X48" s="432">
        <v>0</v>
      </c>
      <c r="Y48" s="432">
        <v>0</v>
      </c>
      <c r="Z48" s="432">
        <v>0</v>
      </c>
      <c r="AA48" s="432">
        <v>0</v>
      </c>
      <c r="AB48" s="432">
        <v>0</v>
      </c>
      <c r="AC48" s="432">
        <v>0</v>
      </c>
      <c r="AD48" s="432">
        <v>0</v>
      </c>
      <c r="AE48" s="432">
        <v>0</v>
      </c>
      <c r="AF48" s="432">
        <v>0</v>
      </c>
      <c r="AG48" s="432">
        <v>0</v>
      </c>
      <c r="AH48" s="432">
        <v>0</v>
      </c>
      <c r="AI48" s="432">
        <v>0</v>
      </c>
      <c r="AJ48" s="432">
        <v>0</v>
      </c>
      <c r="AK48" s="432">
        <v>0</v>
      </c>
      <c r="AL48" s="432">
        <v>0</v>
      </c>
      <c r="AM48" s="432">
        <v>0</v>
      </c>
      <c r="AN48" s="432">
        <v>0</v>
      </c>
      <c r="AO48" s="432">
        <v>0</v>
      </c>
      <c r="AP48" s="432">
        <v>0</v>
      </c>
      <c r="AQ48" s="432">
        <v>0</v>
      </c>
      <c r="AR48" s="432">
        <v>0</v>
      </c>
      <c r="AS48" s="432">
        <v>0</v>
      </c>
      <c r="AT48" s="432">
        <v>0</v>
      </c>
      <c r="AU48" s="407">
        <v>0</v>
      </c>
      <c r="AV48" s="407">
        <v>0</v>
      </c>
      <c r="AW48" s="407">
        <v>0</v>
      </c>
      <c r="AX48" s="407">
        <v>0</v>
      </c>
      <c r="AY48" s="407">
        <v>0</v>
      </c>
      <c r="AZ48" s="407">
        <v>0</v>
      </c>
      <c r="BA48" s="407">
        <v>0</v>
      </c>
      <c r="BB48" s="407">
        <v>0</v>
      </c>
      <c r="BC48" s="407">
        <v>0</v>
      </c>
      <c r="BD48" s="407">
        <v>0</v>
      </c>
      <c r="BE48" s="407">
        <v>0</v>
      </c>
      <c r="BF48" s="407">
        <v>0</v>
      </c>
      <c r="BG48" s="407">
        <v>0</v>
      </c>
      <c r="BH48" s="407">
        <v>0</v>
      </c>
      <c r="BI48" s="407">
        <v>0</v>
      </c>
      <c r="BJ48" s="407">
        <v>0</v>
      </c>
      <c r="BK48" s="407">
        <v>0</v>
      </c>
      <c r="BL48" s="407">
        <v>0</v>
      </c>
      <c r="BM48" s="407">
        <v>0</v>
      </c>
      <c r="BN48" s="407">
        <v>0</v>
      </c>
      <c r="BO48" s="407">
        <v>0</v>
      </c>
      <c r="BP48" s="407">
        <v>0</v>
      </c>
      <c r="BQ48" s="407">
        <v>0</v>
      </c>
      <c r="BR48" s="407">
        <v>0</v>
      </c>
      <c r="BS48" s="407">
        <v>0</v>
      </c>
      <c r="BT48" s="407">
        <v>0</v>
      </c>
      <c r="BU48" s="407">
        <v>0</v>
      </c>
      <c r="BV48" s="407">
        <v>0</v>
      </c>
      <c r="BW48" s="407">
        <v>0</v>
      </c>
      <c r="BX48" s="407">
        <v>0</v>
      </c>
      <c r="BY48" s="407">
        <v>0</v>
      </c>
      <c r="BZ48" s="407">
        <v>0</v>
      </c>
      <c r="CA48" s="407">
        <v>0</v>
      </c>
      <c r="CB48" s="407">
        <v>0</v>
      </c>
      <c r="CC48" s="407">
        <v>0</v>
      </c>
      <c r="CD48" s="407">
        <v>0</v>
      </c>
      <c r="CE48" s="407">
        <v>0</v>
      </c>
      <c r="CF48" s="407">
        <v>0</v>
      </c>
      <c r="CG48" s="407">
        <v>0</v>
      </c>
      <c r="CH48" s="407">
        <v>0</v>
      </c>
      <c r="CI48" s="407">
        <v>0</v>
      </c>
      <c r="CJ48" s="407">
        <v>0</v>
      </c>
      <c r="CK48" s="407">
        <v>0</v>
      </c>
      <c r="CL48" s="407">
        <v>0</v>
      </c>
      <c r="CM48" s="407">
        <v>0</v>
      </c>
      <c r="CN48" s="407">
        <v>0</v>
      </c>
      <c r="CO48" s="401"/>
      <c r="CP48" s="401"/>
      <c r="CQ48" s="401"/>
      <c r="CR48" s="401"/>
    </row>
    <row r="49" spans="1:96" ht="16.5" x14ac:dyDescent="0.3">
      <c r="A49" s="391" t="s">
        <v>622</v>
      </c>
      <c r="B49" s="402" t="s">
        <v>623</v>
      </c>
      <c r="C49" s="432">
        <v>0.28053888477260008</v>
      </c>
      <c r="D49" s="432">
        <v>1.09786749988049</v>
      </c>
      <c r="E49" s="432">
        <v>1.0148952268774658</v>
      </c>
      <c r="F49" s="432">
        <v>0.1040394814044725</v>
      </c>
      <c r="G49" s="432">
        <v>0.23358894522730164</v>
      </c>
      <c r="H49" s="432">
        <v>0</v>
      </c>
      <c r="I49" s="432">
        <v>0</v>
      </c>
      <c r="J49" s="432">
        <v>0</v>
      </c>
      <c r="K49" s="432">
        <v>0.21965798973335787</v>
      </c>
      <c r="L49" s="432">
        <v>0</v>
      </c>
      <c r="M49" s="432">
        <v>0.43265117945681258</v>
      </c>
      <c r="N49" s="432">
        <v>0</v>
      </c>
      <c r="O49" s="432">
        <v>1.5107633830752305</v>
      </c>
      <c r="P49" s="432">
        <v>0</v>
      </c>
      <c r="Q49" s="432">
        <v>0.41077249328785737</v>
      </c>
      <c r="R49" s="432">
        <v>0.52367828707250652</v>
      </c>
      <c r="S49" s="432">
        <v>1.5747492860777788</v>
      </c>
      <c r="T49" s="432">
        <v>0.54442699955257856</v>
      </c>
      <c r="U49" s="432">
        <v>0.24006349797912874</v>
      </c>
      <c r="V49" s="432">
        <v>8.6570815861484505</v>
      </c>
      <c r="W49" s="432">
        <v>1.2878974444222895</v>
      </c>
      <c r="X49" s="432">
        <v>2.6808062259438059</v>
      </c>
      <c r="Y49" s="432">
        <v>0.31491661803224075</v>
      </c>
      <c r="Z49" s="432">
        <v>1.7777074939669515</v>
      </c>
      <c r="AA49" s="432">
        <v>0.53249055392464251</v>
      </c>
      <c r="AB49" s="432">
        <v>0.24372062756961246</v>
      </c>
      <c r="AC49" s="432">
        <v>3.7630865014281242E-2</v>
      </c>
      <c r="AD49" s="432">
        <v>0</v>
      </c>
      <c r="AE49" s="432">
        <v>0.33150631732187957</v>
      </c>
      <c r="AF49" s="432">
        <v>0.33150631732187957</v>
      </c>
      <c r="AG49" s="432">
        <v>0.86797519184427419</v>
      </c>
      <c r="AH49" s="432">
        <v>0.70743093986301253</v>
      </c>
      <c r="AI49" s="432">
        <v>0.23452092322625034</v>
      </c>
      <c r="AJ49" s="432">
        <v>0</v>
      </c>
      <c r="AK49" s="432">
        <v>0.3174076791088038</v>
      </c>
      <c r="AL49" s="432">
        <v>0.3174076791088038</v>
      </c>
      <c r="AM49" s="432">
        <v>0.44908204202831192</v>
      </c>
      <c r="AN49" s="432">
        <v>0.44908204202831192</v>
      </c>
      <c r="AO49" s="432">
        <v>0</v>
      </c>
      <c r="AP49" s="432">
        <v>0</v>
      </c>
      <c r="AQ49" s="432">
        <v>0.32295069765040918</v>
      </c>
      <c r="AR49" s="432">
        <v>0.32295069765040918</v>
      </c>
      <c r="AS49" s="432">
        <v>1.2100043321842375</v>
      </c>
      <c r="AT49" s="432">
        <v>1.2100043321842375</v>
      </c>
      <c r="AU49" s="407">
        <v>0.24114553222467658</v>
      </c>
      <c r="AV49" s="407">
        <v>0.26691581851760637</v>
      </c>
      <c r="AW49" s="407">
        <v>0.32765078323577324</v>
      </c>
      <c r="AX49" s="407">
        <v>0.32765078323577324</v>
      </c>
      <c r="AY49" s="407">
        <v>0.14416034490678564</v>
      </c>
      <c r="AZ49" s="407">
        <v>0.14416034490678564</v>
      </c>
      <c r="BA49" s="407">
        <v>0</v>
      </c>
      <c r="BB49" s="407">
        <v>0</v>
      </c>
      <c r="BC49" s="407">
        <v>0</v>
      </c>
      <c r="BD49" s="407">
        <v>0</v>
      </c>
      <c r="BE49" s="407">
        <v>3.5656177775618789E-2</v>
      </c>
      <c r="BF49" s="407">
        <v>3.5656177775618789E-2</v>
      </c>
      <c r="BG49" s="407">
        <v>0</v>
      </c>
      <c r="BH49" s="407">
        <v>0</v>
      </c>
      <c r="BI49" s="407">
        <v>0</v>
      </c>
      <c r="BJ49" s="407">
        <v>0</v>
      </c>
      <c r="BK49" s="407">
        <v>0</v>
      </c>
      <c r="BL49" s="407">
        <v>0</v>
      </c>
      <c r="BM49" s="407">
        <v>0</v>
      </c>
      <c r="BN49" s="407">
        <v>0</v>
      </c>
      <c r="BO49" s="407">
        <v>0</v>
      </c>
      <c r="BP49" s="407">
        <v>0</v>
      </c>
      <c r="BQ49" s="407">
        <v>0</v>
      </c>
      <c r="BR49" s="407">
        <v>0</v>
      </c>
      <c r="BS49" s="407">
        <v>0</v>
      </c>
      <c r="BT49" s="407">
        <v>0</v>
      </c>
      <c r="BU49" s="407">
        <v>0</v>
      </c>
      <c r="BV49" s="407">
        <v>0</v>
      </c>
      <c r="BW49" s="407">
        <v>0</v>
      </c>
      <c r="BX49" s="407">
        <v>0</v>
      </c>
      <c r="BY49" s="407">
        <v>0</v>
      </c>
      <c r="BZ49" s="407">
        <v>0</v>
      </c>
      <c r="CA49" s="407">
        <v>0</v>
      </c>
      <c r="CB49" s="407">
        <v>0</v>
      </c>
      <c r="CC49" s="407">
        <v>0</v>
      </c>
      <c r="CD49" s="407">
        <v>0</v>
      </c>
      <c r="CE49" s="407">
        <v>0</v>
      </c>
      <c r="CF49" s="407">
        <v>0</v>
      </c>
      <c r="CG49" s="407">
        <v>0</v>
      </c>
      <c r="CH49" s="407">
        <v>0</v>
      </c>
      <c r="CI49" s="407">
        <v>0</v>
      </c>
      <c r="CJ49" s="407">
        <v>0</v>
      </c>
      <c r="CK49" s="407">
        <v>0</v>
      </c>
      <c r="CL49" s="407">
        <v>0</v>
      </c>
      <c r="CM49" s="407">
        <v>8.847849412203769E-2</v>
      </c>
      <c r="CN49" s="407">
        <v>8.847849412203769E-2</v>
      </c>
      <c r="CO49" s="401"/>
      <c r="CP49" s="401"/>
      <c r="CQ49" s="401"/>
      <c r="CR49" s="401"/>
    </row>
    <row r="50" spans="1:96" s="382" customFormat="1" ht="16.5" x14ac:dyDescent="0.3">
      <c r="A50" s="391" t="s">
        <v>624</v>
      </c>
      <c r="B50" s="402" t="s">
        <v>625</v>
      </c>
      <c r="C50" s="432"/>
      <c r="D50" s="432"/>
      <c r="E50" s="432"/>
      <c r="F50" s="432"/>
      <c r="G50" s="432"/>
      <c r="H50" s="432"/>
      <c r="I50" s="432"/>
      <c r="J50" s="432"/>
      <c r="K50" s="432">
        <v>0</v>
      </c>
      <c r="L50" s="432">
        <v>0</v>
      </c>
      <c r="M50" s="432">
        <v>0</v>
      </c>
      <c r="N50" s="432">
        <v>0</v>
      </c>
      <c r="O50" s="432">
        <v>0</v>
      </c>
      <c r="P50" s="432">
        <v>0</v>
      </c>
      <c r="Q50" s="432">
        <v>0</v>
      </c>
      <c r="R50" s="432">
        <v>0</v>
      </c>
      <c r="S50" s="432">
        <v>0</v>
      </c>
      <c r="T50" s="432">
        <v>0</v>
      </c>
      <c r="U50" s="432">
        <v>0</v>
      </c>
      <c r="V50" s="432">
        <v>0</v>
      </c>
      <c r="W50" s="432">
        <v>0</v>
      </c>
      <c r="X50" s="432">
        <v>0</v>
      </c>
      <c r="Y50" s="432">
        <v>0</v>
      </c>
      <c r="Z50" s="432">
        <v>0</v>
      </c>
      <c r="AA50" s="432">
        <v>0</v>
      </c>
      <c r="AB50" s="432">
        <v>0</v>
      </c>
      <c r="AC50" s="432">
        <v>0</v>
      </c>
      <c r="AD50" s="432">
        <v>0</v>
      </c>
      <c r="AE50" s="432">
        <v>0</v>
      </c>
      <c r="AF50" s="432">
        <v>0</v>
      </c>
      <c r="AG50" s="432">
        <v>0</v>
      </c>
      <c r="AH50" s="432">
        <v>0</v>
      </c>
      <c r="AI50" s="432">
        <v>0</v>
      </c>
      <c r="AJ50" s="432">
        <v>0</v>
      </c>
      <c r="AK50" s="432">
        <v>0</v>
      </c>
      <c r="AL50" s="432">
        <v>0</v>
      </c>
      <c r="AM50" s="432">
        <v>0</v>
      </c>
      <c r="AN50" s="432">
        <v>0</v>
      </c>
      <c r="AO50" s="432">
        <v>0</v>
      </c>
      <c r="AP50" s="432">
        <v>0</v>
      </c>
      <c r="AQ50" s="432">
        <v>0</v>
      </c>
      <c r="AR50" s="432">
        <v>0</v>
      </c>
      <c r="AS50" s="432">
        <v>0</v>
      </c>
      <c r="AT50" s="432">
        <v>0</v>
      </c>
      <c r="AU50" s="407">
        <v>0</v>
      </c>
      <c r="AV50" s="407">
        <v>0</v>
      </c>
      <c r="AW50" s="407">
        <v>0</v>
      </c>
      <c r="AX50" s="407">
        <v>0</v>
      </c>
      <c r="AY50" s="407">
        <v>0</v>
      </c>
      <c r="AZ50" s="407">
        <v>0</v>
      </c>
      <c r="BA50" s="407">
        <v>0</v>
      </c>
      <c r="BB50" s="407">
        <v>0</v>
      </c>
      <c r="BC50" s="407">
        <v>0</v>
      </c>
      <c r="BD50" s="407">
        <v>0</v>
      </c>
      <c r="BE50" s="407">
        <v>0</v>
      </c>
      <c r="BF50" s="407">
        <v>0</v>
      </c>
      <c r="BG50" s="407">
        <v>0</v>
      </c>
      <c r="BH50" s="407">
        <v>0</v>
      </c>
      <c r="BI50" s="407">
        <v>0</v>
      </c>
      <c r="BJ50" s="407">
        <v>0</v>
      </c>
      <c r="BK50" s="407">
        <v>0</v>
      </c>
      <c r="BL50" s="407">
        <v>0</v>
      </c>
      <c r="BM50" s="407">
        <v>0</v>
      </c>
      <c r="BN50" s="407">
        <v>0</v>
      </c>
      <c r="BO50" s="407">
        <v>0</v>
      </c>
      <c r="BP50" s="407">
        <v>0</v>
      </c>
      <c r="BQ50" s="407">
        <v>0</v>
      </c>
      <c r="BR50" s="407">
        <v>0</v>
      </c>
      <c r="BS50" s="407">
        <v>0</v>
      </c>
      <c r="BT50" s="407">
        <v>0</v>
      </c>
      <c r="BU50" s="407">
        <v>0</v>
      </c>
      <c r="BV50" s="407">
        <v>0</v>
      </c>
      <c r="BW50" s="407">
        <v>0</v>
      </c>
      <c r="BX50" s="407">
        <v>0</v>
      </c>
      <c r="BY50" s="407">
        <v>0</v>
      </c>
      <c r="BZ50" s="407">
        <v>0</v>
      </c>
      <c r="CA50" s="407">
        <v>0</v>
      </c>
      <c r="CB50" s="407">
        <v>0</v>
      </c>
      <c r="CC50" s="407">
        <v>0</v>
      </c>
      <c r="CD50" s="407">
        <v>0</v>
      </c>
      <c r="CE50" s="407">
        <v>0</v>
      </c>
      <c r="CF50" s="407">
        <v>0</v>
      </c>
      <c r="CG50" s="407">
        <v>0</v>
      </c>
      <c r="CH50" s="407">
        <v>0</v>
      </c>
      <c r="CI50" s="407">
        <v>0</v>
      </c>
      <c r="CJ50" s="407">
        <v>0</v>
      </c>
      <c r="CK50" s="407">
        <v>0</v>
      </c>
      <c r="CL50" s="407">
        <v>0</v>
      </c>
      <c r="CM50" s="407">
        <v>0</v>
      </c>
      <c r="CN50" s="407">
        <v>0</v>
      </c>
      <c r="CO50" s="401"/>
      <c r="CP50" s="401"/>
      <c r="CQ50" s="401"/>
      <c r="CR50" s="401"/>
    </row>
    <row r="51" spans="1:96" ht="16.5" x14ac:dyDescent="0.3">
      <c r="A51" s="391" t="s">
        <v>626</v>
      </c>
      <c r="B51" s="402" t="s">
        <v>627</v>
      </c>
      <c r="C51" s="432">
        <v>0</v>
      </c>
      <c r="D51" s="432">
        <v>0</v>
      </c>
      <c r="E51" s="432">
        <v>0</v>
      </c>
      <c r="F51" s="432">
        <v>0</v>
      </c>
      <c r="G51" s="432">
        <v>0</v>
      </c>
      <c r="H51" s="432">
        <v>0</v>
      </c>
      <c r="I51" s="432">
        <v>0</v>
      </c>
      <c r="J51" s="432">
        <v>0</v>
      </c>
      <c r="K51" s="432">
        <v>0</v>
      </c>
      <c r="L51" s="432">
        <v>0</v>
      </c>
      <c r="M51" s="432">
        <v>0</v>
      </c>
      <c r="N51" s="432">
        <v>0</v>
      </c>
      <c r="O51" s="432">
        <v>0</v>
      </c>
      <c r="P51" s="432">
        <v>0</v>
      </c>
      <c r="Q51" s="432">
        <v>0</v>
      </c>
      <c r="R51" s="432">
        <v>0</v>
      </c>
      <c r="S51" s="432">
        <v>0</v>
      </c>
      <c r="T51" s="432">
        <v>0</v>
      </c>
      <c r="U51" s="432">
        <v>0</v>
      </c>
      <c r="V51" s="432">
        <v>0</v>
      </c>
      <c r="W51" s="432">
        <v>0</v>
      </c>
      <c r="X51" s="432">
        <v>0</v>
      </c>
      <c r="Y51" s="432">
        <v>0</v>
      </c>
      <c r="Z51" s="432">
        <v>0</v>
      </c>
      <c r="AA51" s="432">
        <v>0</v>
      </c>
      <c r="AB51" s="432">
        <v>0</v>
      </c>
      <c r="AC51" s="432">
        <v>0</v>
      </c>
      <c r="AD51" s="432">
        <v>0</v>
      </c>
      <c r="AE51" s="432">
        <v>0</v>
      </c>
      <c r="AF51" s="432">
        <v>0</v>
      </c>
      <c r="AG51" s="432">
        <v>0</v>
      </c>
      <c r="AH51" s="432">
        <v>0</v>
      </c>
      <c r="AI51" s="432">
        <v>0</v>
      </c>
      <c r="AJ51" s="432">
        <v>0</v>
      </c>
      <c r="AK51" s="432">
        <v>0</v>
      </c>
      <c r="AL51" s="432">
        <v>0</v>
      </c>
      <c r="AM51" s="432">
        <v>0</v>
      </c>
      <c r="AN51" s="432">
        <v>0</v>
      </c>
      <c r="AO51" s="432">
        <v>0</v>
      </c>
      <c r="AP51" s="432">
        <v>0</v>
      </c>
      <c r="AQ51" s="432">
        <v>0</v>
      </c>
      <c r="AR51" s="432">
        <v>0</v>
      </c>
      <c r="AS51" s="432">
        <v>0</v>
      </c>
      <c r="AT51" s="432">
        <v>0</v>
      </c>
      <c r="AU51" s="407">
        <v>0</v>
      </c>
      <c r="AV51" s="407">
        <v>0</v>
      </c>
      <c r="AW51" s="407">
        <v>0</v>
      </c>
      <c r="AX51" s="407">
        <v>0</v>
      </c>
      <c r="AY51" s="407">
        <v>0</v>
      </c>
      <c r="AZ51" s="407">
        <v>0</v>
      </c>
      <c r="BA51" s="407">
        <v>0</v>
      </c>
      <c r="BB51" s="407">
        <v>0</v>
      </c>
      <c r="BC51" s="407">
        <v>0</v>
      </c>
      <c r="BD51" s="407">
        <v>0</v>
      </c>
      <c r="BE51" s="407">
        <v>0</v>
      </c>
      <c r="BF51" s="407">
        <v>0</v>
      </c>
      <c r="BG51" s="407">
        <v>0</v>
      </c>
      <c r="BH51" s="407">
        <v>0</v>
      </c>
      <c r="BI51" s="407">
        <v>0</v>
      </c>
      <c r="BJ51" s="407">
        <v>0</v>
      </c>
      <c r="BK51" s="407">
        <v>0</v>
      </c>
      <c r="BL51" s="407">
        <v>0</v>
      </c>
      <c r="BM51" s="407">
        <v>0</v>
      </c>
      <c r="BN51" s="407">
        <v>0</v>
      </c>
      <c r="BO51" s="407">
        <v>0</v>
      </c>
      <c r="BP51" s="407">
        <v>0</v>
      </c>
      <c r="BQ51" s="407">
        <v>0</v>
      </c>
      <c r="BR51" s="407">
        <v>0</v>
      </c>
      <c r="BS51" s="407">
        <v>0</v>
      </c>
      <c r="BT51" s="407">
        <v>0</v>
      </c>
      <c r="BU51" s="407">
        <v>0</v>
      </c>
      <c r="BV51" s="407">
        <v>0</v>
      </c>
      <c r="BW51" s="407">
        <v>0</v>
      </c>
      <c r="BX51" s="407">
        <v>0</v>
      </c>
      <c r="BY51" s="407">
        <v>0</v>
      </c>
      <c r="BZ51" s="407">
        <v>0</v>
      </c>
      <c r="CA51" s="407">
        <v>0</v>
      </c>
      <c r="CB51" s="407">
        <v>0</v>
      </c>
      <c r="CC51" s="407">
        <v>0.1103232300867832</v>
      </c>
      <c r="CD51" s="407">
        <v>0</v>
      </c>
      <c r="CE51" s="407">
        <v>0</v>
      </c>
      <c r="CF51" s="407">
        <v>0</v>
      </c>
      <c r="CG51" s="407">
        <v>0</v>
      </c>
      <c r="CH51" s="407">
        <v>0</v>
      </c>
      <c r="CI51" s="407">
        <v>0</v>
      </c>
      <c r="CJ51" s="407">
        <v>0</v>
      </c>
      <c r="CK51" s="407">
        <v>0</v>
      </c>
      <c r="CL51" s="407">
        <v>0.29154306470766289</v>
      </c>
      <c r="CM51" s="407">
        <v>0</v>
      </c>
      <c r="CN51" s="407">
        <v>0</v>
      </c>
      <c r="CO51" s="401"/>
      <c r="CP51" s="401"/>
      <c r="CQ51" s="401"/>
      <c r="CR51" s="401"/>
    </row>
    <row r="52" spans="1:96" ht="16.5" x14ac:dyDescent="0.3">
      <c r="A52" s="391" t="s">
        <v>628</v>
      </c>
      <c r="B52" s="402" t="s">
        <v>629</v>
      </c>
      <c r="C52" s="432">
        <v>0</v>
      </c>
      <c r="D52" s="432">
        <v>0</v>
      </c>
      <c r="E52" s="432">
        <v>0</v>
      </c>
      <c r="F52" s="432">
        <v>0</v>
      </c>
      <c r="G52" s="432">
        <v>0</v>
      </c>
      <c r="H52" s="432">
        <v>0</v>
      </c>
      <c r="I52" s="432">
        <v>0</v>
      </c>
      <c r="J52" s="432">
        <v>0</v>
      </c>
      <c r="K52" s="432">
        <v>0</v>
      </c>
      <c r="L52" s="432">
        <v>0</v>
      </c>
      <c r="M52" s="432">
        <v>0</v>
      </c>
      <c r="N52" s="432">
        <v>0</v>
      </c>
      <c r="O52" s="432">
        <v>0</v>
      </c>
      <c r="P52" s="432">
        <v>0</v>
      </c>
      <c r="Q52" s="432">
        <v>0</v>
      </c>
      <c r="R52" s="432">
        <v>0</v>
      </c>
      <c r="S52" s="432">
        <v>0</v>
      </c>
      <c r="T52" s="432">
        <v>0</v>
      </c>
      <c r="U52" s="432">
        <v>0</v>
      </c>
      <c r="V52" s="432">
        <v>0</v>
      </c>
      <c r="W52" s="432">
        <v>0</v>
      </c>
      <c r="X52" s="432">
        <v>0</v>
      </c>
      <c r="Y52" s="432">
        <v>0</v>
      </c>
      <c r="Z52" s="432">
        <v>0</v>
      </c>
      <c r="AA52" s="432">
        <v>0</v>
      </c>
      <c r="AB52" s="432">
        <v>0</v>
      </c>
      <c r="AC52" s="432">
        <v>0</v>
      </c>
      <c r="AD52" s="432">
        <v>0</v>
      </c>
      <c r="AE52" s="432">
        <v>0</v>
      </c>
      <c r="AF52" s="432">
        <v>0</v>
      </c>
      <c r="AG52" s="432">
        <v>0</v>
      </c>
      <c r="AH52" s="432">
        <v>0</v>
      </c>
      <c r="AI52" s="432">
        <v>0</v>
      </c>
      <c r="AJ52" s="432">
        <v>0</v>
      </c>
      <c r="AK52" s="432">
        <v>0</v>
      </c>
      <c r="AL52" s="432">
        <v>0</v>
      </c>
      <c r="AM52" s="432">
        <v>0</v>
      </c>
      <c r="AN52" s="432">
        <v>0</v>
      </c>
      <c r="AO52" s="432">
        <v>0</v>
      </c>
      <c r="AP52" s="432">
        <v>0</v>
      </c>
      <c r="AQ52" s="432">
        <v>0</v>
      </c>
      <c r="AR52" s="432">
        <v>0</v>
      </c>
      <c r="AS52" s="432">
        <v>0</v>
      </c>
      <c r="AT52" s="432">
        <v>0</v>
      </c>
      <c r="AU52" s="407">
        <v>0</v>
      </c>
      <c r="AV52" s="407">
        <v>0</v>
      </c>
      <c r="AW52" s="407">
        <v>0</v>
      </c>
      <c r="AX52" s="407">
        <v>0</v>
      </c>
      <c r="AY52" s="407">
        <v>0</v>
      </c>
      <c r="AZ52" s="407">
        <v>0</v>
      </c>
      <c r="BA52" s="407">
        <v>0</v>
      </c>
      <c r="BB52" s="407">
        <v>0</v>
      </c>
      <c r="BC52" s="407">
        <v>0</v>
      </c>
      <c r="BD52" s="407">
        <v>0</v>
      </c>
      <c r="BE52" s="407">
        <v>0</v>
      </c>
      <c r="BF52" s="407">
        <v>0</v>
      </c>
      <c r="BG52" s="407">
        <v>0</v>
      </c>
      <c r="BH52" s="407">
        <v>0</v>
      </c>
      <c r="BI52" s="407">
        <v>0</v>
      </c>
      <c r="BJ52" s="407">
        <v>0</v>
      </c>
      <c r="BK52" s="407">
        <v>0</v>
      </c>
      <c r="BL52" s="407">
        <v>0</v>
      </c>
      <c r="BM52" s="407">
        <v>0</v>
      </c>
      <c r="BN52" s="407">
        <v>0</v>
      </c>
      <c r="BO52" s="407">
        <v>0</v>
      </c>
      <c r="BP52" s="407">
        <v>0</v>
      </c>
      <c r="BQ52" s="407">
        <v>0</v>
      </c>
      <c r="BR52" s="407">
        <v>0</v>
      </c>
      <c r="BS52" s="407">
        <v>0</v>
      </c>
      <c r="BT52" s="407">
        <v>0</v>
      </c>
      <c r="BU52" s="407">
        <v>0</v>
      </c>
      <c r="BV52" s="407">
        <v>0</v>
      </c>
      <c r="BW52" s="407">
        <v>0</v>
      </c>
      <c r="BX52" s="407">
        <v>0</v>
      </c>
      <c r="BY52" s="407">
        <v>0</v>
      </c>
      <c r="BZ52" s="407">
        <v>0</v>
      </c>
      <c r="CA52" s="407">
        <v>0</v>
      </c>
      <c r="CB52" s="407">
        <v>0</v>
      </c>
      <c r="CC52" s="407">
        <v>0</v>
      </c>
      <c r="CD52" s="407">
        <v>0</v>
      </c>
      <c r="CE52" s="407">
        <v>0</v>
      </c>
      <c r="CF52" s="407">
        <v>0</v>
      </c>
      <c r="CG52" s="407">
        <v>0</v>
      </c>
      <c r="CH52" s="407">
        <v>0</v>
      </c>
      <c r="CI52" s="407">
        <v>0</v>
      </c>
      <c r="CJ52" s="407">
        <v>0</v>
      </c>
      <c r="CK52" s="407">
        <v>0</v>
      </c>
      <c r="CL52" s="407">
        <v>0</v>
      </c>
      <c r="CM52" s="407">
        <v>0</v>
      </c>
      <c r="CN52" s="407">
        <v>0</v>
      </c>
      <c r="CO52" s="401"/>
      <c r="CP52" s="401"/>
      <c r="CQ52" s="401"/>
      <c r="CR52" s="401"/>
    </row>
    <row r="53" spans="1:96" ht="16.5" x14ac:dyDescent="0.3">
      <c r="A53" s="391" t="s">
        <v>638</v>
      </c>
      <c r="B53" s="402" t="s">
        <v>639</v>
      </c>
      <c r="C53" s="432">
        <v>0.58578193400537448</v>
      </c>
      <c r="D53" s="432">
        <v>0</v>
      </c>
      <c r="E53" s="432">
        <v>0.57630709057395302</v>
      </c>
      <c r="F53" s="432">
        <v>0</v>
      </c>
      <c r="G53" s="432">
        <v>0.57710643950769291</v>
      </c>
      <c r="H53" s="432">
        <v>0</v>
      </c>
      <c r="I53" s="432">
        <v>0.55635281805974746</v>
      </c>
      <c r="J53" s="432">
        <v>0</v>
      </c>
      <c r="K53" s="432">
        <v>0.55382732368132648</v>
      </c>
      <c r="L53" s="432">
        <v>0</v>
      </c>
      <c r="M53" s="432">
        <v>0.55159335255450248</v>
      </c>
      <c r="N53" s="432">
        <v>0</v>
      </c>
      <c r="O53" s="432">
        <v>0.55981617523243699</v>
      </c>
      <c r="P53" s="432">
        <v>0</v>
      </c>
      <c r="Q53" s="432">
        <v>0.56231049306204606</v>
      </c>
      <c r="R53" s="432">
        <v>0</v>
      </c>
      <c r="S53" s="432">
        <v>0.56200633394680033</v>
      </c>
      <c r="T53" s="432">
        <v>0</v>
      </c>
      <c r="U53" s="432">
        <v>0.55928618320354262</v>
      </c>
      <c r="V53" s="432">
        <v>0</v>
      </c>
      <c r="W53" s="432">
        <v>0.56120094008919963</v>
      </c>
      <c r="X53" s="432">
        <v>0</v>
      </c>
      <c r="Y53" s="432">
        <v>0</v>
      </c>
      <c r="Z53" s="432">
        <v>0</v>
      </c>
      <c r="AA53" s="432">
        <v>0.56806001471736922</v>
      </c>
      <c r="AB53" s="432">
        <v>0</v>
      </c>
      <c r="AC53" s="432">
        <v>0.57209052675014405</v>
      </c>
      <c r="AD53" s="432">
        <v>0</v>
      </c>
      <c r="AE53" s="432">
        <v>0.56168704157848925</v>
      </c>
      <c r="AF53" s="432">
        <v>0</v>
      </c>
      <c r="AG53" s="432">
        <v>0</v>
      </c>
      <c r="AH53" s="432">
        <v>0</v>
      </c>
      <c r="AI53" s="432">
        <v>0</v>
      </c>
      <c r="AJ53" s="432">
        <v>0</v>
      </c>
      <c r="AK53" s="432">
        <v>0</v>
      </c>
      <c r="AL53" s="432">
        <v>0</v>
      </c>
      <c r="AM53" s="432">
        <v>0</v>
      </c>
      <c r="AN53" s="432">
        <v>0</v>
      </c>
      <c r="AO53" s="432">
        <v>0</v>
      </c>
      <c r="AP53" s="432">
        <v>0</v>
      </c>
      <c r="AQ53" s="432">
        <v>0</v>
      </c>
      <c r="AR53" s="432">
        <v>0</v>
      </c>
      <c r="AS53" s="432">
        <v>0</v>
      </c>
      <c r="AT53" s="432">
        <v>0</v>
      </c>
      <c r="AU53" s="407">
        <v>0</v>
      </c>
      <c r="AV53" s="407">
        <v>0</v>
      </c>
      <c r="AW53" s="407">
        <v>0</v>
      </c>
      <c r="AX53" s="407">
        <v>0</v>
      </c>
      <c r="AY53" s="407">
        <v>0</v>
      </c>
      <c r="AZ53" s="407">
        <v>0</v>
      </c>
      <c r="BA53" s="407">
        <v>0</v>
      </c>
      <c r="BB53" s="407">
        <v>0</v>
      </c>
      <c r="BC53" s="407">
        <v>0</v>
      </c>
      <c r="BD53" s="407">
        <v>0</v>
      </c>
      <c r="BE53" s="407">
        <v>0</v>
      </c>
      <c r="BF53" s="407">
        <v>0</v>
      </c>
      <c r="BG53" s="407">
        <v>0</v>
      </c>
      <c r="BH53" s="407">
        <v>0</v>
      </c>
      <c r="BI53" s="407">
        <v>0</v>
      </c>
      <c r="BJ53" s="407">
        <v>0</v>
      </c>
      <c r="BK53" s="407">
        <v>0</v>
      </c>
      <c r="BL53" s="407">
        <v>0</v>
      </c>
      <c r="BM53" s="407">
        <v>0</v>
      </c>
      <c r="BN53" s="407">
        <v>0</v>
      </c>
      <c r="BO53" s="407">
        <v>0</v>
      </c>
      <c r="BP53" s="407">
        <v>0</v>
      </c>
      <c r="BQ53" s="407">
        <v>0</v>
      </c>
      <c r="BR53" s="407">
        <v>0</v>
      </c>
      <c r="BS53" s="407">
        <v>0</v>
      </c>
      <c r="BT53" s="407">
        <v>0</v>
      </c>
      <c r="BU53" s="407">
        <v>0</v>
      </c>
      <c r="BV53" s="407">
        <v>0</v>
      </c>
      <c r="BW53" s="407">
        <v>0</v>
      </c>
      <c r="BX53" s="407">
        <v>0</v>
      </c>
      <c r="BY53" s="407">
        <v>0</v>
      </c>
      <c r="BZ53" s="407">
        <v>0</v>
      </c>
      <c r="CA53" s="407">
        <v>0</v>
      </c>
      <c r="CB53" s="407">
        <v>0</v>
      </c>
      <c r="CC53" s="407">
        <v>0</v>
      </c>
      <c r="CD53" s="407">
        <v>0</v>
      </c>
      <c r="CE53" s="407">
        <v>0</v>
      </c>
      <c r="CF53" s="407">
        <v>0</v>
      </c>
      <c r="CG53" s="407">
        <v>0</v>
      </c>
      <c r="CH53" s="407">
        <v>0</v>
      </c>
      <c r="CI53" s="407">
        <v>0</v>
      </c>
      <c r="CJ53" s="407">
        <v>0</v>
      </c>
      <c r="CK53" s="407">
        <v>0</v>
      </c>
      <c r="CL53" s="407">
        <v>0</v>
      </c>
      <c r="CM53" s="407">
        <v>0</v>
      </c>
      <c r="CN53" s="407">
        <v>0</v>
      </c>
      <c r="CO53" s="401"/>
      <c r="CP53" s="401"/>
      <c r="CQ53" s="401"/>
      <c r="CR53" s="401"/>
    </row>
    <row r="54" spans="1:96" ht="17.25" thickBot="1" x14ac:dyDescent="0.35">
      <c r="A54" s="435"/>
      <c r="B54" s="409" t="s">
        <v>644</v>
      </c>
      <c r="C54" s="432">
        <v>0</v>
      </c>
      <c r="D54" s="432">
        <v>0</v>
      </c>
      <c r="E54" s="432">
        <v>0</v>
      </c>
      <c r="F54" s="432">
        <v>0</v>
      </c>
      <c r="G54" s="432">
        <v>0</v>
      </c>
      <c r="H54" s="432">
        <v>0</v>
      </c>
      <c r="I54" s="432">
        <v>0</v>
      </c>
      <c r="J54" s="432">
        <v>0</v>
      </c>
      <c r="K54" s="432">
        <v>0</v>
      </c>
      <c r="L54" s="432">
        <v>0</v>
      </c>
      <c r="M54" s="432">
        <v>0</v>
      </c>
      <c r="N54" s="432">
        <v>0</v>
      </c>
      <c r="O54" s="432">
        <v>0</v>
      </c>
      <c r="P54" s="432">
        <v>0</v>
      </c>
      <c r="Q54" s="432">
        <v>0</v>
      </c>
      <c r="R54" s="432">
        <v>0</v>
      </c>
      <c r="S54" s="438">
        <v>0</v>
      </c>
      <c r="T54" s="438">
        <v>0</v>
      </c>
      <c r="U54" s="438">
        <v>0</v>
      </c>
      <c r="V54" s="438">
        <v>0</v>
      </c>
      <c r="W54" s="438">
        <v>0</v>
      </c>
      <c r="X54" s="438">
        <v>0</v>
      </c>
      <c r="Y54" s="438">
        <v>0.56676791767978629</v>
      </c>
      <c r="Z54" s="438">
        <v>0</v>
      </c>
      <c r="AA54" s="438">
        <v>0</v>
      </c>
      <c r="AB54" s="438">
        <v>0</v>
      </c>
      <c r="AC54" s="438">
        <v>0</v>
      </c>
      <c r="AD54" s="438">
        <v>0</v>
      </c>
      <c r="AE54" s="438">
        <v>0</v>
      </c>
      <c r="AF54" s="438">
        <v>0</v>
      </c>
      <c r="AG54" s="438">
        <v>0.55980632809692299</v>
      </c>
      <c r="AH54" s="438">
        <v>0</v>
      </c>
      <c r="AI54" s="438">
        <v>0.55525566154546502</v>
      </c>
      <c r="AJ54" s="438">
        <v>0</v>
      </c>
      <c r="AK54" s="438">
        <v>0.55667811282022084</v>
      </c>
      <c r="AL54" s="438">
        <v>0</v>
      </c>
      <c r="AM54" s="438">
        <v>0.54878497963610895</v>
      </c>
      <c r="AN54" s="438">
        <v>0</v>
      </c>
      <c r="AO54" s="438">
        <v>0.55039137475143562</v>
      </c>
      <c r="AP54" s="438">
        <v>0</v>
      </c>
      <c r="AQ54" s="438">
        <v>0</v>
      </c>
      <c r="AR54" s="438">
        <v>0</v>
      </c>
      <c r="AS54" s="438">
        <v>0</v>
      </c>
      <c r="AT54" s="438">
        <v>0</v>
      </c>
      <c r="AU54" s="414">
        <v>0</v>
      </c>
      <c r="AV54" s="414">
        <v>0</v>
      </c>
      <c r="AW54" s="414">
        <v>0</v>
      </c>
      <c r="AX54" s="414">
        <v>0</v>
      </c>
      <c r="AY54" s="414">
        <v>0</v>
      </c>
      <c r="AZ54" s="414">
        <v>0</v>
      </c>
      <c r="BA54" s="414">
        <v>0.50187070803332223</v>
      </c>
      <c r="BB54" s="414">
        <v>0</v>
      </c>
      <c r="BC54" s="414">
        <v>0.47790427822360027</v>
      </c>
      <c r="BD54" s="414">
        <v>0</v>
      </c>
      <c r="BE54" s="414">
        <v>0</v>
      </c>
      <c r="BF54" s="414">
        <v>0</v>
      </c>
      <c r="BG54" s="414">
        <v>0.472619777118227</v>
      </c>
      <c r="BH54" s="414">
        <v>0</v>
      </c>
      <c r="BI54" s="414">
        <v>0</v>
      </c>
      <c r="BJ54" s="414">
        <v>0</v>
      </c>
      <c r="BK54" s="414">
        <v>0.50816199544451024</v>
      </c>
      <c r="BL54" s="414">
        <v>0</v>
      </c>
      <c r="BM54" s="414">
        <v>0</v>
      </c>
      <c r="BN54" s="414">
        <v>0</v>
      </c>
      <c r="BO54" s="414">
        <v>0.50114316447820129</v>
      </c>
      <c r="BP54" s="414">
        <v>0</v>
      </c>
      <c r="BQ54" s="414">
        <v>0</v>
      </c>
      <c r="BR54" s="414">
        <v>0</v>
      </c>
      <c r="BS54" s="414">
        <v>0</v>
      </c>
      <c r="BT54" s="414">
        <v>0</v>
      </c>
      <c r="BU54" s="414">
        <v>0</v>
      </c>
      <c r="BV54" s="414">
        <v>0</v>
      </c>
      <c r="BW54" s="414">
        <v>0</v>
      </c>
      <c r="BX54" s="414">
        <v>0</v>
      </c>
      <c r="BY54" s="414">
        <v>0</v>
      </c>
      <c r="BZ54" s="414">
        <v>0</v>
      </c>
      <c r="CA54" s="414">
        <v>0</v>
      </c>
      <c r="CB54" s="414">
        <v>0</v>
      </c>
      <c r="CC54" s="414">
        <v>0</v>
      </c>
      <c r="CD54" s="414">
        <v>0</v>
      </c>
      <c r="CE54" s="414">
        <v>0</v>
      </c>
      <c r="CF54" s="414">
        <v>0</v>
      </c>
      <c r="CG54" s="414">
        <v>0</v>
      </c>
      <c r="CH54" s="414">
        <v>0</v>
      </c>
      <c r="CI54" s="414">
        <v>0</v>
      </c>
      <c r="CJ54" s="414">
        <v>0</v>
      </c>
      <c r="CK54" s="414">
        <v>0</v>
      </c>
      <c r="CL54" s="414">
        <v>0</v>
      </c>
      <c r="CM54" s="414">
        <v>0</v>
      </c>
      <c r="CN54" s="414">
        <v>0</v>
      </c>
      <c r="CO54" s="401"/>
      <c r="CP54" s="401"/>
      <c r="CQ54" s="401"/>
      <c r="CR54" s="401"/>
    </row>
    <row r="55" spans="1:96" ht="17.25" thickBot="1" x14ac:dyDescent="0.35">
      <c r="A55" s="441"/>
      <c r="B55" s="416" t="s">
        <v>663</v>
      </c>
      <c r="C55" s="442">
        <v>22.994970005741756</v>
      </c>
      <c r="D55" s="442">
        <v>4.2069666448451395</v>
      </c>
      <c r="E55" s="442">
        <v>12.699335843552243</v>
      </c>
      <c r="F55" s="442">
        <v>2.7552670057262705</v>
      </c>
      <c r="G55" s="442">
        <v>10.873507856314106</v>
      </c>
      <c r="H55" s="442">
        <v>2.3050972961607714</v>
      </c>
      <c r="I55" s="442">
        <v>4.9912591472741257</v>
      </c>
      <c r="J55" s="442">
        <v>1.768081194878381</v>
      </c>
      <c r="K55" s="442">
        <v>17.997534929849685</v>
      </c>
      <c r="L55" s="442">
        <v>1.4224323589180001</v>
      </c>
      <c r="M55" s="442">
        <v>16.797329625602003</v>
      </c>
      <c r="N55" s="442">
        <v>2.0618153534576735</v>
      </c>
      <c r="O55" s="442">
        <v>8.4005963330203031</v>
      </c>
      <c r="P55" s="442">
        <v>1.5925186204915209</v>
      </c>
      <c r="Q55" s="442">
        <v>7.1422895162740003</v>
      </c>
      <c r="R55" s="442">
        <v>1.2655905468568434</v>
      </c>
      <c r="S55" s="422">
        <v>11.545208607278276</v>
      </c>
      <c r="T55" s="422">
        <v>0.76649925858315626</v>
      </c>
      <c r="U55" s="422">
        <v>14.115188076475567</v>
      </c>
      <c r="V55" s="422">
        <v>8.6570815861484505</v>
      </c>
      <c r="W55" s="422">
        <v>15.717458962830019</v>
      </c>
      <c r="X55" s="422">
        <v>2.6808062259438059</v>
      </c>
      <c r="Y55" s="422">
        <v>18.960323942245559</v>
      </c>
      <c r="Z55" s="422">
        <v>1.8297350124121663</v>
      </c>
      <c r="AA55" s="422">
        <v>21.731573125639883</v>
      </c>
      <c r="AB55" s="422">
        <v>1.4252145762355226</v>
      </c>
      <c r="AC55" s="422">
        <v>15.914219882303824</v>
      </c>
      <c r="AD55" s="422">
        <v>0.17637813958679513</v>
      </c>
      <c r="AE55" s="422">
        <v>23.762664405102115</v>
      </c>
      <c r="AF55" s="422">
        <v>1.743759916820256</v>
      </c>
      <c r="AG55" s="422">
        <v>16.153540996705534</v>
      </c>
      <c r="AH55" s="422">
        <v>1.1160324559969677</v>
      </c>
      <c r="AI55" s="422">
        <v>15.663190678851347</v>
      </c>
      <c r="AJ55" s="422">
        <v>0</v>
      </c>
      <c r="AK55" s="422">
        <v>4.9144869151757478</v>
      </c>
      <c r="AL55" s="422">
        <v>2.3069202445496457</v>
      </c>
      <c r="AM55" s="422">
        <v>9.3752393027398817</v>
      </c>
      <c r="AN55" s="422">
        <v>2.8416483494495237</v>
      </c>
      <c r="AO55" s="422">
        <v>11.096798401226859</v>
      </c>
      <c r="AP55" s="422">
        <v>0.28738886942867048</v>
      </c>
      <c r="AQ55" s="422">
        <v>13.898974644086808</v>
      </c>
      <c r="AR55" s="422">
        <v>0.52977020853029555</v>
      </c>
      <c r="AS55" s="422">
        <v>18.948863733764114</v>
      </c>
      <c r="AT55" s="422">
        <v>3.1794519329169382</v>
      </c>
      <c r="AU55" s="423">
        <v>8.1999380125290475</v>
      </c>
      <c r="AV55" s="423">
        <v>1.1967171637121239</v>
      </c>
      <c r="AW55" s="423">
        <v>9.4672343410526079</v>
      </c>
      <c r="AX55" s="423">
        <v>2.2518808610972978</v>
      </c>
      <c r="AY55" s="423">
        <v>6.7052747087775479</v>
      </c>
      <c r="AZ55" s="423">
        <v>0.99700682126505469</v>
      </c>
      <c r="BA55" s="423">
        <v>9.8590710066912166</v>
      </c>
      <c r="BB55" s="423">
        <v>2.2244398037078503</v>
      </c>
      <c r="BC55" s="423">
        <v>5.5143980191557329</v>
      </c>
      <c r="BD55" s="423">
        <v>3.0571044242334141E-2</v>
      </c>
      <c r="BE55" s="423">
        <v>3.3572626980523248</v>
      </c>
      <c r="BF55" s="423">
        <v>2.5596283536857638</v>
      </c>
      <c r="BG55" s="423">
        <v>4.8627319160661706</v>
      </c>
      <c r="BH55" s="423">
        <v>2.4600818487929814</v>
      </c>
      <c r="BI55" s="423">
        <v>3.5343046321606963</v>
      </c>
      <c r="BJ55" s="423">
        <v>9.765793448113719</v>
      </c>
      <c r="BK55" s="423">
        <v>1.6978990805065397</v>
      </c>
      <c r="BL55" s="423">
        <v>1.9466897554538096</v>
      </c>
      <c r="BM55" s="423">
        <v>0</v>
      </c>
      <c r="BN55" s="423">
        <v>0.88487870964251836</v>
      </c>
      <c r="BO55" s="423">
        <v>0.629069311445976</v>
      </c>
      <c r="BP55" s="423">
        <v>2.0913897742890373</v>
      </c>
      <c r="BQ55" s="423">
        <v>0.1292025346127284</v>
      </c>
      <c r="BR55" s="423">
        <v>5.7583152401947899</v>
      </c>
      <c r="BS55" s="423">
        <v>0</v>
      </c>
      <c r="BT55" s="423">
        <v>2.2719568663203469</v>
      </c>
      <c r="BU55" s="423">
        <v>3.4669918710446231E-2</v>
      </c>
      <c r="BV55" s="423">
        <v>7.1615462374549788</v>
      </c>
      <c r="BW55" s="423">
        <v>0.13533009115929864</v>
      </c>
      <c r="BX55" s="423">
        <v>0</v>
      </c>
      <c r="BY55" s="423">
        <v>1.5059911123235075</v>
      </c>
      <c r="BZ55" s="423">
        <v>1.0138858860183351</v>
      </c>
      <c r="CA55" s="423">
        <v>0</v>
      </c>
      <c r="CB55" s="423">
        <v>5.2755247171087083</v>
      </c>
      <c r="CC55" s="423">
        <v>0.24895822288929997</v>
      </c>
      <c r="CD55" s="423">
        <v>3.3896615609355698</v>
      </c>
      <c r="CE55" s="423">
        <v>4.1620981866531022</v>
      </c>
      <c r="CF55" s="423">
        <v>2.0111243359792996</v>
      </c>
      <c r="CG55" s="423">
        <f t="shared" ref="CG55:CN55" si="3">SUM(CG40:CG54)</f>
        <v>2.270119471267682</v>
      </c>
      <c r="CH55" s="423">
        <f t="shared" si="3"/>
        <v>3.6139472065937328</v>
      </c>
      <c r="CI55" s="424">
        <f t="shared" si="3"/>
        <v>0.53392333897093536</v>
      </c>
      <c r="CJ55" s="424">
        <f t="shared" si="3"/>
        <v>12.230562747037869</v>
      </c>
      <c r="CK55" s="424">
        <f t="shared" si="3"/>
        <v>5.8595323715341401</v>
      </c>
      <c r="CL55" s="424">
        <f t="shared" si="3"/>
        <v>4.7709061401262023</v>
      </c>
      <c r="CM55" s="424">
        <f t="shared" si="3"/>
        <v>0.79742022765441312</v>
      </c>
      <c r="CN55" s="424">
        <f t="shared" si="3"/>
        <v>10.052217624556821</v>
      </c>
      <c r="CO55" s="401"/>
      <c r="CP55" s="401"/>
      <c r="CQ55" s="401"/>
      <c r="CR55" s="401"/>
    </row>
    <row r="56" spans="1:96" s="382" customFormat="1" ht="17.25" thickBot="1" x14ac:dyDescent="0.35">
      <c r="A56" s="3527" t="s">
        <v>664</v>
      </c>
      <c r="B56" s="3528"/>
      <c r="C56" s="3528"/>
      <c r="D56" s="3528"/>
      <c r="E56" s="3528"/>
      <c r="F56" s="3528"/>
      <c r="G56" s="3528"/>
      <c r="H56" s="3528"/>
      <c r="I56" s="3528"/>
      <c r="J56" s="3528"/>
      <c r="K56" s="3528"/>
      <c r="L56" s="3528"/>
      <c r="M56" s="3528"/>
      <c r="N56" s="3528"/>
      <c r="O56" s="3528"/>
      <c r="P56" s="3528"/>
      <c r="Q56" s="3528"/>
      <c r="R56" s="3528"/>
      <c r="S56" s="3528"/>
      <c r="T56" s="3528"/>
      <c r="U56" s="3528"/>
      <c r="V56" s="3528"/>
      <c r="W56" s="3528"/>
      <c r="X56" s="3528"/>
      <c r="Y56" s="3528"/>
      <c r="Z56" s="3528"/>
      <c r="AA56" s="3528"/>
      <c r="AB56" s="3528"/>
      <c r="AC56" s="3528"/>
      <c r="AD56" s="3528"/>
      <c r="AE56" s="3528"/>
      <c r="AF56" s="3528"/>
      <c r="AG56" s="3528"/>
      <c r="AH56" s="3528"/>
      <c r="AI56" s="3528"/>
      <c r="AJ56" s="3528"/>
      <c r="AK56" s="3528"/>
      <c r="AL56" s="3528"/>
      <c r="AM56" s="3528"/>
      <c r="AN56" s="3528"/>
      <c r="AO56" s="3528"/>
      <c r="AP56" s="3528"/>
      <c r="AQ56" s="3528"/>
      <c r="AR56" s="3528"/>
      <c r="AS56" s="3528"/>
      <c r="AT56" s="3528"/>
      <c r="AU56" s="3528"/>
      <c r="AV56" s="3528"/>
      <c r="AW56" s="3528"/>
      <c r="AX56" s="3528"/>
      <c r="AY56" s="3528"/>
      <c r="AZ56" s="3528"/>
      <c r="BA56" s="3528"/>
      <c r="BB56" s="3528"/>
      <c r="BC56" s="3528"/>
      <c r="BD56" s="3528"/>
      <c r="BE56" s="3528"/>
      <c r="BF56" s="3528"/>
      <c r="BG56" s="3528"/>
      <c r="BH56" s="3528"/>
      <c r="BI56" s="3528"/>
      <c r="BJ56" s="3528"/>
      <c r="BK56" s="3528"/>
      <c r="BL56" s="3528"/>
      <c r="BM56" s="3528"/>
      <c r="BN56" s="3528"/>
      <c r="BO56" s="3528"/>
      <c r="BP56" s="3528"/>
      <c r="BQ56" s="3528"/>
      <c r="BR56" s="3528"/>
      <c r="BS56" s="3528"/>
      <c r="BT56" s="3528"/>
      <c r="BU56" s="3528"/>
      <c r="BV56" s="3528"/>
      <c r="BW56" s="3528"/>
      <c r="BX56" s="3528"/>
      <c r="BY56" s="3528"/>
      <c r="BZ56" s="3528"/>
      <c r="CA56" s="3528"/>
      <c r="CB56" s="3528"/>
      <c r="CC56" s="3528"/>
      <c r="CD56" s="3528"/>
      <c r="CE56" s="3528"/>
      <c r="CF56" s="3528"/>
      <c r="CG56" s="3528"/>
      <c r="CH56" s="3528"/>
      <c r="CI56" s="3528"/>
      <c r="CJ56" s="3528"/>
      <c r="CK56" s="3528"/>
      <c r="CL56" s="3528"/>
      <c r="CM56" s="3528"/>
      <c r="CN56" s="3529"/>
      <c r="CO56" s="401"/>
    </row>
    <row r="57" spans="1:96" ht="16.5" x14ac:dyDescent="0.3">
      <c r="A57" s="425" t="s">
        <v>602</v>
      </c>
      <c r="B57" s="443" t="s">
        <v>603</v>
      </c>
      <c r="C57" s="429">
        <v>0</v>
      </c>
      <c r="D57" s="429">
        <v>0</v>
      </c>
      <c r="E57" s="429">
        <v>0</v>
      </c>
      <c r="F57" s="429">
        <v>0</v>
      </c>
      <c r="G57" s="429">
        <v>0</v>
      </c>
      <c r="H57" s="429">
        <v>0</v>
      </c>
      <c r="I57" s="429">
        <v>0</v>
      </c>
      <c r="J57" s="429">
        <v>0</v>
      </c>
      <c r="K57" s="429">
        <v>0</v>
      </c>
      <c r="L57" s="429">
        <v>0</v>
      </c>
      <c r="M57" s="429">
        <v>0</v>
      </c>
      <c r="N57" s="429">
        <v>0</v>
      </c>
      <c r="O57" s="429">
        <v>0</v>
      </c>
      <c r="P57" s="429">
        <v>0</v>
      </c>
      <c r="Q57" s="429">
        <v>0</v>
      </c>
      <c r="R57" s="429">
        <v>0</v>
      </c>
      <c r="S57" s="429">
        <v>0</v>
      </c>
      <c r="T57" s="429">
        <v>0</v>
      </c>
      <c r="U57" s="429">
        <v>0</v>
      </c>
      <c r="V57" s="429">
        <v>0</v>
      </c>
      <c r="W57" s="429">
        <v>0</v>
      </c>
      <c r="X57" s="429">
        <v>0</v>
      </c>
      <c r="Y57" s="429">
        <v>0</v>
      </c>
      <c r="Z57" s="429">
        <v>0</v>
      </c>
      <c r="AA57" s="429">
        <v>0</v>
      </c>
      <c r="AB57" s="429">
        <v>0</v>
      </c>
      <c r="AC57" s="429">
        <v>0</v>
      </c>
      <c r="AD57" s="429">
        <v>0</v>
      </c>
      <c r="AE57" s="429">
        <v>8.4780560486595533E-2</v>
      </c>
      <c r="AF57" s="429">
        <v>0</v>
      </c>
      <c r="AG57" s="429">
        <v>0</v>
      </c>
      <c r="AH57" s="429">
        <v>0</v>
      </c>
      <c r="AI57" s="429">
        <v>0</v>
      </c>
      <c r="AJ57" s="429">
        <v>0</v>
      </c>
      <c r="AK57" s="429">
        <v>0</v>
      </c>
      <c r="AL57" s="429">
        <v>0</v>
      </c>
      <c r="AM57" s="429">
        <v>0</v>
      </c>
      <c r="AN57" s="429">
        <v>0</v>
      </c>
      <c r="AO57" s="429">
        <v>0</v>
      </c>
      <c r="AP57" s="429">
        <v>0</v>
      </c>
      <c r="AQ57" s="429">
        <v>0</v>
      </c>
      <c r="AR57" s="429">
        <v>0</v>
      </c>
      <c r="AS57" s="429">
        <v>0</v>
      </c>
      <c r="AT57" s="429">
        <v>0</v>
      </c>
      <c r="AU57" s="400">
        <v>0</v>
      </c>
      <c r="AV57" s="400">
        <v>0</v>
      </c>
      <c r="AW57" s="400">
        <v>0</v>
      </c>
      <c r="AX57" s="400">
        <v>0</v>
      </c>
      <c r="AY57" s="400">
        <v>0</v>
      </c>
      <c r="AZ57" s="400">
        <v>0</v>
      </c>
      <c r="BA57" s="400">
        <v>0</v>
      </c>
      <c r="BB57" s="400">
        <v>0</v>
      </c>
      <c r="BC57" s="400">
        <v>0</v>
      </c>
      <c r="BD57" s="400">
        <v>0</v>
      </c>
      <c r="BE57" s="400">
        <v>0</v>
      </c>
      <c r="BF57" s="400">
        <v>0</v>
      </c>
      <c r="BG57" s="400">
        <v>0</v>
      </c>
      <c r="BH57" s="400">
        <v>0</v>
      </c>
      <c r="BI57" s="400">
        <v>0</v>
      </c>
      <c r="BJ57" s="400">
        <v>0</v>
      </c>
      <c r="BK57" s="400">
        <v>0</v>
      </c>
      <c r="BL57" s="400">
        <v>0</v>
      </c>
      <c r="BM57" s="400">
        <v>0</v>
      </c>
      <c r="BN57" s="400">
        <v>0</v>
      </c>
      <c r="BO57" s="400">
        <v>0</v>
      </c>
      <c r="BP57" s="400">
        <v>0</v>
      </c>
      <c r="BQ57" s="400">
        <v>0</v>
      </c>
      <c r="BR57" s="400">
        <v>0</v>
      </c>
      <c r="BS57" s="400">
        <v>0</v>
      </c>
      <c r="BT57" s="400">
        <v>0</v>
      </c>
      <c r="BU57" s="400">
        <v>0</v>
      </c>
      <c r="BV57" s="400">
        <v>0</v>
      </c>
      <c r="BW57" s="400">
        <v>0</v>
      </c>
      <c r="BX57" s="400">
        <v>0</v>
      </c>
      <c r="BY57" s="400">
        <v>0</v>
      </c>
      <c r="BZ57" s="400">
        <v>0</v>
      </c>
      <c r="CA57" s="400">
        <v>0</v>
      </c>
      <c r="CB57" s="400">
        <v>0</v>
      </c>
      <c r="CC57" s="400">
        <v>0</v>
      </c>
      <c r="CD57" s="400">
        <v>0</v>
      </c>
      <c r="CE57" s="400">
        <v>0</v>
      </c>
      <c r="CF57" s="400">
        <v>0</v>
      </c>
      <c r="CG57" s="400">
        <v>0</v>
      </c>
      <c r="CH57" s="400">
        <v>0</v>
      </c>
      <c r="CI57" s="400">
        <v>0</v>
      </c>
      <c r="CJ57" s="400">
        <v>0</v>
      </c>
      <c r="CK57" s="400">
        <v>0</v>
      </c>
      <c r="CL57" s="400">
        <v>0</v>
      </c>
      <c r="CM57" s="400">
        <v>0</v>
      </c>
      <c r="CN57" s="400">
        <v>0</v>
      </c>
      <c r="CO57" s="401"/>
      <c r="CP57" s="401"/>
      <c r="CQ57" s="401"/>
      <c r="CR57" s="401"/>
    </row>
    <row r="58" spans="1:96" ht="16.5" x14ac:dyDescent="0.3">
      <c r="A58" s="391" t="s">
        <v>606</v>
      </c>
      <c r="B58" s="444" t="s">
        <v>607</v>
      </c>
      <c r="C58" s="432">
        <v>1.1252778824919463</v>
      </c>
      <c r="D58" s="432">
        <v>1.2087537681165013</v>
      </c>
      <c r="E58" s="432">
        <v>3.0837522761784917</v>
      </c>
      <c r="F58" s="432">
        <v>0.12236394050213768</v>
      </c>
      <c r="G58" s="432">
        <v>0</v>
      </c>
      <c r="H58" s="432">
        <v>0</v>
      </c>
      <c r="I58" s="432">
        <v>0.84684240165630342</v>
      </c>
      <c r="J58" s="432">
        <v>0.16575884497415241</v>
      </c>
      <c r="K58" s="432">
        <v>1.7636992378233449</v>
      </c>
      <c r="L58" s="432">
        <v>1.9965172194766651E-2</v>
      </c>
      <c r="M58" s="432">
        <v>0.7744832253096362</v>
      </c>
      <c r="N58" s="432">
        <v>0.73288531296845338</v>
      </c>
      <c r="O58" s="432">
        <v>1.2027677481668602</v>
      </c>
      <c r="P58" s="432">
        <v>0.74656720515566366</v>
      </c>
      <c r="Q58" s="432">
        <v>1.406136292008354</v>
      </c>
      <c r="R58" s="432">
        <v>1.6734230191139154</v>
      </c>
      <c r="S58" s="432">
        <v>1.2322782791207714</v>
      </c>
      <c r="T58" s="432">
        <v>0.77987626832617685</v>
      </c>
      <c r="U58" s="432">
        <v>1.9078650818655567</v>
      </c>
      <c r="V58" s="432">
        <v>1.9073242171779035</v>
      </c>
      <c r="W58" s="432">
        <v>1.5439557660028229</v>
      </c>
      <c r="X58" s="432">
        <v>1.247639171402378</v>
      </c>
      <c r="Y58" s="432">
        <v>1.8096320974614397</v>
      </c>
      <c r="Z58" s="432">
        <v>1.4499373183828825</v>
      </c>
      <c r="AA58" s="432">
        <v>2.5852999285769505</v>
      </c>
      <c r="AB58" s="432">
        <v>0.62751587407398524</v>
      </c>
      <c r="AC58" s="432">
        <v>1.9077733461490611</v>
      </c>
      <c r="AD58" s="432">
        <v>2.2741585198250802</v>
      </c>
      <c r="AE58" s="432">
        <v>0</v>
      </c>
      <c r="AF58" s="432">
        <v>1.575154429054975</v>
      </c>
      <c r="AG58" s="432">
        <v>1.440103175860304</v>
      </c>
      <c r="AH58" s="432">
        <v>4.6453179543218166</v>
      </c>
      <c r="AI58" s="432">
        <v>3.1245675224670642</v>
      </c>
      <c r="AJ58" s="432">
        <v>3.7128175932253211</v>
      </c>
      <c r="AK58" s="432">
        <v>1.1216069151298271</v>
      </c>
      <c r="AL58" s="432">
        <v>10.110768120796029</v>
      </c>
      <c r="AM58" s="432">
        <v>1.2575611069938537</v>
      </c>
      <c r="AN58" s="432">
        <v>13.273667322690278</v>
      </c>
      <c r="AO58" s="432">
        <v>4.2234025899458407</v>
      </c>
      <c r="AP58" s="432">
        <v>7.4832586713449878</v>
      </c>
      <c r="AQ58" s="432">
        <v>0.30483253444726666</v>
      </c>
      <c r="AR58" s="432">
        <v>7.4840310891965016</v>
      </c>
      <c r="AS58" s="432">
        <v>0.23596918801201427</v>
      </c>
      <c r="AT58" s="432">
        <v>4.5689896253129394</v>
      </c>
      <c r="AU58" s="407">
        <v>0</v>
      </c>
      <c r="AV58" s="407">
        <v>7.8820236503379082</v>
      </c>
      <c r="AW58" s="407">
        <v>0.52396161599825497</v>
      </c>
      <c r="AX58" s="407">
        <v>4.0014374279971703</v>
      </c>
      <c r="AY58" s="407">
        <v>0</v>
      </c>
      <c r="AZ58" s="407">
        <v>8.155822587674999</v>
      </c>
      <c r="BA58" s="407">
        <v>1.1856268785985788</v>
      </c>
      <c r="BB58" s="407">
        <v>1.348026269310588</v>
      </c>
      <c r="BC58" s="407">
        <v>0.3058875067297267</v>
      </c>
      <c r="BD58" s="407">
        <v>0.66766782773564448</v>
      </c>
      <c r="BE58" s="407">
        <v>0</v>
      </c>
      <c r="BF58" s="407">
        <v>1.731707096474536</v>
      </c>
      <c r="BG58" s="407">
        <v>0</v>
      </c>
      <c r="BH58" s="407">
        <v>6.4004211723184969</v>
      </c>
      <c r="BI58" s="407">
        <v>0</v>
      </c>
      <c r="BJ58" s="407">
        <v>7.2981171598544581</v>
      </c>
      <c r="BK58" s="407">
        <v>0</v>
      </c>
      <c r="BL58" s="407">
        <v>3.3391858288655039</v>
      </c>
      <c r="BM58" s="407">
        <v>0</v>
      </c>
      <c r="BN58" s="407">
        <v>5.8845636174564699</v>
      </c>
      <c r="BO58" s="407">
        <v>0</v>
      </c>
      <c r="BP58" s="407">
        <v>3.0201656167379873</v>
      </c>
      <c r="BQ58" s="407">
        <v>0</v>
      </c>
      <c r="BR58" s="407">
        <v>4.669614969837891</v>
      </c>
      <c r="BS58" s="407">
        <v>0</v>
      </c>
      <c r="BT58" s="407">
        <v>6.4297255087551797</v>
      </c>
      <c r="BU58" s="407">
        <v>0</v>
      </c>
      <c r="BV58" s="407">
        <v>1.3740744814890122</v>
      </c>
      <c r="BW58" s="407">
        <v>9.750130091400383E-2</v>
      </c>
      <c r="BX58" s="407">
        <v>6.417743266997415</v>
      </c>
      <c r="BY58" s="407">
        <v>0.26642629302332166</v>
      </c>
      <c r="BZ58" s="407">
        <v>5.419602006907251</v>
      </c>
      <c r="CA58" s="407">
        <v>0.79231406693004969</v>
      </c>
      <c r="CB58" s="407">
        <v>5.9038394878330864</v>
      </c>
      <c r="CC58" s="407">
        <v>0.10121159308600172</v>
      </c>
      <c r="CD58" s="407">
        <v>4.8270202967998372</v>
      </c>
      <c r="CE58" s="407">
        <v>0</v>
      </c>
      <c r="CF58" s="407">
        <v>4.1198011373668448</v>
      </c>
      <c r="CG58" s="407">
        <v>7.1953261456762771E-2</v>
      </c>
      <c r="CH58" s="407">
        <v>6.5201411270096639</v>
      </c>
      <c r="CI58" s="407">
        <v>0</v>
      </c>
      <c r="CJ58" s="407">
        <v>5.3922285980521911</v>
      </c>
      <c r="CK58" s="407">
        <v>0</v>
      </c>
      <c r="CL58" s="407">
        <v>6.8950986099145446</v>
      </c>
      <c r="CM58" s="407">
        <v>0</v>
      </c>
      <c r="CN58" s="407">
        <v>5.4442067083411079</v>
      </c>
      <c r="CO58" s="401"/>
      <c r="CP58" s="401"/>
      <c r="CQ58" s="401"/>
      <c r="CR58" s="401"/>
    </row>
    <row r="59" spans="1:96" s="382" customFormat="1" ht="16.5" x14ac:dyDescent="0.3">
      <c r="A59" s="391" t="s">
        <v>608</v>
      </c>
      <c r="B59" s="444" t="s">
        <v>609</v>
      </c>
      <c r="C59" s="432"/>
      <c r="D59" s="432"/>
      <c r="E59" s="432"/>
      <c r="F59" s="432"/>
      <c r="G59" s="432"/>
      <c r="H59" s="432"/>
      <c r="I59" s="432"/>
      <c r="J59" s="432"/>
      <c r="K59" s="432"/>
      <c r="L59" s="432"/>
      <c r="M59" s="432"/>
      <c r="N59" s="432"/>
      <c r="O59" s="432"/>
      <c r="P59" s="432"/>
      <c r="Q59" s="432"/>
      <c r="R59" s="432"/>
      <c r="S59" s="432"/>
      <c r="T59" s="432"/>
      <c r="U59" s="432"/>
      <c r="V59" s="432"/>
      <c r="W59" s="432"/>
      <c r="X59" s="432"/>
      <c r="Y59" s="432"/>
      <c r="Z59" s="432"/>
      <c r="AA59" s="432"/>
      <c r="AB59" s="432"/>
      <c r="AC59" s="432"/>
      <c r="AD59" s="432"/>
      <c r="AE59" s="432">
        <v>0</v>
      </c>
      <c r="AF59" s="432">
        <v>0</v>
      </c>
      <c r="AG59" s="432">
        <v>0</v>
      </c>
      <c r="AH59" s="432">
        <v>0</v>
      </c>
      <c r="AI59" s="432">
        <v>0</v>
      </c>
      <c r="AJ59" s="432">
        <v>0</v>
      </c>
      <c r="AK59" s="432">
        <v>0</v>
      </c>
      <c r="AL59" s="432">
        <v>0</v>
      </c>
      <c r="AM59" s="432">
        <v>0</v>
      </c>
      <c r="AN59" s="432">
        <v>0</v>
      </c>
      <c r="AO59" s="432">
        <v>0</v>
      </c>
      <c r="AP59" s="432">
        <v>0</v>
      </c>
      <c r="AQ59" s="432">
        <v>0</v>
      </c>
      <c r="AR59" s="432">
        <v>0</v>
      </c>
      <c r="AS59" s="432">
        <v>0</v>
      </c>
      <c r="AT59" s="432">
        <v>0</v>
      </c>
      <c r="AU59" s="407">
        <v>0</v>
      </c>
      <c r="AV59" s="407">
        <v>0</v>
      </c>
      <c r="AW59" s="407">
        <v>0</v>
      </c>
      <c r="AX59" s="407">
        <v>0</v>
      </c>
      <c r="AY59" s="407">
        <v>0</v>
      </c>
      <c r="AZ59" s="407">
        <v>0</v>
      </c>
      <c r="BA59" s="407">
        <v>0</v>
      </c>
      <c r="BB59" s="407">
        <v>0</v>
      </c>
      <c r="BC59" s="407">
        <v>0</v>
      </c>
      <c r="BD59" s="407">
        <v>0</v>
      </c>
      <c r="BE59" s="407">
        <v>0</v>
      </c>
      <c r="BF59" s="407">
        <v>0</v>
      </c>
      <c r="BG59" s="407">
        <v>0</v>
      </c>
      <c r="BH59" s="407">
        <v>0</v>
      </c>
      <c r="BI59" s="407">
        <v>0</v>
      </c>
      <c r="BJ59" s="407">
        <v>0</v>
      </c>
      <c r="BK59" s="407">
        <v>0</v>
      </c>
      <c r="BL59" s="407">
        <v>0</v>
      </c>
      <c r="BM59" s="407">
        <v>0</v>
      </c>
      <c r="BN59" s="407">
        <v>0</v>
      </c>
      <c r="BO59" s="407">
        <v>0</v>
      </c>
      <c r="BP59" s="407">
        <v>0</v>
      </c>
      <c r="BQ59" s="407">
        <v>0</v>
      </c>
      <c r="BR59" s="407">
        <v>0</v>
      </c>
      <c r="BS59" s="407">
        <v>0</v>
      </c>
      <c r="BT59" s="407">
        <v>0</v>
      </c>
      <c r="BU59" s="407">
        <v>0</v>
      </c>
      <c r="BV59" s="407">
        <v>0</v>
      </c>
      <c r="BW59" s="407">
        <v>0</v>
      </c>
      <c r="BX59" s="407">
        <v>0</v>
      </c>
      <c r="BY59" s="407">
        <v>0</v>
      </c>
      <c r="BZ59" s="407">
        <v>0</v>
      </c>
      <c r="CA59" s="407">
        <v>0</v>
      </c>
      <c r="CB59" s="407">
        <v>0</v>
      </c>
      <c r="CC59" s="407">
        <v>0</v>
      </c>
      <c r="CD59" s="407">
        <v>0</v>
      </c>
      <c r="CE59" s="407">
        <v>0</v>
      </c>
      <c r="CF59" s="407">
        <v>0</v>
      </c>
      <c r="CG59" s="407">
        <v>0</v>
      </c>
      <c r="CH59" s="407">
        <v>0</v>
      </c>
      <c r="CI59" s="407">
        <v>0</v>
      </c>
      <c r="CJ59" s="407">
        <v>0</v>
      </c>
      <c r="CK59" s="407">
        <v>0</v>
      </c>
      <c r="CL59" s="407">
        <v>0</v>
      </c>
      <c r="CM59" s="407">
        <v>0</v>
      </c>
      <c r="CN59" s="407">
        <v>0</v>
      </c>
      <c r="CO59" s="401"/>
      <c r="CP59" s="401"/>
      <c r="CQ59" s="401"/>
      <c r="CR59" s="401"/>
    </row>
    <row r="60" spans="1:96" s="382" customFormat="1" ht="16.5" x14ac:dyDescent="0.3">
      <c r="A60" s="391" t="s">
        <v>610</v>
      </c>
      <c r="B60" s="402" t="s">
        <v>611</v>
      </c>
      <c r="C60" s="426"/>
      <c r="D60" s="426"/>
      <c r="E60" s="426"/>
      <c r="F60" s="426"/>
      <c r="G60" s="426"/>
      <c r="H60" s="426"/>
      <c r="I60" s="426"/>
      <c r="J60" s="426"/>
      <c r="K60" s="433"/>
      <c r="L60" s="426"/>
      <c r="M60" s="426"/>
      <c r="N60" s="426"/>
      <c r="O60" s="433"/>
      <c r="P60" s="426"/>
      <c r="Q60" s="426"/>
      <c r="R60" s="375"/>
      <c r="S60" s="430"/>
      <c r="T60" s="430"/>
      <c r="U60" s="430"/>
      <c r="V60" s="430"/>
      <c r="W60" s="430"/>
      <c r="X60" s="430"/>
      <c r="Y60" s="430"/>
      <c r="Z60" s="430"/>
      <c r="AA60" s="430"/>
      <c r="AB60" s="430"/>
      <c r="AC60" s="430"/>
      <c r="AD60" s="430"/>
      <c r="AE60" s="430"/>
      <c r="AF60" s="430"/>
      <c r="AG60" s="434"/>
      <c r="AH60" s="432"/>
      <c r="AI60" s="432">
        <v>0</v>
      </c>
      <c r="AJ60" s="432">
        <v>0</v>
      </c>
      <c r="AK60" s="432">
        <v>0</v>
      </c>
      <c r="AL60" s="432">
        <v>0</v>
      </c>
      <c r="AM60" s="432">
        <v>0</v>
      </c>
      <c r="AN60" s="432">
        <v>0</v>
      </c>
      <c r="AO60" s="432">
        <v>0</v>
      </c>
      <c r="AP60" s="432">
        <v>0</v>
      </c>
      <c r="AQ60" s="432">
        <v>0</v>
      </c>
      <c r="AR60" s="432">
        <v>0</v>
      </c>
      <c r="AS60" s="432">
        <v>0</v>
      </c>
      <c r="AT60" s="432">
        <v>0</v>
      </c>
      <c r="AU60" s="407">
        <v>0</v>
      </c>
      <c r="AV60" s="407">
        <v>0</v>
      </c>
      <c r="AW60" s="407">
        <v>0</v>
      </c>
      <c r="AX60" s="407">
        <v>0</v>
      </c>
      <c r="AY60" s="407">
        <v>0</v>
      </c>
      <c r="AZ60" s="407">
        <v>0</v>
      </c>
      <c r="BA60" s="407">
        <v>0</v>
      </c>
      <c r="BB60" s="407">
        <v>0</v>
      </c>
      <c r="BC60" s="407">
        <v>0</v>
      </c>
      <c r="BD60" s="407">
        <v>0</v>
      </c>
      <c r="BE60" s="407">
        <v>0</v>
      </c>
      <c r="BF60" s="407">
        <v>0</v>
      </c>
      <c r="BG60" s="407">
        <v>0</v>
      </c>
      <c r="BH60" s="407">
        <v>0</v>
      </c>
      <c r="BI60" s="407">
        <v>0</v>
      </c>
      <c r="BJ60" s="407">
        <v>0</v>
      </c>
      <c r="BK60" s="407">
        <v>0</v>
      </c>
      <c r="BL60" s="407">
        <v>0</v>
      </c>
      <c r="BM60" s="407">
        <v>0</v>
      </c>
      <c r="BN60" s="407">
        <v>0</v>
      </c>
      <c r="BO60" s="407">
        <v>0</v>
      </c>
      <c r="BP60" s="407">
        <v>0</v>
      </c>
      <c r="BQ60" s="407">
        <v>0</v>
      </c>
      <c r="BR60" s="407">
        <v>0</v>
      </c>
      <c r="BS60" s="407">
        <v>0</v>
      </c>
      <c r="BT60" s="407">
        <v>0</v>
      </c>
      <c r="BU60" s="407">
        <v>0</v>
      </c>
      <c r="BV60" s="407">
        <v>0</v>
      </c>
      <c r="BW60" s="407">
        <v>0</v>
      </c>
      <c r="BX60" s="407">
        <v>0</v>
      </c>
      <c r="BY60" s="407">
        <v>0</v>
      </c>
      <c r="BZ60" s="407">
        <v>0</v>
      </c>
      <c r="CA60" s="407">
        <v>0</v>
      </c>
      <c r="CB60" s="407">
        <v>0</v>
      </c>
      <c r="CC60" s="407">
        <v>0</v>
      </c>
      <c r="CD60" s="407">
        <v>0</v>
      </c>
      <c r="CE60" s="407">
        <v>0</v>
      </c>
      <c r="CF60" s="407">
        <v>0</v>
      </c>
      <c r="CG60" s="407">
        <v>0</v>
      </c>
      <c r="CH60" s="407">
        <v>0</v>
      </c>
      <c r="CI60" s="407">
        <v>0</v>
      </c>
      <c r="CJ60" s="407">
        <v>0</v>
      </c>
      <c r="CK60" s="407">
        <v>0</v>
      </c>
      <c r="CL60" s="407">
        <v>0</v>
      </c>
      <c r="CM60" s="407">
        <v>0</v>
      </c>
      <c r="CN60" s="407">
        <v>0</v>
      </c>
      <c r="CO60" s="401"/>
      <c r="CP60" s="401"/>
      <c r="CQ60" s="401"/>
      <c r="CR60" s="401"/>
    </row>
    <row r="61" spans="1:96" ht="16.5" x14ac:dyDescent="0.3">
      <c r="A61" s="391" t="s">
        <v>612</v>
      </c>
      <c r="B61" s="444" t="s">
        <v>613</v>
      </c>
      <c r="C61" s="432">
        <v>0</v>
      </c>
      <c r="D61" s="432">
        <v>2.3283064365386962E-16</v>
      </c>
      <c r="E61" s="432">
        <v>0</v>
      </c>
      <c r="F61" s="432">
        <v>0</v>
      </c>
      <c r="G61" s="432">
        <v>0</v>
      </c>
      <c r="H61" s="432">
        <v>0</v>
      </c>
      <c r="I61" s="432">
        <v>0</v>
      </c>
      <c r="J61" s="432">
        <v>0</v>
      </c>
      <c r="K61" s="432">
        <v>0</v>
      </c>
      <c r="L61" s="432">
        <v>0</v>
      </c>
      <c r="M61" s="432">
        <v>0</v>
      </c>
      <c r="N61" s="432">
        <v>0</v>
      </c>
      <c r="O61" s="432">
        <v>0</v>
      </c>
      <c r="P61" s="432">
        <v>0</v>
      </c>
      <c r="Q61" s="432">
        <v>0</v>
      </c>
      <c r="R61" s="432">
        <v>0</v>
      </c>
      <c r="S61" s="432">
        <v>0</v>
      </c>
      <c r="T61" s="432">
        <v>0</v>
      </c>
      <c r="U61" s="432">
        <v>0</v>
      </c>
      <c r="V61" s="432">
        <v>0</v>
      </c>
      <c r="W61" s="432">
        <v>0</v>
      </c>
      <c r="X61" s="432">
        <v>0</v>
      </c>
      <c r="Y61" s="432">
        <v>0</v>
      </c>
      <c r="Z61" s="432">
        <v>0</v>
      </c>
      <c r="AA61" s="432">
        <v>0</v>
      </c>
      <c r="AB61" s="432">
        <v>0</v>
      </c>
      <c r="AC61" s="432">
        <v>0</v>
      </c>
      <c r="AD61" s="432">
        <v>0</v>
      </c>
      <c r="AE61" s="432">
        <v>0</v>
      </c>
      <c r="AF61" s="432">
        <v>0</v>
      </c>
      <c r="AG61" s="432">
        <v>0</v>
      </c>
      <c r="AH61" s="432">
        <v>0</v>
      </c>
      <c r="AI61" s="432">
        <v>0</v>
      </c>
      <c r="AJ61" s="432">
        <v>0</v>
      </c>
      <c r="AK61" s="432">
        <v>0</v>
      </c>
      <c r="AL61" s="432">
        <v>0</v>
      </c>
      <c r="AM61" s="432">
        <v>0</v>
      </c>
      <c r="AN61" s="432">
        <v>0</v>
      </c>
      <c r="AO61" s="432">
        <v>0</v>
      </c>
      <c r="AP61" s="432">
        <v>0</v>
      </c>
      <c r="AQ61" s="432">
        <v>0</v>
      </c>
      <c r="AR61" s="432">
        <v>0</v>
      </c>
      <c r="AS61" s="432">
        <v>0</v>
      </c>
      <c r="AT61" s="432">
        <v>0</v>
      </c>
      <c r="AU61" s="407">
        <v>0</v>
      </c>
      <c r="AV61" s="407">
        <v>0</v>
      </c>
      <c r="AW61" s="407">
        <v>0</v>
      </c>
      <c r="AX61" s="407">
        <v>0</v>
      </c>
      <c r="AY61" s="407">
        <v>0</v>
      </c>
      <c r="AZ61" s="407">
        <v>0</v>
      </c>
      <c r="BA61" s="407">
        <v>0</v>
      </c>
      <c r="BB61" s="407">
        <v>0</v>
      </c>
      <c r="BC61" s="407">
        <v>0</v>
      </c>
      <c r="BD61" s="407">
        <v>0</v>
      </c>
      <c r="BE61" s="407">
        <v>0</v>
      </c>
      <c r="BF61" s="407">
        <v>0</v>
      </c>
      <c r="BG61" s="407">
        <v>0</v>
      </c>
      <c r="BH61" s="407">
        <v>0</v>
      </c>
      <c r="BI61" s="407">
        <v>0</v>
      </c>
      <c r="BJ61" s="407">
        <v>0</v>
      </c>
      <c r="BK61" s="407">
        <v>0</v>
      </c>
      <c r="BL61" s="407">
        <v>0</v>
      </c>
      <c r="BM61" s="407">
        <v>0</v>
      </c>
      <c r="BN61" s="407">
        <v>0</v>
      </c>
      <c r="BO61" s="407">
        <v>0</v>
      </c>
      <c r="BP61" s="407">
        <v>0</v>
      </c>
      <c r="BQ61" s="407">
        <v>0</v>
      </c>
      <c r="BR61" s="407">
        <v>0</v>
      </c>
      <c r="BS61" s="407">
        <v>0</v>
      </c>
      <c r="BT61" s="407">
        <v>0</v>
      </c>
      <c r="BU61" s="407">
        <v>0</v>
      </c>
      <c r="BV61" s="407">
        <v>0</v>
      </c>
      <c r="BW61" s="407">
        <v>0</v>
      </c>
      <c r="BX61" s="407">
        <v>0</v>
      </c>
      <c r="BY61" s="407">
        <v>0</v>
      </c>
      <c r="BZ61" s="407">
        <v>0</v>
      </c>
      <c r="CA61" s="407">
        <v>0</v>
      </c>
      <c r="CB61" s="407">
        <v>0</v>
      </c>
      <c r="CC61" s="407">
        <v>0</v>
      </c>
      <c r="CD61" s="407">
        <v>0</v>
      </c>
      <c r="CE61" s="407">
        <v>0</v>
      </c>
      <c r="CF61" s="407">
        <v>0</v>
      </c>
      <c r="CG61" s="407">
        <v>0</v>
      </c>
      <c r="CH61" s="407">
        <v>0</v>
      </c>
      <c r="CI61" s="407">
        <v>0</v>
      </c>
      <c r="CJ61" s="407">
        <v>0</v>
      </c>
      <c r="CK61" s="407">
        <v>0</v>
      </c>
      <c r="CL61" s="407">
        <v>0</v>
      </c>
      <c r="CM61" s="407">
        <v>0</v>
      </c>
      <c r="CN61" s="407">
        <v>0</v>
      </c>
      <c r="CO61" s="401"/>
      <c r="CP61" s="401"/>
      <c r="CQ61" s="401"/>
      <c r="CR61" s="401"/>
    </row>
    <row r="62" spans="1:96" ht="16.5" x14ac:dyDescent="0.3">
      <c r="A62" s="391" t="s">
        <v>614</v>
      </c>
      <c r="B62" s="444" t="s">
        <v>615</v>
      </c>
      <c r="C62" s="432">
        <v>0</v>
      </c>
      <c r="D62" s="432">
        <v>0</v>
      </c>
      <c r="E62" s="432">
        <v>0</v>
      </c>
      <c r="F62" s="432">
        <v>0</v>
      </c>
      <c r="G62" s="432">
        <v>0</v>
      </c>
      <c r="H62" s="432">
        <v>0</v>
      </c>
      <c r="I62" s="432">
        <v>6.9353833438234883E-2</v>
      </c>
      <c r="J62" s="432">
        <v>0</v>
      </c>
      <c r="K62" s="432">
        <v>0</v>
      </c>
      <c r="L62" s="432">
        <v>0</v>
      </c>
      <c r="M62" s="432">
        <v>7.5381100686365721E-2</v>
      </c>
      <c r="N62" s="432">
        <v>0</v>
      </c>
      <c r="O62" s="432">
        <v>0</v>
      </c>
      <c r="P62" s="432">
        <v>0</v>
      </c>
      <c r="Q62" s="432">
        <v>2.6097582064531166E-2</v>
      </c>
      <c r="R62" s="432">
        <v>0</v>
      </c>
      <c r="S62" s="432">
        <v>0</v>
      </c>
      <c r="T62" s="432">
        <v>0</v>
      </c>
      <c r="U62" s="432">
        <v>0</v>
      </c>
      <c r="V62" s="432">
        <v>0</v>
      </c>
      <c r="W62" s="432">
        <v>0</v>
      </c>
      <c r="X62" s="432">
        <v>0</v>
      </c>
      <c r="Y62" s="432">
        <v>0</v>
      </c>
      <c r="Z62" s="432">
        <v>0</v>
      </c>
      <c r="AA62" s="432">
        <v>0</v>
      </c>
      <c r="AB62" s="432">
        <v>0</v>
      </c>
      <c r="AC62" s="432">
        <v>0</v>
      </c>
      <c r="AD62" s="432">
        <v>0</v>
      </c>
      <c r="AE62" s="432">
        <v>0</v>
      </c>
      <c r="AF62" s="432">
        <v>0</v>
      </c>
      <c r="AG62" s="432">
        <v>0</v>
      </c>
      <c r="AH62" s="432">
        <v>0</v>
      </c>
      <c r="AI62" s="432">
        <v>0</v>
      </c>
      <c r="AJ62" s="432">
        <v>0</v>
      </c>
      <c r="AK62" s="432">
        <v>0</v>
      </c>
      <c r="AL62" s="432">
        <v>0</v>
      </c>
      <c r="AM62" s="432">
        <v>0</v>
      </c>
      <c r="AN62" s="432">
        <v>0</v>
      </c>
      <c r="AO62" s="432">
        <v>0.51502989341648253</v>
      </c>
      <c r="AP62" s="432">
        <v>0</v>
      </c>
      <c r="AQ62" s="432">
        <v>0</v>
      </c>
      <c r="AR62" s="432">
        <v>0</v>
      </c>
      <c r="AS62" s="432">
        <v>0</v>
      </c>
      <c r="AT62" s="432">
        <v>0</v>
      </c>
      <c r="AU62" s="407">
        <v>0</v>
      </c>
      <c r="AV62" s="407">
        <v>0</v>
      </c>
      <c r="AW62" s="407">
        <v>0</v>
      </c>
      <c r="AX62" s="407">
        <v>0</v>
      </c>
      <c r="AY62" s="407">
        <v>0</v>
      </c>
      <c r="AZ62" s="407">
        <v>0</v>
      </c>
      <c r="BA62" s="407">
        <v>0.83378859478420353</v>
      </c>
      <c r="BB62" s="407">
        <v>0</v>
      </c>
      <c r="BC62" s="407">
        <v>0</v>
      </c>
      <c r="BD62" s="407">
        <v>0</v>
      </c>
      <c r="BE62" s="407">
        <v>0</v>
      </c>
      <c r="BF62" s="407">
        <v>0</v>
      </c>
      <c r="BG62" s="407">
        <v>3.502035951531935E-3</v>
      </c>
      <c r="BH62" s="407">
        <v>0</v>
      </c>
      <c r="BI62" s="407">
        <v>0</v>
      </c>
      <c r="BJ62" s="407">
        <v>4.4900631227853038E-2</v>
      </c>
      <c r="BK62" s="407">
        <v>0</v>
      </c>
      <c r="BL62" s="407">
        <v>0.37477031324922028</v>
      </c>
      <c r="BM62" s="407">
        <v>0</v>
      </c>
      <c r="BN62" s="407">
        <v>0</v>
      </c>
      <c r="BO62" s="407">
        <v>0</v>
      </c>
      <c r="BP62" s="407">
        <v>0</v>
      </c>
      <c r="BQ62" s="407">
        <v>0</v>
      </c>
      <c r="BR62" s="407">
        <v>0</v>
      </c>
      <c r="BS62" s="407">
        <v>0</v>
      </c>
      <c r="BT62" s="407">
        <v>0</v>
      </c>
      <c r="BU62" s="407">
        <v>0</v>
      </c>
      <c r="BV62" s="407">
        <v>0</v>
      </c>
      <c r="BW62" s="407">
        <v>0</v>
      </c>
      <c r="BX62" s="407">
        <v>0</v>
      </c>
      <c r="BY62" s="407">
        <v>2.4272341801557549E-2</v>
      </c>
      <c r="BZ62" s="407">
        <v>0</v>
      </c>
      <c r="CA62" s="407">
        <v>0.13946386400123853</v>
      </c>
      <c r="CB62" s="407">
        <v>0</v>
      </c>
      <c r="CC62" s="407">
        <v>0</v>
      </c>
      <c r="CD62" s="407">
        <v>0</v>
      </c>
      <c r="CE62" s="407">
        <v>0</v>
      </c>
      <c r="CF62" s="407">
        <v>0</v>
      </c>
      <c r="CG62" s="407">
        <v>0</v>
      </c>
      <c r="CH62" s="407">
        <v>0</v>
      </c>
      <c r="CI62" s="407">
        <v>0</v>
      </c>
      <c r="CJ62" s="407">
        <v>0</v>
      </c>
      <c r="CK62" s="407">
        <v>0</v>
      </c>
      <c r="CL62" s="407">
        <v>0</v>
      </c>
      <c r="CM62" s="407">
        <v>6.3242523960860247E-2</v>
      </c>
      <c r="CN62" s="407">
        <v>0</v>
      </c>
      <c r="CO62" s="401"/>
      <c r="CP62" s="401"/>
      <c r="CQ62" s="401"/>
      <c r="CR62" s="401"/>
    </row>
    <row r="63" spans="1:96" ht="16.5" x14ac:dyDescent="0.3">
      <c r="A63" s="391" t="s">
        <v>616</v>
      </c>
      <c r="B63" s="444" t="s">
        <v>617</v>
      </c>
      <c r="C63" s="432">
        <v>0</v>
      </c>
      <c r="D63" s="432">
        <v>0</v>
      </c>
      <c r="E63" s="432">
        <v>0</v>
      </c>
      <c r="F63" s="432">
        <v>0</v>
      </c>
      <c r="G63" s="432">
        <v>0</v>
      </c>
      <c r="H63" s="432">
        <v>0</v>
      </c>
      <c r="I63" s="432">
        <v>0</v>
      </c>
      <c r="J63" s="432">
        <v>0</v>
      </c>
      <c r="K63" s="432">
        <v>0</v>
      </c>
      <c r="L63" s="432">
        <v>0</v>
      </c>
      <c r="M63" s="432">
        <v>0</v>
      </c>
      <c r="N63" s="432">
        <v>0</v>
      </c>
      <c r="O63" s="432">
        <v>0</v>
      </c>
      <c r="P63" s="432">
        <v>0</v>
      </c>
      <c r="Q63" s="432">
        <v>0</v>
      </c>
      <c r="R63" s="432">
        <v>0</v>
      </c>
      <c r="S63" s="432">
        <v>0</v>
      </c>
      <c r="T63" s="432">
        <v>0</v>
      </c>
      <c r="U63" s="432">
        <v>0</v>
      </c>
      <c r="V63" s="432">
        <v>0</v>
      </c>
      <c r="W63" s="432">
        <v>0</v>
      </c>
      <c r="X63" s="432">
        <v>0</v>
      </c>
      <c r="Y63" s="432">
        <v>0</v>
      </c>
      <c r="Z63" s="432">
        <v>0</v>
      </c>
      <c r="AA63" s="432">
        <v>0</v>
      </c>
      <c r="AB63" s="432">
        <v>0</v>
      </c>
      <c r="AC63" s="432">
        <v>0</v>
      </c>
      <c r="AD63" s="432">
        <v>0</v>
      </c>
      <c r="AE63" s="432">
        <v>0</v>
      </c>
      <c r="AF63" s="432">
        <v>0</v>
      </c>
      <c r="AG63" s="432">
        <v>0</v>
      </c>
      <c r="AH63" s="432">
        <v>0</v>
      </c>
      <c r="AI63" s="432">
        <v>0</v>
      </c>
      <c r="AJ63" s="432">
        <v>0</v>
      </c>
      <c r="AK63" s="432">
        <v>0</v>
      </c>
      <c r="AL63" s="432">
        <v>0</v>
      </c>
      <c r="AM63" s="432">
        <v>0</v>
      </c>
      <c r="AN63" s="432">
        <v>0</v>
      </c>
      <c r="AO63" s="432">
        <v>0</v>
      </c>
      <c r="AP63" s="432">
        <v>0</v>
      </c>
      <c r="AQ63" s="432">
        <v>0</v>
      </c>
      <c r="AR63" s="432">
        <v>0</v>
      </c>
      <c r="AS63" s="432">
        <v>0</v>
      </c>
      <c r="AT63" s="432">
        <v>0</v>
      </c>
      <c r="AU63" s="407">
        <v>0</v>
      </c>
      <c r="AV63" s="407">
        <v>0</v>
      </c>
      <c r="AW63" s="407">
        <v>0</v>
      </c>
      <c r="AX63" s="407">
        <v>0</v>
      </c>
      <c r="AY63" s="407">
        <v>0</v>
      </c>
      <c r="AZ63" s="407">
        <v>0</v>
      </c>
      <c r="BA63" s="407">
        <v>0</v>
      </c>
      <c r="BB63" s="407">
        <v>0</v>
      </c>
      <c r="BC63" s="407">
        <v>0</v>
      </c>
      <c r="BD63" s="407">
        <v>0</v>
      </c>
      <c r="BE63" s="407">
        <v>0</v>
      </c>
      <c r="BF63" s="407">
        <v>0</v>
      </c>
      <c r="BG63" s="407">
        <v>0</v>
      </c>
      <c r="BH63" s="407">
        <v>0</v>
      </c>
      <c r="BI63" s="407">
        <v>0</v>
      </c>
      <c r="BJ63" s="407">
        <v>0</v>
      </c>
      <c r="BK63" s="407">
        <v>0</v>
      </c>
      <c r="BL63" s="407">
        <v>0</v>
      </c>
      <c r="BM63" s="407">
        <v>0</v>
      </c>
      <c r="BN63" s="407">
        <v>0</v>
      </c>
      <c r="BO63" s="407">
        <v>0</v>
      </c>
      <c r="BP63" s="407">
        <v>0</v>
      </c>
      <c r="BQ63" s="407">
        <v>0</v>
      </c>
      <c r="BR63" s="407">
        <v>0</v>
      </c>
      <c r="BS63" s="407">
        <v>0</v>
      </c>
      <c r="BT63" s="407">
        <v>0</v>
      </c>
      <c r="BU63" s="407">
        <v>0</v>
      </c>
      <c r="BV63" s="407">
        <v>0</v>
      </c>
      <c r="BW63" s="407">
        <v>0</v>
      </c>
      <c r="BX63" s="407">
        <v>0</v>
      </c>
      <c r="BY63" s="407">
        <v>0</v>
      </c>
      <c r="BZ63" s="407">
        <v>0</v>
      </c>
      <c r="CA63" s="407">
        <v>0</v>
      </c>
      <c r="CB63" s="407">
        <v>0</v>
      </c>
      <c r="CC63" s="407">
        <v>0</v>
      </c>
      <c r="CD63" s="407">
        <v>0</v>
      </c>
      <c r="CE63" s="407">
        <v>0</v>
      </c>
      <c r="CF63" s="407">
        <v>0</v>
      </c>
      <c r="CG63" s="407">
        <v>0</v>
      </c>
      <c r="CH63" s="407">
        <v>0</v>
      </c>
      <c r="CI63" s="407">
        <v>0</v>
      </c>
      <c r="CJ63" s="407">
        <v>0</v>
      </c>
      <c r="CK63" s="407">
        <v>0</v>
      </c>
      <c r="CL63" s="407">
        <v>0</v>
      </c>
      <c r="CM63" s="407">
        <v>0</v>
      </c>
      <c r="CN63" s="407">
        <v>0</v>
      </c>
      <c r="CO63" s="401"/>
      <c r="CP63" s="401"/>
      <c r="CQ63" s="401"/>
      <c r="CR63" s="401"/>
    </row>
    <row r="64" spans="1:96" ht="16.5" x14ac:dyDescent="0.3">
      <c r="A64" s="391" t="s">
        <v>618</v>
      </c>
      <c r="B64" s="444" t="s">
        <v>619</v>
      </c>
      <c r="C64" s="432">
        <v>0.25132892010789365</v>
      </c>
      <c r="D64" s="432">
        <v>0.3318170715557146</v>
      </c>
      <c r="E64" s="432">
        <v>8.3715056108756333E-2</v>
      </c>
      <c r="F64" s="432">
        <v>0</v>
      </c>
      <c r="G64" s="432">
        <v>0</v>
      </c>
      <c r="H64" s="432">
        <v>0</v>
      </c>
      <c r="I64" s="432">
        <v>0.73389396138582164</v>
      </c>
      <c r="J64" s="432">
        <v>0</v>
      </c>
      <c r="K64" s="432">
        <v>0</v>
      </c>
      <c r="L64" s="432">
        <v>0</v>
      </c>
      <c r="M64" s="432">
        <v>0</v>
      </c>
      <c r="N64" s="432">
        <v>0</v>
      </c>
      <c r="O64" s="432">
        <v>0.54229450628886045</v>
      </c>
      <c r="P64" s="432">
        <v>0</v>
      </c>
      <c r="Q64" s="432">
        <v>5.783189507943752E-2</v>
      </c>
      <c r="R64" s="432">
        <v>0</v>
      </c>
      <c r="S64" s="432">
        <v>1.0744178550393617</v>
      </c>
      <c r="T64" s="432">
        <v>0</v>
      </c>
      <c r="U64" s="432">
        <v>0.41916540687236525</v>
      </c>
      <c r="V64" s="432">
        <v>0</v>
      </c>
      <c r="W64" s="432">
        <v>0</v>
      </c>
      <c r="X64" s="432">
        <v>0</v>
      </c>
      <c r="Y64" s="432">
        <v>1.3999513994455153</v>
      </c>
      <c r="Z64" s="432">
        <v>0</v>
      </c>
      <c r="AA64" s="432">
        <v>0</v>
      </c>
      <c r="AB64" s="432">
        <v>0</v>
      </c>
      <c r="AC64" s="432">
        <v>0.17545968931481642</v>
      </c>
      <c r="AD64" s="432">
        <v>0.10796266958471533</v>
      </c>
      <c r="AE64" s="432">
        <v>1.327473039011781</v>
      </c>
      <c r="AF64" s="432">
        <v>0.39470009076652146</v>
      </c>
      <c r="AG64" s="432">
        <v>0.66043010387089973</v>
      </c>
      <c r="AH64" s="432">
        <v>0</v>
      </c>
      <c r="AI64" s="432">
        <v>0.62784515663268159</v>
      </c>
      <c r="AJ64" s="432">
        <v>0</v>
      </c>
      <c r="AK64" s="432">
        <v>0</v>
      </c>
      <c r="AL64" s="432">
        <v>0</v>
      </c>
      <c r="AM64" s="432">
        <v>0.28377512442628444</v>
      </c>
      <c r="AN64" s="432">
        <v>0</v>
      </c>
      <c r="AO64" s="432">
        <v>1.5891572004293497</v>
      </c>
      <c r="AP64" s="432">
        <v>0.18662419417014522</v>
      </c>
      <c r="AQ64" s="432">
        <v>0.39168488064471846</v>
      </c>
      <c r="AR64" s="432">
        <v>0</v>
      </c>
      <c r="AS64" s="432">
        <v>0.2018687748030896</v>
      </c>
      <c r="AT64" s="432">
        <v>0</v>
      </c>
      <c r="AU64" s="407">
        <v>0</v>
      </c>
      <c r="AV64" s="407">
        <v>0</v>
      </c>
      <c r="AW64" s="407">
        <v>0</v>
      </c>
      <c r="AX64" s="407">
        <v>0</v>
      </c>
      <c r="AY64" s="407">
        <v>0</v>
      </c>
      <c r="AZ64" s="407">
        <v>0</v>
      </c>
      <c r="BA64" s="407">
        <v>0.39669633835110607</v>
      </c>
      <c r="BB64" s="407">
        <v>0</v>
      </c>
      <c r="BC64" s="407">
        <v>0</v>
      </c>
      <c r="BD64" s="407">
        <v>0</v>
      </c>
      <c r="BE64" s="407">
        <v>0</v>
      </c>
      <c r="BF64" s="407">
        <v>0</v>
      </c>
      <c r="BG64" s="407">
        <v>0</v>
      </c>
      <c r="BH64" s="407">
        <v>0</v>
      </c>
      <c r="BI64" s="407">
        <v>0</v>
      </c>
      <c r="BJ64" s="407">
        <v>0</v>
      </c>
      <c r="BK64" s="407">
        <v>0</v>
      </c>
      <c r="BL64" s="407">
        <v>0</v>
      </c>
      <c r="BM64" s="407">
        <v>0</v>
      </c>
      <c r="BN64" s="407">
        <v>0</v>
      </c>
      <c r="BO64" s="407">
        <v>0</v>
      </c>
      <c r="BP64" s="407">
        <v>0</v>
      </c>
      <c r="BQ64" s="407">
        <v>0</v>
      </c>
      <c r="BR64" s="407">
        <v>0</v>
      </c>
      <c r="BS64" s="407">
        <v>0</v>
      </c>
      <c r="BT64" s="407">
        <v>0</v>
      </c>
      <c r="BU64" s="407">
        <v>0</v>
      </c>
      <c r="BV64" s="407">
        <v>0</v>
      </c>
      <c r="BW64" s="407">
        <v>0</v>
      </c>
      <c r="BX64" s="407">
        <v>0</v>
      </c>
      <c r="BY64" s="407">
        <v>0</v>
      </c>
      <c r="BZ64" s="407">
        <v>0</v>
      </c>
      <c r="CA64" s="407">
        <v>0</v>
      </c>
      <c r="CB64" s="407">
        <v>0</v>
      </c>
      <c r="CC64" s="407">
        <v>0</v>
      </c>
      <c r="CD64" s="407">
        <v>0</v>
      </c>
      <c r="CE64" s="407">
        <v>0</v>
      </c>
      <c r="CF64" s="407">
        <v>0</v>
      </c>
      <c r="CG64" s="407">
        <v>0</v>
      </c>
      <c r="CH64" s="407">
        <v>0</v>
      </c>
      <c r="CI64" s="407">
        <v>0</v>
      </c>
      <c r="CJ64" s="407">
        <v>0</v>
      </c>
      <c r="CK64" s="407">
        <v>0</v>
      </c>
      <c r="CL64" s="407">
        <v>0</v>
      </c>
      <c r="CM64" s="407">
        <v>0</v>
      </c>
      <c r="CN64" s="407">
        <v>0</v>
      </c>
      <c r="CO64" s="401"/>
      <c r="CP64" s="401"/>
      <c r="CQ64" s="401"/>
      <c r="CR64" s="401"/>
    </row>
    <row r="65" spans="1:96" ht="16.5" x14ac:dyDescent="0.3">
      <c r="A65" s="391" t="s">
        <v>620</v>
      </c>
      <c r="B65" s="444" t="s">
        <v>621</v>
      </c>
      <c r="C65" s="432">
        <v>0</v>
      </c>
      <c r="D65" s="432">
        <v>0</v>
      </c>
      <c r="E65" s="432">
        <v>0</v>
      </c>
      <c r="F65" s="432">
        <v>0</v>
      </c>
      <c r="G65" s="432">
        <v>0</v>
      </c>
      <c r="H65" s="432">
        <v>0</v>
      </c>
      <c r="I65" s="432">
        <v>0</v>
      </c>
      <c r="J65" s="432">
        <v>0</v>
      </c>
      <c r="K65" s="432">
        <v>0</v>
      </c>
      <c r="L65" s="432">
        <v>0</v>
      </c>
      <c r="M65" s="432">
        <v>0</v>
      </c>
      <c r="N65" s="432">
        <v>0</v>
      </c>
      <c r="O65" s="432">
        <v>0</v>
      </c>
      <c r="P65" s="432">
        <v>0</v>
      </c>
      <c r="Q65" s="432">
        <v>0</v>
      </c>
      <c r="R65" s="432">
        <v>0</v>
      </c>
      <c r="S65" s="432">
        <v>0</v>
      </c>
      <c r="T65" s="432">
        <v>0</v>
      </c>
      <c r="U65" s="432">
        <v>0</v>
      </c>
      <c r="V65" s="432">
        <v>0</v>
      </c>
      <c r="W65" s="432">
        <v>0</v>
      </c>
      <c r="X65" s="432">
        <v>0</v>
      </c>
      <c r="Y65" s="432">
        <v>0</v>
      </c>
      <c r="Z65" s="432">
        <v>0</v>
      </c>
      <c r="AA65" s="432">
        <v>0</v>
      </c>
      <c r="AB65" s="432">
        <v>0</v>
      </c>
      <c r="AC65" s="432">
        <v>0</v>
      </c>
      <c r="AD65" s="432">
        <v>0</v>
      </c>
      <c r="AE65" s="432">
        <v>0</v>
      </c>
      <c r="AF65" s="432">
        <v>0</v>
      </c>
      <c r="AG65" s="432">
        <v>0</v>
      </c>
      <c r="AH65" s="432">
        <v>0</v>
      </c>
      <c r="AI65" s="432">
        <v>0</v>
      </c>
      <c r="AJ65" s="432">
        <v>0</v>
      </c>
      <c r="AK65" s="432">
        <v>0</v>
      </c>
      <c r="AL65" s="432">
        <v>0</v>
      </c>
      <c r="AM65" s="432">
        <v>0</v>
      </c>
      <c r="AN65" s="432">
        <v>0</v>
      </c>
      <c r="AO65" s="432">
        <v>0</v>
      </c>
      <c r="AP65" s="432">
        <v>0</v>
      </c>
      <c r="AQ65" s="432">
        <v>0</v>
      </c>
      <c r="AR65" s="432">
        <v>0</v>
      </c>
      <c r="AS65" s="432">
        <v>0</v>
      </c>
      <c r="AT65" s="432">
        <v>0</v>
      </c>
      <c r="AU65" s="407">
        <v>0</v>
      </c>
      <c r="AV65" s="407">
        <v>0</v>
      </c>
      <c r="AW65" s="407">
        <v>0</v>
      </c>
      <c r="AX65" s="407">
        <v>0</v>
      </c>
      <c r="AY65" s="407">
        <v>0</v>
      </c>
      <c r="AZ65" s="407">
        <v>0</v>
      </c>
      <c r="BA65" s="407">
        <v>0</v>
      </c>
      <c r="BB65" s="407">
        <v>0</v>
      </c>
      <c r="BC65" s="407">
        <v>0</v>
      </c>
      <c r="BD65" s="407">
        <v>0</v>
      </c>
      <c r="BE65" s="407">
        <v>0</v>
      </c>
      <c r="BF65" s="407">
        <v>0</v>
      </c>
      <c r="BG65" s="407">
        <v>0</v>
      </c>
      <c r="BH65" s="407">
        <v>0</v>
      </c>
      <c r="BI65" s="407">
        <v>0</v>
      </c>
      <c r="BJ65" s="407">
        <v>0</v>
      </c>
      <c r="BK65" s="407">
        <v>0</v>
      </c>
      <c r="BL65" s="407">
        <v>0</v>
      </c>
      <c r="BM65" s="407">
        <v>0</v>
      </c>
      <c r="BN65" s="407">
        <v>0</v>
      </c>
      <c r="BO65" s="407">
        <v>0</v>
      </c>
      <c r="BP65" s="407">
        <v>0</v>
      </c>
      <c r="BQ65" s="407">
        <v>0</v>
      </c>
      <c r="BR65" s="407">
        <v>0</v>
      </c>
      <c r="BS65" s="407">
        <v>0</v>
      </c>
      <c r="BT65" s="407">
        <v>0</v>
      </c>
      <c r="BU65" s="407">
        <v>0</v>
      </c>
      <c r="BV65" s="407">
        <v>0</v>
      </c>
      <c r="BW65" s="407">
        <v>0</v>
      </c>
      <c r="BX65" s="407">
        <v>0</v>
      </c>
      <c r="BY65" s="407">
        <v>0</v>
      </c>
      <c r="BZ65" s="407">
        <v>0</v>
      </c>
      <c r="CA65" s="407">
        <v>0</v>
      </c>
      <c r="CB65" s="407">
        <v>0</v>
      </c>
      <c r="CC65" s="407">
        <v>0</v>
      </c>
      <c r="CD65" s="407">
        <v>0</v>
      </c>
      <c r="CE65" s="407">
        <v>0</v>
      </c>
      <c r="CF65" s="407">
        <v>0</v>
      </c>
      <c r="CG65" s="407">
        <v>0</v>
      </c>
      <c r="CH65" s="407">
        <v>0</v>
      </c>
      <c r="CI65" s="407">
        <v>0</v>
      </c>
      <c r="CJ65" s="407">
        <v>0</v>
      </c>
      <c r="CK65" s="407">
        <v>0</v>
      </c>
      <c r="CL65" s="407">
        <v>0</v>
      </c>
      <c r="CM65" s="407">
        <v>0</v>
      </c>
      <c r="CN65" s="407">
        <v>0</v>
      </c>
      <c r="CO65" s="401"/>
      <c r="CP65" s="401"/>
      <c r="CQ65" s="401"/>
      <c r="CR65" s="401"/>
    </row>
    <row r="66" spans="1:96" ht="16.5" x14ac:dyDescent="0.3">
      <c r="A66" s="391" t="s">
        <v>622</v>
      </c>
      <c r="B66" s="444" t="s">
        <v>623</v>
      </c>
      <c r="C66" s="432">
        <v>0</v>
      </c>
      <c r="D66" s="432">
        <v>1.2416939020485058</v>
      </c>
      <c r="E66" s="432">
        <v>0</v>
      </c>
      <c r="F66" s="432">
        <v>0.94589583130149013</v>
      </c>
      <c r="G66" s="432">
        <v>0</v>
      </c>
      <c r="H66" s="432">
        <v>0</v>
      </c>
      <c r="I66" s="432">
        <v>0</v>
      </c>
      <c r="J66" s="432">
        <v>1.5471568729083469</v>
      </c>
      <c r="K66" s="432">
        <v>0.19808539415577883</v>
      </c>
      <c r="L66" s="432">
        <v>3.9437555027405757</v>
      </c>
      <c r="M66" s="432">
        <v>0.15837003500687868</v>
      </c>
      <c r="N66" s="432">
        <v>3.1383519147690855</v>
      </c>
      <c r="O66" s="432">
        <v>0</v>
      </c>
      <c r="P66" s="432">
        <v>4.5023739286481996</v>
      </c>
      <c r="Q66" s="432">
        <v>0</v>
      </c>
      <c r="R66" s="432">
        <v>1.2872063858920986</v>
      </c>
      <c r="S66" s="432">
        <v>0</v>
      </c>
      <c r="T66" s="432">
        <v>3.0498269636957871</v>
      </c>
      <c r="U66" s="432">
        <v>0</v>
      </c>
      <c r="V66" s="432">
        <v>1.4144145280284914</v>
      </c>
      <c r="W66" s="432">
        <v>0</v>
      </c>
      <c r="X66" s="432">
        <v>1.0496675968510172</v>
      </c>
      <c r="Y66" s="432">
        <v>7.0623204622805483E-2</v>
      </c>
      <c r="Z66" s="432">
        <v>2.2739058271683277</v>
      </c>
      <c r="AA66" s="432">
        <v>0</v>
      </c>
      <c r="AB66" s="432">
        <v>2.7409808531159818</v>
      </c>
      <c r="AC66" s="432">
        <v>0.18059225281647256</v>
      </c>
      <c r="AD66" s="432">
        <v>7.1010314299027655E-2</v>
      </c>
      <c r="AE66" s="432">
        <v>0.33150631732187957</v>
      </c>
      <c r="AF66" s="432">
        <v>0</v>
      </c>
      <c r="AG66" s="432">
        <v>0.25861589013083081</v>
      </c>
      <c r="AH66" s="432">
        <v>2.0359510863671346</v>
      </c>
      <c r="AI66" s="432">
        <v>0.28801151270889952</v>
      </c>
      <c r="AJ66" s="432">
        <v>0.98250211248826702</v>
      </c>
      <c r="AK66" s="432">
        <v>0.1348400704628254</v>
      </c>
      <c r="AL66" s="432">
        <v>0</v>
      </c>
      <c r="AM66" s="432">
        <v>0</v>
      </c>
      <c r="AN66" s="432">
        <v>0</v>
      </c>
      <c r="AO66" s="432">
        <v>0</v>
      </c>
      <c r="AP66" s="432">
        <v>0</v>
      </c>
      <c r="AQ66" s="432">
        <v>0</v>
      </c>
      <c r="AR66" s="432">
        <v>0</v>
      </c>
      <c r="AS66" s="432">
        <v>0</v>
      </c>
      <c r="AT66" s="432">
        <v>0</v>
      </c>
      <c r="AU66" s="407">
        <v>0</v>
      </c>
      <c r="AV66" s="407">
        <v>0</v>
      </c>
      <c r="AW66" s="407">
        <v>0</v>
      </c>
      <c r="AX66" s="407">
        <v>0</v>
      </c>
      <c r="AY66" s="407">
        <v>0</v>
      </c>
      <c r="AZ66" s="407">
        <v>0</v>
      </c>
      <c r="BA66" s="407">
        <v>0</v>
      </c>
      <c r="BB66" s="407">
        <v>0</v>
      </c>
      <c r="BC66" s="407">
        <v>0</v>
      </c>
      <c r="BD66" s="407">
        <v>1.5057412742074447</v>
      </c>
      <c r="BE66" s="407">
        <v>0</v>
      </c>
      <c r="BF66" s="407">
        <v>0</v>
      </c>
      <c r="BG66" s="407">
        <v>0</v>
      </c>
      <c r="BH66" s="407">
        <v>0</v>
      </c>
      <c r="BI66" s="407">
        <v>0</v>
      </c>
      <c r="BJ66" s="407">
        <v>0</v>
      </c>
      <c r="BK66" s="407">
        <v>0</v>
      </c>
      <c r="BL66" s="407">
        <v>0</v>
      </c>
      <c r="BM66" s="407">
        <v>0</v>
      </c>
      <c r="BN66" s="407">
        <v>0</v>
      </c>
      <c r="BO66" s="407">
        <v>0</v>
      </c>
      <c r="BP66" s="407">
        <v>0</v>
      </c>
      <c r="BQ66" s="407">
        <v>0</v>
      </c>
      <c r="BR66" s="407">
        <v>0</v>
      </c>
      <c r="BS66" s="407">
        <v>0</v>
      </c>
      <c r="BT66" s="407">
        <v>0</v>
      </c>
      <c r="BU66" s="407">
        <v>0</v>
      </c>
      <c r="BV66" s="407">
        <v>0</v>
      </c>
      <c r="BW66" s="407">
        <v>0</v>
      </c>
      <c r="BX66" s="407">
        <v>0</v>
      </c>
      <c r="BY66" s="407">
        <v>0</v>
      </c>
      <c r="BZ66" s="407">
        <v>0</v>
      </c>
      <c r="CA66" s="407">
        <v>0</v>
      </c>
      <c r="CB66" s="407">
        <v>0</v>
      </c>
      <c r="CC66" s="407">
        <v>0</v>
      </c>
      <c r="CD66" s="407">
        <v>0</v>
      </c>
      <c r="CE66" s="407">
        <v>4.9346557500633111E-2</v>
      </c>
      <c r="CF66" s="407">
        <v>4.9346557500633111E-2</v>
      </c>
      <c r="CG66" s="407">
        <v>3.7980698077680485E-3</v>
      </c>
      <c r="CH66" s="407">
        <v>0</v>
      </c>
      <c r="CI66" s="407">
        <v>3.7980698077680485E-3</v>
      </c>
      <c r="CJ66" s="407">
        <v>0</v>
      </c>
      <c r="CK66" s="407">
        <v>3.7980698077680485E-3</v>
      </c>
      <c r="CL66" s="407">
        <v>0</v>
      </c>
      <c r="CM66" s="407">
        <v>0</v>
      </c>
      <c r="CN66" s="407">
        <v>0</v>
      </c>
      <c r="CO66" s="401"/>
      <c r="CP66" s="401"/>
      <c r="CQ66" s="401"/>
      <c r="CR66" s="401"/>
    </row>
    <row r="67" spans="1:96" s="382" customFormat="1" ht="16.5" x14ac:dyDescent="0.3">
      <c r="A67" s="391" t="s">
        <v>624</v>
      </c>
      <c r="B67" s="444" t="s">
        <v>625</v>
      </c>
      <c r="C67" s="432"/>
      <c r="D67" s="432"/>
      <c r="E67" s="432"/>
      <c r="F67" s="432"/>
      <c r="G67" s="432"/>
      <c r="H67" s="432"/>
      <c r="I67" s="432"/>
      <c r="J67" s="432"/>
      <c r="K67" s="432">
        <v>0</v>
      </c>
      <c r="L67" s="432">
        <v>0</v>
      </c>
      <c r="M67" s="432">
        <v>0</v>
      </c>
      <c r="N67" s="432">
        <v>0</v>
      </c>
      <c r="O67" s="432">
        <v>0</v>
      </c>
      <c r="P67" s="432">
        <v>0</v>
      </c>
      <c r="Q67" s="432">
        <v>0</v>
      </c>
      <c r="R67" s="432">
        <v>0</v>
      </c>
      <c r="S67" s="432">
        <v>0</v>
      </c>
      <c r="T67" s="432">
        <v>0</v>
      </c>
      <c r="U67" s="432">
        <v>0</v>
      </c>
      <c r="V67" s="432">
        <v>0</v>
      </c>
      <c r="W67" s="432">
        <v>0</v>
      </c>
      <c r="X67" s="432">
        <v>0</v>
      </c>
      <c r="Y67" s="432">
        <v>0</v>
      </c>
      <c r="Z67" s="432">
        <v>0</v>
      </c>
      <c r="AA67" s="432">
        <v>0</v>
      </c>
      <c r="AB67" s="432">
        <v>0</v>
      </c>
      <c r="AC67" s="432">
        <v>0</v>
      </c>
      <c r="AD67" s="432">
        <v>0</v>
      </c>
      <c r="AE67" s="432">
        <v>0</v>
      </c>
      <c r="AF67" s="432">
        <v>0</v>
      </c>
      <c r="AG67" s="432">
        <v>0</v>
      </c>
      <c r="AH67" s="432">
        <v>0</v>
      </c>
      <c r="AI67" s="432">
        <v>0</v>
      </c>
      <c r="AJ67" s="432">
        <v>0</v>
      </c>
      <c r="AK67" s="432">
        <v>0</v>
      </c>
      <c r="AL67" s="432">
        <v>0</v>
      </c>
      <c r="AM67" s="432">
        <v>0</v>
      </c>
      <c r="AN67" s="432">
        <v>0</v>
      </c>
      <c r="AO67" s="432">
        <v>0</v>
      </c>
      <c r="AP67" s="432">
        <v>0</v>
      </c>
      <c r="AQ67" s="432">
        <v>0</v>
      </c>
      <c r="AR67" s="432">
        <v>0</v>
      </c>
      <c r="AS67" s="432">
        <v>0</v>
      </c>
      <c r="AT67" s="432">
        <v>0</v>
      </c>
      <c r="AU67" s="407">
        <v>0</v>
      </c>
      <c r="AV67" s="407">
        <v>0</v>
      </c>
      <c r="AW67" s="407">
        <v>0</v>
      </c>
      <c r="AX67" s="407">
        <v>0</v>
      </c>
      <c r="AY67" s="407">
        <v>0</v>
      </c>
      <c r="AZ67" s="407">
        <v>0</v>
      </c>
      <c r="BA67" s="407">
        <v>0</v>
      </c>
      <c r="BB67" s="407">
        <v>0</v>
      </c>
      <c r="BC67" s="407">
        <v>0</v>
      </c>
      <c r="BD67" s="407">
        <v>0</v>
      </c>
      <c r="BE67" s="407">
        <v>0</v>
      </c>
      <c r="BF67" s="407">
        <v>0</v>
      </c>
      <c r="BG67" s="407">
        <v>0</v>
      </c>
      <c r="BH67" s="407">
        <v>0</v>
      </c>
      <c r="BI67" s="407">
        <v>0</v>
      </c>
      <c r="BJ67" s="407">
        <v>0</v>
      </c>
      <c r="BK67" s="407">
        <v>0</v>
      </c>
      <c r="BL67" s="407">
        <v>0</v>
      </c>
      <c r="BM67" s="407">
        <v>0</v>
      </c>
      <c r="BN67" s="407">
        <v>0</v>
      </c>
      <c r="BO67" s="407">
        <v>0</v>
      </c>
      <c r="BP67" s="407">
        <v>0</v>
      </c>
      <c r="BQ67" s="407">
        <v>0</v>
      </c>
      <c r="BR67" s="407">
        <v>0</v>
      </c>
      <c r="BS67" s="407">
        <v>0</v>
      </c>
      <c r="BT67" s="407">
        <v>0</v>
      </c>
      <c r="BU67" s="407">
        <v>0</v>
      </c>
      <c r="BV67" s="407">
        <v>0</v>
      </c>
      <c r="BW67" s="407">
        <v>0</v>
      </c>
      <c r="BX67" s="407">
        <v>0</v>
      </c>
      <c r="BY67" s="407">
        <v>0</v>
      </c>
      <c r="BZ67" s="407">
        <v>0</v>
      </c>
      <c r="CA67" s="407">
        <v>0</v>
      </c>
      <c r="CB67" s="407">
        <v>0</v>
      </c>
      <c r="CC67" s="407">
        <v>0</v>
      </c>
      <c r="CD67" s="407">
        <v>0</v>
      </c>
      <c r="CE67" s="407">
        <v>0</v>
      </c>
      <c r="CF67" s="407">
        <v>0</v>
      </c>
      <c r="CG67" s="407">
        <v>0</v>
      </c>
      <c r="CH67" s="407">
        <v>0</v>
      </c>
      <c r="CI67" s="407">
        <v>0</v>
      </c>
      <c r="CJ67" s="407">
        <v>0</v>
      </c>
      <c r="CK67" s="407">
        <v>0</v>
      </c>
      <c r="CL67" s="407">
        <v>0</v>
      </c>
      <c r="CM67" s="407">
        <v>0</v>
      </c>
      <c r="CN67" s="407">
        <v>0</v>
      </c>
      <c r="CO67" s="401"/>
      <c r="CP67" s="401"/>
      <c r="CQ67" s="401"/>
      <c r="CR67" s="401"/>
    </row>
    <row r="68" spans="1:96" ht="16.5" x14ac:dyDescent="0.3">
      <c r="A68" s="391" t="s">
        <v>626</v>
      </c>
      <c r="B68" s="444" t="s">
        <v>627</v>
      </c>
      <c r="C68" s="432">
        <v>0</v>
      </c>
      <c r="D68" s="432">
        <v>0.42076662043700075</v>
      </c>
      <c r="E68" s="432">
        <v>0</v>
      </c>
      <c r="F68" s="432">
        <v>0</v>
      </c>
      <c r="G68" s="432">
        <v>0</v>
      </c>
      <c r="H68" s="432">
        <v>0</v>
      </c>
      <c r="I68" s="432">
        <v>0</v>
      </c>
      <c r="J68" s="432">
        <v>0</v>
      </c>
      <c r="K68" s="432">
        <v>0</v>
      </c>
      <c r="L68" s="432">
        <v>0</v>
      </c>
      <c r="M68" s="432">
        <v>0</v>
      </c>
      <c r="N68" s="432">
        <v>0</v>
      </c>
      <c r="O68" s="432">
        <v>0</v>
      </c>
      <c r="P68" s="432">
        <v>0</v>
      </c>
      <c r="Q68" s="432">
        <v>0</v>
      </c>
      <c r="R68" s="432">
        <v>0</v>
      </c>
      <c r="S68" s="432">
        <v>0</v>
      </c>
      <c r="T68" s="432">
        <v>0</v>
      </c>
      <c r="U68" s="432">
        <v>0</v>
      </c>
      <c r="V68" s="432">
        <v>0.23601882598601465</v>
      </c>
      <c r="W68" s="432">
        <v>0</v>
      </c>
      <c r="X68" s="432">
        <v>0</v>
      </c>
      <c r="Y68" s="432">
        <v>0</v>
      </c>
      <c r="Z68" s="432">
        <v>0</v>
      </c>
      <c r="AA68" s="432">
        <v>0</v>
      </c>
      <c r="AB68" s="432">
        <v>0</v>
      </c>
      <c r="AC68" s="432">
        <v>0</v>
      </c>
      <c r="AD68" s="432">
        <v>0</v>
      </c>
      <c r="AE68" s="432">
        <v>0</v>
      </c>
      <c r="AF68" s="432">
        <v>0</v>
      </c>
      <c r="AG68" s="432">
        <v>0</v>
      </c>
      <c r="AH68" s="432">
        <v>0</v>
      </c>
      <c r="AI68" s="432">
        <v>0</v>
      </c>
      <c r="AJ68" s="432">
        <v>0</v>
      </c>
      <c r="AK68" s="432">
        <v>0</v>
      </c>
      <c r="AL68" s="432">
        <v>0</v>
      </c>
      <c r="AM68" s="432">
        <v>0</v>
      </c>
      <c r="AN68" s="432">
        <v>0</v>
      </c>
      <c r="AO68" s="432">
        <v>0</v>
      </c>
      <c r="AP68" s="432">
        <v>0</v>
      </c>
      <c r="AQ68" s="432">
        <v>0</v>
      </c>
      <c r="AR68" s="432">
        <v>0</v>
      </c>
      <c r="AS68" s="432">
        <v>0</v>
      </c>
      <c r="AT68" s="432">
        <v>0</v>
      </c>
      <c r="AU68" s="407">
        <v>0</v>
      </c>
      <c r="AV68" s="407">
        <v>0</v>
      </c>
      <c r="AW68" s="407">
        <v>0</v>
      </c>
      <c r="AX68" s="407">
        <v>0</v>
      </c>
      <c r="AY68" s="407">
        <v>0</v>
      </c>
      <c r="AZ68" s="407">
        <v>0</v>
      </c>
      <c r="BA68" s="407">
        <v>0</v>
      </c>
      <c r="BB68" s="407">
        <v>0</v>
      </c>
      <c r="BC68" s="407">
        <v>0</v>
      </c>
      <c r="BD68" s="407">
        <v>0</v>
      </c>
      <c r="BE68" s="407">
        <v>0</v>
      </c>
      <c r="BF68" s="407">
        <v>0</v>
      </c>
      <c r="BG68" s="407">
        <v>0</v>
      </c>
      <c r="BH68" s="407">
        <v>0</v>
      </c>
      <c r="BI68" s="407">
        <v>0</v>
      </c>
      <c r="BJ68" s="407">
        <v>0</v>
      </c>
      <c r="BK68" s="407">
        <v>0</v>
      </c>
      <c r="BL68" s="407">
        <v>0</v>
      </c>
      <c r="BM68" s="407">
        <v>0</v>
      </c>
      <c r="BN68" s="407">
        <v>0</v>
      </c>
      <c r="BO68" s="407">
        <v>0</v>
      </c>
      <c r="BP68" s="407">
        <v>0</v>
      </c>
      <c r="BQ68" s="407">
        <v>0</v>
      </c>
      <c r="BR68" s="407">
        <v>0</v>
      </c>
      <c r="BS68" s="407">
        <v>0</v>
      </c>
      <c r="BT68" s="407">
        <v>0</v>
      </c>
      <c r="BU68" s="407">
        <v>0</v>
      </c>
      <c r="BV68" s="407">
        <v>0</v>
      </c>
      <c r="BW68" s="407">
        <v>0</v>
      </c>
      <c r="BX68" s="407">
        <v>0</v>
      </c>
      <c r="BY68" s="407">
        <v>0</v>
      </c>
      <c r="BZ68" s="407">
        <v>0</v>
      </c>
      <c r="CA68" s="407">
        <v>0</v>
      </c>
      <c r="CB68" s="407">
        <v>0</v>
      </c>
      <c r="CC68" s="407">
        <v>0</v>
      </c>
      <c r="CD68" s="407">
        <v>0</v>
      </c>
      <c r="CE68" s="407">
        <v>0</v>
      </c>
      <c r="CF68" s="407">
        <v>0</v>
      </c>
      <c r="CG68" s="407">
        <v>0</v>
      </c>
      <c r="CH68" s="407">
        <v>0</v>
      </c>
      <c r="CI68" s="407">
        <v>0</v>
      </c>
      <c r="CJ68" s="407">
        <v>0</v>
      </c>
      <c r="CK68" s="407">
        <v>0</v>
      </c>
      <c r="CL68" s="407">
        <v>0</v>
      </c>
      <c r="CM68" s="407">
        <v>0</v>
      </c>
      <c r="CN68" s="407">
        <v>0</v>
      </c>
      <c r="CO68" s="401"/>
      <c r="CP68" s="401"/>
      <c r="CQ68" s="401"/>
      <c r="CR68" s="401"/>
    </row>
    <row r="69" spans="1:96" ht="16.5" x14ac:dyDescent="0.3">
      <c r="A69" s="391" t="s">
        <v>628</v>
      </c>
      <c r="B69" s="444" t="s">
        <v>629</v>
      </c>
      <c r="C69" s="432">
        <v>0</v>
      </c>
      <c r="D69" s="432">
        <v>0</v>
      </c>
      <c r="E69" s="432">
        <v>0</v>
      </c>
      <c r="F69" s="432">
        <v>0</v>
      </c>
      <c r="G69" s="432">
        <v>0</v>
      </c>
      <c r="H69" s="432">
        <v>0</v>
      </c>
      <c r="I69" s="432">
        <v>0</v>
      </c>
      <c r="J69" s="432">
        <v>0</v>
      </c>
      <c r="K69" s="432">
        <v>0</v>
      </c>
      <c r="L69" s="432">
        <v>0</v>
      </c>
      <c r="M69" s="432">
        <v>0</v>
      </c>
      <c r="N69" s="432">
        <v>0</v>
      </c>
      <c r="O69" s="432">
        <v>0</v>
      </c>
      <c r="P69" s="432">
        <v>0</v>
      </c>
      <c r="Q69" s="432">
        <v>0</v>
      </c>
      <c r="R69" s="432">
        <v>0</v>
      </c>
      <c r="S69" s="432">
        <v>0</v>
      </c>
      <c r="T69" s="432">
        <v>0</v>
      </c>
      <c r="U69" s="432">
        <v>0</v>
      </c>
      <c r="V69" s="432">
        <v>0</v>
      </c>
      <c r="W69" s="432">
        <v>0</v>
      </c>
      <c r="X69" s="432">
        <v>0</v>
      </c>
      <c r="Y69" s="432">
        <v>0</v>
      </c>
      <c r="Z69" s="432">
        <v>0</v>
      </c>
      <c r="AA69" s="432">
        <v>0</v>
      </c>
      <c r="AB69" s="432">
        <v>0</v>
      </c>
      <c r="AC69" s="432">
        <v>0</v>
      </c>
      <c r="AD69" s="432">
        <v>0</v>
      </c>
      <c r="AE69" s="432">
        <v>0</v>
      </c>
      <c r="AF69" s="432">
        <v>0</v>
      </c>
      <c r="AG69" s="432">
        <v>0</v>
      </c>
      <c r="AH69" s="432">
        <v>0</v>
      </c>
      <c r="AI69" s="432">
        <v>0</v>
      </c>
      <c r="AJ69" s="432">
        <v>0</v>
      </c>
      <c r="AK69" s="432">
        <v>0</v>
      </c>
      <c r="AL69" s="432">
        <v>0</v>
      </c>
      <c r="AM69" s="432">
        <v>0</v>
      </c>
      <c r="AN69" s="432">
        <v>0</v>
      </c>
      <c r="AO69" s="432">
        <v>0</v>
      </c>
      <c r="AP69" s="432">
        <v>0</v>
      </c>
      <c r="AQ69" s="432">
        <v>0</v>
      </c>
      <c r="AR69" s="432">
        <v>0</v>
      </c>
      <c r="AS69" s="432">
        <v>0</v>
      </c>
      <c r="AT69" s="432">
        <v>0</v>
      </c>
      <c r="AU69" s="407">
        <v>0</v>
      </c>
      <c r="AV69" s="407">
        <v>0</v>
      </c>
      <c r="AW69" s="407">
        <v>0</v>
      </c>
      <c r="AX69" s="407">
        <v>0</v>
      </c>
      <c r="AY69" s="407">
        <v>0</v>
      </c>
      <c r="AZ69" s="407">
        <v>0</v>
      </c>
      <c r="BA69" s="407">
        <v>0</v>
      </c>
      <c r="BB69" s="407">
        <v>0</v>
      </c>
      <c r="BC69" s="407">
        <v>0</v>
      </c>
      <c r="BD69" s="407">
        <v>0</v>
      </c>
      <c r="BE69" s="407">
        <v>0</v>
      </c>
      <c r="BF69" s="407">
        <v>0</v>
      </c>
      <c r="BG69" s="407">
        <v>0</v>
      </c>
      <c r="BH69" s="407">
        <v>0</v>
      </c>
      <c r="BI69" s="407">
        <v>0</v>
      </c>
      <c r="BJ69" s="407">
        <v>0</v>
      </c>
      <c r="BK69" s="407">
        <v>0</v>
      </c>
      <c r="BL69" s="407">
        <v>0</v>
      </c>
      <c r="BM69" s="407">
        <v>0</v>
      </c>
      <c r="BN69" s="407">
        <v>0</v>
      </c>
      <c r="BO69" s="407">
        <v>0</v>
      </c>
      <c r="BP69" s="407">
        <v>0</v>
      </c>
      <c r="BQ69" s="407">
        <v>0</v>
      </c>
      <c r="BR69" s="407">
        <v>0</v>
      </c>
      <c r="BS69" s="407">
        <v>0</v>
      </c>
      <c r="BT69" s="407">
        <v>0</v>
      </c>
      <c r="BU69" s="407">
        <v>0</v>
      </c>
      <c r="BV69" s="407">
        <v>0</v>
      </c>
      <c r="BW69" s="407">
        <v>0</v>
      </c>
      <c r="BX69" s="407">
        <v>0</v>
      </c>
      <c r="BY69" s="407">
        <v>0</v>
      </c>
      <c r="BZ69" s="407">
        <v>0</v>
      </c>
      <c r="CA69" s="407">
        <v>0</v>
      </c>
      <c r="CB69" s="407">
        <v>0</v>
      </c>
      <c r="CC69" s="407">
        <v>0.13235609751000157</v>
      </c>
      <c r="CD69" s="407">
        <v>0</v>
      </c>
      <c r="CE69" s="407">
        <v>0</v>
      </c>
      <c r="CF69" s="407">
        <v>0</v>
      </c>
      <c r="CG69" s="407">
        <v>0</v>
      </c>
      <c r="CH69" s="407">
        <v>0</v>
      </c>
      <c r="CI69" s="407">
        <v>0</v>
      </c>
      <c r="CJ69" s="407">
        <v>0</v>
      </c>
      <c r="CK69" s="407">
        <v>0</v>
      </c>
      <c r="CL69" s="407">
        <v>0</v>
      </c>
      <c r="CM69" s="407">
        <v>0</v>
      </c>
      <c r="CN69" s="407">
        <v>0</v>
      </c>
      <c r="CO69" s="401"/>
      <c r="CP69" s="401"/>
      <c r="CQ69" s="401"/>
      <c r="CR69" s="401"/>
    </row>
    <row r="70" spans="1:96" ht="16.5" x14ac:dyDescent="0.3">
      <c r="A70" s="391" t="s">
        <v>638</v>
      </c>
      <c r="B70" s="444" t="s">
        <v>639</v>
      </c>
      <c r="C70" s="432">
        <v>1.9364175000674864</v>
      </c>
      <c r="D70" s="432">
        <v>0</v>
      </c>
      <c r="E70" s="432">
        <v>1.9724418005250695</v>
      </c>
      <c r="F70" s="432">
        <v>1.9724418005250695</v>
      </c>
      <c r="G70" s="432">
        <v>0.97209320145402389</v>
      </c>
      <c r="H70" s="432">
        <v>0</v>
      </c>
      <c r="I70" s="432">
        <v>0.94822393784650372</v>
      </c>
      <c r="J70" s="432">
        <v>0</v>
      </c>
      <c r="K70" s="432">
        <v>0.93578970642096426</v>
      </c>
      <c r="L70" s="432">
        <v>0</v>
      </c>
      <c r="M70" s="432">
        <v>0.92380462019899734</v>
      </c>
      <c r="N70" s="432">
        <v>0</v>
      </c>
      <c r="O70" s="432">
        <v>0.94002446261739692</v>
      </c>
      <c r="P70" s="432">
        <v>0</v>
      </c>
      <c r="Q70" s="432">
        <v>0.93844838720762447</v>
      </c>
      <c r="R70" s="432">
        <v>0</v>
      </c>
      <c r="S70" s="432">
        <v>0.94574744875931172</v>
      </c>
      <c r="T70" s="432">
        <v>0</v>
      </c>
      <c r="U70" s="432">
        <v>0.94493537668373329</v>
      </c>
      <c r="V70" s="432">
        <v>0</v>
      </c>
      <c r="W70" s="432">
        <v>0</v>
      </c>
      <c r="X70" s="432">
        <v>0</v>
      </c>
      <c r="Y70" s="432">
        <v>0</v>
      </c>
      <c r="Z70" s="432">
        <v>0</v>
      </c>
      <c r="AA70" s="432">
        <v>0.95623899265461698</v>
      </c>
      <c r="AB70" s="432">
        <v>0</v>
      </c>
      <c r="AC70" s="432">
        <v>0.95805594416299666</v>
      </c>
      <c r="AD70" s="432">
        <v>0</v>
      </c>
      <c r="AE70" s="432">
        <v>0</v>
      </c>
      <c r="AF70" s="432">
        <v>0</v>
      </c>
      <c r="AG70" s="432">
        <v>0</v>
      </c>
      <c r="AH70" s="432">
        <v>0</v>
      </c>
      <c r="AI70" s="432">
        <v>0</v>
      </c>
      <c r="AJ70" s="432">
        <v>0</v>
      </c>
      <c r="AK70" s="432">
        <v>0</v>
      </c>
      <c r="AL70" s="432">
        <v>0</v>
      </c>
      <c r="AM70" s="432">
        <v>0</v>
      </c>
      <c r="AN70" s="432">
        <v>0</v>
      </c>
      <c r="AO70" s="432">
        <v>0</v>
      </c>
      <c r="AP70" s="432">
        <v>0</v>
      </c>
      <c r="AQ70" s="432">
        <v>0</v>
      </c>
      <c r="AR70" s="432">
        <v>0</v>
      </c>
      <c r="AS70" s="432">
        <v>0</v>
      </c>
      <c r="AT70" s="432">
        <v>0</v>
      </c>
      <c r="AU70" s="407">
        <v>0</v>
      </c>
      <c r="AV70" s="407">
        <v>0</v>
      </c>
      <c r="AW70" s="407">
        <v>0</v>
      </c>
      <c r="AX70" s="407">
        <v>0</v>
      </c>
      <c r="AY70" s="407">
        <v>0</v>
      </c>
      <c r="AZ70" s="407">
        <v>0</v>
      </c>
      <c r="BA70" s="407">
        <v>0</v>
      </c>
      <c r="BB70" s="407">
        <v>0</v>
      </c>
      <c r="BC70" s="407">
        <v>0</v>
      </c>
      <c r="BD70" s="407">
        <v>0</v>
      </c>
      <c r="BE70" s="407">
        <v>0</v>
      </c>
      <c r="BF70" s="407">
        <v>0</v>
      </c>
      <c r="BG70" s="407">
        <v>0</v>
      </c>
      <c r="BH70" s="407">
        <v>0</v>
      </c>
      <c r="BI70" s="407">
        <v>0</v>
      </c>
      <c r="BJ70" s="407">
        <v>0</v>
      </c>
      <c r="BK70" s="407">
        <v>0</v>
      </c>
      <c r="BL70" s="407">
        <v>0</v>
      </c>
      <c r="BM70" s="407">
        <v>0</v>
      </c>
      <c r="BN70" s="407">
        <v>0</v>
      </c>
      <c r="BO70" s="407">
        <v>0</v>
      </c>
      <c r="BP70" s="407">
        <v>0</v>
      </c>
      <c r="BQ70" s="407">
        <v>0</v>
      </c>
      <c r="BR70" s="407">
        <v>0</v>
      </c>
      <c r="BS70" s="407">
        <v>0</v>
      </c>
      <c r="BT70" s="407">
        <v>0</v>
      </c>
      <c r="BU70" s="407">
        <v>0</v>
      </c>
      <c r="BV70" s="407">
        <v>0</v>
      </c>
      <c r="BW70" s="407">
        <v>0</v>
      </c>
      <c r="BX70" s="407">
        <v>0</v>
      </c>
      <c r="BY70" s="407">
        <v>0</v>
      </c>
      <c r="BZ70" s="407">
        <v>0</v>
      </c>
      <c r="CA70" s="407">
        <v>0</v>
      </c>
      <c r="CB70" s="407">
        <v>0</v>
      </c>
      <c r="CC70" s="407">
        <v>0</v>
      </c>
      <c r="CD70" s="407">
        <v>0</v>
      </c>
      <c r="CE70" s="407">
        <v>0</v>
      </c>
      <c r="CF70" s="407">
        <v>0</v>
      </c>
      <c r="CG70" s="407">
        <v>0</v>
      </c>
      <c r="CH70" s="407">
        <v>0</v>
      </c>
      <c r="CI70" s="407">
        <v>0</v>
      </c>
      <c r="CJ70" s="407">
        <v>0</v>
      </c>
      <c r="CK70" s="407">
        <v>0</v>
      </c>
      <c r="CL70" s="407">
        <v>0</v>
      </c>
      <c r="CM70" s="407">
        <v>0</v>
      </c>
      <c r="CN70" s="407">
        <v>0</v>
      </c>
      <c r="CO70" s="401"/>
      <c r="CP70" s="401"/>
      <c r="CQ70" s="401"/>
      <c r="CR70" s="401"/>
    </row>
    <row r="71" spans="1:96" ht="17.25" thickBot="1" x14ac:dyDescent="0.35">
      <c r="A71" s="435"/>
      <c r="B71" s="445" t="s">
        <v>644</v>
      </c>
      <c r="C71" s="432">
        <v>0</v>
      </c>
      <c r="D71" s="432">
        <v>0</v>
      </c>
      <c r="E71" s="432">
        <v>0</v>
      </c>
      <c r="F71" s="432">
        <v>0</v>
      </c>
      <c r="G71" s="432">
        <v>0</v>
      </c>
      <c r="H71" s="432">
        <v>0</v>
      </c>
      <c r="I71" s="432">
        <v>0</v>
      </c>
      <c r="J71" s="432">
        <v>0</v>
      </c>
      <c r="K71" s="432">
        <v>0</v>
      </c>
      <c r="L71" s="432">
        <v>0</v>
      </c>
      <c r="M71" s="432">
        <v>0</v>
      </c>
      <c r="N71" s="432">
        <v>0</v>
      </c>
      <c r="O71" s="432">
        <v>0</v>
      </c>
      <c r="P71" s="432">
        <v>0</v>
      </c>
      <c r="Q71" s="432">
        <v>0</v>
      </c>
      <c r="R71" s="432">
        <v>0</v>
      </c>
      <c r="S71" s="438">
        <v>0</v>
      </c>
      <c r="T71" s="438">
        <v>0</v>
      </c>
      <c r="U71" s="438">
        <v>0</v>
      </c>
      <c r="V71" s="438">
        <v>0</v>
      </c>
      <c r="W71" s="438">
        <v>0.94824216092415103</v>
      </c>
      <c r="X71" s="438">
        <v>0</v>
      </c>
      <c r="Y71" s="438">
        <v>0.95464748869030414</v>
      </c>
      <c r="Z71" s="438">
        <v>0</v>
      </c>
      <c r="AA71" s="438">
        <v>0</v>
      </c>
      <c r="AB71" s="438">
        <v>0</v>
      </c>
      <c r="AC71" s="438">
        <v>0</v>
      </c>
      <c r="AD71" s="438">
        <v>0</v>
      </c>
      <c r="AE71" s="438">
        <v>0</v>
      </c>
      <c r="AF71" s="438">
        <v>0.95029348683373172</v>
      </c>
      <c r="AG71" s="438">
        <v>0.94496081756186645</v>
      </c>
      <c r="AH71" s="438">
        <v>0</v>
      </c>
      <c r="AI71" s="438">
        <v>0.93596988126702807</v>
      </c>
      <c r="AJ71" s="438">
        <v>0</v>
      </c>
      <c r="AK71" s="438">
        <v>0.92701700085506678</v>
      </c>
      <c r="AL71" s="438">
        <v>0</v>
      </c>
      <c r="AM71" s="438">
        <v>0.92589632472987116</v>
      </c>
      <c r="AN71" s="438">
        <v>0</v>
      </c>
      <c r="AO71" s="438">
        <v>0.92386980020881626</v>
      </c>
      <c r="AP71" s="438">
        <v>0</v>
      </c>
      <c r="AQ71" s="438">
        <v>0</v>
      </c>
      <c r="AR71" s="438">
        <v>0</v>
      </c>
      <c r="AS71" s="438">
        <v>0</v>
      </c>
      <c r="AT71" s="438">
        <v>0</v>
      </c>
      <c r="AU71" s="414">
        <v>0</v>
      </c>
      <c r="AV71" s="414">
        <v>0</v>
      </c>
      <c r="AW71" s="414">
        <v>0</v>
      </c>
      <c r="AX71" s="414">
        <v>0</v>
      </c>
      <c r="AY71" s="414">
        <v>0</v>
      </c>
      <c r="AZ71" s="414">
        <v>0</v>
      </c>
      <c r="BA71" s="414">
        <v>0.73938660602453554</v>
      </c>
      <c r="BB71" s="414">
        <v>0</v>
      </c>
      <c r="BC71" s="414">
        <v>0.70375562008933512</v>
      </c>
      <c r="BD71" s="414">
        <v>0</v>
      </c>
      <c r="BE71" s="414">
        <v>0</v>
      </c>
      <c r="BF71" s="414">
        <v>0</v>
      </c>
      <c r="BG71" s="414">
        <v>0.72680243946251821</v>
      </c>
      <c r="BH71" s="414">
        <v>0</v>
      </c>
      <c r="BI71" s="414">
        <v>0</v>
      </c>
      <c r="BJ71" s="414">
        <v>0</v>
      </c>
      <c r="BK71" s="414">
        <v>0.80852915649907664</v>
      </c>
      <c r="BL71" s="414">
        <v>0</v>
      </c>
      <c r="BM71" s="414">
        <v>0</v>
      </c>
      <c r="BN71" s="414">
        <v>0</v>
      </c>
      <c r="BO71" s="414">
        <v>0.7984127949186558</v>
      </c>
      <c r="BP71" s="414">
        <v>0</v>
      </c>
      <c r="BQ71" s="414">
        <v>0</v>
      </c>
      <c r="BR71" s="414">
        <v>0</v>
      </c>
      <c r="BS71" s="414">
        <v>0</v>
      </c>
      <c r="BT71" s="414">
        <v>0</v>
      </c>
      <c r="BU71" s="414">
        <v>0</v>
      </c>
      <c r="BV71" s="414">
        <v>0</v>
      </c>
      <c r="BW71" s="414">
        <v>0</v>
      </c>
      <c r="BX71" s="414">
        <v>0</v>
      </c>
      <c r="BY71" s="414">
        <v>0</v>
      </c>
      <c r="BZ71" s="414">
        <v>0</v>
      </c>
      <c r="CA71" s="414">
        <v>0</v>
      </c>
      <c r="CB71" s="414">
        <v>0</v>
      </c>
      <c r="CC71" s="414">
        <v>0</v>
      </c>
      <c r="CD71" s="414">
        <v>0</v>
      </c>
      <c r="CE71" s="414">
        <v>0</v>
      </c>
      <c r="CF71" s="414">
        <v>0</v>
      </c>
      <c r="CG71" s="414">
        <v>0</v>
      </c>
      <c r="CH71" s="414">
        <v>0</v>
      </c>
      <c r="CI71" s="414">
        <v>0</v>
      </c>
      <c r="CJ71" s="414">
        <v>0</v>
      </c>
      <c r="CK71" s="414">
        <v>0</v>
      </c>
      <c r="CL71" s="414">
        <v>0</v>
      </c>
      <c r="CM71" s="414">
        <v>0</v>
      </c>
      <c r="CN71" s="414">
        <v>0</v>
      </c>
      <c r="CO71" s="401"/>
      <c r="CP71" s="401"/>
      <c r="CQ71" s="401"/>
      <c r="CR71" s="401"/>
    </row>
    <row r="72" spans="1:96" ht="17.25" thickBot="1" x14ac:dyDescent="0.35">
      <c r="A72" s="441"/>
      <c r="B72" s="446" t="s">
        <v>665</v>
      </c>
      <c r="C72" s="447">
        <v>3.3130243026673263</v>
      </c>
      <c r="D72" s="447">
        <v>3.2030313621577227</v>
      </c>
      <c r="E72" s="447">
        <v>5.1399091328123179</v>
      </c>
      <c r="F72" s="447">
        <v>3.0407015723286972</v>
      </c>
      <c r="G72" s="447">
        <v>0.97209320145402389</v>
      </c>
      <c r="H72" s="447">
        <v>0</v>
      </c>
      <c r="I72" s="447">
        <v>2.5983141343268636</v>
      </c>
      <c r="J72" s="447">
        <v>1.7129157178824994</v>
      </c>
      <c r="K72" s="447">
        <v>2.897574338400088</v>
      </c>
      <c r="L72" s="447">
        <v>3.9637206749353422</v>
      </c>
      <c r="M72" s="447">
        <v>1.9320389812018779</v>
      </c>
      <c r="N72" s="447">
        <v>3.8712372277375389</v>
      </c>
      <c r="O72" s="447">
        <v>2.6850867170731174</v>
      </c>
      <c r="P72" s="447">
        <v>5.2489411338038634</v>
      </c>
      <c r="Q72" s="447">
        <v>2.4285141563599471</v>
      </c>
      <c r="R72" s="447">
        <v>2.960629405006014</v>
      </c>
      <c r="S72" s="422">
        <v>3.2524435829194451</v>
      </c>
      <c r="T72" s="422">
        <v>3.8297032320219637</v>
      </c>
      <c r="U72" s="422">
        <v>3.271965865421655</v>
      </c>
      <c r="V72" s="422">
        <v>3.5577575711924099</v>
      </c>
      <c r="W72" s="422">
        <v>2.4921979269269738</v>
      </c>
      <c r="X72" s="422">
        <v>2.297306768253395</v>
      </c>
      <c r="Y72" s="422">
        <v>4.2348541902200649</v>
      </c>
      <c r="Z72" s="422">
        <v>3.7238431455512102</v>
      </c>
      <c r="AA72" s="422">
        <v>3.5415389212315675</v>
      </c>
      <c r="AB72" s="422">
        <v>3.3684967271899673</v>
      </c>
      <c r="AC72" s="422">
        <v>3.2218812324433466</v>
      </c>
      <c r="AD72" s="422">
        <v>2.453131503708823</v>
      </c>
      <c r="AE72" s="422">
        <v>1.743759916820256</v>
      </c>
      <c r="AF72" s="422">
        <v>2.9201480066552281</v>
      </c>
      <c r="AG72" s="422">
        <v>3.3041099874239013</v>
      </c>
      <c r="AH72" s="422">
        <v>6.6812690406889512</v>
      </c>
      <c r="AI72" s="422">
        <v>4.9763940730756735</v>
      </c>
      <c r="AJ72" s="422">
        <v>4.6953197057135885</v>
      </c>
      <c r="AK72" s="422">
        <v>2.1834639864477192</v>
      </c>
      <c r="AL72" s="422">
        <v>10.110768120796029</v>
      </c>
      <c r="AM72" s="422">
        <v>2.4672325561500092</v>
      </c>
      <c r="AN72" s="422">
        <v>13.273667322690278</v>
      </c>
      <c r="AO72" s="422">
        <v>7.2514594840004891</v>
      </c>
      <c r="AP72" s="422">
        <v>7.6698828655151328</v>
      </c>
      <c r="AQ72" s="422">
        <v>0.69651741509198506</v>
      </c>
      <c r="AR72" s="422">
        <v>7.4840131680710211</v>
      </c>
      <c r="AS72" s="422">
        <v>0.4378379628151039</v>
      </c>
      <c r="AT72" s="422">
        <v>4.5689896253129394</v>
      </c>
      <c r="AU72" s="423">
        <v>0</v>
      </c>
      <c r="AV72" s="423">
        <v>7.8820236503379082</v>
      </c>
      <c r="AW72" s="423">
        <v>0.52396161599825497</v>
      </c>
      <c r="AX72" s="423">
        <v>4.0014374279971703</v>
      </c>
      <c r="AY72" s="423">
        <v>0</v>
      </c>
      <c r="AZ72" s="423">
        <v>8.155822587674999</v>
      </c>
      <c r="BA72" s="423">
        <v>3.1554984177584235</v>
      </c>
      <c r="BB72" s="423">
        <v>1.348026269310588</v>
      </c>
      <c r="BC72" s="423">
        <v>1.0096431268190618</v>
      </c>
      <c r="BD72" s="423">
        <v>2.173409101943089</v>
      </c>
      <c r="BE72" s="423">
        <v>0</v>
      </c>
      <c r="BF72" s="423">
        <v>1.731707096474536</v>
      </c>
      <c r="BG72" s="423">
        <v>0.73030447541405019</v>
      </c>
      <c r="BH72" s="423">
        <v>6.4004211723184969</v>
      </c>
      <c r="BI72" s="423">
        <v>0</v>
      </c>
      <c r="BJ72" s="423">
        <v>7.3430177910823113</v>
      </c>
      <c r="BK72" s="423">
        <v>0.80852915649907664</v>
      </c>
      <c r="BL72" s="423">
        <v>3.713956142114724</v>
      </c>
      <c r="BM72" s="423">
        <v>0</v>
      </c>
      <c r="BN72" s="423">
        <v>5.8845636174564699</v>
      </c>
      <c r="BO72" s="423">
        <v>0.7984127949186558</v>
      </c>
      <c r="BP72" s="423">
        <v>3.0201656167379873</v>
      </c>
      <c r="BQ72" s="423">
        <v>0</v>
      </c>
      <c r="BR72" s="423">
        <v>4.669614969837891</v>
      </c>
      <c r="BS72" s="423">
        <v>0</v>
      </c>
      <c r="BT72" s="423">
        <v>6.4297255087551797</v>
      </c>
      <c r="BU72" s="423">
        <v>0</v>
      </c>
      <c r="BV72" s="423">
        <v>1.3740744814890122</v>
      </c>
      <c r="BW72" s="423">
        <v>9.750130091400383E-2</v>
      </c>
      <c r="BX72" s="423">
        <v>6.417743266997415</v>
      </c>
      <c r="BY72" s="423">
        <v>0.29069863482487923</v>
      </c>
      <c r="BZ72" s="423">
        <v>5.419602006907251</v>
      </c>
      <c r="CA72" s="423">
        <v>0.93177793093128825</v>
      </c>
      <c r="CB72" s="423">
        <v>5.9038394878330864</v>
      </c>
      <c r="CC72" s="423">
        <v>0.2335676905960033</v>
      </c>
      <c r="CD72" s="423">
        <v>4.8270202967998372</v>
      </c>
      <c r="CE72" s="423">
        <v>4.9346557500633111E-2</v>
      </c>
      <c r="CF72" s="423">
        <v>4.1691476948674779</v>
      </c>
      <c r="CG72" s="423">
        <f t="shared" ref="CG72:CN72" si="4">SUM(CG57:CG71)</f>
        <v>7.5751331264530819E-2</v>
      </c>
      <c r="CH72" s="423">
        <f t="shared" si="4"/>
        <v>6.5201411270096639</v>
      </c>
      <c r="CI72" s="424">
        <f t="shared" si="4"/>
        <v>3.7980698077680485E-3</v>
      </c>
      <c r="CJ72" s="424">
        <f t="shared" si="4"/>
        <v>5.3922285980521911</v>
      </c>
      <c r="CK72" s="424">
        <f t="shared" si="4"/>
        <v>3.7980698077680485E-3</v>
      </c>
      <c r="CL72" s="424">
        <f t="shared" si="4"/>
        <v>6.8950986099145446</v>
      </c>
      <c r="CM72" s="424">
        <f t="shared" si="4"/>
        <v>6.3242523960860247E-2</v>
      </c>
      <c r="CN72" s="424">
        <f t="shared" si="4"/>
        <v>5.4442067083411079</v>
      </c>
      <c r="CO72" s="401"/>
      <c r="CP72" s="401"/>
      <c r="CQ72" s="401"/>
      <c r="CR72" s="401"/>
    </row>
    <row r="73" spans="1:96" s="382" customFormat="1" ht="17.25" thickBot="1" x14ac:dyDescent="0.35">
      <c r="A73" s="3527" t="s">
        <v>666</v>
      </c>
      <c r="B73" s="3528"/>
      <c r="C73" s="3528"/>
      <c r="D73" s="3528"/>
      <c r="E73" s="3528"/>
      <c r="F73" s="3528"/>
      <c r="G73" s="3528"/>
      <c r="H73" s="3528"/>
      <c r="I73" s="3528"/>
      <c r="J73" s="3528"/>
      <c r="K73" s="3528"/>
      <c r="L73" s="3528"/>
      <c r="M73" s="3528"/>
      <c r="N73" s="3528"/>
      <c r="O73" s="3528"/>
      <c r="P73" s="3528"/>
      <c r="Q73" s="3528"/>
      <c r="R73" s="3528"/>
      <c r="S73" s="3528"/>
      <c r="T73" s="3528"/>
      <c r="U73" s="3528"/>
      <c r="V73" s="3528"/>
      <c r="W73" s="3528"/>
      <c r="X73" s="3528"/>
      <c r="Y73" s="3528"/>
      <c r="Z73" s="3528"/>
      <c r="AA73" s="3528"/>
      <c r="AB73" s="3528"/>
      <c r="AC73" s="3528"/>
      <c r="AD73" s="3528"/>
      <c r="AE73" s="3528"/>
      <c r="AF73" s="3528"/>
      <c r="AG73" s="3528"/>
      <c r="AH73" s="3528"/>
      <c r="AI73" s="3528"/>
      <c r="AJ73" s="3528"/>
      <c r="AK73" s="3528"/>
      <c r="AL73" s="3528"/>
      <c r="AM73" s="3528"/>
      <c r="AN73" s="3528"/>
      <c r="AO73" s="3528"/>
      <c r="AP73" s="3528"/>
      <c r="AQ73" s="3528"/>
      <c r="AR73" s="3528"/>
      <c r="AS73" s="3528"/>
      <c r="AT73" s="3528"/>
      <c r="AU73" s="3528"/>
      <c r="AV73" s="3528"/>
      <c r="AW73" s="3528"/>
      <c r="AX73" s="3528"/>
      <c r="AY73" s="3528"/>
      <c r="AZ73" s="3528"/>
      <c r="BA73" s="3528"/>
      <c r="BB73" s="3528"/>
      <c r="BC73" s="3528"/>
      <c r="BD73" s="3528"/>
      <c r="BE73" s="3528"/>
      <c r="BF73" s="3528"/>
      <c r="BG73" s="3528"/>
      <c r="BH73" s="3528"/>
      <c r="BI73" s="3528"/>
      <c r="BJ73" s="3528"/>
      <c r="BK73" s="3528"/>
      <c r="BL73" s="3528"/>
      <c r="BM73" s="3528"/>
      <c r="BN73" s="3528"/>
      <c r="BO73" s="3528"/>
      <c r="BP73" s="3528"/>
      <c r="BQ73" s="3528"/>
      <c r="BR73" s="3528"/>
      <c r="BS73" s="3528"/>
      <c r="BT73" s="3528"/>
      <c r="BU73" s="3528"/>
      <c r="BV73" s="3528"/>
      <c r="BW73" s="3528"/>
      <c r="BX73" s="3528"/>
      <c r="BY73" s="3528"/>
      <c r="BZ73" s="3528"/>
      <c r="CA73" s="3528"/>
      <c r="CB73" s="3528"/>
      <c r="CC73" s="3528"/>
      <c r="CD73" s="3528"/>
      <c r="CE73" s="3528"/>
      <c r="CF73" s="3528"/>
      <c r="CG73" s="3528"/>
      <c r="CH73" s="3528"/>
      <c r="CI73" s="3528"/>
      <c r="CJ73" s="3528"/>
      <c r="CK73" s="3528"/>
      <c r="CL73" s="3528"/>
      <c r="CM73" s="3528"/>
      <c r="CN73" s="3529"/>
      <c r="CO73" s="401"/>
    </row>
    <row r="74" spans="1:96" ht="16.5" x14ac:dyDescent="0.3">
      <c r="A74" s="425" t="s">
        <v>602</v>
      </c>
      <c r="B74" s="392" t="s">
        <v>603</v>
      </c>
      <c r="C74" s="432">
        <v>26.812130435694034</v>
      </c>
      <c r="D74" s="432">
        <v>0</v>
      </c>
      <c r="E74" s="432">
        <v>110.13855520657732</v>
      </c>
      <c r="F74" s="432">
        <v>1.1740976197785775</v>
      </c>
      <c r="G74" s="432">
        <v>95.262277025469984</v>
      </c>
      <c r="H74" s="432">
        <v>0.9446048168175748</v>
      </c>
      <c r="I74" s="432">
        <v>25.5</v>
      </c>
      <c r="J74" s="432">
        <v>0.80295426400957282</v>
      </c>
      <c r="K74" s="432">
        <v>59.152123050011966</v>
      </c>
      <c r="L74" s="432">
        <v>0.40766431022960353</v>
      </c>
      <c r="M74" s="432">
        <v>7.9009611884094966</v>
      </c>
      <c r="N74" s="432">
        <v>6.9288391572327077</v>
      </c>
      <c r="O74" s="432">
        <v>6.3441618824114476</v>
      </c>
      <c r="P74" s="432">
        <v>1.2358745511387368</v>
      </c>
      <c r="Q74" s="432">
        <v>10.9988825807837</v>
      </c>
      <c r="R74" s="432">
        <v>0</v>
      </c>
      <c r="S74" s="429">
        <v>5.9511269472005246</v>
      </c>
      <c r="T74" s="429">
        <v>0</v>
      </c>
      <c r="U74" s="429">
        <v>5.3387053899323647</v>
      </c>
      <c r="V74" s="429">
        <v>2.4</v>
      </c>
      <c r="W74" s="429">
        <v>1.4828842877514412</v>
      </c>
      <c r="X74" s="429">
        <v>1.7350000000000001</v>
      </c>
      <c r="Y74" s="429">
        <v>7.4735710604394159</v>
      </c>
      <c r="Z74" s="429">
        <v>4.3770275184452148</v>
      </c>
      <c r="AA74" s="429">
        <v>13.333681773986195</v>
      </c>
      <c r="AB74" s="429">
        <v>1.1814939486659102</v>
      </c>
      <c r="AC74" s="429">
        <v>10.050506919790262</v>
      </c>
      <c r="AD74" s="429">
        <v>2.5936225699387756</v>
      </c>
      <c r="AE74" s="429">
        <v>1.973704864631586</v>
      </c>
      <c r="AF74" s="429">
        <v>1.0513119685717336</v>
      </c>
      <c r="AG74" s="429">
        <v>11.569282780440172</v>
      </c>
      <c r="AH74" s="429">
        <v>0</v>
      </c>
      <c r="AI74" s="429">
        <v>7.457198629764342</v>
      </c>
      <c r="AJ74" s="429">
        <v>1.7262970117991752</v>
      </c>
      <c r="AK74" s="429">
        <v>13.971569199940618</v>
      </c>
      <c r="AL74" s="429">
        <v>41.498907057243819</v>
      </c>
      <c r="AM74" s="429">
        <v>15.495259771664896</v>
      </c>
      <c r="AN74" s="429">
        <v>5.337691919422423</v>
      </c>
      <c r="AO74" s="429">
        <v>5.4755339329965809</v>
      </c>
      <c r="AP74" s="429">
        <v>8.8109999999999999</v>
      </c>
      <c r="AQ74" s="429">
        <v>0.73351081516434158</v>
      </c>
      <c r="AR74" s="429">
        <v>18.875819510879886</v>
      </c>
      <c r="AS74" s="429">
        <v>4.4115310897319802</v>
      </c>
      <c r="AT74" s="429">
        <v>9.2094748494932066</v>
      </c>
      <c r="AU74" s="400">
        <v>2.6310453058672443</v>
      </c>
      <c r="AV74" s="400">
        <v>6.9418045343586754E-2</v>
      </c>
      <c r="AW74" s="400">
        <v>3.215717992127439</v>
      </c>
      <c r="AX74" s="400">
        <v>2.897862089534638E-2</v>
      </c>
      <c r="AY74" s="400">
        <v>5.233032481001989</v>
      </c>
      <c r="AZ74" s="400">
        <v>3.1008058944319621</v>
      </c>
      <c r="BA74" s="400">
        <v>3.1006444721401865</v>
      </c>
      <c r="BB74" s="400">
        <v>0</v>
      </c>
      <c r="BC74" s="400">
        <v>4.1936515596919044</v>
      </c>
      <c r="BD74" s="400">
        <v>0</v>
      </c>
      <c r="BE74" s="400">
        <v>11.294280390311755</v>
      </c>
      <c r="BF74" s="400">
        <v>1.0023882759690894</v>
      </c>
      <c r="BG74" s="400">
        <v>2.2076081939271326</v>
      </c>
      <c r="BH74" s="400">
        <v>5.7642664647705635</v>
      </c>
      <c r="BI74" s="400">
        <v>2.9837080490641146</v>
      </c>
      <c r="BJ74" s="400">
        <v>8.1658461885902494</v>
      </c>
      <c r="BK74" s="400">
        <v>2.5594064129517324</v>
      </c>
      <c r="BL74" s="400">
        <v>2.0301213964596663</v>
      </c>
      <c r="BM74" s="400">
        <v>13.425691655785725</v>
      </c>
      <c r="BN74" s="400">
        <v>12.180105576726785</v>
      </c>
      <c r="BO74" s="400">
        <v>9.5055963788726459</v>
      </c>
      <c r="BP74" s="400">
        <v>12.52439304613589</v>
      </c>
      <c r="BQ74" s="400">
        <v>6.2000325527056805</v>
      </c>
      <c r="BR74" s="400">
        <v>13.501422456859189</v>
      </c>
      <c r="BS74" s="400">
        <v>10.704502143860346</v>
      </c>
      <c r="BT74" s="400">
        <v>14.163785113191903</v>
      </c>
      <c r="BU74" s="400">
        <v>17.527194344342288</v>
      </c>
      <c r="BV74" s="400">
        <v>5.7987749686443362</v>
      </c>
      <c r="BW74" s="400">
        <v>5.0717221585835333</v>
      </c>
      <c r="BX74" s="400">
        <v>6.3875276680306028</v>
      </c>
      <c r="BY74" s="400">
        <v>3.9769642496900621</v>
      </c>
      <c r="BZ74" s="400">
        <v>1.5380680992990381</v>
      </c>
      <c r="CA74" s="400">
        <v>0.21697845023557005</v>
      </c>
      <c r="CB74" s="400">
        <v>2.6664221785096318</v>
      </c>
      <c r="CC74" s="400">
        <v>9.9816963830743948</v>
      </c>
      <c r="CD74" s="400">
        <v>0.12946451458849584</v>
      </c>
      <c r="CE74" s="400">
        <v>9.7298248074146958</v>
      </c>
      <c r="CF74" s="400">
        <v>0.541912585885859</v>
      </c>
      <c r="CG74" s="400">
        <v>8.3290127594414258</v>
      </c>
      <c r="CH74" s="400">
        <v>0.1</v>
      </c>
      <c r="CI74" s="400">
        <v>6.5950105526681231</v>
      </c>
      <c r="CJ74" s="400">
        <v>0.5</v>
      </c>
      <c r="CK74" s="400">
        <v>8.0116186695228997</v>
      </c>
      <c r="CL74" s="400">
        <v>0.2</v>
      </c>
      <c r="CM74" s="400">
        <v>5.0680518753498793</v>
      </c>
      <c r="CN74" s="400">
        <v>9.9000000000000005E-2</v>
      </c>
      <c r="CO74" s="401"/>
      <c r="CP74" s="401"/>
      <c r="CQ74" s="401"/>
      <c r="CR74" s="401"/>
    </row>
    <row r="75" spans="1:96" ht="16.5" x14ac:dyDescent="0.3">
      <c r="A75" s="391" t="s">
        <v>606</v>
      </c>
      <c r="B75" s="402" t="s">
        <v>607</v>
      </c>
      <c r="C75" s="432">
        <v>63.760965408627989</v>
      </c>
      <c r="D75" s="432">
        <v>7.1609188820823508</v>
      </c>
      <c r="E75" s="432">
        <v>67.354194633686646</v>
      </c>
      <c r="F75" s="432">
        <v>5.1792757510480749</v>
      </c>
      <c r="G75" s="432">
        <v>43.230344396656797</v>
      </c>
      <c r="H75" s="432">
        <v>7.4630580968422819</v>
      </c>
      <c r="I75" s="432">
        <v>61.063358818892929</v>
      </c>
      <c r="J75" s="432">
        <v>2.6170583474670344</v>
      </c>
      <c r="K75" s="432">
        <v>74.285919090880711</v>
      </c>
      <c r="L75" s="432">
        <v>1.3964077695532346</v>
      </c>
      <c r="M75" s="432">
        <v>21.710090778151521</v>
      </c>
      <c r="N75" s="432">
        <v>4.7785324255188248</v>
      </c>
      <c r="O75" s="432">
        <v>61.695676099039488</v>
      </c>
      <c r="P75" s="432">
        <v>10.219284570305939</v>
      </c>
      <c r="Q75" s="432">
        <v>56.601154975393825</v>
      </c>
      <c r="R75" s="432">
        <v>2.4020924426215582</v>
      </c>
      <c r="S75" s="432">
        <v>15.153813579706195</v>
      </c>
      <c r="T75" s="432">
        <v>2.659876268326177</v>
      </c>
      <c r="U75" s="432">
        <v>28.807878804874864</v>
      </c>
      <c r="V75" s="432">
        <v>3.0373242171779031</v>
      </c>
      <c r="W75" s="432">
        <v>25.211508193109182</v>
      </c>
      <c r="X75" s="432">
        <v>1.3604133760227353</v>
      </c>
      <c r="Y75" s="432">
        <v>28.485934097778223</v>
      </c>
      <c r="Z75" s="432">
        <v>1.7499373183828826</v>
      </c>
      <c r="AA75" s="432">
        <v>28.240661609524459</v>
      </c>
      <c r="AB75" s="432">
        <v>1.2583959775845612</v>
      </c>
      <c r="AC75" s="432">
        <v>21.096484927180001</v>
      </c>
      <c r="AD75" s="432">
        <v>3.2041585198250804</v>
      </c>
      <c r="AE75" s="432">
        <v>17.281778560863394</v>
      </c>
      <c r="AF75" s="432">
        <v>2.2865641960178671</v>
      </c>
      <c r="AG75" s="432">
        <v>22.356897751240268</v>
      </c>
      <c r="AH75" s="432">
        <v>7.0398687876820976</v>
      </c>
      <c r="AI75" s="432">
        <v>21.530015454435578</v>
      </c>
      <c r="AJ75" s="432">
        <v>10.11381759322532</v>
      </c>
      <c r="AK75" s="432">
        <v>25.073060044741304</v>
      </c>
      <c r="AL75" s="432">
        <v>27.960660197484501</v>
      </c>
      <c r="AM75" s="432">
        <v>19.223795383207662</v>
      </c>
      <c r="AN75" s="432">
        <v>32.441233630111483</v>
      </c>
      <c r="AO75" s="432">
        <v>15.221052823378411</v>
      </c>
      <c r="AP75" s="432">
        <v>19.876195633389994</v>
      </c>
      <c r="AQ75" s="432">
        <v>12.925468243670853</v>
      </c>
      <c r="AR75" s="432">
        <v>19.486889144254778</v>
      </c>
      <c r="AS75" s="432">
        <v>17.708196275916773</v>
      </c>
      <c r="AT75" s="432">
        <v>21.225980247817262</v>
      </c>
      <c r="AU75" s="407">
        <v>13.206641001155139</v>
      </c>
      <c r="AV75" s="407">
        <v>19.13269504336596</v>
      </c>
      <c r="AW75" s="407">
        <v>17.309180866999355</v>
      </c>
      <c r="AX75" s="407">
        <v>12.162270045586727</v>
      </c>
      <c r="AY75" s="407">
        <v>15.940881907930091</v>
      </c>
      <c r="AZ75" s="407">
        <v>18.682365116965926</v>
      </c>
      <c r="BA75" s="407">
        <v>14.613483608477125</v>
      </c>
      <c r="BB75" s="407">
        <v>5.9477164112027348</v>
      </c>
      <c r="BC75" s="407">
        <v>26.545385010775661</v>
      </c>
      <c r="BD75" s="407">
        <v>7.3066678277356445</v>
      </c>
      <c r="BE75" s="407">
        <v>9.9327648436780542</v>
      </c>
      <c r="BF75" s="407">
        <v>8.6517070964745351</v>
      </c>
      <c r="BG75" s="407">
        <v>7.8703023041988125</v>
      </c>
      <c r="BH75" s="407">
        <v>17.309421172318498</v>
      </c>
      <c r="BI75" s="407">
        <v>14.705623887354404</v>
      </c>
      <c r="BJ75" s="407">
        <v>20.962068474708374</v>
      </c>
      <c r="BK75" s="407">
        <v>28.062490300795552</v>
      </c>
      <c r="BL75" s="407">
        <v>29.590246684512397</v>
      </c>
      <c r="BM75" s="407">
        <v>20.034541396206428</v>
      </c>
      <c r="BN75" s="407">
        <v>33.121313029487169</v>
      </c>
      <c r="BO75" s="407">
        <v>24.143757589005283</v>
      </c>
      <c r="BP75" s="407">
        <v>27.005444905799596</v>
      </c>
      <c r="BQ75" s="407">
        <v>24.862791121787886</v>
      </c>
      <c r="BR75" s="407">
        <v>28.50810324644447</v>
      </c>
      <c r="BS75" s="407">
        <v>50.531685476371571</v>
      </c>
      <c r="BT75" s="407">
        <v>26.428381487035946</v>
      </c>
      <c r="BU75" s="407">
        <v>24.386172799942539</v>
      </c>
      <c r="BV75" s="407">
        <v>19.790503244468692</v>
      </c>
      <c r="BW75" s="407">
        <v>27.555340086162104</v>
      </c>
      <c r="BX75" s="407">
        <v>18.944743266997413</v>
      </c>
      <c r="BY75" s="407">
        <v>19.399449940918974</v>
      </c>
      <c r="BZ75" s="407">
        <v>13.326602006907251</v>
      </c>
      <c r="CA75" s="407">
        <v>36.377213895158583</v>
      </c>
      <c r="CB75" s="407">
        <v>10.190839487833086</v>
      </c>
      <c r="CC75" s="407">
        <v>36.174900164742724</v>
      </c>
      <c r="CD75" s="407">
        <v>10.644231716033755</v>
      </c>
      <c r="CE75" s="407">
        <v>27.107175757304361</v>
      </c>
      <c r="CF75" s="407">
        <v>12.277411799252757</v>
      </c>
      <c r="CG75" s="407">
        <v>39.023694966047806</v>
      </c>
      <c r="CH75" s="407">
        <v>20.926353186946553</v>
      </c>
      <c r="CI75" s="407">
        <v>31.348419909800697</v>
      </c>
      <c r="CJ75" s="407">
        <v>25.376762123724461</v>
      </c>
      <c r="CK75" s="407">
        <v>40.187681537709267</v>
      </c>
      <c r="CL75" s="407">
        <v>27.475240086618388</v>
      </c>
      <c r="CM75" s="407">
        <v>37.765636487684269</v>
      </c>
      <c r="CN75" s="407">
        <v>17.210786794178016</v>
      </c>
      <c r="CO75" s="401"/>
      <c r="CP75" s="401"/>
      <c r="CQ75" s="401"/>
      <c r="CR75" s="401"/>
    </row>
    <row r="76" spans="1:96" s="382" customFormat="1" ht="16.5" x14ac:dyDescent="0.3">
      <c r="A76" s="391" t="s">
        <v>608</v>
      </c>
      <c r="B76" s="402" t="s">
        <v>609</v>
      </c>
      <c r="C76" s="432"/>
      <c r="D76" s="432"/>
      <c r="E76" s="432"/>
      <c r="F76" s="432"/>
      <c r="G76" s="432"/>
      <c r="H76" s="432"/>
      <c r="I76" s="432"/>
      <c r="J76" s="432"/>
      <c r="K76" s="432"/>
      <c r="L76" s="432"/>
      <c r="M76" s="432"/>
      <c r="N76" s="432"/>
      <c r="O76" s="432"/>
      <c r="P76" s="432"/>
      <c r="Q76" s="432"/>
      <c r="R76" s="432"/>
      <c r="S76" s="432"/>
      <c r="T76" s="432"/>
      <c r="U76" s="432"/>
      <c r="V76" s="432"/>
      <c r="W76" s="432"/>
      <c r="X76" s="432"/>
      <c r="Y76" s="432"/>
      <c r="Z76" s="432"/>
      <c r="AA76" s="432"/>
      <c r="AB76" s="432"/>
      <c r="AC76" s="432"/>
      <c r="AD76" s="432"/>
      <c r="AE76" s="432">
        <v>0</v>
      </c>
      <c r="AF76" s="432">
        <v>0</v>
      </c>
      <c r="AG76" s="432">
        <v>0</v>
      </c>
      <c r="AH76" s="432">
        <v>0</v>
      </c>
      <c r="AI76" s="432">
        <v>0</v>
      </c>
      <c r="AJ76" s="432">
        <v>0.16761059888091145</v>
      </c>
      <c r="AK76" s="432">
        <v>0</v>
      </c>
      <c r="AL76" s="432">
        <v>0</v>
      </c>
      <c r="AM76" s="432">
        <v>0</v>
      </c>
      <c r="AN76" s="432">
        <v>0.09</v>
      </c>
      <c r="AO76" s="432">
        <v>0</v>
      </c>
      <c r="AP76" s="432">
        <v>0</v>
      </c>
      <c r="AQ76" s="432">
        <v>0</v>
      </c>
      <c r="AR76" s="432">
        <v>0</v>
      </c>
      <c r="AS76" s="432">
        <v>0</v>
      </c>
      <c r="AT76" s="432">
        <v>2.5789999999999997</v>
      </c>
      <c r="AU76" s="407">
        <v>0</v>
      </c>
      <c r="AV76" s="407">
        <v>5.2084999999999999</v>
      </c>
      <c r="AW76" s="407">
        <v>0</v>
      </c>
      <c r="AX76" s="407">
        <v>8.3224682557558154</v>
      </c>
      <c r="AY76" s="407">
        <v>0</v>
      </c>
      <c r="AZ76" s="407">
        <v>0</v>
      </c>
      <c r="BA76" s="407">
        <v>0</v>
      </c>
      <c r="BB76" s="407">
        <v>8.68</v>
      </c>
      <c r="BC76" s="407">
        <v>0</v>
      </c>
      <c r="BD76" s="407">
        <v>13.858563831958481</v>
      </c>
      <c r="BE76" s="407">
        <v>0</v>
      </c>
      <c r="BF76" s="407">
        <v>6.1037340000000002</v>
      </c>
      <c r="BG76" s="407">
        <v>0</v>
      </c>
      <c r="BH76" s="407">
        <v>5.2847430000000006</v>
      </c>
      <c r="BI76" s="407">
        <v>0.621</v>
      </c>
      <c r="BJ76" s="407">
        <v>9.6509999999999998</v>
      </c>
      <c r="BK76" s="407">
        <v>0.872</v>
      </c>
      <c r="BL76" s="407">
        <v>8.3958437131783779</v>
      </c>
      <c r="BM76" s="407">
        <v>0.12</v>
      </c>
      <c r="BN76" s="407">
        <v>0.59</v>
      </c>
      <c r="BO76" s="407">
        <v>0</v>
      </c>
      <c r="BP76" s="407">
        <v>0.16986724743849077</v>
      </c>
      <c r="BQ76" s="407">
        <v>0</v>
      </c>
      <c r="BR76" s="407">
        <v>0.13113139530776741</v>
      </c>
      <c r="BS76" s="407">
        <v>0</v>
      </c>
      <c r="BT76" s="407">
        <v>0</v>
      </c>
      <c r="BU76" s="407">
        <v>0</v>
      </c>
      <c r="BV76" s="407">
        <v>0</v>
      </c>
      <c r="BW76" s="407">
        <v>0</v>
      </c>
      <c r="BX76" s="407">
        <v>0</v>
      </c>
      <c r="BY76" s="407">
        <v>0</v>
      </c>
      <c r="BZ76" s="407">
        <v>0</v>
      </c>
      <c r="CA76" s="407">
        <v>0</v>
      </c>
      <c r="CB76" s="407">
        <v>0</v>
      </c>
      <c r="CC76" s="407">
        <v>0</v>
      </c>
      <c r="CD76" s="407">
        <v>0</v>
      </c>
      <c r="CE76" s="407">
        <v>0</v>
      </c>
      <c r="CF76" s="407">
        <v>0</v>
      </c>
      <c r="CG76" s="407">
        <v>0</v>
      </c>
      <c r="CH76" s="407">
        <v>0.104</v>
      </c>
      <c r="CI76" s="407">
        <v>0</v>
      </c>
      <c r="CJ76" s="407">
        <v>11.216152549221787</v>
      </c>
      <c r="CK76" s="407">
        <v>0</v>
      </c>
      <c r="CL76" s="407">
        <v>0.755</v>
      </c>
      <c r="CM76" s="407">
        <v>0</v>
      </c>
      <c r="CN76" s="407">
        <v>16.320698311252098</v>
      </c>
      <c r="CO76" s="401"/>
      <c r="CP76" s="401"/>
      <c r="CQ76" s="401"/>
      <c r="CR76" s="401"/>
    </row>
    <row r="77" spans="1:96" s="382" customFormat="1" ht="16.5" x14ac:dyDescent="0.3">
      <c r="A77" s="391" t="s">
        <v>610</v>
      </c>
      <c r="B77" s="402" t="s">
        <v>611</v>
      </c>
      <c r="C77" s="426"/>
      <c r="D77" s="426"/>
      <c r="E77" s="426"/>
      <c r="F77" s="426"/>
      <c r="G77" s="426"/>
      <c r="H77" s="426"/>
      <c r="I77" s="426"/>
      <c r="J77" s="426"/>
      <c r="K77" s="433"/>
      <c r="L77" s="426"/>
      <c r="M77" s="426"/>
      <c r="N77" s="426"/>
      <c r="O77" s="433"/>
      <c r="P77" s="426"/>
      <c r="Q77" s="426"/>
      <c r="R77" s="375"/>
      <c r="S77" s="430"/>
      <c r="T77" s="430"/>
      <c r="U77" s="430"/>
      <c r="V77" s="430"/>
      <c r="W77" s="430"/>
      <c r="X77" s="430"/>
      <c r="Y77" s="430"/>
      <c r="Z77" s="430"/>
      <c r="AA77" s="430"/>
      <c r="AB77" s="430"/>
      <c r="AC77" s="430"/>
      <c r="AD77" s="430"/>
      <c r="AE77" s="430"/>
      <c r="AF77" s="430"/>
      <c r="AG77" s="434"/>
      <c r="AH77" s="432"/>
      <c r="AI77" s="432">
        <v>0</v>
      </c>
      <c r="AJ77" s="432">
        <v>0</v>
      </c>
      <c r="AK77" s="432">
        <v>0</v>
      </c>
      <c r="AL77" s="432">
        <v>0</v>
      </c>
      <c r="AM77" s="432">
        <v>0.105</v>
      </c>
      <c r="AN77" s="432">
        <v>0</v>
      </c>
      <c r="AO77" s="432">
        <v>4.2000000000000003E-2</v>
      </c>
      <c r="AP77" s="432">
        <v>0</v>
      </c>
      <c r="AQ77" s="432">
        <v>0</v>
      </c>
      <c r="AR77" s="432">
        <v>0</v>
      </c>
      <c r="AS77" s="432">
        <v>5.5E-2</v>
      </c>
      <c r="AT77" s="432">
        <v>0</v>
      </c>
      <c r="AU77" s="407">
        <v>0.03</v>
      </c>
      <c r="AV77" s="407">
        <v>0</v>
      </c>
      <c r="AW77" s="407">
        <v>8.3000000000000004E-2</v>
      </c>
      <c r="AX77" s="407">
        <v>0</v>
      </c>
      <c r="AY77" s="407">
        <v>0</v>
      </c>
      <c r="AZ77" s="407">
        <v>0</v>
      </c>
      <c r="BA77" s="407">
        <v>0.128</v>
      </c>
      <c r="BB77" s="407">
        <v>0</v>
      </c>
      <c r="BC77" s="407">
        <v>0.38</v>
      </c>
      <c r="BD77" s="407">
        <v>0</v>
      </c>
      <c r="BE77" s="407">
        <v>0.42000000000000004</v>
      </c>
      <c r="BF77" s="407">
        <v>0</v>
      </c>
      <c r="BG77" s="407">
        <v>0.32</v>
      </c>
      <c r="BH77" s="407">
        <v>0</v>
      </c>
      <c r="BI77" s="407">
        <v>0.36696907909616122</v>
      </c>
      <c r="BJ77" s="407">
        <v>0</v>
      </c>
      <c r="BK77" s="407">
        <v>0.3686669153556385</v>
      </c>
      <c r="BL77" s="407">
        <v>0</v>
      </c>
      <c r="BM77" s="407">
        <v>0.45764660050006212</v>
      </c>
      <c r="BN77" s="407">
        <v>0</v>
      </c>
      <c r="BO77" s="407">
        <v>0.95201349469983132</v>
      </c>
      <c r="BP77" s="407">
        <v>0</v>
      </c>
      <c r="BQ77" s="407">
        <v>1.0583866178330532</v>
      </c>
      <c r="BR77" s="407">
        <v>0</v>
      </c>
      <c r="BS77" s="407">
        <v>1.169738692565117</v>
      </c>
      <c r="BT77" s="407">
        <v>0</v>
      </c>
      <c r="BU77" s="407">
        <v>1.2981009539215813</v>
      </c>
      <c r="BV77" s="407">
        <v>0</v>
      </c>
      <c r="BW77" s="407">
        <v>1.3961765451749366</v>
      </c>
      <c r="BX77" s="407">
        <v>0</v>
      </c>
      <c r="BY77" s="407">
        <v>1.3967588005074667</v>
      </c>
      <c r="BZ77" s="407">
        <v>0</v>
      </c>
      <c r="CA77" s="407">
        <v>0.88296650124955445</v>
      </c>
      <c r="CB77" s="407">
        <v>0</v>
      </c>
      <c r="CC77" s="407">
        <v>1.5030167498792948</v>
      </c>
      <c r="CD77" s="407">
        <v>0</v>
      </c>
      <c r="CE77" s="407">
        <v>1.7476737820341715</v>
      </c>
      <c r="CF77" s="407">
        <v>0</v>
      </c>
      <c r="CG77" s="407">
        <v>2.1781847987969378</v>
      </c>
      <c r="CH77" s="407">
        <v>0</v>
      </c>
      <c r="CI77" s="407">
        <v>2.1475921663159947</v>
      </c>
      <c r="CJ77" s="407">
        <v>0</v>
      </c>
      <c r="CK77" s="407">
        <v>1.8021074813141778</v>
      </c>
      <c r="CL77" s="407">
        <v>0</v>
      </c>
      <c r="CM77" s="407">
        <v>1.272689634260123</v>
      </c>
      <c r="CN77" s="407">
        <v>0</v>
      </c>
      <c r="CO77" s="401"/>
      <c r="CP77" s="401"/>
      <c r="CQ77" s="401"/>
      <c r="CR77" s="401"/>
    </row>
    <row r="78" spans="1:96" ht="16.5" x14ac:dyDescent="0.3">
      <c r="A78" s="391" t="s">
        <v>612</v>
      </c>
      <c r="B78" s="402" t="s">
        <v>613</v>
      </c>
      <c r="C78" s="432">
        <v>7.0731160773080637</v>
      </c>
      <c r="D78" s="432">
        <v>2.7022560815398005</v>
      </c>
      <c r="E78" s="432">
        <v>7.0773739781390157</v>
      </c>
      <c r="F78" s="432">
        <v>3.1743972697059801</v>
      </c>
      <c r="G78" s="432">
        <v>7.6392927382777573</v>
      </c>
      <c r="H78" s="432">
        <v>3.2675753611812053</v>
      </c>
      <c r="I78" s="432">
        <v>6.9930700622147359</v>
      </c>
      <c r="J78" s="432">
        <v>3.9231535626542247</v>
      </c>
      <c r="K78" s="432">
        <v>0.35699999999999998</v>
      </c>
      <c r="L78" s="432">
        <v>4.0024530750532383</v>
      </c>
      <c r="M78" s="432">
        <v>1.0499740966177304</v>
      </c>
      <c r="N78" s="432">
        <v>4.1145781457863464</v>
      </c>
      <c r="O78" s="432">
        <v>12.935850210109617</v>
      </c>
      <c r="P78" s="432">
        <v>0.93822382346834099</v>
      </c>
      <c r="Q78" s="432">
        <v>4.5281940182162508</v>
      </c>
      <c r="R78" s="432">
        <v>0</v>
      </c>
      <c r="S78" s="432">
        <v>3.2296866753936246</v>
      </c>
      <c r="T78" s="432">
        <v>0.27403554462084279</v>
      </c>
      <c r="U78" s="432">
        <v>5.6969322096521875</v>
      </c>
      <c r="V78" s="432">
        <v>0.26504080774744054</v>
      </c>
      <c r="W78" s="432">
        <v>7.7124269787078283</v>
      </c>
      <c r="X78" s="432">
        <v>0</v>
      </c>
      <c r="Y78" s="432">
        <v>8.8708628795798354</v>
      </c>
      <c r="Z78" s="432">
        <v>0</v>
      </c>
      <c r="AA78" s="432">
        <v>8.7116559992740612</v>
      </c>
      <c r="AB78" s="432">
        <v>1.27</v>
      </c>
      <c r="AC78" s="432">
        <v>2.8852235587734971</v>
      </c>
      <c r="AD78" s="432">
        <v>0</v>
      </c>
      <c r="AE78" s="432">
        <v>3.3576032336325983</v>
      </c>
      <c r="AF78" s="432">
        <v>0</v>
      </c>
      <c r="AG78" s="432">
        <v>1.8884728814944565</v>
      </c>
      <c r="AH78" s="432">
        <v>1.2</v>
      </c>
      <c r="AI78" s="432">
        <v>3.1557623911020873</v>
      </c>
      <c r="AJ78" s="432">
        <v>0</v>
      </c>
      <c r="AK78" s="432">
        <v>0.62653803052950929</v>
      </c>
      <c r="AL78" s="432">
        <v>0</v>
      </c>
      <c r="AM78" s="432">
        <v>0.3</v>
      </c>
      <c r="AN78" s="432">
        <v>1.56</v>
      </c>
      <c r="AO78" s="432">
        <v>0.73</v>
      </c>
      <c r="AP78" s="432">
        <v>0.45933650729821279</v>
      </c>
      <c r="AQ78" s="432">
        <v>1.3068304330953384</v>
      </c>
      <c r="AR78" s="432">
        <v>0.48552833387594885</v>
      </c>
      <c r="AS78" s="432">
        <v>1.8345518804449645</v>
      </c>
      <c r="AT78" s="432">
        <v>6.7078355820143681E-2</v>
      </c>
      <c r="AU78" s="407">
        <v>1.6850365632153337</v>
      </c>
      <c r="AV78" s="407">
        <v>0</v>
      </c>
      <c r="AW78" s="407">
        <v>1.2510083376628902</v>
      </c>
      <c r="AX78" s="407">
        <v>0</v>
      </c>
      <c r="AY78" s="407">
        <v>3.0028395171693223</v>
      </c>
      <c r="AZ78" s="407">
        <v>0</v>
      </c>
      <c r="BA78" s="407">
        <v>2.1887055722818145</v>
      </c>
      <c r="BB78" s="407">
        <v>0</v>
      </c>
      <c r="BC78" s="407">
        <v>2.4668253096452659</v>
      </c>
      <c r="BD78" s="407">
        <v>0</v>
      </c>
      <c r="BE78" s="407">
        <v>2.460845901481397</v>
      </c>
      <c r="BF78" s="407">
        <v>1.4</v>
      </c>
      <c r="BG78" s="407">
        <v>3.1053697190381895</v>
      </c>
      <c r="BH78" s="407">
        <v>1.6719999999999999</v>
      </c>
      <c r="BI78" s="407">
        <v>1.8072885773606795</v>
      </c>
      <c r="BJ78" s="407">
        <v>0.15842863168040983</v>
      </c>
      <c r="BK78" s="407">
        <v>7.4394036754053996</v>
      </c>
      <c r="BL78" s="407">
        <v>0</v>
      </c>
      <c r="BM78" s="407">
        <v>0.36</v>
      </c>
      <c r="BN78" s="407">
        <v>0</v>
      </c>
      <c r="BO78" s="407">
        <v>2.7089261469677752</v>
      </c>
      <c r="BP78" s="407">
        <v>0</v>
      </c>
      <c r="BQ78" s="407">
        <v>0.86920253461272834</v>
      </c>
      <c r="BR78" s="407">
        <v>2.0999999999999996</v>
      </c>
      <c r="BS78" s="407">
        <v>3.5799655534618804</v>
      </c>
      <c r="BT78" s="407">
        <v>0</v>
      </c>
      <c r="BU78" s="407">
        <v>3.8591460669112738</v>
      </c>
      <c r="BV78" s="407">
        <v>0</v>
      </c>
      <c r="BW78" s="407">
        <v>7.0782479828309999</v>
      </c>
      <c r="BX78" s="407">
        <v>0</v>
      </c>
      <c r="BY78" s="407">
        <v>1.3602023388064755</v>
      </c>
      <c r="BZ78" s="407">
        <v>1.033444720035634</v>
      </c>
      <c r="CA78" s="407">
        <v>1.8213405552668949</v>
      </c>
      <c r="CB78" s="407">
        <v>2.7675000000000001</v>
      </c>
      <c r="CC78" s="407">
        <v>1.1119371584142002</v>
      </c>
      <c r="CD78" s="407">
        <v>0</v>
      </c>
      <c r="CE78" s="407">
        <v>0.69265558947156802</v>
      </c>
      <c r="CF78" s="407">
        <v>0.12123685481182334</v>
      </c>
      <c r="CG78" s="407">
        <v>0.92400814924038577</v>
      </c>
      <c r="CH78" s="407">
        <v>0.51723790597833263</v>
      </c>
      <c r="CI78" s="407">
        <v>1.2130972080947138</v>
      </c>
      <c r="CJ78" s="407">
        <v>0.02</v>
      </c>
      <c r="CK78" s="407">
        <v>0.78265806691969164</v>
      </c>
      <c r="CL78" s="407">
        <v>2.6777190544112508</v>
      </c>
      <c r="CM78" s="407">
        <v>3.1217593300988997</v>
      </c>
      <c r="CN78" s="407">
        <v>0</v>
      </c>
      <c r="CO78" s="401"/>
      <c r="CP78" s="401"/>
      <c r="CQ78" s="401"/>
      <c r="CR78" s="401"/>
    </row>
    <row r="79" spans="1:96" ht="16.5" x14ac:dyDescent="0.3">
      <c r="A79" s="391" t="s">
        <v>614</v>
      </c>
      <c r="B79" s="402" t="s">
        <v>615</v>
      </c>
      <c r="C79" s="432">
        <v>40.121766791927762</v>
      </c>
      <c r="D79" s="432">
        <v>0.2</v>
      </c>
      <c r="E79" s="432">
        <v>41.66468454378689</v>
      </c>
      <c r="F79" s="432">
        <v>0</v>
      </c>
      <c r="G79" s="432">
        <v>19.68461751754241</v>
      </c>
      <c r="H79" s="432">
        <v>0</v>
      </c>
      <c r="I79" s="432">
        <v>62.745934830807023</v>
      </c>
      <c r="J79" s="432">
        <v>1.0149999999999999</v>
      </c>
      <c r="K79" s="432">
        <v>28.925083421982372</v>
      </c>
      <c r="L79" s="432">
        <v>0.34699999999999998</v>
      </c>
      <c r="M79" s="432">
        <v>26.071735923555337</v>
      </c>
      <c r="N79" s="432">
        <v>0.35499999999999998</v>
      </c>
      <c r="O79" s="432">
        <v>15.795967694579268</v>
      </c>
      <c r="P79" s="432">
        <v>0.05</v>
      </c>
      <c r="Q79" s="432">
        <v>22.113108239944754</v>
      </c>
      <c r="R79" s="432">
        <v>0</v>
      </c>
      <c r="S79" s="432">
        <v>20.133237675443358</v>
      </c>
      <c r="T79" s="432">
        <v>6.2804294664107543E-2</v>
      </c>
      <c r="U79" s="432">
        <v>35.07352507445237</v>
      </c>
      <c r="V79" s="432">
        <v>0</v>
      </c>
      <c r="W79" s="432">
        <v>34.366563689239591</v>
      </c>
      <c r="X79" s="432">
        <v>0</v>
      </c>
      <c r="Y79" s="432">
        <v>39.405105733137695</v>
      </c>
      <c r="Z79" s="432">
        <v>0</v>
      </c>
      <c r="AA79" s="432">
        <v>40.663339165997833</v>
      </c>
      <c r="AB79" s="432">
        <v>0</v>
      </c>
      <c r="AC79" s="432">
        <v>47.493009360645608</v>
      </c>
      <c r="AD79" s="432">
        <v>7.0000000000000007E-2</v>
      </c>
      <c r="AE79" s="432">
        <v>41.947540519005905</v>
      </c>
      <c r="AF79" s="432">
        <v>0.14000000000000001</v>
      </c>
      <c r="AG79" s="432">
        <v>53.74139076328872</v>
      </c>
      <c r="AH79" s="432">
        <v>1.87</v>
      </c>
      <c r="AI79" s="432">
        <v>51.367963274323429</v>
      </c>
      <c r="AJ79" s="432">
        <v>0.05</v>
      </c>
      <c r="AK79" s="432">
        <v>35.890256787182658</v>
      </c>
      <c r="AL79" s="432">
        <v>0</v>
      </c>
      <c r="AM79" s="432">
        <v>58.091412105283347</v>
      </c>
      <c r="AN79" s="432">
        <v>0</v>
      </c>
      <c r="AO79" s="432">
        <v>39.817077174358282</v>
      </c>
      <c r="AP79" s="432">
        <v>0.25</v>
      </c>
      <c r="AQ79" s="432">
        <v>48.598213280139035</v>
      </c>
      <c r="AR79" s="432">
        <v>0.93500000000000005</v>
      </c>
      <c r="AS79" s="432">
        <v>39.171864515488181</v>
      </c>
      <c r="AT79" s="432">
        <v>0</v>
      </c>
      <c r="AU79" s="407">
        <v>44.086623049023558</v>
      </c>
      <c r="AV79" s="407">
        <v>7.0000000000000007E-2</v>
      </c>
      <c r="AW79" s="407">
        <v>58.613925758949719</v>
      </c>
      <c r="AX79" s="407">
        <v>0</v>
      </c>
      <c r="AY79" s="407">
        <v>47.69896371961913</v>
      </c>
      <c r="AZ79" s="407">
        <v>0</v>
      </c>
      <c r="BA79" s="407">
        <v>51.624270780179359</v>
      </c>
      <c r="BB79" s="407">
        <v>0</v>
      </c>
      <c r="BC79" s="407">
        <v>46.574734900309203</v>
      </c>
      <c r="BD79" s="407">
        <v>0</v>
      </c>
      <c r="BE79" s="407">
        <v>18.058226894653988</v>
      </c>
      <c r="BF79" s="407">
        <v>3</v>
      </c>
      <c r="BG79" s="407">
        <v>22.197790956186182</v>
      </c>
      <c r="BH79" s="407">
        <v>1</v>
      </c>
      <c r="BI79" s="407">
        <v>35.163030910665796</v>
      </c>
      <c r="BJ79" s="407">
        <v>1.044900631227853</v>
      </c>
      <c r="BK79" s="407">
        <v>80.265208541735689</v>
      </c>
      <c r="BL79" s="407">
        <v>0.37477031324922028</v>
      </c>
      <c r="BM79" s="407">
        <v>81.938083884861726</v>
      </c>
      <c r="BN79" s="407">
        <v>0</v>
      </c>
      <c r="BO79" s="407">
        <v>67.730022739516187</v>
      </c>
      <c r="BP79" s="407">
        <v>0</v>
      </c>
      <c r="BQ79" s="407">
        <v>78.584746241573924</v>
      </c>
      <c r="BR79" s="407">
        <v>0</v>
      </c>
      <c r="BS79" s="407">
        <v>83.244075050161584</v>
      </c>
      <c r="BT79" s="407">
        <v>0</v>
      </c>
      <c r="BU79" s="407">
        <v>77.409829642764677</v>
      </c>
      <c r="BV79" s="407">
        <v>0</v>
      </c>
      <c r="BW79" s="407">
        <v>65.917421777555376</v>
      </c>
      <c r="BX79" s="407">
        <v>0.15</v>
      </c>
      <c r="BY79" s="407">
        <v>54.930188131868746</v>
      </c>
      <c r="BZ79" s="407">
        <v>0</v>
      </c>
      <c r="CA79" s="407">
        <v>73.645737817090179</v>
      </c>
      <c r="CB79" s="407">
        <v>7.5000000000000011E-2</v>
      </c>
      <c r="CC79" s="407">
        <v>80.05355387884191</v>
      </c>
      <c r="CD79" s="407">
        <v>0</v>
      </c>
      <c r="CE79" s="407">
        <v>77.863688314550842</v>
      </c>
      <c r="CF79" s="407">
        <v>0.269870629513981</v>
      </c>
      <c r="CG79" s="407">
        <v>92.588727998046267</v>
      </c>
      <c r="CH79" s="407">
        <v>2.6675000000000004</v>
      </c>
      <c r="CI79" s="407">
        <v>66.658543736443406</v>
      </c>
      <c r="CJ79" s="407">
        <v>1</v>
      </c>
      <c r="CK79" s="407">
        <v>65.467141011013581</v>
      </c>
      <c r="CL79" s="407">
        <v>0</v>
      </c>
      <c r="CM79" s="407">
        <v>49.306986679762247</v>
      </c>
      <c r="CN79" s="407">
        <v>0.9</v>
      </c>
      <c r="CO79" s="401"/>
      <c r="CP79" s="401"/>
      <c r="CQ79" s="401"/>
      <c r="CR79" s="401"/>
    </row>
    <row r="80" spans="1:96" ht="16.5" x14ac:dyDescent="0.3">
      <c r="A80" s="391" t="s">
        <v>616</v>
      </c>
      <c r="B80" s="402" t="s">
        <v>617</v>
      </c>
      <c r="C80" s="432">
        <v>7.7549999999999999</v>
      </c>
      <c r="D80" s="432">
        <v>0</v>
      </c>
      <c r="E80" s="432">
        <v>9.01</v>
      </c>
      <c r="F80" s="432">
        <v>0</v>
      </c>
      <c r="G80" s="432">
        <v>8.9312859299999996</v>
      </c>
      <c r="H80" s="432">
        <v>0</v>
      </c>
      <c r="I80" s="432">
        <v>7.6</v>
      </c>
      <c r="J80" s="432">
        <v>0</v>
      </c>
      <c r="K80" s="432">
        <v>11.96</v>
      </c>
      <c r="L80" s="432">
        <v>0</v>
      </c>
      <c r="M80" s="432">
        <v>9.36</v>
      </c>
      <c r="N80" s="432">
        <v>0</v>
      </c>
      <c r="O80" s="432">
        <v>4.9400000000000004</v>
      </c>
      <c r="P80" s="432">
        <v>0</v>
      </c>
      <c r="Q80" s="432">
        <v>3.9849999999999999</v>
      </c>
      <c r="R80" s="432">
        <v>0</v>
      </c>
      <c r="S80" s="432">
        <v>4.375</v>
      </c>
      <c r="T80" s="432">
        <v>0</v>
      </c>
      <c r="U80" s="432">
        <v>7.1550000000000002</v>
      </c>
      <c r="V80" s="432">
        <v>0</v>
      </c>
      <c r="W80" s="432">
        <v>7.13</v>
      </c>
      <c r="X80" s="432">
        <v>0</v>
      </c>
      <c r="Y80" s="432">
        <v>4.7549999999999999</v>
      </c>
      <c r="Z80" s="432">
        <v>0</v>
      </c>
      <c r="AA80" s="432">
        <v>4.5750000000000002</v>
      </c>
      <c r="AB80" s="432">
        <v>0</v>
      </c>
      <c r="AC80" s="432">
        <v>4.3460000000000001</v>
      </c>
      <c r="AD80" s="432">
        <v>0</v>
      </c>
      <c r="AE80" s="432">
        <v>6.9</v>
      </c>
      <c r="AF80" s="432">
        <v>0</v>
      </c>
      <c r="AG80" s="432">
        <v>6.65</v>
      </c>
      <c r="AH80" s="432">
        <v>0.52500000000000002</v>
      </c>
      <c r="AI80" s="432">
        <v>5.2939999999999996</v>
      </c>
      <c r="AJ80" s="432">
        <v>0</v>
      </c>
      <c r="AK80" s="432">
        <v>1.3</v>
      </c>
      <c r="AL80" s="432">
        <v>0</v>
      </c>
      <c r="AM80" s="432">
        <v>1.7</v>
      </c>
      <c r="AN80" s="432">
        <v>0</v>
      </c>
      <c r="AO80" s="432">
        <v>1.4</v>
      </c>
      <c r="AP80" s="432">
        <v>0</v>
      </c>
      <c r="AQ80" s="432">
        <v>1.75</v>
      </c>
      <c r="AR80" s="432">
        <v>0</v>
      </c>
      <c r="AS80" s="432">
        <v>2.7749999999999999</v>
      </c>
      <c r="AT80" s="432">
        <v>0</v>
      </c>
      <c r="AU80" s="407">
        <v>1.53</v>
      </c>
      <c r="AV80" s="407">
        <v>0</v>
      </c>
      <c r="AW80" s="407">
        <v>0.27</v>
      </c>
      <c r="AX80" s="407">
        <v>0</v>
      </c>
      <c r="AY80" s="407">
        <v>1.0900000000000001</v>
      </c>
      <c r="AZ80" s="407">
        <v>0</v>
      </c>
      <c r="BA80" s="407">
        <v>2.4899999999999998</v>
      </c>
      <c r="BB80" s="407">
        <v>0</v>
      </c>
      <c r="BC80" s="407">
        <v>1.895</v>
      </c>
      <c r="BD80" s="407">
        <v>0</v>
      </c>
      <c r="BE80" s="407">
        <v>3.2299999999999995</v>
      </c>
      <c r="BF80" s="407">
        <v>0</v>
      </c>
      <c r="BG80" s="407">
        <v>5.1000000000000005</v>
      </c>
      <c r="BH80" s="407">
        <v>0</v>
      </c>
      <c r="BI80" s="407">
        <v>0.30000000000000004</v>
      </c>
      <c r="BJ80" s="407">
        <v>0</v>
      </c>
      <c r="BK80" s="407">
        <v>0.2</v>
      </c>
      <c r="BL80" s="407">
        <v>0</v>
      </c>
      <c r="BM80" s="407">
        <v>1.2749999999999999</v>
      </c>
      <c r="BN80" s="407">
        <v>0</v>
      </c>
      <c r="BO80" s="407">
        <v>6</v>
      </c>
      <c r="BP80" s="407">
        <v>0</v>
      </c>
      <c r="BQ80" s="407">
        <v>1</v>
      </c>
      <c r="BR80" s="407">
        <v>0</v>
      </c>
      <c r="BS80" s="407">
        <v>2</v>
      </c>
      <c r="BT80" s="407">
        <v>0</v>
      </c>
      <c r="BU80" s="407">
        <v>1</v>
      </c>
      <c r="BV80" s="407">
        <v>0</v>
      </c>
      <c r="BW80" s="407">
        <v>3</v>
      </c>
      <c r="BX80" s="407">
        <v>0</v>
      </c>
      <c r="BY80" s="407">
        <v>4</v>
      </c>
      <c r="BZ80" s="407">
        <v>0</v>
      </c>
      <c r="CA80" s="407">
        <v>5</v>
      </c>
      <c r="CB80" s="407">
        <v>0</v>
      </c>
      <c r="CC80" s="407">
        <v>3.5</v>
      </c>
      <c r="CD80" s="407">
        <v>0</v>
      </c>
      <c r="CE80" s="407">
        <v>5</v>
      </c>
      <c r="CF80" s="407">
        <v>0</v>
      </c>
      <c r="CG80" s="407">
        <v>2</v>
      </c>
      <c r="CH80" s="407">
        <v>0</v>
      </c>
      <c r="CI80" s="407">
        <v>0</v>
      </c>
      <c r="CJ80" s="407">
        <v>0</v>
      </c>
      <c r="CK80" s="407">
        <v>0</v>
      </c>
      <c r="CL80" s="407">
        <v>0</v>
      </c>
      <c r="CM80" s="407">
        <v>0</v>
      </c>
      <c r="CN80" s="407">
        <v>0</v>
      </c>
      <c r="CO80" s="401"/>
      <c r="CP80" s="401"/>
      <c r="CQ80" s="401"/>
      <c r="CR80" s="401"/>
    </row>
    <row r="81" spans="1:96" ht="16.5" x14ac:dyDescent="0.3">
      <c r="A81" s="391" t="s">
        <v>618</v>
      </c>
      <c r="B81" s="402" t="s">
        <v>619</v>
      </c>
      <c r="C81" s="432">
        <v>281.53012604570262</v>
      </c>
      <c r="D81" s="432">
        <v>4.801716869642159</v>
      </c>
      <c r="E81" s="432">
        <v>226.77722402746375</v>
      </c>
      <c r="F81" s="432">
        <v>0.70283000399305029</v>
      </c>
      <c r="G81" s="432">
        <v>259.78627489219446</v>
      </c>
      <c r="H81" s="432">
        <v>0.5</v>
      </c>
      <c r="I81" s="432">
        <v>205.58063962273019</v>
      </c>
      <c r="J81" s="432">
        <v>4.9558212747346895</v>
      </c>
      <c r="K81" s="432">
        <v>190.09347814290047</v>
      </c>
      <c r="L81" s="432">
        <v>3.1065038248165973</v>
      </c>
      <c r="M81" s="432">
        <v>210.29541403059773</v>
      </c>
      <c r="N81" s="432">
        <v>6.8548</v>
      </c>
      <c r="O81" s="432">
        <v>192.13042483116618</v>
      </c>
      <c r="P81" s="432">
        <v>0.9623496206819</v>
      </c>
      <c r="Q81" s="432">
        <v>188.37542321372146</v>
      </c>
      <c r="R81" s="432">
        <v>2.3512850156692293</v>
      </c>
      <c r="S81" s="432">
        <v>179.75433853854142</v>
      </c>
      <c r="T81" s="432">
        <v>1.2720722590305777</v>
      </c>
      <c r="U81" s="432">
        <v>214.15625141313021</v>
      </c>
      <c r="V81" s="432">
        <v>0.71326593125145765</v>
      </c>
      <c r="W81" s="432">
        <v>115.73880638179062</v>
      </c>
      <c r="X81" s="432">
        <v>0.51420475495529216</v>
      </c>
      <c r="Y81" s="432">
        <v>130.85525548814923</v>
      </c>
      <c r="Z81" s="432">
        <v>1.56836594140744</v>
      </c>
      <c r="AA81" s="432">
        <v>143.7727172624123</v>
      </c>
      <c r="AB81" s="432">
        <v>1.1050147965259189</v>
      </c>
      <c r="AC81" s="432">
        <v>170.34108111614898</v>
      </c>
      <c r="AD81" s="432">
        <v>1.9343408091715104</v>
      </c>
      <c r="AE81" s="432">
        <v>267.63477342555331</v>
      </c>
      <c r="AF81" s="432">
        <v>5.9717497711878957</v>
      </c>
      <c r="AG81" s="432">
        <v>284.71126655447569</v>
      </c>
      <c r="AH81" s="432">
        <v>1.7189292865716335</v>
      </c>
      <c r="AI81" s="432">
        <v>274.65085483445</v>
      </c>
      <c r="AJ81" s="432">
        <v>0.215</v>
      </c>
      <c r="AK81" s="432">
        <v>19.77341671152481</v>
      </c>
      <c r="AL81" s="432">
        <v>12.061079620482358</v>
      </c>
      <c r="AM81" s="432">
        <v>324.04914840496821</v>
      </c>
      <c r="AN81" s="432">
        <v>3.1037490913641705</v>
      </c>
      <c r="AO81" s="432">
        <v>251.16516311931247</v>
      </c>
      <c r="AP81" s="432">
        <v>9.3897300237639172</v>
      </c>
      <c r="AQ81" s="432">
        <v>127.16222470363826</v>
      </c>
      <c r="AR81" s="432">
        <v>2.4954625191677957</v>
      </c>
      <c r="AS81" s="432">
        <v>77.961095352578454</v>
      </c>
      <c r="AT81" s="432">
        <v>7.5563929074372229</v>
      </c>
      <c r="AU81" s="407">
        <v>40.721182110547993</v>
      </c>
      <c r="AV81" s="407">
        <v>8.8406387933804815</v>
      </c>
      <c r="AW81" s="407">
        <v>93.305268229567616</v>
      </c>
      <c r="AX81" s="407">
        <v>2.9710283341143446</v>
      </c>
      <c r="AY81" s="407">
        <v>75.013992465604687</v>
      </c>
      <c r="AZ81" s="407">
        <v>11.55726300406171</v>
      </c>
      <c r="BA81" s="407">
        <v>86.13219621836086</v>
      </c>
      <c r="BB81" s="407">
        <v>3.3498990473500365</v>
      </c>
      <c r="BC81" s="407">
        <v>65.991785925652479</v>
      </c>
      <c r="BD81" s="407">
        <v>0.95954060531207241</v>
      </c>
      <c r="BE81" s="407">
        <v>45.438517337334417</v>
      </c>
      <c r="BF81" s="407">
        <v>4.0242440943163764</v>
      </c>
      <c r="BG81" s="407">
        <v>50.804154262397198</v>
      </c>
      <c r="BH81" s="407">
        <v>8.2892963823568699</v>
      </c>
      <c r="BI81" s="407">
        <v>63.185233270560246</v>
      </c>
      <c r="BJ81" s="407">
        <v>29.161383211282391</v>
      </c>
      <c r="BK81" s="407">
        <v>23.2471978811657</v>
      </c>
      <c r="BL81" s="407">
        <v>16.176167639937759</v>
      </c>
      <c r="BM81" s="407">
        <v>7.3288648877126992</v>
      </c>
      <c r="BN81" s="407">
        <v>12.117889844418444</v>
      </c>
      <c r="BO81" s="407">
        <v>6.9038444468502114</v>
      </c>
      <c r="BP81" s="407">
        <v>19.241757357106771</v>
      </c>
      <c r="BQ81" s="407">
        <v>7.5039450142881368</v>
      </c>
      <c r="BR81" s="407">
        <v>24.299117267329432</v>
      </c>
      <c r="BS81" s="407">
        <v>18.65947026449502</v>
      </c>
      <c r="BT81" s="407">
        <v>67.517795659306486</v>
      </c>
      <c r="BU81" s="407">
        <v>23.476984271908993</v>
      </c>
      <c r="BV81" s="407">
        <v>57.92694312681558</v>
      </c>
      <c r="BW81" s="407">
        <v>9.0028872597799001</v>
      </c>
      <c r="BX81" s="407">
        <v>18.853994037739803</v>
      </c>
      <c r="BY81" s="407">
        <v>13.073655972810471</v>
      </c>
      <c r="BZ81" s="407">
        <v>19.936621003024925</v>
      </c>
      <c r="CA81" s="407">
        <v>5.1754086430647259</v>
      </c>
      <c r="CB81" s="407">
        <v>9.1588990054771937</v>
      </c>
      <c r="CC81" s="407">
        <v>6.836882436608013</v>
      </c>
      <c r="CD81" s="407">
        <v>4.2690323573150319</v>
      </c>
      <c r="CE81" s="407">
        <v>11.797694822187159</v>
      </c>
      <c r="CF81" s="407">
        <v>3.1414096832772089</v>
      </c>
      <c r="CG81" s="407">
        <v>19.47457599782458</v>
      </c>
      <c r="CH81" s="407">
        <v>3.741102986094734</v>
      </c>
      <c r="CI81" s="407">
        <v>16.278610428906507</v>
      </c>
      <c r="CJ81" s="407">
        <v>17.57901061769337</v>
      </c>
      <c r="CK81" s="407">
        <v>14.693396504086431</v>
      </c>
      <c r="CL81" s="407">
        <v>10.289344214962627</v>
      </c>
      <c r="CM81" s="407">
        <v>13.717898623577161</v>
      </c>
      <c r="CN81" s="407">
        <v>15.26935899888039</v>
      </c>
      <c r="CO81" s="401"/>
      <c r="CP81" s="401"/>
      <c r="CQ81" s="401"/>
      <c r="CR81" s="401"/>
    </row>
    <row r="82" spans="1:96" ht="16.5" x14ac:dyDescent="0.3">
      <c r="A82" s="391" t="s">
        <v>620</v>
      </c>
      <c r="B82" s="402" t="s">
        <v>621</v>
      </c>
      <c r="C82" s="432">
        <v>1.905</v>
      </c>
      <c r="D82" s="432">
        <v>0</v>
      </c>
      <c r="E82" s="432">
        <v>0.745</v>
      </c>
      <c r="F82" s="432">
        <v>0</v>
      </c>
      <c r="G82" s="432">
        <v>1.875</v>
      </c>
      <c r="H82" s="432">
        <v>0</v>
      </c>
      <c r="I82" s="432">
        <v>1.23</v>
      </c>
      <c r="J82" s="432">
        <v>0</v>
      </c>
      <c r="K82" s="432">
        <v>2.62</v>
      </c>
      <c r="L82" s="432">
        <v>0</v>
      </c>
      <c r="M82" s="432">
        <v>3.03</v>
      </c>
      <c r="N82" s="432">
        <v>0</v>
      </c>
      <c r="O82" s="432">
        <v>2.65</v>
      </c>
      <c r="P82" s="432">
        <v>0</v>
      </c>
      <c r="Q82" s="432">
        <v>2.46</v>
      </c>
      <c r="R82" s="432">
        <v>0</v>
      </c>
      <c r="S82" s="432">
        <v>1.056</v>
      </c>
      <c r="T82" s="432">
        <v>0</v>
      </c>
      <c r="U82" s="432">
        <v>0</v>
      </c>
      <c r="V82" s="432">
        <v>0</v>
      </c>
      <c r="W82" s="432">
        <v>2.25</v>
      </c>
      <c r="X82" s="432">
        <v>0.42908053753684017</v>
      </c>
      <c r="Y82" s="432">
        <v>1.123574724279129</v>
      </c>
      <c r="Z82" s="432">
        <v>0.21485506256634881</v>
      </c>
      <c r="AA82" s="432">
        <v>0</v>
      </c>
      <c r="AB82" s="432">
        <v>0.37640873659446245</v>
      </c>
      <c r="AC82" s="432">
        <v>2.4444196774732778</v>
      </c>
      <c r="AD82" s="432">
        <v>0.3872591715454039</v>
      </c>
      <c r="AE82" s="432">
        <v>2.4550000000000001</v>
      </c>
      <c r="AF82" s="432">
        <v>0.37696324505833162</v>
      </c>
      <c r="AG82" s="432">
        <v>3.5594193545414816</v>
      </c>
      <c r="AH82" s="432">
        <v>0.46226854415395358</v>
      </c>
      <c r="AI82" s="432">
        <v>0.255</v>
      </c>
      <c r="AJ82" s="432">
        <v>0</v>
      </c>
      <c r="AK82" s="432">
        <v>5.4240000000000004</v>
      </c>
      <c r="AL82" s="432">
        <v>0.36744663443198256</v>
      </c>
      <c r="AM82" s="432">
        <v>2.2000000000000002</v>
      </c>
      <c r="AN82" s="432">
        <v>8.3834222804141628E-2</v>
      </c>
      <c r="AO82" s="432">
        <v>5.5</v>
      </c>
      <c r="AP82" s="432">
        <v>0.36310495633743983</v>
      </c>
      <c r="AQ82" s="432">
        <v>5.0200000000000005</v>
      </c>
      <c r="AR82" s="432">
        <v>0</v>
      </c>
      <c r="AS82" s="432">
        <v>3.52</v>
      </c>
      <c r="AT82" s="432">
        <v>0.44890198445704399</v>
      </c>
      <c r="AU82" s="407">
        <v>4.98001</v>
      </c>
      <c r="AV82" s="407">
        <v>0.15823710543315048</v>
      </c>
      <c r="AW82" s="407">
        <v>2.7250000000000001</v>
      </c>
      <c r="AX82" s="407">
        <v>0</v>
      </c>
      <c r="AY82" s="407">
        <v>4.3850000000000007</v>
      </c>
      <c r="AZ82" s="407">
        <v>0</v>
      </c>
      <c r="BA82" s="407">
        <v>2.3748017091120959</v>
      </c>
      <c r="BB82" s="407">
        <v>0</v>
      </c>
      <c r="BC82" s="407">
        <v>4.8100000000000005</v>
      </c>
      <c r="BD82" s="407">
        <v>0</v>
      </c>
      <c r="BE82" s="407">
        <v>3.44824083</v>
      </c>
      <c r="BF82" s="407">
        <v>0</v>
      </c>
      <c r="BG82" s="407">
        <v>3.6503758300000002</v>
      </c>
      <c r="BH82" s="407">
        <v>0</v>
      </c>
      <c r="BI82" s="407">
        <v>6.0088961700000008</v>
      </c>
      <c r="BJ82" s="407">
        <v>0.48599999999999999</v>
      </c>
      <c r="BK82" s="407">
        <v>5.5942408300000004</v>
      </c>
      <c r="BL82" s="407">
        <v>0</v>
      </c>
      <c r="BM82" s="407">
        <v>5.9854344140871181</v>
      </c>
      <c r="BN82" s="407">
        <v>1</v>
      </c>
      <c r="BO82" s="407">
        <v>0.32</v>
      </c>
      <c r="BP82" s="407">
        <v>0</v>
      </c>
      <c r="BQ82" s="407">
        <v>0</v>
      </c>
      <c r="BR82" s="407">
        <v>0</v>
      </c>
      <c r="BS82" s="407">
        <v>1.8699999999999999</v>
      </c>
      <c r="BT82" s="407">
        <v>0</v>
      </c>
      <c r="BU82" s="407">
        <v>0</v>
      </c>
      <c r="BV82" s="407">
        <v>1.4</v>
      </c>
      <c r="BW82" s="407">
        <v>0.21531260019605783</v>
      </c>
      <c r="BX82" s="407">
        <v>0</v>
      </c>
      <c r="BY82" s="407">
        <v>0.4</v>
      </c>
      <c r="BZ82" s="407">
        <v>0</v>
      </c>
      <c r="CA82" s="407">
        <v>0.1265970120398964</v>
      </c>
      <c r="CB82" s="407">
        <v>0.25</v>
      </c>
      <c r="CC82" s="407">
        <v>0</v>
      </c>
      <c r="CD82" s="407">
        <v>0</v>
      </c>
      <c r="CE82" s="407">
        <v>0</v>
      </c>
      <c r="CF82" s="407">
        <v>0.2</v>
      </c>
      <c r="CG82" s="407">
        <v>0.2</v>
      </c>
      <c r="CH82" s="407">
        <v>0</v>
      </c>
      <c r="CI82" s="407">
        <v>0</v>
      </c>
      <c r="CJ82" s="407">
        <v>0.3</v>
      </c>
      <c r="CK82" s="407">
        <v>0.20170209793466365</v>
      </c>
      <c r="CL82" s="407">
        <v>0</v>
      </c>
      <c r="CM82" s="407">
        <v>0.17318996081358462</v>
      </c>
      <c r="CN82" s="407">
        <v>0</v>
      </c>
      <c r="CO82" s="401"/>
      <c r="CP82" s="401"/>
      <c r="CQ82" s="401"/>
      <c r="CR82" s="401"/>
    </row>
    <row r="83" spans="1:96" ht="16.5" x14ac:dyDescent="0.3">
      <c r="A83" s="391" t="s">
        <v>622</v>
      </c>
      <c r="B83" s="402" t="s">
        <v>623</v>
      </c>
      <c r="C83" s="432">
        <v>365.74857977401854</v>
      </c>
      <c r="D83" s="432">
        <v>68.821591462352728</v>
      </c>
      <c r="E83" s="432">
        <v>377.33296952802931</v>
      </c>
      <c r="F83" s="432">
        <v>224.07827610636937</v>
      </c>
      <c r="G83" s="432">
        <v>377.68693622487439</v>
      </c>
      <c r="H83" s="432">
        <v>263.33037604689827</v>
      </c>
      <c r="I83" s="432">
        <v>353.68750065687237</v>
      </c>
      <c r="J83" s="432">
        <v>93.98531301373913</v>
      </c>
      <c r="K83" s="432">
        <v>456.28807740753058</v>
      </c>
      <c r="L83" s="432">
        <v>104.82743583078535</v>
      </c>
      <c r="M83" s="432">
        <v>424.04450019465969</v>
      </c>
      <c r="N83" s="432">
        <v>74.564206845406744</v>
      </c>
      <c r="O83" s="432">
        <v>320.05561032551742</v>
      </c>
      <c r="P83" s="432">
        <v>146.43459287712594</v>
      </c>
      <c r="Q83" s="432">
        <v>256.99264209550466</v>
      </c>
      <c r="R83" s="432">
        <v>82.494220078589976</v>
      </c>
      <c r="S83" s="432">
        <v>362.45744320915753</v>
      </c>
      <c r="T83" s="432">
        <v>53.80280626774055</v>
      </c>
      <c r="U83" s="432">
        <v>215.07819220343671</v>
      </c>
      <c r="V83" s="432">
        <v>92.286991883483665</v>
      </c>
      <c r="W83" s="432">
        <v>271.80704860085365</v>
      </c>
      <c r="X83" s="432">
        <v>65.760307302324463</v>
      </c>
      <c r="Y83" s="432">
        <v>353.57964506388737</v>
      </c>
      <c r="Z83" s="432">
        <v>54.396287788800556</v>
      </c>
      <c r="AA83" s="432">
        <v>361.03979651418621</v>
      </c>
      <c r="AB83" s="432">
        <v>31.533842734605777</v>
      </c>
      <c r="AC83" s="432">
        <v>428.39208027620674</v>
      </c>
      <c r="AD83" s="432">
        <v>55.480549634299024</v>
      </c>
      <c r="AE83" s="432">
        <v>653.32403537799223</v>
      </c>
      <c r="AF83" s="432">
        <v>40.806187980341896</v>
      </c>
      <c r="AG83" s="432">
        <v>629.77532351352443</v>
      </c>
      <c r="AH83" s="432">
        <v>28.212006022282601</v>
      </c>
      <c r="AI83" s="432">
        <v>578.56072765713827</v>
      </c>
      <c r="AJ83" s="432">
        <v>38.334775112488266</v>
      </c>
      <c r="AK83" s="432">
        <v>761.75266044316913</v>
      </c>
      <c r="AL83" s="432">
        <v>128.50342466280003</v>
      </c>
      <c r="AM83" s="432">
        <v>429.30746423958288</v>
      </c>
      <c r="AN83" s="432">
        <v>27.332924842028312</v>
      </c>
      <c r="AO83" s="432">
        <v>638.66902161003713</v>
      </c>
      <c r="AP83" s="432">
        <v>53.843150153622943</v>
      </c>
      <c r="AQ83" s="432">
        <v>479.27523847657011</v>
      </c>
      <c r="AR83" s="432">
        <v>86.844764580006924</v>
      </c>
      <c r="AS83" s="432">
        <v>779.78400790484693</v>
      </c>
      <c r="AT83" s="432">
        <v>187.40908305218426</v>
      </c>
      <c r="AU83" s="407">
        <v>476.21411429527541</v>
      </c>
      <c r="AV83" s="407">
        <v>175.6512458585176</v>
      </c>
      <c r="AW83" s="407">
        <v>593.71230070162881</v>
      </c>
      <c r="AX83" s="407">
        <v>98.326137063235748</v>
      </c>
      <c r="AY83" s="407">
        <v>573.50746938098814</v>
      </c>
      <c r="AZ83" s="407">
        <v>94.883838979811841</v>
      </c>
      <c r="BA83" s="407">
        <v>360.28222142170029</v>
      </c>
      <c r="BB83" s="407">
        <v>94.878434180000028</v>
      </c>
      <c r="BC83" s="407">
        <v>124.6900807311378</v>
      </c>
      <c r="BD83" s="407">
        <v>66.555364872692138</v>
      </c>
      <c r="BE83" s="407">
        <v>72.914123363687139</v>
      </c>
      <c r="BF83" s="407">
        <v>26.021776827668752</v>
      </c>
      <c r="BG83" s="407">
        <v>151.4112473431845</v>
      </c>
      <c r="BH83" s="407">
        <v>8.2172561921141067</v>
      </c>
      <c r="BI83" s="407">
        <v>187.57952111359444</v>
      </c>
      <c r="BJ83" s="407">
        <v>60.856498142110887</v>
      </c>
      <c r="BK83" s="407">
        <v>152.7929118298706</v>
      </c>
      <c r="BL83" s="407">
        <v>105.57003172667225</v>
      </c>
      <c r="BM83" s="407">
        <v>127.21769612539698</v>
      </c>
      <c r="BN83" s="407">
        <v>66.276597395017617</v>
      </c>
      <c r="BO83" s="407">
        <v>145.23498964378868</v>
      </c>
      <c r="BP83" s="407">
        <v>78.381990832115889</v>
      </c>
      <c r="BQ83" s="407">
        <v>207.74496392017576</v>
      </c>
      <c r="BR83" s="407">
        <v>7.9118603297876806</v>
      </c>
      <c r="BS83" s="407">
        <v>180.61629505064309</v>
      </c>
      <c r="BT83" s="407">
        <v>8.0435193760905612</v>
      </c>
      <c r="BU83" s="407">
        <v>126.88289651750245</v>
      </c>
      <c r="BV83" s="407">
        <v>33.562620610864982</v>
      </c>
      <c r="BW83" s="407">
        <v>75.601664046321076</v>
      </c>
      <c r="BX83" s="407">
        <v>56.937787192809431</v>
      </c>
      <c r="BY83" s="407">
        <v>142.49826439998216</v>
      </c>
      <c r="BZ83" s="407">
        <v>12.47077064</v>
      </c>
      <c r="CA83" s="407">
        <v>257.31167249408793</v>
      </c>
      <c r="CB83" s="407">
        <v>19.103857511585645</v>
      </c>
      <c r="CC83" s="407">
        <v>400.35300479866532</v>
      </c>
      <c r="CD83" s="407">
        <v>18.573791619323249</v>
      </c>
      <c r="CE83" s="407">
        <v>463.5150156517816</v>
      </c>
      <c r="CF83" s="407">
        <v>40.354482123252154</v>
      </c>
      <c r="CG83" s="407">
        <v>336.22699325250312</v>
      </c>
      <c r="CH83" s="407">
        <v>73.288149239492554</v>
      </c>
      <c r="CI83" s="407">
        <v>412.02335167185083</v>
      </c>
      <c r="CJ83" s="407">
        <v>199.91579111376961</v>
      </c>
      <c r="CK83" s="407">
        <v>604.20415791797325</v>
      </c>
      <c r="CL83" s="407">
        <v>195.42615674948675</v>
      </c>
      <c r="CM83" s="407">
        <v>514.72742459264214</v>
      </c>
      <c r="CN83" s="407">
        <v>137.36245846409591</v>
      </c>
      <c r="CO83" s="401"/>
      <c r="CP83" s="401"/>
      <c r="CQ83" s="401"/>
      <c r="CR83" s="401"/>
    </row>
    <row r="84" spans="1:96" s="382" customFormat="1" ht="16.5" x14ac:dyDescent="0.3">
      <c r="A84" s="391" t="s">
        <v>624</v>
      </c>
      <c r="B84" s="402" t="s">
        <v>625</v>
      </c>
      <c r="C84" s="432"/>
      <c r="D84" s="432"/>
      <c r="E84" s="432"/>
      <c r="F84" s="432"/>
      <c r="G84" s="432"/>
      <c r="H84" s="432"/>
      <c r="I84" s="432"/>
      <c r="J84" s="432"/>
      <c r="K84" s="432">
        <v>0</v>
      </c>
      <c r="L84" s="432">
        <v>0</v>
      </c>
      <c r="M84" s="432">
        <v>0</v>
      </c>
      <c r="N84" s="432">
        <v>0</v>
      </c>
      <c r="O84" s="432">
        <v>0.72709426967004509</v>
      </c>
      <c r="P84" s="432">
        <v>0</v>
      </c>
      <c r="Q84" s="432">
        <v>0.40929959241272296</v>
      </c>
      <c r="R84" s="432">
        <v>0</v>
      </c>
      <c r="S84" s="432">
        <v>1.7130392838007538</v>
      </c>
      <c r="T84" s="432">
        <v>0</v>
      </c>
      <c r="U84" s="432">
        <v>0.56741526206523463</v>
      </c>
      <c r="V84" s="432">
        <v>0</v>
      </c>
      <c r="W84" s="432">
        <v>1.4940023513631042</v>
      </c>
      <c r="X84" s="432">
        <v>0</v>
      </c>
      <c r="Y84" s="432">
        <v>1.7013210999898702</v>
      </c>
      <c r="Z84" s="432">
        <v>0</v>
      </c>
      <c r="AA84" s="432">
        <v>1.9679250700080972</v>
      </c>
      <c r="AB84" s="432">
        <v>0</v>
      </c>
      <c r="AC84" s="432">
        <v>3.300148523462779</v>
      </c>
      <c r="AD84" s="432">
        <v>0</v>
      </c>
      <c r="AE84" s="432">
        <v>0.67022254337977905</v>
      </c>
      <c r="AF84" s="432">
        <v>0</v>
      </c>
      <c r="AG84" s="432">
        <v>2.9268076551360944</v>
      </c>
      <c r="AH84" s="432">
        <v>0</v>
      </c>
      <c r="AI84" s="432">
        <v>1.5556866918125962</v>
      </c>
      <c r="AJ84" s="432">
        <v>0</v>
      </c>
      <c r="AK84" s="432">
        <v>0</v>
      </c>
      <c r="AL84" s="432">
        <v>0</v>
      </c>
      <c r="AM84" s="432">
        <v>0</v>
      </c>
      <c r="AN84" s="432">
        <v>0</v>
      </c>
      <c r="AO84" s="432">
        <v>0</v>
      </c>
      <c r="AP84" s="432">
        <v>0</v>
      </c>
      <c r="AQ84" s="432">
        <v>0</v>
      </c>
      <c r="AR84" s="432">
        <v>0</v>
      </c>
      <c r="AS84" s="432">
        <v>0</v>
      </c>
      <c r="AT84" s="432">
        <v>0</v>
      </c>
      <c r="AU84" s="407">
        <v>0</v>
      </c>
      <c r="AV84" s="407">
        <v>0</v>
      </c>
      <c r="AW84" s="407">
        <v>0</v>
      </c>
      <c r="AX84" s="407">
        <v>0</v>
      </c>
      <c r="AY84" s="407">
        <v>0</v>
      </c>
      <c r="AZ84" s="407">
        <v>0</v>
      </c>
      <c r="BA84" s="407">
        <v>0</v>
      </c>
      <c r="BB84" s="407">
        <v>0</v>
      </c>
      <c r="BC84" s="407">
        <v>0</v>
      </c>
      <c r="BD84" s="407">
        <v>0</v>
      </c>
      <c r="BE84" s="407">
        <v>0</v>
      </c>
      <c r="BF84" s="407">
        <v>0</v>
      </c>
      <c r="BG84" s="407">
        <v>0</v>
      </c>
      <c r="BH84" s="407">
        <v>0</v>
      </c>
      <c r="BI84" s="407">
        <v>0</v>
      </c>
      <c r="BJ84" s="407">
        <v>0</v>
      </c>
      <c r="BK84" s="407">
        <v>0</v>
      </c>
      <c r="BL84" s="407">
        <v>0</v>
      </c>
      <c r="BM84" s="407">
        <v>0</v>
      </c>
      <c r="BN84" s="407">
        <v>0</v>
      </c>
      <c r="BO84" s="407">
        <v>0</v>
      </c>
      <c r="BP84" s="407">
        <v>2.9331967878825091</v>
      </c>
      <c r="BQ84" s="407">
        <v>0</v>
      </c>
      <c r="BR84" s="407">
        <v>0</v>
      </c>
      <c r="BS84" s="407">
        <v>0</v>
      </c>
      <c r="BT84" s="407">
        <v>0</v>
      </c>
      <c r="BU84" s="407">
        <v>0</v>
      </c>
      <c r="BV84" s="407">
        <v>0</v>
      </c>
      <c r="BW84" s="407">
        <v>0</v>
      </c>
      <c r="BX84" s="407">
        <v>0</v>
      </c>
      <c r="BY84" s="407">
        <v>0</v>
      </c>
      <c r="BZ84" s="407">
        <v>0</v>
      </c>
      <c r="CA84" s="407">
        <v>0</v>
      </c>
      <c r="CB84" s="407">
        <v>2.9670958197829496</v>
      </c>
      <c r="CC84" s="407">
        <v>0</v>
      </c>
      <c r="CD84" s="407">
        <v>0</v>
      </c>
      <c r="CE84" s="407">
        <v>0</v>
      </c>
      <c r="CF84" s="407">
        <v>0</v>
      </c>
      <c r="CG84" s="407">
        <v>0</v>
      </c>
      <c r="CH84" s="407">
        <v>0</v>
      </c>
      <c r="CI84" s="407">
        <v>0</v>
      </c>
      <c r="CJ84" s="407">
        <v>0</v>
      </c>
      <c r="CK84" s="407">
        <v>0</v>
      </c>
      <c r="CL84" s="407">
        <v>0</v>
      </c>
      <c r="CM84" s="407">
        <v>0</v>
      </c>
      <c r="CN84" s="407">
        <v>2.9103272952043291</v>
      </c>
      <c r="CO84" s="401"/>
      <c r="CP84" s="401"/>
      <c r="CQ84" s="401"/>
      <c r="CR84" s="401"/>
    </row>
    <row r="85" spans="1:96" ht="16.5" x14ac:dyDescent="0.3">
      <c r="A85" s="391" t="s">
        <v>626</v>
      </c>
      <c r="B85" s="402" t="s">
        <v>627</v>
      </c>
      <c r="C85" s="432">
        <v>6.5140206464881487</v>
      </c>
      <c r="D85" s="432">
        <v>0.42076662043700075</v>
      </c>
      <c r="E85" s="432">
        <v>20.10223516549728</v>
      </c>
      <c r="F85" s="432">
        <v>0</v>
      </c>
      <c r="G85" s="432">
        <v>5.1016787868205524</v>
      </c>
      <c r="H85" s="432">
        <v>0</v>
      </c>
      <c r="I85" s="432">
        <v>0</v>
      </c>
      <c r="J85" s="432">
        <v>0.5</v>
      </c>
      <c r="K85" s="432">
        <v>4.7421232562140005</v>
      </c>
      <c r="L85" s="432">
        <v>1.49</v>
      </c>
      <c r="M85" s="432">
        <v>8.6622203431744964</v>
      </c>
      <c r="N85" s="432">
        <v>2.2821905622274565</v>
      </c>
      <c r="O85" s="432">
        <v>0</v>
      </c>
      <c r="P85" s="432">
        <v>0.15</v>
      </c>
      <c r="Q85" s="432">
        <v>11.04628252593236</v>
      </c>
      <c r="R85" s="432">
        <v>0</v>
      </c>
      <c r="S85" s="432">
        <v>0.5</v>
      </c>
      <c r="T85" s="432">
        <v>0</v>
      </c>
      <c r="U85" s="432">
        <v>0</v>
      </c>
      <c r="V85" s="432">
        <v>0.23601882598601465</v>
      </c>
      <c r="W85" s="432">
        <v>4.5253896802497549</v>
      </c>
      <c r="X85" s="432">
        <v>0</v>
      </c>
      <c r="Y85" s="432">
        <v>0</v>
      </c>
      <c r="Z85" s="432">
        <v>0</v>
      </c>
      <c r="AA85" s="432">
        <v>0</v>
      </c>
      <c r="AB85" s="432">
        <v>4.5813989976318625</v>
      </c>
      <c r="AC85" s="432">
        <v>0</v>
      </c>
      <c r="AD85" s="432">
        <v>0</v>
      </c>
      <c r="AE85" s="432">
        <v>0.5</v>
      </c>
      <c r="AF85" s="432">
        <v>0</v>
      </c>
      <c r="AG85" s="432">
        <v>0</v>
      </c>
      <c r="AH85" s="432">
        <v>0</v>
      </c>
      <c r="AI85" s="432">
        <v>0.47499999999999998</v>
      </c>
      <c r="AJ85" s="432">
        <v>0</v>
      </c>
      <c r="AK85" s="432">
        <v>0</v>
      </c>
      <c r="AL85" s="432">
        <v>0</v>
      </c>
      <c r="AM85" s="432">
        <v>6.2176721663258858</v>
      </c>
      <c r="AN85" s="432">
        <v>0</v>
      </c>
      <c r="AO85" s="432">
        <v>5.1572210036771322</v>
      </c>
      <c r="AP85" s="432">
        <v>0</v>
      </c>
      <c r="AQ85" s="432">
        <v>3.4824082388021953</v>
      </c>
      <c r="AR85" s="432">
        <v>0</v>
      </c>
      <c r="AS85" s="432">
        <v>0</v>
      </c>
      <c r="AT85" s="432">
        <v>0</v>
      </c>
      <c r="AU85" s="407">
        <v>0.30172239096774134</v>
      </c>
      <c r="AV85" s="407">
        <v>0</v>
      </c>
      <c r="AW85" s="407">
        <v>0.90978423010795062</v>
      </c>
      <c r="AX85" s="407">
        <v>0</v>
      </c>
      <c r="AY85" s="407">
        <v>0.90163481345793484</v>
      </c>
      <c r="AZ85" s="407">
        <v>0</v>
      </c>
      <c r="BA85" s="407">
        <v>1.0074754592546853</v>
      </c>
      <c r="BB85" s="407">
        <v>0</v>
      </c>
      <c r="BC85" s="407">
        <v>0</v>
      </c>
      <c r="BD85" s="407">
        <v>0</v>
      </c>
      <c r="BE85" s="407">
        <v>0</v>
      </c>
      <c r="BF85" s="407">
        <v>0</v>
      </c>
      <c r="BG85" s="407">
        <v>0.48</v>
      </c>
      <c r="BH85" s="407">
        <v>0</v>
      </c>
      <c r="BI85" s="407">
        <v>0</v>
      </c>
      <c r="BJ85" s="407">
        <v>0</v>
      </c>
      <c r="BK85" s="407">
        <v>0</v>
      </c>
      <c r="BL85" s="407">
        <v>0</v>
      </c>
      <c r="BM85" s="407">
        <v>0.11711022405395669</v>
      </c>
      <c r="BN85" s="407">
        <v>0</v>
      </c>
      <c r="BO85" s="407">
        <v>0.48</v>
      </c>
      <c r="BP85" s="407">
        <v>0</v>
      </c>
      <c r="BQ85" s="407">
        <v>2.8600000000000003</v>
      </c>
      <c r="BR85" s="407">
        <v>0</v>
      </c>
      <c r="BS85" s="407">
        <v>2.84</v>
      </c>
      <c r="BT85" s="407">
        <v>0</v>
      </c>
      <c r="BU85" s="407">
        <v>1.4550000000000001</v>
      </c>
      <c r="BV85" s="407">
        <v>0</v>
      </c>
      <c r="BW85" s="407">
        <v>1.4550000000000001</v>
      </c>
      <c r="BX85" s="407">
        <v>0</v>
      </c>
      <c r="BY85" s="407">
        <v>0.76</v>
      </c>
      <c r="BZ85" s="407">
        <v>0</v>
      </c>
      <c r="CA85" s="407">
        <v>1.4550000000000001</v>
      </c>
      <c r="CB85" s="407">
        <v>0</v>
      </c>
      <c r="CC85" s="407">
        <v>1.4870659631839427</v>
      </c>
      <c r="CD85" s="407">
        <v>0</v>
      </c>
      <c r="CE85" s="407">
        <v>2.8414081970253671</v>
      </c>
      <c r="CF85" s="407">
        <v>0</v>
      </c>
      <c r="CG85" s="407">
        <v>6.2955319547837956</v>
      </c>
      <c r="CH85" s="407">
        <v>0</v>
      </c>
      <c r="CI85" s="407">
        <v>2.9408157649058762</v>
      </c>
      <c r="CJ85" s="407">
        <v>0</v>
      </c>
      <c r="CK85" s="407">
        <v>0.52183796307076169</v>
      </c>
      <c r="CL85" s="407">
        <v>0.29154306470766289</v>
      </c>
      <c r="CM85" s="407">
        <v>2.9098245941406978E-2</v>
      </c>
      <c r="CN85" s="407">
        <v>0</v>
      </c>
      <c r="CO85" s="401"/>
      <c r="CP85" s="401"/>
      <c r="CQ85" s="401"/>
      <c r="CR85" s="401"/>
    </row>
    <row r="86" spans="1:96" ht="16.5" x14ac:dyDescent="0.3">
      <c r="A86" s="391" t="s">
        <v>628</v>
      </c>
      <c r="B86" s="402" t="s">
        <v>629</v>
      </c>
      <c r="C86" s="432">
        <v>0.69584757983596568</v>
      </c>
      <c r="D86" s="432">
        <v>0</v>
      </c>
      <c r="E86" s="432">
        <v>0</v>
      </c>
      <c r="F86" s="432">
        <v>0</v>
      </c>
      <c r="G86" s="432">
        <v>0</v>
      </c>
      <c r="H86" s="432">
        <v>0</v>
      </c>
      <c r="I86" s="432">
        <v>0</v>
      </c>
      <c r="J86" s="432">
        <v>0</v>
      </c>
      <c r="K86" s="432">
        <v>0.64500000000000002</v>
      </c>
      <c r="L86" s="432">
        <v>0</v>
      </c>
      <c r="M86" s="432">
        <v>0</v>
      </c>
      <c r="N86" s="432">
        <v>0</v>
      </c>
      <c r="O86" s="432">
        <v>0</v>
      </c>
      <c r="P86" s="432">
        <v>0</v>
      </c>
      <c r="Q86" s="432">
        <v>0</v>
      </c>
      <c r="R86" s="432">
        <v>0</v>
      </c>
      <c r="S86" s="432">
        <v>0</v>
      </c>
      <c r="T86" s="432">
        <v>0</v>
      </c>
      <c r="U86" s="432">
        <v>0</v>
      </c>
      <c r="V86" s="432">
        <v>0</v>
      </c>
      <c r="W86" s="432">
        <v>0</v>
      </c>
      <c r="X86" s="432">
        <v>0</v>
      </c>
      <c r="Y86" s="432">
        <v>0</v>
      </c>
      <c r="Z86" s="432">
        <v>0</v>
      </c>
      <c r="AA86" s="432">
        <v>0</v>
      </c>
      <c r="AB86" s="432">
        <v>0</v>
      </c>
      <c r="AC86" s="432">
        <v>0</v>
      </c>
      <c r="AD86" s="432">
        <v>0</v>
      </c>
      <c r="AE86" s="432">
        <v>0</v>
      </c>
      <c r="AF86" s="432">
        <v>0</v>
      </c>
      <c r="AG86" s="432">
        <v>0</v>
      </c>
      <c r="AH86" s="432">
        <v>0</v>
      </c>
      <c r="AI86" s="432">
        <v>0</v>
      </c>
      <c r="AJ86" s="432">
        <v>0</v>
      </c>
      <c r="AK86" s="432">
        <v>0</v>
      </c>
      <c r="AL86" s="432">
        <v>0</v>
      </c>
      <c r="AM86" s="432">
        <v>0</v>
      </c>
      <c r="AN86" s="432">
        <v>0</v>
      </c>
      <c r="AO86" s="432">
        <v>0</v>
      </c>
      <c r="AP86" s="432">
        <v>0</v>
      </c>
      <c r="AQ86" s="432">
        <v>0</v>
      </c>
      <c r="AR86" s="432">
        <v>0</v>
      </c>
      <c r="AS86" s="432">
        <v>0</v>
      </c>
      <c r="AT86" s="432">
        <v>0</v>
      </c>
      <c r="AU86" s="407">
        <v>0</v>
      </c>
      <c r="AV86" s="407">
        <v>0</v>
      </c>
      <c r="AW86" s="407">
        <v>0</v>
      </c>
      <c r="AX86" s="407">
        <v>0</v>
      </c>
      <c r="AY86" s="407">
        <v>0</v>
      </c>
      <c r="AZ86" s="407">
        <v>0</v>
      </c>
      <c r="BA86" s="407">
        <v>0</v>
      </c>
      <c r="BB86" s="407">
        <v>0</v>
      </c>
      <c r="BC86" s="407">
        <v>0</v>
      </c>
      <c r="BD86" s="407">
        <v>0</v>
      </c>
      <c r="BE86" s="407">
        <v>0</v>
      </c>
      <c r="BF86" s="407">
        <v>0</v>
      </c>
      <c r="BG86" s="407">
        <v>0</v>
      </c>
      <c r="BH86" s="407">
        <v>0</v>
      </c>
      <c r="BI86" s="407">
        <v>0</v>
      </c>
      <c r="BJ86" s="407">
        <v>0</v>
      </c>
      <c r="BK86" s="407">
        <v>0</v>
      </c>
      <c r="BL86" s="407">
        <v>0</v>
      </c>
      <c r="BM86" s="407">
        <v>0</v>
      </c>
      <c r="BN86" s="407">
        <v>0</v>
      </c>
      <c r="BO86" s="407">
        <v>0.36281278378163884</v>
      </c>
      <c r="BP86" s="407">
        <v>0</v>
      </c>
      <c r="BQ86" s="407">
        <v>0</v>
      </c>
      <c r="BR86" s="407">
        <v>0</v>
      </c>
      <c r="BS86" s="407">
        <v>0.12995889812847708</v>
      </c>
      <c r="BT86" s="407">
        <v>0</v>
      </c>
      <c r="BU86" s="407">
        <v>0.18292203580018818</v>
      </c>
      <c r="BV86" s="407">
        <v>0</v>
      </c>
      <c r="BW86" s="407">
        <v>0</v>
      </c>
      <c r="BX86" s="407">
        <v>0</v>
      </c>
      <c r="BY86" s="407">
        <v>0.13426107323750916</v>
      </c>
      <c r="BZ86" s="407">
        <v>0</v>
      </c>
      <c r="CA86" s="407">
        <v>0.17575647950717391</v>
      </c>
      <c r="CB86" s="407">
        <v>0</v>
      </c>
      <c r="CC86" s="407">
        <v>0.13235609751000157</v>
      </c>
      <c r="CD86" s="407">
        <v>0</v>
      </c>
      <c r="CE86" s="407">
        <v>0.33387211918772952</v>
      </c>
      <c r="CF86" s="407">
        <v>0</v>
      </c>
      <c r="CG86" s="407">
        <v>0.18290132736073089</v>
      </c>
      <c r="CH86" s="407">
        <v>0</v>
      </c>
      <c r="CI86" s="407">
        <v>0.2</v>
      </c>
      <c r="CJ86" s="407">
        <v>0</v>
      </c>
      <c r="CK86" s="407">
        <v>0.13321652269075837</v>
      </c>
      <c r="CL86" s="407">
        <v>0</v>
      </c>
      <c r="CM86" s="407">
        <v>0</v>
      </c>
      <c r="CN86" s="407">
        <v>0</v>
      </c>
      <c r="CO86" s="401"/>
      <c r="CP86" s="401"/>
      <c r="CQ86" s="401"/>
      <c r="CR86" s="401"/>
    </row>
    <row r="87" spans="1:96" ht="16.5" x14ac:dyDescent="0.3">
      <c r="A87" s="391" t="s">
        <v>638</v>
      </c>
      <c r="B87" s="402" t="s">
        <v>639</v>
      </c>
      <c r="C87" s="432">
        <v>3.6005669340728605</v>
      </c>
      <c r="D87" s="432">
        <v>0</v>
      </c>
      <c r="E87" s="432">
        <v>30.63061921109902</v>
      </c>
      <c r="F87" s="432">
        <v>1.9724418005250695</v>
      </c>
      <c r="G87" s="432">
        <v>16.540567140961716</v>
      </c>
      <c r="H87" s="432">
        <v>0</v>
      </c>
      <c r="I87" s="432">
        <v>4.3959442559062509</v>
      </c>
      <c r="J87" s="432">
        <v>1</v>
      </c>
      <c r="K87" s="432">
        <v>15.083773480983879</v>
      </c>
      <c r="L87" s="432">
        <v>0</v>
      </c>
      <c r="M87" s="432">
        <v>13.6987654727535</v>
      </c>
      <c r="N87" s="432">
        <v>0</v>
      </c>
      <c r="O87" s="432">
        <v>1.6748406378498337</v>
      </c>
      <c r="P87" s="432">
        <v>0</v>
      </c>
      <c r="Q87" s="432">
        <v>1.7241263802696705</v>
      </c>
      <c r="R87" s="432">
        <v>0</v>
      </c>
      <c r="S87" s="432">
        <v>13.906121282706113</v>
      </c>
      <c r="T87" s="432">
        <v>0</v>
      </c>
      <c r="U87" s="432">
        <v>1.5042215598872761</v>
      </c>
      <c r="V87" s="432">
        <v>0</v>
      </c>
      <c r="W87" s="432">
        <v>7.4845684400892001</v>
      </c>
      <c r="X87" s="432">
        <v>0</v>
      </c>
      <c r="Y87" s="432">
        <v>3.3233674999999998</v>
      </c>
      <c r="Z87" s="432">
        <v>0</v>
      </c>
      <c r="AA87" s="432">
        <v>1.5242990073719862</v>
      </c>
      <c r="AB87" s="432">
        <v>0</v>
      </c>
      <c r="AC87" s="432">
        <v>2.2535139709131409</v>
      </c>
      <c r="AD87" s="432">
        <v>0</v>
      </c>
      <c r="AE87" s="432">
        <v>1.1816870415784893</v>
      </c>
      <c r="AF87" s="432">
        <v>0.12</v>
      </c>
      <c r="AG87" s="432">
        <v>0.5</v>
      </c>
      <c r="AH87" s="432">
        <v>0</v>
      </c>
      <c r="AI87" s="432">
        <v>0.5</v>
      </c>
      <c r="AJ87" s="432">
        <v>0</v>
      </c>
      <c r="AK87" s="432">
        <v>0</v>
      </c>
      <c r="AL87" s="432">
        <v>0</v>
      </c>
      <c r="AM87" s="432">
        <v>0</v>
      </c>
      <c r="AN87" s="432">
        <v>0</v>
      </c>
      <c r="AO87" s="432">
        <v>0.15429783293287083</v>
      </c>
      <c r="AP87" s="432">
        <v>0</v>
      </c>
      <c r="AQ87" s="432">
        <v>0</v>
      </c>
      <c r="AR87" s="432">
        <v>5.4748756349471281E-2</v>
      </c>
      <c r="AS87" s="432">
        <v>0</v>
      </c>
      <c r="AT87" s="432">
        <v>0</v>
      </c>
      <c r="AU87" s="407">
        <v>0.67</v>
      </c>
      <c r="AV87" s="407">
        <v>0</v>
      </c>
      <c r="AW87" s="407">
        <v>1.34</v>
      </c>
      <c r="AX87" s="407">
        <v>5.0000000000000001E-3</v>
      </c>
      <c r="AY87" s="407">
        <v>1.5060251372126907</v>
      </c>
      <c r="AZ87" s="407">
        <v>0</v>
      </c>
      <c r="BA87" s="407">
        <v>1.692907312918162</v>
      </c>
      <c r="BB87" s="407">
        <v>0</v>
      </c>
      <c r="BC87" s="407">
        <v>1.94</v>
      </c>
      <c r="BD87" s="407">
        <v>0</v>
      </c>
      <c r="BE87" s="407">
        <v>0.5</v>
      </c>
      <c r="BF87" s="407">
        <v>0.30215010459680247</v>
      </c>
      <c r="BG87" s="407">
        <v>3.2420000000000004</v>
      </c>
      <c r="BH87" s="407">
        <v>0.13207962137624377</v>
      </c>
      <c r="BI87" s="407">
        <v>0.63400000000000001</v>
      </c>
      <c r="BJ87" s="407">
        <v>0</v>
      </c>
      <c r="BK87" s="407">
        <v>1.0009999999999999</v>
      </c>
      <c r="BL87" s="407">
        <v>0</v>
      </c>
      <c r="BM87" s="407">
        <v>1.268</v>
      </c>
      <c r="BN87" s="407">
        <v>0</v>
      </c>
      <c r="BO87" s="407">
        <v>0.63400000000000001</v>
      </c>
      <c r="BP87" s="407">
        <v>0</v>
      </c>
      <c r="BQ87" s="407">
        <v>1.4439738736403072</v>
      </c>
      <c r="BR87" s="407">
        <v>0</v>
      </c>
      <c r="BS87" s="407">
        <v>0.36834544000000002</v>
      </c>
      <c r="BT87" s="407">
        <v>0.37352699426211178</v>
      </c>
      <c r="BU87" s="407">
        <v>0.3</v>
      </c>
      <c r="BV87" s="407">
        <v>0.31641550552740194</v>
      </c>
      <c r="BW87" s="407">
        <v>0.89999999999999991</v>
      </c>
      <c r="BX87" s="407">
        <v>0.26246532310684584</v>
      </c>
      <c r="BY87" s="407">
        <v>1.2</v>
      </c>
      <c r="BZ87" s="407">
        <v>0</v>
      </c>
      <c r="CA87" s="407">
        <v>2.2000000000000002</v>
      </c>
      <c r="CB87" s="407">
        <v>0</v>
      </c>
      <c r="CC87" s="407">
        <v>2</v>
      </c>
      <c r="CD87" s="407">
        <v>0</v>
      </c>
      <c r="CE87" s="407">
        <v>2.02</v>
      </c>
      <c r="CF87" s="407">
        <v>0</v>
      </c>
      <c r="CG87" s="407">
        <v>0.68</v>
      </c>
      <c r="CH87" s="407">
        <v>0</v>
      </c>
      <c r="CI87" s="407">
        <v>0</v>
      </c>
      <c r="CJ87" s="407">
        <v>0</v>
      </c>
      <c r="CK87" s="407">
        <v>0</v>
      </c>
      <c r="CL87" s="407">
        <v>0</v>
      </c>
      <c r="CM87" s="407">
        <v>0</v>
      </c>
      <c r="CN87" s="407">
        <v>0</v>
      </c>
      <c r="CO87" s="401"/>
      <c r="CP87" s="401"/>
      <c r="CQ87" s="401"/>
      <c r="CR87" s="401"/>
    </row>
    <row r="88" spans="1:96" ht="17.25" thickBot="1" x14ac:dyDescent="0.35">
      <c r="A88" s="435"/>
      <c r="B88" s="409" t="s">
        <v>644</v>
      </c>
      <c r="C88" s="432">
        <v>0</v>
      </c>
      <c r="D88" s="432">
        <v>0</v>
      </c>
      <c r="E88" s="432">
        <v>0</v>
      </c>
      <c r="F88" s="432">
        <v>0</v>
      </c>
      <c r="G88" s="432">
        <v>0</v>
      </c>
      <c r="H88" s="432">
        <v>0</v>
      </c>
      <c r="I88" s="432">
        <v>0</v>
      </c>
      <c r="J88" s="432">
        <v>0</v>
      </c>
      <c r="K88" s="432">
        <v>0</v>
      </c>
      <c r="L88" s="432">
        <v>0</v>
      </c>
      <c r="M88" s="432">
        <v>0.2233675</v>
      </c>
      <c r="N88" s="432">
        <v>0</v>
      </c>
      <c r="O88" s="432">
        <v>0.72336750000000005</v>
      </c>
      <c r="P88" s="432">
        <v>0</v>
      </c>
      <c r="Q88" s="432">
        <v>0.2233675</v>
      </c>
      <c r="R88" s="432">
        <v>0</v>
      </c>
      <c r="S88" s="438">
        <v>0.89836749999999999</v>
      </c>
      <c r="T88" s="438">
        <v>0</v>
      </c>
      <c r="U88" s="438">
        <v>0.2233675</v>
      </c>
      <c r="V88" s="438">
        <v>0</v>
      </c>
      <c r="W88" s="438">
        <v>1.6716096609241511</v>
      </c>
      <c r="X88" s="438">
        <v>0</v>
      </c>
      <c r="Y88" s="438">
        <v>2.2447829063700904</v>
      </c>
      <c r="Z88" s="438">
        <v>0</v>
      </c>
      <c r="AA88" s="438">
        <v>0.72336750000000005</v>
      </c>
      <c r="AB88" s="438">
        <v>0</v>
      </c>
      <c r="AC88" s="438">
        <v>0.72336750000000005</v>
      </c>
      <c r="AD88" s="438">
        <v>0</v>
      </c>
      <c r="AE88" s="438">
        <v>0.62</v>
      </c>
      <c r="AF88" s="438">
        <v>0.95029348683373172</v>
      </c>
      <c r="AG88" s="438">
        <v>2.0047671456587892</v>
      </c>
      <c r="AH88" s="438">
        <v>0</v>
      </c>
      <c r="AI88" s="438">
        <v>1.991225542812493</v>
      </c>
      <c r="AJ88" s="438">
        <v>0</v>
      </c>
      <c r="AK88" s="438">
        <v>1.9836951136752876</v>
      </c>
      <c r="AL88" s="438">
        <v>0</v>
      </c>
      <c r="AM88" s="438">
        <v>1.9746813043659803</v>
      </c>
      <c r="AN88" s="438">
        <v>0</v>
      </c>
      <c r="AO88" s="438">
        <v>1.9742611749602519</v>
      </c>
      <c r="AP88" s="438">
        <v>0</v>
      </c>
      <c r="AQ88" s="438">
        <v>0.5</v>
      </c>
      <c r="AR88" s="438">
        <v>0</v>
      </c>
      <c r="AS88" s="438">
        <v>0.5</v>
      </c>
      <c r="AT88" s="438">
        <v>0</v>
      </c>
      <c r="AU88" s="414">
        <v>0.5</v>
      </c>
      <c r="AV88" s="414">
        <v>0</v>
      </c>
      <c r="AW88" s="414">
        <v>0</v>
      </c>
      <c r="AX88" s="414">
        <v>0</v>
      </c>
      <c r="AY88" s="414">
        <v>0.5</v>
      </c>
      <c r="AZ88" s="414">
        <v>0</v>
      </c>
      <c r="BA88" s="414">
        <v>1.8412573140578576</v>
      </c>
      <c r="BB88" s="414">
        <v>0</v>
      </c>
      <c r="BC88" s="414">
        <v>1.1816598983129354</v>
      </c>
      <c r="BD88" s="414">
        <v>0</v>
      </c>
      <c r="BE88" s="414">
        <v>0.5</v>
      </c>
      <c r="BF88" s="414">
        <v>0</v>
      </c>
      <c r="BG88" s="414">
        <v>1.7994222165807452</v>
      </c>
      <c r="BH88" s="414">
        <v>0.213672450974492</v>
      </c>
      <c r="BI88" s="414">
        <v>0.5</v>
      </c>
      <c r="BJ88" s="414">
        <v>0</v>
      </c>
      <c r="BK88" s="414">
        <v>1.916691151943587</v>
      </c>
      <c r="BL88" s="414">
        <v>0</v>
      </c>
      <c r="BM88" s="414">
        <v>0.7</v>
      </c>
      <c r="BN88" s="414">
        <v>0</v>
      </c>
      <c r="BO88" s="414">
        <v>2.2995559593968569</v>
      </c>
      <c r="BP88" s="414">
        <v>0</v>
      </c>
      <c r="BQ88" s="414">
        <v>0.5</v>
      </c>
      <c r="BR88" s="414">
        <v>0</v>
      </c>
      <c r="BS88" s="414">
        <v>0.5</v>
      </c>
      <c r="BT88" s="414">
        <v>0</v>
      </c>
      <c r="BU88" s="414">
        <v>0.54699748999999998</v>
      </c>
      <c r="BV88" s="414">
        <v>0</v>
      </c>
      <c r="BW88" s="414">
        <v>0</v>
      </c>
      <c r="BX88" s="414">
        <v>0.5</v>
      </c>
      <c r="BY88" s="414">
        <v>0.25</v>
      </c>
      <c r="BZ88" s="414">
        <v>0</v>
      </c>
      <c r="CA88" s="414">
        <v>0.25</v>
      </c>
      <c r="CB88" s="414">
        <v>0</v>
      </c>
      <c r="CC88" s="414">
        <v>0.125</v>
      </c>
      <c r="CD88" s="414">
        <v>0</v>
      </c>
      <c r="CE88" s="414">
        <v>0.125</v>
      </c>
      <c r="CF88" s="414">
        <v>0</v>
      </c>
      <c r="CG88" s="414">
        <v>0.125</v>
      </c>
      <c r="CH88" s="414">
        <v>0</v>
      </c>
      <c r="CI88" s="414">
        <v>0.59677857975578374</v>
      </c>
      <c r="CJ88" s="414">
        <v>0</v>
      </c>
      <c r="CK88" s="414">
        <v>0.125</v>
      </c>
      <c r="CL88" s="414">
        <v>0</v>
      </c>
      <c r="CM88" s="414">
        <v>0.125</v>
      </c>
      <c r="CN88" s="414">
        <v>0</v>
      </c>
      <c r="CO88" s="401"/>
      <c r="CP88" s="401"/>
      <c r="CQ88" s="401"/>
      <c r="CR88" s="401"/>
    </row>
    <row r="89" spans="1:96" ht="17.25" thickBot="1" x14ac:dyDescent="0.35">
      <c r="A89" s="324"/>
      <c r="B89" s="448" t="s">
        <v>667</v>
      </c>
      <c r="C89" s="449">
        <v>805.51711969367591</v>
      </c>
      <c r="D89" s="449">
        <v>84.10724991605403</v>
      </c>
      <c r="E89" s="449">
        <v>890.83285629427928</v>
      </c>
      <c r="F89" s="449">
        <v>236.2813185514201</v>
      </c>
      <c r="G89" s="449">
        <v>835.73827465279805</v>
      </c>
      <c r="H89" s="449">
        <v>275.5056143217393</v>
      </c>
      <c r="I89" s="449">
        <v>728.79644824742354</v>
      </c>
      <c r="J89" s="449">
        <v>108.79930046260465</v>
      </c>
      <c r="K89" s="449">
        <v>844.1525778505038</v>
      </c>
      <c r="L89" s="449">
        <v>115.57746481043802</v>
      </c>
      <c r="M89" s="449">
        <v>726.04702952791945</v>
      </c>
      <c r="N89" s="449">
        <v>99.878147136172075</v>
      </c>
      <c r="O89" s="449">
        <v>619.67299345034314</v>
      </c>
      <c r="P89" s="449">
        <v>159.99032544272086</v>
      </c>
      <c r="Q89" s="449">
        <v>559.45748112217939</v>
      </c>
      <c r="R89" s="449">
        <v>87.247597536880761</v>
      </c>
      <c r="S89" s="450">
        <v>609.12817469194943</v>
      </c>
      <c r="T89" s="450">
        <v>58.071594634382258</v>
      </c>
      <c r="U89" s="450">
        <v>513.60148941743125</v>
      </c>
      <c r="V89" s="450">
        <v>98.938641665646472</v>
      </c>
      <c r="W89" s="450">
        <v>480.87480826407858</v>
      </c>
      <c r="X89" s="450">
        <v>69.799005970839332</v>
      </c>
      <c r="Y89" s="450">
        <v>593.75706701905938</v>
      </c>
      <c r="Z89" s="450">
        <v>63.715336599602438</v>
      </c>
      <c r="AA89" s="450">
        <v>604.55244390276107</v>
      </c>
      <c r="AB89" s="450">
        <v>41.306555191608496</v>
      </c>
      <c r="AC89" s="450">
        <v>693.32583583059431</v>
      </c>
      <c r="AD89" s="450">
        <v>63.669930704779794</v>
      </c>
      <c r="AE89" s="450">
        <v>997.84634556663718</v>
      </c>
      <c r="AF89" s="450">
        <v>51.703070648011455</v>
      </c>
      <c r="AG89" s="450">
        <v>1019.6836283998001</v>
      </c>
      <c r="AH89" s="450">
        <v>41.028072640690283</v>
      </c>
      <c r="AI89" s="450">
        <v>946.79343447583881</v>
      </c>
      <c r="AJ89" s="450">
        <v>50.607500316393676</v>
      </c>
      <c r="AK89" s="450">
        <v>865.79519633076325</v>
      </c>
      <c r="AL89" s="450">
        <v>210.39151817244269</v>
      </c>
      <c r="AM89" s="450">
        <v>858.66443337539886</v>
      </c>
      <c r="AN89" s="450">
        <v>69.949433705730542</v>
      </c>
      <c r="AO89" s="450">
        <v>965.30562867165315</v>
      </c>
      <c r="AP89" s="450">
        <v>92.992517274412506</v>
      </c>
      <c r="AQ89" s="450">
        <v>680.75374552768744</v>
      </c>
      <c r="AR89" s="450">
        <v>129.17819492340934</v>
      </c>
      <c r="AS89" s="450">
        <v>927.72124701900725</v>
      </c>
      <c r="AT89" s="450">
        <v>228.49591139720914</v>
      </c>
      <c r="AU89" s="451">
        <v>586.55637471605235</v>
      </c>
      <c r="AV89" s="451">
        <v>209.13073484604078</v>
      </c>
      <c r="AW89" s="451">
        <v>772.73518611704378</v>
      </c>
      <c r="AX89" s="451">
        <v>121.81588231958798</v>
      </c>
      <c r="AY89" s="451">
        <v>728.77983942298431</v>
      </c>
      <c r="AZ89" s="451">
        <v>128.22427299527143</v>
      </c>
      <c r="BA89" s="451">
        <v>527.47596386848261</v>
      </c>
      <c r="BB89" s="451">
        <v>112.89936849300935</v>
      </c>
      <c r="BC89" s="451">
        <v>280.66912333552528</v>
      </c>
      <c r="BD89" s="452">
        <v>88.680137137698338</v>
      </c>
      <c r="BE89" s="452">
        <v>168.19699956114675</v>
      </c>
      <c r="BF89" s="452">
        <v>50.506000399025552</v>
      </c>
      <c r="BG89" s="452">
        <v>252.188270825513</v>
      </c>
      <c r="BH89" s="452">
        <v>47.882735283910769</v>
      </c>
      <c r="BI89" s="452">
        <v>313.85527105769586</v>
      </c>
      <c r="BJ89" s="452">
        <v>130.48612527960017</v>
      </c>
      <c r="BK89" s="452">
        <v>304.31921753922393</v>
      </c>
      <c r="BL89" s="452">
        <v>162.13718147400968</v>
      </c>
      <c r="BM89" s="452">
        <v>260.22806918860465</v>
      </c>
      <c r="BN89" s="452">
        <v>125.28590584565002</v>
      </c>
      <c r="BO89" s="452">
        <v>267.27551918287912</v>
      </c>
      <c r="BP89" s="452">
        <v>140.25665017647916</v>
      </c>
      <c r="BQ89" s="452">
        <v>332.62804187661749</v>
      </c>
      <c r="BR89" s="452">
        <v>76.451634695728544</v>
      </c>
      <c r="BS89" s="452">
        <v>356.21403656968698</v>
      </c>
      <c r="BT89" s="452">
        <v>116.52700862988701</v>
      </c>
      <c r="BU89" s="452">
        <v>278.32524412309402</v>
      </c>
      <c r="BV89" s="452">
        <v>118.79525745632101</v>
      </c>
      <c r="BW89" s="423">
        <f>SUM(BW74:BW88)</f>
        <v>197.19377245660399</v>
      </c>
      <c r="BX89" s="423">
        <f>SUM(BX74:BX88)</f>
        <v>102.0365174886841</v>
      </c>
      <c r="BY89" s="423">
        <v>243.37974490782182</v>
      </c>
      <c r="BZ89" s="423">
        <v>48.305506469266845</v>
      </c>
      <c r="CA89" s="423">
        <v>384.63867184770049</v>
      </c>
      <c r="CB89" s="423">
        <v>47.179614003188505</v>
      </c>
      <c r="CC89" s="423">
        <v>543.25941363091977</v>
      </c>
      <c r="CD89" s="423">
        <v>33.616520207260528</v>
      </c>
      <c r="CE89" s="423">
        <v>602.77400904095748</v>
      </c>
      <c r="CF89" s="423">
        <v>56.906323675993782</v>
      </c>
      <c r="CG89" s="423">
        <f t="shared" ref="CG89:CN89" si="5">SUM(CG74:CG88)</f>
        <v>508.22863120404509</v>
      </c>
      <c r="CH89" s="423">
        <f t="shared" si="5"/>
        <v>101.34434331851217</v>
      </c>
      <c r="CI89" s="424">
        <f t="shared" si="5"/>
        <v>540.00222001874204</v>
      </c>
      <c r="CJ89" s="424">
        <f t="shared" si="5"/>
        <v>255.90771640440923</v>
      </c>
      <c r="CK89" s="424">
        <f t="shared" si="5"/>
        <v>736.13051777223552</v>
      </c>
      <c r="CL89" s="424">
        <f t="shared" si="5"/>
        <v>237.11500317018667</v>
      </c>
      <c r="CM89" s="424">
        <f t="shared" si="5"/>
        <v>625.3077354301297</v>
      </c>
      <c r="CN89" s="424">
        <f t="shared" si="5"/>
        <v>190.07262986361073</v>
      </c>
      <c r="CO89" s="401"/>
      <c r="CP89" s="401"/>
      <c r="CQ89" s="401"/>
      <c r="CR89" s="401"/>
    </row>
    <row r="90" spans="1:96" s="455" customFormat="1" ht="15.75" thickTop="1" x14ac:dyDescent="0.25">
      <c r="A90" s="453" t="s">
        <v>645</v>
      </c>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401"/>
      <c r="CP90" s="401"/>
      <c r="CQ90" s="401"/>
    </row>
    <row r="91" spans="1:96" s="458" customFormat="1" x14ac:dyDescent="0.25">
      <c r="A91" s="453" t="s">
        <v>646</v>
      </c>
      <c r="B91" s="456"/>
      <c r="C91" s="456"/>
      <c r="D91" s="456"/>
      <c r="E91" s="456"/>
      <c r="F91" s="456"/>
      <c r="G91" s="456"/>
      <c r="H91" s="456"/>
      <c r="I91" s="456"/>
      <c r="J91" s="456"/>
      <c r="K91" s="456"/>
      <c r="L91" s="456"/>
      <c r="M91" s="456"/>
      <c r="N91" s="456"/>
      <c r="O91" s="457"/>
      <c r="P91" s="456"/>
      <c r="Q91" s="456"/>
      <c r="R91" s="456"/>
      <c r="S91" s="456"/>
      <c r="T91" s="456"/>
      <c r="U91" s="457"/>
      <c r="V91" s="456"/>
      <c r="W91" s="456"/>
      <c r="X91" s="456"/>
      <c r="Y91" s="456"/>
      <c r="Z91" s="456"/>
      <c r="AA91" s="456"/>
      <c r="AB91" s="456"/>
      <c r="AC91" s="456"/>
      <c r="AD91" s="456"/>
      <c r="AE91" s="456"/>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401"/>
      <c r="CP91" s="401"/>
    </row>
    <row r="92" spans="1:96" ht="15.75" x14ac:dyDescent="0.25">
      <c r="A92" s="459" t="s">
        <v>668</v>
      </c>
      <c r="C92" s="460"/>
      <c r="D92" s="460"/>
      <c r="E92" s="460"/>
      <c r="F92" s="460"/>
      <c r="G92" s="460"/>
      <c r="H92" s="460"/>
      <c r="I92" s="460"/>
      <c r="J92" s="460"/>
      <c r="K92" s="460"/>
      <c r="L92" s="460"/>
      <c r="M92" s="460"/>
      <c r="N92" s="460"/>
      <c r="O92" s="460"/>
      <c r="P92" s="460"/>
      <c r="Q92" s="460"/>
      <c r="R92" s="460"/>
      <c r="S92" s="460"/>
      <c r="T92" s="460"/>
      <c r="U92" s="460"/>
      <c r="V92" s="460"/>
      <c r="W92" s="460"/>
      <c r="X92" s="460"/>
      <c r="Y92" s="460"/>
      <c r="Z92" s="460"/>
      <c r="AA92" s="460"/>
      <c r="AB92" s="460"/>
      <c r="AC92" s="460"/>
      <c r="AD92" s="460"/>
      <c r="AE92" s="460"/>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401"/>
      <c r="CP92" s="401"/>
    </row>
    <row r="93" spans="1:96" x14ac:dyDescent="0.25">
      <c r="A93" s="459" t="s">
        <v>598</v>
      </c>
      <c r="C93" s="460"/>
      <c r="D93" s="460"/>
      <c r="E93" s="460"/>
      <c r="F93" s="460"/>
      <c r="G93" s="460"/>
      <c r="H93" s="460"/>
      <c r="I93" s="460"/>
      <c r="J93" s="460"/>
      <c r="K93" s="460"/>
      <c r="L93" s="460"/>
      <c r="M93" s="460"/>
      <c r="N93" s="460"/>
      <c r="O93" s="460"/>
      <c r="P93" s="460"/>
      <c r="Q93" s="460"/>
      <c r="R93" s="460"/>
      <c r="S93" s="460"/>
      <c r="T93" s="460"/>
      <c r="U93" s="460"/>
      <c r="V93" s="460"/>
      <c r="W93" s="460"/>
      <c r="X93" s="460"/>
      <c r="Y93" s="460"/>
      <c r="Z93" s="460"/>
      <c r="AA93" s="460"/>
      <c r="AB93" s="460"/>
      <c r="AC93" s="460"/>
      <c r="AD93" s="460"/>
      <c r="AE93" s="460"/>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461"/>
      <c r="BL93" s="461"/>
      <c r="BM93" s="461"/>
      <c r="BN93" s="461"/>
      <c r="BO93" s="461"/>
      <c r="BP93" s="461"/>
      <c r="BQ93" s="461"/>
      <c r="BR93" s="461"/>
      <c r="BS93" s="461"/>
      <c r="BT93" s="461"/>
      <c r="BU93" s="461"/>
      <c r="BV93" s="461"/>
      <c r="BW93" s="461"/>
      <c r="BX93" s="461"/>
      <c r="BY93" s="461"/>
      <c r="BZ93" s="461"/>
      <c r="CA93" s="461"/>
      <c r="CB93" s="461"/>
      <c r="CC93" s="461"/>
      <c r="CD93" s="461"/>
      <c r="CE93" s="461"/>
      <c r="CF93" s="461"/>
      <c r="CG93" s="461"/>
      <c r="CH93" s="461"/>
      <c r="CI93" s="461"/>
      <c r="CJ93" s="461"/>
      <c r="CK93" s="461"/>
      <c r="CL93" s="461"/>
      <c r="CM93" s="461"/>
      <c r="CN93" s="461"/>
      <c r="CO93" s="401"/>
      <c r="CP93" s="401"/>
    </row>
    <row r="94" spans="1:96" ht="18.75" customHeight="1" x14ac:dyDescent="0.25">
      <c r="A94" s="459" t="s">
        <v>50</v>
      </c>
      <c r="C94" s="460"/>
      <c r="D94" s="460"/>
      <c r="E94" s="460"/>
      <c r="F94" s="460"/>
      <c r="G94" s="460"/>
      <c r="H94" s="460"/>
      <c r="I94" s="460"/>
      <c r="J94" s="460"/>
      <c r="K94" s="460"/>
      <c r="L94" s="460"/>
      <c r="M94" s="460"/>
      <c r="N94" s="460"/>
      <c r="O94" s="460"/>
      <c r="P94" s="460"/>
      <c r="Q94" s="460"/>
      <c r="R94" s="460"/>
      <c r="S94" s="460"/>
      <c r="T94" s="460"/>
      <c r="U94" s="460"/>
      <c r="V94" s="460"/>
      <c r="W94" s="460"/>
      <c r="X94" s="460"/>
      <c r="Y94" s="460"/>
      <c r="Z94" s="460"/>
      <c r="AA94" s="460"/>
      <c r="AB94" s="460"/>
      <c r="AC94" s="460"/>
      <c r="AD94" s="460"/>
      <c r="AE94" s="460"/>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461"/>
      <c r="BL94" s="461"/>
      <c r="BM94" s="461"/>
      <c r="BN94" s="461"/>
      <c r="BO94" s="461"/>
      <c r="BP94" s="461"/>
      <c r="BQ94" s="461"/>
      <c r="BR94" s="461"/>
      <c r="BS94" s="461"/>
      <c r="BT94" s="461"/>
      <c r="BU94" s="461"/>
      <c r="BV94" s="461"/>
      <c r="BW94" s="461"/>
      <c r="BX94" s="461"/>
      <c r="BY94" s="461"/>
      <c r="BZ94" s="461"/>
      <c r="CA94" s="461"/>
      <c r="CB94" s="461"/>
      <c r="CC94" s="461"/>
      <c r="CD94" s="461"/>
      <c r="CE94" s="461"/>
      <c r="CF94" s="461"/>
      <c r="CG94" s="461"/>
      <c r="CH94" s="461"/>
      <c r="CI94" s="461"/>
      <c r="CJ94" s="461"/>
      <c r="CK94" s="461"/>
      <c r="CL94" s="461"/>
      <c r="CM94" s="461"/>
      <c r="CN94" s="461"/>
      <c r="CO94" s="401"/>
      <c r="CP94" s="401"/>
    </row>
    <row r="95" spans="1:96" s="269" customFormat="1" ht="16.5" x14ac:dyDescent="0.3">
      <c r="BK95" s="462"/>
      <c r="BL95" s="462"/>
      <c r="BM95" s="462"/>
      <c r="BN95" s="462"/>
      <c r="BO95" s="462"/>
      <c r="BP95" s="462"/>
      <c r="BQ95" s="462"/>
      <c r="BR95" s="462"/>
      <c r="BS95" s="462"/>
      <c r="BT95" s="462"/>
      <c r="BU95" s="462"/>
      <c r="BV95" s="462"/>
      <c r="BW95" s="462"/>
      <c r="BX95" s="462"/>
      <c r="BY95" s="462"/>
      <c r="BZ95" s="462"/>
      <c r="CA95" s="462"/>
      <c r="CB95" s="462"/>
      <c r="CC95" s="462"/>
      <c r="CD95" s="462"/>
      <c r="CE95" s="462"/>
      <c r="CF95" s="462"/>
      <c r="CG95" s="462"/>
      <c r="CH95" s="462"/>
      <c r="CI95" s="462"/>
      <c r="CJ95" s="462"/>
      <c r="CK95" s="462"/>
      <c r="CL95" s="462"/>
      <c r="CM95" s="462"/>
      <c r="CN95" s="462"/>
      <c r="CO95" s="462"/>
    </row>
    <row r="96" spans="1:96" s="269" customFormat="1" ht="16.5" x14ac:dyDescent="0.3">
      <c r="BK96" s="462"/>
      <c r="BL96" s="462"/>
      <c r="BM96" s="462"/>
      <c r="BN96" s="462"/>
      <c r="BO96" s="462"/>
      <c r="BP96" s="462"/>
      <c r="BQ96" s="462"/>
      <c r="BR96" s="462"/>
      <c r="BS96" s="462"/>
      <c r="BT96" s="462"/>
      <c r="BU96" s="462"/>
      <c r="BV96" s="462"/>
      <c r="BW96" s="462"/>
      <c r="BX96" s="462"/>
      <c r="BY96" s="462"/>
      <c r="BZ96" s="462"/>
      <c r="CA96" s="462"/>
      <c r="CB96" s="462"/>
      <c r="CC96" s="462"/>
      <c r="CD96" s="462"/>
      <c r="CE96" s="462"/>
      <c r="CF96" s="462"/>
      <c r="CG96" s="462"/>
      <c r="CH96" s="462"/>
      <c r="CI96" s="462"/>
      <c r="CJ96" s="462"/>
      <c r="CK96" s="462"/>
      <c r="CL96" s="462"/>
      <c r="CM96" s="462"/>
      <c r="CN96" s="462"/>
      <c r="CO96" s="462"/>
    </row>
    <row r="97" spans="1:93" x14ac:dyDescent="0.25">
      <c r="A97" s="378"/>
      <c r="C97" s="378"/>
      <c r="D97" s="378"/>
      <c r="E97" s="378"/>
      <c r="F97" s="378"/>
      <c r="G97" s="378"/>
      <c r="H97" s="378"/>
      <c r="I97" s="378"/>
      <c r="J97" s="378"/>
      <c r="K97" s="378"/>
      <c r="L97" s="378"/>
      <c r="M97" s="378"/>
      <c r="N97" s="378"/>
      <c r="O97" s="378"/>
      <c r="P97" s="378"/>
      <c r="Q97" s="378"/>
      <c r="R97" s="378"/>
      <c r="S97" s="378"/>
      <c r="T97" s="378"/>
      <c r="U97" s="378"/>
      <c r="V97" s="378"/>
      <c r="W97" s="378"/>
      <c r="X97" s="378"/>
      <c r="Y97" s="378"/>
      <c r="Z97" s="378"/>
      <c r="AA97" s="378"/>
      <c r="AB97" s="378"/>
      <c r="AC97" s="378"/>
      <c r="AD97" s="378"/>
      <c r="AE97" s="378"/>
      <c r="AF97" s="378"/>
      <c r="AG97" s="378"/>
      <c r="AH97" s="378"/>
      <c r="AI97" s="378"/>
      <c r="AJ97" s="378"/>
      <c r="AK97" s="378"/>
      <c r="AL97" s="378"/>
      <c r="AM97" s="378"/>
      <c r="AN97" s="378"/>
      <c r="AO97" s="378"/>
      <c r="AP97" s="378"/>
      <c r="AQ97" s="378"/>
      <c r="AR97" s="378"/>
      <c r="AS97" s="378"/>
      <c r="AT97" s="378"/>
      <c r="AU97" s="378"/>
      <c r="AV97" s="378"/>
      <c r="AW97" s="378"/>
      <c r="AX97" s="378"/>
      <c r="AY97" s="378"/>
      <c r="AZ97" s="378"/>
      <c r="BA97" s="378"/>
      <c r="BB97" s="378"/>
      <c r="BC97" s="378"/>
      <c r="BD97" s="378"/>
      <c r="BE97" s="378"/>
      <c r="BF97" s="378"/>
      <c r="BG97" s="378"/>
      <c r="BH97" s="378"/>
      <c r="BI97" s="378"/>
      <c r="BJ97" s="378"/>
      <c r="BK97" s="463"/>
      <c r="BL97" s="463"/>
      <c r="BM97" s="463"/>
      <c r="BN97" s="463"/>
      <c r="BO97" s="463"/>
      <c r="BP97" s="463"/>
      <c r="BQ97" s="463"/>
      <c r="BR97" s="463"/>
      <c r="BS97" s="463"/>
      <c r="BT97" s="463"/>
      <c r="BU97" s="463"/>
      <c r="BV97" s="463"/>
      <c r="BW97" s="463"/>
      <c r="BX97" s="463"/>
      <c r="BY97" s="463"/>
      <c r="BZ97" s="463"/>
      <c r="CA97" s="463"/>
      <c r="CB97" s="463"/>
      <c r="CC97" s="463"/>
      <c r="CD97" s="463"/>
      <c r="CE97" s="463"/>
      <c r="CF97" s="463"/>
      <c r="CG97" s="463"/>
      <c r="CH97" s="463"/>
      <c r="CI97" s="463"/>
      <c r="CJ97" s="463"/>
      <c r="CK97" s="463"/>
      <c r="CL97" s="463"/>
      <c r="CM97" s="463"/>
      <c r="CN97" s="463"/>
      <c r="CO97" s="461"/>
    </row>
    <row r="98" spans="1:93" x14ac:dyDescent="0.25">
      <c r="A98" s="378"/>
      <c r="C98" s="378"/>
      <c r="D98" s="378"/>
      <c r="E98" s="378"/>
      <c r="F98" s="378"/>
      <c r="G98" s="378"/>
      <c r="H98" s="378"/>
      <c r="I98" s="378"/>
      <c r="J98" s="378"/>
      <c r="K98" s="378"/>
      <c r="L98" s="378"/>
      <c r="M98" s="378"/>
      <c r="N98" s="378"/>
      <c r="O98" s="378"/>
      <c r="P98" s="378"/>
      <c r="Q98" s="378"/>
      <c r="R98" s="378"/>
      <c r="S98" s="378"/>
      <c r="T98" s="378"/>
      <c r="U98" s="378"/>
      <c r="V98" s="378"/>
      <c r="W98" s="378"/>
      <c r="X98" s="378"/>
      <c r="Y98" s="378"/>
      <c r="Z98" s="378"/>
      <c r="AA98" s="378"/>
      <c r="AB98" s="378"/>
      <c r="AC98" s="378"/>
      <c r="AD98" s="378"/>
      <c r="AE98" s="378"/>
      <c r="AF98" s="378"/>
      <c r="AG98" s="378"/>
      <c r="AH98" s="378"/>
      <c r="AI98" s="378"/>
      <c r="AJ98" s="378"/>
      <c r="AK98" s="378"/>
      <c r="AL98" s="378"/>
      <c r="AM98" s="378"/>
      <c r="AN98" s="378"/>
      <c r="AO98" s="378"/>
      <c r="AP98" s="378"/>
      <c r="AQ98" s="378"/>
      <c r="AR98" s="378"/>
      <c r="AS98" s="378"/>
      <c r="AT98" s="378"/>
      <c r="AU98" s="378"/>
      <c r="AV98" s="378"/>
      <c r="AW98" s="378"/>
      <c r="AX98" s="378"/>
      <c r="AY98" s="378"/>
      <c r="AZ98" s="378"/>
      <c r="BA98" s="378"/>
      <c r="BB98" s="378"/>
      <c r="BC98" s="378"/>
      <c r="BD98" s="378"/>
      <c r="BE98" s="378"/>
      <c r="BF98" s="378"/>
      <c r="BG98" s="378"/>
      <c r="BH98" s="378"/>
      <c r="BI98" s="378"/>
      <c r="BJ98" s="378"/>
      <c r="BK98" s="463"/>
      <c r="BL98" s="463"/>
      <c r="BM98" s="463"/>
      <c r="BN98" s="463"/>
      <c r="BO98" s="463"/>
      <c r="BP98" s="463"/>
      <c r="BQ98" s="463"/>
      <c r="BR98" s="463"/>
      <c r="BS98" s="463"/>
      <c r="BT98" s="463"/>
      <c r="BU98" s="463"/>
      <c r="BV98" s="463"/>
      <c r="BW98" s="463"/>
      <c r="BX98" s="463"/>
      <c r="BY98" s="463"/>
      <c r="BZ98" s="463"/>
      <c r="CA98" s="463"/>
      <c r="CB98" s="463"/>
      <c r="CC98" s="463"/>
      <c r="CD98" s="463"/>
      <c r="CE98" s="463"/>
      <c r="CF98" s="463"/>
      <c r="CG98" s="463"/>
      <c r="CH98" s="463"/>
      <c r="CI98" s="463"/>
      <c r="CJ98" s="463"/>
      <c r="CK98" s="463"/>
      <c r="CL98" s="463"/>
      <c r="CM98" s="463"/>
      <c r="CN98" s="463"/>
      <c r="CO98" s="461"/>
    </row>
    <row r="99" spans="1:93" x14ac:dyDescent="0.25">
      <c r="A99" s="378"/>
      <c r="C99" s="378"/>
      <c r="D99" s="378"/>
      <c r="E99" s="378"/>
      <c r="F99" s="378"/>
      <c r="G99" s="378"/>
      <c r="H99" s="378"/>
      <c r="I99" s="378"/>
      <c r="J99" s="378"/>
      <c r="K99" s="378"/>
      <c r="L99" s="378"/>
      <c r="M99" s="378"/>
      <c r="N99" s="378"/>
      <c r="O99" s="378"/>
      <c r="P99" s="378"/>
      <c r="Q99" s="378"/>
      <c r="R99" s="378"/>
      <c r="S99" s="378"/>
      <c r="T99" s="378"/>
      <c r="U99" s="378"/>
      <c r="V99" s="378"/>
      <c r="W99" s="378"/>
      <c r="X99" s="378"/>
      <c r="Y99" s="378"/>
      <c r="Z99" s="378"/>
      <c r="AA99" s="378"/>
      <c r="AB99" s="378"/>
      <c r="AC99" s="378"/>
      <c r="AD99" s="378"/>
      <c r="AE99" s="378"/>
      <c r="AF99" s="378"/>
      <c r="AG99" s="378"/>
      <c r="AH99" s="378"/>
      <c r="AI99" s="378"/>
      <c r="AJ99" s="378"/>
      <c r="AK99" s="378"/>
      <c r="AL99" s="378"/>
      <c r="AM99" s="378"/>
      <c r="AN99" s="378"/>
      <c r="AO99" s="378"/>
      <c r="AP99" s="378"/>
      <c r="AQ99" s="378"/>
      <c r="AR99" s="378"/>
      <c r="AS99" s="378"/>
      <c r="AT99" s="378"/>
      <c r="AU99" s="378"/>
      <c r="AV99" s="378"/>
      <c r="AW99" s="378"/>
      <c r="AX99" s="378"/>
      <c r="AY99" s="378"/>
      <c r="AZ99" s="378"/>
      <c r="BA99" s="378"/>
      <c r="BB99" s="378"/>
      <c r="BC99" s="378"/>
      <c r="BD99" s="378"/>
      <c r="BE99" s="378"/>
      <c r="BF99" s="378"/>
      <c r="BG99" s="378"/>
      <c r="BH99" s="378"/>
      <c r="BI99" s="378"/>
      <c r="BJ99" s="378"/>
      <c r="BK99" s="463"/>
      <c r="BL99" s="463"/>
      <c r="BM99" s="463"/>
      <c r="BN99" s="463"/>
      <c r="BO99" s="463"/>
      <c r="BP99" s="463"/>
      <c r="BQ99" s="463"/>
      <c r="BR99" s="463"/>
      <c r="BS99" s="463"/>
      <c r="BT99" s="463"/>
      <c r="BU99" s="463"/>
      <c r="BV99" s="463"/>
      <c r="BW99" s="463"/>
      <c r="BX99" s="463"/>
      <c r="BY99" s="463"/>
      <c r="BZ99" s="463"/>
      <c r="CA99" s="463"/>
      <c r="CB99" s="463"/>
      <c r="CC99" s="463"/>
      <c r="CD99" s="463"/>
      <c r="CE99" s="463"/>
      <c r="CF99" s="463"/>
      <c r="CG99" s="463"/>
      <c r="CH99" s="463"/>
      <c r="CI99" s="463"/>
      <c r="CJ99" s="463"/>
      <c r="CK99" s="463"/>
      <c r="CL99" s="463"/>
      <c r="CM99" s="463"/>
      <c r="CN99" s="463"/>
      <c r="CO99" s="461"/>
    </row>
  </sheetData>
  <mergeCells count="58">
    <mergeCell ref="CM2:CN2"/>
    <mergeCell ref="O2:P2"/>
    <mergeCell ref="U2:V2"/>
    <mergeCell ref="CG2:CH2"/>
    <mergeCell ref="CI2:CJ2"/>
    <mergeCell ref="CK2:CL2"/>
    <mergeCell ref="U3:V3"/>
    <mergeCell ref="A3:A4"/>
    <mergeCell ref="B3:B4"/>
    <mergeCell ref="C3:D3"/>
    <mergeCell ref="E3:F3"/>
    <mergeCell ref="G3:H3"/>
    <mergeCell ref="I3:J3"/>
    <mergeCell ref="K3:L3"/>
    <mergeCell ref="M3:N3"/>
    <mergeCell ref="O3:P3"/>
    <mergeCell ref="Q3:R3"/>
    <mergeCell ref="S3:T3"/>
    <mergeCell ref="AS3:AT3"/>
    <mergeCell ref="W3:X3"/>
    <mergeCell ref="Y3:Z3"/>
    <mergeCell ref="AA3:AB3"/>
    <mergeCell ref="AC3:AD3"/>
    <mergeCell ref="AE3:AF3"/>
    <mergeCell ref="AG3:AH3"/>
    <mergeCell ref="AI3:AJ3"/>
    <mergeCell ref="AK3:AL3"/>
    <mergeCell ref="AM3:AN3"/>
    <mergeCell ref="AO3:AP3"/>
    <mergeCell ref="AQ3:AR3"/>
    <mergeCell ref="BQ3:BR3"/>
    <mergeCell ref="AU3:AV3"/>
    <mergeCell ref="AW3:AX3"/>
    <mergeCell ref="AY3:AZ3"/>
    <mergeCell ref="BA3:BB3"/>
    <mergeCell ref="BC3:BD3"/>
    <mergeCell ref="BE3:BF3"/>
    <mergeCell ref="BG3:BH3"/>
    <mergeCell ref="BI3:BJ3"/>
    <mergeCell ref="BK3:BL3"/>
    <mergeCell ref="BM3:BN3"/>
    <mergeCell ref="BO3:BP3"/>
    <mergeCell ref="A22:CN22"/>
    <mergeCell ref="A39:CN39"/>
    <mergeCell ref="A56:CN56"/>
    <mergeCell ref="A73:CN73"/>
    <mergeCell ref="CE3:CF3"/>
    <mergeCell ref="CG3:CH3"/>
    <mergeCell ref="CI3:CJ3"/>
    <mergeCell ref="CK3:CL3"/>
    <mergeCell ref="CM3:CN3"/>
    <mergeCell ref="A5:CN5"/>
    <mergeCell ref="BS3:BT3"/>
    <mergeCell ref="BU3:BV3"/>
    <mergeCell ref="BW3:BX3"/>
    <mergeCell ref="BY3:BZ3"/>
    <mergeCell ref="CA3:CB3"/>
    <mergeCell ref="CC3:CD3"/>
  </mergeCells>
  <pageMargins left="0.7" right="0.7" top="0.75" bottom="0.75" header="0.3" footer="0.3"/>
  <pageSetup paperSize="9" scale="47"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06"/>
  <sheetViews>
    <sheetView zoomScale="70" zoomScaleNormal="70" zoomScaleSheetLayoutView="85" workbookViewId="0">
      <pane xSplit="1" ySplit="181" topLeftCell="B374" activePane="bottomRight" state="frozen"/>
      <selection activeCell="R21" sqref="R21"/>
      <selection pane="topRight" activeCell="R21" sqref="R21"/>
      <selection pane="bottomLeft" activeCell="R21" sqref="R21"/>
      <selection pane="bottomRight"/>
    </sheetView>
  </sheetViews>
  <sheetFormatPr defaultColWidth="9.140625" defaultRowHeight="14.25" x14ac:dyDescent="0.25"/>
  <cols>
    <col min="1" max="1" width="14.42578125" style="1096" customWidth="1"/>
    <col min="2" max="2" width="12.7109375" style="1096" customWidth="1"/>
    <col min="3" max="4" width="16.7109375" style="1097" customWidth="1"/>
    <col min="5" max="5" width="13.7109375" style="1096" customWidth="1"/>
    <col min="6" max="6" width="12.42578125" style="1096" customWidth="1"/>
    <col min="7" max="7" width="16.5703125" style="1096" bestFit="1" customWidth="1"/>
    <col min="8" max="8" width="16.5703125" style="1096" customWidth="1"/>
    <col min="9" max="9" width="3.28515625" style="1096" customWidth="1"/>
    <col min="10" max="16384" width="9.140625" style="1096"/>
  </cols>
  <sheetData>
    <row r="1" spans="1:8" s="1094" customFormat="1" ht="18.75" customHeight="1" x14ac:dyDescent="0.25">
      <c r="A1" s="1093" t="s">
        <v>1069</v>
      </c>
      <c r="C1" s="1095"/>
      <c r="D1" s="1095"/>
    </row>
    <row r="2" spans="1:8" ht="14.25" customHeight="1" thickBot="1" x14ac:dyDescent="0.3">
      <c r="F2" s="1098"/>
    </row>
    <row r="3" spans="1:8" s="1099" customFormat="1" ht="18" thickTop="1" thickBot="1" x14ac:dyDescent="0.3">
      <c r="A3" s="3544" t="s">
        <v>0</v>
      </c>
      <c r="B3" s="3547" t="s">
        <v>1070</v>
      </c>
      <c r="C3" s="3547"/>
      <c r="D3" s="3547"/>
      <c r="E3" s="3547"/>
      <c r="F3" s="3547"/>
      <c r="G3" s="3547"/>
      <c r="H3" s="3548"/>
    </row>
    <row r="4" spans="1:8" s="1099" customFormat="1" ht="16.5" customHeight="1" thickBot="1" x14ac:dyDescent="0.3">
      <c r="A4" s="3545"/>
      <c r="B4" s="1100" t="s">
        <v>1071</v>
      </c>
      <c r="C4" s="1101"/>
      <c r="D4" s="1101"/>
      <c r="E4" s="3549" t="s">
        <v>1072</v>
      </c>
      <c r="F4" s="3549"/>
      <c r="G4" s="3549"/>
      <c r="H4" s="3550"/>
    </row>
    <row r="5" spans="1:8" s="1099" customFormat="1" ht="18.75" customHeight="1" x14ac:dyDescent="0.25">
      <c r="A5" s="3545"/>
      <c r="B5" s="1102" t="s">
        <v>1073</v>
      </c>
      <c r="C5" s="1100" t="s">
        <v>1074</v>
      </c>
      <c r="D5" s="1100" t="s">
        <v>1074</v>
      </c>
      <c r="E5" s="1103" t="s">
        <v>1075</v>
      </c>
      <c r="F5" s="1103" t="s">
        <v>1076</v>
      </c>
      <c r="G5" s="1100" t="s">
        <v>1077</v>
      </c>
      <c r="H5" s="1104" t="s">
        <v>1078</v>
      </c>
    </row>
    <row r="6" spans="1:8" s="1099" customFormat="1" ht="15" customHeight="1" x14ac:dyDescent="0.25">
      <c r="A6" s="3545"/>
      <c r="B6" s="1102" t="s">
        <v>1079</v>
      </c>
      <c r="C6" s="1105" t="s">
        <v>1080</v>
      </c>
      <c r="D6" s="1105" t="s">
        <v>1081</v>
      </c>
      <c r="E6" s="1102" t="s">
        <v>1082</v>
      </c>
      <c r="F6" s="1106"/>
      <c r="G6" s="1102" t="s">
        <v>1083</v>
      </c>
      <c r="H6" s="1104" t="s">
        <v>1083</v>
      </c>
    </row>
    <row r="7" spans="1:8" s="1099" customFormat="1" ht="17.25" customHeight="1" thickBot="1" x14ac:dyDescent="0.3">
      <c r="A7" s="3546"/>
      <c r="B7" s="1107"/>
      <c r="C7" s="1107"/>
      <c r="D7" s="1107"/>
      <c r="E7" s="1107"/>
      <c r="F7" s="1108" t="s">
        <v>1084</v>
      </c>
      <c r="G7" s="1109" t="s">
        <v>1085</v>
      </c>
      <c r="H7" s="1110" t="s">
        <v>1086</v>
      </c>
    </row>
    <row r="8" spans="1:8" ht="12.75" hidden="1" customHeight="1" x14ac:dyDescent="0.25">
      <c r="A8" s="1111">
        <v>37438</v>
      </c>
      <c r="B8" s="1112">
        <v>23</v>
      </c>
      <c r="C8" s="1113">
        <v>703.38</v>
      </c>
      <c r="D8" s="1113">
        <v>375.02</v>
      </c>
      <c r="E8" s="1114">
        <v>79.459999999999994</v>
      </c>
      <c r="F8" s="1115">
        <v>359.86</v>
      </c>
      <c r="G8" s="1116">
        <v>5462</v>
      </c>
      <c r="H8" s="1117">
        <v>390</v>
      </c>
    </row>
    <row r="9" spans="1:8" ht="12.75" hidden="1" customHeight="1" x14ac:dyDescent="0.25">
      <c r="A9" s="1111">
        <v>37469</v>
      </c>
      <c r="B9" s="1112">
        <v>21</v>
      </c>
      <c r="C9" s="1113">
        <v>724.61</v>
      </c>
      <c r="D9" s="1113">
        <v>383.5</v>
      </c>
      <c r="E9" s="1114">
        <v>81.349999999999994</v>
      </c>
      <c r="F9" s="1115">
        <v>369.27</v>
      </c>
      <c r="G9" s="1116">
        <v>4237</v>
      </c>
      <c r="H9" s="1117">
        <v>334</v>
      </c>
    </row>
    <row r="10" spans="1:8" ht="12.75" hidden="1" customHeight="1" x14ac:dyDescent="0.25">
      <c r="A10" s="1111">
        <v>37500</v>
      </c>
      <c r="B10" s="1112">
        <v>20</v>
      </c>
      <c r="C10" s="1113">
        <v>748.41</v>
      </c>
      <c r="D10" s="1113">
        <v>393.72</v>
      </c>
      <c r="E10" s="1114">
        <v>82.34</v>
      </c>
      <c r="F10" s="1115">
        <v>381.25</v>
      </c>
      <c r="G10" s="1116">
        <v>6328</v>
      </c>
      <c r="H10" s="1117">
        <v>488</v>
      </c>
    </row>
    <row r="11" spans="1:8" ht="12.75" hidden="1" customHeight="1" x14ac:dyDescent="0.25">
      <c r="A11" s="1111">
        <v>37530</v>
      </c>
      <c r="B11" s="1112">
        <v>23</v>
      </c>
      <c r="C11" s="1113">
        <v>751.53</v>
      </c>
      <c r="D11" s="1113">
        <v>395.52</v>
      </c>
      <c r="E11" s="1114">
        <v>82.38</v>
      </c>
      <c r="F11" s="1115">
        <v>379.09</v>
      </c>
      <c r="G11" s="1116">
        <v>4380</v>
      </c>
      <c r="H11" s="1117">
        <v>399</v>
      </c>
    </row>
    <row r="12" spans="1:8" ht="12.75" hidden="1" customHeight="1" x14ac:dyDescent="0.25">
      <c r="A12" s="1111">
        <v>37562</v>
      </c>
      <c r="B12" s="1112">
        <v>20</v>
      </c>
      <c r="C12" s="1113">
        <v>757.45</v>
      </c>
      <c r="D12" s="1113">
        <v>400.61</v>
      </c>
      <c r="E12" s="1114">
        <v>82.79</v>
      </c>
      <c r="F12" s="1115">
        <v>380.92</v>
      </c>
      <c r="G12" s="1116">
        <v>5790</v>
      </c>
      <c r="H12" s="1117">
        <v>455</v>
      </c>
    </row>
    <row r="13" spans="1:8" ht="12.75" hidden="1" customHeight="1" x14ac:dyDescent="0.25">
      <c r="A13" s="1111">
        <v>37592</v>
      </c>
      <c r="B13" s="1112">
        <v>20</v>
      </c>
      <c r="C13" s="1113">
        <v>792.91</v>
      </c>
      <c r="D13" s="1113">
        <v>420.66</v>
      </c>
      <c r="E13" s="1114">
        <v>86.5</v>
      </c>
      <c r="F13" s="1115">
        <v>394.26</v>
      </c>
      <c r="G13" s="1116">
        <v>5671</v>
      </c>
      <c r="H13" s="1117">
        <v>421</v>
      </c>
    </row>
    <row r="14" spans="1:8" ht="12.75" hidden="1" customHeight="1" x14ac:dyDescent="0.25">
      <c r="A14" s="1111">
        <v>37624</v>
      </c>
      <c r="B14" s="1112">
        <v>21</v>
      </c>
      <c r="C14" s="1113">
        <v>855</v>
      </c>
      <c r="D14" s="1118">
        <v>463.05</v>
      </c>
      <c r="E14" s="1119">
        <v>94.07</v>
      </c>
      <c r="F14" s="1115">
        <v>419.4</v>
      </c>
      <c r="G14" s="1116">
        <v>7066</v>
      </c>
      <c r="H14" s="1117">
        <v>370</v>
      </c>
    </row>
    <row r="15" spans="1:8" ht="12.75" hidden="1" customHeight="1" x14ac:dyDescent="0.25">
      <c r="A15" s="1111">
        <v>37655</v>
      </c>
      <c r="B15" s="1112">
        <v>19</v>
      </c>
      <c r="C15" s="1113">
        <v>879.71</v>
      </c>
      <c r="D15" s="1118">
        <v>491.9</v>
      </c>
      <c r="E15" s="1119">
        <v>96.74</v>
      </c>
      <c r="F15" s="1115">
        <v>430.16</v>
      </c>
      <c r="G15" s="1116">
        <v>8543</v>
      </c>
      <c r="H15" s="1117">
        <v>419.83</v>
      </c>
    </row>
    <row r="16" spans="1:8" ht="12.75" hidden="1" customHeight="1" x14ac:dyDescent="0.25">
      <c r="A16" s="1111">
        <v>37683</v>
      </c>
      <c r="B16" s="1112">
        <v>20</v>
      </c>
      <c r="C16" s="1113">
        <v>870.27</v>
      </c>
      <c r="D16" s="1118">
        <v>492.47</v>
      </c>
      <c r="E16" s="1119">
        <v>95.12</v>
      </c>
      <c r="F16" s="1115">
        <v>425.16</v>
      </c>
      <c r="G16" s="1116">
        <v>6958</v>
      </c>
      <c r="H16" s="1117">
        <v>440</v>
      </c>
    </row>
    <row r="17" spans="1:8" ht="12.75" hidden="1" customHeight="1" x14ac:dyDescent="0.25">
      <c r="A17" s="1111">
        <v>37714</v>
      </c>
      <c r="B17" s="1112">
        <v>21</v>
      </c>
      <c r="C17" s="1113">
        <v>910.33</v>
      </c>
      <c r="D17" s="1118">
        <v>518.30999999999995</v>
      </c>
      <c r="E17" s="1119">
        <v>98.54</v>
      </c>
      <c r="F17" s="1115">
        <v>440</v>
      </c>
      <c r="G17" s="1116">
        <v>7399</v>
      </c>
      <c r="H17" s="1117">
        <v>814</v>
      </c>
    </row>
    <row r="18" spans="1:8" ht="12.75" hidden="1" customHeight="1" x14ac:dyDescent="0.25">
      <c r="A18" s="1111">
        <v>37742</v>
      </c>
      <c r="B18" s="1112">
        <v>21</v>
      </c>
      <c r="C18" s="1113">
        <v>968.13</v>
      </c>
      <c r="D18" s="1118">
        <v>548.11</v>
      </c>
      <c r="E18" s="1119">
        <v>104.06</v>
      </c>
      <c r="F18" s="1115">
        <v>465.27</v>
      </c>
      <c r="G18" s="1116">
        <v>10253</v>
      </c>
      <c r="H18" s="1117">
        <v>659</v>
      </c>
    </row>
    <row r="19" spans="1:8" ht="12.75" hidden="1" customHeight="1" x14ac:dyDescent="0.25">
      <c r="A19" s="1111">
        <v>37773</v>
      </c>
      <c r="B19" s="1112">
        <v>21</v>
      </c>
      <c r="C19" s="1113">
        <v>1004.17</v>
      </c>
      <c r="D19" s="1118">
        <v>551.09</v>
      </c>
      <c r="E19" s="1119">
        <v>105.98</v>
      </c>
      <c r="F19" s="1115">
        <v>481.03</v>
      </c>
      <c r="G19" s="1116">
        <v>10462</v>
      </c>
      <c r="H19" s="1117">
        <v>970</v>
      </c>
    </row>
    <row r="20" spans="1:8" ht="12.75" hidden="1" customHeight="1" x14ac:dyDescent="0.25">
      <c r="A20" s="1111">
        <v>37805</v>
      </c>
      <c r="B20" s="1112">
        <v>20</v>
      </c>
      <c r="C20" s="1113">
        <v>1013.62</v>
      </c>
      <c r="D20" s="1118">
        <v>537.32000000000005</v>
      </c>
      <c r="E20" s="1119">
        <v>105.19</v>
      </c>
      <c r="F20" s="1115">
        <v>480.96</v>
      </c>
      <c r="G20" s="1116">
        <v>20172</v>
      </c>
      <c r="H20" s="1117">
        <v>1026</v>
      </c>
    </row>
    <row r="21" spans="1:8" ht="13.5" hidden="1" customHeight="1" x14ac:dyDescent="0.25">
      <c r="A21" s="1111">
        <v>37836</v>
      </c>
      <c r="B21" s="1112">
        <v>21</v>
      </c>
      <c r="C21" s="1118">
        <v>995.12</v>
      </c>
      <c r="D21" s="1118">
        <v>531.36</v>
      </c>
      <c r="E21" s="1119">
        <v>102.27</v>
      </c>
      <c r="F21" s="1115">
        <v>472.29</v>
      </c>
      <c r="G21" s="1116">
        <v>11623</v>
      </c>
      <c r="H21" s="1117">
        <v>855</v>
      </c>
    </row>
    <row r="22" spans="1:8" ht="12.75" hidden="1" customHeight="1" x14ac:dyDescent="0.25">
      <c r="A22" s="1111">
        <v>37867</v>
      </c>
      <c r="B22" s="1120">
        <v>21</v>
      </c>
      <c r="C22" s="1118">
        <v>1018.06</v>
      </c>
      <c r="D22" s="1118">
        <v>544.78</v>
      </c>
      <c r="E22" s="1119">
        <v>105.32</v>
      </c>
      <c r="F22" s="1115">
        <v>483.08</v>
      </c>
      <c r="G22" s="1116">
        <v>6792</v>
      </c>
      <c r="H22" s="1117">
        <v>464</v>
      </c>
    </row>
    <row r="23" spans="1:8" ht="12.75" hidden="1" customHeight="1" x14ac:dyDescent="0.25">
      <c r="A23" s="1111">
        <v>37897</v>
      </c>
      <c r="B23" s="1120">
        <v>23</v>
      </c>
      <c r="C23" s="1118">
        <v>1089.51</v>
      </c>
      <c r="D23" s="1118">
        <v>591.4</v>
      </c>
      <c r="E23" s="1119">
        <v>113.54</v>
      </c>
      <c r="F23" s="1115">
        <v>512.29</v>
      </c>
      <c r="G23" s="1116">
        <v>19436</v>
      </c>
      <c r="H23" s="1117">
        <v>995</v>
      </c>
    </row>
    <row r="24" spans="1:8" ht="12.75" hidden="1" customHeight="1" x14ac:dyDescent="0.25">
      <c r="A24" s="1111">
        <v>37928</v>
      </c>
      <c r="B24" s="1112">
        <v>19</v>
      </c>
      <c r="C24" s="1118">
        <v>1163.97</v>
      </c>
      <c r="D24" s="1118">
        <v>639.53</v>
      </c>
      <c r="E24" s="1119">
        <v>120.18</v>
      </c>
      <c r="F24" s="1115">
        <v>545.24</v>
      </c>
      <c r="G24" s="1116">
        <v>7775</v>
      </c>
      <c r="H24" s="1117">
        <v>545</v>
      </c>
    </row>
    <row r="25" spans="1:8" ht="12.75" hidden="1" customHeight="1" x14ac:dyDescent="0.25">
      <c r="A25" s="1111">
        <v>37958</v>
      </c>
      <c r="B25" s="1112">
        <v>22</v>
      </c>
      <c r="C25" s="1118">
        <v>1194.27</v>
      </c>
      <c r="D25" s="1118">
        <v>691.95</v>
      </c>
      <c r="E25" s="1119">
        <v>121.5</v>
      </c>
      <c r="F25" s="1115">
        <v>554.84</v>
      </c>
      <c r="G25" s="1116">
        <v>9682.2000000000007</v>
      </c>
      <c r="H25" s="1117">
        <v>408</v>
      </c>
    </row>
    <row r="26" spans="1:8" ht="12.75" hidden="1" customHeight="1" x14ac:dyDescent="0.25">
      <c r="A26" s="1111">
        <v>37989</v>
      </c>
      <c r="B26" s="1121">
        <v>19</v>
      </c>
      <c r="C26" s="1118">
        <v>1231.02</v>
      </c>
      <c r="D26" s="1118">
        <v>732.75</v>
      </c>
      <c r="E26" s="1118">
        <v>123.2</v>
      </c>
      <c r="F26" s="1118">
        <v>565.4</v>
      </c>
      <c r="G26" s="1122">
        <v>13223</v>
      </c>
      <c r="H26" s="1123">
        <v>703</v>
      </c>
    </row>
    <row r="27" spans="1:8" ht="12.75" hidden="1" customHeight="1" x14ac:dyDescent="0.25">
      <c r="A27" s="1111">
        <v>38021</v>
      </c>
      <c r="B27" s="1121">
        <v>18</v>
      </c>
      <c r="C27" s="1118">
        <v>1306.7</v>
      </c>
      <c r="D27" s="1118">
        <v>787.86</v>
      </c>
      <c r="E27" s="1118">
        <v>130.58000000000001</v>
      </c>
      <c r="F27" s="1118">
        <v>599.33000000000004</v>
      </c>
      <c r="G27" s="1122">
        <v>15372</v>
      </c>
      <c r="H27" s="1123">
        <v>825</v>
      </c>
    </row>
    <row r="28" spans="1:8" ht="12.75" hidden="1" customHeight="1" x14ac:dyDescent="0.25">
      <c r="A28" s="1111">
        <v>38047</v>
      </c>
      <c r="B28" s="1121">
        <v>22</v>
      </c>
      <c r="C28" s="1118">
        <v>1322.36</v>
      </c>
      <c r="D28" s="1118">
        <v>785.43</v>
      </c>
      <c r="E28" s="1118">
        <v>130.88999999999999</v>
      </c>
      <c r="F28" s="1118">
        <v>605.41</v>
      </c>
      <c r="G28" s="1122">
        <v>10015</v>
      </c>
      <c r="H28" s="1123">
        <v>369</v>
      </c>
    </row>
    <row r="29" spans="1:8" ht="12.75" hidden="1" customHeight="1" x14ac:dyDescent="0.25">
      <c r="A29" s="1111">
        <v>38078</v>
      </c>
      <c r="B29" s="1121">
        <v>22</v>
      </c>
      <c r="C29" s="1118">
        <v>1376.95</v>
      </c>
      <c r="D29" s="1118">
        <v>788.88</v>
      </c>
      <c r="E29" s="1118">
        <v>132.37</v>
      </c>
      <c r="F29" s="1118">
        <v>623.96</v>
      </c>
      <c r="G29" s="1122">
        <v>8819</v>
      </c>
      <c r="H29" s="1123">
        <v>321</v>
      </c>
    </row>
    <row r="30" spans="1:8" ht="12.75" hidden="1" customHeight="1" x14ac:dyDescent="0.25">
      <c r="A30" s="1111">
        <v>38108</v>
      </c>
      <c r="B30" s="1121">
        <v>21</v>
      </c>
      <c r="C30" s="1118">
        <v>1441.08</v>
      </c>
      <c r="D30" s="1118">
        <v>802.63</v>
      </c>
      <c r="E30" s="1118">
        <v>137.75</v>
      </c>
      <c r="F30" s="1118">
        <v>650.94000000000005</v>
      </c>
      <c r="G30" s="1122">
        <v>14037</v>
      </c>
      <c r="H30" s="1123">
        <v>624</v>
      </c>
    </row>
    <row r="31" spans="1:8" ht="12.75" hidden="1" customHeight="1" x14ac:dyDescent="0.25">
      <c r="A31" s="1111">
        <v>38139</v>
      </c>
      <c r="B31" s="1121">
        <v>22</v>
      </c>
      <c r="C31" s="1118">
        <v>1457.2</v>
      </c>
      <c r="D31" s="1118">
        <v>805.75</v>
      </c>
      <c r="E31" s="1118">
        <v>138.49</v>
      </c>
      <c r="F31" s="1118">
        <v>656.8</v>
      </c>
      <c r="G31" s="1122">
        <v>12794</v>
      </c>
      <c r="H31" s="1123">
        <v>670</v>
      </c>
    </row>
    <row r="32" spans="1:8" ht="12.75" hidden="1" customHeight="1" x14ac:dyDescent="0.25">
      <c r="A32" s="1111">
        <v>38169</v>
      </c>
      <c r="B32" s="1121">
        <v>22</v>
      </c>
      <c r="C32" s="1118">
        <v>1453.15</v>
      </c>
      <c r="D32" s="1118">
        <v>801.78</v>
      </c>
      <c r="E32" s="1118">
        <v>136.01</v>
      </c>
      <c r="F32" s="1118">
        <v>651.09</v>
      </c>
      <c r="G32" s="1122">
        <v>7884</v>
      </c>
      <c r="H32" s="1123">
        <v>459</v>
      </c>
    </row>
    <row r="33" spans="1:8" ht="12.75" hidden="1" customHeight="1" x14ac:dyDescent="0.25">
      <c r="A33" s="1111">
        <v>38200</v>
      </c>
      <c r="B33" s="1121">
        <v>22</v>
      </c>
      <c r="C33" s="1118">
        <v>1444.65</v>
      </c>
      <c r="D33" s="1118">
        <v>793.9</v>
      </c>
      <c r="E33" s="1118">
        <v>134.07</v>
      </c>
      <c r="F33" s="1118">
        <v>646.79</v>
      </c>
      <c r="G33" s="1122">
        <v>7304</v>
      </c>
      <c r="H33" s="1123">
        <v>482</v>
      </c>
    </row>
    <row r="34" spans="1:8" ht="12.75" hidden="1" customHeight="1" x14ac:dyDescent="0.25">
      <c r="A34" s="1111">
        <v>38231</v>
      </c>
      <c r="B34" s="1121">
        <v>22</v>
      </c>
      <c r="C34" s="1118">
        <v>1455.79</v>
      </c>
      <c r="D34" s="1118">
        <v>794.7</v>
      </c>
      <c r="E34" s="1118">
        <v>135.30000000000001</v>
      </c>
      <c r="F34" s="1118">
        <v>651.04</v>
      </c>
      <c r="G34" s="1122">
        <v>9027</v>
      </c>
      <c r="H34" s="1123">
        <v>558</v>
      </c>
    </row>
    <row r="35" spans="1:8" ht="12.75" hidden="1" customHeight="1" x14ac:dyDescent="0.25">
      <c r="A35" s="1111">
        <v>38261</v>
      </c>
      <c r="B35" s="1121">
        <v>21</v>
      </c>
      <c r="C35" s="1118">
        <v>1499.44</v>
      </c>
      <c r="D35" s="1118">
        <v>817.72</v>
      </c>
      <c r="E35" s="1118">
        <v>138.04</v>
      </c>
      <c r="F35" s="1118">
        <v>666.32</v>
      </c>
      <c r="G35" s="1122">
        <v>12770</v>
      </c>
      <c r="H35" s="1123">
        <v>573.98400000000004</v>
      </c>
    </row>
    <row r="36" spans="1:8" ht="12.75" hidden="1" customHeight="1" x14ac:dyDescent="0.25">
      <c r="A36" s="1111">
        <v>38292</v>
      </c>
      <c r="B36" s="1121">
        <v>20</v>
      </c>
      <c r="C36" s="1118">
        <v>1529.97</v>
      </c>
      <c r="D36" s="1118">
        <v>836.12</v>
      </c>
      <c r="E36" s="1118">
        <v>141.09</v>
      </c>
      <c r="F36" s="1118">
        <v>677.77</v>
      </c>
      <c r="G36" s="1122">
        <v>12281</v>
      </c>
      <c r="H36" s="1123">
        <v>640</v>
      </c>
    </row>
    <row r="37" spans="1:8" ht="12.75" hidden="1" customHeight="1" x14ac:dyDescent="0.25">
      <c r="A37" s="1111">
        <v>38322</v>
      </c>
      <c r="B37" s="1121">
        <v>23</v>
      </c>
      <c r="C37" s="1118">
        <v>1585.78</v>
      </c>
      <c r="D37" s="1118">
        <v>873.31</v>
      </c>
      <c r="E37" s="1118">
        <v>146.06</v>
      </c>
      <c r="F37" s="1118">
        <v>697.01</v>
      </c>
      <c r="G37" s="1122">
        <v>11043</v>
      </c>
      <c r="H37" s="1123">
        <v>753</v>
      </c>
    </row>
    <row r="38" spans="1:8" ht="12.75" hidden="1" customHeight="1" x14ac:dyDescent="0.25">
      <c r="A38" s="1111">
        <v>38353</v>
      </c>
      <c r="B38" s="1121">
        <v>19</v>
      </c>
      <c r="C38" s="1118">
        <v>1656.32</v>
      </c>
      <c r="D38" s="1118">
        <v>909.02</v>
      </c>
      <c r="E38" s="1118">
        <v>151.65</v>
      </c>
      <c r="F38" s="1118">
        <v>722.2</v>
      </c>
      <c r="G38" s="1122">
        <v>11864</v>
      </c>
      <c r="H38" s="1123">
        <v>1010.5</v>
      </c>
    </row>
    <row r="39" spans="1:8" ht="12.75" hidden="1" customHeight="1" x14ac:dyDescent="0.25">
      <c r="A39" s="1111">
        <v>38384</v>
      </c>
      <c r="B39" s="1121">
        <v>18</v>
      </c>
      <c r="C39" s="1118">
        <v>1684.81</v>
      </c>
      <c r="D39" s="1118">
        <v>913.47</v>
      </c>
      <c r="E39" s="1118">
        <v>153.96</v>
      </c>
      <c r="F39" s="1118">
        <v>731.03</v>
      </c>
      <c r="G39" s="1122">
        <v>10978</v>
      </c>
      <c r="H39" s="1123">
        <v>400</v>
      </c>
    </row>
    <row r="40" spans="1:8" ht="12.75" hidden="1" customHeight="1" x14ac:dyDescent="0.25">
      <c r="A40" s="1111">
        <v>38412</v>
      </c>
      <c r="B40" s="1121">
        <v>20</v>
      </c>
      <c r="C40" s="1118">
        <v>1713.2</v>
      </c>
      <c r="D40" s="1118">
        <v>922.99</v>
      </c>
      <c r="E40" s="1118">
        <v>158.25</v>
      </c>
      <c r="F40" s="1118">
        <v>742.65</v>
      </c>
      <c r="G40" s="1122">
        <v>18126</v>
      </c>
      <c r="H40" s="1123">
        <v>805</v>
      </c>
    </row>
    <row r="41" spans="1:8" ht="12.75" hidden="1" customHeight="1" x14ac:dyDescent="0.25">
      <c r="A41" s="1111">
        <v>38443</v>
      </c>
      <c r="B41" s="1121">
        <v>21</v>
      </c>
      <c r="C41" s="1118">
        <v>1705.97</v>
      </c>
      <c r="D41" s="1118">
        <v>915.09</v>
      </c>
      <c r="E41" s="1118">
        <v>155.06</v>
      </c>
      <c r="F41" s="1118">
        <v>730.93</v>
      </c>
      <c r="G41" s="1122">
        <v>12972</v>
      </c>
      <c r="H41" s="1123">
        <v>463</v>
      </c>
    </row>
    <row r="42" spans="1:8" ht="12.75" hidden="1" customHeight="1" x14ac:dyDescent="0.25">
      <c r="A42" s="1111">
        <v>38473</v>
      </c>
      <c r="B42" s="1121">
        <v>22</v>
      </c>
      <c r="C42" s="1118">
        <v>1649.42</v>
      </c>
      <c r="D42" s="1118">
        <v>883.36</v>
      </c>
      <c r="E42" s="1118">
        <v>148.54</v>
      </c>
      <c r="F42" s="1118">
        <v>705.22</v>
      </c>
      <c r="G42" s="1122">
        <v>9013</v>
      </c>
      <c r="H42" s="1123">
        <v>272</v>
      </c>
    </row>
    <row r="43" spans="1:8" ht="12.75" hidden="1" customHeight="1" x14ac:dyDescent="0.25">
      <c r="A43" s="1111">
        <v>38504</v>
      </c>
      <c r="B43" s="1121">
        <v>22</v>
      </c>
      <c r="C43" s="1118">
        <v>1681.86</v>
      </c>
      <c r="D43" s="1118">
        <v>895.08</v>
      </c>
      <c r="E43" s="1118">
        <v>152.52000000000001</v>
      </c>
      <c r="F43" s="1118">
        <v>717.54</v>
      </c>
      <c r="G43" s="1122">
        <v>29856</v>
      </c>
      <c r="H43" s="1123">
        <v>804</v>
      </c>
    </row>
    <row r="44" spans="1:8" ht="12.75" hidden="1" customHeight="1" x14ac:dyDescent="0.25">
      <c r="A44" s="1111">
        <v>38534</v>
      </c>
      <c r="B44" s="1121">
        <v>21</v>
      </c>
      <c r="C44" s="1118">
        <v>1724.38</v>
      </c>
      <c r="D44" s="1118">
        <v>911.56</v>
      </c>
      <c r="E44" s="1118">
        <v>155.41999999999999</v>
      </c>
      <c r="F44" s="1118">
        <v>726.77</v>
      </c>
      <c r="G44" s="1122">
        <v>8071</v>
      </c>
      <c r="H44" s="1123">
        <v>520</v>
      </c>
    </row>
    <row r="45" spans="1:8" ht="12.75" hidden="1" customHeight="1" x14ac:dyDescent="0.25">
      <c r="A45" s="1111">
        <v>38565</v>
      </c>
      <c r="B45" s="1121">
        <v>23</v>
      </c>
      <c r="C45" s="1118">
        <v>1812.43</v>
      </c>
      <c r="D45" s="1118">
        <v>952.76</v>
      </c>
      <c r="E45" s="1115">
        <v>164.74</v>
      </c>
      <c r="F45" s="1115">
        <v>759.86</v>
      </c>
      <c r="G45" s="1116">
        <v>11593</v>
      </c>
      <c r="H45" s="1117">
        <v>612</v>
      </c>
    </row>
    <row r="46" spans="1:8" ht="12.75" hidden="1" customHeight="1" x14ac:dyDescent="0.25">
      <c r="A46" s="1111">
        <v>38596</v>
      </c>
      <c r="B46" s="1121">
        <v>21</v>
      </c>
      <c r="C46" s="1118">
        <v>1922.12</v>
      </c>
      <c r="D46" s="1118">
        <v>1003.55</v>
      </c>
      <c r="E46" s="1119">
        <v>176.47</v>
      </c>
      <c r="F46" s="1115">
        <v>805.72</v>
      </c>
      <c r="G46" s="1116">
        <v>17669</v>
      </c>
      <c r="H46" s="1117">
        <v>1026</v>
      </c>
    </row>
    <row r="47" spans="1:8" ht="12.75" hidden="1" customHeight="1" x14ac:dyDescent="0.25">
      <c r="A47" s="1111">
        <v>38626</v>
      </c>
      <c r="B47" s="1121">
        <v>21</v>
      </c>
      <c r="C47" s="1118">
        <v>1957.01</v>
      </c>
      <c r="D47" s="1118">
        <v>1007.65</v>
      </c>
      <c r="E47" s="1119">
        <v>178.24</v>
      </c>
      <c r="F47" s="1115">
        <v>815.68</v>
      </c>
      <c r="G47" s="1116">
        <v>15882</v>
      </c>
      <c r="H47" s="1117">
        <v>762</v>
      </c>
    </row>
    <row r="48" spans="1:8" ht="12.75" hidden="1" customHeight="1" x14ac:dyDescent="0.25">
      <c r="A48" s="1111">
        <v>38657</v>
      </c>
      <c r="B48" s="1121">
        <v>19</v>
      </c>
      <c r="C48" s="1118">
        <v>1965.17</v>
      </c>
      <c r="D48" s="1118">
        <v>1007.33</v>
      </c>
      <c r="E48" s="1119">
        <v>177.89</v>
      </c>
      <c r="F48" s="1115">
        <v>816.57</v>
      </c>
      <c r="G48" s="1116">
        <v>25540</v>
      </c>
      <c r="H48" s="1117">
        <v>935</v>
      </c>
    </row>
    <row r="49" spans="1:8" ht="12.75" hidden="1" customHeight="1" x14ac:dyDescent="0.25">
      <c r="A49" s="1111">
        <v>38687</v>
      </c>
      <c r="B49" s="1121">
        <v>22</v>
      </c>
      <c r="C49" s="1118">
        <v>1958.47</v>
      </c>
      <c r="D49" s="1118">
        <v>1000.5</v>
      </c>
      <c r="E49" s="1119">
        <v>176.76</v>
      </c>
      <c r="F49" s="1115">
        <v>807.72</v>
      </c>
      <c r="G49" s="1116">
        <v>45862</v>
      </c>
      <c r="H49" s="1117">
        <v>5243</v>
      </c>
    </row>
    <row r="50" spans="1:8" ht="12.75" hidden="1" customHeight="1" x14ac:dyDescent="0.25">
      <c r="A50" s="1111">
        <v>38718</v>
      </c>
      <c r="B50" s="1121">
        <v>21</v>
      </c>
      <c r="C50" s="1118">
        <v>1982.3</v>
      </c>
      <c r="D50" s="1118">
        <v>1012.04</v>
      </c>
      <c r="E50" s="1119">
        <v>178.52</v>
      </c>
      <c r="F50" s="1115">
        <v>816.24</v>
      </c>
      <c r="G50" s="1116">
        <v>19067</v>
      </c>
      <c r="H50" s="1117">
        <v>700</v>
      </c>
    </row>
    <row r="51" spans="1:8" ht="12.75" hidden="1" customHeight="1" x14ac:dyDescent="0.25">
      <c r="A51" s="1111">
        <v>38749</v>
      </c>
      <c r="B51" s="1121">
        <v>19</v>
      </c>
      <c r="C51" s="1118">
        <v>2028.15</v>
      </c>
      <c r="D51" s="1118">
        <v>1033.42</v>
      </c>
      <c r="E51" s="1119">
        <v>183.78</v>
      </c>
      <c r="F51" s="1115">
        <v>834.57</v>
      </c>
      <c r="G51" s="1116">
        <v>21168</v>
      </c>
      <c r="H51" s="1117">
        <v>865</v>
      </c>
    </row>
    <row r="52" spans="1:8" ht="12.75" hidden="1" customHeight="1" x14ac:dyDescent="0.25">
      <c r="A52" s="1111">
        <v>38777</v>
      </c>
      <c r="B52" s="1121">
        <v>22</v>
      </c>
      <c r="C52" s="1118">
        <v>2059.31</v>
      </c>
      <c r="D52" s="1118">
        <v>1047.3599999999999</v>
      </c>
      <c r="E52" s="1119">
        <v>184.86</v>
      </c>
      <c r="F52" s="1115">
        <v>845.69</v>
      </c>
      <c r="G52" s="1116">
        <v>12508</v>
      </c>
      <c r="H52" s="1117">
        <v>684</v>
      </c>
    </row>
    <row r="53" spans="1:8" ht="12.75" hidden="1" customHeight="1" x14ac:dyDescent="0.25">
      <c r="A53" s="1111">
        <v>38808</v>
      </c>
      <c r="B53" s="1121">
        <v>20</v>
      </c>
      <c r="C53" s="1118">
        <v>2044.66</v>
      </c>
      <c r="D53" s="1118">
        <v>1037.69</v>
      </c>
      <c r="E53" s="1119">
        <v>181.23</v>
      </c>
      <c r="F53" s="1115">
        <v>833.78</v>
      </c>
      <c r="G53" s="1116">
        <v>10726</v>
      </c>
      <c r="H53" s="1117">
        <v>631</v>
      </c>
    </row>
    <row r="54" spans="1:8" ht="12.75" hidden="1" customHeight="1" x14ac:dyDescent="0.25">
      <c r="A54" s="1111">
        <v>38838</v>
      </c>
      <c r="B54" s="1121">
        <v>22</v>
      </c>
      <c r="C54" s="1118">
        <v>2038.16</v>
      </c>
      <c r="D54" s="1118">
        <v>1034.25</v>
      </c>
      <c r="E54" s="1119">
        <v>180.08</v>
      </c>
      <c r="F54" s="1115">
        <v>828.41</v>
      </c>
      <c r="G54" s="1116">
        <v>13755.8</v>
      </c>
      <c r="H54" s="1117">
        <v>386</v>
      </c>
    </row>
    <row r="55" spans="1:8" ht="12.75" hidden="1" customHeight="1" x14ac:dyDescent="0.25">
      <c r="A55" s="1111">
        <v>38869</v>
      </c>
      <c r="B55" s="1121">
        <v>22</v>
      </c>
      <c r="C55" s="1118">
        <v>2023.92</v>
      </c>
      <c r="D55" s="1118">
        <v>1026.75</v>
      </c>
      <c r="E55" s="1119">
        <v>178.23</v>
      </c>
      <c r="F55" s="1115">
        <v>818.95</v>
      </c>
      <c r="G55" s="1116">
        <v>15269</v>
      </c>
      <c r="H55" s="1117">
        <v>1054</v>
      </c>
    </row>
    <row r="56" spans="1:8" ht="12.75" hidden="1" customHeight="1" x14ac:dyDescent="0.25">
      <c r="A56" s="1111">
        <v>38899</v>
      </c>
      <c r="B56" s="1121">
        <v>21</v>
      </c>
      <c r="C56" s="1118">
        <v>2110.1</v>
      </c>
      <c r="D56" s="1118">
        <v>1060.6300000000001</v>
      </c>
      <c r="E56" s="1119">
        <v>187</v>
      </c>
      <c r="F56" s="1115">
        <v>852.36</v>
      </c>
      <c r="G56" s="1116">
        <v>18819</v>
      </c>
      <c r="H56" s="1117">
        <v>425.6</v>
      </c>
    </row>
    <row r="57" spans="1:8" ht="12.75" hidden="1" customHeight="1" x14ac:dyDescent="0.25">
      <c r="A57" s="1111">
        <v>38930</v>
      </c>
      <c r="B57" s="1121">
        <v>21</v>
      </c>
      <c r="C57" s="1118">
        <v>2223.5500000000002</v>
      </c>
      <c r="D57" s="1118">
        <v>1089.49</v>
      </c>
      <c r="E57" s="1119">
        <v>195.58</v>
      </c>
      <c r="F57" s="1115">
        <v>890.52</v>
      </c>
      <c r="G57" s="1116">
        <v>14331</v>
      </c>
      <c r="H57" s="1117">
        <v>794</v>
      </c>
    </row>
    <row r="58" spans="1:8" ht="12.75" hidden="1" customHeight="1" x14ac:dyDescent="0.25">
      <c r="A58" s="1111">
        <v>38961</v>
      </c>
      <c r="B58" s="1121">
        <v>21</v>
      </c>
      <c r="C58" s="1118">
        <v>2394.35</v>
      </c>
      <c r="D58" s="1118">
        <v>1154.33</v>
      </c>
      <c r="E58" s="1119">
        <v>207.36</v>
      </c>
      <c r="F58" s="1115">
        <v>957.06</v>
      </c>
      <c r="G58" s="1116">
        <v>16903.900000000001</v>
      </c>
      <c r="H58" s="1117">
        <v>622.79999999999995</v>
      </c>
    </row>
    <row r="59" spans="1:8" ht="12.75" hidden="1" customHeight="1" x14ac:dyDescent="0.25">
      <c r="A59" s="1111">
        <v>38991</v>
      </c>
      <c r="B59" s="1121">
        <v>21</v>
      </c>
      <c r="C59" s="1118">
        <v>2631.06</v>
      </c>
      <c r="D59" s="1118">
        <v>1259.0899999999999</v>
      </c>
      <c r="E59" s="1119">
        <v>228.19</v>
      </c>
      <c r="F59" s="1115">
        <v>1046.08</v>
      </c>
      <c r="G59" s="1116">
        <v>17704</v>
      </c>
      <c r="H59" s="1117">
        <v>551.31799999999998</v>
      </c>
    </row>
    <row r="60" spans="1:8" ht="12.75" hidden="1" customHeight="1" x14ac:dyDescent="0.25">
      <c r="A60" s="1111">
        <v>39022</v>
      </c>
      <c r="B60" s="1121">
        <v>21</v>
      </c>
      <c r="C60" s="1118">
        <v>2979.76</v>
      </c>
      <c r="D60" s="1118">
        <v>1412.8</v>
      </c>
      <c r="E60" s="1119">
        <v>255.29</v>
      </c>
      <c r="F60" s="1115">
        <v>1181.17</v>
      </c>
      <c r="G60" s="1116">
        <v>24762</v>
      </c>
      <c r="H60" s="1117">
        <v>771</v>
      </c>
    </row>
    <row r="61" spans="1:8" ht="12.75" hidden="1" customHeight="1" x14ac:dyDescent="0.25">
      <c r="A61" s="1111">
        <v>39052</v>
      </c>
      <c r="B61" s="1121">
        <v>20</v>
      </c>
      <c r="C61" s="1118">
        <v>3028.73</v>
      </c>
      <c r="D61" s="1118">
        <v>1426.82</v>
      </c>
      <c r="E61" s="1119">
        <v>259.47000000000003</v>
      </c>
      <c r="F61" s="1115">
        <v>1193.69</v>
      </c>
      <c r="G61" s="1116">
        <v>105922</v>
      </c>
      <c r="H61" s="1117">
        <v>3221</v>
      </c>
    </row>
    <row r="62" spans="1:8" ht="12.75" hidden="1" customHeight="1" x14ac:dyDescent="0.25">
      <c r="A62" s="1111">
        <v>39083</v>
      </c>
      <c r="B62" s="1121">
        <v>21</v>
      </c>
      <c r="C62" s="1118">
        <v>3244.01</v>
      </c>
      <c r="D62" s="1118">
        <v>1515.07</v>
      </c>
      <c r="E62" s="1119">
        <v>281.14999999999998</v>
      </c>
      <c r="F62" s="1115">
        <v>1276.51</v>
      </c>
      <c r="G62" s="1116">
        <v>25890</v>
      </c>
      <c r="H62" s="1117">
        <v>686.3</v>
      </c>
    </row>
    <row r="63" spans="1:8" ht="12.75" hidden="1" customHeight="1" x14ac:dyDescent="0.25">
      <c r="A63" s="1111">
        <v>39114</v>
      </c>
      <c r="B63" s="1121">
        <v>18</v>
      </c>
      <c r="C63" s="1118">
        <v>3265.93</v>
      </c>
      <c r="D63" s="1118">
        <v>1534.24</v>
      </c>
      <c r="E63" s="1119">
        <v>286.47000000000003</v>
      </c>
      <c r="F63" s="1115">
        <v>1284.03</v>
      </c>
      <c r="G63" s="1116">
        <v>215289.557</v>
      </c>
      <c r="H63" s="1117">
        <v>4616.0870000000004</v>
      </c>
    </row>
    <row r="64" spans="1:8" ht="12.75" hidden="1" customHeight="1" x14ac:dyDescent="0.25">
      <c r="A64" s="1111">
        <v>39142</v>
      </c>
      <c r="B64" s="1121">
        <v>20</v>
      </c>
      <c r="C64" s="1118">
        <v>3327.8</v>
      </c>
      <c r="D64" s="1118">
        <v>1591.49</v>
      </c>
      <c r="E64" s="1119">
        <v>294.11</v>
      </c>
      <c r="F64" s="1115">
        <v>1305.58</v>
      </c>
      <c r="G64" s="1116">
        <v>20607.429</v>
      </c>
      <c r="H64" s="1117">
        <v>529.08500000000004</v>
      </c>
    </row>
    <row r="65" spans="1:8" ht="12.75" hidden="1" customHeight="1" x14ac:dyDescent="0.25">
      <c r="A65" s="1111">
        <v>39173</v>
      </c>
      <c r="B65" s="1121">
        <v>21</v>
      </c>
      <c r="C65" s="1118">
        <v>3444.42</v>
      </c>
      <c r="D65" s="1118">
        <v>1669.21</v>
      </c>
      <c r="E65" s="1119">
        <v>304.26</v>
      </c>
      <c r="F65" s="1115">
        <v>1345.27</v>
      </c>
      <c r="G65" s="1116">
        <v>27817</v>
      </c>
      <c r="H65" s="1117">
        <v>684</v>
      </c>
    </row>
    <row r="66" spans="1:8" ht="12.75" hidden="1" customHeight="1" x14ac:dyDescent="0.25">
      <c r="A66" s="1111">
        <v>39203</v>
      </c>
      <c r="B66" s="1121">
        <v>22</v>
      </c>
      <c r="C66" s="1118">
        <v>3513.32</v>
      </c>
      <c r="D66" s="1118">
        <v>1730.77</v>
      </c>
      <c r="E66" s="1119">
        <v>317.95</v>
      </c>
      <c r="F66" s="1115">
        <v>1369.27</v>
      </c>
      <c r="G66" s="1116">
        <v>31129.279999999999</v>
      </c>
      <c r="H66" s="1117">
        <v>636.38300000000004</v>
      </c>
    </row>
    <row r="67" spans="1:8" ht="12.75" hidden="1" customHeight="1" x14ac:dyDescent="0.25">
      <c r="A67" s="1111">
        <v>39234</v>
      </c>
      <c r="B67" s="1121">
        <v>21</v>
      </c>
      <c r="C67" s="1118">
        <v>3698.34</v>
      </c>
      <c r="D67" s="1118">
        <v>1811.6</v>
      </c>
      <c r="E67" s="1119">
        <v>327.11</v>
      </c>
      <c r="F67" s="1115">
        <v>1386.03</v>
      </c>
      <c r="G67" s="1116">
        <v>28688</v>
      </c>
      <c r="H67" s="1117">
        <v>641.274</v>
      </c>
    </row>
    <row r="68" spans="1:8" ht="12.75" hidden="1" customHeight="1" x14ac:dyDescent="0.25">
      <c r="A68" s="1111">
        <v>39264</v>
      </c>
      <c r="B68" s="1121">
        <v>22</v>
      </c>
      <c r="C68" s="1118">
        <v>3758.4</v>
      </c>
      <c r="D68" s="1118">
        <v>1851.74</v>
      </c>
      <c r="E68" s="1119">
        <v>347.12</v>
      </c>
      <c r="F68" s="1115">
        <v>1457.49</v>
      </c>
      <c r="G68" s="1116">
        <v>19415.598000000002</v>
      </c>
      <c r="H68" s="1117">
        <v>436.88600000000002</v>
      </c>
    </row>
    <row r="69" spans="1:8" ht="12.75" hidden="1" customHeight="1" x14ac:dyDescent="0.25">
      <c r="A69" s="1111">
        <v>39295</v>
      </c>
      <c r="B69" s="1121">
        <v>23</v>
      </c>
      <c r="C69" s="1118">
        <v>3823.44</v>
      </c>
      <c r="D69" s="1118">
        <v>1909.21</v>
      </c>
      <c r="E69" s="1119">
        <v>356.91</v>
      </c>
      <c r="F69" s="1115">
        <v>1480.6</v>
      </c>
      <c r="G69" s="1116">
        <v>21702</v>
      </c>
      <c r="H69" s="1117">
        <v>625</v>
      </c>
    </row>
    <row r="70" spans="1:8" ht="12.75" hidden="1" customHeight="1" x14ac:dyDescent="0.25">
      <c r="A70" s="1111">
        <v>39326</v>
      </c>
      <c r="B70" s="1121">
        <v>20</v>
      </c>
      <c r="C70" s="1118">
        <v>3848.39</v>
      </c>
      <c r="D70" s="1118">
        <v>1928.04</v>
      </c>
      <c r="E70" s="1119">
        <v>362</v>
      </c>
      <c r="F70" s="1115">
        <v>1484.38</v>
      </c>
      <c r="G70" s="1116">
        <v>26549.976999999999</v>
      </c>
      <c r="H70" s="1117">
        <v>566.15899999999999</v>
      </c>
    </row>
    <row r="71" spans="1:8" ht="12.75" hidden="1" customHeight="1" x14ac:dyDescent="0.25">
      <c r="A71" s="1111">
        <v>39356</v>
      </c>
      <c r="B71" s="1121">
        <v>23</v>
      </c>
      <c r="C71" s="1118">
        <v>4289.03</v>
      </c>
      <c r="D71" s="1118">
        <v>2182.33</v>
      </c>
      <c r="E71" s="1119">
        <v>409.25</v>
      </c>
      <c r="F71" s="1115">
        <v>1644.98</v>
      </c>
      <c r="G71" s="1116">
        <v>49955.307999999997</v>
      </c>
      <c r="H71" s="1117">
        <v>806.62400000000002</v>
      </c>
    </row>
    <row r="72" spans="1:8" ht="12.75" hidden="1" customHeight="1" x14ac:dyDescent="0.25">
      <c r="A72" s="1111">
        <v>39387</v>
      </c>
      <c r="B72" s="1121">
        <v>19</v>
      </c>
      <c r="C72" s="1118">
        <v>4729.45</v>
      </c>
      <c r="D72" s="1118">
        <v>2423.71</v>
      </c>
      <c r="E72" s="1119">
        <v>464.41</v>
      </c>
      <c r="F72" s="1115">
        <v>1809.61</v>
      </c>
      <c r="G72" s="1116">
        <v>66924.271999999997</v>
      </c>
      <c r="H72" s="1117">
        <v>1736.2529999999999</v>
      </c>
    </row>
    <row r="73" spans="1:8" ht="12.75" hidden="1" customHeight="1" x14ac:dyDescent="0.25">
      <c r="A73" s="1111">
        <v>39417</v>
      </c>
      <c r="B73" s="1121">
        <v>20</v>
      </c>
      <c r="C73" s="1118">
        <v>4779.3615000000009</v>
      </c>
      <c r="D73" s="1118">
        <v>2506.6840000000002</v>
      </c>
      <c r="E73" s="1119">
        <v>468.03199999999998</v>
      </c>
      <c r="F73" s="1115">
        <v>1819.6895</v>
      </c>
      <c r="G73" s="1116">
        <v>62188</v>
      </c>
      <c r="H73" s="1117">
        <v>1041</v>
      </c>
    </row>
    <row r="74" spans="1:8" ht="12.75" hidden="1" customHeight="1" x14ac:dyDescent="0.25">
      <c r="A74" s="1111">
        <v>39448</v>
      </c>
      <c r="B74" s="1121">
        <v>20</v>
      </c>
      <c r="C74" s="1118">
        <v>5097.03</v>
      </c>
      <c r="D74" s="1118">
        <v>2739.86</v>
      </c>
      <c r="E74" s="1119">
        <v>505.55</v>
      </c>
      <c r="F74" s="1115">
        <v>1938.86</v>
      </c>
      <c r="G74" s="1116">
        <v>52533</v>
      </c>
      <c r="H74" s="1117">
        <v>1097</v>
      </c>
    </row>
    <row r="75" spans="1:8" ht="12.75" hidden="1" customHeight="1" x14ac:dyDescent="0.25">
      <c r="A75" s="1111">
        <v>39479</v>
      </c>
      <c r="B75" s="1121">
        <v>19</v>
      </c>
      <c r="C75" s="1118">
        <v>5334.6215789473672</v>
      </c>
      <c r="D75" s="1118">
        <v>2906.4263157894734</v>
      </c>
      <c r="E75" s="1119">
        <v>523.21421052631592</v>
      </c>
      <c r="F75" s="1115">
        <v>2028.65</v>
      </c>
      <c r="G75" s="1116">
        <v>65724</v>
      </c>
      <c r="H75" s="1117">
        <v>870</v>
      </c>
    </row>
    <row r="76" spans="1:8" ht="12.75" hidden="1" customHeight="1" x14ac:dyDescent="0.25">
      <c r="A76" s="1111">
        <v>39508</v>
      </c>
      <c r="B76" s="1121">
        <v>19</v>
      </c>
      <c r="C76" s="1118">
        <v>5047.18</v>
      </c>
      <c r="D76" s="1118">
        <v>2897.84</v>
      </c>
      <c r="E76" s="1119">
        <v>486.33</v>
      </c>
      <c r="F76" s="1115">
        <v>1916.63</v>
      </c>
      <c r="G76" s="1116">
        <v>50776</v>
      </c>
      <c r="H76" s="1117">
        <v>854</v>
      </c>
    </row>
    <row r="77" spans="1:8" ht="12.75" hidden="1" customHeight="1" x14ac:dyDescent="0.25">
      <c r="A77" s="1111">
        <v>39539</v>
      </c>
      <c r="B77" s="1121">
        <v>21</v>
      </c>
      <c r="C77" s="1118">
        <v>4752.76</v>
      </c>
      <c r="D77" s="1118">
        <v>2815.46</v>
      </c>
      <c r="E77" s="1119">
        <v>446.57</v>
      </c>
      <c r="F77" s="1115">
        <v>1796.01</v>
      </c>
      <c r="G77" s="1116">
        <v>36358</v>
      </c>
      <c r="H77" s="1117">
        <v>1091</v>
      </c>
    </row>
    <row r="78" spans="1:8" ht="12.75" hidden="1" customHeight="1" x14ac:dyDescent="0.25">
      <c r="A78" s="1111">
        <v>39569</v>
      </c>
      <c r="B78" s="1121">
        <v>21</v>
      </c>
      <c r="C78" s="1118">
        <v>4960.6499999999996</v>
      </c>
      <c r="D78" s="1118">
        <v>2800.19</v>
      </c>
      <c r="E78" s="1119">
        <v>471.43</v>
      </c>
      <c r="F78" s="1115">
        <v>1870.7</v>
      </c>
      <c r="G78" s="1116">
        <v>56054</v>
      </c>
      <c r="H78" s="1117">
        <v>1132</v>
      </c>
    </row>
    <row r="79" spans="1:8" ht="12.75" hidden="1" customHeight="1" x14ac:dyDescent="0.25">
      <c r="A79" s="1111">
        <v>39600</v>
      </c>
      <c r="B79" s="1121">
        <v>21</v>
      </c>
      <c r="C79" s="1118">
        <v>4966.8900000000003</v>
      </c>
      <c r="D79" s="1118">
        <v>2797.4</v>
      </c>
      <c r="E79" s="1119">
        <v>469.24</v>
      </c>
      <c r="F79" s="1115">
        <v>1871.83</v>
      </c>
      <c r="G79" s="1116">
        <v>70459</v>
      </c>
      <c r="H79" s="1117">
        <v>1700</v>
      </c>
    </row>
    <row r="80" spans="1:8" ht="12.75" hidden="1" customHeight="1" x14ac:dyDescent="0.25">
      <c r="A80" s="1111">
        <v>39630</v>
      </c>
      <c r="B80" s="1121">
        <v>23</v>
      </c>
      <c r="C80" s="1118">
        <v>4557.3900000000003</v>
      </c>
      <c r="D80" s="1118">
        <v>2626.4</v>
      </c>
      <c r="E80" s="1119">
        <v>420.36</v>
      </c>
      <c r="F80" s="1115">
        <v>1709.9</v>
      </c>
      <c r="G80" s="1116">
        <v>25202</v>
      </c>
      <c r="H80" s="1117">
        <v>876</v>
      </c>
    </row>
    <row r="81" spans="1:8" ht="12.75" hidden="1" customHeight="1" x14ac:dyDescent="0.25">
      <c r="A81" s="1111">
        <v>39661</v>
      </c>
      <c r="B81" s="1121">
        <v>20</v>
      </c>
      <c r="C81" s="1118">
        <v>4564.1099999999997</v>
      </c>
      <c r="D81" s="1118">
        <v>2550.79</v>
      </c>
      <c r="E81" s="1119">
        <v>418.64</v>
      </c>
      <c r="F81" s="1115">
        <v>1708.4</v>
      </c>
      <c r="G81" s="1116">
        <v>43094</v>
      </c>
      <c r="H81" s="1117">
        <v>705</v>
      </c>
    </row>
    <row r="82" spans="1:8" ht="12.75" hidden="1" customHeight="1" x14ac:dyDescent="0.25">
      <c r="A82" s="1111">
        <v>39699</v>
      </c>
      <c r="B82" s="1121">
        <v>21</v>
      </c>
      <c r="C82" s="1118">
        <v>4369.83</v>
      </c>
      <c r="D82" s="1118">
        <v>2326.5700000000002</v>
      </c>
      <c r="E82" s="1119">
        <v>393.49</v>
      </c>
      <c r="F82" s="1115">
        <v>1630.66</v>
      </c>
      <c r="G82" s="1116">
        <v>37203</v>
      </c>
      <c r="H82" s="1117">
        <v>504</v>
      </c>
    </row>
    <row r="83" spans="1:8" ht="12.75" hidden="1" customHeight="1" x14ac:dyDescent="0.25">
      <c r="A83" s="1111">
        <v>39729</v>
      </c>
      <c r="B83" s="1121">
        <v>21</v>
      </c>
      <c r="C83" s="1118">
        <v>3873.6</v>
      </c>
      <c r="D83" s="1118">
        <v>1976.09</v>
      </c>
      <c r="E83" s="1119">
        <v>339.74</v>
      </c>
      <c r="F83" s="1115">
        <v>1434.25</v>
      </c>
      <c r="G83" s="1116">
        <v>45100</v>
      </c>
      <c r="H83" s="1117">
        <v>902</v>
      </c>
    </row>
    <row r="84" spans="1:8" ht="12.75" hidden="1" customHeight="1" x14ac:dyDescent="0.25">
      <c r="A84" s="1111">
        <v>39760</v>
      </c>
      <c r="B84" s="1121">
        <v>20</v>
      </c>
      <c r="C84" s="1118">
        <v>3431.06</v>
      </c>
      <c r="D84" s="1118">
        <v>1653.51</v>
      </c>
      <c r="E84" s="1119">
        <v>289.25450000000001</v>
      </c>
      <c r="F84" s="1115">
        <v>1266.8094999999998</v>
      </c>
      <c r="G84" s="1116">
        <v>40288</v>
      </c>
      <c r="H84" s="1117">
        <v>766</v>
      </c>
    </row>
    <row r="85" spans="1:8" ht="12.75" hidden="1" customHeight="1" x14ac:dyDescent="0.25">
      <c r="A85" s="1111">
        <v>39790</v>
      </c>
      <c r="B85" s="1121">
        <v>22</v>
      </c>
      <c r="C85" s="1118">
        <v>3220.7404545454551</v>
      </c>
      <c r="D85" s="1118">
        <v>1551.9959090909092</v>
      </c>
      <c r="E85" s="1119">
        <v>266.05318181818183</v>
      </c>
      <c r="F85" s="1115">
        <v>1179.2677272727271</v>
      </c>
      <c r="G85" s="1116">
        <v>38757</v>
      </c>
      <c r="H85" s="1117">
        <v>674</v>
      </c>
    </row>
    <row r="86" spans="1:8" ht="12.75" hidden="1" customHeight="1" x14ac:dyDescent="0.25">
      <c r="A86" s="1111">
        <v>39821</v>
      </c>
      <c r="B86" s="1121">
        <v>19</v>
      </c>
      <c r="C86" s="1118">
        <v>3205.9642105263156</v>
      </c>
      <c r="D86" s="1118">
        <v>1528.0031578947367</v>
      </c>
      <c r="E86" s="1119">
        <v>265.43842105263167</v>
      </c>
      <c r="F86" s="1115">
        <v>1171.0794736842101</v>
      </c>
      <c r="G86" s="1116">
        <v>14198</v>
      </c>
      <c r="H86" s="1117">
        <v>370</v>
      </c>
    </row>
    <row r="87" spans="1:8" ht="12.75" hidden="1" customHeight="1" x14ac:dyDescent="0.25">
      <c r="A87" s="1111">
        <v>39852</v>
      </c>
      <c r="B87" s="1121">
        <v>19</v>
      </c>
      <c r="C87" s="1118">
        <v>2771.1478947368423</v>
      </c>
      <c r="D87" s="1118">
        <v>1286.3705263157894</v>
      </c>
      <c r="E87" s="1119">
        <v>219.57157894736847</v>
      </c>
      <c r="F87" s="1115">
        <v>1011.6305263157897</v>
      </c>
      <c r="G87" s="1116">
        <v>30908</v>
      </c>
      <c r="H87" s="1117">
        <v>664</v>
      </c>
    </row>
    <row r="88" spans="1:8" ht="12.75" hidden="1" customHeight="1" x14ac:dyDescent="0.25">
      <c r="A88" s="1111">
        <v>39880</v>
      </c>
      <c r="B88" s="1121">
        <v>20</v>
      </c>
      <c r="C88" s="1118">
        <v>2673.8294999999994</v>
      </c>
      <c r="D88" s="1118">
        <v>1220.9910000000002</v>
      </c>
      <c r="E88" s="1119">
        <v>210.45700000000005</v>
      </c>
      <c r="F88" s="1115">
        <v>974.81600000000003</v>
      </c>
      <c r="G88" s="1116">
        <v>22700</v>
      </c>
      <c r="H88" s="1117">
        <v>594</v>
      </c>
    </row>
    <row r="89" spans="1:8" ht="12.75" hidden="1" customHeight="1" x14ac:dyDescent="0.25">
      <c r="A89" s="1111">
        <v>39911</v>
      </c>
      <c r="B89" s="1121">
        <v>22</v>
      </c>
      <c r="C89" s="1118">
        <v>3146.7736363636359</v>
      </c>
      <c r="D89" s="1118">
        <v>1446.2295454545456</v>
      </c>
      <c r="E89" s="1119">
        <v>250.3868181818182</v>
      </c>
      <c r="F89" s="1115">
        <v>1141.6222727272725</v>
      </c>
      <c r="G89" s="1116">
        <v>61733</v>
      </c>
      <c r="H89" s="1117">
        <v>1170</v>
      </c>
    </row>
    <row r="90" spans="1:8" ht="12.75" hidden="1" customHeight="1" x14ac:dyDescent="0.25">
      <c r="A90" s="1111">
        <v>39941</v>
      </c>
      <c r="B90" s="1121">
        <v>20</v>
      </c>
      <c r="C90" s="1118">
        <v>3297.8479999999995</v>
      </c>
      <c r="D90" s="1118">
        <v>1537.1479999999999</v>
      </c>
      <c r="E90" s="1119">
        <v>263.45</v>
      </c>
      <c r="F90" s="1115">
        <v>1194.3605</v>
      </c>
      <c r="G90" s="1116">
        <v>64090</v>
      </c>
      <c r="H90" s="1117">
        <v>1116</v>
      </c>
    </row>
    <row r="91" spans="1:8" ht="12.75" hidden="1" customHeight="1" x14ac:dyDescent="0.25">
      <c r="A91" s="1111">
        <v>39972</v>
      </c>
      <c r="B91" s="1121">
        <v>22</v>
      </c>
      <c r="C91" s="1118">
        <v>3903.7250000000004</v>
      </c>
      <c r="D91" s="1118">
        <v>1846.6913636363633</v>
      </c>
      <c r="E91" s="1119">
        <v>319.95227272727271</v>
      </c>
      <c r="F91" s="1115">
        <v>1412.1186363636361</v>
      </c>
      <c r="G91" s="1116">
        <v>54702</v>
      </c>
      <c r="H91" s="1117">
        <v>918</v>
      </c>
    </row>
    <row r="92" spans="1:8" ht="12.75" hidden="1" customHeight="1" x14ac:dyDescent="0.25">
      <c r="A92" s="1111">
        <v>40002</v>
      </c>
      <c r="B92" s="1121">
        <v>23</v>
      </c>
      <c r="C92" s="1118">
        <v>3914.88</v>
      </c>
      <c r="D92" s="1118">
        <v>1869.76</v>
      </c>
      <c r="E92" s="1119">
        <v>318.86</v>
      </c>
      <c r="F92" s="1115">
        <v>1408.19</v>
      </c>
      <c r="G92" s="1116">
        <v>29655</v>
      </c>
      <c r="H92" s="1117">
        <v>919</v>
      </c>
    </row>
    <row r="93" spans="1:8" ht="12.75" hidden="1" customHeight="1" x14ac:dyDescent="0.25">
      <c r="A93" s="1111">
        <v>40033</v>
      </c>
      <c r="B93" s="1121">
        <v>20</v>
      </c>
      <c r="C93" s="1118">
        <v>4160.22</v>
      </c>
      <c r="D93" s="1118">
        <v>2008.75</v>
      </c>
      <c r="E93" s="1119">
        <v>335.63</v>
      </c>
      <c r="F93" s="1115">
        <v>1493.15</v>
      </c>
      <c r="G93" s="1116">
        <v>36738</v>
      </c>
      <c r="H93" s="1117">
        <v>822</v>
      </c>
    </row>
    <row r="94" spans="1:8" ht="12.75" hidden="1" customHeight="1" x14ac:dyDescent="0.25">
      <c r="A94" s="1111">
        <v>40064</v>
      </c>
      <c r="B94" s="1121">
        <v>21</v>
      </c>
      <c r="C94" s="1118">
        <v>4464.2119047619053</v>
      </c>
      <c r="D94" s="1118">
        <v>2197.2742857142857</v>
      </c>
      <c r="E94" s="1119">
        <v>362.01428571428568</v>
      </c>
      <c r="F94" s="1115">
        <v>1597.3671428571431</v>
      </c>
      <c r="G94" s="1116">
        <v>42226</v>
      </c>
      <c r="H94" s="1117">
        <v>863</v>
      </c>
    </row>
    <row r="95" spans="1:8" ht="12.75" hidden="1" customHeight="1" x14ac:dyDescent="0.25">
      <c r="A95" s="1111">
        <v>40094</v>
      </c>
      <c r="B95" s="1121">
        <v>22</v>
      </c>
      <c r="C95" s="1118">
        <v>4767.124545454546</v>
      </c>
      <c r="D95" s="1118">
        <v>2403.7390909090905</v>
      </c>
      <c r="E95" s="1119">
        <v>381.49681818181813</v>
      </c>
      <c r="F95" s="1115">
        <v>1696.5281818181816</v>
      </c>
      <c r="G95" s="1116">
        <v>43510</v>
      </c>
      <c r="H95" s="1117">
        <v>769</v>
      </c>
    </row>
    <row r="96" spans="1:8" ht="12.75" hidden="1" customHeight="1" x14ac:dyDescent="0.25">
      <c r="A96" s="1111">
        <v>40125</v>
      </c>
      <c r="B96" s="1121">
        <v>20</v>
      </c>
      <c r="C96" s="1118">
        <v>4721.5674129955196</v>
      </c>
      <c r="D96" s="1118">
        <v>2406.3637595919799</v>
      </c>
      <c r="E96" s="1119">
        <v>372.11362115828592</v>
      </c>
      <c r="F96" s="1115">
        <v>1677.3474031503495</v>
      </c>
      <c r="G96" s="1116">
        <v>40743</v>
      </c>
      <c r="H96" s="1117">
        <v>877</v>
      </c>
    </row>
    <row r="97" spans="1:8" ht="12.75" hidden="1" customHeight="1" x14ac:dyDescent="0.25">
      <c r="A97" s="1111">
        <v>40155</v>
      </c>
      <c r="B97" s="1121">
        <v>22</v>
      </c>
      <c r="C97" s="1118">
        <v>4701.4132797052725</v>
      </c>
      <c r="D97" s="1118">
        <v>2446.8369212574939</v>
      </c>
      <c r="E97" s="1119">
        <v>362.67871098361297</v>
      </c>
      <c r="F97" s="1115">
        <v>1657.6934882367291</v>
      </c>
      <c r="G97" s="1116">
        <v>56531</v>
      </c>
      <c r="H97" s="1117">
        <v>1654</v>
      </c>
    </row>
    <row r="98" spans="1:8" ht="12.75" hidden="1" customHeight="1" x14ac:dyDescent="0.25">
      <c r="A98" s="1111">
        <v>40186</v>
      </c>
      <c r="B98" s="1121">
        <v>20</v>
      </c>
      <c r="C98" s="1118">
        <v>4827.1281697691684</v>
      </c>
      <c r="D98" s="1118">
        <v>2475.0554744435585</v>
      </c>
      <c r="E98" s="1119">
        <v>365.83203606426071</v>
      </c>
      <c r="F98" s="1115">
        <v>1700.434026533318</v>
      </c>
      <c r="G98" s="1116">
        <v>38064</v>
      </c>
      <c r="H98" s="1117">
        <v>1413</v>
      </c>
    </row>
    <row r="99" spans="1:8" ht="12.75" hidden="1" customHeight="1" x14ac:dyDescent="0.25">
      <c r="A99" s="1111">
        <v>40217</v>
      </c>
      <c r="B99" s="1121">
        <v>18</v>
      </c>
      <c r="C99" s="1118">
        <v>4805.5193926340053</v>
      </c>
      <c r="D99" s="1118">
        <v>2430.7307198612152</v>
      </c>
      <c r="E99" s="1119">
        <v>353.9740535310724</v>
      </c>
      <c r="F99" s="1115">
        <v>1692.2094895967871</v>
      </c>
      <c r="G99" s="1116">
        <v>40847</v>
      </c>
      <c r="H99" s="1117">
        <v>785</v>
      </c>
    </row>
    <row r="100" spans="1:8" ht="12.75" hidden="1" customHeight="1" x14ac:dyDescent="0.25">
      <c r="A100" s="1111">
        <v>40245</v>
      </c>
      <c r="B100" s="1121">
        <v>21</v>
      </c>
      <c r="C100" s="1118">
        <v>4674.8081776468707</v>
      </c>
      <c r="D100" s="1118">
        <v>2350.0572374430562</v>
      </c>
      <c r="E100" s="1119">
        <v>341.97600536861296</v>
      </c>
      <c r="F100" s="1115">
        <v>1643.7926014056338</v>
      </c>
      <c r="G100" s="1116">
        <v>82793</v>
      </c>
      <c r="H100" s="1117">
        <v>4025</v>
      </c>
    </row>
    <row r="101" spans="1:8" ht="12.75" hidden="1" customHeight="1" x14ac:dyDescent="0.25">
      <c r="A101" s="1111">
        <v>40276</v>
      </c>
      <c r="B101" s="1121">
        <v>22</v>
      </c>
      <c r="C101" s="1118">
        <v>4760.5342160712489</v>
      </c>
      <c r="D101" s="1118">
        <v>2382.7889710460195</v>
      </c>
      <c r="E101" s="1119">
        <v>345.60349215515083</v>
      </c>
      <c r="F101" s="1115">
        <v>1668.8078676625278</v>
      </c>
      <c r="G101" s="1116">
        <v>54778</v>
      </c>
      <c r="H101" s="1117">
        <v>1748</v>
      </c>
    </row>
    <row r="102" spans="1:8" ht="12.75" hidden="1" customHeight="1" x14ac:dyDescent="0.25">
      <c r="A102" s="1111">
        <v>40306</v>
      </c>
      <c r="B102" s="1121">
        <v>20</v>
      </c>
      <c r="C102" s="1118">
        <v>4662.6628687485299</v>
      </c>
      <c r="D102" s="1118">
        <v>2210.6989462763413</v>
      </c>
      <c r="E102" s="1119">
        <v>332.38117521174797</v>
      </c>
      <c r="F102" s="1115">
        <v>1631.7926129041973</v>
      </c>
      <c r="G102" s="1116">
        <v>67156</v>
      </c>
      <c r="H102" s="1117">
        <v>868</v>
      </c>
    </row>
    <row r="103" spans="1:8" ht="12.75" hidden="1" customHeight="1" x14ac:dyDescent="0.25">
      <c r="A103" s="1111">
        <v>40337</v>
      </c>
      <c r="B103" s="1121">
        <v>22</v>
      </c>
      <c r="C103" s="1118">
        <v>4672.8805318184213</v>
      </c>
      <c r="D103" s="1118">
        <v>2190.7194830182489</v>
      </c>
      <c r="E103" s="1119">
        <v>331.08397814321273</v>
      </c>
      <c r="F103" s="1115">
        <v>1632.9807664416192</v>
      </c>
      <c r="G103" s="1116">
        <v>32840</v>
      </c>
      <c r="H103" s="1117">
        <v>564</v>
      </c>
    </row>
    <row r="104" spans="1:8" ht="21.75" hidden="1" customHeight="1" x14ac:dyDescent="0.25">
      <c r="A104" s="1124">
        <v>40367</v>
      </c>
      <c r="B104" s="1121">
        <v>22</v>
      </c>
      <c r="C104" s="1118">
        <v>4838.2017363038049</v>
      </c>
      <c r="D104" s="1118">
        <v>2387.9606222700363</v>
      </c>
      <c r="E104" s="1119">
        <v>335.74937648069584</v>
      </c>
      <c r="F104" s="1115">
        <v>1682.4248521466639</v>
      </c>
      <c r="G104" s="1116">
        <v>54326</v>
      </c>
      <c r="H104" s="1117">
        <v>2003</v>
      </c>
    </row>
    <row r="105" spans="1:8" ht="21.75" hidden="1" customHeight="1" x14ac:dyDescent="0.25">
      <c r="A105" s="1124">
        <v>40398</v>
      </c>
      <c r="B105" s="1121">
        <v>22</v>
      </c>
      <c r="C105" s="1118">
        <v>4988.2433227794754</v>
      </c>
      <c r="D105" s="1118">
        <v>2514.5728062364096</v>
      </c>
      <c r="E105" s="1119">
        <v>342.64115513215557</v>
      </c>
      <c r="F105" s="1115">
        <v>1732.0934897286488</v>
      </c>
      <c r="G105" s="1116">
        <v>27448</v>
      </c>
      <c r="H105" s="1117">
        <v>980</v>
      </c>
    </row>
    <row r="106" spans="1:8" ht="21.75" hidden="1" customHeight="1" x14ac:dyDescent="0.25">
      <c r="A106" s="1124">
        <v>40429</v>
      </c>
      <c r="B106" s="1121">
        <v>21</v>
      </c>
      <c r="C106" s="1118">
        <v>5022.4022225149456</v>
      </c>
      <c r="D106" s="1118">
        <v>2518.2450421749295</v>
      </c>
      <c r="E106" s="1119">
        <v>334.51944034010921</v>
      </c>
      <c r="F106" s="1115">
        <v>1738.0269440402251</v>
      </c>
      <c r="G106" s="1116">
        <v>43286</v>
      </c>
      <c r="H106" s="1117">
        <v>1176</v>
      </c>
    </row>
    <row r="107" spans="1:8" ht="21.75" hidden="1" customHeight="1" x14ac:dyDescent="0.25">
      <c r="A107" s="1124">
        <v>40459</v>
      </c>
      <c r="B107" s="1121">
        <v>21</v>
      </c>
      <c r="C107" s="1118">
        <v>5285.4285551968696</v>
      </c>
      <c r="D107" s="1118">
        <v>2713.2079883741744</v>
      </c>
      <c r="E107" s="1119">
        <v>348.07677117991886</v>
      </c>
      <c r="F107" s="1115">
        <v>1823.9338179872177</v>
      </c>
      <c r="G107" s="1116">
        <v>51066</v>
      </c>
      <c r="H107" s="1117">
        <v>895</v>
      </c>
    </row>
    <row r="108" spans="1:8" ht="21.75" hidden="1" customHeight="1" x14ac:dyDescent="0.25">
      <c r="A108" s="1124">
        <v>40490</v>
      </c>
      <c r="B108" s="1121">
        <v>20</v>
      </c>
      <c r="C108" s="1118">
        <v>5501.1338542679714</v>
      </c>
      <c r="D108" s="1118">
        <v>2807.6990289142145</v>
      </c>
      <c r="E108" s="1119">
        <v>361.86941521596083</v>
      </c>
      <c r="F108" s="1115">
        <v>1896.7225727265977</v>
      </c>
      <c r="G108" s="1116">
        <v>45840</v>
      </c>
      <c r="H108" s="1117">
        <v>970</v>
      </c>
    </row>
    <row r="109" spans="1:8" ht="21.75" hidden="1" customHeight="1" x14ac:dyDescent="0.25">
      <c r="A109" s="1124">
        <v>40520</v>
      </c>
      <c r="B109" s="1121">
        <v>23</v>
      </c>
      <c r="C109" s="1118">
        <v>5618.3541600930466</v>
      </c>
      <c r="D109" s="1118">
        <v>2822.6191139903472</v>
      </c>
      <c r="E109" s="1119">
        <v>366.39261578827808</v>
      </c>
      <c r="F109" s="1115">
        <v>1924.7444906555879</v>
      </c>
      <c r="G109" s="1116">
        <v>24223</v>
      </c>
      <c r="H109" s="1117">
        <v>687</v>
      </c>
    </row>
    <row r="110" spans="1:8" ht="21.75" hidden="1" customHeight="1" x14ac:dyDescent="0.25">
      <c r="A110" s="1124">
        <v>40551</v>
      </c>
      <c r="B110" s="1121">
        <v>19</v>
      </c>
      <c r="C110" s="1118">
        <v>5913.2862330420758</v>
      </c>
      <c r="D110" s="1118">
        <v>3006.7265101479898</v>
      </c>
      <c r="E110" s="1119">
        <v>385.70946088370619</v>
      </c>
      <c r="F110" s="1115">
        <v>2023.8537404096467</v>
      </c>
      <c r="G110" s="1116">
        <v>63052</v>
      </c>
      <c r="H110" s="1117">
        <v>1131</v>
      </c>
    </row>
    <row r="111" spans="1:8" ht="21.75" hidden="1" customHeight="1" x14ac:dyDescent="0.25">
      <c r="A111" s="1124">
        <v>40582</v>
      </c>
      <c r="B111" s="1121">
        <v>18</v>
      </c>
      <c r="C111" s="1118">
        <v>5971.5883042516125</v>
      </c>
      <c r="D111" s="1118">
        <v>3100.530430433852</v>
      </c>
      <c r="E111" s="1119">
        <v>388.02398015466383</v>
      </c>
      <c r="F111" s="1115">
        <v>2042.9682051176185</v>
      </c>
      <c r="G111" s="1116">
        <v>36863</v>
      </c>
      <c r="H111" s="1117">
        <v>798</v>
      </c>
    </row>
    <row r="112" spans="1:8" ht="21.75" hidden="1" customHeight="1" x14ac:dyDescent="0.25">
      <c r="A112" s="1124">
        <v>40610</v>
      </c>
      <c r="B112" s="1121">
        <v>22</v>
      </c>
      <c r="C112" s="1118">
        <v>5831.1306084196221</v>
      </c>
      <c r="D112" s="1118">
        <v>3076.7769249677276</v>
      </c>
      <c r="E112" s="1119">
        <v>375.53189619666387</v>
      </c>
      <c r="F112" s="1115">
        <v>1992.36040584489</v>
      </c>
      <c r="G112" s="1116">
        <v>32668.889211363639</v>
      </c>
      <c r="H112" s="1117">
        <v>598</v>
      </c>
    </row>
    <row r="113" spans="1:8" ht="21.75" hidden="1" customHeight="1" x14ac:dyDescent="0.25">
      <c r="A113" s="1124">
        <v>40641</v>
      </c>
      <c r="B113" s="1121">
        <v>20</v>
      </c>
      <c r="C113" s="1118">
        <v>5989.9702859358367</v>
      </c>
      <c r="D113" s="1118">
        <v>3269.5195610526985</v>
      </c>
      <c r="E113" s="1119">
        <v>382.92513075988165</v>
      </c>
      <c r="F113" s="1115">
        <v>2041.4989029438213</v>
      </c>
      <c r="G113" s="1116">
        <v>30257</v>
      </c>
      <c r="H113" s="1117">
        <v>623</v>
      </c>
    </row>
    <row r="114" spans="1:8" ht="21.75" hidden="1" customHeight="1" x14ac:dyDescent="0.25">
      <c r="A114" s="1124">
        <v>40671</v>
      </c>
      <c r="B114" s="1121">
        <v>22</v>
      </c>
      <c r="C114" s="1118">
        <v>6123.3196184820754</v>
      </c>
      <c r="D114" s="1118">
        <v>3355.5446732187688</v>
      </c>
      <c r="E114" s="1119">
        <v>391.50420544999781</v>
      </c>
      <c r="F114" s="1115">
        <v>2084.7833272037842</v>
      </c>
      <c r="G114" s="1116">
        <v>52608</v>
      </c>
      <c r="H114" s="1117">
        <v>931</v>
      </c>
    </row>
    <row r="115" spans="1:8" ht="21.75" hidden="1" customHeight="1" x14ac:dyDescent="0.25">
      <c r="A115" s="1124">
        <v>40702</v>
      </c>
      <c r="B115" s="1121">
        <v>22</v>
      </c>
      <c r="C115" s="1118">
        <v>6134.9756152538139</v>
      </c>
      <c r="D115" s="1118">
        <v>3330.8548858048957</v>
      </c>
      <c r="E115" s="1119">
        <v>393.56788981559907</v>
      </c>
      <c r="F115" s="1115">
        <v>2085.3614012646781</v>
      </c>
      <c r="G115" s="1116">
        <v>34508</v>
      </c>
      <c r="H115" s="1117">
        <v>655</v>
      </c>
    </row>
    <row r="116" spans="1:8" ht="21.75" hidden="1" customHeight="1" x14ac:dyDescent="0.25">
      <c r="A116" s="1124">
        <v>40732</v>
      </c>
      <c r="B116" s="1121">
        <v>21</v>
      </c>
      <c r="C116" s="1118">
        <v>6100.5340312545441</v>
      </c>
      <c r="D116" s="1118">
        <v>3311.6270853551978</v>
      </c>
      <c r="E116" s="1119">
        <v>385.70675885352853</v>
      </c>
      <c r="F116" s="1115">
        <v>2064.2108597424194</v>
      </c>
      <c r="G116" s="1116">
        <v>34925</v>
      </c>
      <c r="H116" s="1117">
        <v>747</v>
      </c>
    </row>
    <row r="117" spans="1:8" ht="21.75" hidden="1" customHeight="1" x14ac:dyDescent="0.25">
      <c r="A117" s="1124">
        <v>40763</v>
      </c>
      <c r="B117" s="1121">
        <v>22</v>
      </c>
      <c r="C117" s="1118">
        <v>5808.8463405194743</v>
      </c>
      <c r="D117" s="1118">
        <v>3183.1998574103122</v>
      </c>
      <c r="E117" s="1119">
        <v>364.34880298524291</v>
      </c>
      <c r="F117" s="1115">
        <v>1958.5331262179209</v>
      </c>
      <c r="G117" s="1116">
        <v>53001</v>
      </c>
      <c r="H117" s="1117">
        <v>881</v>
      </c>
    </row>
    <row r="118" spans="1:8" ht="21.75" hidden="1" customHeight="1" x14ac:dyDescent="0.25">
      <c r="A118" s="1124">
        <v>40794</v>
      </c>
      <c r="B118" s="1121">
        <v>21</v>
      </c>
      <c r="C118" s="1118">
        <v>5670.9189604148805</v>
      </c>
      <c r="D118" s="1118">
        <v>3059.7972168683987</v>
      </c>
      <c r="E118" s="1119">
        <v>353.40800894684475</v>
      </c>
      <c r="F118" s="1115">
        <v>1905.4120639045841</v>
      </c>
      <c r="G118" s="1116">
        <v>28224</v>
      </c>
      <c r="H118" s="1117">
        <v>561</v>
      </c>
    </row>
    <row r="119" spans="1:8" ht="21.75" hidden="1" customHeight="1" x14ac:dyDescent="0.25">
      <c r="A119" s="1124">
        <v>40824</v>
      </c>
      <c r="B119" s="1121">
        <v>20</v>
      </c>
      <c r="C119" s="1118">
        <v>5637.5744888979953</v>
      </c>
      <c r="D119" s="1118">
        <v>2995.3269299796339</v>
      </c>
      <c r="E119" s="1119">
        <v>349.34833664543714</v>
      </c>
      <c r="F119" s="1115">
        <v>1889.8135130994874</v>
      </c>
      <c r="G119" s="1116">
        <v>134903</v>
      </c>
      <c r="H119" s="1117">
        <v>2876</v>
      </c>
    </row>
    <row r="120" spans="1:8" ht="21.75" hidden="1" customHeight="1" x14ac:dyDescent="0.25">
      <c r="A120" s="1124">
        <v>40855</v>
      </c>
      <c r="B120" s="1121">
        <v>20</v>
      </c>
      <c r="C120" s="1118">
        <v>5670.6592734865053</v>
      </c>
      <c r="D120" s="1118">
        <v>3004.8248623912759</v>
      </c>
      <c r="E120" s="1119">
        <v>351.42636680825899</v>
      </c>
      <c r="F120" s="1115">
        <v>1899.078404469974</v>
      </c>
      <c r="G120" s="1116">
        <v>203815</v>
      </c>
      <c r="H120" s="1117">
        <v>1755</v>
      </c>
    </row>
    <row r="121" spans="1:8" ht="21.75" hidden="1" customHeight="1" x14ac:dyDescent="0.25">
      <c r="A121" s="1124">
        <v>40885</v>
      </c>
      <c r="B121" s="1121">
        <v>22</v>
      </c>
      <c r="C121" s="1118">
        <v>5594.3785752621407</v>
      </c>
      <c r="D121" s="1118">
        <v>2944.5615894899115</v>
      </c>
      <c r="E121" s="1119">
        <v>344.85004846409981</v>
      </c>
      <c r="F121" s="1115">
        <v>1864.2220738195088</v>
      </c>
      <c r="G121" s="1116">
        <v>26850</v>
      </c>
      <c r="H121" s="1117">
        <v>367</v>
      </c>
    </row>
    <row r="122" spans="1:8" ht="21.75" hidden="1" customHeight="1" x14ac:dyDescent="0.25">
      <c r="A122" s="1124">
        <v>40916</v>
      </c>
      <c r="B122" s="1121">
        <v>20</v>
      </c>
      <c r="C122" s="1118">
        <v>5610.8151320798479</v>
      </c>
      <c r="D122" s="1118">
        <v>2953.8328536620202</v>
      </c>
      <c r="E122" s="1119">
        <v>346.98399905645067</v>
      </c>
      <c r="F122" s="1115">
        <v>1865.3933302329146</v>
      </c>
      <c r="G122" s="1116">
        <v>23760</v>
      </c>
      <c r="H122" s="1117">
        <v>463</v>
      </c>
    </row>
    <row r="123" spans="1:8" ht="21.75" hidden="1" customHeight="1" x14ac:dyDescent="0.25">
      <c r="A123" s="1124">
        <v>40947</v>
      </c>
      <c r="B123" s="1121">
        <v>18</v>
      </c>
      <c r="C123" s="1118">
        <v>5470.1114168408585</v>
      </c>
      <c r="D123" s="1118">
        <v>2913.2561118098797</v>
      </c>
      <c r="E123" s="1119">
        <v>340.90402923250309</v>
      </c>
      <c r="F123" s="1115">
        <v>1816.4284835109709</v>
      </c>
      <c r="G123" s="1116">
        <v>29830</v>
      </c>
      <c r="H123" s="1117">
        <v>569</v>
      </c>
    </row>
    <row r="124" spans="1:8" ht="21.75" hidden="1" customHeight="1" x14ac:dyDescent="0.25">
      <c r="A124" s="1124">
        <v>40976</v>
      </c>
      <c r="B124" s="1121">
        <v>20</v>
      </c>
      <c r="C124" s="1118">
        <v>5344.216449809076</v>
      </c>
      <c r="D124" s="1118">
        <v>2843.40224746678</v>
      </c>
      <c r="E124" s="1119">
        <v>331.90113355150743</v>
      </c>
      <c r="F124" s="1115">
        <v>1772.0401656764675</v>
      </c>
      <c r="G124" s="1116">
        <v>22808</v>
      </c>
      <c r="H124" s="1117">
        <v>587</v>
      </c>
    </row>
    <row r="125" spans="1:8" ht="21.75" hidden="1" customHeight="1" x14ac:dyDescent="0.25">
      <c r="A125" s="1124">
        <v>41007</v>
      </c>
      <c r="B125" s="1121">
        <v>21</v>
      </c>
      <c r="C125" s="1118">
        <v>5432.8290132240727</v>
      </c>
      <c r="D125" s="1118">
        <v>2876.0336849063874</v>
      </c>
      <c r="E125" s="1119">
        <v>338.76382206302799</v>
      </c>
      <c r="F125" s="1115">
        <v>1797.9146441970308</v>
      </c>
      <c r="G125" s="1116">
        <v>27694</v>
      </c>
      <c r="H125" s="1117">
        <v>444</v>
      </c>
    </row>
    <row r="126" spans="1:8" ht="21.75" hidden="1" customHeight="1" x14ac:dyDescent="0.25">
      <c r="A126" s="1124">
        <v>41030</v>
      </c>
      <c r="B126" s="1121">
        <v>22</v>
      </c>
      <c r="C126" s="1118">
        <v>5473.6417947698528</v>
      </c>
      <c r="D126" s="1118">
        <v>2864.68</v>
      </c>
      <c r="E126" s="1119">
        <v>342.88817332746271</v>
      </c>
      <c r="F126" s="1115">
        <v>1809.4602287430114</v>
      </c>
      <c r="G126" s="1116">
        <v>49260.276581363636</v>
      </c>
      <c r="H126" s="1117">
        <v>1218</v>
      </c>
    </row>
    <row r="127" spans="1:8" ht="21.75" hidden="1" customHeight="1" x14ac:dyDescent="0.25">
      <c r="A127" s="1124">
        <v>41061</v>
      </c>
      <c r="B127" s="1121">
        <v>21</v>
      </c>
      <c r="C127" s="1118">
        <v>5420.0854013313028</v>
      </c>
      <c r="D127" s="1118">
        <v>2758.76320559943</v>
      </c>
      <c r="E127" s="1119">
        <v>340.89007235984388</v>
      </c>
      <c r="F127" s="1115">
        <v>1788.7070911958654</v>
      </c>
      <c r="G127" s="1116">
        <v>27132.0045942857</v>
      </c>
      <c r="H127" s="1117">
        <v>528.29661904761906</v>
      </c>
    </row>
    <row r="128" spans="1:8" ht="21.75" hidden="1" customHeight="1" x14ac:dyDescent="0.25">
      <c r="A128" s="1124">
        <v>41091</v>
      </c>
      <c r="B128" s="1121">
        <v>22</v>
      </c>
      <c r="C128" s="1118">
        <v>5349.9797180510968</v>
      </c>
      <c r="D128" s="1118">
        <v>2662.3849025838758</v>
      </c>
      <c r="E128" s="1119">
        <v>337.62030270935105</v>
      </c>
      <c r="F128" s="1115">
        <v>1757.0258603567993</v>
      </c>
      <c r="G128" s="1116">
        <v>55150</v>
      </c>
      <c r="H128" s="1117">
        <v>835</v>
      </c>
    </row>
    <row r="129" spans="1:8" ht="21.75" hidden="1" customHeight="1" x14ac:dyDescent="0.25">
      <c r="A129" s="1124">
        <v>41122</v>
      </c>
      <c r="B129" s="1121">
        <v>21</v>
      </c>
      <c r="C129" s="1118">
        <v>5245.0794021110551</v>
      </c>
      <c r="D129" s="1119">
        <v>2639.3387503780659</v>
      </c>
      <c r="E129" s="1119">
        <v>333.33846830889098</v>
      </c>
      <c r="F129" s="1115">
        <v>1719.9610192639136</v>
      </c>
      <c r="G129" s="1116">
        <v>44271</v>
      </c>
      <c r="H129" s="1117">
        <v>897</v>
      </c>
    </row>
    <row r="130" spans="1:8" ht="21.75" hidden="1" customHeight="1" x14ac:dyDescent="0.25">
      <c r="A130" s="1124">
        <v>41153</v>
      </c>
      <c r="B130" s="1121">
        <v>19</v>
      </c>
      <c r="C130" s="1118">
        <v>5192.6105554554606</v>
      </c>
      <c r="D130" s="1118">
        <v>2641.6586168231688</v>
      </c>
      <c r="E130" s="1119">
        <v>330.92570796411428</v>
      </c>
      <c r="F130" s="1115">
        <v>1702.112424445781</v>
      </c>
      <c r="G130" s="1116">
        <v>48290</v>
      </c>
      <c r="H130" s="1117">
        <v>1046</v>
      </c>
    </row>
    <row r="131" spans="1:8" ht="21.75" hidden="1" customHeight="1" x14ac:dyDescent="0.25">
      <c r="A131" s="1124">
        <v>41183</v>
      </c>
      <c r="B131" s="1121">
        <v>23</v>
      </c>
      <c r="C131" s="1118">
        <v>5167.6407259096486</v>
      </c>
      <c r="D131" s="1118">
        <v>2596.9531537295984</v>
      </c>
      <c r="E131" s="1119">
        <v>326.87429115643334</v>
      </c>
      <c r="F131" s="1115">
        <v>1692.5891542268419</v>
      </c>
      <c r="G131" s="1116">
        <v>42041</v>
      </c>
      <c r="H131" s="1117">
        <v>1208</v>
      </c>
    </row>
    <row r="132" spans="1:8" ht="21.75" hidden="1" customHeight="1" x14ac:dyDescent="0.25">
      <c r="A132" s="1124">
        <v>41214</v>
      </c>
      <c r="B132" s="1121">
        <v>20</v>
      </c>
      <c r="C132" s="1118">
        <v>5111.2919006366801</v>
      </c>
      <c r="D132" s="1118">
        <v>2552.5462217573104</v>
      </c>
      <c r="E132" s="1119">
        <v>320.88367861160424</v>
      </c>
      <c r="F132" s="1115">
        <v>1663.6266381723792</v>
      </c>
      <c r="G132" s="1116">
        <v>43271</v>
      </c>
      <c r="H132" s="1117">
        <v>2242</v>
      </c>
    </row>
    <row r="133" spans="1:8" ht="21.75" hidden="1" customHeight="1" x14ac:dyDescent="0.25">
      <c r="A133" s="1124">
        <v>41244</v>
      </c>
      <c r="B133" s="1121">
        <v>20</v>
      </c>
      <c r="C133" s="1118">
        <v>5289.9115873023793</v>
      </c>
      <c r="D133" s="1118">
        <v>2678.9063357086279</v>
      </c>
      <c r="E133" s="1119">
        <v>333.15411350648162</v>
      </c>
      <c r="F133" s="1115">
        <v>1710.9982147528208</v>
      </c>
      <c r="G133" s="1116">
        <v>43266</v>
      </c>
      <c r="H133" s="1117">
        <v>976</v>
      </c>
    </row>
    <row r="134" spans="1:8" ht="21.75" hidden="1" customHeight="1" x14ac:dyDescent="0.25">
      <c r="A134" s="1124">
        <v>41275</v>
      </c>
      <c r="B134" s="1121">
        <v>21</v>
      </c>
      <c r="C134" s="1118">
        <v>5491.2625203959324</v>
      </c>
      <c r="D134" s="1118">
        <v>2797.8274260708181</v>
      </c>
      <c r="E134" s="1119">
        <v>347.03893506091526</v>
      </c>
      <c r="F134" s="1115">
        <v>1771.9293336032008</v>
      </c>
      <c r="G134" s="1116">
        <v>50325</v>
      </c>
      <c r="H134" s="1117">
        <v>1480</v>
      </c>
    </row>
    <row r="135" spans="1:8" ht="21.75" hidden="1" customHeight="1" x14ac:dyDescent="0.25">
      <c r="A135" s="1124">
        <v>41306</v>
      </c>
      <c r="B135" s="1121">
        <v>19</v>
      </c>
      <c r="C135" s="1118">
        <v>5711.7698208890888</v>
      </c>
      <c r="D135" s="1118">
        <v>2913.3728545294202</v>
      </c>
      <c r="E135" s="1119">
        <v>361.36561988269057</v>
      </c>
      <c r="F135" s="1115">
        <v>1842.5341962184448</v>
      </c>
      <c r="G135" s="1116">
        <v>56805</v>
      </c>
      <c r="H135" s="1117">
        <v>1454</v>
      </c>
    </row>
    <row r="136" spans="1:8" ht="21.75" hidden="1" customHeight="1" x14ac:dyDescent="0.25">
      <c r="A136" s="1124">
        <v>41334</v>
      </c>
      <c r="B136" s="1121">
        <v>20</v>
      </c>
      <c r="C136" s="1118">
        <v>5905.6085627081156</v>
      </c>
      <c r="D136" s="1118">
        <v>2970.1544057385718</v>
      </c>
      <c r="E136" s="1119">
        <v>378.60650682257977</v>
      </c>
      <c r="F136" s="1115">
        <v>1903.5645159361095</v>
      </c>
      <c r="G136" s="1116">
        <v>44332</v>
      </c>
      <c r="H136" s="1117">
        <v>6979</v>
      </c>
    </row>
    <row r="137" spans="1:8" ht="21.75" hidden="1" customHeight="1" x14ac:dyDescent="0.25">
      <c r="A137" s="1124">
        <v>41365</v>
      </c>
      <c r="B137" s="1121">
        <v>20</v>
      </c>
      <c r="C137" s="1118">
        <v>5925.8694118838303</v>
      </c>
      <c r="D137" s="1118">
        <v>2977.7162584739845</v>
      </c>
      <c r="E137" s="1119">
        <v>379.77221068014592</v>
      </c>
      <c r="F137" s="1115">
        <v>1909.18382824572</v>
      </c>
      <c r="G137" s="1116">
        <v>23747</v>
      </c>
      <c r="H137" s="1117">
        <v>7035</v>
      </c>
    </row>
    <row r="138" spans="1:8" ht="21.75" hidden="1" customHeight="1" x14ac:dyDescent="0.25">
      <c r="A138" s="1125">
        <v>41395</v>
      </c>
      <c r="B138" s="1121">
        <v>22</v>
      </c>
      <c r="C138" s="1118">
        <v>6035.6893429399342</v>
      </c>
      <c r="D138" s="1118">
        <v>3022.7819214621345</v>
      </c>
      <c r="E138" s="1119">
        <v>384.92912600965792</v>
      </c>
      <c r="F138" s="1115">
        <v>1943.3664041456955</v>
      </c>
      <c r="G138" s="1116">
        <v>34240</v>
      </c>
      <c r="H138" s="1117">
        <v>5315</v>
      </c>
    </row>
    <row r="139" spans="1:8" ht="21.75" hidden="1" customHeight="1" x14ac:dyDescent="0.25">
      <c r="A139" s="1125">
        <v>41426</v>
      </c>
      <c r="B139" s="1121">
        <v>20</v>
      </c>
      <c r="C139" s="1118">
        <v>6003.8818344144211</v>
      </c>
      <c r="D139" s="1118">
        <v>3019.4429969149505</v>
      </c>
      <c r="E139" s="1119">
        <v>379.205154828746</v>
      </c>
      <c r="F139" s="1115">
        <v>1929.9368160751917</v>
      </c>
      <c r="G139" s="1116">
        <v>49521</v>
      </c>
      <c r="H139" s="1117">
        <v>13235</v>
      </c>
    </row>
    <row r="140" spans="1:8" ht="21.75" hidden="1" customHeight="1" x14ac:dyDescent="0.25">
      <c r="A140" s="1125">
        <v>41456</v>
      </c>
      <c r="B140" s="1121">
        <v>23</v>
      </c>
      <c r="C140" s="1118">
        <v>5861.2335306335744</v>
      </c>
      <c r="D140" s="1118">
        <v>2932.1836157815283</v>
      </c>
      <c r="E140" s="1119">
        <v>365.89100458220588</v>
      </c>
      <c r="F140" s="1115">
        <v>1873.6728068604425</v>
      </c>
      <c r="G140" s="1116">
        <v>20939</v>
      </c>
      <c r="H140" s="1117">
        <v>2425</v>
      </c>
    </row>
    <row r="141" spans="1:8" ht="21.75" hidden="1" customHeight="1" x14ac:dyDescent="0.25">
      <c r="A141" s="1126">
        <v>41487</v>
      </c>
      <c r="B141" s="1127">
        <v>21</v>
      </c>
      <c r="C141" s="1128">
        <v>5938.6437072263843</v>
      </c>
      <c r="D141" s="1128">
        <v>2987.154768060127</v>
      </c>
      <c r="E141" s="1129">
        <v>371.43416315744048</v>
      </c>
      <c r="F141" s="1130">
        <v>1894.1986776730573</v>
      </c>
      <c r="G141" s="1131">
        <v>35688.769018571402</v>
      </c>
      <c r="H141" s="1132">
        <v>11766.444761904801</v>
      </c>
    </row>
    <row r="142" spans="1:8" ht="21" hidden="1" customHeight="1" x14ac:dyDescent="0.25">
      <c r="A142" s="1125">
        <v>41518</v>
      </c>
      <c r="B142" s="1121">
        <v>20</v>
      </c>
      <c r="C142" s="1118">
        <v>6135.9122365628855</v>
      </c>
      <c r="D142" s="1118">
        <v>3089.75435174942</v>
      </c>
      <c r="E142" s="1119">
        <v>378.95210710928052</v>
      </c>
      <c r="F142" s="1115">
        <v>1949.1574629356851</v>
      </c>
      <c r="G142" s="1116">
        <v>45673.182169500004</v>
      </c>
      <c r="H142" s="1117">
        <v>15597.3014</v>
      </c>
    </row>
    <row r="143" spans="1:8" ht="21" hidden="1" customHeight="1" x14ac:dyDescent="0.25">
      <c r="A143" s="1125">
        <v>41548</v>
      </c>
      <c r="B143" s="1121">
        <v>23</v>
      </c>
      <c r="C143" s="1118">
        <v>6263.9843439559036</v>
      </c>
      <c r="D143" s="1118">
        <v>3209.972628184551</v>
      </c>
      <c r="E143" s="1119">
        <v>388.04733826287656</v>
      </c>
      <c r="F143" s="1115">
        <v>1984.2677177535472</v>
      </c>
      <c r="G143" s="1131">
        <v>71113.644136521732</v>
      </c>
      <c r="H143" s="1132">
        <v>8909.6984347826092</v>
      </c>
    </row>
    <row r="144" spans="1:8" ht="21" hidden="1" customHeight="1" x14ac:dyDescent="0.25">
      <c r="A144" s="1125">
        <v>41579</v>
      </c>
      <c r="B144" s="1121">
        <v>23</v>
      </c>
      <c r="C144" s="1118">
        <v>6435.1746965896145</v>
      </c>
      <c r="D144" s="1118">
        <v>3276.4817615889151</v>
      </c>
      <c r="E144" s="1119">
        <v>397.34544073953288</v>
      </c>
      <c r="F144" s="1115">
        <v>2036.8240879558823</v>
      </c>
      <c r="G144" s="1131">
        <v>32633.431793500007</v>
      </c>
      <c r="H144" s="1132">
        <v>3966.7009500000004</v>
      </c>
    </row>
    <row r="145" spans="1:8" ht="21" hidden="1" customHeight="1" x14ac:dyDescent="0.25">
      <c r="A145" s="1125">
        <v>41609</v>
      </c>
      <c r="B145" s="1121">
        <v>21</v>
      </c>
      <c r="C145" s="1118">
        <v>6565.9314861770808</v>
      </c>
      <c r="D145" s="1118">
        <v>3365.3160475398963</v>
      </c>
      <c r="E145" s="1119">
        <v>401.65649020014359</v>
      </c>
      <c r="F145" s="1115">
        <v>2064.8483022954238</v>
      </c>
      <c r="G145" s="1131">
        <v>41835.919750952402</v>
      </c>
      <c r="H145" s="1132">
        <v>5609.1432380952401</v>
      </c>
    </row>
    <row r="146" spans="1:8" ht="21" hidden="1" customHeight="1" x14ac:dyDescent="0.25">
      <c r="A146" s="1125">
        <v>41640</v>
      </c>
      <c r="B146" s="1121">
        <v>19</v>
      </c>
      <c r="C146" s="1118">
        <v>6752.2293580895366</v>
      </c>
      <c r="D146" s="1118">
        <v>3464.2036812287797</v>
      </c>
      <c r="E146" s="1119">
        <v>407.15387740249116</v>
      </c>
      <c r="F146" s="1115">
        <v>2119.8054832397761</v>
      </c>
      <c r="G146" s="1131">
        <v>58767.026706315803</v>
      </c>
      <c r="H146" s="1132">
        <v>9147.1905789473713</v>
      </c>
    </row>
    <row r="147" spans="1:8" ht="21" hidden="1" customHeight="1" x14ac:dyDescent="0.25">
      <c r="A147" s="1125">
        <v>41671</v>
      </c>
      <c r="B147" s="1121">
        <v>18</v>
      </c>
      <c r="C147" s="1118">
        <v>6622.5085866794834</v>
      </c>
      <c r="D147" s="1118">
        <v>3395.5105736274477</v>
      </c>
      <c r="E147" s="1119">
        <v>399.92717494601004</v>
      </c>
      <c r="F147" s="1115">
        <v>2078.3765063013252</v>
      </c>
      <c r="G147" s="1131">
        <v>51213.340688333301</v>
      </c>
      <c r="H147" s="1132">
        <v>6046.6841111111098</v>
      </c>
    </row>
    <row r="148" spans="1:8" ht="21" hidden="1" customHeight="1" x14ac:dyDescent="0.25">
      <c r="A148" s="1125">
        <v>41699</v>
      </c>
      <c r="B148" s="1121">
        <v>19</v>
      </c>
      <c r="C148" s="1118">
        <v>6610.4170439451073</v>
      </c>
      <c r="D148" s="1118">
        <v>3406.4342368498687</v>
      </c>
      <c r="E148" s="1119">
        <v>402.2470838394197</v>
      </c>
      <c r="F148" s="1115">
        <v>2073.2155678745858</v>
      </c>
      <c r="G148" s="1131">
        <v>82767.679326315789</v>
      </c>
      <c r="H148" s="1132">
        <v>8674.0475263157896</v>
      </c>
    </row>
    <row r="149" spans="1:8" ht="21" hidden="1" customHeight="1" x14ac:dyDescent="0.25">
      <c r="A149" s="1125">
        <v>41730</v>
      </c>
      <c r="B149" s="1121">
        <v>22</v>
      </c>
      <c r="C149" s="1118">
        <v>6677.2</v>
      </c>
      <c r="D149" s="1118">
        <v>3445.81</v>
      </c>
      <c r="E149" s="1119">
        <v>406.44</v>
      </c>
      <c r="F149" s="1115">
        <v>2089.04</v>
      </c>
      <c r="G149" s="1131">
        <v>47264.600630000001</v>
      </c>
      <c r="H149" s="1132">
        <v>8115.54864</v>
      </c>
    </row>
    <row r="150" spans="1:8" ht="21" hidden="1" customHeight="1" x14ac:dyDescent="0.25">
      <c r="A150" s="1125">
        <v>41760</v>
      </c>
      <c r="B150" s="1121">
        <v>21</v>
      </c>
      <c r="C150" s="1118">
        <v>6583.58</v>
      </c>
      <c r="D150" s="1118">
        <v>3395.9570834660444</v>
      </c>
      <c r="E150" s="1119">
        <v>402.65869764358536</v>
      </c>
      <c r="F150" s="1115">
        <v>2056.1273025810301</v>
      </c>
      <c r="G150" s="1131">
        <v>69349.756773333298</v>
      </c>
      <c r="H150" s="1132">
        <v>19624.936047619001</v>
      </c>
    </row>
    <row r="151" spans="1:8" ht="21" hidden="1" customHeight="1" x14ac:dyDescent="0.25">
      <c r="A151" s="1125">
        <v>41791</v>
      </c>
      <c r="B151" s="1121">
        <v>21</v>
      </c>
      <c r="C151" s="1118">
        <v>6680.5379999999996</v>
      </c>
      <c r="D151" s="1118">
        <v>3422.55</v>
      </c>
      <c r="E151" s="1119">
        <v>403.45600000000002</v>
      </c>
      <c r="F151" s="1115">
        <v>2078.529</v>
      </c>
      <c r="G151" s="1131">
        <v>117258.61</v>
      </c>
      <c r="H151" s="1132">
        <v>12715.77</v>
      </c>
    </row>
    <row r="152" spans="1:8" ht="21" hidden="1" customHeight="1" x14ac:dyDescent="0.25">
      <c r="A152" s="1125">
        <v>41821</v>
      </c>
      <c r="B152" s="1121">
        <v>22</v>
      </c>
      <c r="C152" s="1118">
        <v>6721.4557813452557</v>
      </c>
      <c r="D152" s="1118">
        <v>3438.4133489568339</v>
      </c>
      <c r="E152" s="1119">
        <v>401.17550313104226</v>
      </c>
      <c r="F152" s="1115">
        <v>2081.9618208644174</v>
      </c>
      <c r="G152" s="1131">
        <v>41509</v>
      </c>
      <c r="H152" s="1132">
        <v>9324.2000000000007</v>
      </c>
    </row>
    <row r="153" spans="1:8" ht="21" hidden="1" customHeight="1" x14ac:dyDescent="0.25">
      <c r="A153" s="1125">
        <v>41852</v>
      </c>
      <c r="B153" s="1121">
        <v>20</v>
      </c>
      <c r="C153" s="1118">
        <v>6815.1202922883949</v>
      </c>
      <c r="D153" s="1118">
        <v>3462.3438620628026</v>
      </c>
      <c r="E153" s="1119">
        <v>402.96856859730644</v>
      </c>
      <c r="F153" s="1115">
        <v>2106.1361546997364</v>
      </c>
      <c r="G153" s="1131">
        <v>59273.479044</v>
      </c>
      <c r="H153" s="1132">
        <v>13539.874400000001</v>
      </c>
    </row>
    <row r="154" spans="1:8" ht="21" hidden="1" customHeight="1" x14ac:dyDescent="0.25">
      <c r="A154" s="1125">
        <v>41883</v>
      </c>
      <c r="B154" s="1121">
        <v>22</v>
      </c>
      <c r="C154" s="1118">
        <v>6890.44</v>
      </c>
      <c r="D154" s="1118">
        <v>3444.61</v>
      </c>
      <c r="E154" s="1119">
        <v>401.94</v>
      </c>
      <c r="F154" s="1115">
        <v>2124.36</v>
      </c>
      <c r="G154" s="1131">
        <v>62786.5</v>
      </c>
      <c r="H154" s="1132">
        <v>10950.7</v>
      </c>
    </row>
    <row r="155" spans="1:8" ht="21" hidden="1" customHeight="1" x14ac:dyDescent="0.25">
      <c r="A155" s="1125">
        <v>41913</v>
      </c>
      <c r="B155" s="1121">
        <v>22</v>
      </c>
      <c r="C155" s="1118">
        <v>6964.3925702940796</v>
      </c>
      <c r="D155" s="1118">
        <v>3453.8254306361519</v>
      </c>
      <c r="E155" s="1119">
        <v>405.4765654159288</v>
      </c>
      <c r="F155" s="1115">
        <v>2145.0724929504572</v>
      </c>
      <c r="G155" s="1131">
        <v>69451.899999999994</v>
      </c>
      <c r="H155" s="1132">
        <v>8562</v>
      </c>
    </row>
    <row r="156" spans="1:8" ht="21" hidden="1" customHeight="1" x14ac:dyDescent="0.25">
      <c r="A156" s="1125">
        <v>41944</v>
      </c>
      <c r="B156" s="1121">
        <v>20</v>
      </c>
      <c r="C156" s="1118">
        <v>6838.1</v>
      </c>
      <c r="D156" s="1118">
        <v>3373.62</v>
      </c>
      <c r="E156" s="1119">
        <v>397.18</v>
      </c>
      <c r="F156" s="1115">
        <v>2105.4699999999998</v>
      </c>
      <c r="G156" s="1131">
        <v>98178.6</v>
      </c>
      <c r="H156" s="1132">
        <v>14092.4</v>
      </c>
    </row>
    <row r="157" spans="1:8" ht="21" hidden="1" customHeight="1" x14ac:dyDescent="0.25">
      <c r="A157" s="1125">
        <v>41974</v>
      </c>
      <c r="B157" s="1121">
        <v>21</v>
      </c>
      <c r="C157" s="1118">
        <v>6805.1104826814344</v>
      </c>
      <c r="D157" s="1118">
        <v>3344.9890173461076</v>
      </c>
      <c r="E157" s="1119">
        <v>389.40542403285434</v>
      </c>
      <c r="F157" s="1115">
        <v>2081.5829036052701</v>
      </c>
      <c r="G157" s="1131">
        <v>47971.6</v>
      </c>
      <c r="H157" s="1132">
        <v>5928.4</v>
      </c>
    </row>
    <row r="158" spans="1:8" ht="21" hidden="1" customHeight="1" x14ac:dyDescent="0.25">
      <c r="A158" s="1125">
        <v>42005</v>
      </c>
      <c r="B158" s="1121">
        <v>20</v>
      </c>
      <c r="C158" s="1118">
        <v>6681.657434461149</v>
      </c>
      <c r="D158" s="1118">
        <v>3214.8859725586567</v>
      </c>
      <c r="E158" s="1119">
        <v>378.71998498982123</v>
      </c>
      <c r="F158" s="1115">
        <v>2038.2797993041488</v>
      </c>
      <c r="G158" s="1131">
        <v>48166</v>
      </c>
      <c r="H158" s="1132">
        <v>6767</v>
      </c>
    </row>
    <row r="159" spans="1:8" ht="21" hidden="1" customHeight="1" x14ac:dyDescent="0.25">
      <c r="A159" s="1125">
        <v>42036</v>
      </c>
      <c r="B159" s="1121">
        <v>17</v>
      </c>
      <c r="C159" s="1118">
        <v>6564.078402524935</v>
      </c>
      <c r="D159" s="1118">
        <v>3094.8093036255532</v>
      </c>
      <c r="E159" s="1119">
        <v>374.60187170787367</v>
      </c>
      <c r="F159" s="1115">
        <v>2001.8371655006936</v>
      </c>
      <c r="G159" s="1131">
        <v>130776.954814706</v>
      </c>
      <c r="H159" s="1132">
        <v>13270.4126470588</v>
      </c>
    </row>
    <row r="160" spans="1:8" ht="21" hidden="1" customHeight="1" x14ac:dyDescent="0.25">
      <c r="A160" s="1125">
        <v>42064</v>
      </c>
      <c r="B160" s="1121">
        <v>21</v>
      </c>
      <c r="C160" s="1118">
        <v>6510.4605770226863</v>
      </c>
      <c r="D160" s="1118">
        <v>2860.4329038230271</v>
      </c>
      <c r="E160" s="1119">
        <v>375.28144438807476</v>
      </c>
      <c r="F160" s="1115">
        <v>1983.7651045301907</v>
      </c>
      <c r="G160" s="1131">
        <v>79890.772992857092</v>
      </c>
      <c r="H160" s="1132">
        <v>7958.0534285714302</v>
      </c>
    </row>
    <row r="161" spans="1:8" ht="21" hidden="1" customHeight="1" x14ac:dyDescent="0.25">
      <c r="A161" s="1125">
        <v>42095</v>
      </c>
      <c r="B161" s="1121">
        <v>22</v>
      </c>
      <c r="C161" s="1118">
        <v>6419.0132062999264</v>
      </c>
      <c r="D161" s="1118">
        <v>2755.1640692944438</v>
      </c>
      <c r="E161" s="1119">
        <v>370.31480636977938</v>
      </c>
      <c r="F161" s="1115">
        <v>1953.2978949349672</v>
      </c>
      <c r="G161" s="1131">
        <v>108403.788288636</v>
      </c>
      <c r="H161" s="1132">
        <v>36459.9070454545</v>
      </c>
    </row>
    <row r="162" spans="1:8" ht="21" hidden="1" customHeight="1" x14ac:dyDescent="0.25">
      <c r="A162" s="1125">
        <v>42125</v>
      </c>
      <c r="B162" s="1121">
        <v>20</v>
      </c>
      <c r="C162" s="1118">
        <v>6450.478482469548</v>
      </c>
      <c r="D162" s="1118">
        <v>2851.1677596533727</v>
      </c>
      <c r="E162" s="1119">
        <v>372.54924064363382</v>
      </c>
      <c r="F162" s="1115">
        <v>1960.1243177372751</v>
      </c>
      <c r="G162" s="1131">
        <v>139535.71224700002</v>
      </c>
      <c r="H162" s="1132">
        <v>48918.567750000002</v>
      </c>
    </row>
    <row r="163" spans="1:8" ht="21" hidden="1" customHeight="1" x14ac:dyDescent="0.25">
      <c r="A163" s="1125">
        <v>42156</v>
      </c>
      <c r="B163" s="1121">
        <v>22</v>
      </c>
      <c r="C163" s="1118">
        <v>6525.6866478424863</v>
      </c>
      <c r="D163" s="1118">
        <v>2870.9921802035224</v>
      </c>
      <c r="E163" s="1119">
        <v>376.4666297962583</v>
      </c>
      <c r="F163" s="1115">
        <v>1975.572525682066</v>
      </c>
      <c r="G163" s="1131">
        <v>57802.550962727299</v>
      </c>
      <c r="H163" s="1132">
        <v>21735.266</v>
      </c>
    </row>
    <row r="164" spans="1:8" ht="21" hidden="1" customHeight="1" x14ac:dyDescent="0.25">
      <c r="A164" s="1125">
        <v>42186</v>
      </c>
      <c r="B164" s="1121">
        <v>23</v>
      </c>
      <c r="C164" s="1118">
        <v>6516.2301700960934</v>
      </c>
      <c r="D164" s="1118">
        <v>2845.1468618665826</v>
      </c>
      <c r="E164" s="1119">
        <v>373.69061981631603</v>
      </c>
      <c r="F164" s="1115">
        <v>1960.7232310253328</v>
      </c>
      <c r="G164" s="1131">
        <v>41150.161211739098</v>
      </c>
      <c r="H164" s="1132">
        <v>11376.320644347799</v>
      </c>
    </row>
    <row r="165" spans="1:8" ht="21" hidden="1" customHeight="1" x14ac:dyDescent="0.25">
      <c r="A165" s="1133">
        <v>42217</v>
      </c>
      <c r="B165" s="1134">
        <v>21</v>
      </c>
      <c r="C165" s="1135">
        <v>6533.5810239087223</v>
      </c>
      <c r="D165" s="1135">
        <v>2866.0495855963864</v>
      </c>
      <c r="E165" s="1136">
        <v>375.33617422018608</v>
      </c>
      <c r="F165" s="1137">
        <v>1960.9326536251258</v>
      </c>
      <c r="G165" s="1138">
        <v>53471.605172857206</v>
      </c>
      <c r="H165" s="1139">
        <v>14573.8962380952</v>
      </c>
    </row>
    <row r="166" spans="1:8" ht="21" hidden="1" customHeight="1" x14ac:dyDescent="0.25">
      <c r="A166" s="1133">
        <v>42248</v>
      </c>
      <c r="B166" s="1134">
        <v>21</v>
      </c>
      <c r="C166" s="1135">
        <v>6425.36</v>
      </c>
      <c r="D166" s="1135">
        <v>2815.07</v>
      </c>
      <c r="E166" s="1136">
        <v>367.18</v>
      </c>
      <c r="F166" s="1137">
        <v>1925.62</v>
      </c>
      <c r="G166" s="1138">
        <v>55953</v>
      </c>
      <c r="H166" s="1139">
        <v>8508.7999999999993</v>
      </c>
    </row>
    <row r="167" spans="1:8" ht="21" hidden="1" customHeight="1" x14ac:dyDescent="0.25">
      <c r="A167" s="1133">
        <v>42278</v>
      </c>
      <c r="B167" s="1134">
        <v>22</v>
      </c>
      <c r="C167" s="1135">
        <v>6295.1396327107741</v>
      </c>
      <c r="D167" s="1135">
        <v>2738.7714621928135</v>
      </c>
      <c r="E167" s="1136">
        <v>360.6477508563475</v>
      </c>
      <c r="F167" s="1137">
        <v>1885.5750136794466</v>
      </c>
      <c r="G167" s="1138">
        <v>54226.515322272702</v>
      </c>
      <c r="H167" s="1139">
        <v>8573.1904545454599</v>
      </c>
    </row>
    <row r="168" spans="1:8" ht="21" hidden="1" customHeight="1" x14ac:dyDescent="0.25">
      <c r="A168" s="1133">
        <v>42309</v>
      </c>
      <c r="B168" s="1134">
        <v>19</v>
      </c>
      <c r="C168" s="1135">
        <v>6184.9426333006541</v>
      </c>
      <c r="D168" s="1135">
        <v>2642.8544555248682</v>
      </c>
      <c r="E168" s="1136">
        <v>354.53902304180872</v>
      </c>
      <c r="F168" s="1137">
        <v>1845.4210097033026</v>
      </c>
      <c r="G168" s="1138">
        <v>36971.379974736803</v>
      </c>
      <c r="H168" s="1139">
        <v>6275.5189473684195</v>
      </c>
    </row>
    <row r="169" spans="1:8" ht="21" hidden="1" customHeight="1" x14ac:dyDescent="0.25">
      <c r="A169" s="1133">
        <v>42339</v>
      </c>
      <c r="B169" s="1134">
        <v>22</v>
      </c>
      <c r="C169" s="1135">
        <v>6083.09</v>
      </c>
      <c r="D169" s="1135">
        <v>2614.83</v>
      </c>
      <c r="E169" s="1136">
        <v>346.23</v>
      </c>
      <c r="F169" s="1137">
        <v>1806.85</v>
      </c>
      <c r="G169" s="1138">
        <v>67301</v>
      </c>
      <c r="H169" s="1139">
        <v>8244.4</v>
      </c>
    </row>
    <row r="170" spans="1:8" ht="21" hidden="1" customHeight="1" x14ac:dyDescent="0.25">
      <c r="A170" s="1133">
        <v>42370</v>
      </c>
      <c r="B170" s="1134">
        <v>20</v>
      </c>
      <c r="C170" s="1135">
        <v>6117.64</v>
      </c>
      <c r="D170" s="1135">
        <v>2624.64</v>
      </c>
      <c r="E170" s="1136">
        <v>346.55</v>
      </c>
      <c r="F170" s="1137">
        <v>1811.16</v>
      </c>
      <c r="G170" s="1138">
        <v>29713.19</v>
      </c>
      <c r="H170" s="1139">
        <v>9980</v>
      </c>
    </row>
    <row r="171" spans="1:8" ht="21" hidden="1" customHeight="1" x14ac:dyDescent="0.25">
      <c r="A171" s="1133">
        <v>42401</v>
      </c>
      <c r="B171" s="1134">
        <v>19</v>
      </c>
      <c r="C171" s="1135">
        <v>6214.43</v>
      </c>
      <c r="D171" s="1135">
        <v>2691.21</v>
      </c>
      <c r="E171" s="1136">
        <v>352.31</v>
      </c>
      <c r="F171" s="1137">
        <v>1836.75</v>
      </c>
      <c r="G171" s="1138">
        <v>140425</v>
      </c>
      <c r="H171" s="1139">
        <v>12493.58</v>
      </c>
    </row>
    <row r="172" spans="1:8" ht="21" hidden="1" customHeight="1" x14ac:dyDescent="0.25">
      <c r="A172" s="1133">
        <v>42430</v>
      </c>
      <c r="B172" s="1134">
        <v>22</v>
      </c>
      <c r="C172" s="1135">
        <v>6103.72</v>
      </c>
      <c r="D172" s="1135">
        <v>2646.85</v>
      </c>
      <c r="E172" s="1136">
        <v>346.47</v>
      </c>
      <c r="F172" s="1137">
        <v>1802.4680000000001</v>
      </c>
      <c r="G172" s="1138">
        <v>39994.080000000002</v>
      </c>
      <c r="H172" s="1139">
        <v>7685.95</v>
      </c>
    </row>
    <row r="173" spans="1:8" ht="21" hidden="1" customHeight="1" x14ac:dyDescent="0.25">
      <c r="A173" s="1133">
        <v>42461</v>
      </c>
      <c r="B173" s="1134">
        <v>20</v>
      </c>
      <c r="C173" s="1135">
        <v>6038.81</v>
      </c>
      <c r="D173" s="1135">
        <v>2640.2080000000001</v>
      </c>
      <c r="E173" s="1136">
        <v>341.59</v>
      </c>
      <c r="F173" s="1137">
        <v>1781.14</v>
      </c>
      <c r="G173" s="1138">
        <v>45744.063000000002</v>
      </c>
      <c r="H173" s="1139">
        <v>6072.5820000000003</v>
      </c>
    </row>
    <row r="174" spans="1:8" ht="21" hidden="1" customHeight="1" x14ac:dyDescent="0.25">
      <c r="A174" s="1133">
        <v>42491</v>
      </c>
      <c r="B174" s="1134">
        <v>22</v>
      </c>
      <c r="C174" s="1135">
        <v>5998.88</v>
      </c>
      <c r="D174" s="1135">
        <v>2609.19</v>
      </c>
      <c r="E174" s="1136">
        <v>340.07</v>
      </c>
      <c r="F174" s="1137">
        <v>1767.24</v>
      </c>
      <c r="G174" s="1138">
        <v>25520.799999999999</v>
      </c>
      <c r="H174" s="1139">
        <v>6134.76</v>
      </c>
    </row>
    <row r="175" spans="1:8" ht="21" hidden="1" customHeight="1" x14ac:dyDescent="0.25">
      <c r="A175" s="1133">
        <v>42522</v>
      </c>
      <c r="B175" s="1134">
        <v>22</v>
      </c>
      <c r="C175" s="1135">
        <v>5973.3557385919557</v>
      </c>
      <c r="D175" s="1135">
        <v>2580.4849517961161</v>
      </c>
      <c r="E175" s="1136">
        <v>338.41860565395456</v>
      </c>
      <c r="F175" s="1137">
        <v>1752.6125805593824</v>
      </c>
      <c r="G175" s="1138">
        <v>37633.819876363596</v>
      </c>
      <c r="H175" s="1139">
        <v>6851.3916818181797</v>
      </c>
    </row>
    <row r="176" spans="1:8" ht="21" hidden="1" customHeight="1" x14ac:dyDescent="0.25">
      <c r="A176" s="1133">
        <v>42552</v>
      </c>
      <c r="B176" s="1134">
        <v>20</v>
      </c>
      <c r="C176" s="1135">
        <v>6020.0669872535145</v>
      </c>
      <c r="D176" s="1135">
        <v>2593.7581454693714</v>
      </c>
      <c r="E176" s="1136">
        <v>338.80969407279861</v>
      </c>
      <c r="F176" s="1137">
        <v>1755.8751983445011</v>
      </c>
      <c r="G176" s="1138">
        <v>48983.685571999995</v>
      </c>
      <c r="H176" s="1139">
        <v>10644.153400000001</v>
      </c>
    </row>
    <row r="177" spans="1:8" ht="21" hidden="1" customHeight="1" x14ac:dyDescent="0.25">
      <c r="A177" s="1133">
        <v>42583</v>
      </c>
      <c r="B177" s="1134">
        <v>22</v>
      </c>
      <c r="C177" s="1135">
        <v>6259.26</v>
      </c>
      <c r="D177" s="1135">
        <v>2718.5</v>
      </c>
      <c r="E177" s="1136">
        <v>348.74</v>
      </c>
      <c r="F177" s="1137">
        <v>1820.27</v>
      </c>
      <c r="G177" s="1138">
        <v>46549</v>
      </c>
      <c r="H177" s="1139">
        <v>10273</v>
      </c>
    </row>
    <row r="178" spans="1:8" ht="21" hidden="1" customHeight="1" x14ac:dyDescent="0.25">
      <c r="A178" s="1133">
        <v>42614</v>
      </c>
      <c r="B178" s="1134">
        <v>21</v>
      </c>
      <c r="C178" s="1135">
        <v>6230.13</v>
      </c>
      <c r="D178" s="1135">
        <v>2714.59</v>
      </c>
      <c r="E178" s="1136">
        <v>345.23</v>
      </c>
      <c r="F178" s="1137">
        <v>1809.04</v>
      </c>
      <c r="G178" s="1138">
        <v>45542</v>
      </c>
      <c r="H178" s="1139">
        <v>9325</v>
      </c>
    </row>
    <row r="179" spans="1:8" ht="21" hidden="1" customHeight="1" x14ac:dyDescent="0.25">
      <c r="A179" s="1133">
        <v>42644</v>
      </c>
      <c r="B179" s="1134">
        <v>21</v>
      </c>
      <c r="C179" s="1135">
        <v>6292.5568537147537</v>
      </c>
      <c r="D179" s="1135">
        <v>2724.5055904065857</v>
      </c>
      <c r="E179" s="1136">
        <v>349.11056742217175</v>
      </c>
      <c r="F179" s="1137">
        <v>1826.0801454619159</v>
      </c>
      <c r="G179" s="1138">
        <v>55723.158409000003</v>
      </c>
      <c r="H179" s="1139">
        <v>9670.2466000000004</v>
      </c>
    </row>
    <row r="180" spans="1:8" ht="21" hidden="1" customHeight="1" x14ac:dyDescent="0.25">
      <c r="A180" s="1133">
        <v>42675</v>
      </c>
      <c r="B180" s="1134">
        <v>21</v>
      </c>
      <c r="C180" s="1135">
        <v>6253.0515849216363</v>
      </c>
      <c r="D180" s="1135">
        <v>2700.0318947355927</v>
      </c>
      <c r="E180" s="1136">
        <v>344.91212950065221</v>
      </c>
      <c r="F180" s="1137">
        <v>1806.8684141915842</v>
      </c>
      <c r="G180" s="1138">
        <v>113716.523</v>
      </c>
      <c r="H180" s="1139">
        <v>4877.335</v>
      </c>
    </row>
    <row r="181" spans="1:8" ht="21" hidden="1" customHeight="1" x14ac:dyDescent="0.25">
      <c r="A181" s="1133">
        <v>42705</v>
      </c>
      <c r="B181" s="1134">
        <v>22</v>
      </c>
      <c r="C181" s="1135">
        <v>6306.9942924715524</v>
      </c>
      <c r="D181" s="1135">
        <v>2738.9175018973888</v>
      </c>
      <c r="E181" s="1136">
        <v>346.02369430134854</v>
      </c>
      <c r="F181" s="1137">
        <v>1811.2938834121496</v>
      </c>
      <c r="G181" s="1138">
        <v>32743.431</v>
      </c>
      <c r="H181" s="1139">
        <v>976.14499999999998</v>
      </c>
    </row>
    <row r="182" spans="1:8" ht="16.5" hidden="1" customHeight="1" x14ac:dyDescent="0.25">
      <c r="A182" s="1140">
        <v>42736</v>
      </c>
      <c r="B182" s="1141">
        <v>21</v>
      </c>
      <c r="C182" s="1142">
        <v>6397.67</v>
      </c>
      <c r="D182" s="1142">
        <v>2795.72</v>
      </c>
      <c r="E182" s="1143">
        <v>350.09</v>
      </c>
      <c r="F182" s="1144">
        <v>1833.61</v>
      </c>
      <c r="G182" s="1145">
        <v>27990.6</v>
      </c>
      <c r="H182" s="1146">
        <v>1368</v>
      </c>
    </row>
    <row r="183" spans="1:8" ht="16.5" hidden="1" customHeight="1" x14ac:dyDescent="0.25">
      <c r="A183" s="1140">
        <v>42767</v>
      </c>
      <c r="B183" s="1141">
        <v>17</v>
      </c>
      <c r="C183" s="1142">
        <v>6667.15</v>
      </c>
      <c r="D183" s="1142">
        <v>2924.22</v>
      </c>
      <c r="E183" s="1143">
        <v>366.048</v>
      </c>
      <c r="F183" s="1144">
        <v>1910.37</v>
      </c>
      <c r="G183" s="1145">
        <v>44890.96</v>
      </c>
      <c r="H183" s="1146">
        <v>2891.35</v>
      </c>
    </row>
    <row r="184" spans="1:8" ht="16.5" hidden="1" customHeight="1" x14ac:dyDescent="0.25">
      <c r="A184" s="1140">
        <v>42795</v>
      </c>
      <c r="B184" s="1141">
        <v>22</v>
      </c>
      <c r="C184" s="1142">
        <v>6709.981350396919</v>
      </c>
      <c r="D184" s="1142">
        <v>2958.8216457865224</v>
      </c>
      <c r="E184" s="1143">
        <v>368.85298032736949</v>
      </c>
      <c r="F184" s="1144">
        <v>1921.4244655111024</v>
      </c>
      <c r="G184" s="1145">
        <v>68156.401759999993</v>
      </c>
      <c r="H184" s="1146">
        <v>3531.6267272727268</v>
      </c>
    </row>
    <row r="185" spans="1:8" ht="16.5" hidden="1" customHeight="1" x14ac:dyDescent="0.25">
      <c r="A185" s="1140">
        <v>42826</v>
      </c>
      <c r="B185" s="1141">
        <v>20</v>
      </c>
      <c r="C185" s="1142">
        <v>6925.5829364964329</v>
      </c>
      <c r="D185" s="1142">
        <v>3064.2921367724348</v>
      </c>
      <c r="E185" s="1143">
        <v>383.38461338109101</v>
      </c>
      <c r="F185" s="1144">
        <v>1980.8641382118785</v>
      </c>
      <c r="G185" s="1145">
        <v>51450.113136500004</v>
      </c>
      <c r="H185" s="1146">
        <v>2534.6242000000002</v>
      </c>
    </row>
    <row r="186" spans="1:8" ht="16.5" hidden="1" customHeight="1" x14ac:dyDescent="0.25">
      <c r="A186" s="1140">
        <v>42856</v>
      </c>
      <c r="B186" s="1141">
        <v>22</v>
      </c>
      <c r="C186" s="1142">
        <v>7187.2261353653603</v>
      </c>
      <c r="D186" s="1142">
        <v>3232.7678135408974</v>
      </c>
      <c r="E186" s="1143">
        <v>397.90801194361575</v>
      </c>
      <c r="F186" s="1144">
        <v>2049.7800000000002</v>
      </c>
      <c r="G186" s="1145">
        <v>41993.599999999999</v>
      </c>
      <c r="H186" s="1146">
        <v>2233.85</v>
      </c>
    </row>
    <row r="187" spans="1:8" ht="16.5" hidden="1" customHeight="1" x14ac:dyDescent="0.25">
      <c r="A187" s="1140">
        <v>42887</v>
      </c>
      <c r="B187" s="1141">
        <v>21</v>
      </c>
      <c r="C187" s="1142">
        <v>7365.5669487321811</v>
      </c>
      <c r="D187" s="1142">
        <v>3328.9077329541005</v>
      </c>
      <c r="E187" s="1143">
        <v>406.4241667212973</v>
      </c>
      <c r="F187" s="1144">
        <v>2093.495685391094</v>
      </c>
      <c r="G187" s="1145">
        <v>76346.507413809522</v>
      </c>
      <c r="H187" s="1146">
        <v>2606.4156666666663</v>
      </c>
    </row>
    <row r="188" spans="1:8" ht="16.5" hidden="1" customHeight="1" x14ac:dyDescent="0.25">
      <c r="A188" s="1140">
        <v>42917</v>
      </c>
      <c r="B188" s="1141">
        <v>21</v>
      </c>
      <c r="C188" s="1142">
        <v>7643.276972949534</v>
      </c>
      <c r="D188" s="1142">
        <v>3500.4388037676968</v>
      </c>
      <c r="E188" s="1143">
        <v>420.88875893736474</v>
      </c>
      <c r="F188" s="1144">
        <v>2161.7209856701934</v>
      </c>
      <c r="G188" s="1145">
        <v>42148.446304761899</v>
      </c>
      <c r="H188" s="1146">
        <v>1695.1332380952381</v>
      </c>
    </row>
    <row r="189" spans="1:8" ht="16.5" hidden="1" x14ac:dyDescent="0.25">
      <c r="A189" s="1140">
        <v>42948</v>
      </c>
      <c r="B189" s="1141">
        <v>23</v>
      </c>
      <c r="C189" s="1142">
        <v>7754.4908676778041</v>
      </c>
      <c r="D189" s="1142">
        <v>3648.9691796829966</v>
      </c>
      <c r="E189" s="1143">
        <v>423.65448870085004</v>
      </c>
      <c r="F189" s="1144">
        <v>2188.0819788916428</v>
      </c>
      <c r="G189" s="1145">
        <v>75411.543366521742</v>
      </c>
      <c r="H189" s="1146">
        <v>3968.121434782609</v>
      </c>
    </row>
    <row r="190" spans="1:8" ht="16.5" hidden="1" x14ac:dyDescent="0.25">
      <c r="A190" s="1140">
        <v>42979</v>
      </c>
      <c r="B190" s="1141">
        <v>21</v>
      </c>
      <c r="C190" s="1142">
        <v>7774.86</v>
      </c>
      <c r="D190" s="1142">
        <v>3661.22</v>
      </c>
      <c r="E190" s="1143">
        <v>422.04</v>
      </c>
      <c r="F190" s="1144">
        <v>2190.7600000000002</v>
      </c>
      <c r="G190" s="1145">
        <v>63946.81</v>
      </c>
      <c r="H190" s="1146">
        <v>2851.59</v>
      </c>
    </row>
    <row r="191" spans="1:8" ht="16.5" hidden="1" x14ac:dyDescent="0.25">
      <c r="A191" s="1140">
        <v>43009</v>
      </c>
      <c r="B191" s="1141">
        <v>21</v>
      </c>
      <c r="C191" s="1142">
        <v>7855.4886204188915</v>
      </c>
      <c r="D191" s="1142">
        <v>3626.3425714458958</v>
      </c>
      <c r="E191" s="1143">
        <v>425.00559417053012</v>
      </c>
      <c r="F191" s="1144">
        <v>2211.2571925651901</v>
      </c>
      <c r="G191" s="1145">
        <v>77776.123371428563</v>
      </c>
      <c r="H191" s="1146">
        <v>2799.1814761904761</v>
      </c>
    </row>
    <row r="192" spans="1:8" ht="16.5" hidden="1" x14ac:dyDescent="0.25">
      <c r="A192" s="1140">
        <v>43040</v>
      </c>
      <c r="B192" s="1141">
        <v>20</v>
      </c>
      <c r="C192" s="1142">
        <v>7884.5366750411486</v>
      </c>
      <c r="D192" s="1142">
        <v>3628.7131718112673</v>
      </c>
      <c r="E192" s="1143">
        <v>421.56370858145067</v>
      </c>
      <c r="F192" s="1144">
        <v>2209.4381714327601</v>
      </c>
      <c r="G192" s="1145">
        <v>61658.254908000003</v>
      </c>
      <c r="H192" s="1146">
        <v>2228.2662</v>
      </c>
    </row>
    <row r="193" spans="1:8" ht="16.5" hidden="1" x14ac:dyDescent="0.25">
      <c r="A193" s="1140">
        <v>43070</v>
      </c>
      <c r="B193" s="1141">
        <v>20</v>
      </c>
      <c r="C193" s="1142">
        <v>7816.4637124327955</v>
      </c>
      <c r="D193" s="1142">
        <v>3623.2758516676658</v>
      </c>
      <c r="E193" s="1143">
        <v>415.19405433045205</v>
      </c>
      <c r="F193" s="1144">
        <v>2178.5774946978067</v>
      </c>
      <c r="G193" s="1145">
        <v>108649.45821849999</v>
      </c>
      <c r="H193" s="1146">
        <v>2549.0104000000001</v>
      </c>
    </row>
    <row r="194" spans="1:8" ht="16.5" hidden="1" x14ac:dyDescent="0.25">
      <c r="A194" s="1140">
        <v>43101</v>
      </c>
      <c r="B194" s="1141">
        <v>18</v>
      </c>
      <c r="C194" s="1142">
        <v>8077.1135668799752</v>
      </c>
      <c r="D194" s="1142">
        <v>3818.5408908109498</v>
      </c>
      <c r="E194" s="1143">
        <v>430.47003950241947</v>
      </c>
      <c r="F194" s="1144">
        <v>2247.8399664401995</v>
      </c>
      <c r="G194" s="1145">
        <v>76911.576256666667</v>
      </c>
      <c r="H194" s="1146">
        <v>2031.7311666666667</v>
      </c>
    </row>
    <row r="195" spans="1:8" ht="16.5" hidden="1" x14ac:dyDescent="0.25">
      <c r="A195" s="1140">
        <v>43132</v>
      </c>
      <c r="B195" s="1141">
        <v>17</v>
      </c>
      <c r="C195" s="1142">
        <v>8186.04</v>
      </c>
      <c r="D195" s="1142">
        <v>3927.6</v>
      </c>
      <c r="E195" s="1143">
        <v>435.37</v>
      </c>
      <c r="F195" s="1144">
        <v>2277.3200000000002</v>
      </c>
      <c r="G195" s="1145">
        <v>56202</v>
      </c>
      <c r="H195" s="1146">
        <v>3016</v>
      </c>
    </row>
    <row r="196" spans="1:8" ht="16.5" hidden="1" x14ac:dyDescent="0.25">
      <c r="A196" s="1140">
        <v>43160</v>
      </c>
      <c r="B196" s="1141">
        <v>21</v>
      </c>
      <c r="C196" s="1142">
        <v>8240.6512237020452</v>
      </c>
      <c r="D196" s="1142">
        <v>3909.0552742882551</v>
      </c>
      <c r="E196" s="1143">
        <v>436.10592577808103</v>
      </c>
      <c r="F196" s="1144">
        <v>2291.4171669313159</v>
      </c>
      <c r="G196" s="1145">
        <v>52966.440029999983</v>
      </c>
      <c r="H196" s="1146">
        <v>2029.0967142857144</v>
      </c>
    </row>
    <row r="197" spans="1:8" ht="16.5" hidden="1" x14ac:dyDescent="0.25">
      <c r="A197" s="1140">
        <v>43191</v>
      </c>
      <c r="B197" s="1141">
        <v>21</v>
      </c>
      <c r="C197" s="1142">
        <v>8219.1758249230952</v>
      </c>
      <c r="D197" s="1142">
        <v>3820.2642775674335</v>
      </c>
      <c r="E197" s="1143">
        <v>436.22433846571835</v>
      </c>
      <c r="F197" s="1144">
        <v>2283.375129049572</v>
      </c>
      <c r="G197" s="1145">
        <v>40727.056949047619</v>
      </c>
      <c r="H197" s="1146">
        <v>1400.855619047619</v>
      </c>
    </row>
    <row r="198" spans="1:8" ht="16.5" hidden="1" x14ac:dyDescent="0.25">
      <c r="A198" s="1140">
        <v>43221</v>
      </c>
      <c r="B198" s="1141">
        <v>22</v>
      </c>
      <c r="C198" s="1142">
        <v>8190.6087581384609</v>
      </c>
      <c r="D198" s="1142">
        <v>3714.1558548813559</v>
      </c>
      <c r="E198" s="1143">
        <v>436.49940158753691</v>
      </c>
      <c r="F198" s="1144">
        <v>2272.5310711459665</v>
      </c>
      <c r="G198" s="1145">
        <v>62213.442359999994</v>
      </c>
      <c r="H198" s="1146">
        <v>6959.4808636363632</v>
      </c>
    </row>
    <row r="199" spans="1:8" ht="16.5" hidden="1" x14ac:dyDescent="0.25">
      <c r="A199" s="1140">
        <v>43252</v>
      </c>
      <c r="B199" s="1141">
        <v>21</v>
      </c>
      <c r="C199" s="1142">
        <v>8091.2551417592231</v>
      </c>
      <c r="D199" s="1142">
        <v>3675.9353067423217</v>
      </c>
      <c r="E199" s="1143">
        <v>428.90447245247827</v>
      </c>
      <c r="F199" s="1144">
        <v>2237.2569456244482</v>
      </c>
      <c r="G199" s="1145">
        <v>78975.448438095191</v>
      </c>
      <c r="H199" s="1146">
        <v>2120.05019047619</v>
      </c>
    </row>
    <row r="200" spans="1:8" ht="16.5" hidden="1" x14ac:dyDescent="0.25">
      <c r="A200" s="1140">
        <v>43282</v>
      </c>
      <c r="B200" s="1141">
        <v>22</v>
      </c>
      <c r="C200" s="1142">
        <v>8126.0345197445868</v>
      </c>
      <c r="D200" s="1142">
        <v>3705.0804164958313</v>
      </c>
      <c r="E200" s="1143">
        <v>426.82585066147419</v>
      </c>
      <c r="F200" s="1144">
        <v>2233.260319691648</v>
      </c>
      <c r="G200" s="1145">
        <v>61550.252449545456</v>
      </c>
      <c r="H200" s="1146">
        <v>2267.5253181818184</v>
      </c>
    </row>
    <row r="201" spans="1:8" ht="16.5" hidden="1" x14ac:dyDescent="0.25">
      <c r="A201" s="1140">
        <v>43313</v>
      </c>
      <c r="B201" s="1141">
        <v>22</v>
      </c>
      <c r="C201" s="1142">
        <v>8149.6896956545124</v>
      </c>
      <c r="D201" s="1142">
        <v>3717.2033873601595</v>
      </c>
      <c r="E201" s="1143">
        <v>425.1187454278051</v>
      </c>
      <c r="F201" s="1144">
        <v>2233.4985965034507</v>
      </c>
      <c r="G201" s="1145">
        <v>49897.188651363642</v>
      </c>
      <c r="H201" s="1146">
        <v>1598.0410909090908</v>
      </c>
    </row>
    <row r="202" spans="1:8" ht="16.5" hidden="1" x14ac:dyDescent="0.25">
      <c r="A202" s="1140">
        <v>43344</v>
      </c>
      <c r="B202" s="1141">
        <v>19</v>
      </c>
      <c r="C202" s="1142">
        <v>8102.1207861744224</v>
      </c>
      <c r="D202" s="1142">
        <v>3707.7762294117533</v>
      </c>
      <c r="E202" s="1143">
        <v>423.33603392801871</v>
      </c>
      <c r="F202" s="1144">
        <v>2217.8838263157895</v>
      </c>
      <c r="G202" s="1145">
        <v>48694.191874736825</v>
      </c>
      <c r="H202" s="1146">
        <v>1606.4991052631581</v>
      </c>
    </row>
    <row r="203" spans="1:8" ht="16.5" hidden="1" x14ac:dyDescent="0.25">
      <c r="A203" s="1140">
        <v>43374</v>
      </c>
      <c r="B203" s="1141">
        <v>23</v>
      </c>
      <c r="C203" s="1142">
        <v>8188.6236398502151</v>
      </c>
      <c r="D203" s="1142">
        <v>3725.8065322337316</v>
      </c>
      <c r="E203" s="1143">
        <v>430.1293500744228</v>
      </c>
      <c r="F203" s="1144">
        <v>2240.4229043478263</v>
      </c>
      <c r="G203" s="1145">
        <v>35182.095365652181</v>
      </c>
      <c r="H203" s="1146">
        <v>848.86847826086955</v>
      </c>
    </row>
    <row r="204" spans="1:8" ht="16.5" hidden="1" x14ac:dyDescent="0.25">
      <c r="A204" s="1147" t="s">
        <v>1087</v>
      </c>
      <c r="B204" s="1141">
        <v>20</v>
      </c>
      <c r="C204" s="1142">
        <v>8208.5890861460175</v>
      </c>
      <c r="D204" s="1142">
        <v>3730.7828559075933</v>
      </c>
      <c r="E204" s="1143">
        <v>429.77275246876786</v>
      </c>
      <c r="F204" s="1144">
        <v>2236.0949599999994</v>
      </c>
      <c r="G204" s="1145">
        <v>37033.768737000006</v>
      </c>
      <c r="H204" s="1146">
        <v>1387.5148999999999</v>
      </c>
    </row>
    <row r="205" spans="1:8" ht="16.5" hidden="1" x14ac:dyDescent="0.25">
      <c r="A205" s="1140">
        <v>43435</v>
      </c>
      <c r="B205" s="1141">
        <v>20</v>
      </c>
      <c r="C205" s="1142">
        <v>8197.1633456398176</v>
      </c>
      <c r="D205" s="1142">
        <v>3745.1868665097418</v>
      </c>
      <c r="E205" s="1143">
        <v>427.66146477454106</v>
      </c>
      <c r="F205" s="1144">
        <v>2220.75623</v>
      </c>
      <c r="G205" s="1145">
        <v>57056.500700500001</v>
      </c>
      <c r="H205" s="1146">
        <v>1914.41345</v>
      </c>
    </row>
    <row r="206" spans="1:8" ht="16.5" hidden="1" x14ac:dyDescent="0.25">
      <c r="A206" s="1147">
        <v>43466</v>
      </c>
      <c r="B206" s="1141">
        <v>20</v>
      </c>
      <c r="C206" s="1142">
        <v>8201.8237059877574</v>
      </c>
      <c r="D206" s="1142">
        <v>3760.5904040379864</v>
      </c>
      <c r="E206" s="1143">
        <v>427.11638615642585</v>
      </c>
      <c r="F206" s="1144">
        <v>2218.3551149999998</v>
      </c>
      <c r="G206" s="1145">
        <v>34270.237609999996</v>
      </c>
      <c r="H206" s="1146">
        <v>1055.1132500000001</v>
      </c>
    </row>
    <row r="207" spans="1:8" ht="16.5" hidden="1" x14ac:dyDescent="0.25">
      <c r="A207" s="1147">
        <v>43497</v>
      </c>
      <c r="B207" s="1141">
        <v>18</v>
      </c>
      <c r="C207" s="1142">
        <v>8153.0037369959482</v>
      </c>
      <c r="D207" s="1142">
        <v>3736.2985477589132</v>
      </c>
      <c r="E207" s="1143">
        <v>428.25662239542282</v>
      </c>
      <c r="F207" s="1144">
        <v>2204.6351944444446</v>
      </c>
      <c r="G207" s="1145">
        <v>100842</v>
      </c>
      <c r="H207" s="1146">
        <v>3250</v>
      </c>
    </row>
    <row r="208" spans="1:8" ht="16.5" hidden="1" x14ac:dyDescent="0.25">
      <c r="A208" s="1147">
        <v>43525</v>
      </c>
      <c r="B208" s="1141">
        <v>19</v>
      </c>
      <c r="C208" s="1142">
        <v>8083.1836651990707</v>
      </c>
      <c r="D208" s="1142">
        <v>3665.3339761261282</v>
      </c>
      <c r="E208" s="1143">
        <v>424.32158992010159</v>
      </c>
      <c r="F208" s="1144">
        <v>2185.3548894736841</v>
      </c>
      <c r="G208" s="1145">
        <v>58226.883656315789</v>
      </c>
      <c r="H208" s="1146">
        <v>1630.6515789473683</v>
      </c>
    </row>
    <row r="209" spans="1:8" ht="16.5" hidden="1" x14ac:dyDescent="0.25">
      <c r="A209" s="1147">
        <v>43556</v>
      </c>
      <c r="B209" s="1141">
        <v>22</v>
      </c>
      <c r="C209" s="1142">
        <v>8007.7667100635481</v>
      </c>
      <c r="D209" s="1142">
        <v>3602.5350900290014</v>
      </c>
      <c r="E209" s="1143">
        <v>421.67254729032999</v>
      </c>
      <c r="F209" s="1144">
        <v>2162.4161045454548</v>
      </c>
      <c r="G209" s="1145">
        <v>85292.364053636367</v>
      </c>
      <c r="H209" s="1146">
        <v>6256.2233636363635</v>
      </c>
    </row>
    <row r="210" spans="1:8" ht="16.5" hidden="1" x14ac:dyDescent="0.25">
      <c r="A210" s="1147">
        <v>43586</v>
      </c>
      <c r="B210" s="1141">
        <v>22</v>
      </c>
      <c r="C210" s="1142">
        <v>7949.088298964768</v>
      </c>
      <c r="D210" s="1142">
        <v>3544.8906637948066</v>
      </c>
      <c r="E210" s="1143">
        <v>416.31431149053992</v>
      </c>
      <c r="F210" s="1144">
        <v>2142.6749954545453</v>
      </c>
      <c r="G210" s="1145">
        <v>52628.417036363644</v>
      </c>
      <c r="H210" s="1146">
        <v>1987.3890909090908</v>
      </c>
    </row>
    <row r="211" spans="1:8" ht="16.5" hidden="1" x14ac:dyDescent="0.25">
      <c r="A211" s="1147">
        <v>43617</v>
      </c>
      <c r="B211" s="1141">
        <v>19</v>
      </c>
      <c r="C211" s="1142">
        <v>7912.5574638637454</v>
      </c>
      <c r="D211" s="1142">
        <v>3490.09853398631</v>
      </c>
      <c r="E211" s="1143">
        <v>415.31054707429138</v>
      </c>
      <c r="F211" s="1144">
        <v>2124.9501947368421</v>
      </c>
      <c r="G211" s="1145">
        <v>47573.376907368438</v>
      </c>
      <c r="H211" s="1146">
        <v>1740.4940526315788</v>
      </c>
    </row>
    <row r="212" spans="1:8" ht="16.5" hidden="1" x14ac:dyDescent="0.25">
      <c r="A212" s="1147">
        <v>43647</v>
      </c>
      <c r="B212" s="1141">
        <v>22</v>
      </c>
      <c r="C212" s="1142">
        <v>8056.4679364054355</v>
      </c>
      <c r="D212" s="1142">
        <v>3517.922736840294</v>
      </c>
      <c r="E212" s="1143">
        <v>420.33371838197615</v>
      </c>
      <c r="F212" s="1144">
        <v>2149.4008363636367</v>
      </c>
      <c r="G212" s="1145">
        <v>55604.085192272716</v>
      </c>
      <c r="H212" s="1146">
        <v>2560.4175909090909</v>
      </c>
    </row>
    <row r="213" spans="1:8" ht="16.5" hidden="1" x14ac:dyDescent="0.25">
      <c r="A213" s="1147">
        <v>43678</v>
      </c>
      <c r="B213" s="1141">
        <v>22</v>
      </c>
      <c r="C213" s="1142">
        <v>8150.8116290353473</v>
      </c>
      <c r="D213" s="1142">
        <v>3560.865552430495</v>
      </c>
      <c r="E213" s="1143">
        <v>422.57768883022658</v>
      </c>
      <c r="F213" s="1144">
        <v>2167.6664818181816</v>
      </c>
      <c r="G213" s="1145">
        <v>62393.08992181818</v>
      </c>
      <c r="H213" s="1146">
        <v>2265.9169999999999</v>
      </c>
    </row>
    <row r="214" spans="1:8" ht="16.5" hidden="1" x14ac:dyDescent="0.25">
      <c r="A214" s="1147">
        <v>43709</v>
      </c>
      <c r="B214" s="1141">
        <v>19</v>
      </c>
      <c r="C214" s="1142">
        <v>7983.4539952833284</v>
      </c>
      <c r="D214" s="1142">
        <v>3460.9442256425482</v>
      </c>
      <c r="E214" s="1143">
        <v>415.74023232280604</v>
      </c>
      <c r="F214" s="1144">
        <v>2119.5766842105268</v>
      </c>
      <c r="G214" s="1145">
        <v>49183.712481052637</v>
      </c>
      <c r="H214" s="1146">
        <v>1549.152052631579</v>
      </c>
    </row>
    <row r="215" spans="1:8" ht="16.5" hidden="1" x14ac:dyDescent="0.25">
      <c r="A215" s="1147">
        <v>43739</v>
      </c>
      <c r="B215" s="1141">
        <v>23</v>
      </c>
      <c r="C215" s="1142">
        <v>7992.5566261206832</v>
      </c>
      <c r="D215" s="1142">
        <v>3455.1606633394108</v>
      </c>
      <c r="E215" s="1143">
        <v>419.49604351263281</v>
      </c>
      <c r="F215" s="1144">
        <v>2121.0835391304349</v>
      </c>
      <c r="G215" s="1145">
        <v>54978.625024347828</v>
      </c>
      <c r="H215" s="1146">
        <v>1784.3891304347826</v>
      </c>
    </row>
    <row r="216" spans="1:8" ht="16.5" hidden="1" x14ac:dyDescent="0.25">
      <c r="A216" s="1147">
        <v>43770</v>
      </c>
      <c r="B216" s="1141">
        <v>19</v>
      </c>
      <c r="C216" s="1142">
        <v>8074.0244159549611</v>
      </c>
      <c r="D216" s="1142">
        <v>3478.4725744002085</v>
      </c>
      <c r="E216" s="1143">
        <v>418.82515231695544</v>
      </c>
      <c r="F216" s="1144">
        <v>2129.4249684210522</v>
      </c>
      <c r="G216" s="1145">
        <v>29469.18890526316</v>
      </c>
      <c r="H216" s="1146">
        <v>1441.2059999999999</v>
      </c>
    </row>
    <row r="217" spans="1:8" ht="20.100000000000001" hidden="1" customHeight="1" x14ac:dyDescent="0.25">
      <c r="A217" s="1147">
        <v>43800</v>
      </c>
      <c r="B217" s="1141">
        <v>19</v>
      </c>
      <c r="C217" s="1142">
        <v>8178.2076403638548</v>
      </c>
      <c r="D217" s="1142">
        <v>3520.6171769116245</v>
      </c>
      <c r="E217" s="1143">
        <v>420.74820094087494</v>
      </c>
      <c r="F217" s="1144">
        <v>2143.6959421052634</v>
      </c>
      <c r="G217" s="1145">
        <v>50132.745672105259</v>
      </c>
      <c r="H217" s="1146">
        <v>1231.8837368421052</v>
      </c>
    </row>
    <row r="218" spans="1:8" ht="20.100000000000001" hidden="1" customHeight="1" x14ac:dyDescent="0.25">
      <c r="A218" s="1147">
        <v>43831</v>
      </c>
      <c r="B218" s="1141">
        <v>21</v>
      </c>
      <c r="C218" s="1142">
        <v>8492.1114403374977</v>
      </c>
      <c r="D218" s="1142">
        <v>3651.885957260215</v>
      </c>
      <c r="E218" s="1143">
        <v>440.26178835825095</v>
      </c>
      <c r="F218" s="1144">
        <v>2220.9862904761903</v>
      </c>
      <c r="G218" s="1145">
        <v>91797.595111428614</v>
      </c>
      <c r="H218" s="1146">
        <v>12169.313714285714</v>
      </c>
    </row>
    <row r="219" spans="1:8" ht="20.100000000000001" hidden="1" customHeight="1" x14ac:dyDescent="0.25">
      <c r="A219" s="1147">
        <v>43862</v>
      </c>
      <c r="B219" s="1141">
        <v>19</v>
      </c>
      <c r="C219" s="1142">
        <v>8484.1491861179093</v>
      </c>
      <c r="D219" s="1142">
        <v>3587.5255898240753</v>
      </c>
      <c r="E219" s="1143">
        <v>437.7144352043801</v>
      </c>
      <c r="F219" s="1144">
        <v>2218.218768421053</v>
      </c>
      <c r="G219" s="1145">
        <v>70667.812935263166</v>
      </c>
      <c r="H219" s="1146">
        <v>2614.4904736842104</v>
      </c>
    </row>
    <row r="220" spans="1:8" ht="20.100000000000001" hidden="1" customHeight="1" x14ac:dyDescent="0.25">
      <c r="A220" s="1147" t="s">
        <v>1088</v>
      </c>
      <c r="B220" s="1141">
        <v>13</v>
      </c>
      <c r="C220" s="1142">
        <v>7417.8673353487638</v>
      </c>
      <c r="D220" s="1142">
        <v>3092.4285543953174</v>
      </c>
      <c r="E220" s="1143">
        <v>377.98798442770743</v>
      </c>
      <c r="F220" s="1144">
        <v>1938.6304384615385</v>
      </c>
      <c r="G220" s="1145">
        <v>108267.78863000001</v>
      </c>
      <c r="H220" s="1146">
        <v>2713.2214615384614</v>
      </c>
    </row>
    <row r="221" spans="1:8" ht="20.100000000000001" hidden="1" customHeight="1" x14ac:dyDescent="0.25">
      <c r="A221" s="1147" t="s">
        <v>1089</v>
      </c>
      <c r="B221" s="1141">
        <v>19</v>
      </c>
      <c r="C221" s="1142">
        <v>6429.0700850063431</v>
      </c>
      <c r="D221" s="1142">
        <v>2543.4193965675809</v>
      </c>
      <c r="E221" s="1143">
        <v>317.90141405864762</v>
      </c>
      <c r="F221" s="1144">
        <v>1679.0985526315792</v>
      </c>
      <c r="G221" s="1145">
        <v>67039.407791578953</v>
      </c>
      <c r="H221" s="1146">
        <v>2048.9536315789474</v>
      </c>
    </row>
    <row r="222" spans="1:8" ht="20.100000000000001" hidden="1" customHeight="1" x14ac:dyDescent="0.25">
      <c r="A222" s="1147" t="s">
        <v>773</v>
      </c>
      <c r="B222" s="1141">
        <v>20</v>
      </c>
      <c r="C222" s="1142">
        <v>6174.1871313639131</v>
      </c>
      <c r="D222" s="1142">
        <v>2427.1178311711251</v>
      </c>
      <c r="E222" s="1143">
        <v>306.03542981499947</v>
      </c>
      <c r="F222" s="1144">
        <v>1610.3089500000001</v>
      </c>
      <c r="G222" s="1145">
        <v>41991.559447499996</v>
      </c>
      <c r="H222" s="1146">
        <v>1711.32295</v>
      </c>
    </row>
    <row r="223" spans="1:8" ht="20.100000000000001" hidden="1" customHeight="1" x14ac:dyDescent="0.25">
      <c r="A223" s="1147" t="s">
        <v>1090</v>
      </c>
      <c r="B223" s="1141">
        <v>22</v>
      </c>
      <c r="C223" s="1142">
        <v>6380.5291232365707</v>
      </c>
      <c r="D223" s="1142">
        <v>2514.5657622696285</v>
      </c>
      <c r="E223" s="1143">
        <v>315.42781737660141</v>
      </c>
      <c r="F223" s="1144">
        <v>1663.1706454545456</v>
      </c>
      <c r="G223" s="1145">
        <v>81516.154265454548</v>
      </c>
      <c r="H223" s="1146">
        <v>3347.2645000000002</v>
      </c>
    </row>
    <row r="224" spans="1:8" ht="20.100000000000001" hidden="1" customHeight="1" x14ac:dyDescent="0.25">
      <c r="A224" s="1147" t="s">
        <v>1091</v>
      </c>
      <c r="B224" s="1141">
        <v>23</v>
      </c>
      <c r="C224" s="1142">
        <v>6269.4331167380678</v>
      </c>
      <c r="D224" s="1142">
        <v>2468.773642817152</v>
      </c>
      <c r="E224" s="1143">
        <v>306.76767089334481</v>
      </c>
      <c r="F224" s="1144">
        <v>1630.7150173913042</v>
      </c>
      <c r="G224" s="1145">
        <v>71462.633461739111</v>
      </c>
      <c r="H224" s="1146">
        <v>2513.847652173913</v>
      </c>
    </row>
    <row r="225" spans="1:8" ht="20.100000000000001" hidden="1" customHeight="1" x14ac:dyDescent="0.25">
      <c r="A225" s="1147" t="s">
        <v>1092</v>
      </c>
      <c r="B225" s="1141">
        <v>21</v>
      </c>
      <c r="C225" s="1142">
        <v>5958.877656782628</v>
      </c>
      <c r="D225" s="1142">
        <v>2358.3635424758158</v>
      </c>
      <c r="E225" s="1143">
        <v>289.16537618207587</v>
      </c>
      <c r="F225" s="1144">
        <v>1549.7041190476191</v>
      </c>
      <c r="G225" s="1145">
        <v>120355.99208761904</v>
      </c>
      <c r="H225" s="1146">
        <v>3399.8074285714288</v>
      </c>
    </row>
    <row r="226" spans="1:8" ht="20.100000000000001" customHeight="1" x14ac:dyDescent="0.25">
      <c r="A226" s="1147" t="s">
        <v>1093</v>
      </c>
      <c r="B226" s="1141">
        <v>22</v>
      </c>
      <c r="C226" s="1142">
        <v>5929.2591929066466</v>
      </c>
      <c r="D226" s="1142">
        <v>2341.888962559839</v>
      </c>
      <c r="E226" s="1143">
        <v>287.3343552653854</v>
      </c>
      <c r="F226" s="1144">
        <v>1541.9280000000001</v>
      </c>
      <c r="G226" s="1145">
        <v>29309.546441818187</v>
      </c>
      <c r="H226" s="1146">
        <v>1134.0859545454546</v>
      </c>
    </row>
    <row r="227" spans="1:8" ht="20.100000000000001" customHeight="1" x14ac:dyDescent="0.25">
      <c r="A227" s="1147" t="s">
        <v>778</v>
      </c>
      <c r="B227" s="1141">
        <v>22</v>
      </c>
      <c r="C227" s="1142">
        <v>5681.6462966182416</v>
      </c>
      <c r="D227" s="1142">
        <v>2241.3402970072389</v>
      </c>
      <c r="E227" s="1143">
        <v>273.95359731086404</v>
      </c>
      <c r="F227" s="1144">
        <v>1477.5351954545456</v>
      </c>
      <c r="G227" s="1145">
        <v>29974.933586363637</v>
      </c>
      <c r="H227" s="1146">
        <v>1281.9475909090909</v>
      </c>
    </row>
    <row r="228" spans="1:8" ht="20.100000000000001" customHeight="1" x14ac:dyDescent="0.25">
      <c r="A228" s="1147" t="s">
        <v>779</v>
      </c>
      <c r="B228" s="1141">
        <v>20</v>
      </c>
      <c r="C228" s="1142">
        <v>5865.0649181359295</v>
      </c>
      <c r="D228" s="1142">
        <v>2311.2857130438379</v>
      </c>
      <c r="E228" s="1143">
        <v>286.15168685287836</v>
      </c>
      <c r="F228" s="1144">
        <v>1525.0088250000001</v>
      </c>
      <c r="G228" s="1145">
        <v>29819.705405000001</v>
      </c>
      <c r="H228" s="1146">
        <v>1577.1840500000001</v>
      </c>
    </row>
    <row r="229" spans="1:8" ht="20.100000000000001" customHeight="1" x14ac:dyDescent="0.25">
      <c r="A229" s="1147" t="s">
        <v>1094</v>
      </c>
      <c r="B229" s="1141">
        <v>22</v>
      </c>
      <c r="C229" s="1142">
        <v>6238.0680919825018</v>
      </c>
      <c r="D229" s="1142">
        <v>2478.9779647024166</v>
      </c>
      <c r="E229" s="1143">
        <v>303.68228006464045</v>
      </c>
      <c r="F229" s="1144">
        <v>1617.7072999999998</v>
      </c>
      <c r="G229" s="1145">
        <v>36995.934111818184</v>
      </c>
      <c r="H229" s="1146">
        <v>1454.9313636363636</v>
      </c>
    </row>
    <row r="230" spans="1:8" ht="20.100000000000001" customHeight="1" x14ac:dyDescent="0.25">
      <c r="A230" s="1147" t="s">
        <v>781</v>
      </c>
      <c r="B230" s="1141">
        <v>19</v>
      </c>
      <c r="C230" s="1142">
        <v>6368.1004033048694</v>
      </c>
      <c r="D230" s="1142">
        <v>2538.7771618075931</v>
      </c>
      <c r="E230" s="1143">
        <v>308.85105903717658</v>
      </c>
      <c r="F230" s="1144">
        <v>1649.235557894737</v>
      </c>
      <c r="G230" s="1145">
        <v>33570.001557894728</v>
      </c>
      <c r="H230" s="1146">
        <v>1097.7637894736843</v>
      </c>
    </row>
    <row r="231" spans="1:8" ht="20.100000000000001" customHeight="1" x14ac:dyDescent="0.25">
      <c r="A231" s="1147" t="s">
        <v>782</v>
      </c>
      <c r="B231" s="1141">
        <v>18</v>
      </c>
      <c r="C231" s="1142">
        <v>6230.6102467008932</v>
      </c>
      <c r="D231" s="1142">
        <v>2465.041885969837</v>
      </c>
      <c r="E231" s="1143">
        <v>301.3111640636975</v>
      </c>
      <c r="F231" s="1144">
        <v>1613.4850722222225</v>
      </c>
      <c r="G231" s="1145">
        <v>53079.804963888884</v>
      </c>
      <c r="H231" s="1146">
        <v>1003.2886111111111</v>
      </c>
    </row>
    <row r="232" spans="1:8" ht="20.100000000000001" customHeight="1" x14ac:dyDescent="0.25">
      <c r="A232" s="1147" t="s">
        <v>783</v>
      </c>
      <c r="B232" s="1141">
        <v>20</v>
      </c>
      <c r="C232" s="1142">
        <v>6103.62385813736</v>
      </c>
      <c r="D232" s="1142">
        <v>2389.8467715717311</v>
      </c>
      <c r="E232" s="1143">
        <v>293.84270249017351</v>
      </c>
      <c r="F232" s="1144">
        <v>1580.6001699999999</v>
      </c>
      <c r="G232" s="1145">
        <v>92843.584896</v>
      </c>
      <c r="H232" s="1146">
        <v>2703.9973</v>
      </c>
    </row>
    <row r="233" spans="1:8" ht="20.100000000000001" customHeight="1" x14ac:dyDescent="0.25">
      <c r="A233" s="1147" t="s">
        <v>784</v>
      </c>
      <c r="B233" s="1141">
        <v>20</v>
      </c>
      <c r="C233" s="1142">
        <v>6282.3077411319955</v>
      </c>
      <c r="D233" s="1142">
        <v>2444.9188766254838</v>
      </c>
      <c r="E233" s="1143">
        <v>301.93349034076738</v>
      </c>
      <c r="F233" s="1144">
        <v>1625.5523800000001</v>
      </c>
      <c r="G233" s="1145">
        <v>31802.278311500002</v>
      </c>
      <c r="H233" s="1146">
        <v>990.67330000000004</v>
      </c>
    </row>
    <row r="234" spans="1:8" ht="20.100000000000001" customHeight="1" x14ac:dyDescent="0.25">
      <c r="A234" s="1147" t="s">
        <v>1095</v>
      </c>
      <c r="B234" s="1141">
        <v>20</v>
      </c>
      <c r="C234" s="1142">
        <v>6638.9198581689225</v>
      </c>
      <c r="D234" s="1142">
        <v>2581.2607267210838</v>
      </c>
      <c r="E234" s="1143">
        <v>321.62095241388431</v>
      </c>
      <c r="F234" s="1144">
        <v>1716.07314</v>
      </c>
      <c r="G234" s="1145">
        <v>33009.462947</v>
      </c>
      <c r="H234" s="1146">
        <v>2110.6673999999998</v>
      </c>
    </row>
    <row r="235" spans="1:8" ht="20.100000000000001" customHeight="1" x14ac:dyDescent="0.25">
      <c r="A235" s="1147" t="s">
        <v>1096</v>
      </c>
      <c r="B235" s="1141">
        <v>22</v>
      </c>
      <c r="C235" s="1142">
        <v>6981.8972727272721</v>
      </c>
      <c r="D235" s="1142">
        <v>2680.4900000000002</v>
      </c>
      <c r="E235" s="1143">
        <v>332.40318181818174</v>
      </c>
      <c r="F235" s="1144">
        <v>1789.3595454545452</v>
      </c>
      <c r="G235" s="1145">
        <v>60946.593938636397</v>
      </c>
      <c r="H235" s="1146">
        <v>2276.1394090909098</v>
      </c>
    </row>
    <row r="236" spans="1:8" ht="20.100000000000001" customHeight="1" x14ac:dyDescent="0.25">
      <c r="A236" s="1147" t="s">
        <v>787</v>
      </c>
      <c r="B236" s="1141">
        <v>22</v>
      </c>
      <c r="C236" s="1142">
        <v>7560.4427272727271</v>
      </c>
      <c r="D236" s="1142">
        <v>2787.670454545454</v>
      </c>
      <c r="E236" s="1143">
        <v>358.55409090909097</v>
      </c>
      <c r="F236" s="1144">
        <v>1932.2454545454545</v>
      </c>
      <c r="G236" s="1145">
        <v>50303.903501818204</v>
      </c>
      <c r="H236" s="1146">
        <v>1851.6385909090909</v>
      </c>
    </row>
    <row r="237" spans="1:8" ht="20.100000000000001" customHeight="1" x14ac:dyDescent="0.25">
      <c r="A237" s="1147" t="s">
        <v>788</v>
      </c>
      <c r="B237" s="1141">
        <v>22</v>
      </c>
      <c r="C237" s="1142">
        <v>7618.8200000000006</v>
      </c>
      <c r="D237" s="1142">
        <v>2817.1222727272725</v>
      </c>
      <c r="E237" s="1143">
        <v>359.5004545454546</v>
      </c>
      <c r="F237" s="1144">
        <v>1944.6849999999997</v>
      </c>
      <c r="G237" s="1145">
        <v>66202.188170000009</v>
      </c>
      <c r="H237" s="1146">
        <v>1621.1862727272699</v>
      </c>
    </row>
    <row r="238" spans="1:8" ht="19.5" customHeight="1" thickBot="1" x14ac:dyDescent="0.3">
      <c r="A238" s="1148" t="s">
        <v>1097</v>
      </c>
      <c r="B238" s="1149">
        <v>22</v>
      </c>
      <c r="C238" s="1150">
        <v>7706.0854545454531</v>
      </c>
      <c r="D238" s="1150">
        <v>2855.210454545454</v>
      </c>
      <c r="E238" s="1151">
        <v>362.02590909090907</v>
      </c>
      <c r="F238" s="1152">
        <v>1965.880909090909</v>
      </c>
      <c r="G238" s="1153">
        <v>41011.7708286364</v>
      </c>
      <c r="H238" s="1154">
        <v>1383.9935</v>
      </c>
    </row>
    <row r="239" spans="1:8" s="1155" customFormat="1" ht="46.5" customHeight="1" thickTop="1" x14ac:dyDescent="0.25">
      <c r="A239" s="3551" t="s">
        <v>1098</v>
      </c>
      <c r="B239" s="3551"/>
      <c r="C239" s="3551"/>
      <c r="D239" s="3551"/>
      <c r="E239" s="3551"/>
      <c r="F239" s="3551"/>
      <c r="G239" s="3551"/>
      <c r="H239" s="3551"/>
    </row>
    <row r="240" spans="1:8" s="1156" customFormat="1" ht="29.25" customHeight="1" x14ac:dyDescent="0.25">
      <c r="A240" s="3552" t="s">
        <v>1099</v>
      </c>
      <c r="B240" s="3552"/>
      <c r="C240" s="3552"/>
      <c r="D240" s="3552"/>
      <c r="E240" s="3552"/>
      <c r="F240" s="3552"/>
      <c r="G240" s="3552"/>
      <c r="H240" s="3552"/>
    </row>
    <row r="241" spans="1:8" s="1155" customFormat="1" ht="17.25" customHeight="1" x14ac:dyDescent="0.25">
      <c r="C241" s="1157"/>
      <c r="D241" s="1158"/>
      <c r="E241" s="1159"/>
      <c r="F241" s="1159"/>
      <c r="H241" s="1160"/>
    </row>
    <row r="242" spans="1:8" s="1161" customFormat="1" ht="13.5" customHeight="1" x14ac:dyDescent="0.25">
      <c r="A242" s="1155"/>
      <c r="B242" s="1155"/>
      <c r="C242" s="1157"/>
      <c r="D242" s="1158"/>
      <c r="E242" s="1159"/>
      <c r="F242" s="1159"/>
      <c r="H242" s="1162"/>
    </row>
    <row r="243" spans="1:8" s="1094" customFormat="1" ht="17.25" x14ac:dyDescent="0.25">
      <c r="A243" s="1163" t="s">
        <v>1152</v>
      </c>
      <c r="C243" s="1095"/>
      <c r="D243" s="1095"/>
    </row>
    <row r="244" spans="1:8" ht="14.25" customHeight="1" thickBot="1" x14ac:dyDescent="0.3">
      <c r="A244" s="1164"/>
      <c r="B244" s="1164"/>
      <c r="C244" s="1165"/>
      <c r="D244" s="1166" t="s">
        <v>681</v>
      </c>
    </row>
    <row r="245" spans="1:8" ht="56.25" customHeight="1" thickTop="1" thickBot="1" x14ac:dyDescent="0.3">
      <c r="A245" s="1167" t="s">
        <v>0</v>
      </c>
      <c r="B245" s="1168" t="s">
        <v>51</v>
      </c>
      <c r="C245" s="1168" t="s">
        <v>52</v>
      </c>
      <c r="D245" s="1169" t="s">
        <v>1100</v>
      </c>
    </row>
    <row r="246" spans="1:8" ht="16.5" hidden="1" customHeight="1" x14ac:dyDescent="0.25">
      <c r="A246" s="1170">
        <v>40217</v>
      </c>
      <c r="B246" s="1171">
        <v>161.03771599999999</v>
      </c>
      <c r="C246" s="1172">
        <v>131.77647004000002</v>
      </c>
      <c r="D246" s="1173" t="s">
        <v>1101</v>
      </c>
      <c r="E246" s="1174"/>
      <c r="F246" s="1175"/>
    </row>
    <row r="247" spans="1:8" ht="15" hidden="1" customHeight="1" x14ac:dyDescent="0.25">
      <c r="A247" s="1170">
        <v>40245</v>
      </c>
      <c r="B247" s="1171">
        <v>403.32256000000001</v>
      </c>
      <c r="C247" s="1172">
        <v>356.66909319999996</v>
      </c>
      <c r="D247" s="1173" t="s">
        <v>1102</v>
      </c>
      <c r="E247" s="1174"/>
      <c r="F247" s="1175"/>
    </row>
    <row r="248" spans="1:8" ht="15" hidden="1" customHeight="1" x14ac:dyDescent="0.25">
      <c r="A248" s="1170">
        <v>40276</v>
      </c>
      <c r="B248" s="1171">
        <v>521.20303650000005</v>
      </c>
      <c r="C248" s="1172">
        <v>201.15583000000001</v>
      </c>
      <c r="D248" s="1173" t="s">
        <v>1103</v>
      </c>
      <c r="E248" s="1174"/>
      <c r="F248" s="1176"/>
      <c r="G248" s="1175"/>
      <c r="H248" s="1175"/>
    </row>
    <row r="249" spans="1:8" ht="15" hidden="1" customHeight="1" x14ac:dyDescent="0.25">
      <c r="A249" s="1170">
        <v>40306</v>
      </c>
      <c r="B249" s="1171">
        <v>329.135806</v>
      </c>
      <c r="C249" s="1172">
        <v>128.8008695</v>
      </c>
      <c r="D249" s="1173" t="s">
        <v>1104</v>
      </c>
      <c r="E249" s="1174"/>
      <c r="F249" s="1175"/>
      <c r="G249" s="1175"/>
      <c r="H249" s="1175"/>
    </row>
    <row r="250" spans="1:8" ht="15" hidden="1" customHeight="1" x14ac:dyDescent="0.25">
      <c r="A250" s="1170">
        <v>40337</v>
      </c>
      <c r="B250" s="1171">
        <v>207.11887580000001</v>
      </c>
      <c r="C250" s="1172">
        <v>28.417289</v>
      </c>
      <c r="D250" s="1173" t="s">
        <v>1105</v>
      </c>
      <c r="E250" s="1174"/>
      <c r="F250" s="1175"/>
      <c r="G250" s="1175"/>
      <c r="H250" s="1175"/>
    </row>
    <row r="251" spans="1:8" ht="15" hidden="1" customHeight="1" x14ac:dyDescent="0.25">
      <c r="A251" s="1170">
        <v>40367</v>
      </c>
      <c r="B251" s="1171">
        <v>270.14908350000002</v>
      </c>
      <c r="C251" s="1172">
        <v>133.29416225</v>
      </c>
      <c r="D251" s="1173" t="s">
        <v>1106</v>
      </c>
      <c r="E251" s="1174"/>
      <c r="F251" s="1175"/>
      <c r="G251" s="1175"/>
      <c r="H251" s="1175"/>
    </row>
    <row r="252" spans="1:8" ht="15" hidden="1" customHeight="1" x14ac:dyDescent="0.25">
      <c r="A252" s="1170">
        <v>40398</v>
      </c>
      <c r="B252" s="1171">
        <v>217.86438000000001</v>
      </c>
      <c r="C252" s="1172">
        <v>79.483020699999997</v>
      </c>
      <c r="D252" s="1173" t="s">
        <v>1107</v>
      </c>
      <c r="E252" s="1174"/>
      <c r="F252" s="1176"/>
      <c r="G252" s="1175"/>
    </row>
    <row r="253" spans="1:8" ht="15" hidden="1" customHeight="1" x14ac:dyDescent="0.25">
      <c r="A253" s="1170">
        <v>40429</v>
      </c>
      <c r="B253" s="1171">
        <v>388.8727184</v>
      </c>
      <c r="C253" s="1172">
        <v>199.41526140000002</v>
      </c>
      <c r="D253" s="1173" t="s">
        <v>1108</v>
      </c>
      <c r="E253" s="1174"/>
      <c r="F253" s="1175"/>
      <c r="G253" s="1175"/>
    </row>
    <row r="254" spans="1:8" ht="15" hidden="1" customHeight="1" x14ac:dyDescent="0.25">
      <c r="A254" s="1170">
        <v>40459</v>
      </c>
      <c r="B254" s="1171">
        <v>348.71195539999997</v>
      </c>
      <c r="C254" s="1172">
        <v>354.42421330000002</v>
      </c>
      <c r="D254" s="1173" t="s">
        <v>1109</v>
      </c>
      <c r="E254" s="1174"/>
      <c r="F254" s="1175"/>
      <c r="G254" s="1175"/>
    </row>
    <row r="255" spans="1:8" ht="15" hidden="1" customHeight="1" x14ac:dyDescent="0.25">
      <c r="A255" s="1170">
        <v>40490</v>
      </c>
      <c r="B255" s="1171">
        <v>347.89406220000001</v>
      </c>
      <c r="C255" s="1172">
        <v>128.35713510000002</v>
      </c>
      <c r="D255" s="1173" t="s">
        <v>1110</v>
      </c>
      <c r="E255" s="1174"/>
      <c r="F255" s="1175"/>
      <c r="G255" s="1175"/>
    </row>
    <row r="256" spans="1:8" ht="15" hidden="1" customHeight="1" x14ac:dyDescent="0.25">
      <c r="A256" s="1170">
        <v>40520</v>
      </c>
      <c r="B256" s="1171">
        <v>178.9509745</v>
      </c>
      <c r="C256" s="1172">
        <v>55.540696149999995</v>
      </c>
      <c r="D256" s="1173" t="s">
        <v>1111</v>
      </c>
      <c r="E256" s="1174"/>
      <c r="F256" s="1175"/>
    </row>
    <row r="257" spans="1:8" ht="15" hidden="1" customHeight="1" x14ac:dyDescent="0.25">
      <c r="A257" s="1170">
        <v>40551</v>
      </c>
      <c r="B257" s="1171">
        <v>725.55969600000003</v>
      </c>
      <c r="C257" s="1172">
        <v>370.46430950000001</v>
      </c>
      <c r="D257" s="1173" t="s">
        <v>1112</v>
      </c>
      <c r="E257" s="1174"/>
      <c r="F257" s="1175"/>
    </row>
    <row r="258" spans="1:8" ht="15" hidden="1" customHeight="1" x14ac:dyDescent="0.25">
      <c r="A258" s="1170">
        <v>40582</v>
      </c>
      <c r="B258" s="1171">
        <v>154.24198669999998</v>
      </c>
      <c r="C258" s="1172">
        <v>111.00644709999999</v>
      </c>
      <c r="D258" s="1173" t="s">
        <v>1113</v>
      </c>
      <c r="E258" s="1174"/>
      <c r="F258" s="1175"/>
    </row>
    <row r="259" spans="1:8" ht="15" hidden="1" customHeight="1" x14ac:dyDescent="0.25">
      <c r="A259" s="1170">
        <v>40610</v>
      </c>
      <c r="B259" s="1171">
        <v>42.2</v>
      </c>
      <c r="C259" s="1172">
        <v>203.6</v>
      </c>
      <c r="D259" s="1173" t="s">
        <v>1114</v>
      </c>
      <c r="E259" s="1174"/>
      <c r="F259" s="1175"/>
    </row>
    <row r="260" spans="1:8" ht="15" hidden="1" customHeight="1" x14ac:dyDescent="0.25">
      <c r="A260" s="1170">
        <v>40641</v>
      </c>
      <c r="B260" s="1171">
        <v>142.80000000000001</v>
      </c>
      <c r="C260" s="1172">
        <v>119.9</v>
      </c>
      <c r="D260" s="1173" t="s">
        <v>1115</v>
      </c>
      <c r="E260" s="1174"/>
      <c r="F260" s="1175"/>
    </row>
    <row r="261" spans="1:8" ht="15" hidden="1" customHeight="1" x14ac:dyDescent="0.25">
      <c r="A261" s="1170">
        <v>40671</v>
      </c>
      <c r="B261" s="1171">
        <v>246.9</v>
      </c>
      <c r="C261" s="1172">
        <v>263.39999999999998</v>
      </c>
      <c r="D261" s="1173" t="s">
        <v>1116</v>
      </c>
      <c r="E261" s="1174"/>
      <c r="F261" s="1175"/>
    </row>
    <row r="262" spans="1:8" ht="15" hidden="1" customHeight="1" x14ac:dyDescent="0.25">
      <c r="A262" s="1170">
        <v>40702</v>
      </c>
      <c r="B262" s="1171">
        <v>201.6</v>
      </c>
      <c r="C262" s="1172">
        <v>336.5</v>
      </c>
      <c r="D262" s="1173" t="s">
        <v>1117</v>
      </c>
      <c r="E262" s="1174"/>
      <c r="F262" s="1177"/>
    </row>
    <row r="263" spans="1:8" ht="15" hidden="1" customHeight="1" x14ac:dyDescent="0.25">
      <c r="A263" s="1170">
        <v>40732</v>
      </c>
      <c r="B263" s="1171">
        <v>218.3</v>
      </c>
      <c r="C263" s="1172">
        <v>240.4</v>
      </c>
      <c r="D263" s="1173" t="s">
        <v>1118</v>
      </c>
      <c r="E263" s="1174"/>
      <c r="F263" s="1175"/>
      <c r="G263" s="1178"/>
    </row>
    <row r="264" spans="1:8" ht="15" hidden="1" customHeight="1" x14ac:dyDescent="0.25">
      <c r="A264" s="1170">
        <v>40763</v>
      </c>
      <c r="B264" s="1171">
        <v>168.1</v>
      </c>
      <c r="C264" s="1172">
        <v>606.6</v>
      </c>
      <c r="D264" s="1173" t="s">
        <v>1119</v>
      </c>
      <c r="E264" s="1174"/>
      <c r="F264" s="1175"/>
      <c r="G264" s="1178"/>
    </row>
    <row r="265" spans="1:8" ht="15" hidden="1" customHeight="1" x14ac:dyDescent="0.25">
      <c r="A265" s="1170">
        <v>40794</v>
      </c>
      <c r="B265" s="1171">
        <v>130.69999999999999</v>
      </c>
      <c r="C265" s="1172">
        <v>174.4</v>
      </c>
      <c r="D265" s="1173" t="s">
        <v>1120</v>
      </c>
      <c r="E265" s="1174"/>
      <c r="F265" s="1175"/>
      <c r="G265" s="1178"/>
    </row>
    <row r="266" spans="1:8" ht="15" hidden="1" customHeight="1" x14ac:dyDescent="0.25">
      <c r="A266" s="1170">
        <v>40824</v>
      </c>
      <c r="B266" s="1171">
        <v>166.1</v>
      </c>
      <c r="C266" s="1172">
        <v>339.9</v>
      </c>
      <c r="D266" s="1173" t="s">
        <v>1121</v>
      </c>
      <c r="E266" s="1174"/>
      <c r="F266" s="1175"/>
      <c r="G266" s="1178"/>
      <c r="H266" s="1175"/>
    </row>
    <row r="267" spans="1:8" ht="15" hidden="1" customHeight="1" x14ac:dyDescent="0.25">
      <c r="A267" s="1170">
        <v>40855</v>
      </c>
      <c r="B267" s="1171">
        <v>3631.7</v>
      </c>
      <c r="C267" s="1172">
        <v>3694.6</v>
      </c>
      <c r="D267" s="1173" t="s">
        <v>1122</v>
      </c>
      <c r="E267" s="1174"/>
      <c r="F267" s="1175"/>
      <c r="G267" s="1178"/>
      <c r="H267" s="1175"/>
    </row>
    <row r="268" spans="1:8" ht="15" hidden="1" customHeight="1" x14ac:dyDescent="0.25">
      <c r="A268" s="1170">
        <v>40885</v>
      </c>
      <c r="B268" s="1172">
        <v>329.8</v>
      </c>
      <c r="C268" s="1172">
        <v>175.4</v>
      </c>
      <c r="D268" s="1173" t="s">
        <v>1123</v>
      </c>
      <c r="E268" s="1174"/>
      <c r="F268" s="1177"/>
      <c r="G268" s="1178"/>
      <c r="H268" s="1175"/>
    </row>
    <row r="269" spans="1:8" ht="15" hidden="1" customHeight="1" x14ac:dyDescent="0.25">
      <c r="A269" s="1170">
        <v>40916</v>
      </c>
      <c r="B269" s="1172">
        <v>125.6</v>
      </c>
      <c r="C269" s="1172">
        <v>111.1</v>
      </c>
      <c r="D269" s="1173" t="s">
        <v>1124</v>
      </c>
      <c r="E269" s="1174"/>
      <c r="F269" s="1177"/>
      <c r="G269" s="1178"/>
      <c r="H269" s="1175"/>
    </row>
    <row r="270" spans="1:8" ht="15" hidden="1" customHeight="1" x14ac:dyDescent="0.25">
      <c r="A270" s="1170">
        <v>40947</v>
      </c>
      <c r="B270" s="1172">
        <v>180</v>
      </c>
      <c r="C270" s="1172">
        <v>131.6</v>
      </c>
      <c r="D270" s="1173" t="s">
        <v>1125</v>
      </c>
      <c r="E270" s="1174"/>
      <c r="F270" s="1177"/>
      <c r="G270" s="1178"/>
      <c r="H270" s="1175"/>
    </row>
    <row r="271" spans="1:8" ht="15" hidden="1" customHeight="1" x14ac:dyDescent="0.25">
      <c r="A271" s="1170">
        <v>40976</v>
      </c>
      <c r="B271" s="1172">
        <v>151.69999999999999</v>
      </c>
      <c r="C271" s="1172">
        <v>123.2</v>
      </c>
      <c r="D271" s="1173" t="s">
        <v>1126</v>
      </c>
      <c r="E271" s="1174"/>
      <c r="F271" s="1177"/>
      <c r="G271" s="1178"/>
      <c r="H271" s="1175"/>
    </row>
    <row r="272" spans="1:8" ht="15" hidden="1" customHeight="1" x14ac:dyDescent="0.25">
      <c r="A272" s="1170">
        <v>41007</v>
      </c>
      <c r="B272" s="1172">
        <v>311.5</v>
      </c>
      <c r="C272" s="1172">
        <v>291.5</v>
      </c>
      <c r="D272" s="1173" t="s">
        <v>1127</v>
      </c>
      <c r="E272" s="1174"/>
      <c r="F272" s="1177"/>
      <c r="G272" s="1178"/>
      <c r="H272" s="1175"/>
    </row>
    <row r="273" spans="1:8" ht="15" hidden="1" customHeight="1" x14ac:dyDescent="0.25">
      <c r="A273" s="1170">
        <v>41037</v>
      </c>
      <c r="B273" s="1172">
        <v>210.2</v>
      </c>
      <c r="C273" s="1172">
        <v>395.36</v>
      </c>
      <c r="D273" s="1179">
        <v>-185.2</v>
      </c>
      <c r="E273" s="1174"/>
      <c r="F273" s="1177"/>
      <c r="G273" s="1178"/>
      <c r="H273" s="1175"/>
    </row>
    <row r="274" spans="1:8" ht="15" hidden="1" customHeight="1" x14ac:dyDescent="0.25">
      <c r="A274" s="1170">
        <v>41068</v>
      </c>
      <c r="B274" s="1172">
        <v>154.94</v>
      </c>
      <c r="C274" s="1172">
        <v>223.923</v>
      </c>
      <c r="D274" s="1179">
        <v>-68.983000000000004</v>
      </c>
      <c r="E274" s="1174"/>
      <c r="F274" s="1177"/>
      <c r="G274" s="1178"/>
      <c r="H274" s="1175"/>
    </row>
    <row r="275" spans="1:8" ht="15" hidden="1" customHeight="1" x14ac:dyDescent="0.25">
      <c r="A275" s="1170">
        <v>41098</v>
      </c>
      <c r="B275" s="1172">
        <v>389.9</v>
      </c>
      <c r="C275" s="1172">
        <v>344.3</v>
      </c>
      <c r="D275" s="1179" t="s">
        <v>1128</v>
      </c>
      <c r="E275" s="1174"/>
      <c r="F275" s="1177"/>
      <c r="G275" s="1178"/>
      <c r="H275" s="1175"/>
    </row>
    <row r="276" spans="1:8" ht="15" hidden="1" customHeight="1" x14ac:dyDescent="0.25">
      <c r="A276" s="1170">
        <v>41129</v>
      </c>
      <c r="B276" s="1172">
        <v>209.5</v>
      </c>
      <c r="C276" s="1172">
        <v>315.5</v>
      </c>
      <c r="D276" s="1179" t="s">
        <v>1129</v>
      </c>
      <c r="E276" s="1174"/>
      <c r="F276" s="1177"/>
      <c r="G276" s="1178"/>
      <c r="H276" s="1175"/>
    </row>
    <row r="277" spans="1:8" ht="15" hidden="1" customHeight="1" x14ac:dyDescent="0.25">
      <c r="A277" s="1170">
        <v>41160</v>
      </c>
      <c r="B277" s="1172">
        <v>163.1</v>
      </c>
      <c r="C277" s="1172">
        <v>243.9</v>
      </c>
      <c r="D277" s="1179">
        <v>-80.8</v>
      </c>
      <c r="E277" s="1174"/>
      <c r="F277" s="1177"/>
      <c r="G277" s="1178"/>
      <c r="H277" s="1175"/>
    </row>
    <row r="278" spans="1:8" ht="15" hidden="1" customHeight="1" x14ac:dyDescent="0.25">
      <c r="A278" s="1170">
        <v>41190</v>
      </c>
      <c r="B278" s="1172">
        <v>216.6</v>
      </c>
      <c r="C278" s="1172">
        <v>236.5</v>
      </c>
      <c r="D278" s="1179">
        <v>-19.900000000000006</v>
      </c>
      <c r="E278" s="1174"/>
      <c r="F278" s="1177"/>
      <c r="G278" s="1178"/>
      <c r="H278" s="1175"/>
    </row>
    <row r="279" spans="1:8" ht="15" hidden="1" customHeight="1" x14ac:dyDescent="0.25">
      <c r="A279" s="1170">
        <v>41221</v>
      </c>
      <c r="B279" s="1180">
        <v>347.4</v>
      </c>
      <c r="C279" s="1180">
        <v>135.5</v>
      </c>
      <c r="D279" s="1179">
        <v>211.89999999999998</v>
      </c>
      <c r="E279" s="1174"/>
      <c r="F279" s="1177"/>
      <c r="G279" s="1178"/>
      <c r="H279" s="1177"/>
    </row>
    <row r="280" spans="1:8" ht="15" hidden="1" customHeight="1" x14ac:dyDescent="0.25">
      <c r="A280" s="1170">
        <v>41251</v>
      </c>
      <c r="B280" s="1172">
        <v>313.17</v>
      </c>
      <c r="C280" s="1172">
        <v>120.857</v>
      </c>
      <c r="D280" s="1179">
        <v>192.31300000000002</v>
      </c>
      <c r="E280" s="1174"/>
      <c r="F280" s="1177"/>
      <c r="G280" s="1178"/>
      <c r="H280" s="1175"/>
    </row>
    <row r="281" spans="1:8" ht="15" hidden="1" customHeight="1" x14ac:dyDescent="0.25">
      <c r="A281" s="1170">
        <v>41282</v>
      </c>
      <c r="B281" s="1172">
        <v>530.9</v>
      </c>
      <c r="C281" s="1172">
        <v>391.2</v>
      </c>
      <c r="D281" s="1179">
        <v>139.69999999999999</v>
      </c>
      <c r="E281" s="1174"/>
      <c r="F281" s="1177"/>
      <c r="G281" s="1178"/>
      <c r="H281" s="1175"/>
    </row>
    <row r="282" spans="1:8" ht="15" hidden="1" customHeight="1" x14ac:dyDescent="0.25">
      <c r="A282" s="1170">
        <v>41313</v>
      </c>
      <c r="B282" s="1172">
        <v>565.5</v>
      </c>
      <c r="C282" s="1172">
        <v>447.5</v>
      </c>
      <c r="D282" s="1179">
        <v>118</v>
      </c>
      <c r="E282" s="1174"/>
      <c r="F282" s="1177"/>
      <c r="G282" s="1178"/>
      <c r="H282" s="1175"/>
    </row>
    <row r="283" spans="1:8" ht="15" hidden="1" customHeight="1" x14ac:dyDescent="0.25">
      <c r="A283" s="1170">
        <v>41341</v>
      </c>
      <c r="B283" s="1172">
        <v>384.6</v>
      </c>
      <c r="C283" s="1172">
        <v>129.4</v>
      </c>
      <c r="D283" s="1179">
        <v>255.20000000000002</v>
      </c>
      <c r="E283" s="1174"/>
      <c r="F283" s="1177"/>
      <c r="G283" s="1181"/>
      <c r="H283" s="1181"/>
    </row>
    <row r="284" spans="1:8" ht="15" hidden="1" customHeight="1" x14ac:dyDescent="0.25">
      <c r="A284" s="1170">
        <v>41372</v>
      </c>
      <c r="B284" s="1172">
        <v>240.5</v>
      </c>
      <c r="C284" s="1172">
        <v>113.6</v>
      </c>
      <c r="D284" s="1179">
        <v>126.9</v>
      </c>
      <c r="E284" s="1174"/>
      <c r="F284" s="1177"/>
      <c r="G284" s="1178"/>
      <c r="H284" s="1175"/>
    </row>
    <row r="285" spans="1:8" ht="15" hidden="1" customHeight="1" x14ac:dyDescent="0.25">
      <c r="A285" s="1170">
        <v>41402</v>
      </c>
      <c r="B285" s="1172">
        <v>331.9</v>
      </c>
      <c r="C285" s="1172">
        <v>235.2</v>
      </c>
      <c r="D285" s="1179">
        <v>96.699999999999989</v>
      </c>
      <c r="E285" s="1174"/>
      <c r="F285" s="1177"/>
      <c r="G285" s="1178"/>
      <c r="H285" s="1175"/>
    </row>
    <row r="286" spans="1:8" ht="15" hidden="1" customHeight="1" x14ac:dyDescent="0.25">
      <c r="A286" s="1170">
        <v>41433</v>
      </c>
      <c r="B286" s="1172">
        <v>474.5</v>
      </c>
      <c r="C286" s="1172">
        <v>440</v>
      </c>
      <c r="D286" s="1179">
        <v>34.5</v>
      </c>
      <c r="E286" s="1174"/>
      <c r="F286" s="1177"/>
      <c r="G286" s="1178"/>
      <c r="H286" s="1175"/>
    </row>
    <row r="287" spans="1:8" ht="15" hidden="1" customHeight="1" x14ac:dyDescent="0.25">
      <c r="A287" s="1170">
        <v>41463</v>
      </c>
      <c r="B287" s="1172">
        <v>167.53213600000001</v>
      </c>
      <c r="C287" s="1180">
        <v>87.90154167</v>
      </c>
      <c r="D287" s="1179">
        <v>79.630594330000008</v>
      </c>
      <c r="E287" s="1174"/>
      <c r="F287" s="1177"/>
      <c r="G287" s="1178"/>
      <c r="H287" s="1175"/>
    </row>
    <row r="288" spans="1:8" ht="15" hidden="1" customHeight="1" x14ac:dyDescent="0.25">
      <c r="A288" s="1170">
        <v>41494</v>
      </c>
      <c r="B288" s="1172">
        <v>300.86</v>
      </c>
      <c r="C288" s="1172">
        <v>275.04000000000002</v>
      </c>
      <c r="D288" s="1179">
        <v>25.819999999999993</v>
      </c>
      <c r="E288" s="1174"/>
      <c r="F288" s="1177"/>
      <c r="G288" s="1178"/>
      <c r="H288" s="1175"/>
    </row>
    <row r="289" spans="1:8" ht="18" hidden="1" customHeight="1" x14ac:dyDescent="0.25">
      <c r="A289" s="1170">
        <v>41525</v>
      </c>
      <c r="B289" s="1180">
        <v>213.7</v>
      </c>
      <c r="C289" s="1172">
        <v>520.1</v>
      </c>
      <c r="D289" s="1179">
        <v>-306.40000000000003</v>
      </c>
      <c r="E289" s="1174"/>
      <c r="F289" s="1177"/>
      <c r="G289" s="1178"/>
      <c r="H289" s="1175"/>
    </row>
    <row r="290" spans="1:8" ht="18" hidden="1" customHeight="1" x14ac:dyDescent="0.25">
      <c r="A290" s="1170">
        <v>41555</v>
      </c>
      <c r="B290" s="1172">
        <v>743.9</v>
      </c>
      <c r="C290" s="1172">
        <v>1020.6</v>
      </c>
      <c r="D290" s="1179">
        <v>-276.70000000000005</v>
      </c>
      <c r="E290" s="1174"/>
      <c r="F290" s="1177"/>
      <c r="G290" s="1178"/>
      <c r="H290" s="1176"/>
    </row>
    <row r="291" spans="1:8" ht="18" hidden="1" customHeight="1" x14ac:dyDescent="0.25">
      <c r="A291" s="1170">
        <v>41586</v>
      </c>
      <c r="B291" s="1180">
        <v>184.5</v>
      </c>
      <c r="C291" s="1172">
        <v>112</v>
      </c>
      <c r="D291" s="1179">
        <v>72.5</v>
      </c>
      <c r="E291" s="1174"/>
      <c r="F291" s="1177"/>
      <c r="G291" s="1181"/>
      <c r="H291" s="1181"/>
    </row>
    <row r="292" spans="1:8" ht="18" hidden="1" customHeight="1" x14ac:dyDescent="0.25">
      <c r="A292" s="1170">
        <v>41616</v>
      </c>
      <c r="B292" s="1172">
        <v>501.6</v>
      </c>
      <c r="C292" s="1172">
        <v>493.5</v>
      </c>
      <c r="D292" s="1179">
        <v>8.1000000000000227</v>
      </c>
      <c r="E292" s="1174"/>
      <c r="F292" s="1177"/>
      <c r="G292" s="1178"/>
      <c r="H292" s="1176"/>
    </row>
    <row r="293" spans="1:8" ht="18" hidden="1" customHeight="1" x14ac:dyDescent="0.25">
      <c r="A293" s="1170">
        <v>41647</v>
      </c>
      <c r="B293" s="1172">
        <v>439.2</v>
      </c>
      <c r="C293" s="1172">
        <v>475</v>
      </c>
      <c r="D293" s="1179">
        <v>-35.800000000000011</v>
      </c>
      <c r="E293" s="1174"/>
      <c r="F293" s="1177"/>
      <c r="G293" s="1178"/>
      <c r="H293" s="1176"/>
    </row>
    <row r="294" spans="1:8" ht="18" hidden="1" customHeight="1" x14ac:dyDescent="0.25">
      <c r="A294" s="1170">
        <v>41678</v>
      </c>
      <c r="B294" s="1180">
        <v>455.9</v>
      </c>
      <c r="C294" s="1180">
        <v>475.2</v>
      </c>
      <c r="D294" s="1182">
        <v>-19.300000000000011</v>
      </c>
      <c r="E294" s="1174"/>
      <c r="F294" s="1177"/>
      <c r="G294" s="1177"/>
      <c r="H294" s="1177"/>
    </row>
    <row r="295" spans="1:8" ht="18" hidden="1" customHeight="1" x14ac:dyDescent="0.25">
      <c r="A295" s="1170">
        <v>41706</v>
      </c>
      <c r="B295" s="1172">
        <v>159.49</v>
      </c>
      <c r="C295" s="1172">
        <v>257</v>
      </c>
      <c r="D295" s="1179">
        <v>-97.509999999999991</v>
      </c>
      <c r="E295" s="1174"/>
      <c r="F295" s="1177"/>
      <c r="G295" s="1177"/>
      <c r="H295" s="1177"/>
    </row>
    <row r="296" spans="1:8" ht="18" hidden="1" customHeight="1" x14ac:dyDescent="0.25">
      <c r="A296" s="1170">
        <v>41737</v>
      </c>
      <c r="B296" s="1172">
        <v>516.6</v>
      </c>
      <c r="C296" s="1172">
        <v>528.29999999999995</v>
      </c>
      <c r="D296" s="1179">
        <v>-11.699999999999932</v>
      </c>
      <c r="E296" s="1174"/>
      <c r="F296" s="1177"/>
      <c r="G296" s="1177"/>
      <c r="H296" s="1177"/>
    </row>
    <row r="297" spans="1:8" ht="18" hidden="1" customHeight="1" x14ac:dyDescent="0.25">
      <c r="A297" s="1170">
        <v>41767</v>
      </c>
      <c r="B297" s="1172">
        <v>924.98</v>
      </c>
      <c r="C297" s="1172">
        <v>641.19000000000005</v>
      </c>
      <c r="D297" s="1179">
        <v>283.78999999999996</v>
      </c>
      <c r="E297" s="1174"/>
      <c r="F297" s="1177"/>
      <c r="G297" s="1177"/>
      <c r="H297" s="1177"/>
    </row>
    <row r="298" spans="1:8" ht="18" hidden="1" customHeight="1" x14ac:dyDescent="0.25">
      <c r="A298" s="1170">
        <v>41798</v>
      </c>
      <c r="B298" s="1172">
        <v>846.45</v>
      </c>
      <c r="C298" s="1172">
        <v>784.9</v>
      </c>
      <c r="D298" s="1179">
        <v>61.550000000000068</v>
      </c>
      <c r="E298" s="1174"/>
      <c r="F298" s="1177"/>
      <c r="G298" s="1177"/>
      <c r="H298" s="1177"/>
    </row>
    <row r="299" spans="1:8" ht="18" hidden="1" customHeight="1" x14ac:dyDescent="0.25">
      <c r="A299" s="1170">
        <v>41828</v>
      </c>
      <c r="B299" s="1172">
        <v>330.4</v>
      </c>
      <c r="C299" s="1172">
        <v>313.5</v>
      </c>
      <c r="D299" s="1179">
        <v>16.899999999999977</v>
      </c>
      <c r="E299" s="1174"/>
      <c r="F299" s="1177"/>
      <c r="G299" s="1177"/>
      <c r="H299" s="1177"/>
    </row>
    <row r="300" spans="1:8" ht="18" hidden="1" customHeight="1" x14ac:dyDescent="0.25">
      <c r="A300" s="1170">
        <v>41859</v>
      </c>
      <c r="B300" s="1172">
        <v>372.4</v>
      </c>
      <c r="C300" s="1172">
        <v>544.79999999999995</v>
      </c>
      <c r="D300" s="1179">
        <v>-172.39999999999998</v>
      </c>
      <c r="E300" s="1174"/>
      <c r="F300" s="1177"/>
      <c r="G300" s="1177"/>
      <c r="H300" s="1177"/>
    </row>
    <row r="301" spans="1:8" ht="18" hidden="1" customHeight="1" x14ac:dyDescent="0.25">
      <c r="A301" s="1170">
        <v>41890</v>
      </c>
      <c r="B301" s="1172">
        <v>539.20000000000005</v>
      </c>
      <c r="C301" s="1172">
        <v>515.16</v>
      </c>
      <c r="D301" s="1179">
        <v>24.040000000000077</v>
      </c>
      <c r="E301" s="1174"/>
      <c r="F301" s="1177"/>
      <c r="G301" s="1177"/>
      <c r="H301" s="1177"/>
    </row>
    <row r="302" spans="1:8" ht="18" hidden="1" customHeight="1" x14ac:dyDescent="0.25">
      <c r="A302" s="1170">
        <v>41920</v>
      </c>
      <c r="B302" s="1172">
        <v>442.86</v>
      </c>
      <c r="C302" s="1172">
        <v>664.5</v>
      </c>
      <c r="D302" s="1179">
        <v>-221.64</v>
      </c>
      <c r="E302" s="1174"/>
      <c r="F302" s="1177"/>
      <c r="G302" s="1177"/>
      <c r="H302" s="1177"/>
    </row>
    <row r="303" spans="1:8" ht="18" hidden="1" customHeight="1" x14ac:dyDescent="0.25">
      <c r="A303" s="1170">
        <v>41951</v>
      </c>
      <c r="B303" s="1172">
        <v>359.09500000000003</v>
      </c>
      <c r="C303" s="1172">
        <v>795.55</v>
      </c>
      <c r="D303" s="1179">
        <v>-436.45499999999993</v>
      </c>
      <c r="E303" s="1174"/>
      <c r="F303" s="1177"/>
      <c r="G303" s="1177"/>
      <c r="H303" s="1177"/>
    </row>
    <row r="304" spans="1:8" ht="18" hidden="1" customHeight="1" x14ac:dyDescent="0.25">
      <c r="A304" s="1170">
        <v>41981</v>
      </c>
      <c r="B304" s="1172">
        <v>216.4</v>
      </c>
      <c r="C304" s="1172">
        <v>432.38</v>
      </c>
      <c r="D304" s="1179">
        <v>-215.98</v>
      </c>
      <c r="E304" s="1174"/>
      <c r="F304" s="1177"/>
      <c r="G304" s="1177"/>
      <c r="H304" s="1177"/>
    </row>
    <row r="305" spans="1:8" ht="18" hidden="1" customHeight="1" x14ac:dyDescent="0.25">
      <c r="A305" s="1170">
        <v>42005</v>
      </c>
      <c r="B305" s="1172">
        <v>221.6</v>
      </c>
      <c r="C305" s="1172">
        <v>445.3</v>
      </c>
      <c r="D305" s="1179">
        <v>-223.70000000000002</v>
      </c>
      <c r="E305" s="1174"/>
      <c r="F305" s="1177"/>
      <c r="G305" s="1177"/>
      <c r="H305" s="1177"/>
    </row>
    <row r="306" spans="1:8" ht="18" hidden="1" customHeight="1" x14ac:dyDescent="0.25">
      <c r="A306" s="1170">
        <v>42036</v>
      </c>
      <c r="B306" s="1172">
        <v>232.3</v>
      </c>
      <c r="C306" s="1172">
        <v>730.7</v>
      </c>
      <c r="D306" s="1179">
        <v>-498.40000000000003</v>
      </c>
      <c r="E306" s="1174"/>
      <c r="F306" s="1177"/>
      <c r="G306" s="1177"/>
      <c r="H306" s="1177"/>
    </row>
    <row r="307" spans="1:8" ht="18" hidden="1" customHeight="1" x14ac:dyDescent="0.25">
      <c r="A307" s="1170">
        <v>42064</v>
      </c>
      <c r="B307" s="1172">
        <v>268.5</v>
      </c>
      <c r="C307" s="1172">
        <v>898.4</v>
      </c>
      <c r="D307" s="1179">
        <v>-629.9</v>
      </c>
      <c r="E307" s="1174"/>
      <c r="F307" s="1177"/>
      <c r="G307" s="1177"/>
      <c r="H307" s="1177"/>
    </row>
    <row r="308" spans="1:8" ht="18" hidden="1" customHeight="1" x14ac:dyDescent="0.25">
      <c r="A308" s="1170">
        <v>42095</v>
      </c>
      <c r="B308" s="1172">
        <v>424.5</v>
      </c>
      <c r="C308" s="1172">
        <v>1610.7</v>
      </c>
      <c r="D308" s="1179">
        <v>-1186.2</v>
      </c>
      <c r="E308" s="1174"/>
      <c r="F308" s="1177"/>
      <c r="G308" s="1177"/>
      <c r="H308" s="1177"/>
    </row>
    <row r="309" spans="1:8" ht="18" hidden="1" customHeight="1" x14ac:dyDescent="0.25">
      <c r="A309" s="1170">
        <v>42125</v>
      </c>
      <c r="B309" s="1172">
        <v>316.79000000000002</v>
      </c>
      <c r="C309" s="1172">
        <v>871.38900000000001</v>
      </c>
      <c r="D309" s="1179">
        <v>-554.59899999999993</v>
      </c>
      <c r="E309" s="1174"/>
      <c r="F309" s="1177"/>
      <c r="G309" s="1177"/>
      <c r="H309" s="1177"/>
    </row>
    <row r="310" spans="1:8" ht="18" hidden="1" customHeight="1" x14ac:dyDescent="0.25">
      <c r="A310" s="1170">
        <v>42156</v>
      </c>
      <c r="B310" s="1172">
        <v>223.7</v>
      </c>
      <c r="C310" s="1172">
        <v>679.1</v>
      </c>
      <c r="D310" s="1179">
        <v>-455.40000000000003</v>
      </c>
      <c r="E310" s="1174"/>
      <c r="F310" s="1177"/>
      <c r="G310" s="1177"/>
      <c r="H310" s="1177"/>
    </row>
    <row r="311" spans="1:8" ht="18" hidden="1" customHeight="1" x14ac:dyDescent="0.25">
      <c r="A311" s="1170">
        <v>42186</v>
      </c>
      <c r="B311" s="1172">
        <v>299.5</v>
      </c>
      <c r="C311" s="1172">
        <v>294.8</v>
      </c>
      <c r="D311" s="1179">
        <v>4.6999999999999886</v>
      </c>
      <c r="E311" s="1174"/>
      <c r="F311" s="1177"/>
      <c r="G311" s="1177"/>
      <c r="H311" s="1177"/>
    </row>
    <row r="312" spans="1:8" ht="18" hidden="1" customHeight="1" x14ac:dyDescent="0.25">
      <c r="A312" s="1140">
        <v>42217</v>
      </c>
      <c r="B312" s="1172">
        <v>252.7</v>
      </c>
      <c r="C312" s="1172">
        <v>534.70000000000005</v>
      </c>
      <c r="D312" s="1179">
        <v>-282.00000000000006</v>
      </c>
      <c r="E312" s="1174"/>
      <c r="F312" s="1177"/>
      <c r="G312" s="1177"/>
      <c r="H312" s="1177"/>
    </row>
    <row r="313" spans="1:8" ht="18" hidden="1" customHeight="1" x14ac:dyDescent="0.25">
      <c r="A313" s="1140">
        <v>42248</v>
      </c>
      <c r="B313" s="1172">
        <v>355.57600000000002</v>
      </c>
      <c r="C313" s="1172">
        <v>823.68700000000001</v>
      </c>
      <c r="D313" s="1179">
        <v>-468.11099999999999</v>
      </c>
      <c r="E313" s="1174"/>
      <c r="F313" s="1177"/>
      <c r="G313" s="1177"/>
      <c r="H313" s="1177"/>
    </row>
    <row r="314" spans="1:8" ht="18" hidden="1" customHeight="1" x14ac:dyDescent="0.25">
      <c r="A314" s="1140">
        <v>42278</v>
      </c>
      <c r="B314" s="1172">
        <v>480.72313200000002</v>
      </c>
      <c r="C314" s="1172">
        <v>775.22100599999999</v>
      </c>
      <c r="D314" s="1179">
        <v>-294.49787399999997</v>
      </c>
      <c r="E314" s="1174"/>
      <c r="F314" s="1177"/>
      <c r="G314" s="1177"/>
      <c r="H314" s="1177"/>
    </row>
    <row r="315" spans="1:8" ht="18" hidden="1" customHeight="1" x14ac:dyDescent="0.25">
      <c r="A315" s="1140">
        <v>42309</v>
      </c>
      <c r="B315" s="1172">
        <v>277.5</v>
      </c>
      <c r="C315" s="1172">
        <v>420.6</v>
      </c>
      <c r="D315" s="1179">
        <v>-143.10000000000002</v>
      </c>
      <c r="E315" s="1174"/>
      <c r="F315" s="1183"/>
      <c r="G315" s="1183"/>
      <c r="H315" s="1183"/>
    </row>
    <row r="316" spans="1:8" ht="18" hidden="1" customHeight="1" x14ac:dyDescent="0.25">
      <c r="A316" s="1140">
        <v>42339</v>
      </c>
      <c r="B316" s="1172">
        <v>987.9</v>
      </c>
      <c r="C316" s="1172">
        <v>1231</v>
      </c>
      <c r="D316" s="1179">
        <v>-243.10000000000002</v>
      </c>
      <c r="E316" s="1174"/>
      <c r="F316" s="1183"/>
      <c r="G316" s="1183"/>
      <c r="H316" s="1183"/>
    </row>
    <row r="317" spans="1:8" ht="18" hidden="1" customHeight="1" x14ac:dyDescent="0.25">
      <c r="A317" s="1140">
        <v>42370</v>
      </c>
      <c r="B317" s="1172">
        <v>227.35</v>
      </c>
      <c r="C317" s="1172">
        <v>272.8</v>
      </c>
      <c r="D317" s="1179">
        <v>-45.450000000000017</v>
      </c>
      <c r="E317" s="1174"/>
      <c r="F317" s="1183"/>
      <c r="G317" s="1183"/>
      <c r="H317" s="1183"/>
    </row>
    <row r="318" spans="1:8" ht="23.25" hidden="1" customHeight="1" x14ac:dyDescent="0.25">
      <c r="A318" s="1140">
        <v>42401</v>
      </c>
      <c r="B318" s="1172">
        <v>734.2</v>
      </c>
      <c r="C318" s="1172">
        <v>686.38599999999997</v>
      </c>
      <c r="D318" s="1179">
        <v>47.814000000000078</v>
      </c>
      <c r="E318" s="1174"/>
      <c r="F318" s="1177"/>
      <c r="G318" s="1177"/>
      <c r="H318" s="1177"/>
    </row>
    <row r="319" spans="1:8" ht="18" hidden="1" customHeight="1" x14ac:dyDescent="0.25">
      <c r="A319" s="1140">
        <v>42430</v>
      </c>
      <c r="B319" s="1172">
        <v>329.8</v>
      </c>
      <c r="C319" s="1172">
        <v>311.7</v>
      </c>
      <c r="D319" s="1179">
        <v>18.100000000000023</v>
      </c>
      <c r="E319" s="1174"/>
      <c r="F319" s="1177"/>
      <c r="G319" s="1177"/>
      <c r="H319" s="1177"/>
    </row>
    <row r="320" spans="1:8" ht="18" hidden="1" customHeight="1" x14ac:dyDescent="0.25">
      <c r="A320" s="1140">
        <v>42461</v>
      </c>
      <c r="B320" s="1172">
        <v>565.79999999999995</v>
      </c>
      <c r="C320" s="1172">
        <v>422.1</v>
      </c>
      <c r="D320" s="1179">
        <v>143.69999999999993</v>
      </c>
      <c r="E320" s="1174"/>
      <c r="F320" s="1177"/>
      <c r="G320" s="1177"/>
      <c r="H320" s="1177"/>
    </row>
    <row r="321" spans="1:8" ht="18" hidden="1" customHeight="1" x14ac:dyDescent="0.25">
      <c r="A321" s="1140">
        <v>42491</v>
      </c>
      <c r="B321" s="1172">
        <v>158.65</v>
      </c>
      <c r="C321" s="1172">
        <v>201.6</v>
      </c>
      <c r="D321" s="1179">
        <v>-42.949999999999989</v>
      </c>
      <c r="E321" s="1174"/>
      <c r="F321" s="1177"/>
      <c r="G321" s="1177"/>
      <c r="H321" s="1177"/>
    </row>
    <row r="322" spans="1:8" ht="18" hidden="1" customHeight="1" x14ac:dyDescent="0.25">
      <c r="A322" s="1140">
        <v>42522</v>
      </c>
      <c r="B322" s="1172">
        <v>274.39999999999998</v>
      </c>
      <c r="C322" s="1172">
        <v>358.98</v>
      </c>
      <c r="D322" s="1179">
        <v>-84.580000000000041</v>
      </c>
      <c r="E322" s="1174"/>
      <c r="F322" s="1177"/>
      <c r="G322" s="1177"/>
      <c r="H322" s="1177"/>
    </row>
    <row r="323" spans="1:8" ht="18" hidden="1" customHeight="1" x14ac:dyDescent="0.25">
      <c r="A323" s="1140">
        <v>42552</v>
      </c>
      <c r="B323" s="1172">
        <v>186.06</v>
      </c>
      <c r="C323" s="1172">
        <v>638.99</v>
      </c>
      <c r="D323" s="1179">
        <v>-452.93</v>
      </c>
      <c r="E323" s="1174"/>
      <c r="F323" s="1177"/>
      <c r="G323" s="1177"/>
      <c r="H323" s="1177"/>
    </row>
    <row r="324" spans="1:8" ht="18" hidden="1" customHeight="1" x14ac:dyDescent="0.25">
      <c r="A324" s="1140">
        <v>42583</v>
      </c>
      <c r="B324" s="1172">
        <v>264.39999999999998</v>
      </c>
      <c r="C324" s="1172">
        <v>590.79999999999995</v>
      </c>
      <c r="D324" s="1179">
        <v>-326.39999999999998</v>
      </c>
      <c r="E324" s="1174"/>
      <c r="F324" s="1177"/>
      <c r="G324" s="1177"/>
      <c r="H324" s="1177"/>
    </row>
    <row r="325" spans="1:8" ht="18" hidden="1" customHeight="1" x14ac:dyDescent="0.25">
      <c r="A325" s="1140">
        <v>42614</v>
      </c>
      <c r="B325" s="1172">
        <v>510.3</v>
      </c>
      <c r="C325" s="1172">
        <v>677.85</v>
      </c>
      <c r="D325" s="1179">
        <v>-167.55</v>
      </c>
      <c r="E325" s="1174"/>
      <c r="F325" s="1177"/>
      <c r="G325" s="1177"/>
      <c r="H325" s="1177"/>
    </row>
    <row r="326" spans="1:8" ht="18" hidden="1" customHeight="1" x14ac:dyDescent="0.25">
      <c r="A326" s="1140">
        <v>42644</v>
      </c>
      <c r="B326" s="1172">
        <v>214.3</v>
      </c>
      <c r="C326" s="1172">
        <v>420.8</v>
      </c>
      <c r="D326" s="1179">
        <v>-206.5</v>
      </c>
      <c r="E326" s="1174"/>
      <c r="F326" s="1177"/>
      <c r="G326" s="1177"/>
      <c r="H326" s="1177"/>
    </row>
    <row r="327" spans="1:8" ht="18" hidden="1" customHeight="1" x14ac:dyDescent="0.25">
      <c r="A327" s="1140">
        <v>42675</v>
      </c>
      <c r="B327" s="1172">
        <v>333.67</v>
      </c>
      <c r="C327" s="1172">
        <v>533.6</v>
      </c>
      <c r="D327" s="1179">
        <v>-199.93</v>
      </c>
      <c r="E327" s="1174"/>
      <c r="F327" s="1177"/>
      <c r="G327" s="1177"/>
      <c r="H327" s="1177"/>
    </row>
    <row r="328" spans="1:8" ht="18" hidden="1" customHeight="1" x14ac:dyDescent="0.25">
      <c r="A328" s="1140">
        <v>42705</v>
      </c>
      <c r="B328" s="1172">
        <v>225.9</v>
      </c>
      <c r="C328" s="1172">
        <v>202.4</v>
      </c>
      <c r="D328" s="1179">
        <v>23.5</v>
      </c>
      <c r="E328" s="1174"/>
      <c r="F328" s="1177"/>
      <c r="G328" s="1177"/>
      <c r="H328" s="1177"/>
    </row>
    <row r="329" spans="1:8" ht="16.5" hidden="1" x14ac:dyDescent="0.25">
      <c r="A329" s="1140">
        <v>42736</v>
      </c>
      <c r="B329" s="1172">
        <v>184.4</v>
      </c>
      <c r="C329" s="1172">
        <v>265.60000000000002</v>
      </c>
      <c r="D329" s="1179">
        <v>-81.200000000000017</v>
      </c>
      <c r="E329" s="1174"/>
      <c r="F329" s="1177"/>
      <c r="G329" s="1177"/>
      <c r="H329" s="1177"/>
    </row>
    <row r="330" spans="1:8" ht="16.5" hidden="1" x14ac:dyDescent="0.25">
      <c r="A330" s="1140">
        <v>42767</v>
      </c>
      <c r="B330" s="1172">
        <v>273.76</v>
      </c>
      <c r="C330" s="1172">
        <v>312.25</v>
      </c>
      <c r="D330" s="1179">
        <v>-38.490000000000009</v>
      </c>
      <c r="E330" s="1174"/>
      <c r="F330" s="1177"/>
      <c r="G330" s="1177"/>
      <c r="H330" s="1177"/>
    </row>
    <row r="331" spans="1:8" ht="16.5" hidden="1" x14ac:dyDescent="0.25">
      <c r="A331" s="1140">
        <v>42795</v>
      </c>
      <c r="B331" s="1172">
        <v>280.2</v>
      </c>
      <c r="C331" s="1172">
        <v>887.9</v>
      </c>
      <c r="D331" s="1179">
        <v>-607.70000000000005</v>
      </c>
      <c r="E331" s="1174"/>
      <c r="F331" s="1177"/>
      <c r="G331" s="1177"/>
      <c r="H331" s="1177"/>
    </row>
    <row r="332" spans="1:8" ht="16.5" hidden="1" x14ac:dyDescent="0.25">
      <c r="A332" s="1140">
        <v>42826</v>
      </c>
      <c r="B332" s="1172">
        <v>527</v>
      </c>
      <c r="C332" s="1172">
        <v>250.2</v>
      </c>
      <c r="D332" s="1179">
        <v>276.8</v>
      </c>
      <c r="E332" s="1174"/>
      <c r="F332" s="1177"/>
      <c r="G332" s="1177"/>
      <c r="H332" s="1177"/>
    </row>
    <row r="333" spans="1:8" ht="16.5" hidden="1" x14ac:dyDescent="0.25">
      <c r="A333" s="1140">
        <v>42856</v>
      </c>
      <c r="B333" s="1172">
        <v>301.60000000000002</v>
      </c>
      <c r="C333" s="1172">
        <v>241.16800000000001</v>
      </c>
      <c r="D333" s="1179">
        <v>60.432000000000016</v>
      </c>
      <c r="E333" s="1174"/>
      <c r="F333" s="1177"/>
      <c r="G333" s="1177"/>
      <c r="H333" s="1177"/>
    </row>
    <row r="334" spans="1:8" ht="16.5" hidden="1" x14ac:dyDescent="0.25">
      <c r="A334" s="1140">
        <v>42887</v>
      </c>
      <c r="B334" s="1172">
        <v>358.7</v>
      </c>
      <c r="C334" s="1172">
        <v>807</v>
      </c>
      <c r="D334" s="1179">
        <v>-448.3</v>
      </c>
      <c r="E334" s="1174"/>
      <c r="F334" s="1177"/>
      <c r="G334" s="1177"/>
      <c r="H334" s="1177"/>
    </row>
    <row r="335" spans="1:8" ht="16.5" hidden="1" x14ac:dyDescent="0.25">
      <c r="A335" s="1140">
        <v>42917</v>
      </c>
      <c r="B335" s="1172">
        <v>427.7</v>
      </c>
      <c r="C335" s="1172">
        <v>322.8</v>
      </c>
      <c r="D335" s="1179">
        <v>104.89999999999998</v>
      </c>
      <c r="E335" s="1174"/>
      <c r="F335" s="1177"/>
      <c r="G335" s="1177"/>
      <c r="H335" s="1177"/>
    </row>
    <row r="336" spans="1:8" ht="16.5" hidden="1" x14ac:dyDescent="0.25">
      <c r="A336" s="1140">
        <v>42948</v>
      </c>
      <c r="B336" s="1172">
        <v>761.8</v>
      </c>
      <c r="C336" s="1172">
        <v>579.20000000000005</v>
      </c>
      <c r="D336" s="1179">
        <v>182.59999999999991</v>
      </c>
      <c r="E336" s="1174"/>
      <c r="F336" s="1177"/>
      <c r="G336" s="1177"/>
      <c r="H336" s="1177"/>
    </row>
    <row r="337" spans="1:8" ht="16.5" hidden="1" x14ac:dyDescent="0.25">
      <c r="A337" s="1140">
        <v>42979</v>
      </c>
      <c r="B337" s="1172">
        <v>626.6</v>
      </c>
      <c r="C337" s="1172">
        <v>676.8</v>
      </c>
      <c r="D337" s="1179">
        <v>-50.199999999999932</v>
      </c>
      <c r="E337" s="1174"/>
      <c r="F337" s="1177"/>
      <c r="G337" s="1177"/>
      <c r="H337" s="1177"/>
    </row>
    <row r="338" spans="1:8" ht="16.5" hidden="1" x14ac:dyDescent="0.25">
      <c r="A338" s="1140">
        <v>43009</v>
      </c>
      <c r="B338" s="1172">
        <v>508.95111316000003</v>
      </c>
      <c r="C338" s="1172">
        <v>744.55372396000007</v>
      </c>
      <c r="D338" s="1179">
        <v>-235.60261080000004</v>
      </c>
      <c r="E338" s="1174"/>
      <c r="F338" s="1177"/>
      <c r="G338" s="1177"/>
      <c r="H338" s="1177"/>
    </row>
    <row r="339" spans="1:8" ht="16.5" hidden="1" x14ac:dyDescent="0.25">
      <c r="A339" s="1140">
        <v>43040</v>
      </c>
      <c r="B339" s="1172">
        <v>147.17636619000001</v>
      </c>
      <c r="C339" s="1172">
        <v>506.27438144000001</v>
      </c>
      <c r="D339" s="1179">
        <v>-359.09801525</v>
      </c>
      <c r="E339" s="1174"/>
      <c r="F339" s="1177"/>
      <c r="G339" s="1177"/>
      <c r="H339" s="1177"/>
    </row>
    <row r="340" spans="1:8" ht="16.5" hidden="1" x14ac:dyDescent="0.25">
      <c r="A340" s="1140">
        <v>43070</v>
      </c>
      <c r="B340" s="1172">
        <v>428.8</v>
      </c>
      <c r="C340" s="1172">
        <v>687.5</v>
      </c>
      <c r="D340" s="1179">
        <v>-258.7</v>
      </c>
      <c r="E340" s="1174"/>
      <c r="F340" s="1177"/>
      <c r="G340" s="1177"/>
      <c r="H340" s="1177"/>
    </row>
    <row r="341" spans="1:8" ht="16.5" hidden="1" x14ac:dyDescent="0.25">
      <c r="A341" s="1140">
        <v>43101</v>
      </c>
      <c r="B341" s="1172">
        <v>163.69956866999999</v>
      </c>
      <c r="C341" s="1172">
        <v>158.84555512</v>
      </c>
      <c r="D341" s="1179">
        <v>4.8540135499999906</v>
      </c>
      <c r="E341" s="1174"/>
      <c r="F341" s="1177"/>
      <c r="H341" s="1177"/>
    </row>
    <row r="342" spans="1:8" ht="16.5" hidden="1" x14ac:dyDescent="0.25">
      <c r="A342" s="1140">
        <v>43132</v>
      </c>
      <c r="B342" s="1172">
        <v>214.9</v>
      </c>
      <c r="C342" s="1172">
        <v>330</v>
      </c>
      <c r="D342" s="1179">
        <v>-115.1</v>
      </c>
      <c r="E342" s="1174"/>
      <c r="F342" s="1177"/>
      <c r="G342" s="1177"/>
      <c r="H342" s="1177"/>
    </row>
    <row r="343" spans="1:8" ht="16.5" hidden="1" x14ac:dyDescent="0.25">
      <c r="A343" s="1140">
        <v>43160</v>
      </c>
      <c r="B343" s="1172">
        <v>176.17088856000001</v>
      </c>
      <c r="C343" s="1172">
        <v>213.54689044</v>
      </c>
      <c r="D343" s="1179">
        <v>-37.37600187999999</v>
      </c>
      <c r="E343" s="1174"/>
      <c r="F343" s="1177"/>
      <c r="G343" s="1177"/>
      <c r="H343" s="1177"/>
    </row>
    <row r="344" spans="1:8" ht="16.5" hidden="1" x14ac:dyDescent="0.25">
      <c r="A344" s="1140">
        <v>43191</v>
      </c>
      <c r="B344" s="1172">
        <v>314.86257048000004</v>
      </c>
      <c r="C344" s="1172">
        <v>248.25234823</v>
      </c>
      <c r="D344" s="1179">
        <v>66.610222250000049</v>
      </c>
      <c r="E344" s="1174"/>
      <c r="F344" s="1177"/>
      <c r="G344" s="1177"/>
      <c r="H344" s="1177"/>
    </row>
    <row r="345" spans="1:8" ht="16.5" hidden="1" x14ac:dyDescent="0.25">
      <c r="A345" s="1140">
        <v>43221</v>
      </c>
      <c r="B345" s="1180">
        <v>289.56337730000001</v>
      </c>
      <c r="C345" s="1180">
        <v>463.47694624000002</v>
      </c>
      <c r="D345" s="1179">
        <v>-173.91356894</v>
      </c>
      <c r="E345" s="1174"/>
      <c r="F345" s="1177"/>
      <c r="G345" s="1177"/>
      <c r="H345" s="1177"/>
    </row>
    <row r="346" spans="1:8" ht="16.5" hidden="1" x14ac:dyDescent="0.25">
      <c r="A346" s="1140">
        <v>43252</v>
      </c>
      <c r="B346" s="1172">
        <v>164.34553600000001</v>
      </c>
      <c r="C346" s="1172">
        <v>678.257836</v>
      </c>
      <c r="D346" s="1179">
        <v>-513.91229999999996</v>
      </c>
      <c r="E346" s="1174"/>
      <c r="F346" s="1177"/>
      <c r="G346" s="1177"/>
      <c r="H346" s="1177"/>
    </row>
    <row r="347" spans="1:8" ht="16.5" hidden="1" x14ac:dyDescent="0.25">
      <c r="A347" s="1140">
        <v>43282</v>
      </c>
      <c r="B347" s="1172">
        <v>253.28813493000001</v>
      </c>
      <c r="C347" s="1172">
        <v>768.13122389</v>
      </c>
      <c r="D347" s="1179">
        <v>-514.84308895999993</v>
      </c>
      <c r="E347" s="1174"/>
    </row>
    <row r="348" spans="1:8" ht="16.5" hidden="1" x14ac:dyDescent="0.25">
      <c r="A348" s="1140">
        <v>43313</v>
      </c>
      <c r="B348" s="1172">
        <v>175.8</v>
      </c>
      <c r="C348" s="1172">
        <v>421.4</v>
      </c>
      <c r="D348" s="1179">
        <v>-245.59999999999997</v>
      </c>
      <c r="E348" s="1174"/>
    </row>
    <row r="349" spans="1:8" ht="16.5" hidden="1" x14ac:dyDescent="0.25">
      <c r="A349" s="1140">
        <v>43344</v>
      </c>
      <c r="B349" s="1172">
        <v>243.54948572999999</v>
      </c>
      <c r="C349" s="1172">
        <v>502.39480193000003</v>
      </c>
      <c r="D349" s="1179">
        <v>-258.84531620000001</v>
      </c>
      <c r="E349" s="1174"/>
    </row>
    <row r="350" spans="1:8" ht="16.5" hidden="1" x14ac:dyDescent="0.25">
      <c r="A350" s="1140">
        <v>43374</v>
      </c>
      <c r="B350" s="1172">
        <v>304.76623125999998</v>
      </c>
      <c r="C350" s="1172">
        <v>382.50753410999999</v>
      </c>
      <c r="D350" s="1179">
        <v>-77.741302850000025</v>
      </c>
      <c r="E350" s="1174"/>
    </row>
    <row r="351" spans="1:8" ht="16.5" hidden="1" x14ac:dyDescent="0.25">
      <c r="A351" s="1140">
        <v>43405</v>
      </c>
      <c r="B351" s="1172">
        <v>267.94366561999999</v>
      </c>
      <c r="C351" s="1172">
        <v>310.56397023</v>
      </c>
      <c r="D351" s="1179">
        <v>-42.620304610000005</v>
      </c>
      <c r="E351" s="1174"/>
    </row>
    <row r="352" spans="1:8" ht="16.5" hidden="1" x14ac:dyDescent="0.25">
      <c r="A352" s="1140">
        <v>43435</v>
      </c>
      <c r="B352" s="1172">
        <v>367.32497288999997</v>
      </c>
      <c r="C352" s="1172">
        <v>669.86459102999993</v>
      </c>
      <c r="D352" s="1179">
        <v>-302.53961813999996</v>
      </c>
      <c r="E352" s="1174"/>
    </row>
    <row r="353" spans="1:8" ht="16.5" hidden="1" x14ac:dyDescent="0.25">
      <c r="A353" s="1140">
        <v>43466</v>
      </c>
      <c r="B353" s="1172">
        <v>250.01246903999998</v>
      </c>
      <c r="C353" s="1172">
        <v>301.93385665</v>
      </c>
      <c r="D353" s="1179">
        <v>-51.921387609999996</v>
      </c>
      <c r="E353" s="1174"/>
    </row>
    <row r="354" spans="1:8" ht="16.5" hidden="1" x14ac:dyDescent="0.25">
      <c r="A354" s="1140">
        <v>43497</v>
      </c>
      <c r="B354" s="1172">
        <v>1080.8</v>
      </c>
      <c r="C354" s="1172">
        <v>1305.9000000000001</v>
      </c>
      <c r="D354" s="1179">
        <v>-225.1</v>
      </c>
      <c r="E354" s="1174"/>
    </row>
    <row r="355" spans="1:8" ht="16.5" hidden="1" x14ac:dyDescent="0.25">
      <c r="A355" s="1140">
        <v>43525</v>
      </c>
      <c r="B355" s="1172">
        <v>546.18642484000009</v>
      </c>
      <c r="C355" s="1172">
        <v>708.79133571</v>
      </c>
      <c r="D355" s="1179">
        <v>-162.60491087</v>
      </c>
      <c r="E355" s="1174"/>
    </row>
    <row r="356" spans="1:8" ht="16.5" hidden="1" x14ac:dyDescent="0.25">
      <c r="A356" s="1140">
        <v>43556</v>
      </c>
      <c r="B356" s="1172">
        <v>363.12925673000001</v>
      </c>
      <c r="C356" s="1172">
        <v>559.92395619000001</v>
      </c>
      <c r="D356" s="1179">
        <v>-196.79469946000003</v>
      </c>
      <c r="E356" s="1174"/>
    </row>
    <row r="357" spans="1:8" ht="16.5" hidden="1" x14ac:dyDescent="0.2">
      <c r="A357" s="1140">
        <v>43586</v>
      </c>
      <c r="B357" s="1172">
        <v>175.72877995999997</v>
      </c>
      <c r="C357" s="1172">
        <v>364.86919901999994</v>
      </c>
      <c r="D357" s="1179">
        <v>-189.14041905999997</v>
      </c>
      <c r="E357" s="1174"/>
      <c r="F357" s="1184"/>
      <c r="G357" s="1177"/>
      <c r="H357" s="1185"/>
    </row>
    <row r="358" spans="1:8" ht="16.5" hidden="1" x14ac:dyDescent="0.2">
      <c r="A358" s="1140">
        <v>43617</v>
      </c>
      <c r="B358" s="1172">
        <v>117.97682239</v>
      </c>
      <c r="C358" s="1172">
        <v>319.51484075000002</v>
      </c>
      <c r="D358" s="1179">
        <v>-201.53801836000002</v>
      </c>
      <c r="E358" s="1174"/>
      <c r="F358" s="1184"/>
      <c r="G358" s="1177"/>
      <c r="H358" s="1185"/>
    </row>
    <row r="359" spans="1:8" ht="16.5" hidden="1" x14ac:dyDescent="0.2">
      <c r="A359" s="1140">
        <v>43647</v>
      </c>
      <c r="B359" s="1172">
        <v>461.35330399999998</v>
      </c>
      <c r="C359" s="1172">
        <v>660.04945999999995</v>
      </c>
      <c r="D359" s="1179">
        <v>-198.69615599999997</v>
      </c>
      <c r="E359" s="1174"/>
      <c r="F359" s="1184"/>
      <c r="G359" s="1177"/>
      <c r="H359" s="1185"/>
    </row>
    <row r="360" spans="1:8" ht="16.5" hidden="1" x14ac:dyDescent="0.2">
      <c r="A360" s="1140">
        <v>43678</v>
      </c>
      <c r="B360" s="1172">
        <v>589.6</v>
      </c>
      <c r="C360" s="1172">
        <v>750.3</v>
      </c>
      <c r="D360" s="1179">
        <v>-160.69999999999993</v>
      </c>
      <c r="E360" s="1174"/>
      <c r="F360" s="1184"/>
      <c r="G360" s="1177"/>
      <c r="H360" s="1185"/>
    </row>
    <row r="361" spans="1:8" ht="16.5" hidden="1" x14ac:dyDescent="0.2">
      <c r="A361" s="1140">
        <v>43709</v>
      </c>
      <c r="B361" s="1172">
        <v>252.41364633000001</v>
      </c>
      <c r="C361" s="1172">
        <v>452.88127608999997</v>
      </c>
      <c r="D361" s="1179">
        <v>-200.46762975999997</v>
      </c>
      <c r="E361" s="1174"/>
      <c r="F361" s="1184"/>
      <c r="G361" s="1177"/>
      <c r="H361" s="1185"/>
    </row>
    <row r="362" spans="1:8" ht="16.5" hidden="1" x14ac:dyDescent="0.2">
      <c r="A362" s="1140">
        <v>43739</v>
      </c>
      <c r="B362" s="1172">
        <v>341.91895273</v>
      </c>
      <c r="C362" s="1172">
        <v>399.51268721999998</v>
      </c>
      <c r="D362" s="1179">
        <v>-57.593734489999974</v>
      </c>
      <c r="E362" s="1174"/>
      <c r="F362" s="1184"/>
      <c r="G362" s="1177"/>
      <c r="H362" s="1185"/>
    </row>
    <row r="363" spans="1:8" ht="16.5" hidden="1" x14ac:dyDescent="0.2">
      <c r="A363" s="1140">
        <v>43770</v>
      </c>
      <c r="B363" s="1172">
        <v>148.64693626999997</v>
      </c>
      <c r="C363" s="1172">
        <v>238.63695158000002</v>
      </c>
      <c r="D363" s="1179">
        <v>-89.990015310000047</v>
      </c>
      <c r="E363" s="1174"/>
      <c r="F363" s="1184"/>
      <c r="G363" s="1177"/>
      <c r="H363" s="1185"/>
    </row>
    <row r="364" spans="1:8" ht="16.5" hidden="1" x14ac:dyDescent="0.2">
      <c r="A364" s="1140">
        <v>43800</v>
      </c>
      <c r="B364" s="1172">
        <v>168.30112600000001</v>
      </c>
      <c r="C364" s="1172">
        <v>204.30930824000001</v>
      </c>
      <c r="D364" s="1179">
        <v>-36.008182239999996</v>
      </c>
      <c r="E364" s="1174"/>
      <c r="F364" s="1184"/>
      <c r="G364" s="1177"/>
      <c r="H364" s="1185"/>
    </row>
    <row r="365" spans="1:8" ht="16.5" hidden="1" x14ac:dyDescent="0.2">
      <c r="A365" s="1140">
        <v>43831</v>
      </c>
      <c r="B365" s="1172">
        <v>145.75920266</v>
      </c>
      <c r="C365" s="1172">
        <v>250.67246011</v>
      </c>
      <c r="D365" s="1179">
        <v>-104.91325745</v>
      </c>
      <c r="E365" s="1174"/>
      <c r="F365" s="1184"/>
      <c r="G365" s="1177"/>
      <c r="H365" s="1185"/>
    </row>
    <row r="366" spans="1:8" ht="16.5" hidden="1" x14ac:dyDescent="0.2">
      <c r="A366" s="1140">
        <v>43862</v>
      </c>
      <c r="B366" s="1172">
        <v>160.84890891999999</v>
      </c>
      <c r="C366" s="1172">
        <v>415.3447185</v>
      </c>
      <c r="D366" s="1179">
        <v>-254.49580958000001</v>
      </c>
      <c r="E366" s="1174"/>
      <c r="F366" s="1184"/>
      <c r="G366" s="1177"/>
      <c r="H366" s="1185"/>
    </row>
    <row r="367" spans="1:8" ht="16.5" hidden="1" x14ac:dyDescent="0.2">
      <c r="A367" s="1140">
        <v>43891</v>
      </c>
      <c r="B367" s="1172">
        <v>166.38438112</v>
      </c>
      <c r="C367" s="1172">
        <v>626.22916894000002</v>
      </c>
      <c r="D367" s="1179">
        <v>-459.84478782000002</v>
      </c>
      <c r="E367" s="1174"/>
      <c r="F367" s="1184"/>
      <c r="G367" s="1177"/>
      <c r="H367" s="1185"/>
    </row>
    <row r="368" spans="1:8" ht="16.5" hidden="1" x14ac:dyDescent="0.2">
      <c r="A368" s="1140">
        <v>43922</v>
      </c>
      <c r="B368" s="1172">
        <v>158.85770421999999</v>
      </c>
      <c r="C368" s="1172">
        <v>445.84691133999996</v>
      </c>
      <c r="D368" s="1179">
        <v>-286.98920712</v>
      </c>
      <c r="E368" s="1174"/>
      <c r="F368" s="1184"/>
      <c r="G368" s="1177"/>
      <c r="H368" s="1185"/>
    </row>
    <row r="369" spans="1:8" ht="16.5" hidden="1" x14ac:dyDescent="0.25">
      <c r="A369" s="1140">
        <v>43952</v>
      </c>
      <c r="B369" s="1172">
        <v>96.384426290000007</v>
      </c>
      <c r="C369" s="1172">
        <v>186.81947284</v>
      </c>
      <c r="D369" s="1179">
        <v>-90.435046549999996</v>
      </c>
      <c r="E369" s="1174"/>
      <c r="H369" s="1185"/>
    </row>
    <row r="370" spans="1:8" ht="16.5" hidden="1" x14ac:dyDescent="0.2">
      <c r="A370" s="1140">
        <v>43983</v>
      </c>
      <c r="B370" s="1172">
        <v>164.12794043</v>
      </c>
      <c r="C370" s="1172">
        <v>364.41533373000004</v>
      </c>
      <c r="D370" s="1179">
        <v>-200.28739330000002</v>
      </c>
      <c r="E370" s="1174"/>
      <c r="F370" s="1184"/>
      <c r="G370" s="1177"/>
      <c r="H370" s="1185"/>
    </row>
    <row r="371" spans="1:8" ht="16.5" hidden="1" x14ac:dyDescent="0.2">
      <c r="A371" s="1140">
        <v>44013</v>
      </c>
      <c r="B371" s="1172">
        <v>846.09347446000004</v>
      </c>
      <c r="C371" s="1172">
        <v>1230.1873005799998</v>
      </c>
      <c r="D371" s="1179">
        <v>-384.0938261199999</v>
      </c>
      <c r="E371" s="1174"/>
      <c r="F371" s="1184"/>
      <c r="H371" s="1186"/>
    </row>
    <row r="372" spans="1:8" ht="16.5" hidden="1" x14ac:dyDescent="0.2">
      <c r="A372" s="1140">
        <v>44044</v>
      </c>
      <c r="B372" s="1172">
        <v>1758.4613597800001</v>
      </c>
      <c r="C372" s="1172">
        <v>1864.95180121</v>
      </c>
      <c r="D372" s="1179">
        <v>-106.49044143000006</v>
      </c>
      <c r="E372" s="1174"/>
      <c r="F372" s="1184"/>
      <c r="H372" s="1186"/>
    </row>
    <row r="373" spans="1:8" ht="16.5" x14ac:dyDescent="0.2">
      <c r="A373" s="1140">
        <v>44075</v>
      </c>
      <c r="B373" s="1172">
        <v>175.32535059</v>
      </c>
      <c r="C373" s="1172">
        <v>282.86659758999997</v>
      </c>
      <c r="D373" s="1179">
        <v>-107.54124699999997</v>
      </c>
      <c r="E373" s="1174"/>
      <c r="F373" s="1184"/>
      <c r="H373" s="1186"/>
    </row>
    <row r="374" spans="1:8" ht="16.5" x14ac:dyDescent="0.2">
      <c r="A374" s="1140">
        <v>44105</v>
      </c>
      <c r="B374" s="1172">
        <v>67.83185872</v>
      </c>
      <c r="C374" s="1172">
        <v>183.78849277</v>
      </c>
      <c r="D374" s="1179">
        <v>-115.95663405000001</v>
      </c>
      <c r="E374" s="1174"/>
      <c r="F374" s="1184"/>
      <c r="H374" s="1186"/>
    </row>
    <row r="375" spans="1:8" ht="16.5" x14ac:dyDescent="0.2">
      <c r="A375" s="1140">
        <v>44136</v>
      </c>
      <c r="B375" s="1172">
        <v>210.80748795</v>
      </c>
      <c r="C375" s="1172">
        <v>160.16052164999999</v>
      </c>
      <c r="D375" s="1179">
        <v>50.646966299999981</v>
      </c>
      <c r="E375" s="1174"/>
      <c r="F375" s="1184"/>
      <c r="H375" s="1186"/>
    </row>
    <row r="376" spans="1:8" ht="16.5" x14ac:dyDescent="0.2">
      <c r="A376" s="1140">
        <v>44166</v>
      </c>
      <c r="B376" s="1172">
        <v>139.16891934</v>
      </c>
      <c r="C376" s="1172">
        <v>169.6396259</v>
      </c>
      <c r="D376" s="1179">
        <v>-30.470706560000004</v>
      </c>
      <c r="E376" s="1174"/>
      <c r="F376" s="1184"/>
      <c r="H376" s="1186"/>
    </row>
    <row r="377" spans="1:8" ht="16.5" x14ac:dyDescent="0.2">
      <c r="A377" s="1140">
        <v>44197</v>
      </c>
      <c r="B377" s="1172">
        <v>101.08099918000001</v>
      </c>
      <c r="C377" s="1172">
        <v>310.21439637999998</v>
      </c>
      <c r="D377" s="1179">
        <v>-209.13339719999999</v>
      </c>
      <c r="E377" s="1174"/>
      <c r="F377" s="1184"/>
      <c r="H377" s="1186"/>
    </row>
    <row r="378" spans="1:8" ht="16.5" x14ac:dyDescent="0.2">
      <c r="A378" s="1140">
        <v>44228</v>
      </c>
      <c r="B378" s="1172">
        <v>336.99862200000001</v>
      </c>
      <c r="C378" s="1172">
        <v>337.09988282999996</v>
      </c>
      <c r="D378" s="1179">
        <v>-0.10126082999998332</v>
      </c>
      <c r="E378" s="1174"/>
      <c r="F378" s="1184"/>
      <c r="H378" s="1186"/>
    </row>
    <row r="379" spans="1:8" ht="16.5" x14ac:dyDescent="0.2">
      <c r="A379" s="1140">
        <v>44256</v>
      </c>
      <c r="B379" s="1172">
        <v>638.53544831000022</v>
      </c>
      <c r="C379" s="1172">
        <v>847.48317842000017</v>
      </c>
      <c r="D379" s="1179">
        <v>-208.94773010999995</v>
      </c>
      <c r="E379" s="1174"/>
      <c r="F379" s="1184"/>
      <c r="H379" s="1186"/>
    </row>
    <row r="380" spans="1:8" ht="16.5" x14ac:dyDescent="0.2">
      <c r="A380" s="1140">
        <v>44287</v>
      </c>
      <c r="B380" s="1172">
        <v>111.79326396999997</v>
      </c>
      <c r="C380" s="1172">
        <v>154.88396629000002</v>
      </c>
      <c r="D380" s="1179">
        <v>-43.090702320000055</v>
      </c>
      <c r="E380" s="1174"/>
      <c r="F380" s="1184"/>
      <c r="H380" s="1186"/>
    </row>
    <row r="381" spans="1:8" ht="16.5" x14ac:dyDescent="0.2">
      <c r="A381" s="1140">
        <v>44317</v>
      </c>
      <c r="B381" s="1172">
        <v>90.236932599999989</v>
      </c>
      <c r="C381" s="1172">
        <v>137.31930266999998</v>
      </c>
      <c r="D381" s="1179">
        <v>-47.082370069999996</v>
      </c>
      <c r="E381" s="1174"/>
      <c r="F381" s="1184"/>
      <c r="H381" s="1186"/>
    </row>
    <row r="382" spans="1:8" ht="16.5" x14ac:dyDescent="0.2">
      <c r="A382" s="1140">
        <v>44348</v>
      </c>
      <c r="B382" s="1172">
        <v>160.84219200000001</v>
      </c>
      <c r="C382" s="1172">
        <v>376.45302900000002</v>
      </c>
      <c r="D382" s="1179">
        <v>-215.610837</v>
      </c>
      <c r="E382" s="1174"/>
      <c r="F382" s="1184"/>
      <c r="H382" s="1186"/>
    </row>
    <row r="383" spans="1:8" ht="16.5" x14ac:dyDescent="0.2">
      <c r="A383" s="1140">
        <v>44378</v>
      </c>
      <c r="B383" s="1172">
        <v>178.19344776</v>
      </c>
      <c r="C383" s="1172">
        <v>261.31608412000003</v>
      </c>
      <c r="D383" s="1179">
        <v>-83.12263636000003</v>
      </c>
      <c r="E383" s="1174"/>
      <c r="F383" s="1184"/>
      <c r="H383" s="1186"/>
    </row>
    <row r="384" spans="1:8" ht="16.5" x14ac:dyDescent="0.2">
      <c r="A384" s="1140">
        <v>44409</v>
      </c>
      <c r="B384" s="1172">
        <v>95.451262839999998</v>
      </c>
      <c r="C384" s="1172">
        <v>313.68103269</v>
      </c>
      <c r="D384" s="1179">
        <v>-218.22976985</v>
      </c>
      <c r="E384" s="1174"/>
      <c r="F384" s="1184"/>
      <c r="H384" s="1186"/>
    </row>
    <row r="385" spans="1:9" ht="17.25" thickBot="1" x14ac:dyDescent="0.25">
      <c r="A385" s="1140">
        <v>44440</v>
      </c>
      <c r="B385" s="1172">
        <v>77.434746000000004</v>
      </c>
      <c r="C385" s="1172">
        <v>253.50026</v>
      </c>
      <c r="D385" s="1179">
        <v>-176.06551400000001</v>
      </c>
      <c r="E385" s="1174"/>
      <c r="F385" s="1184"/>
      <c r="H385" s="1186"/>
    </row>
    <row r="386" spans="1:9" ht="17.25" thickBot="1" x14ac:dyDescent="0.3">
      <c r="A386" s="1187" t="s">
        <v>595</v>
      </c>
      <c r="B386" s="1188">
        <f>SUM(B373:B385)</f>
        <v>2383.7005312599999</v>
      </c>
      <c r="C386" s="1188">
        <f t="shared" ref="C386:D386" si="0">SUM(C373:C385)</f>
        <v>3788.4063703100001</v>
      </c>
      <c r="D386" s="1189">
        <f t="shared" si="0"/>
        <v>-1404.7058390500001</v>
      </c>
      <c r="E386" s="1190"/>
      <c r="F386" s="1191"/>
      <c r="G386" s="1177"/>
      <c r="H386" s="1177"/>
    </row>
    <row r="387" spans="1:9" s="1155" customFormat="1" ht="17.25" customHeight="1" thickTop="1" x14ac:dyDescent="0.25">
      <c r="A387" s="1155" t="s">
        <v>792</v>
      </c>
      <c r="C387" s="1157"/>
      <c r="D387" s="1192"/>
      <c r="E387" s="1193"/>
      <c r="F387" s="1177"/>
      <c r="H387" s="1159"/>
      <c r="I387" s="1159"/>
    </row>
    <row r="388" spans="1:9" s="1155" customFormat="1" ht="17.25" customHeight="1" x14ac:dyDescent="0.25">
      <c r="A388" s="1155" t="s">
        <v>1130</v>
      </c>
      <c r="C388" s="1157"/>
      <c r="D388" s="1158"/>
      <c r="E388" s="1159"/>
      <c r="F388" s="1159"/>
      <c r="G388" s="1159"/>
      <c r="H388" s="1160"/>
    </row>
    <row r="389" spans="1:9" ht="12.75" customHeight="1" x14ac:dyDescent="0.25">
      <c r="B389" s="1177"/>
      <c r="C389" s="1177"/>
      <c r="D389" s="1194"/>
      <c r="E389" s="1176"/>
      <c r="F389" s="1176"/>
      <c r="G389" s="1195"/>
    </row>
    <row r="390" spans="1:9" ht="12.75" customHeight="1" x14ac:dyDescent="0.25">
      <c r="C390" s="1096"/>
      <c r="D390" s="1177"/>
      <c r="F390" s="1196"/>
      <c r="G390" s="1196"/>
      <c r="H390" s="1185"/>
    </row>
    <row r="391" spans="1:9" ht="12.75" customHeight="1" x14ac:dyDescent="0.25">
      <c r="B391" s="1197"/>
      <c r="C391" s="1198"/>
      <c r="D391" s="1199"/>
      <c r="E391" s="1178"/>
      <c r="F391" s="1200"/>
      <c r="G391" s="1201"/>
      <c r="H391" s="1201"/>
    </row>
    <row r="392" spans="1:9" ht="12.75" customHeight="1" x14ac:dyDescent="0.25">
      <c r="B392" s="1202"/>
      <c r="D392" s="1203"/>
      <c r="E392" s="1175"/>
      <c r="F392" s="1176"/>
      <c r="G392" s="1176"/>
    </row>
    <row r="393" spans="1:9" ht="12.75" customHeight="1" x14ac:dyDescent="0.25">
      <c r="B393" s="1178"/>
      <c r="C393" s="1178"/>
      <c r="D393" s="1178"/>
      <c r="E393" s="1175"/>
      <c r="F393" s="1176"/>
      <c r="G393" s="1176"/>
    </row>
    <row r="394" spans="1:9" s="1178" customFormat="1" ht="12.75" customHeight="1" x14ac:dyDescent="0.25"/>
    <row r="395" spans="1:9" ht="12.75" customHeight="1" x14ac:dyDescent="0.25"/>
    <row r="396" spans="1:9" ht="12.75" customHeight="1" x14ac:dyDescent="0.25">
      <c r="B396" s="1196"/>
      <c r="C396" s="1204"/>
      <c r="D396" s="1205"/>
      <c r="E396" s="1196"/>
    </row>
    <row r="397" spans="1:9" ht="12.75" customHeight="1" x14ac:dyDescent="0.25">
      <c r="C397" s="1203"/>
      <c r="D397" s="1194"/>
      <c r="E397" s="1176"/>
      <c r="F397" s="1176"/>
      <c r="G397" s="1175"/>
    </row>
    <row r="398" spans="1:9" x14ac:dyDescent="0.25">
      <c r="B398" s="1175"/>
      <c r="C398" s="1194"/>
      <c r="D398" s="1194"/>
    </row>
    <row r="399" spans="1:9" x14ac:dyDescent="0.25">
      <c r="C399" s="1194"/>
      <c r="D399" s="1203"/>
    </row>
    <row r="400" spans="1:9" x14ac:dyDescent="0.25">
      <c r="C400" s="1203"/>
      <c r="D400" s="1203"/>
    </row>
    <row r="401" spans="3:4" x14ac:dyDescent="0.25">
      <c r="D401" s="1203"/>
    </row>
    <row r="402" spans="3:4" x14ac:dyDescent="0.25">
      <c r="D402" s="1203"/>
    </row>
    <row r="403" spans="3:4" x14ac:dyDescent="0.25">
      <c r="C403" s="1203"/>
      <c r="D403" s="1203"/>
    </row>
    <row r="404" spans="3:4" x14ac:dyDescent="0.25">
      <c r="C404" s="1203"/>
      <c r="D404" s="1203"/>
    </row>
    <row r="405" spans="3:4" x14ac:dyDescent="0.25">
      <c r="C405" s="1203"/>
      <c r="D405" s="1203"/>
    </row>
    <row r="406" spans="3:4" x14ac:dyDescent="0.25">
      <c r="D406" s="1203"/>
    </row>
  </sheetData>
  <mergeCells count="5">
    <mergeCell ref="A3:A7"/>
    <mergeCell ref="B3:H3"/>
    <mergeCell ref="E4:H4"/>
    <mergeCell ref="A239:H239"/>
    <mergeCell ref="A240:H240"/>
  </mergeCells>
  <printOptions horizontalCentered="1"/>
  <pageMargins left="0.75" right="0.75" top="0.75" bottom="0.75" header="0.3" footer="0"/>
  <pageSetup paperSize="9" scale="70"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6"/>
  <sheetViews>
    <sheetView zoomScale="85" zoomScaleNormal="85" zoomScaleSheetLayoutView="90" workbookViewId="0">
      <pane xSplit="3" ySplit="6" topLeftCell="D7" activePane="bottomRight" state="frozen"/>
      <selection activeCell="R21" sqref="R21"/>
      <selection pane="topRight" activeCell="R21" sqref="R21"/>
      <selection pane="bottomLeft" activeCell="R21" sqref="R21"/>
      <selection pane="bottomRight"/>
    </sheetView>
  </sheetViews>
  <sheetFormatPr defaultColWidth="8.85546875" defaultRowHeight="14.25" x14ac:dyDescent="0.25"/>
  <cols>
    <col min="1" max="1" width="15.140625" style="688" customWidth="1"/>
    <col min="2" max="2" width="14.7109375" style="688" hidden="1" customWidth="1"/>
    <col min="3" max="3" width="15.28515625" style="688" hidden="1" customWidth="1"/>
    <col min="4" max="4" width="15.5703125" style="688" customWidth="1"/>
    <col min="5" max="5" width="16.42578125" style="688" customWidth="1"/>
    <col min="6" max="6" width="15.5703125" style="688" customWidth="1"/>
    <col min="7" max="7" width="16.42578125" style="688" customWidth="1"/>
    <col min="8" max="8" width="15.5703125" style="688" customWidth="1"/>
    <col min="9" max="9" width="16.42578125" style="688" customWidth="1"/>
    <col min="10" max="10" width="15.5703125" style="688" customWidth="1"/>
    <col min="11" max="11" width="16.42578125" style="688" customWidth="1"/>
    <col min="12" max="12" width="15.5703125" style="688" customWidth="1"/>
    <col min="13" max="13" width="16.42578125" style="688" customWidth="1"/>
    <col min="14" max="16384" width="8.85546875" style="688"/>
  </cols>
  <sheetData>
    <row r="1" spans="1:18" s="1094" customFormat="1" ht="18.75" customHeight="1" x14ac:dyDescent="0.25">
      <c r="A1" s="1093" t="s">
        <v>1153</v>
      </c>
      <c r="B1" s="1298"/>
      <c r="C1" s="1299"/>
      <c r="D1" s="1299"/>
      <c r="E1" s="1299"/>
      <c r="F1" s="1299"/>
      <c r="G1" s="1299"/>
      <c r="H1" s="1299"/>
    </row>
    <row r="2" spans="1:18" ht="10.5" customHeight="1" thickBot="1" x14ac:dyDescent="0.3">
      <c r="A2" s="1300"/>
      <c r="B2" s="1300"/>
      <c r="C2" s="1300"/>
    </row>
    <row r="3" spans="1:18" s="572" customFormat="1" ht="18.75" customHeight="1" thickTop="1" thickBot="1" x14ac:dyDescent="0.35">
      <c r="A3" s="1301"/>
      <c r="B3" s="3555">
        <v>2016</v>
      </c>
      <c r="C3" s="3556"/>
      <c r="D3" s="3557">
        <v>2017</v>
      </c>
      <c r="E3" s="3556"/>
      <c r="F3" s="3553">
        <v>2018</v>
      </c>
      <c r="G3" s="3554"/>
      <c r="H3" s="3553">
        <v>2019</v>
      </c>
      <c r="I3" s="3554"/>
      <c r="J3" s="3553">
        <v>2020</v>
      </c>
      <c r="K3" s="3554"/>
      <c r="L3" s="3553">
        <v>2021</v>
      </c>
      <c r="M3" s="3554"/>
    </row>
    <row r="4" spans="1:18" s="572" customFormat="1" ht="16.5" customHeight="1" x14ac:dyDescent="0.3">
      <c r="A4" s="1302"/>
      <c r="B4" s="3564" t="s">
        <v>1154</v>
      </c>
      <c r="C4" s="3562" t="s">
        <v>1155</v>
      </c>
      <c r="D4" s="3559" t="s">
        <v>1156</v>
      </c>
      <c r="E4" s="3562" t="s">
        <v>1157</v>
      </c>
      <c r="F4" s="3559" t="s">
        <v>1156</v>
      </c>
      <c r="G4" s="3562" t="s">
        <v>1157</v>
      </c>
      <c r="H4" s="3559" t="s">
        <v>1156</v>
      </c>
      <c r="I4" s="3562" t="s">
        <v>1157</v>
      </c>
      <c r="J4" s="3559" t="s">
        <v>1156</v>
      </c>
      <c r="K4" s="3562" t="s">
        <v>1157</v>
      </c>
      <c r="L4" s="3564" t="s">
        <v>1156</v>
      </c>
      <c r="M4" s="3567" t="s">
        <v>1157</v>
      </c>
    </row>
    <row r="5" spans="1:18" s="572" customFormat="1" ht="16.5" x14ac:dyDescent="0.3">
      <c r="A5" s="1302"/>
      <c r="B5" s="3565"/>
      <c r="C5" s="3563"/>
      <c r="D5" s="3560"/>
      <c r="E5" s="3563"/>
      <c r="F5" s="3560"/>
      <c r="G5" s="3563"/>
      <c r="H5" s="3560"/>
      <c r="I5" s="3563"/>
      <c r="J5" s="3560"/>
      <c r="K5" s="3563"/>
      <c r="L5" s="3565"/>
      <c r="M5" s="3568"/>
    </row>
    <row r="6" spans="1:18" s="1306" customFormat="1" ht="16.5" customHeight="1" thickBot="1" x14ac:dyDescent="0.35">
      <c r="A6" s="1303"/>
      <c r="B6" s="3566"/>
      <c r="C6" s="1304" t="s">
        <v>1158</v>
      </c>
      <c r="D6" s="3561"/>
      <c r="E6" s="1304" t="s">
        <v>1158</v>
      </c>
      <c r="F6" s="3561"/>
      <c r="G6" s="1304" t="s">
        <v>1158</v>
      </c>
      <c r="H6" s="3561"/>
      <c r="I6" s="1304" t="s">
        <v>1158</v>
      </c>
      <c r="J6" s="3561"/>
      <c r="K6" s="1304" t="s">
        <v>1158</v>
      </c>
      <c r="L6" s="3566"/>
      <c r="M6" s="1305" t="s">
        <v>1158</v>
      </c>
    </row>
    <row r="7" spans="1:18" ht="17.25" thickTop="1" x14ac:dyDescent="0.25">
      <c r="A7" s="1307" t="s">
        <v>326</v>
      </c>
      <c r="B7" s="1308">
        <v>118426</v>
      </c>
      <c r="C7" s="1309">
        <v>5250</v>
      </c>
      <c r="D7" s="1310">
        <v>124362</v>
      </c>
      <c r="E7" s="1309">
        <v>6119</v>
      </c>
      <c r="F7" s="1308">
        <v>120974</v>
      </c>
      <c r="G7" s="1309">
        <v>6615</v>
      </c>
      <c r="H7" s="1308">
        <v>122273</v>
      </c>
      <c r="I7" s="1309">
        <v>6178</v>
      </c>
      <c r="J7" s="1308">
        <v>137419</v>
      </c>
      <c r="K7" s="1311">
        <v>5995</v>
      </c>
      <c r="L7" s="1308">
        <v>1232</v>
      </c>
      <c r="M7" s="1311">
        <v>243</v>
      </c>
      <c r="N7" s="1312"/>
    </row>
    <row r="8" spans="1:18" ht="16.5" x14ac:dyDescent="0.25">
      <c r="A8" s="1307" t="s">
        <v>348</v>
      </c>
      <c r="B8" s="1308">
        <v>100706</v>
      </c>
      <c r="C8" s="1313">
        <v>4912</v>
      </c>
      <c r="D8" s="1310">
        <v>105049</v>
      </c>
      <c r="E8" s="1309">
        <v>4713</v>
      </c>
      <c r="F8" s="1308">
        <v>115600</v>
      </c>
      <c r="G8" s="1309">
        <v>6060</v>
      </c>
      <c r="H8" s="1308">
        <v>115613</v>
      </c>
      <c r="I8" s="1309">
        <v>5140</v>
      </c>
      <c r="J8" s="1314">
        <v>111560</v>
      </c>
      <c r="K8" s="1311">
        <v>4899</v>
      </c>
      <c r="L8" s="1314">
        <v>1229</v>
      </c>
      <c r="M8" s="1311">
        <v>176</v>
      </c>
      <c r="N8" s="1312"/>
    </row>
    <row r="9" spans="1:18" ht="16.5" x14ac:dyDescent="0.25">
      <c r="A9" s="1307" t="s">
        <v>370</v>
      </c>
      <c r="B9" s="1308">
        <v>108704</v>
      </c>
      <c r="C9" s="1309">
        <v>4841</v>
      </c>
      <c r="D9" s="1310">
        <v>110271</v>
      </c>
      <c r="E9" s="1313">
        <v>5254</v>
      </c>
      <c r="F9" s="1308">
        <v>119841</v>
      </c>
      <c r="G9" s="1313">
        <v>5808</v>
      </c>
      <c r="H9" s="1308">
        <v>114419</v>
      </c>
      <c r="I9" s="1313">
        <v>5200</v>
      </c>
      <c r="J9" s="1315">
        <v>55863</v>
      </c>
      <c r="K9" s="1311">
        <v>3250</v>
      </c>
      <c r="L9" s="1315">
        <v>311</v>
      </c>
      <c r="M9" s="1311">
        <v>103</v>
      </c>
      <c r="N9" s="1312"/>
    </row>
    <row r="10" spans="1:18" ht="17.25" x14ac:dyDescent="0.25">
      <c r="A10" s="1307" t="s">
        <v>392</v>
      </c>
      <c r="B10" s="1308">
        <v>91992</v>
      </c>
      <c r="C10" s="1309">
        <v>4382</v>
      </c>
      <c r="D10" s="1310">
        <v>111432</v>
      </c>
      <c r="E10" s="1309">
        <v>4830</v>
      </c>
      <c r="F10" s="1308">
        <v>104967</v>
      </c>
      <c r="G10" s="1309">
        <v>5631</v>
      </c>
      <c r="H10" s="1308">
        <v>108565</v>
      </c>
      <c r="I10" s="1309">
        <v>5450</v>
      </c>
      <c r="J10" s="1308">
        <v>10</v>
      </c>
      <c r="K10" s="1311">
        <v>808</v>
      </c>
      <c r="L10" s="1308">
        <v>58</v>
      </c>
      <c r="M10" s="1311" t="s">
        <v>1159</v>
      </c>
      <c r="N10" s="1312"/>
      <c r="O10" s="1312"/>
    </row>
    <row r="11" spans="1:18" ht="17.25" x14ac:dyDescent="0.25">
      <c r="A11" s="1307" t="s">
        <v>414</v>
      </c>
      <c r="B11" s="1308">
        <v>94830</v>
      </c>
      <c r="C11" s="1309">
        <v>4278</v>
      </c>
      <c r="D11" s="1310">
        <v>96557</v>
      </c>
      <c r="E11" s="1309">
        <v>4593</v>
      </c>
      <c r="F11" s="1308">
        <v>101138</v>
      </c>
      <c r="G11" s="1309">
        <v>5227.5556689495397</v>
      </c>
      <c r="H11" s="1308">
        <v>96814</v>
      </c>
      <c r="I11" s="1309">
        <v>4915</v>
      </c>
      <c r="J11" s="1308">
        <v>20</v>
      </c>
      <c r="K11" s="1311">
        <v>748</v>
      </c>
      <c r="L11" s="1308">
        <v>115</v>
      </c>
      <c r="M11" s="1311" t="s">
        <v>1160</v>
      </c>
      <c r="N11" s="1312"/>
      <c r="O11" s="1316"/>
    </row>
    <row r="12" spans="1:18" ht="17.25" x14ac:dyDescent="0.25">
      <c r="A12" s="1307" t="s">
        <v>436</v>
      </c>
      <c r="B12" s="1308">
        <v>71806</v>
      </c>
      <c r="C12" s="1309">
        <v>3525</v>
      </c>
      <c r="D12" s="1310">
        <v>78188</v>
      </c>
      <c r="E12" s="1309">
        <v>3810</v>
      </c>
      <c r="F12" s="1317">
        <v>84345</v>
      </c>
      <c r="G12" s="1313">
        <v>4118</v>
      </c>
      <c r="H12" s="1317">
        <v>92398</v>
      </c>
      <c r="I12" s="1313">
        <v>4169</v>
      </c>
      <c r="J12" s="1308">
        <v>9</v>
      </c>
      <c r="K12" s="1311">
        <v>383</v>
      </c>
      <c r="L12" s="1308">
        <v>280</v>
      </c>
      <c r="M12" s="1311" t="s">
        <v>1161</v>
      </c>
      <c r="N12" s="1312"/>
      <c r="O12" s="1312"/>
    </row>
    <row r="13" spans="1:18" ht="17.25" x14ac:dyDescent="0.25">
      <c r="A13" s="1307" t="s">
        <v>458</v>
      </c>
      <c r="B13" s="1308">
        <v>108122</v>
      </c>
      <c r="C13" s="1309">
        <v>3806</v>
      </c>
      <c r="D13" s="1310">
        <v>112347</v>
      </c>
      <c r="E13" s="1309">
        <v>4205</v>
      </c>
      <c r="F13" s="1314">
        <v>115881</v>
      </c>
      <c r="G13" s="1309">
        <v>4401</v>
      </c>
      <c r="H13" s="1314">
        <v>115448</v>
      </c>
      <c r="I13" s="1309">
        <v>4937</v>
      </c>
      <c r="J13" s="1308">
        <v>45</v>
      </c>
      <c r="K13" s="1311">
        <v>414</v>
      </c>
      <c r="L13" s="1308">
        <v>1242</v>
      </c>
      <c r="M13" s="1311" t="s">
        <v>1162</v>
      </c>
      <c r="N13" s="1312"/>
      <c r="O13" s="1318"/>
      <c r="P13" s="1319"/>
      <c r="Q13" s="1319"/>
      <c r="R13" s="1319"/>
    </row>
    <row r="14" spans="1:18" ht="16.5" x14ac:dyDescent="0.25">
      <c r="A14" s="1307" t="s">
        <v>480</v>
      </c>
      <c r="B14" s="1308">
        <v>94920</v>
      </c>
      <c r="C14" s="1309">
        <v>4322</v>
      </c>
      <c r="D14" s="1310">
        <v>100191</v>
      </c>
      <c r="E14" s="1309">
        <v>4329</v>
      </c>
      <c r="F14" s="1308">
        <v>109471</v>
      </c>
      <c r="G14" s="1309">
        <v>4500.9161038469219</v>
      </c>
      <c r="H14" s="1308">
        <v>107275</v>
      </c>
      <c r="I14" s="1309">
        <v>4753</v>
      </c>
      <c r="J14" s="1308">
        <v>317</v>
      </c>
      <c r="K14" s="1311">
        <v>195</v>
      </c>
      <c r="L14" s="1308">
        <v>2499</v>
      </c>
      <c r="M14" s="1311">
        <v>577</v>
      </c>
      <c r="N14" s="1320"/>
      <c r="O14" s="1316"/>
      <c r="Q14" s="1316"/>
    </row>
    <row r="15" spans="1:18" ht="16.5" x14ac:dyDescent="0.25">
      <c r="A15" s="1307" t="s">
        <v>502</v>
      </c>
      <c r="B15" s="1308">
        <v>91384</v>
      </c>
      <c r="C15" s="1309">
        <v>3894</v>
      </c>
      <c r="D15" s="1321">
        <v>96282</v>
      </c>
      <c r="E15" s="1309">
        <v>4243</v>
      </c>
      <c r="F15" s="1322">
        <v>102849</v>
      </c>
      <c r="G15" s="1309">
        <v>3895</v>
      </c>
      <c r="H15" s="1322">
        <v>100837</v>
      </c>
      <c r="I15" s="1309">
        <v>4362</v>
      </c>
      <c r="J15" s="1317">
        <v>369</v>
      </c>
      <c r="K15" s="1311">
        <v>215</v>
      </c>
      <c r="L15" s="1317">
        <v>2494</v>
      </c>
      <c r="M15" s="1311"/>
      <c r="N15" s="1312"/>
    </row>
    <row r="16" spans="1:18" ht="16.5" x14ac:dyDescent="0.25">
      <c r="A16" s="1307" t="s">
        <v>524</v>
      </c>
      <c r="B16" s="1308">
        <v>130421</v>
      </c>
      <c r="C16" s="1323">
        <v>4973</v>
      </c>
      <c r="D16" s="1310">
        <v>130070</v>
      </c>
      <c r="E16" s="1309">
        <v>5511</v>
      </c>
      <c r="F16" s="1317">
        <v>134052</v>
      </c>
      <c r="G16" s="1309">
        <v>5440.3738781800002</v>
      </c>
      <c r="H16" s="1317">
        <v>129018</v>
      </c>
      <c r="I16" s="1309">
        <v>5434</v>
      </c>
      <c r="J16" s="1317">
        <v>1149</v>
      </c>
      <c r="K16" s="1311">
        <v>222</v>
      </c>
      <c r="L16" s="1317"/>
      <c r="M16" s="1311"/>
      <c r="N16" s="1312"/>
      <c r="R16" s="1316"/>
    </row>
    <row r="17" spans="1:14" ht="16.5" x14ac:dyDescent="0.25">
      <c r="A17" s="1307" t="s">
        <v>542</v>
      </c>
      <c r="B17" s="1308">
        <v>115782</v>
      </c>
      <c r="C17" s="1323">
        <v>5251</v>
      </c>
      <c r="D17" s="1310">
        <v>121496</v>
      </c>
      <c r="E17" s="1309">
        <v>6026</v>
      </c>
      <c r="F17" s="1317">
        <v>132247</v>
      </c>
      <c r="G17" s="1313">
        <v>5678.4576338200004</v>
      </c>
      <c r="H17" s="1317">
        <v>128730</v>
      </c>
      <c r="I17" s="1313">
        <v>5964</v>
      </c>
      <c r="J17" s="1317">
        <v>1177</v>
      </c>
      <c r="K17" s="1311">
        <v>254</v>
      </c>
      <c r="L17" s="1317"/>
      <c r="M17" s="1311"/>
      <c r="N17" s="1312"/>
    </row>
    <row r="18" spans="1:14" ht="17.25" thickBot="1" x14ac:dyDescent="0.3">
      <c r="A18" s="1307" t="s">
        <v>559</v>
      </c>
      <c r="B18" s="1308">
        <v>148134</v>
      </c>
      <c r="C18" s="1313">
        <v>6433</v>
      </c>
      <c r="D18" s="1310">
        <v>155615</v>
      </c>
      <c r="E18" s="1313">
        <v>6629</v>
      </c>
      <c r="F18" s="1322">
        <v>158043</v>
      </c>
      <c r="G18" s="1309">
        <v>6662</v>
      </c>
      <c r="H18" s="1322">
        <v>152098</v>
      </c>
      <c r="I18" s="1309">
        <v>6605</v>
      </c>
      <c r="J18" s="1317">
        <v>1042</v>
      </c>
      <c r="K18" s="1311">
        <v>281</v>
      </c>
      <c r="L18" s="1317"/>
      <c r="M18" s="1311"/>
      <c r="N18" s="1312"/>
    </row>
    <row r="19" spans="1:14" s="572" customFormat="1" ht="17.25" thickBot="1" x14ac:dyDescent="0.3">
      <c r="A19" s="1324" t="s">
        <v>870</v>
      </c>
      <c r="B19" s="1325">
        <f t="shared" ref="B19:K19" si="0">SUM(B7:B18)</f>
        <v>1275227</v>
      </c>
      <c r="C19" s="1326">
        <f t="shared" si="0"/>
        <v>55867</v>
      </c>
      <c r="D19" s="1327">
        <f t="shared" si="0"/>
        <v>1341860</v>
      </c>
      <c r="E19" s="1326">
        <f t="shared" si="0"/>
        <v>60262</v>
      </c>
      <c r="F19" s="1325">
        <f t="shared" si="0"/>
        <v>1399408</v>
      </c>
      <c r="G19" s="1326">
        <f t="shared" si="0"/>
        <v>64037.303284796464</v>
      </c>
      <c r="H19" s="1325">
        <f t="shared" si="0"/>
        <v>1383488</v>
      </c>
      <c r="I19" s="1326">
        <f t="shared" si="0"/>
        <v>63107</v>
      </c>
      <c r="J19" s="1325">
        <f t="shared" si="0"/>
        <v>308980</v>
      </c>
      <c r="K19" s="1328">
        <f t="shared" si="0"/>
        <v>17664</v>
      </c>
      <c r="L19" s="1325">
        <f>SUM(L7:L18)</f>
        <v>9460</v>
      </c>
      <c r="M19" s="1329">
        <v>1853.9319249999999</v>
      </c>
    </row>
    <row r="20" spans="1:14" s="453" customFormat="1" ht="34.5" customHeight="1" thickTop="1" x14ac:dyDescent="0.25">
      <c r="A20" s="3558" t="s">
        <v>1163</v>
      </c>
      <c r="B20" s="3558"/>
      <c r="C20" s="3558"/>
      <c r="D20" s="3558"/>
      <c r="E20" s="3558"/>
      <c r="F20" s="3558"/>
      <c r="G20" s="3558"/>
      <c r="H20" s="3558"/>
      <c r="I20" s="3558"/>
      <c r="J20" s="3558"/>
      <c r="K20" s="3558"/>
      <c r="L20" s="3558"/>
      <c r="M20" s="3558"/>
    </row>
    <row r="21" spans="1:14" s="453" customFormat="1" ht="15.75" x14ac:dyDescent="0.25">
      <c r="A21" s="1330" t="s">
        <v>1164</v>
      </c>
      <c r="B21" s="1331"/>
      <c r="C21" s="1331"/>
      <c r="D21" s="635"/>
      <c r="E21" s="635"/>
      <c r="G21" s="635"/>
      <c r="I21" s="635"/>
      <c r="K21" s="1332"/>
      <c r="L21" s="1332"/>
      <c r="M21" s="1332"/>
    </row>
    <row r="22" spans="1:14" s="453" customFormat="1" ht="16.5" customHeight="1" x14ac:dyDescent="0.25">
      <c r="A22" s="1333" t="s">
        <v>1165</v>
      </c>
      <c r="B22" s="635"/>
      <c r="C22" s="635"/>
      <c r="D22" s="635"/>
      <c r="E22" s="635"/>
      <c r="G22" s="635"/>
      <c r="I22" s="635"/>
    </row>
    <row r="23" spans="1:14" s="453" customFormat="1" ht="15.75" x14ac:dyDescent="0.25">
      <c r="A23" s="1334" t="s">
        <v>1166</v>
      </c>
      <c r="B23" s="635"/>
      <c r="C23" s="635"/>
      <c r="D23" s="635"/>
      <c r="E23" s="635"/>
      <c r="G23" s="635"/>
      <c r="I23" s="635"/>
      <c r="J23" s="635"/>
      <c r="K23" s="635"/>
      <c r="M23" s="688"/>
    </row>
    <row r="24" spans="1:14" s="453" customFormat="1" x14ac:dyDescent="0.25">
      <c r="A24" s="1334"/>
      <c r="B24" s="635"/>
      <c r="C24" s="635"/>
      <c r="D24" s="635"/>
      <c r="E24" s="635"/>
      <c r="G24" s="635"/>
      <c r="I24" s="635"/>
      <c r="J24" s="635"/>
      <c r="K24" s="635"/>
      <c r="M24" s="688"/>
    </row>
    <row r="25" spans="1:14" x14ac:dyDescent="0.25">
      <c r="B25" s="1316"/>
    </row>
    <row r="26" spans="1:14" x14ac:dyDescent="0.25">
      <c r="B26" s="1316"/>
      <c r="C26" s="1316"/>
    </row>
    <row r="27" spans="1:14" x14ac:dyDescent="0.25">
      <c r="B27" s="1316"/>
    </row>
    <row r="46" spans="15:15" x14ac:dyDescent="0.25">
      <c r="O46" s="688" t="s">
        <v>1084</v>
      </c>
    </row>
  </sheetData>
  <mergeCells count="19">
    <mergeCell ref="A20:M20"/>
    <mergeCell ref="H4:H6"/>
    <mergeCell ref="I4:I5"/>
    <mergeCell ref="J4:J6"/>
    <mergeCell ref="K4:K5"/>
    <mergeCell ref="L4:L6"/>
    <mergeCell ref="M4:M5"/>
    <mergeCell ref="B4:B6"/>
    <mergeCell ref="C4:C5"/>
    <mergeCell ref="D4:D6"/>
    <mergeCell ref="E4:E5"/>
    <mergeCell ref="F4:F6"/>
    <mergeCell ref="G4:G5"/>
    <mergeCell ref="L3:M3"/>
    <mergeCell ref="B3:C3"/>
    <mergeCell ref="D3:E3"/>
    <mergeCell ref="F3:G3"/>
    <mergeCell ref="H3:I3"/>
    <mergeCell ref="J3:K3"/>
  </mergeCells>
  <printOptions horizontalCentered="1"/>
  <pageMargins left="0.75" right="0.75" top="0.75" bottom="0.75" header="0" footer="0"/>
  <pageSetup paperSize="9" scale="74"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139"/>
  <sheetViews>
    <sheetView showGridLines="0" zoomScale="70" zoomScaleNormal="70" zoomScaleSheetLayoutView="85" workbookViewId="0">
      <pane xSplit="1" ySplit="52" topLeftCell="B110" activePane="bottomRight" state="frozen"/>
      <selection activeCell="R21" sqref="R21"/>
      <selection pane="topRight" activeCell="R21" sqref="R21"/>
      <selection pane="bottomLeft" activeCell="R21" sqref="R21"/>
      <selection pane="bottomRight"/>
    </sheetView>
  </sheetViews>
  <sheetFormatPr defaultRowHeight="14.25" x14ac:dyDescent="0.25"/>
  <cols>
    <col min="1" max="1" width="11.7109375" style="469" customWidth="1"/>
    <col min="2" max="4" width="9.42578125" style="469" customWidth="1"/>
    <col min="5" max="5" width="10.5703125" style="469" customWidth="1"/>
    <col min="6" max="6" width="17.85546875" style="469" customWidth="1"/>
    <col min="7" max="7" width="14.7109375" style="469" customWidth="1"/>
    <col min="8" max="9" width="15.42578125" style="469" customWidth="1"/>
    <col min="10" max="10" width="15.7109375" style="469" customWidth="1"/>
    <col min="11" max="11" width="9" style="469" customWidth="1"/>
    <col min="12" max="12" width="8.5703125" style="468" customWidth="1"/>
    <col min="13" max="13" width="9.140625" style="469"/>
    <col min="14" max="14" width="10.42578125" style="469" customWidth="1"/>
    <col min="15" max="16" width="9.140625" style="469" customWidth="1"/>
    <col min="17" max="17" width="4.7109375" style="470" customWidth="1"/>
    <col min="18" max="19" width="9.140625" style="469" customWidth="1"/>
    <col min="20" max="20" width="6.85546875" style="469" customWidth="1"/>
    <col min="21" max="21" width="5.28515625" style="469" customWidth="1"/>
    <col min="22" max="22" width="5.7109375" style="469" customWidth="1"/>
    <col min="23" max="247" width="9.140625" style="469"/>
    <col min="248" max="248" width="13.28515625" style="469" customWidth="1"/>
    <col min="249" max="249" width="10.5703125" style="469" customWidth="1"/>
    <col min="250" max="250" width="12.140625" style="469" customWidth="1"/>
    <col min="251" max="251" width="8.140625" style="469" bestFit="1" customWidth="1"/>
    <col min="252" max="252" width="11.5703125" style="469" bestFit="1" customWidth="1"/>
    <col min="253" max="253" width="11.140625" style="469" customWidth="1"/>
    <col min="254" max="254" width="12.5703125" style="469" customWidth="1"/>
    <col min="255" max="255" width="13.85546875" style="469" customWidth="1"/>
    <col min="256" max="256" width="13.42578125" style="469" customWidth="1"/>
    <col min="257" max="257" width="11" style="469" customWidth="1"/>
    <col min="258" max="258" width="17.7109375" style="469" bestFit="1" customWidth="1"/>
    <col min="259" max="260" width="9.140625" style="469"/>
    <col min="261" max="261" width="10.140625" style="469" customWidth="1"/>
    <col min="262" max="503" width="9.140625" style="469"/>
    <col min="504" max="504" width="13.28515625" style="469" customWidth="1"/>
    <col min="505" max="505" width="10.5703125" style="469" customWidth="1"/>
    <col min="506" max="506" width="12.140625" style="469" customWidth="1"/>
    <col min="507" max="507" width="8.140625" style="469" bestFit="1" customWidth="1"/>
    <col min="508" max="508" width="11.5703125" style="469" bestFit="1" customWidth="1"/>
    <col min="509" max="509" width="11.140625" style="469" customWidth="1"/>
    <col min="510" max="510" width="12.5703125" style="469" customWidth="1"/>
    <col min="511" max="511" width="13.85546875" style="469" customWidth="1"/>
    <col min="512" max="512" width="13.42578125" style="469" customWidth="1"/>
    <col min="513" max="513" width="11" style="469" customWidth="1"/>
    <col min="514" max="514" width="17.7109375" style="469" bestFit="1" customWidth="1"/>
    <col min="515" max="516" width="9.140625" style="469"/>
    <col min="517" max="517" width="10.140625" style="469" customWidth="1"/>
    <col min="518" max="759" width="9.140625" style="469"/>
    <col min="760" max="760" width="13.28515625" style="469" customWidth="1"/>
    <col min="761" max="761" width="10.5703125" style="469" customWidth="1"/>
    <col min="762" max="762" width="12.140625" style="469" customWidth="1"/>
    <col min="763" max="763" width="8.140625" style="469" bestFit="1" customWidth="1"/>
    <col min="764" max="764" width="11.5703125" style="469" bestFit="1" customWidth="1"/>
    <col min="765" max="765" width="11.140625" style="469" customWidth="1"/>
    <col min="766" max="766" width="12.5703125" style="469" customWidth="1"/>
    <col min="767" max="767" width="13.85546875" style="469" customWidth="1"/>
    <col min="768" max="768" width="13.42578125" style="469" customWidth="1"/>
    <col min="769" max="769" width="11" style="469" customWidth="1"/>
    <col min="770" max="770" width="17.7109375" style="469" bestFit="1" customWidth="1"/>
    <col min="771" max="772" width="9.140625" style="469"/>
    <col min="773" max="773" width="10.140625" style="469" customWidth="1"/>
    <col min="774" max="1015" width="9.140625" style="469"/>
    <col min="1016" max="1016" width="13.28515625" style="469" customWidth="1"/>
    <col min="1017" max="1017" width="10.5703125" style="469" customWidth="1"/>
    <col min="1018" max="1018" width="12.140625" style="469" customWidth="1"/>
    <col min="1019" max="1019" width="8.140625" style="469" bestFit="1" customWidth="1"/>
    <col min="1020" max="1020" width="11.5703125" style="469" bestFit="1" customWidth="1"/>
    <col min="1021" max="1021" width="11.140625" style="469" customWidth="1"/>
    <col min="1022" max="1022" width="12.5703125" style="469" customWidth="1"/>
    <col min="1023" max="1023" width="13.85546875" style="469" customWidth="1"/>
    <col min="1024" max="1024" width="13.42578125" style="469" customWidth="1"/>
    <col min="1025" max="1025" width="11" style="469" customWidth="1"/>
    <col min="1026" max="1026" width="17.7109375" style="469" bestFit="1" customWidth="1"/>
    <col min="1027" max="1028" width="9.140625" style="469"/>
    <col min="1029" max="1029" width="10.140625" style="469" customWidth="1"/>
    <col min="1030" max="1271" width="9.140625" style="469"/>
    <col min="1272" max="1272" width="13.28515625" style="469" customWidth="1"/>
    <col min="1273" max="1273" width="10.5703125" style="469" customWidth="1"/>
    <col min="1274" max="1274" width="12.140625" style="469" customWidth="1"/>
    <col min="1275" max="1275" width="8.140625" style="469" bestFit="1" customWidth="1"/>
    <col min="1276" max="1276" width="11.5703125" style="469" bestFit="1" customWidth="1"/>
    <col min="1277" max="1277" width="11.140625" style="469" customWidth="1"/>
    <col min="1278" max="1278" width="12.5703125" style="469" customWidth="1"/>
    <col min="1279" max="1279" width="13.85546875" style="469" customWidth="1"/>
    <col min="1280" max="1280" width="13.42578125" style="469" customWidth="1"/>
    <col min="1281" max="1281" width="11" style="469" customWidth="1"/>
    <col min="1282" max="1282" width="17.7109375" style="469" bestFit="1" customWidth="1"/>
    <col min="1283" max="1284" width="9.140625" style="469"/>
    <col min="1285" max="1285" width="10.140625" style="469" customWidth="1"/>
    <col min="1286" max="1527" width="9.140625" style="469"/>
    <col min="1528" max="1528" width="13.28515625" style="469" customWidth="1"/>
    <col min="1529" max="1529" width="10.5703125" style="469" customWidth="1"/>
    <col min="1530" max="1530" width="12.140625" style="469" customWidth="1"/>
    <col min="1531" max="1531" width="8.140625" style="469" bestFit="1" customWidth="1"/>
    <col min="1532" max="1532" width="11.5703125" style="469" bestFit="1" customWidth="1"/>
    <col min="1533" max="1533" width="11.140625" style="469" customWidth="1"/>
    <col min="1534" max="1534" width="12.5703125" style="469" customWidth="1"/>
    <col min="1535" max="1535" width="13.85546875" style="469" customWidth="1"/>
    <col min="1536" max="1536" width="13.42578125" style="469" customWidth="1"/>
    <col min="1537" max="1537" width="11" style="469" customWidth="1"/>
    <col min="1538" max="1538" width="17.7109375" style="469" bestFit="1" customWidth="1"/>
    <col min="1539" max="1540" width="9.140625" style="469"/>
    <col min="1541" max="1541" width="10.140625" style="469" customWidth="1"/>
    <col min="1542" max="1783" width="9.140625" style="469"/>
    <col min="1784" max="1784" width="13.28515625" style="469" customWidth="1"/>
    <col min="1785" max="1785" width="10.5703125" style="469" customWidth="1"/>
    <col min="1786" max="1786" width="12.140625" style="469" customWidth="1"/>
    <col min="1787" max="1787" width="8.140625" style="469" bestFit="1" customWidth="1"/>
    <col min="1788" max="1788" width="11.5703125" style="469" bestFit="1" customWidth="1"/>
    <col min="1789" max="1789" width="11.140625" style="469" customWidth="1"/>
    <col min="1790" max="1790" width="12.5703125" style="469" customWidth="1"/>
    <col min="1791" max="1791" width="13.85546875" style="469" customWidth="1"/>
    <col min="1792" max="1792" width="13.42578125" style="469" customWidth="1"/>
    <col min="1793" max="1793" width="11" style="469" customWidth="1"/>
    <col min="1794" max="1794" width="17.7109375" style="469" bestFit="1" customWidth="1"/>
    <col min="1795" max="1796" width="9.140625" style="469"/>
    <col min="1797" max="1797" width="10.140625" style="469" customWidth="1"/>
    <col min="1798" max="2039" width="9.140625" style="469"/>
    <col min="2040" max="2040" width="13.28515625" style="469" customWidth="1"/>
    <col min="2041" max="2041" width="10.5703125" style="469" customWidth="1"/>
    <col min="2042" max="2042" width="12.140625" style="469" customWidth="1"/>
    <col min="2043" max="2043" width="8.140625" style="469" bestFit="1" customWidth="1"/>
    <col min="2044" max="2044" width="11.5703125" style="469" bestFit="1" customWidth="1"/>
    <col min="2045" max="2045" width="11.140625" style="469" customWidth="1"/>
    <col min="2046" max="2046" width="12.5703125" style="469" customWidth="1"/>
    <col min="2047" max="2047" width="13.85546875" style="469" customWidth="1"/>
    <col min="2048" max="2048" width="13.42578125" style="469" customWidth="1"/>
    <col min="2049" max="2049" width="11" style="469" customWidth="1"/>
    <col min="2050" max="2050" width="17.7109375" style="469" bestFit="1" customWidth="1"/>
    <col min="2051" max="2052" width="9.140625" style="469"/>
    <col min="2053" max="2053" width="10.140625" style="469" customWidth="1"/>
    <col min="2054" max="2295" width="9.140625" style="469"/>
    <col min="2296" max="2296" width="13.28515625" style="469" customWidth="1"/>
    <col min="2297" max="2297" width="10.5703125" style="469" customWidth="1"/>
    <col min="2298" max="2298" width="12.140625" style="469" customWidth="1"/>
    <col min="2299" max="2299" width="8.140625" style="469" bestFit="1" customWidth="1"/>
    <col min="2300" max="2300" width="11.5703125" style="469" bestFit="1" customWidth="1"/>
    <col min="2301" max="2301" width="11.140625" style="469" customWidth="1"/>
    <col min="2302" max="2302" width="12.5703125" style="469" customWidth="1"/>
    <col min="2303" max="2303" width="13.85546875" style="469" customWidth="1"/>
    <col min="2304" max="2304" width="13.42578125" style="469" customWidth="1"/>
    <col min="2305" max="2305" width="11" style="469" customWidth="1"/>
    <col min="2306" max="2306" width="17.7109375" style="469" bestFit="1" customWidth="1"/>
    <col min="2307" max="2308" width="9.140625" style="469"/>
    <col min="2309" max="2309" width="10.140625" style="469" customWidth="1"/>
    <col min="2310" max="2551" width="9.140625" style="469"/>
    <col min="2552" max="2552" width="13.28515625" style="469" customWidth="1"/>
    <col min="2553" max="2553" width="10.5703125" style="469" customWidth="1"/>
    <col min="2554" max="2554" width="12.140625" style="469" customWidth="1"/>
    <col min="2555" max="2555" width="8.140625" style="469" bestFit="1" customWidth="1"/>
    <col min="2556" max="2556" width="11.5703125" style="469" bestFit="1" customWidth="1"/>
    <col min="2557" max="2557" width="11.140625" style="469" customWidth="1"/>
    <col min="2558" max="2558" width="12.5703125" style="469" customWidth="1"/>
    <col min="2559" max="2559" width="13.85546875" style="469" customWidth="1"/>
    <col min="2560" max="2560" width="13.42578125" style="469" customWidth="1"/>
    <col min="2561" max="2561" width="11" style="469" customWidth="1"/>
    <col min="2562" max="2562" width="17.7109375" style="469" bestFit="1" customWidth="1"/>
    <col min="2563" max="2564" width="9.140625" style="469"/>
    <col min="2565" max="2565" width="10.140625" style="469" customWidth="1"/>
    <col min="2566" max="2807" width="9.140625" style="469"/>
    <col min="2808" max="2808" width="13.28515625" style="469" customWidth="1"/>
    <col min="2809" max="2809" width="10.5703125" style="469" customWidth="1"/>
    <col min="2810" max="2810" width="12.140625" style="469" customWidth="1"/>
    <col min="2811" max="2811" width="8.140625" style="469" bestFit="1" customWidth="1"/>
    <col min="2812" max="2812" width="11.5703125" style="469" bestFit="1" customWidth="1"/>
    <col min="2813" max="2813" width="11.140625" style="469" customWidth="1"/>
    <col min="2814" max="2814" width="12.5703125" style="469" customWidth="1"/>
    <col min="2815" max="2815" width="13.85546875" style="469" customWidth="1"/>
    <col min="2816" max="2816" width="13.42578125" style="469" customWidth="1"/>
    <col min="2817" max="2817" width="11" style="469" customWidth="1"/>
    <col min="2818" max="2818" width="17.7109375" style="469" bestFit="1" customWidth="1"/>
    <col min="2819" max="2820" width="9.140625" style="469"/>
    <col min="2821" max="2821" width="10.140625" style="469" customWidth="1"/>
    <col min="2822" max="3063" width="9.140625" style="469"/>
    <col min="3064" max="3064" width="13.28515625" style="469" customWidth="1"/>
    <col min="3065" max="3065" width="10.5703125" style="469" customWidth="1"/>
    <col min="3066" max="3066" width="12.140625" style="469" customWidth="1"/>
    <col min="3067" max="3067" width="8.140625" style="469" bestFit="1" customWidth="1"/>
    <col min="3068" max="3068" width="11.5703125" style="469" bestFit="1" customWidth="1"/>
    <col min="3069" max="3069" width="11.140625" style="469" customWidth="1"/>
    <col min="3070" max="3070" width="12.5703125" style="469" customWidth="1"/>
    <col min="3071" max="3071" width="13.85546875" style="469" customWidth="1"/>
    <col min="3072" max="3072" width="13.42578125" style="469" customWidth="1"/>
    <col min="3073" max="3073" width="11" style="469" customWidth="1"/>
    <col min="3074" max="3074" width="17.7109375" style="469" bestFit="1" customWidth="1"/>
    <col min="3075" max="3076" width="9.140625" style="469"/>
    <col min="3077" max="3077" width="10.140625" style="469" customWidth="1"/>
    <col min="3078" max="3319" width="9.140625" style="469"/>
    <col min="3320" max="3320" width="13.28515625" style="469" customWidth="1"/>
    <col min="3321" max="3321" width="10.5703125" style="469" customWidth="1"/>
    <col min="3322" max="3322" width="12.140625" style="469" customWidth="1"/>
    <col min="3323" max="3323" width="8.140625" style="469" bestFit="1" customWidth="1"/>
    <col min="3324" max="3324" width="11.5703125" style="469" bestFit="1" customWidth="1"/>
    <col min="3325" max="3325" width="11.140625" style="469" customWidth="1"/>
    <col min="3326" max="3326" width="12.5703125" style="469" customWidth="1"/>
    <col min="3327" max="3327" width="13.85546875" style="469" customWidth="1"/>
    <col min="3328" max="3328" width="13.42578125" style="469" customWidth="1"/>
    <col min="3329" max="3329" width="11" style="469" customWidth="1"/>
    <col min="3330" max="3330" width="17.7109375" style="469" bestFit="1" customWidth="1"/>
    <col min="3331" max="3332" width="9.140625" style="469"/>
    <col min="3333" max="3333" width="10.140625" style="469" customWidth="1"/>
    <col min="3334" max="3575" width="9.140625" style="469"/>
    <col min="3576" max="3576" width="13.28515625" style="469" customWidth="1"/>
    <col min="3577" max="3577" width="10.5703125" style="469" customWidth="1"/>
    <col min="3578" max="3578" width="12.140625" style="469" customWidth="1"/>
    <col min="3579" max="3579" width="8.140625" style="469" bestFit="1" customWidth="1"/>
    <col min="3580" max="3580" width="11.5703125" style="469" bestFit="1" customWidth="1"/>
    <col min="3581" max="3581" width="11.140625" style="469" customWidth="1"/>
    <col min="3582" max="3582" width="12.5703125" style="469" customWidth="1"/>
    <col min="3583" max="3583" width="13.85546875" style="469" customWidth="1"/>
    <col min="3584" max="3584" width="13.42578125" style="469" customWidth="1"/>
    <col min="3585" max="3585" width="11" style="469" customWidth="1"/>
    <col min="3586" max="3586" width="17.7109375" style="469" bestFit="1" customWidth="1"/>
    <col min="3587" max="3588" width="9.140625" style="469"/>
    <col min="3589" max="3589" width="10.140625" style="469" customWidth="1"/>
    <col min="3590" max="3831" width="9.140625" style="469"/>
    <col min="3832" max="3832" width="13.28515625" style="469" customWidth="1"/>
    <col min="3833" max="3833" width="10.5703125" style="469" customWidth="1"/>
    <col min="3834" max="3834" width="12.140625" style="469" customWidth="1"/>
    <col min="3835" max="3835" width="8.140625" style="469" bestFit="1" customWidth="1"/>
    <col min="3836" max="3836" width="11.5703125" style="469" bestFit="1" customWidth="1"/>
    <col min="3837" max="3837" width="11.140625" style="469" customWidth="1"/>
    <col min="3838" max="3838" width="12.5703125" style="469" customWidth="1"/>
    <col min="3839" max="3839" width="13.85546875" style="469" customWidth="1"/>
    <col min="3840" max="3840" width="13.42578125" style="469" customWidth="1"/>
    <col min="3841" max="3841" width="11" style="469" customWidth="1"/>
    <col min="3842" max="3842" width="17.7109375" style="469" bestFit="1" customWidth="1"/>
    <col min="3843" max="3844" width="9.140625" style="469"/>
    <col min="3845" max="3845" width="10.140625" style="469" customWidth="1"/>
    <col min="3846" max="4087" width="9.140625" style="469"/>
    <col min="4088" max="4088" width="13.28515625" style="469" customWidth="1"/>
    <col min="4089" max="4089" width="10.5703125" style="469" customWidth="1"/>
    <col min="4090" max="4090" width="12.140625" style="469" customWidth="1"/>
    <col min="4091" max="4091" width="8.140625" style="469" bestFit="1" customWidth="1"/>
    <col min="4092" max="4092" width="11.5703125" style="469" bestFit="1" customWidth="1"/>
    <col min="4093" max="4093" width="11.140625" style="469" customWidth="1"/>
    <col min="4094" max="4094" width="12.5703125" style="469" customWidth="1"/>
    <col min="4095" max="4095" width="13.85546875" style="469" customWidth="1"/>
    <col min="4096" max="4096" width="13.42578125" style="469" customWidth="1"/>
    <col min="4097" max="4097" width="11" style="469" customWidth="1"/>
    <col min="4098" max="4098" width="17.7109375" style="469" bestFit="1" customWidth="1"/>
    <col min="4099" max="4100" width="9.140625" style="469"/>
    <col min="4101" max="4101" width="10.140625" style="469" customWidth="1"/>
    <col min="4102" max="4343" width="9.140625" style="469"/>
    <col min="4344" max="4344" width="13.28515625" style="469" customWidth="1"/>
    <col min="4345" max="4345" width="10.5703125" style="469" customWidth="1"/>
    <col min="4346" max="4346" width="12.140625" style="469" customWidth="1"/>
    <col min="4347" max="4347" width="8.140625" style="469" bestFit="1" customWidth="1"/>
    <col min="4348" max="4348" width="11.5703125" style="469" bestFit="1" customWidth="1"/>
    <col min="4349" max="4349" width="11.140625" style="469" customWidth="1"/>
    <col min="4350" max="4350" width="12.5703125" style="469" customWidth="1"/>
    <col min="4351" max="4351" width="13.85546875" style="469" customWidth="1"/>
    <col min="4352" max="4352" width="13.42578125" style="469" customWidth="1"/>
    <col min="4353" max="4353" width="11" style="469" customWidth="1"/>
    <col min="4354" max="4354" width="17.7109375" style="469" bestFit="1" customWidth="1"/>
    <col min="4355" max="4356" width="9.140625" style="469"/>
    <col min="4357" max="4357" width="10.140625" style="469" customWidth="1"/>
    <col min="4358" max="4599" width="9.140625" style="469"/>
    <col min="4600" max="4600" width="13.28515625" style="469" customWidth="1"/>
    <col min="4601" max="4601" width="10.5703125" style="469" customWidth="1"/>
    <col min="4602" max="4602" width="12.140625" style="469" customWidth="1"/>
    <col min="4603" max="4603" width="8.140625" style="469" bestFit="1" customWidth="1"/>
    <col min="4604" max="4604" width="11.5703125" style="469" bestFit="1" customWidth="1"/>
    <col min="4605" max="4605" width="11.140625" style="469" customWidth="1"/>
    <col min="4606" max="4606" width="12.5703125" style="469" customWidth="1"/>
    <col min="4607" max="4607" width="13.85546875" style="469" customWidth="1"/>
    <col min="4608" max="4608" width="13.42578125" style="469" customWidth="1"/>
    <col min="4609" max="4609" width="11" style="469" customWidth="1"/>
    <col min="4610" max="4610" width="17.7109375" style="469" bestFit="1" customWidth="1"/>
    <col min="4611" max="4612" width="9.140625" style="469"/>
    <col min="4613" max="4613" width="10.140625" style="469" customWidth="1"/>
    <col min="4614" max="4855" width="9.140625" style="469"/>
    <col min="4856" max="4856" width="13.28515625" style="469" customWidth="1"/>
    <col min="4857" max="4857" width="10.5703125" style="469" customWidth="1"/>
    <col min="4858" max="4858" width="12.140625" style="469" customWidth="1"/>
    <col min="4859" max="4859" width="8.140625" style="469" bestFit="1" customWidth="1"/>
    <col min="4860" max="4860" width="11.5703125" style="469" bestFit="1" customWidth="1"/>
    <col min="4861" max="4861" width="11.140625" style="469" customWidth="1"/>
    <col min="4862" max="4862" width="12.5703125" style="469" customWidth="1"/>
    <col min="4863" max="4863" width="13.85546875" style="469" customWidth="1"/>
    <col min="4864" max="4864" width="13.42578125" style="469" customWidth="1"/>
    <col min="4865" max="4865" width="11" style="469" customWidth="1"/>
    <col min="4866" max="4866" width="17.7109375" style="469" bestFit="1" customWidth="1"/>
    <col min="4867" max="4868" width="9.140625" style="469"/>
    <col min="4869" max="4869" width="10.140625" style="469" customWidth="1"/>
    <col min="4870" max="5111" width="9.140625" style="469"/>
    <col min="5112" max="5112" width="13.28515625" style="469" customWidth="1"/>
    <col min="5113" max="5113" width="10.5703125" style="469" customWidth="1"/>
    <col min="5114" max="5114" width="12.140625" style="469" customWidth="1"/>
    <col min="5115" max="5115" width="8.140625" style="469" bestFit="1" customWidth="1"/>
    <col min="5116" max="5116" width="11.5703125" style="469" bestFit="1" customWidth="1"/>
    <col min="5117" max="5117" width="11.140625" style="469" customWidth="1"/>
    <col min="5118" max="5118" width="12.5703125" style="469" customWidth="1"/>
    <col min="5119" max="5119" width="13.85546875" style="469" customWidth="1"/>
    <col min="5120" max="5120" width="13.42578125" style="469" customWidth="1"/>
    <col min="5121" max="5121" width="11" style="469" customWidth="1"/>
    <col min="5122" max="5122" width="17.7109375" style="469" bestFit="1" customWidth="1"/>
    <col min="5123" max="5124" width="9.140625" style="469"/>
    <col min="5125" max="5125" width="10.140625" style="469" customWidth="1"/>
    <col min="5126" max="5367" width="9.140625" style="469"/>
    <col min="5368" max="5368" width="13.28515625" style="469" customWidth="1"/>
    <col min="5369" max="5369" width="10.5703125" style="469" customWidth="1"/>
    <col min="5370" max="5370" width="12.140625" style="469" customWidth="1"/>
    <col min="5371" max="5371" width="8.140625" style="469" bestFit="1" customWidth="1"/>
    <col min="5372" max="5372" width="11.5703125" style="469" bestFit="1" customWidth="1"/>
    <col min="5373" max="5373" width="11.140625" style="469" customWidth="1"/>
    <col min="5374" max="5374" width="12.5703125" style="469" customWidth="1"/>
    <col min="5375" max="5375" width="13.85546875" style="469" customWidth="1"/>
    <col min="5376" max="5376" width="13.42578125" style="469" customWidth="1"/>
    <col min="5377" max="5377" width="11" style="469" customWidth="1"/>
    <col min="5378" max="5378" width="17.7109375" style="469" bestFit="1" customWidth="1"/>
    <col min="5379" max="5380" width="9.140625" style="469"/>
    <col min="5381" max="5381" width="10.140625" style="469" customWidth="1"/>
    <col min="5382" max="5623" width="9.140625" style="469"/>
    <col min="5624" max="5624" width="13.28515625" style="469" customWidth="1"/>
    <col min="5625" max="5625" width="10.5703125" style="469" customWidth="1"/>
    <col min="5626" max="5626" width="12.140625" style="469" customWidth="1"/>
    <col min="5627" max="5627" width="8.140625" style="469" bestFit="1" customWidth="1"/>
    <col min="5628" max="5628" width="11.5703125" style="469" bestFit="1" customWidth="1"/>
    <col min="5629" max="5629" width="11.140625" style="469" customWidth="1"/>
    <col min="5630" max="5630" width="12.5703125" style="469" customWidth="1"/>
    <col min="5631" max="5631" width="13.85546875" style="469" customWidth="1"/>
    <col min="5632" max="5632" width="13.42578125" style="469" customWidth="1"/>
    <col min="5633" max="5633" width="11" style="469" customWidth="1"/>
    <col min="5634" max="5634" width="17.7109375" style="469" bestFit="1" customWidth="1"/>
    <col min="5635" max="5636" width="9.140625" style="469"/>
    <col min="5637" max="5637" width="10.140625" style="469" customWidth="1"/>
    <col min="5638" max="5879" width="9.140625" style="469"/>
    <col min="5880" max="5880" width="13.28515625" style="469" customWidth="1"/>
    <col min="5881" max="5881" width="10.5703125" style="469" customWidth="1"/>
    <col min="5882" max="5882" width="12.140625" style="469" customWidth="1"/>
    <col min="5883" max="5883" width="8.140625" style="469" bestFit="1" customWidth="1"/>
    <col min="5884" max="5884" width="11.5703125" style="469" bestFit="1" customWidth="1"/>
    <col min="5885" max="5885" width="11.140625" style="469" customWidth="1"/>
    <col min="5886" max="5886" width="12.5703125" style="469" customWidth="1"/>
    <col min="5887" max="5887" width="13.85546875" style="469" customWidth="1"/>
    <col min="5888" max="5888" width="13.42578125" style="469" customWidth="1"/>
    <col min="5889" max="5889" width="11" style="469" customWidth="1"/>
    <col min="5890" max="5890" width="17.7109375" style="469" bestFit="1" customWidth="1"/>
    <col min="5891" max="5892" width="9.140625" style="469"/>
    <col min="5893" max="5893" width="10.140625" style="469" customWidth="1"/>
    <col min="5894" max="6135" width="9.140625" style="469"/>
    <col min="6136" max="6136" width="13.28515625" style="469" customWidth="1"/>
    <col min="6137" max="6137" width="10.5703125" style="469" customWidth="1"/>
    <col min="6138" max="6138" width="12.140625" style="469" customWidth="1"/>
    <col min="6139" max="6139" width="8.140625" style="469" bestFit="1" customWidth="1"/>
    <col min="6140" max="6140" width="11.5703125" style="469" bestFit="1" customWidth="1"/>
    <col min="6141" max="6141" width="11.140625" style="469" customWidth="1"/>
    <col min="6142" max="6142" width="12.5703125" style="469" customWidth="1"/>
    <col min="6143" max="6143" width="13.85546875" style="469" customWidth="1"/>
    <col min="6144" max="6144" width="13.42578125" style="469" customWidth="1"/>
    <col min="6145" max="6145" width="11" style="469" customWidth="1"/>
    <col min="6146" max="6146" width="17.7109375" style="469" bestFit="1" customWidth="1"/>
    <col min="6147" max="6148" width="9.140625" style="469"/>
    <col min="6149" max="6149" width="10.140625" style="469" customWidth="1"/>
    <col min="6150" max="6391" width="9.140625" style="469"/>
    <col min="6392" max="6392" width="13.28515625" style="469" customWidth="1"/>
    <col min="6393" max="6393" width="10.5703125" style="469" customWidth="1"/>
    <col min="6394" max="6394" width="12.140625" style="469" customWidth="1"/>
    <col min="6395" max="6395" width="8.140625" style="469" bestFit="1" customWidth="1"/>
    <col min="6396" max="6396" width="11.5703125" style="469" bestFit="1" customWidth="1"/>
    <col min="6397" max="6397" width="11.140625" style="469" customWidth="1"/>
    <col min="6398" max="6398" width="12.5703125" style="469" customWidth="1"/>
    <col min="6399" max="6399" width="13.85546875" style="469" customWidth="1"/>
    <col min="6400" max="6400" width="13.42578125" style="469" customWidth="1"/>
    <col min="6401" max="6401" width="11" style="469" customWidth="1"/>
    <col min="6402" max="6402" width="17.7109375" style="469" bestFit="1" customWidth="1"/>
    <col min="6403" max="6404" width="9.140625" style="469"/>
    <col min="6405" max="6405" width="10.140625" style="469" customWidth="1"/>
    <col min="6406" max="6647" width="9.140625" style="469"/>
    <col min="6648" max="6648" width="13.28515625" style="469" customWidth="1"/>
    <col min="6649" max="6649" width="10.5703125" style="469" customWidth="1"/>
    <col min="6650" max="6650" width="12.140625" style="469" customWidth="1"/>
    <col min="6651" max="6651" width="8.140625" style="469" bestFit="1" customWidth="1"/>
    <col min="6652" max="6652" width="11.5703125" style="469" bestFit="1" customWidth="1"/>
    <col min="6653" max="6653" width="11.140625" style="469" customWidth="1"/>
    <col min="6654" max="6654" width="12.5703125" style="469" customWidth="1"/>
    <col min="6655" max="6655" width="13.85546875" style="469" customWidth="1"/>
    <col min="6656" max="6656" width="13.42578125" style="469" customWidth="1"/>
    <col min="6657" max="6657" width="11" style="469" customWidth="1"/>
    <col min="6658" max="6658" width="17.7109375" style="469" bestFit="1" customWidth="1"/>
    <col min="6659" max="6660" width="9.140625" style="469"/>
    <col min="6661" max="6661" width="10.140625" style="469" customWidth="1"/>
    <col min="6662" max="6903" width="9.140625" style="469"/>
    <col min="6904" max="6904" width="13.28515625" style="469" customWidth="1"/>
    <col min="6905" max="6905" width="10.5703125" style="469" customWidth="1"/>
    <col min="6906" max="6906" width="12.140625" style="469" customWidth="1"/>
    <col min="6907" max="6907" width="8.140625" style="469" bestFit="1" customWidth="1"/>
    <col min="6908" max="6908" width="11.5703125" style="469" bestFit="1" customWidth="1"/>
    <col min="6909" max="6909" width="11.140625" style="469" customWidth="1"/>
    <col min="6910" max="6910" width="12.5703125" style="469" customWidth="1"/>
    <col min="6911" max="6911" width="13.85546875" style="469" customWidth="1"/>
    <col min="6912" max="6912" width="13.42578125" style="469" customWidth="1"/>
    <col min="6913" max="6913" width="11" style="469" customWidth="1"/>
    <col min="6914" max="6914" width="17.7109375" style="469" bestFit="1" customWidth="1"/>
    <col min="6915" max="6916" width="9.140625" style="469"/>
    <col min="6917" max="6917" width="10.140625" style="469" customWidth="1"/>
    <col min="6918" max="7159" width="9.140625" style="469"/>
    <col min="7160" max="7160" width="13.28515625" style="469" customWidth="1"/>
    <col min="7161" max="7161" width="10.5703125" style="469" customWidth="1"/>
    <col min="7162" max="7162" width="12.140625" style="469" customWidth="1"/>
    <col min="7163" max="7163" width="8.140625" style="469" bestFit="1" customWidth="1"/>
    <col min="7164" max="7164" width="11.5703125" style="469" bestFit="1" customWidth="1"/>
    <col min="7165" max="7165" width="11.140625" style="469" customWidth="1"/>
    <col min="7166" max="7166" width="12.5703125" style="469" customWidth="1"/>
    <col min="7167" max="7167" width="13.85546875" style="469" customWidth="1"/>
    <col min="7168" max="7168" width="13.42578125" style="469" customWidth="1"/>
    <col min="7169" max="7169" width="11" style="469" customWidth="1"/>
    <col min="7170" max="7170" width="17.7109375" style="469" bestFit="1" customWidth="1"/>
    <col min="7171" max="7172" width="9.140625" style="469"/>
    <col min="7173" max="7173" width="10.140625" style="469" customWidth="1"/>
    <col min="7174" max="7415" width="9.140625" style="469"/>
    <col min="7416" max="7416" width="13.28515625" style="469" customWidth="1"/>
    <col min="7417" max="7417" width="10.5703125" style="469" customWidth="1"/>
    <col min="7418" max="7418" width="12.140625" style="469" customWidth="1"/>
    <col min="7419" max="7419" width="8.140625" style="469" bestFit="1" customWidth="1"/>
    <col min="7420" max="7420" width="11.5703125" style="469" bestFit="1" customWidth="1"/>
    <col min="7421" max="7421" width="11.140625" style="469" customWidth="1"/>
    <col min="7422" max="7422" width="12.5703125" style="469" customWidth="1"/>
    <col min="7423" max="7423" width="13.85546875" style="469" customWidth="1"/>
    <col min="7424" max="7424" width="13.42578125" style="469" customWidth="1"/>
    <col min="7425" max="7425" width="11" style="469" customWidth="1"/>
    <col min="7426" max="7426" width="17.7109375" style="469" bestFit="1" customWidth="1"/>
    <col min="7427" max="7428" width="9.140625" style="469"/>
    <col min="7429" max="7429" width="10.140625" style="469" customWidth="1"/>
    <col min="7430" max="7671" width="9.140625" style="469"/>
    <col min="7672" max="7672" width="13.28515625" style="469" customWidth="1"/>
    <col min="7673" max="7673" width="10.5703125" style="469" customWidth="1"/>
    <col min="7674" max="7674" width="12.140625" style="469" customWidth="1"/>
    <col min="7675" max="7675" width="8.140625" style="469" bestFit="1" customWidth="1"/>
    <col min="7676" max="7676" width="11.5703125" style="469" bestFit="1" customWidth="1"/>
    <col min="7677" max="7677" width="11.140625" style="469" customWidth="1"/>
    <col min="7678" max="7678" width="12.5703125" style="469" customWidth="1"/>
    <col min="7679" max="7679" width="13.85546875" style="469" customWidth="1"/>
    <col min="7680" max="7680" width="13.42578125" style="469" customWidth="1"/>
    <col min="7681" max="7681" width="11" style="469" customWidth="1"/>
    <col min="7682" max="7682" width="17.7109375" style="469" bestFit="1" customWidth="1"/>
    <col min="7683" max="7684" width="9.140625" style="469"/>
    <col min="7685" max="7685" width="10.140625" style="469" customWidth="1"/>
    <col min="7686" max="7927" width="9.140625" style="469"/>
    <col min="7928" max="7928" width="13.28515625" style="469" customWidth="1"/>
    <col min="7929" max="7929" width="10.5703125" style="469" customWidth="1"/>
    <col min="7930" max="7930" width="12.140625" style="469" customWidth="1"/>
    <col min="7931" max="7931" width="8.140625" style="469" bestFit="1" customWidth="1"/>
    <col min="7932" max="7932" width="11.5703125" style="469" bestFit="1" customWidth="1"/>
    <col min="7933" max="7933" width="11.140625" style="469" customWidth="1"/>
    <col min="7934" max="7934" width="12.5703125" style="469" customWidth="1"/>
    <col min="7935" max="7935" width="13.85546875" style="469" customWidth="1"/>
    <col min="7936" max="7936" width="13.42578125" style="469" customWidth="1"/>
    <col min="7937" max="7937" width="11" style="469" customWidth="1"/>
    <col min="7938" max="7938" width="17.7109375" style="469" bestFit="1" customWidth="1"/>
    <col min="7939" max="7940" width="9.140625" style="469"/>
    <col min="7941" max="7941" width="10.140625" style="469" customWidth="1"/>
    <col min="7942" max="8183" width="9.140625" style="469"/>
    <col min="8184" max="8184" width="13.28515625" style="469" customWidth="1"/>
    <col min="8185" max="8185" width="10.5703125" style="469" customWidth="1"/>
    <col min="8186" max="8186" width="12.140625" style="469" customWidth="1"/>
    <col min="8187" max="8187" width="8.140625" style="469" bestFit="1" customWidth="1"/>
    <col min="8188" max="8188" width="11.5703125" style="469" bestFit="1" customWidth="1"/>
    <col min="8189" max="8189" width="11.140625" style="469" customWidth="1"/>
    <col min="8190" max="8190" width="12.5703125" style="469" customWidth="1"/>
    <col min="8191" max="8191" width="13.85546875" style="469" customWidth="1"/>
    <col min="8192" max="8192" width="13.42578125" style="469" customWidth="1"/>
    <col min="8193" max="8193" width="11" style="469" customWidth="1"/>
    <col min="8194" max="8194" width="17.7109375" style="469" bestFit="1" customWidth="1"/>
    <col min="8195" max="8196" width="9.140625" style="469"/>
    <col min="8197" max="8197" width="10.140625" style="469" customWidth="1"/>
    <col min="8198" max="8439" width="9.140625" style="469"/>
    <col min="8440" max="8440" width="13.28515625" style="469" customWidth="1"/>
    <col min="8441" max="8441" width="10.5703125" style="469" customWidth="1"/>
    <col min="8442" max="8442" width="12.140625" style="469" customWidth="1"/>
    <col min="8443" max="8443" width="8.140625" style="469" bestFit="1" customWidth="1"/>
    <col min="8444" max="8444" width="11.5703125" style="469" bestFit="1" customWidth="1"/>
    <col min="8445" max="8445" width="11.140625" style="469" customWidth="1"/>
    <col min="8446" max="8446" width="12.5703125" style="469" customWidth="1"/>
    <col min="8447" max="8447" width="13.85546875" style="469" customWidth="1"/>
    <col min="8448" max="8448" width="13.42578125" style="469" customWidth="1"/>
    <col min="8449" max="8449" width="11" style="469" customWidth="1"/>
    <col min="8450" max="8450" width="17.7109375" style="469" bestFit="1" customWidth="1"/>
    <col min="8451" max="8452" width="9.140625" style="469"/>
    <col min="8453" max="8453" width="10.140625" style="469" customWidth="1"/>
    <col min="8454" max="8695" width="9.140625" style="469"/>
    <col min="8696" max="8696" width="13.28515625" style="469" customWidth="1"/>
    <col min="8697" max="8697" width="10.5703125" style="469" customWidth="1"/>
    <col min="8698" max="8698" width="12.140625" style="469" customWidth="1"/>
    <col min="8699" max="8699" width="8.140625" style="469" bestFit="1" customWidth="1"/>
    <col min="8700" max="8700" width="11.5703125" style="469" bestFit="1" customWidth="1"/>
    <col min="8701" max="8701" width="11.140625" style="469" customWidth="1"/>
    <col min="8702" max="8702" width="12.5703125" style="469" customWidth="1"/>
    <col min="8703" max="8703" width="13.85546875" style="469" customWidth="1"/>
    <col min="8704" max="8704" width="13.42578125" style="469" customWidth="1"/>
    <col min="8705" max="8705" width="11" style="469" customWidth="1"/>
    <col min="8706" max="8706" width="17.7109375" style="469" bestFit="1" customWidth="1"/>
    <col min="8707" max="8708" width="9.140625" style="469"/>
    <col min="8709" max="8709" width="10.140625" style="469" customWidth="1"/>
    <col min="8710" max="8951" width="9.140625" style="469"/>
    <col min="8952" max="8952" width="13.28515625" style="469" customWidth="1"/>
    <col min="8953" max="8953" width="10.5703125" style="469" customWidth="1"/>
    <col min="8954" max="8954" width="12.140625" style="469" customWidth="1"/>
    <col min="8955" max="8955" width="8.140625" style="469" bestFit="1" customWidth="1"/>
    <col min="8956" max="8956" width="11.5703125" style="469" bestFit="1" customWidth="1"/>
    <col min="8957" max="8957" width="11.140625" style="469" customWidth="1"/>
    <col min="8958" max="8958" width="12.5703125" style="469" customWidth="1"/>
    <col min="8959" max="8959" width="13.85546875" style="469" customWidth="1"/>
    <col min="8960" max="8960" width="13.42578125" style="469" customWidth="1"/>
    <col min="8961" max="8961" width="11" style="469" customWidth="1"/>
    <col min="8962" max="8962" width="17.7109375" style="469" bestFit="1" customWidth="1"/>
    <col min="8963" max="8964" width="9.140625" style="469"/>
    <col min="8965" max="8965" width="10.140625" style="469" customWidth="1"/>
    <col min="8966" max="9207" width="9.140625" style="469"/>
    <col min="9208" max="9208" width="13.28515625" style="469" customWidth="1"/>
    <col min="9209" max="9209" width="10.5703125" style="469" customWidth="1"/>
    <col min="9210" max="9210" width="12.140625" style="469" customWidth="1"/>
    <col min="9211" max="9211" width="8.140625" style="469" bestFit="1" customWidth="1"/>
    <col min="9212" max="9212" width="11.5703125" style="469" bestFit="1" customWidth="1"/>
    <col min="9213" max="9213" width="11.140625" style="469" customWidth="1"/>
    <col min="9214" max="9214" width="12.5703125" style="469" customWidth="1"/>
    <col min="9215" max="9215" width="13.85546875" style="469" customWidth="1"/>
    <col min="9216" max="9216" width="13.42578125" style="469" customWidth="1"/>
    <col min="9217" max="9217" width="11" style="469" customWidth="1"/>
    <col min="9218" max="9218" width="17.7109375" style="469" bestFit="1" customWidth="1"/>
    <col min="9219" max="9220" width="9.140625" style="469"/>
    <col min="9221" max="9221" width="10.140625" style="469" customWidth="1"/>
    <col min="9222" max="9463" width="9.140625" style="469"/>
    <col min="9464" max="9464" width="13.28515625" style="469" customWidth="1"/>
    <col min="9465" max="9465" width="10.5703125" style="469" customWidth="1"/>
    <col min="9466" max="9466" width="12.140625" style="469" customWidth="1"/>
    <col min="9467" max="9467" width="8.140625" style="469" bestFit="1" customWidth="1"/>
    <col min="9468" max="9468" width="11.5703125" style="469" bestFit="1" customWidth="1"/>
    <col min="9469" max="9469" width="11.140625" style="469" customWidth="1"/>
    <col min="9470" max="9470" width="12.5703125" style="469" customWidth="1"/>
    <col min="9471" max="9471" width="13.85546875" style="469" customWidth="1"/>
    <col min="9472" max="9472" width="13.42578125" style="469" customWidth="1"/>
    <col min="9473" max="9473" width="11" style="469" customWidth="1"/>
    <col min="9474" max="9474" width="17.7109375" style="469" bestFit="1" customWidth="1"/>
    <col min="9475" max="9476" width="9.140625" style="469"/>
    <col min="9477" max="9477" width="10.140625" style="469" customWidth="1"/>
    <col min="9478" max="9719" width="9.140625" style="469"/>
    <col min="9720" max="9720" width="13.28515625" style="469" customWidth="1"/>
    <col min="9721" max="9721" width="10.5703125" style="469" customWidth="1"/>
    <col min="9722" max="9722" width="12.140625" style="469" customWidth="1"/>
    <col min="9723" max="9723" width="8.140625" style="469" bestFit="1" customWidth="1"/>
    <col min="9724" max="9724" width="11.5703125" style="469" bestFit="1" customWidth="1"/>
    <col min="9725" max="9725" width="11.140625" style="469" customWidth="1"/>
    <col min="9726" max="9726" width="12.5703125" style="469" customWidth="1"/>
    <col min="9727" max="9727" width="13.85546875" style="469" customWidth="1"/>
    <col min="9728" max="9728" width="13.42578125" style="469" customWidth="1"/>
    <col min="9729" max="9729" width="11" style="469" customWidth="1"/>
    <col min="9730" max="9730" width="17.7109375" style="469" bestFit="1" customWidth="1"/>
    <col min="9731" max="9732" width="9.140625" style="469"/>
    <col min="9733" max="9733" width="10.140625" style="469" customWidth="1"/>
    <col min="9734" max="9975" width="9.140625" style="469"/>
    <col min="9976" max="9976" width="13.28515625" style="469" customWidth="1"/>
    <col min="9977" max="9977" width="10.5703125" style="469" customWidth="1"/>
    <col min="9978" max="9978" width="12.140625" style="469" customWidth="1"/>
    <col min="9979" max="9979" width="8.140625" style="469" bestFit="1" customWidth="1"/>
    <col min="9980" max="9980" width="11.5703125" style="469" bestFit="1" customWidth="1"/>
    <col min="9981" max="9981" width="11.140625" style="469" customWidth="1"/>
    <col min="9982" max="9982" width="12.5703125" style="469" customWidth="1"/>
    <col min="9983" max="9983" width="13.85546875" style="469" customWidth="1"/>
    <col min="9984" max="9984" width="13.42578125" style="469" customWidth="1"/>
    <col min="9985" max="9985" width="11" style="469" customWidth="1"/>
    <col min="9986" max="9986" width="17.7109375" style="469" bestFit="1" customWidth="1"/>
    <col min="9987" max="9988" width="9.140625" style="469"/>
    <col min="9989" max="9989" width="10.140625" style="469" customWidth="1"/>
    <col min="9990" max="10231" width="9.140625" style="469"/>
    <col min="10232" max="10232" width="13.28515625" style="469" customWidth="1"/>
    <col min="10233" max="10233" width="10.5703125" style="469" customWidth="1"/>
    <col min="10234" max="10234" width="12.140625" style="469" customWidth="1"/>
    <col min="10235" max="10235" width="8.140625" style="469" bestFit="1" customWidth="1"/>
    <col min="10236" max="10236" width="11.5703125" style="469" bestFit="1" customWidth="1"/>
    <col min="10237" max="10237" width="11.140625" style="469" customWidth="1"/>
    <col min="10238" max="10238" width="12.5703125" style="469" customWidth="1"/>
    <col min="10239" max="10239" width="13.85546875" style="469" customWidth="1"/>
    <col min="10240" max="10240" width="13.42578125" style="469" customWidth="1"/>
    <col min="10241" max="10241" width="11" style="469" customWidth="1"/>
    <col min="10242" max="10242" width="17.7109375" style="469" bestFit="1" customWidth="1"/>
    <col min="10243" max="10244" width="9.140625" style="469"/>
    <col min="10245" max="10245" width="10.140625" style="469" customWidth="1"/>
    <col min="10246" max="10487" width="9.140625" style="469"/>
    <col min="10488" max="10488" width="13.28515625" style="469" customWidth="1"/>
    <col min="10489" max="10489" width="10.5703125" style="469" customWidth="1"/>
    <col min="10490" max="10490" width="12.140625" style="469" customWidth="1"/>
    <col min="10491" max="10491" width="8.140625" style="469" bestFit="1" customWidth="1"/>
    <col min="10492" max="10492" width="11.5703125" style="469" bestFit="1" customWidth="1"/>
    <col min="10493" max="10493" width="11.140625" style="469" customWidth="1"/>
    <col min="10494" max="10494" width="12.5703125" style="469" customWidth="1"/>
    <col min="10495" max="10495" width="13.85546875" style="469" customWidth="1"/>
    <col min="10496" max="10496" width="13.42578125" style="469" customWidth="1"/>
    <col min="10497" max="10497" width="11" style="469" customWidth="1"/>
    <col min="10498" max="10498" width="17.7109375" style="469" bestFit="1" customWidth="1"/>
    <col min="10499" max="10500" width="9.140625" style="469"/>
    <col min="10501" max="10501" width="10.140625" style="469" customWidth="1"/>
    <col min="10502" max="10743" width="9.140625" style="469"/>
    <col min="10744" max="10744" width="13.28515625" style="469" customWidth="1"/>
    <col min="10745" max="10745" width="10.5703125" style="469" customWidth="1"/>
    <col min="10746" max="10746" width="12.140625" style="469" customWidth="1"/>
    <col min="10747" max="10747" width="8.140625" style="469" bestFit="1" customWidth="1"/>
    <col min="10748" max="10748" width="11.5703125" style="469" bestFit="1" customWidth="1"/>
    <col min="10749" max="10749" width="11.140625" style="469" customWidth="1"/>
    <col min="10750" max="10750" width="12.5703125" style="469" customWidth="1"/>
    <col min="10751" max="10751" width="13.85546875" style="469" customWidth="1"/>
    <col min="10752" max="10752" width="13.42578125" style="469" customWidth="1"/>
    <col min="10753" max="10753" width="11" style="469" customWidth="1"/>
    <col min="10754" max="10754" width="17.7109375" style="469" bestFit="1" customWidth="1"/>
    <col min="10755" max="10756" width="9.140625" style="469"/>
    <col min="10757" max="10757" width="10.140625" style="469" customWidth="1"/>
    <col min="10758" max="10999" width="9.140625" style="469"/>
    <col min="11000" max="11000" width="13.28515625" style="469" customWidth="1"/>
    <col min="11001" max="11001" width="10.5703125" style="469" customWidth="1"/>
    <col min="11002" max="11002" width="12.140625" style="469" customWidth="1"/>
    <col min="11003" max="11003" width="8.140625" style="469" bestFit="1" customWidth="1"/>
    <col min="11004" max="11004" width="11.5703125" style="469" bestFit="1" customWidth="1"/>
    <col min="11005" max="11005" width="11.140625" style="469" customWidth="1"/>
    <col min="11006" max="11006" width="12.5703125" style="469" customWidth="1"/>
    <col min="11007" max="11007" width="13.85546875" style="469" customWidth="1"/>
    <col min="11008" max="11008" width="13.42578125" style="469" customWidth="1"/>
    <col min="11009" max="11009" width="11" style="469" customWidth="1"/>
    <col min="11010" max="11010" width="17.7109375" style="469" bestFit="1" customWidth="1"/>
    <col min="11011" max="11012" width="9.140625" style="469"/>
    <col min="11013" max="11013" width="10.140625" style="469" customWidth="1"/>
    <col min="11014" max="11255" width="9.140625" style="469"/>
    <col min="11256" max="11256" width="13.28515625" style="469" customWidth="1"/>
    <col min="11257" max="11257" width="10.5703125" style="469" customWidth="1"/>
    <col min="11258" max="11258" width="12.140625" style="469" customWidth="1"/>
    <col min="11259" max="11259" width="8.140625" style="469" bestFit="1" customWidth="1"/>
    <col min="11260" max="11260" width="11.5703125" style="469" bestFit="1" customWidth="1"/>
    <col min="11261" max="11261" width="11.140625" style="469" customWidth="1"/>
    <col min="11262" max="11262" width="12.5703125" style="469" customWidth="1"/>
    <col min="11263" max="11263" width="13.85546875" style="469" customWidth="1"/>
    <col min="11264" max="11264" width="13.42578125" style="469" customWidth="1"/>
    <col min="11265" max="11265" width="11" style="469" customWidth="1"/>
    <col min="11266" max="11266" width="17.7109375" style="469" bestFit="1" customWidth="1"/>
    <col min="11267" max="11268" width="9.140625" style="469"/>
    <col min="11269" max="11269" width="10.140625" style="469" customWidth="1"/>
    <col min="11270" max="11511" width="9.140625" style="469"/>
    <col min="11512" max="11512" width="13.28515625" style="469" customWidth="1"/>
    <col min="11513" max="11513" width="10.5703125" style="469" customWidth="1"/>
    <col min="11514" max="11514" width="12.140625" style="469" customWidth="1"/>
    <col min="11515" max="11515" width="8.140625" style="469" bestFit="1" customWidth="1"/>
    <col min="11516" max="11516" width="11.5703125" style="469" bestFit="1" customWidth="1"/>
    <col min="11517" max="11517" width="11.140625" style="469" customWidth="1"/>
    <col min="11518" max="11518" width="12.5703125" style="469" customWidth="1"/>
    <col min="11519" max="11519" width="13.85546875" style="469" customWidth="1"/>
    <col min="11520" max="11520" width="13.42578125" style="469" customWidth="1"/>
    <col min="11521" max="11521" width="11" style="469" customWidth="1"/>
    <col min="11522" max="11522" width="17.7109375" style="469" bestFit="1" customWidth="1"/>
    <col min="11523" max="11524" width="9.140625" style="469"/>
    <col min="11525" max="11525" width="10.140625" style="469" customWidth="1"/>
    <col min="11526" max="11767" width="9.140625" style="469"/>
    <col min="11768" max="11768" width="13.28515625" style="469" customWidth="1"/>
    <col min="11769" max="11769" width="10.5703125" style="469" customWidth="1"/>
    <col min="11770" max="11770" width="12.140625" style="469" customWidth="1"/>
    <col min="11771" max="11771" width="8.140625" style="469" bestFit="1" customWidth="1"/>
    <col min="11772" max="11772" width="11.5703125" style="469" bestFit="1" customWidth="1"/>
    <col min="11773" max="11773" width="11.140625" style="469" customWidth="1"/>
    <col min="11774" max="11774" width="12.5703125" style="469" customWidth="1"/>
    <col min="11775" max="11775" width="13.85546875" style="469" customWidth="1"/>
    <col min="11776" max="11776" width="13.42578125" style="469" customWidth="1"/>
    <col min="11777" max="11777" width="11" style="469" customWidth="1"/>
    <col min="11778" max="11778" width="17.7109375" style="469" bestFit="1" customWidth="1"/>
    <col min="11779" max="11780" width="9.140625" style="469"/>
    <col min="11781" max="11781" width="10.140625" style="469" customWidth="1"/>
    <col min="11782" max="12023" width="9.140625" style="469"/>
    <col min="12024" max="12024" width="13.28515625" style="469" customWidth="1"/>
    <col min="12025" max="12025" width="10.5703125" style="469" customWidth="1"/>
    <col min="12026" max="12026" width="12.140625" style="469" customWidth="1"/>
    <col min="12027" max="12027" width="8.140625" style="469" bestFit="1" customWidth="1"/>
    <col min="12028" max="12028" width="11.5703125" style="469" bestFit="1" customWidth="1"/>
    <col min="12029" max="12029" width="11.140625" style="469" customWidth="1"/>
    <col min="12030" max="12030" width="12.5703125" style="469" customWidth="1"/>
    <col min="12031" max="12031" width="13.85546875" style="469" customWidth="1"/>
    <col min="12032" max="12032" width="13.42578125" style="469" customWidth="1"/>
    <col min="12033" max="12033" width="11" style="469" customWidth="1"/>
    <col min="12034" max="12034" width="17.7109375" style="469" bestFit="1" customWidth="1"/>
    <col min="12035" max="12036" width="9.140625" style="469"/>
    <col min="12037" max="12037" width="10.140625" style="469" customWidth="1"/>
    <col min="12038" max="12279" width="9.140625" style="469"/>
    <col min="12280" max="12280" width="13.28515625" style="469" customWidth="1"/>
    <col min="12281" max="12281" width="10.5703125" style="469" customWidth="1"/>
    <col min="12282" max="12282" width="12.140625" style="469" customWidth="1"/>
    <col min="12283" max="12283" width="8.140625" style="469" bestFit="1" customWidth="1"/>
    <col min="12284" max="12284" width="11.5703125" style="469" bestFit="1" customWidth="1"/>
    <col min="12285" max="12285" width="11.140625" style="469" customWidth="1"/>
    <col min="12286" max="12286" width="12.5703125" style="469" customWidth="1"/>
    <col min="12287" max="12287" width="13.85546875" style="469" customWidth="1"/>
    <col min="12288" max="12288" width="13.42578125" style="469" customWidth="1"/>
    <col min="12289" max="12289" width="11" style="469" customWidth="1"/>
    <col min="12290" max="12290" width="17.7109375" style="469" bestFit="1" customWidth="1"/>
    <col min="12291" max="12292" width="9.140625" style="469"/>
    <col min="12293" max="12293" width="10.140625" style="469" customWidth="1"/>
    <col min="12294" max="12535" width="9.140625" style="469"/>
    <col min="12536" max="12536" width="13.28515625" style="469" customWidth="1"/>
    <col min="12537" max="12537" width="10.5703125" style="469" customWidth="1"/>
    <col min="12538" max="12538" width="12.140625" style="469" customWidth="1"/>
    <col min="12539" max="12539" width="8.140625" style="469" bestFit="1" customWidth="1"/>
    <col min="12540" max="12540" width="11.5703125" style="469" bestFit="1" customWidth="1"/>
    <col min="12541" max="12541" width="11.140625" style="469" customWidth="1"/>
    <col min="12542" max="12542" width="12.5703125" style="469" customWidth="1"/>
    <col min="12543" max="12543" width="13.85546875" style="469" customWidth="1"/>
    <col min="12544" max="12544" width="13.42578125" style="469" customWidth="1"/>
    <col min="12545" max="12545" width="11" style="469" customWidth="1"/>
    <col min="12546" max="12546" width="17.7109375" style="469" bestFit="1" customWidth="1"/>
    <col min="12547" max="12548" width="9.140625" style="469"/>
    <col min="12549" max="12549" width="10.140625" style="469" customWidth="1"/>
    <col min="12550" max="12791" width="9.140625" style="469"/>
    <col min="12792" max="12792" width="13.28515625" style="469" customWidth="1"/>
    <col min="12793" max="12793" width="10.5703125" style="469" customWidth="1"/>
    <col min="12794" max="12794" width="12.140625" style="469" customWidth="1"/>
    <col min="12795" max="12795" width="8.140625" style="469" bestFit="1" customWidth="1"/>
    <col min="12796" max="12796" width="11.5703125" style="469" bestFit="1" customWidth="1"/>
    <col min="12797" max="12797" width="11.140625" style="469" customWidth="1"/>
    <col min="12798" max="12798" width="12.5703125" style="469" customWidth="1"/>
    <col min="12799" max="12799" width="13.85546875" style="469" customWidth="1"/>
    <col min="12800" max="12800" width="13.42578125" style="469" customWidth="1"/>
    <col min="12801" max="12801" width="11" style="469" customWidth="1"/>
    <col min="12802" max="12802" width="17.7109375" style="469" bestFit="1" customWidth="1"/>
    <col min="12803" max="12804" width="9.140625" style="469"/>
    <col min="12805" max="12805" width="10.140625" style="469" customWidth="1"/>
    <col min="12806" max="13047" width="9.140625" style="469"/>
    <col min="13048" max="13048" width="13.28515625" style="469" customWidth="1"/>
    <col min="13049" max="13049" width="10.5703125" style="469" customWidth="1"/>
    <col min="13050" max="13050" width="12.140625" style="469" customWidth="1"/>
    <col min="13051" max="13051" width="8.140625" style="469" bestFit="1" customWidth="1"/>
    <col min="13052" max="13052" width="11.5703125" style="469" bestFit="1" customWidth="1"/>
    <col min="13053" max="13053" width="11.140625" style="469" customWidth="1"/>
    <col min="13054" max="13054" width="12.5703125" style="469" customWidth="1"/>
    <col min="13055" max="13055" width="13.85546875" style="469" customWidth="1"/>
    <col min="13056" max="13056" width="13.42578125" style="469" customWidth="1"/>
    <col min="13057" max="13057" width="11" style="469" customWidth="1"/>
    <col min="13058" max="13058" width="17.7109375" style="469" bestFit="1" customWidth="1"/>
    <col min="13059" max="13060" width="9.140625" style="469"/>
    <col min="13061" max="13061" width="10.140625" style="469" customWidth="1"/>
    <col min="13062" max="13303" width="9.140625" style="469"/>
    <col min="13304" max="13304" width="13.28515625" style="469" customWidth="1"/>
    <col min="13305" max="13305" width="10.5703125" style="469" customWidth="1"/>
    <col min="13306" max="13306" width="12.140625" style="469" customWidth="1"/>
    <col min="13307" max="13307" width="8.140625" style="469" bestFit="1" customWidth="1"/>
    <col min="13308" max="13308" width="11.5703125" style="469" bestFit="1" customWidth="1"/>
    <col min="13309" max="13309" width="11.140625" style="469" customWidth="1"/>
    <col min="13310" max="13310" width="12.5703125" style="469" customWidth="1"/>
    <col min="13311" max="13311" width="13.85546875" style="469" customWidth="1"/>
    <col min="13312" max="13312" width="13.42578125" style="469" customWidth="1"/>
    <col min="13313" max="13313" width="11" style="469" customWidth="1"/>
    <col min="13314" max="13314" width="17.7109375" style="469" bestFit="1" customWidth="1"/>
    <col min="13315" max="13316" width="9.140625" style="469"/>
    <col min="13317" max="13317" width="10.140625" style="469" customWidth="1"/>
    <col min="13318" max="13559" width="9.140625" style="469"/>
    <col min="13560" max="13560" width="13.28515625" style="469" customWidth="1"/>
    <col min="13561" max="13561" width="10.5703125" style="469" customWidth="1"/>
    <col min="13562" max="13562" width="12.140625" style="469" customWidth="1"/>
    <col min="13563" max="13563" width="8.140625" style="469" bestFit="1" customWidth="1"/>
    <col min="13564" max="13564" width="11.5703125" style="469" bestFit="1" customWidth="1"/>
    <col min="13565" max="13565" width="11.140625" style="469" customWidth="1"/>
    <col min="13566" max="13566" width="12.5703125" style="469" customWidth="1"/>
    <col min="13567" max="13567" width="13.85546875" style="469" customWidth="1"/>
    <col min="13568" max="13568" width="13.42578125" style="469" customWidth="1"/>
    <col min="13569" max="13569" width="11" style="469" customWidth="1"/>
    <col min="13570" max="13570" width="17.7109375" style="469" bestFit="1" customWidth="1"/>
    <col min="13571" max="13572" width="9.140625" style="469"/>
    <col min="13573" max="13573" width="10.140625" style="469" customWidth="1"/>
    <col min="13574" max="13815" width="9.140625" style="469"/>
    <col min="13816" max="13816" width="13.28515625" style="469" customWidth="1"/>
    <col min="13817" max="13817" width="10.5703125" style="469" customWidth="1"/>
    <col min="13818" max="13818" width="12.140625" style="469" customWidth="1"/>
    <col min="13819" max="13819" width="8.140625" style="469" bestFit="1" customWidth="1"/>
    <col min="13820" max="13820" width="11.5703125" style="469" bestFit="1" customWidth="1"/>
    <col min="13821" max="13821" width="11.140625" style="469" customWidth="1"/>
    <col min="13822" max="13822" width="12.5703125" style="469" customWidth="1"/>
    <col min="13823" max="13823" width="13.85546875" style="469" customWidth="1"/>
    <col min="13824" max="13824" width="13.42578125" style="469" customWidth="1"/>
    <col min="13825" max="13825" width="11" style="469" customWidth="1"/>
    <col min="13826" max="13826" width="17.7109375" style="469" bestFit="1" customWidth="1"/>
    <col min="13827" max="13828" width="9.140625" style="469"/>
    <col min="13829" max="13829" width="10.140625" style="469" customWidth="1"/>
    <col min="13830" max="14071" width="9.140625" style="469"/>
    <col min="14072" max="14072" width="13.28515625" style="469" customWidth="1"/>
    <col min="14073" max="14073" width="10.5703125" style="469" customWidth="1"/>
    <col min="14074" max="14074" width="12.140625" style="469" customWidth="1"/>
    <col min="14075" max="14075" width="8.140625" style="469" bestFit="1" customWidth="1"/>
    <col min="14076" max="14076" width="11.5703125" style="469" bestFit="1" customWidth="1"/>
    <col min="14077" max="14077" width="11.140625" style="469" customWidth="1"/>
    <col min="14078" max="14078" width="12.5703125" style="469" customWidth="1"/>
    <col min="14079" max="14079" width="13.85546875" style="469" customWidth="1"/>
    <col min="14080" max="14080" width="13.42578125" style="469" customWidth="1"/>
    <col min="14081" max="14081" width="11" style="469" customWidth="1"/>
    <col min="14082" max="14082" width="17.7109375" style="469" bestFit="1" customWidth="1"/>
    <col min="14083" max="14084" width="9.140625" style="469"/>
    <col min="14085" max="14085" width="10.140625" style="469" customWidth="1"/>
    <col min="14086" max="14327" width="9.140625" style="469"/>
    <col min="14328" max="14328" width="13.28515625" style="469" customWidth="1"/>
    <col min="14329" max="14329" width="10.5703125" style="469" customWidth="1"/>
    <col min="14330" max="14330" width="12.140625" style="469" customWidth="1"/>
    <col min="14331" max="14331" width="8.140625" style="469" bestFit="1" customWidth="1"/>
    <col min="14332" max="14332" width="11.5703125" style="469" bestFit="1" customWidth="1"/>
    <col min="14333" max="14333" width="11.140625" style="469" customWidth="1"/>
    <col min="14334" max="14334" width="12.5703125" style="469" customWidth="1"/>
    <col min="14335" max="14335" width="13.85546875" style="469" customWidth="1"/>
    <col min="14336" max="14336" width="13.42578125" style="469" customWidth="1"/>
    <col min="14337" max="14337" width="11" style="469" customWidth="1"/>
    <col min="14338" max="14338" width="17.7109375" style="469" bestFit="1" customWidth="1"/>
    <col min="14339" max="14340" width="9.140625" style="469"/>
    <col min="14341" max="14341" width="10.140625" style="469" customWidth="1"/>
    <col min="14342" max="14583" width="9.140625" style="469"/>
    <col min="14584" max="14584" width="13.28515625" style="469" customWidth="1"/>
    <col min="14585" max="14585" width="10.5703125" style="469" customWidth="1"/>
    <col min="14586" max="14586" width="12.140625" style="469" customWidth="1"/>
    <col min="14587" max="14587" width="8.140625" style="469" bestFit="1" customWidth="1"/>
    <col min="14588" max="14588" width="11.5703125" style="469" bestFit="1" customWidth="1"/>
    <col min="14589" max="14589" width="11.140625" style="469" customWidth="1"/>
    <col min="14590" max="14590" width="12.5703125" style="469" customWidth="1"/>
    <col min="14591" max="14591" width="13.85546875" style="469" customWidth="1"/>
    <col min="14592" max="14592" width="13.42578125" style="469" customWidth="1"/>
    <col min="14593" max="14593" width="11" style="469" customWidth="1"/>
    <col min="14594" max="14594" width="17.7109375" style="469" bestFit="1" customWidth="1"/>
    <col min="14595" max="14596" width="9.140625" style="469"/>
    <col min="14597" max="14597" width="10.140625" style="469" customWidth="1"/>
    <col min="14598" max="14839" width="9.140625" style="469"/>
    <col min="14840" max="14840" width="13.28515625" style="469" customWidth="1"/>
    <col min="14841" max="14841" width="10.5703125" style="469" customWidth="1"/>
    <col min="14842" max="14842" width="12.140625" style="469" customWidth="1"/>
    <col min="14843" max="14843" width="8.140625" style="469" bestFit="1" customWidth="1"/>
    <col min="14844" max="14844" width="11.5703125" style="469" bestFit="1" customWidth="1"/>
    <col min="14845" max="14845" width="11.140625" style="469" customWidth="1"/>
    <col min="14846" max="14846" width="12.5703125" style="469" customWidth="1"/>
    <col min="14847" max="14847" width="13.85546875" style="469" customWidth="1"/>
    <col min="14848" max="14848" width="13.42578125" style="469" customWidth="1"/>
    <col min="14849" max="14849" width="11" style="469" customWidth="1"/>
    <col min="14850" max="14850" width="17.7109375" style="469" bestFit="1" customWidth="1"/>
    <col min="14851" max="14852" width="9.140625" style="469"/>
    <col min="14853" max="14853" width="10.140625" style="469" customWidth="1"/>
    <col min="14854" max="15095" width="9.140625" style="469"/>
    <col min="15096" max="15096" width="13.28515625" style="469" customWidth="1"/>
    <col min="15097" max="15097" width="10.5703125" style="469" customWidth="1"/>
    <col min="15098" max="15098" width="12.140625" style="469" customWidth="1"/>
    <col min="15099" max="15099" width="8.140625" style="469" bestFit="1" customWidth="1"/>
    <col min="15100" max="15100" width="11.5703125" style="469" bestFit="1" customWidth="1"/>
    <col min="15101" max="15101" width="11.140625" style="469" customWidth="1"/>
    <col min="15102" max="15102" width="12.5703125" style="469" customWidth="1"/>
    <col min="15103" max="15103" width="13.85546875" style="469" customWidth="1"/>
    <col min="15104" max="15104" width="13.42578125" style="469" customWidth="1"/>
    <col min="15105" max="15105" width="11" style="469" customWidth="1"/>
    <col min="15106" max="15106" width="17.7109375" style="469" bestFit="1" customWidth="1"/>
    <col min="15107" max="15108" width="9.140625" style="469"/>
    <col min="15109" max="15109" width="10.140625" style="469" customWidth="1"/>
    <col min="15110" max="15351" width="9.140625" style="469"/>
    <col min="15352" max="15352" width="13.28515625" style="469" customWidth="1"/>
    <col min="15353" max="15353" width="10.5703125" style="469" customWidth="1"/>
    <col min="15354" max="15354" width="12.140625" style="469" customWidth="1"/>
    <col min="15355" max="15355" width="8.140625" style="469" bestFit="1" customWidth="1"/>
    <col min="15356" max="15356" width="11.5703125" style="469" bestFit="1" customWidth="1"/>
    <col min="15357" max="15357" width="11.140625" style="469" customWidth="1"/>
    <col min="15358" max="15358" width="12.5703125" style="469" customWidth="1"/>
    <col min="15359" max="15359" width="13.85546875" style="469" customWidth="1"/>
    <col min="15360" max="15360" width="13.42578125" style="469" customWidth="1"/>
    <col min="15361" max="15361" width="11" style="469" customWidth="1"/>
    <col min="15362" max="15362" width="17.7109375" style="469" bestFit="1" customWidth="1"/>
    <col min="15363" max="15364" width="9.140625" style="469"/>
    <col min="15365" max="15365" width="10.140625" style="469" customWidth="1"/>
    <col min="15366" max="15607" width="9.140625" style="469"/>
    <col min="15608" max="15608" width="13.28515625" style="469" customWidth="1"/>
    <col min="15609" max="15609" width="10.5703125" style="469" customWidth="1"/>
    <col min="15610" max="15610" width="12.140625" style="469" customWidth="1"/>
    <col min="15611" max="15611" width="8.140625" style="469" bestFit="1" customWidth="1"/>
    <col min="15612" max="15612" width="11.5703125" style="469" bestFit="1" customWidth="1"/>
    <col min="15613" max="15613" width="11.140625" style="469" customWidth="1"/>
    <col min="15614" max="15614" width="12.5703125" style="469" customWidth="1"/>
    <col min="15615" max="15615" width="13.85546875" style="469" customWidth="1"/>
    <col min="15616" max="15616" width="13.42578125" style="469" customWidth="1"/>
    <col min="15617" max="15617" width="11" style="469" customWidth="1"/>
    <col min="15618" max="15618" width="17.7109375" style="469" bestFit="1" customWidth="1"/>
    <col min="15619" max="15620" width="9.140625" style="469"/>
    <col min="15621" max="15621" width="10.140625" style="469" customWidth="1"/>
    <col min="15622" max="15863" width="9.140625" style="469"/>
    <col min="15864" max="15864" width="13.28515625" style="469" customWidth="1"/>
    <col min="15865" max="15865" width="10.5703125" style="469" customWidth="1"/>
    <col min="15866" max="15866" width="12.140625" style="469" customWidth="1"/>
    <col min="15867" max="15867" width="8.140625" style="469" bestFit="1" customWidth="1"/>
    <col min="15868" max="15868" width="11.5703125" style="469" bestFit="1" customWidth="1"/>
    <col min="15869" max="15869" width="11.140625" style="469" customWidth="1"/>
    <col min="15870" max="15870" width="12.5703125" style="469" customWidth="1"/>
    <col min="15871" max="15871" width="13.85546875" style="469" customWidth="1"/>
    <col min="15872" max="15872" width="13.42578125" style="469" customWidth="1"/>
    <col min="15873" max="15873" width="11" style="469" customWidth="1"/>
    <col min="15874" max="15874" width="17.7109375" style="469" bestFit="1" customWidth="1"/>
    <col min="15875" max="15876" width="9.140625" style="469"/>
    <col min="15877" max="15877" width="10.140625" style="469" customWidth="1"/>
    <col min="15878" max="16119" width="9.140625" style="469"/>
    <col min="16120" max="16120" width="13.28515625" style="469" customWidth="1"/>
    <col min="16121" max="16121" width="10.5703125" style="469" customWidth="1"/>
    <col min="16122" max="16122" width="12.140625" style="469" customWidth="1"/>
    <col min="16123" max="16123" width="8.140625" style="469" bestFit="1" customWidth="1"/>
    <col min="16124" max="16124" width="11.5703125" style="469" bestFit="1" customWidth="1"/>
    <col min="16125" max="16125" width="11.140625" style="469" customWidth="1"/>
    <col min="16126" max="16126" width="12.5703125" style="469" customWidth="1"/>
    <col min="16127" max="16127" width="13.85546875" style="469" customWidth="1"/>
    <col min="16128" max="16128" width="13.42578125" style="469" customWidth="1"/>
    <col min="16129" max="16129" width="11" style="469" customWidth="1"/>
    <col min="16130" max="16130" width="17.7109375" style="469" bestFit="1" customWidth="1"/>
    <col min="16131" max="16132" width="9.140625" style="469"/>
    <col min="16133" max="16133" width="10.140625" style="469" customWidth="1"/>
    <col min="16134" max="16384" width="9.140625" style="469"/>
  </cols>
  <sheetData>
    <row r="1" spans="1:46" ht="36" customHeight="1" x14ac:dyDescent="0.35">
      <c r="A1" s="464" t="s">
        <v>669</v>
      </c>
      <c r="B1" s="465"/>
      <c r="C1" s="465"/>
      <c r="D1" s="465"/>
      <c r="E1" s="465"/>
      <c r="F1" s="465"/>
      <c r="G1" s="465"/>
      <c r="H1" s="465"/>
      <c r="I1" s="466"/>
      <c r="J1" s="467"/>
      <c r="K1" s="467"/>
    </row>
    <row r="2" spans="1:46" ht="3" customHeight="1" thickBot="1" x14ac:dyDescent="0.3">
      <c r="K2" s="471"/>
      <c r="L2" s="472"/>
    </row>
    <row r="3" spans="1:46" s="477" customFormat="1" ht="19.5" customHeight="1" thickTop="1" x14ac:dyDescent="0.25">
      <c r="A3" s="473"/>
      <c r="B3" s="3571" t="s">
        <v>670</v>
      </c>
      <c r="C3" s="3571"/>
      <c r="D3" s="3571"/>
      <c r="E3" s="3571"/>
      <c r="F3" s="3572" t="s">
        <v>671</v>
      </c>
      <c r="G3" s="3572" t="s">
        <v>672</v>
      </c>
      <c r="H3" s="3572" t="s">
        <v>673</v>
      </c>
      <c r="I3" s="3572" t="s">
        <v>674</v>
      </c>
      <c r="J3" s="3575" t="s">
        <v>675</v>
      </c>
      <c r="K3" s="474"/>
      <c r="L3" s="475"/>
      <c r="M3" s="474"/>
      <c r="N3" s="474"/>
      <c r="O3" s="474"/>
      <c r="P3" s="474"/>
      <c r="Q3" s="476"/>
      <c r="R3" s="474"/>
      <c r="S3" s="474"/>
      <c r="T3" s="474"/>
      <c r="U3" s="474"/>
      <c r="V3" s="474"/>
      <c r="W3" s="474"/>
      <c r="X3" s="474"/>
      <c r="Y3" s="474"/>
      <c r="Z3" s="474"/>
      <c r="AA3" s="474"/>
      <c r="AB3" s="474"/>
      <c r="AC3" s="474"/>
      <c r="AD3" s="474"/>
      <c r="AE3" s="474"/>
      <c r="AF3" s="474"/>
      <c r="AG3" s="474"/>
      <c r="AH3" s="474"/>
      <c r="AI3" s="474"/>
      <c r="AJ3" s="474"/>
      <c r="AK3" s="474"/>
      <c r="AL3" s="474"/>
      <c r="AM3" s="474"/>
      <c r="AN3" s="474"/>
      <c r="AO3" s="474"/>
      <c r="AP3" s="474"/>
      <c r="AQ3" s="474"/>
      <c r="AR3" s="474"/>
      <c r="AS3" s="474"/>
      <c r="AT3" s="474"/>
    </row>
    <row r="4" spans="1:46" s="477" customFormat="1" ht="13.5" customHeight="1" x14ac:dyDescent="0.25">
      <c r="A4" s="478"/>
      <c r="B4" s="3578" t="s">
        <v>676</v>
      </c>
      <c r="C4" s="3578"/>
      <c r="D4" s="3578"/>
      <c r="E4" s="3578"/>
      <c r="F4" s="3573"/>
      <c r="G4" s="3573"/>
      <c r="H4" s="3573"/>
      <c r="I4" s="3573"/>
      <c r="J4" s="3576"/>
      <c r="K4" s="474"/>
      <c r="L4" s="475"/>
      <c r="M4" s="474"/>
      <c r="N4" s="474"/>
      <c r="O4" s="474"/>
      <c r="P4" s="474"/>
      <c r="Q4" s="476"/>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row>
    <row r="5" spans="1:46" s="477" customFormat="1" ht="23.25" customHeight="1" thickBot="1" x14ac:dyDescent="0.3">
      <c r="A5" s="478"/>
      <c r="B5" s="3578" t="s">
        <v>677</v>
      </c>
      <c r="C5" s="3578"/>
      <c r="D5" s="3578"/>
      <c r="E5" s="3578"/>
      <c r="F5" s="3573"/>
      <c r="G5" s="3573"/>
      <c r="H5" s="3573"/>
      <c r="I5" s="3573"/>
      <c r="J5" s="3576"/>
      <c r="K5" s="474"/>
      <c r="L5" s="475"/>
      <c r="M5" s="474"/>
      <c r="N5" s="474"/>
      <c r="O5" s="474"/>
      <c r="P5" s="474"/>
      <c r="Q5" s="476"/>
      <c r="R5" s="474"/>
      <c r="S5" s="474"/>
      <c r="T5" s="474"/>
      <c r="U5" s="474"/>
      <c r="V5" s="474"/>
      <c r="W5" s="474"/>
      <c r="X5" s="474"/>
      <c r="Y5" s="474"/>
      <c r="Z5" s="474"/>
      <c r="AA5" s="474"/>
      <c r="AB5" s="474"/>
      <c r="AC5" s="474"/>
      <c r="AD5" s="474"/>
      <c r="AE5" s="474"/>
      <c r="AF5" s="474"/>
      <c r="AG5" s="474"/>
      <c r="AH5" s="474"/>
      <c r="AI5" s="474"/>
      <c r="AJ5" s="474"/>
      <c r="AK5" s="474"/>
      <c r="AL5" s="474"/>
      <c r="AM5" s="474"/>
      <c r="AN5" s="474"/>
      <c r="AO5" s="474"/>
      <c r="AP5" s="474"/>
      <c r="AQ5" s="474"/>
      <c r="AR5" s="474"/>
      <c r="AS5" s="474"/>
      <c r="AT5" s="474"/>
    </row>
    <row r="6" spans="1:46" s="477" customFormat="1" ht="38.25" customHeight="1" thickBot="1" x14ac:dyDescent="0.3">
      <c r="A6" s="478"/>
      <c r="B6" s="479" t="s">
        <v>678</v>
      </c>
      <c r="C6" s="480" t="s">
        <v>679</v>
      </c>
      <c r="D6" s="480" t="s">
        <v>56</v>
      </c>
      <c r="E6" s="481" t="s">
        <v>680</v>
      </c>
      <c r="F6" s="3574"/>
      <c r="G6" s="3574"/>
      <c r="H6" s="3574"/>
      <c r="I6" s="3574"/>
      <c r="J6" s="3577"/>
      <c r="K6" s="474"/>
      <c r="L6" s="475"/>
      <c r="M6" s="474"/>
      <c r="N6" s="474"/>
      <c r="O6" s="474"/>
      <c r="P6" s="474"/>
      <c r="Q6" s="476"/>
      <c r="R6" s="474"/>
      <c r="S6" s="474"/>
      <c r="T6" s="474"/>
      <c r="U6" s="474"/>
      <c r="V6" s="474"/>
      <c r="W6" s="474"/>
      <c r="X6" s="474"/>
      <c r="Y6" s="474"/>
      <c r="Z6" s="474"/>
      <c r="AA6" s="474"/>
      <c r="AB6" s="474"/>
      <c r="AC6" s="474"/>
      <c r="AD6" s="474"/>
      <c r="AE6" s="474"/>
      <c r="AF6" s="474"/>
      <c r="AG6" s="474"/>
      <c r="AH6" s="474"/>
      <c r="AI6" s="474"/>
      <c r="AJ6" s="474"/>
      <c r="AK6" s="474"/>
      <c r="AL6" s="474"/>
      <c r="AM6" s="474"/>
      <c r="AN6" s="474"/>
      <c r="AO6" s="474"/>
      <c r="AP6" s="474"/>
      <c r="AQ6" s="474"/>
      <c r="AR6" s="474"/>
      <c r="AS6" s="474"/>
      <c r="AT6" s="474"/>
    </row>
    <row r="7" spans="1:46" s="488" customFormat="1" ht="24" customHeight="1" thickBot="1" x14ac:dyDescent="0.3">
      <c r="A7" s="482"/>
      <c r="B7" s="3569" t="s">
        <v>681</v>
      </c>
      <c r="C7" s="3569"/>
      <c r="D7" s="3569"/>
      <c r="E7" s="3569"/>
      <c r="F7" s="3569"/>
      <c r="G7" s="3569"/>
      <c r="H7" s="3569"/>
      <c r="I7" s="483" t="s">
        <v>589</v>
      </c>
      <c r="J7" s="484" t="s">
        <v>682</v>
      </c>
      <c r="K7" s="485"/>
      <c r="L7" s="486"/>
      <c r="M7" s="485"/>
      <c r="N7" s="485"/>
      <c r="O7" s="485"/>
      <c r="P7" s="485"/>
      <c r="Q7" s="487"/>
      <c r="R7" s="485"/>
      <c r="S7" s="485"/>
      <c r="T7" s="485"/>
      <c r="U7" s="485"/>
      <c r="V7" s="485"/>
      <c r="W7" s="485"/>
      <c r="X7" s="485"/>
      <c r="Y7" s="485"/>
      <c r="Z7" s="485"/>
      <c r="AA7" s="485"/>
      <c r="AB7" s="485"/>
      <c r="AC7" s="485"/>
      <c r="AD7" s="485"/>
      <c r="AE7" s="485"/>
      <c r="AF7" s="485"/>
      <c r="AG7" s="485"/>
      <c r="AH7" s="485"/>
      <c r="AI7" s="485"/>
      <c r="AJ7" s="485"/>
      <c r="AK7" s="485"/>
      <c r="AL7" s="485"/>
      <c r="AM7" s="485"/>
      <c r="AN7" s="485"/>
      <c r="AO7" s="485"/>
      <c r="AP7" s="485"/>
      <c r="AQ7" s="485"/>
      <c r="AR7" s="485"/>
      <c r="AS7" s="485"/>
      <c r="AT7" s="485"/>
    </row>
    <row r="8" spans="1:46" s="477" customFormat="1" ht="24" hidden="1" customHeight="1" x14ac:dyDescent="0.25">
      <c r="A8" s="489">
        <v>40909</v>
      </c>
      <c r="B8" s="490">
        <v>6382</v>
      </c>
      <c r="C8" s="491">
        <v>4503</v>
      </c>
      <c r="D8" s="491">
        <v>69112</v>
      </c>
      <c r="E8" s="490">
        <v>79997</v>
      </c>
      <c r="F8" s="491">
        <v>1425</v>
      </c>
      <c r="G8" s="492">
        <v>0.2</v>
      </c>
      <c r="H8" s="493">
        <f>E8+F8+G8</f>
        <v>81422.2</v>
      </c>
      <c r="I8" s="493">
        <f>H8/29.1257</f>
        <v>2795.5448281071358</v>
      </c>
      <c r="J8" s="494">
        <v>4.3</v>
      </c>
      <c r="K8" s="474"/>
      <c r="L8" s="475"/>
      <c r="M8" s="475"/>
      <c r="N8" s="474"/>
      <c r="O8" s="474"/>
      <c r="P8" s="474"/>
      <c r="Q8" s="476"/>
      <c r="R8" s="474"/>
      <c r="S8" s="474"/>
      <c r="T8" s="476"/>
      <c r="U8" s="474"/>
      <c r="V8" s="495"/>
      <c r="W8" s="495"/>
      <c r="X8" s="495"/>
      <c r="Y8" s="495"/>
      <c r="Z8" s="495"/>
      <c r="AA8" s="495"/>
      <c r="AB8" s="495"/>
      <c r="AC8" s="495"/>
      <c r="AD8" s="474"/>
      <c r="AE8" s="474"/>
      <c r="AF8" s="474"/>
      <c r="AG8" s="474"/>
      <c r="AH8" s="474"/>
      <c r="AI8" s="474"/>
      <c r="AJ8" s="474"/>
      <c r="AK8" s="474"/>
      <c r="AL8" s="474"/>
      <c r="AM8" s="474"/>
      <c r="AN8" s="474"/>
      <c r="AO8" s="474"/>
      <c r="AP8" s="474"/>
      <c r="AQ8" s="474"/>
      <c r="AR8" s="474"/>
      <c r="AS8" s="474"/>
      <c r="AT8" s="474"/>
    </row>
    <row r="9" spans="1:46" s="477" customFormat="1" ht="24" hidden="1" customHeight="1" x14ac:dyDescent="0.25">
      <c r="A9" s="489">
        <v>40940</v>
      </c>
      <c r="B9" s="490">
        <v>6458</v>
      </c>
      <c r="C9" s="491">
        <v>4467</v>
      </c>
      <c r="D9" s="491">
        <v>68981</v>
      </c>
      <c r="E9" s="490">
        <v>79906</v>
      </c>
      <c r="F9" s="491">
        <v>1443</v>
      </c>
      <c r="G9" s="492">
        <v>0.2</v>
      </c>
      <c r="H9" s="493">
        <f>E9+F9+G9</f>
        <v>81349.2</v>
      </c>
      <c r="I9" s="493">
        <f>H9/28.7562</f>
        <v>2828.9273269764431</v>
      </c>
      <c r="J9" s="494">
        <v>4.3</v>
      </c>
      <c r="K9" s="474"/>
      <c r="L9" s="475"/>
      <c r="M9" s="475"/>
      <c r="N9" s="474"/>
      <c r="O9" s="474"/>
      <c r="P9" s="474"/>
      <c r="Q9" s="476"/>
      <c r="R9" s="474"/>
      <c r="S9" s="474"/>
      <c r="T9" s="476"/>
      <c r="U9" s="474"/>
      <c r="V9" s="495"/>
      <c r="W9" s="495"/>
      <c r="X9" s="495"/>
      <c r="Y9" s="495"/>
      <c r="Z9" s="495"/>
      <c r="AA9" s="495"/>
      <c r="AB9" s="474"/>
      <c r="AC9" s="474"/>
      <c r="AD9" s="474"/>
      <c r="AE9" s="474"/>
      <c r="AF9" s="474"/>
      <c r="AG9" s="474"/>
      <c r="AH9" s="474"/>
      <c r="AI9" s="474"/>
      <c r="AJ9" s="474"/>
      <c r="AK9" s="474"/>
      <c r="AL9" s="474"/>
      <c r="AM9" s="474"/>
      <c r="AN9" s="474"/>
      <c r="AO9" s="474"/>
      <c r="AP9" s="474"/>
      <c r="AQ9" s="474"/>
      <c r="AR9" s="474"/>
      <c r="AS9" s="474"/>
      <c r="AT9" s="474"/>
    </row>
    <row r="10" spans="1:46" s="477" customFormat="1" ht="24" hidden="1" customHeight="1" x14ac:dyDescent="0.25">
      <c r="A10" s="489">
        <v>40969</v>
      </c>
      <c r="B10" s="490">
        <v>6040</v>
      </c>
      <c r="C10" s="491">
        <v>4459</v>
      </c>
      <c r="D10" s="491">
        <v>68870</v>
      </c>
      <c r="E10" s="490">
        <v>79369</v>
      </c>
      <c r="F10" s="491">
        <v>1452</v>
      </c>
      <c r="G10" s="492">
        <v>0.1</v>
      </c>
      <c r="H10" s="493">
        <f>E10+F10+G10</f>
        <v>80821.100000000006</v>
      </c>
      <c r="I10" s="493">
        <v>2798.2</v>
      </c>
      <c r="J10" s="494">
        <v>4.3</v>
      </c>
      <c r="K10" s="474"/>
      <c r="L10" s="475"/>
      <c r="M10" s="475"/>
      <c r="N10" s="474"/>
      <c r="O10" s="474"/>
      <c r="P10" s="474"/>
      <c r="Q10" s="476"/>
      <c r="R10" s="474"/>
      <c r="S10" s="474"/>
      <c r="T10" s="476"/>
      <c r="U10" s="474"/>
      <c r="V10" s="495"/>
      <c r="W10" s="495"/>
      <c r="X10" s="495"/>
      <c r="Y10" s="495"/>
      <c r="Z10" s="495"/>
      <c r="AA10" s="495"/>
      <c r="AB10" s="474"/>
      <c r="AC10" s="474"/>
      <c r="AD10" s="474"/>
      <c r="AE10" s="474"/>
      <c r="AF10" s="474"/>
      <c r="AG10" s="474"/>
      <c r="AH10" s="474"/>
      <c r="AI10" s="474"/>
      <c r="AJ10" s="474"/>
      <c r="AK10" s="474"/>
      <c r="AL10" s="474"/>
      <c r="AM10" s="474"/>
      <c r="AN10" s="474"/>
      <c r="AO10" s="474"/>
      <c r="AP10" s="474"/>
      <c r="AQ10" s="474"/>
      <c r="AR10" s="474"/>
      <c r="AS10" s="474"/>
      <c r="AT10" s="474"/>
    </row>
    <row r="11" spans="1:46" s="477" customFormat="1" ht="24" hidden="1" customHeight="1" x14ac:dyDescent="0.25">
      <c r="A11" s="489">
        <v>41000</v>
      </c>
      <c r="B11" s="490">
        <v>6079</v>
      </c>
      <c r="C11" s="491">
        <v>4495</v>
      </c>
      <c r="D11" s="491">
        <v>68421</v>
      </c>
      <c r="E11" s="490">
        <v>78995</v>
      </c>
      <c r="F11" s="491">
        <v>1462</v>
      </c>
      <c r="G11" s="492">
        <v>0.1</v>
      </c>
      <c r="H11" s="493">
        <v>80457.100000000006</v>
      </c>
      <c r="I11" s="493">
        <v>2771.4</v>
      </c>
      <c r="J11" s="494">
        <v>4.3</v>
      </c>
      <c r="K11" s="474"/>
      <c r="L11" s="475"/>
      <c r="M11" s="475"/>
      <c r="N11" s="474"/>
      <c r="O11" s="474"/>
      <c r="P11" s="474"/>
      <c r="Q11" s="476"/>
      <c r="R11" s="474"/>
      <c r="S11" s="474"/>
      <c r="T11" s="476"/>
      <c r="U11" s="474"/>
      <c r="V11" s="495"/>
      <c r="W11" s="495"/>
      <c r="X11" s="495"/>
      <c r="Y11" s="495"/>
      <c r="Z11" s="495"/>
      <c r="AA11" s="495"/>
      <c r="AB11" s="474"/>
      <c r="AC11" s="474"/>
      <c r="AD11" s="474"/>
      <c r="AE11" s="474"/>
      <c r="AF11" s="474"/>
      <c r="AG11" s="474"/>
      <c r="AH11" s="474"/>
      <c r="AI11" s="474"/>
      <c r="AJ11" s="474"/>
      <c r="AK11" s="474"/>
      <c r="AL11" s="474"/>
      <c r="AM11" s="474"/>
      <c r="AN11" s="474"/>
      <c r="AO11" s="474"/>
      <c r="AP11" s="474"/>
      <c r="AQ11" s="474"/>
      <c r="AR11" s="474"/>
      <c r="AS11" s="474"/>
      <c r="AT11" s="474"/>
    </row>
    <row r="12" spans="1:46" s="477" customFormat="1" ht="24" hidden="1" customHeight="1" x14ac:dyDescent="0.25">
      <c r="A12" s="489">
        <v>41030</v>
      </c>
      <c r="B12" s="490">
        <v>5875</v>
      </c>
      <c r="C12" s="491">
        <v>4503</v>
      </c>
      <c r="D12" s="491">
        <v>67703</v>
      </c>
      <c r="E12" s="490">
        <v>78081</v>
      </c>
      <c r="F12" s="491">
        <v>1463</v>
      </c>
      <c r="G12" s="492">
        <v>0.2</v>
      </c>
      <c r="H12" s="493">
        <f t="shared" ref="H12:H21" si="0">E12+F12+G12</f>
        <v>79544.2</v>
      </c>
      <c r="I12" s="493">
        <v>2667.5</v>
      </c>
      <c r="J12" s="494">
        <v>4.2</v>
      </c>
      <c r="K12" s="474"/>
      <c r="L12" s="475"/>
      <c r="M12" s="475"/>
      <c r="N12" s="474"/>
      <c r="O12" s="474"/>
      <c r="P12" s="474"/>
      <c r="Q12" s="476"/>
      <c r="R12" s="474"/>
      <c r="S12" s="474"/>
      <c r="T12" s="476"/>
      <c r="U12" s="474"/>
      <c r="V12" s="495"/>
      <c r="W12" s="495"/>
      <c r="X12" s="495"/>
      <c r="Y12" s="495"/>
      <c r="Z12" s="495"/>
      <c r="AA12" s="495"/>
      <c r="AB12" s="474"/>
      <c r="AC12" s="474"/>
      <c r="AD12" s="474"/>
      <c r="AE12" s="474"/>
      <c r="AF12" s="474"/>
      <c r="AG12" s="474"/>
      <c r="AH12" s="474"/>
      <c r="AI12" s="474"/>
      <c r="AJ12" s="474"/>
      <c r="AK12" s="474"/>
      <c r="AL12" s="474"/>
      <c r="AM12" s="474"/>
      <c r="AN12" s="474"/>
      <c r="AO12" s="474"/>
      <c r="AP12" s="474"/>
      <c r="AQ12" s="474"/>
      <c r="AR12" s="474"/>
      <c r="AS12" s="474"/>
      <c r="AT12" s="474"/>
    </row>
    <row r="13" spans="1:46" s="477" customFormat="1" ht="28.5" hidden="1" customHeight="1" x14ac:dyDescent="0.25">
      <c r="A13" s="489">
        <v>41061</v>
      </c>
      <c r="B13" s="490">
        <v>6118</v>
      </c>
      <c r="C13" s="491">
        <v>4676</v>
      </c>
      <c r="D13" s="491">
        <v>74295</v>
      </c>
      <c r="E13" s="490">
        <v>85089</v>
      </c>
      <c r="F13" s="491">
        <v>1582</v>
      </c>
      <c r="G13" s="492">
        <v>0.1</v>
      </c>
      <c r="H13" s="493">
        <f t="shared" si="0"/>
        <v>86671.1</v>
      </c>
      <c r="I13" s="493">
        <v>2798</v>
      </c>
      <c r="J13" s="494">
        <v>4.5999999999999996</v>
      </c>
      <c r="K13" s="474"/>
      <c r="L13" s="475"/>
      <c r="M13" s="475"/>
      <c r="N13" s="474"/>
      <c r="O13" s="474"/>
      <c r="P13" s="474"/>
      <c r="Q13" s="476"/>
      <c r="R13" s="474"/>
      <c r="S13" s="474"/>
      <c r="T13" s="476"/>
      <c r="U13" s="474"/>
      <c r="V13" s="495"/>
      <c r="W13" s="495"/>
      <c r="X13" s="495"/>
      <c r="Y13" s="495"/>
      <c r="Z13" s="495"/>
      <c r="AA13" s="495"/>
      <c r="AB13" s="474"/>
      <c r="AC13" s="474"/>
      <c r="AD13" s="474"/>
      <c r="AE13" s="474"/>
      <c r="AF13" s="474"/>
      <c r="AG13" s="474"/>
      <c r="AH13" s="474"/>
      <c r="AI13" s="474"/>
      <c r="AJ13" s="474"/>
      <c r="AK13" s="474"/>
      <c r="AL13" s="474"/>
      <c r="AM13" s="474"/>
      <c r="AN13" s="474"/>
      <c r="AO13" s="474"/>
      <c r="AP13" s="474"/>
      <c r="AQ13" s="474"/>
      <c r="AR13" s="474"/>
      <c r="AS13" s="474"/>
      <c r="AT13" s="474"/>
    </row>
    <row r="14" spans="1:46" s="477" customFormat="1" ht="24" hidden="1" customHeight="1" x14ac:dyDescent="0.25">
      <c r="A14" s="489">
        <v>41091</v>
      </c>
      <c r="B14" s="490">
        <v>6305</v>
      </c>
      <c r="C14" s="491">
        <v>4654</v>
      </c>
      <c r="D14" s="491">
        <v>75348</v>
      </c>
      <c r="E14" s="490">
        <v>86307</v>
      </c>
      <c r="F14" s="491">
        <v>1568</v>
      </c>
      <c r="G14" s="492">
        <v>0.2</v>
      </c>
      <c r="H14" s="493">
        <f t="shared" si="0"/>
        <v>87875.199999999997</v>
      </c>
      <c r="I14" s="493">
        <v>2845.4</v>
      </c>
      <c r="J14" s="494">
        <v>4.7</v>
      </c>
      <c r="K14" s="474"/>
      <c r="L14" s="475"/>
      <c r="M14" s="475"/>
      <c r="N14" s="474"/>
      <c r="O14" s="474"/>
      <c r="P14" s="474"/>
      <c r="Q14" s="476"/>
      <c r="R14" s="474"/>
      <c r="S14" s="474"/>
      <c r="T14" s="476"/>
      <c r="U14" s="474"/>
      <c r="V14" s="495"/>
      <c r="W14" s="495"/>
      <c r="X14" s="495"/>
      <c r="Y14" s="495"/>
      <c r="Z14" s="495"/>
      <c r="AA14" s="495"/>
      <c r="AB14" s="474"/>
      <c r="AC14" s="474"/>
      <c r="AD14" s="474"/>
      <c r="AE14" s="474"/>
      <c r="AF14" s="474"/>
      <c r="AG14" s="474"/>
      <c r="AH14" s="474"/>
      <c r="AI14" s="474"/>
      <c r="AJ14" s="474"/>
      <c r="AK14" s="474"/>
      <c r="AL14" s="474"/>
      <c r="AM14" s="474"/>
      <c r="AN14" s="474"/>
      <c r="AO14" s="474"/>
      <c r="AP14" s="474"/>
      <c r="AQ14" s="474"/>
      <c r="AR14" s="474"/>
      <c r="AS14" s="474"/>
      <c r="AT14" s="474"/>
    </row>
    <row r="15" spans="1:46" s="477" customFormat="1" ht="24" hidden="1" customHeight="1" x14ac:dyDescent="0.25">
      <c r="A15" s="489">
        <v>41122</v>
      </c>
      <c r="B15" s="490">
        <v>6361</v>
      </c>
      <c r="C15" s="491">
        <v>4631</v>
      </c>
      <c r="D15" s="491">
        <v>75754</v>
      </c>
      <c r="E15" s="490">
        <v>86746</v>
      </c>
      <c r="F15" s="491">
        <v>1561</v>
      </c>
      <c r="G15" s="492">
        <v>0.2</v>
      </c>
      <c r="H15" s="493">
        <f t="shared" si="0"/>
        <v>88307.199999999997</v>
      </c>
      <c r="I15" s="493">
        <v>2897.9</v>
      </c>
      <c r="J15" s="494">
        <v>4.7</v>
      </c>
      <c r="K15" s="474"/>
      <c r="L15" s="475"/>
      <c r="M15" s="475"/>
      <c r="N15" s="474"/>
      <c r="O15" s="474"/>
      <c r="P15" s="474"/>
      <c r="Q15" s="476"/>
      <c r="R15" s="474"/>
      <c r="S15" s="474"/>
      <c r="T15" s="476"/>
      <c r="U15" s="474"/>
      <c r="V15" s="495"/>
      <c r="W15" s="495"/>
      <c r="X15" s="495"/>
      <c r="Y15" s="495"/>
      <c r="Z15" s="495"/>
      <c r="AA15" s="495"/>
      <c r="AB15" s="474"/>
      <c r="AC15" s="474"/>
      <c r="AD15" s="474"/>
      <c r="AE15" s="474"/>
      <c r="AF15" s="474"/>
      <c r="AG15" s="474"/>
      <c r="AH15" s="474"/>
      <c r="AI15" s="474"/>
      <c r="AJ15" s="474"/>
      <c r="AK15" s="474"/>
      <c r="AL15" s="474"/>
      <c r="AM15" s="474"/>
      <c r="AN15" s="474"/>
      <c r="AO15" s="474"/>
      <c r="AP15" s="474"/>
      <c r="AQ15" s="474"/>
      <c r="AR15" s="474"/>
      <c r="AS15" s="474"/>
      <c r="AT15" s="474"/>
    </row>
    <row r="16" spans="1:46" s="477" customFormat="1" ht="24" hidden="1" customHeight="1" x14ac:dyDescent="0.25">
      <c r="A16" s="489" t="s">
        <v>683</v>
      </c>
      <c r="B16" s="490">
        <v>6817</v>
      </c>
      <c r="C16" s="491">
        <v>4685</v>
      </c>
      <c r="D16" s="491">
        <v>76297</v>
      </c>
      <c r="E16" s="490">
        <v>87799</v>
      </c>
      <c r="F16" s="491">
        <v>1580</v>
      </c>
      <c r="G16" s="492">
        <v>0.2</v>
      </c>
      <c r="H16" s="493">
        <f t="shared" si="0"/>
        <v>89379.199999999997</v>
      </c>
      <c r="I16" s="493">
        <v>2935.9</v>
      </c>
      <c r="J16" s="494">
        <v>4.7</v>
      </c>
      <c r="K16" s="474"/>
      <c r="L16" s="475"/>
      <c r="M16" s="475"/>
      <c r="N16" s="474"/>
      <c r="O16" s="474"/>
      <c r="P16" s="474"/>
      <c r="Q16" s="476"/>
      <c r="R16" s="474"/>
      <c r="S16" s="474"/>
      <c r="T16" s="476"/>
      <c r="U16" s="474"/>
      <c r="V16" s="495"/>
      <c r="W16" s="495"/>
      <c r="X16" s="495"/>
      <c r="Y16" s="495"/>
      <c r="Z16" s="495"/>
      <c r="AA16" s="495"/>
      <c r="AB16" s="474"/>
      <c r="AC16" s="474"/>
      <c r="AD16" s="474"/>
      <c r="AE16" s="474"/>
      <c r="AF16" s="474"/>
      <c r="AG16" s="474"/>
      <c r="AH16" s="474"/>
      <c r="AI16" s="474"/>
      <c r="AJ16" s="474"/>
      <c r="AK16" s="474"/>
      <c r="AL16" s="474"/>
      <c r="AM16" s="474"/>
      <c r="AN16" s="474"/>
      <c r="AO16" s="474"/>
      <c r="AP16" s="474"/>
      <c r="AQ16" s="474"/>
      <c r="AR16" s="474"/>
      <c r="AS16" s="474"/>
      <c r="AT16" s="474"/>
    </row>
    <row r="17" spans="1:46" s="477" customFormat="1" ht="24" hidden="1" customHeight="1" x14ac:dyDescent="0.25">
      <c r="A17" s="489">
        <v>41183</v>
      </c>
      <c r="B17" s="490">
        <v>6689</v>
      </c>
      <c r="C17" s="491">
        <v>4761</v>
      </c>
      <c r="D17" s="491">
        <v>76522</v>
      </c>
      <c r="E17" s="490">
        <v>87972</v>
      </c>
      <c r="F17" s="491">
        <v>1606</v>
      </c>
      <c r="G17" s="492">
        <v>0.1</v>
      </c>
      <c r="H17" s="493">
        <f t="shared" si="0"/>
        <v>89578.1</v>
      </c>
      <c r="I17" s="493">
        <v>2891.8</v>
      </c>
      <c r="J17" s="494">
        <v>4.7</v>
      </c>
      <c r="K17" s="474"/>
      <c r="L17" s="475"/>
      <c r="M17" s="475"/>
      <c r="N17" s="474"/>
      <c r="O17" s="474"/>
      <c r="P17" s="474"/>
      <c r="Q17" s="476"/>
      <c r="R17" s="474"/>
      <c r="S17" s="474"/>
      <c r="T17" s="476"/>
      <c r="U17" s="474"/>
      <c r="V17" s="495"/>
      <c r="W17" s="495"/>
      <c r="X17" s="495"/>
      <c r="Y17" s="495"/>
      <c r="Z17" s="495"/>
      <c r="AA17" s="495"/>
      <c r="AB17" s="474"/>
      <c r="AC17" s="474"/>
      <c r="AD17" s="474"/>
      <c r="AE17" s="474"/>
      <c r="AF17" s="474"/>
      <c r="AG17" s="474"/>
      <c r="AH17" s="474"/>
      <c r="AI17" s="474"/>
      <c r="AJ17" s="474"/>
      <c r="AK17" s="474"/>
      <c r="AL17" s="474"/>
      <c r="AM17" s="474"/>
      <c r="AN17" s="474"/>
      <c r="AO17" s="474"/>
      <c r="AP17" s="474"/>
      <c r="AQ17" s="474"/>
      <c r="AR17" s="474"/>
      <c r="AS17" s="474"/>
      <c r="AT17" s="474"/>
    </row>
    <row r="18" spans="1:46" s="477" customFormat="1" ht="24" hidden="1" customHeight="1" x14ac:dyDescent="0.25">
      <c r="A18" s="489">
        <v>41214</v>
      </c>
      <c r="B18" s="490">
        <v>6694</v>
      </c>
      <c r="C18" s="491">
        <v>4714</v>
      </c>
      <c r="D18" s="491">
        <v>78955</v>
      </c>
      <c r="E18" s="490">
        <v>90363</v>
      </c>
      <c r="F18" s="491">
        <v>1588</v>
      </c>
      <c r="G18" s="492">
        <v>0.2</v>
      </c>
      <c r="H18" s="493">
        <f t="shared" si="0"/>
        <v>91951.2</v>
      </c>
      <c r="I18" s="493">
        <v>2990.7</v>
      </c>
      <c r="J18" s="494">
        <v>4.9000000000000004</v>
      </c>
      <c r="K18" s="474"/>
      <c r="L18" s="475"/>
      <c r="M18" s="475"/>
      <c r="N18" s="474"/>
      <c r="O18" s="474"/>
      <c r="P18" s="474"/>
      <c r="Q18" s="476"/>
      <c r="R18" s="474"/>
      <c r="S18" s="474"/>
      <c r="T18" s="476"/>
      <c r="U18" s="474"/>
      <c r="V18" s="495"/>
      <c r="W18" s="495"/>
      <c r="X18" s="495"/>
      <c r="Y18" s="495"/>
      <c r="Z18" s="495"/>
      <c r="AA18" s="495"/>
      <c r="AB18" s="474"/>
      <c r="AC18" s="474"/>
      <c r="AD18" s="474"/>
      <c r="AE18" s="474"/>
      <c r="AF18" s="474"/>
      <c r="AG18" s="474"/>
      <c r="AH18" s="474"/>
      <c r="AI18" s="474"/>
      <c r="AJ18" s="474"/>
      <c r="AK18" s="474"/>
      <c r="AL18" s="474"/>
      <c r="AM18" s="474"/>
      <c r="AN18" s="474"/>
      <c r="AO18" s="474"/>
      <c r="AP18" s="474"/>
      <c r="AQ18" s="474"/>
      <c r="AR18" s="474"/>
      <c r="AS18" s="474"/>
      <c r="AT18" s="474"/>
    </row>
    <row r="19" spans="1:46" s="477" customFormat="1" ht="24" hidden="1" customHeight="1" x14ac:dyDescent="0.25">
      <c r="A19" s="489" t="s">
        <v>684</v>
      </c>
      <c r="B19" s="490">
        <v>6399</v>
      </c>
      <c r="C19" s="491">
        <v>4688</v>
      </c>
      <c r="D19" s="491">
        <v>80322</v>
      </c>
      <c r="E19" s="490">
        <v>91409</v>
      </c>
      <c r="F19" s="491">
        <v>1579</v>
      </c>
      <c r="G19" s="492">
        <v>0.2</v>
      </c>
      <c r="H19" s="493">
        <f t="shared" si="0"/>
        <v>92988.2</v>
      </c>
      <c r="I19" s="493">
        <v>3046.3</v>
      </c>
      <c r="J19" s="494">
        <v>4.9000000000000004</v>
      </c>
      <c r="K19" s="476"/>
      <c r="L19" s="475"/>
      <c r="M19" s="475"/>
      <c r="N19" s="474"/>
      <c r="O19" s="474"/>
      <c r="P19" s="474"/>
      <c r="Q19" s="476"/>
      <c r="R19" s="474"/>
      <c r="S19" s="474"/>
      <c r="T19" s="476"/>
      <c r="U19" s="474"/>
      <c r="V19" s="495"/>
      <c r="W19" s="495"/>
      <c r="X19" s="495"/>
      <c r="Y19" s="495"/>
      <c r="Z19" s="495"/>
      <c r="AA19" s="495"/>
      <c r="AB19" s="474"/>
      <c r="AC19" s="474"/>
      <c r="AD19" s="474"/>
      <c r="AE19" s="474"/>
      <c r="AF19" s="474"/>
      <c r="AG19" s="474"/>
      <c r="AH19" s="474"/>
      <c r="AI19" s="474"/>
      <c r="AJ19" s="474"/>
      <c r="AK19" s="474"/>
      <c r="AL19" s="474"/>
      <c r="AM19" s="474"/>
      <c r="AN19" s="474"/>
      <c r="AO19" s="474"/>
      <c r="AP19" s="474"/>
      <c r="AQ19" s="474"/>
      <c r="AR19" s="474"/>
      <c r="AS19" s="474"/>
      <c r="AT19" s="474"/>
    </row>
    <row r="20" spans="1:46" s="477" customFormat="1" ht="24" hidden="1" customHeight="1" x14ac:dyDescent="0.25">
      <c r="A20" s="489" t="s">
        <v>685</v>
      </c>
      <c r="B20" s="490">
        <v>6410</v>
      </c>
      <c r="C20" s="491">
        <v>4681</v>
      </c>
      <c r="D20" s="491">
        <v>82858</v>
      </c>
      <c r="E20" s="490">
        <v>93949</v>
      </c>
      <c r="F20" s="491">
        <v>1577</v>
      </c>
      <c r="G20" s="492">
        <v>0.1</v>
      </c>
      <c r="H20" s="493">
        <f t="shared" si="0"/>
        <v>95526.1</v>
      </c>
      <c r="I20" s="493">
        <v>3142.2</v>
      </c>
      <c r="J20" s="494">
        <v>5.0835866301836425</v>
      </c>
      <c r="K20" s="474"/>
      <c r="L20" s="495"/>
      <c r="M20" s="475"/>
      <c r="N20" s="476"/>
      <c r="O20" s="474"/>
      <c r="P20" s="474"/>
      <c r="Q20" s="476"/>
      <c r="R20" s="474"/>
      <c r="S20" s="474"/>
      <c r="T20" s="476"/>
      <c r="U20" s="474"/>
      <c r="V20" s="495"/>
      <c r="W20" s="495"/>
      <c r="X20" s="495"/>
      <c r="Y20" s="495"/>
      <c r="Z20" s="495"/>
      <c r="AA20" s="495"/>
      <c r="AB20" s="474"/>
      <c r="AC20" s="474"/>
      <c r="AD20" s="474"/>
      <c r="AE20" s="474"/>
      <c r="AF20" s="474"/>
      <c r="AG20" s="474"/>
      <c r="AH20" s="474"/>
      <c r="AI20" s="474"/>
      <c r="AJ20" s="474"/>
      <c r="AK20" s="474"/>
      <c r="AL20" s="474"/>
      <c r="AM20" s="474"/>
      <c r="AN20" s="474"/>
      <c r="AO20" s="474"/>
      <c r="AP20" s="474"/>
      <c r="AQ20" s="474"/>
      <c r="AR20" s="474"/>
      <c r="AS20" s="474"/>
      <c r="AT20" s="474"/>
    </row>
    <row r="21" spans="1:46" s="477" customFormat="1" ht="24" hidden="1" customHeight="1" x14ac:dyDescent="0.25">
      <c r="A21" s="496" t="s">
        <v>686</v>
      </c>
      <c r="B21" s="490">
        <v>6195</v>
      </c>
      <c r="C21" s="491">
        <v>4664</v>
      </c>
      <c r="D21" s="491">
        <v>82523</v>
      </c>
      <c r="E21" s="490">
        <v>93382</v>
      </c>
      <c r="F21" s="491">
        <v>1571</v>
      </c>
      <c r="G21" s="492">
        <v>0.1</v>
      </c>
      <c r="H21" s="493">
        <f t="shared" si="0"/>
        <v>94953.1</v>
      </c>
      <c r="I21" s="493">
        <v>3081</v>
      </c>
      <c r="J21" s="494">
        <v>5.05309344414239</v>
      </c>
      <c r="K21" s="476"/>
      <c r="L21" s="495"/>
      <c r="M21" s="475"/>
      <c r="N21" s="476"/>
      <c r="O21" s="474"/>
      <c r="P21" s="474"/>
      <c r="Q21" s="476"/>
      <c r="R21" s="474"/>
      <c r="S21" s="474"/>
      <c r="T21" s="476"/>
      <c r="U21" s="474"/>
      <c r="V21" s="495"/>
      <c r="W21" s="495"/>
      <c r="X21" s="495"/>
      <c r="Y21" s="495"/>
      <c r="Z21" s="495"/>
      <c r="AA21" s="495"/>
      <c r="AB21" s="474"/>
      <c r="AC21" s="474"/>
      <c r="AD21" s="474"/>
      <c r="AE21" s="474"/>
      <c r="AF21" s="474"/>
      <c r="AG21" s="474"/>
      <c r="AH21" s="474"/>
      <c r="AI21" s="474"/>
      <c r="AJ21" s="474"/>
      <c r="AK21" s="474"/>
      <c r="AL21" s="474"/>
      <c r="AM21" s="474"/>
      <c r="AN21" s="474"/>
      <c r="AO21" s="474"/>
      <c r="AP21" s="474"/>
      <c r="AQ21" s="474"/>
      <c r="AR21" s="474"/>
      <c r="AS21" s="474"/>
      <c r="AT21" s="474"/>
    </row>
    <row r="22" spans="1:46" s="477" customFormat="1" ht="24" hidden="1" customHeight="1" x14ac:dyDescent="0.25">
      <c r="A22" s="496" t="s">
        <v>687</v>
      </c>
      <c r="B22" s="490">
        <v>6263</v>
      </c>
      <c r="C22" s="491">
        <v>4664</v>
      </c>
      <c r="D22" s="491">
        <v>85650</v>
      </c>
      <c r="E22" s="490">
        <v>96577</v>
      </c>
      <c r="F22" s="491">
        <v>1572</v>
      </c>
      <c r="G22" s="492">
        <v>0.2</v>
      </c>
      <c r="H22" s="493">
        <v>98149.2</v>
      </c>
      <c r="I22" s="493">
        <v>3150.3514684641309</v>
      </c>
      <c r="J22" s="494">
        <v>5.223179433507914</v>
      </c>
      <c r="K22" s="476"/>
      <c r="L22" s="495"/>
      <c r="M22" s="475"/>
      <c r="N22" s="476"/>
      <c r="O22" s="474"/>
      <c r="P22" s="474"/>
      <c r="Q22" s="476"/>
      <c r="R22" s="474"/>
      <c r="S22" s="474"/>
      <c r="T22" s="476"/>
      <c r="U22" s="474"/>
      <c r="V22" s="495"/>
      <c r="W22" s="495"/>
      <c r="X22" s="495"/>
      <c r="Y22" s="495"/>
      <c r="Z22" s="495"/>
      <c r="AA22" s="495"/>
      <c r="AB22" s="474"/>
      <c r="AC22" s="474"/>
      <c r="AD22" s="474"/>
      <c r="AE22" s="474"/>
      <c r="AF22" s="474"/>
      <c r="AG22" s="474"/>
      <c r="AH22" s="474"/>
      <c r="AI22" s="474"/>
      <c r="AJ22" s="474"/>
      <c r="AK22" s="474"/>
      <c r="AL22" s="474"/>
      <c r="AM22" s="474"/>
      <c r="AN22" s="474"/>
      <c r="AO22" s="474"/>
      <c r="AP22" s="474"/>
      <c r="AQ22" s="474"/>
      <c r="AR22" s="474"/>
      <c r="AS22" s="474"/>
      <c r="AT22" s="474"/>
    </row>
    <row r="23" spans="1:46" s="477" customFormat="1" ht="24" hidden="1" customHeight="1" x14ac:dyDescent="0.25">
      <c r="A23" s="496" t="s">
        <v>688</v>
      </c>
      <c r="B23" s="490">
        <v>5743</v>
      </c>
      <c r="C23" s="491">
        <v>4673</v>
      </c>
      <c r="D23" s="491">
        <v>85290</v>
      </c>
      <c r="E23" s="490">
        <v>95706</v>
      </c>
      <c r="F23" s="491">
        <v>1573</v>
      </c>
      <c r="G23" s="492">
        <v>0.1</v>
      </c>
      <c r="H23" s="493">
        <v>97279.1</v>
      </c>
      <c r="I23" s="493">
        <v>3140.1931004206117</v>
      </c>
      <c r="J23" s="494">
        <v>5.1768755571126377</v>
      </c>
      <c r="K23" s="476"/>
      <c r="L23" s="495"/>
      <c r="M23" s="475"/>
      <c r="N23" s="476"/>
      <c r="O23" s="474"/>
      <c r="P23" s="474"/>
      <c r="Q23" s="476"/>
      <c r="R23" s="474"/>
      <c r="S23" s="474"/>
      <c r="T23" s="476"/>
      <c r="U23" s="474"/>
      <c r="V23" s="495"/>
      <c r="W23" s="495"/>
      <c r="X23" s="495"/>
      <c r="Y23" s="495"/>
      <c r="Z23" s="495"/>
      <c r="AA23" s="495"/>
      <c r="AB23" s="474"/>
      <c r="AC23" s="474"/>
      <c r="AD23" s="474"/>
      <c r="AE23" s="474"/>
      <c r="AF23" s="474"/>
      <c r="AG23" s="474"/>
      <c r="AH23" s="474"/>
      <c r="AI23" s="474"/>
      <c r="AJ23" s="474"/>
      <c r="AK23" s="474"/>
      <c r="AL23" s="474"/>
      <c r="AM23" s="474"/>
      <c r="AN23" s="474"/>
      <c r="AO23" s="474"/>
      <c r="AP23" s="474"/>
      <c r="AQ23" s="474"/>
      <c r="AR23" s="474"/>
      <c r="AS23" s="474"/>
      <c r="AT23" s="474"/>
    </row>
    <row r="24" spans="1:46" s="477" customFormat="1" ht="24" hidden="1" customHeight="1" x14ac:dyDescent="0.25">
      <c r="A24" s="496" t="s">
        <v>689</v>
      </c>
      <c r="B24" s="497">
        <v>5542</v>
      </c>
      <c r="C24" s="498">
        <v>4651</v>
      </c>
      <c r="D24" s="498">
        <v>93693</v>
      </c>
      <c r="E24" s="497">
        <v>103886</v>
      </c>
      <c r="F24" s="498">
        <v>1568</v>
      </c>
      <c r="G24" s="499">
        <v>0.1</v>
      </c>
      <c r="H24" s="493">
        <f t="shared" ref="H24:H36" si="1">E24+F24+G24</f>
        <v>105454.1</v>
      </c>
      <c r="I24" s="500">
        <v>3391.5</v>
      </c>
      <c r="J24" s="494">
        <v>5.6119223213137444</v>
      </c>
      <c r="K24" s="501"/>
      <c r="L24" s="495"/>
      <c r="M24" s="475"/>
      <c r="N24" s="476"/>
      <c r="O24" s="474"/>
      <c r="P24" s="474"/>
      <c r="Q24" s="476"/>
      <c r="R24" s="474"/>
      <c r="S24" s="474"/>
      <c r="T24" s="476"/>
      <c r="U24" s="474"/>
      <c r="V24" s="495"/>
      <c r="W24" s="495"/>
      <c r="X24" s="495"/>
      <c r="Y24" s="495"/>
      <c r="Z24" s="495"/>
      <c r="AA24" s="495"/>
      <c r="AB24" s="474"/>
      <c r="AC24" s="474"/>
      <c r="AD24" s="474"/>
      <c r="AE24" s="474"/>
      <c r="AF24" s="474"/>
      <c r="AG24" s="474"/>
      <c r="AH24" s="474"/>
      <c r="AI24" s="474"/>
      <c r="AJ24" s="474"/>
      <c r="AK24" s="474"/>
      <c r="AL24" s="474"/>
      <c r="AM24" s="474"/>
      <c r="AN24" s="474"/>
      <c r="AO24" s="474"/>
      <c r="AP24" s="474"/>
      <c r="AQ24" s="474"/>
      <c r="AR24" s="474"/>
      <c r="AS24" s="474"/>
      <c r="AT24" s="474"/>
    </row>
    <row r="25" spans="1:46" s="477" customFormat="1" ht="24" hidden="1" customHeight="1" x14ac:dyDescent="0.25">
      <c r="A25" s="496" t="s">
        <v>690</v>
      </c>
      <c r="B25" s="497">
        <v>4699</v>
      </c>
      <c r="C25" s="498">
        <v>4662</v>
      </c>
      <c r="D25" s="498">
        <v>94063</v>
      </c>
      <c r="E25" s="497">
        <v>103424</v>
      </c>
      <c r="F25" s="498">
        <v>1616</v>
      </c>
      <c r="G25" s="499">
        <v>0.1</v>
      </c>
      <c r="H25" s="493">
        <f t="shared" si="1"/>
        <v>105040.1</v>
      </c>
      <c r="I25" s="500">
        <v>3386.9</v>
      </c>
      <c r="J25" s="494">
        <v>5.6</v>
      </c>
      <c r="K25" s="501"/>
      <c r="L25" s="495"/>
      <c r="M25" s="475"/>
      <c r="N25" s="476"/>
      <c r="O25" s="474"/>
      <c r="P25" s="474"/>
      <c r="Q25" s="476"/>
      <c r="R25" s="474"/>
      <c r="S25" s="474"/>
      <c r="T25" s="476"/>
      <c r="U25" s="474"/>
      <c r="V25" s="495"/>
      <c r="W25" s="495"/>
      <c r="X25" s="495"/>
      <c r="Y25" s="495"/>
      <c r="Z25" s="495"/>
      <c r="AA25" s="495"/>
      <c r="AB25" s="474"/>
      <c r="AC25" s="474"/>
      <c r="AD25" s="474"/>
      <c r="AE25" s="474"/>
      <c r="AF25" s="474"/>
      <c r="AG25" s="474"/>
      <c r="AH25" s="474"/>
      <c r="AI25" s="474"/>
      <c r="AJ25" s="474"/>
      <c r="AK25" s="474"/>
      <c r="AL25" s="474"/>
      <c r="AM25" s="474"/>
      <c r="AN25" s="474"/>
      <c r="AO25" s="474"/>
      <c r="AP25" s="474"/>
      <c r="AQ25" s="474"/>
      <c r="AR25" s="474"/>
      <c r="AS25" s="474"/>
      <c r="AT25" s="474"/>
    </row>
    <row r="26" spans="1:46" s="477" customFormat="1" ht="24" hidden="1" customHeight="1" x14ac:dyDescent="0.25">
      <c r="A26" s="496" t="s">
        <v>691</v>
      </c>
      <c r="B26" s="497">
        <v>5165</v>
      </c>
      <c r="C26" s="498">
        <v>4662</v>
      </c>
      <c r="D26" s="498">
        <v>90668</v>
      </c>
      <c r="E26" s="497">
        <v>100495</v>
      </c>
      <c r="F26" s="498">
        <v>1619</v>
      </c>
      <c r="G26" s="499">
        <v>0.1</v>
      </c>
      <c r="H26" s="493">
        <f t="shared" si="1"/>
        <v>102114.1</v>
      </c>
      <c r="I26" s="500">
        <v>3316.3</v>
      </c>
      <c r="J26" s="494">
        <v>5.43417844456369</v>
      </c>
      <c r="K26" s="501"/>
      <c r="L26" s="495"/>
      <c r="M26" s="475"/>
      <c r="N26" s="476"/>
      <c r="O26" s="474"/>
      <c r="P26" s="474"/>
      <c r="Q26" s="476"/>
      <c r="R26" s="474"/>
      <c r="S26" s="474"/>
      <c r="T26" s="476"/>
      <c r="U26" s="474"/>
      <c r="V26" s="495"/>
      <c r="W26" s="495"/>
      <c r="X26" s="495"/>
      <c r="Y26" s="495"/>
      <c r="Z26" s="495"/>
      <c r="AA26" s="495"/>
      <c r="AB26" s="474"/>
      <c r="AC26" s="474"/>
      <c r="AD26" s="474"/>
      <c r="AE26" s="474"/>
      <c r="AF26" s="474"/>
      <c r="AG26" s="474"/>
      <c r="AH26" s="474"/>
      <c r="AI26" s="474"/>
      <c r="AJ26" s="474"/>
      <c r="AK26" s="474"/>
      <c r="AL26" s="474"/>
      <c r="AM26" s="474"/>
      <c r="AN26" s="474"/>
      <c r="AO26" s="474"/>
      <c r="AP26" s="474"/>
      <c r="AQ26" s="474"/>
      <c r="AR26" s="474"/>
      <c r="AS26" s="474"/>
      <c r="AT26" s="474"/>
    </row>
    <row r="27" spans="1:46" s="477" customFormat="1" ht="24" hidden="1" customHeight="1" x14ac:dyDescent="0.25">
      <c r="A27" s="496" t="s">
        <v>692</v>
      </c>
      <c r="B27" s="497">
        <v>5407</v>
      </c>
      <c r="C27" s="498">
        <v>4667</v>
      </c>
      <c r="D27" s="498">
        <v>89022</v>
      </c>
      <c r="E27" s="497">
        <v>99096</v>
      </c>
      <c r="F27" s="498">
        <v>1620</v>
      </c>
      <c r="G27" s="499">
        <v>0.1</v>
      </c>
      <c r="H27" s="493">
        <f t="shared" si="1"/>
        <v>100716.1</v>
      </c>
      <c r="I27" s="500">
        <v>3271.5</v>
      </c>
      <c r="J27" s="494">
        <v>5.359781456630583</v>
      </c>
      <c r="K27" s="501"/>
      <c r="L27" s="495"/>
      <c r="M27" s="475"/>
      <c r="N27" s="476"/>
      <c r="O27" s="474"/>
      <c r="P27" s="474"/>
      <c r="Q27" s="476"/>
      <c r="R27" s="474"/>
      <c r="S27" s="474"/>
      <c r="T27" s="476"/>
      <c r="U27" s="474"/>
      <c r="V27" s="495"/>
      <c r="W27" s="495"/>
      <c r="X27" s="495"/>
      <c r="Y27" s="495"/>
      <c r="Z27" s="495"/>
      <c r="AA27" s="495"/>
      <c r="AB27" s="474"/>
      <c r="AC27" s="474"/>
      <c r="AD27" s="474"/>
      <c r="AE27" s="474"/>
      <c r="AF27" s="474"/>
      <c r="AG27" s="474"/>
      <c r="AH27" s="474"/>
      <c r="AI27" s="474"/>
      <c r="AJ27" s="474"/>
      <c r="AK27" s="474"/>
      <c r="AL27" s="474"/>
      <c r="AM27" s="474"/>
      <c r="AN27" s="474"/>
      <c r="AO27" s="474"/>
      <c r="AP27" s="474"/>
      <c r="AQ27" s="474"/>
      <c r="AR27" s="474"/>
      <c r="AS27" s="474"/>
      <c r="AT27" s="474"/>
    </row>
    <row r="28" spans="1:46" s="477" customFormat="1" ht="24" hidden="1" customHeight="1" x14ac:dyDescent="0.25">
      <c r="A28" s="496" t="s">
        <v>693</v>
      </c>
      <c r="B28" s="497">
        <v>5140</v>
      </c>
      <c r="C28" s="498">
        <v>4667</v>
      </c>
      <c r="D28" s="498">
        <v>90922</v>
      </c>
      <c r="E28" s="497">
        <v>100729</v>
      </c>
      <c r="F28" s="498">
        <v>1717</v>
      </c>
      <c r="G28" s="499">
        <v>0.1</v>
      </c>
      <c r="H28" s="493">
        <f t="shared" si="1"/>
        <v>102446.1</v>
      </c>
      <c r="I28" s="500">
        <f>H28/30.4674</f>
        <v>3362.4825223025268</v>
      </c>
      <c r="J28" s="494">
        <v>5.4518463987795638</v>
      </c>
      <c r="K28" s="476"/>
      <c r="L28" s="495"/>
      <c r="M28" s="475"/>
      <c r="N28" s="476"/>
      <c r="O28" s="474"/>
      <c r="P28" s="474"/>
      <c r="Q28" s="476"/>
      <c r="R28" s="474"/>
      <c r="S28" s="474"/>
      <c r="T28" s="476"/>
      <c r="U28" s="474"/>
      <c r="V28" s="495"/>
      <c r="W28" s="495"/>
      <c r="X28" s="495"/>
      <c r="Y28" s="495"/>
      <c r="Z28" s="495"/>
      <c r="AA28" s="495"/>
      <c r="AB28" s="474"/>
      <c r="AC28" s="474"/>
      <c r="AD28" s="474"/>
      <c r="AE28" s="474"/>
      <c r="AF28" s="474"/>
      <c r="AG28" s="474"/>
      <c r="AH28" s="474"/>
      <c r="AI28" s="474"/>
      <c r="AJ28" s="474"/>
      <c r="AK28" s="474"/>
      <c r="AL28" s="474"/>
      <c r="AM28" s="474"/>
      <c r="AN28" s="474"/>
      <c r="AO28" s="474"/>
      <c r="AP28" s="474"/>
      <c r="AQ28" s="474"/>
      <c r="AR28" s="474"/>
      <c r="AS28" s="474"/>
      <c r="AT28" s="474"/>
    </row>
    <row r="29" spans="1:46" s="477" customFormat="1" ht="24" hidden="1" customHeight="1" x14ac:dyDescent="0.25">
      <c r="A29" s="496" t="s">
        <v>694</v>
      </c>
      <c r="B29" s="497">
        <v>5043</v>
      </c>
      <c r="C29" s="498">
        <v>4671</v>
      </c>
      <c r="D29" s="498">
        <v>90302</v>
      </c>
      <c r="E29" s="497">
        <v>100016</v>
      </c>
      <c r="F29" s="498">
        <v>1698</v>
      </c>
      <c r="G29" s="499">
        <v>0.1</v>
      </c>
      <c r="H29" s="493">
        <f t="shared" si="1"/>
        <v>101714.1</v>
      </c>
      <c r="I29" s="500">
        <f>H29/30.0499</f>
        <v>3384.8398829946191</v>
      </c>
      <c r="J29" s="494">
        <v>5.4128917527373357</v>
      </c>
      <c r="K29" s="476"/>
      <c r="L29" s="495"/>
      <c r="M29" s="475"/>
      <c r="N29" s="476"/>
      <c r="O29" s="474"/>
      <c r="P29" s="474"/>
      <c r="Q29" s="476"/>
      <c r="R29" s="474"/>
      <c r="S29" s="474"/>
      <c r="T29" s="476"/>
      <c r="U29" s="474"/>
      <c r="V29" s="495"/>
      <c r="W29" s="495"/>
      <c r="X29" s="495"/>
      <c r="Y29" s="495"/>
      <c r="Z29" s="495"/>
      <c r="AA29" s="495"/>
      <c r="AB29" s="474"/>
      <c r="AC29" s="474"/>
      <c r="AD29" s="474"/>
      <c r="AE29" s="474"/>
      <c r="AF29" s="474"/>
      <c r="AG29" s="474"/>
      <c r="AH29" s="474"/>
      <c r="AI29" s="474"/>
      <c r="AJ29" s="474"/>
      <c r="AK29" s="474"/>
      <c r="AL29" s="474"/>
      <c r="AM29" s="474"/>
      <c r="AN29" s="474"/>
      <c r="AO29" s="474"/>
      <c r="AP29" s="474"/>
      <c r="AQ29" s="474"/>
      <c r="AR29" s="474"/>
      <c r="AS29" s="474"/>
      <c r="AT29" s="474"/>
    </row>
    <row r="30" spans="1:46" s="477" customFormat="1" ht="35.25" hidden="1" customHeight="1" x14ac:dyDescent="0.25">
      <c r="A30" s="496" t="s">
        <v>695</v>
      </c>
      <c r="B30" s="497">
        <v>4757</v>
      </c>
      <c r="C30" s="498">
        <v>4650</v>
      </c>
      <c r="D30" s="498">
        <v>89619</v>
      </c>
      <c r="E30" s="497">
        <v>99026</v>
      </c>
      <c r="F30" s="498">
        <v>1761</v>
      </c>
      <c r="G30" s="499">
        <v>0.1</v>
      </c>
      <c r="H30" s="493">
        <f t="shared" si="1"/>
        <v>100787.1</v>
      </c>
      <c r="I30" s="500">
        <f>H30/30.2987</f>
        <v>3326.4496496549359</v>
      </c>
      <c r="J30" s="494">
        <v>5.3635598444297612</v>
      </c>
      <c r="K30" s="476"/>
      <c r="L30" s="495"/>
      <c r="M30" s="475"/>
      <c r="N30" s="476"/>
      <c r="O30" s="474"/>
      <c r="P30" s="474"/>
      <c r="Q30" s="476"/>
      <c r="R30" s="474"/>
      <c r="S30" s="474"/>
      <c r="T30" s="476"/>
      <c r="U30" s="474"/>
      <c r="V30" s="495"/>
      <c r="W30" s="495"/>
      <c r="X30" s="495"/>
      <c r="Y30" s="495"/>
      <c r="Z30" s="495"/>
      <c r="AA30" s="495"/>
      <c r="AB30" s="474"/>
      <c r="AC30" s="474"/>
      <c r="AD30" s="474"/>
      <c r="AE30" s="474"/>
      <c r="AF30" s="474"/>
      <c r="AG30" s="474"/>
      <c r="AH30" s="474"/>
      <c r="AI30" s="474"/>
      <c r="AJ30" s="474"/>
      <c r="AK30" s="474"/>
      <c r="AL30" s="474"/>
      <c r="AM30" s="474"/>
      <c r="AN30" s="474"/>
      <c r="AO30" s="474"/>
      <c r="AP30" s="474"/>
      <c r="AQ30" s="474"/>
      <c r="AR30" s="474"/>
      <c r="AS30" s="474"/>
      <c r="AT30" s="474"/>
    </row>
    <row r="31" spans="1:46" s="477" customFormat="1" ht="24" hidden="1" customHeight="1" x14ac:dyDescent="0.25">
      <c r="A31" s="502" t="s">
        <v>696</v>
      </c>
      <c r="B31" s="503">
        <v>4536</v>
      </c>
      <c r="C31" s="503">
        <v>4630</v>
      </c>
      <c r="D31" s="503">
        <v>94092</v>
      </c>
      <c r="E31" s="504">
        <v>103258</v>
      </c>
      <c r="F31" s="503">
        <v>1751</v>
      </c>
      <c r="G31" s="505">
        <v>0.1</v>
      </c>
      <c r="H31" s="506">
        <f t="shared" si="1"/>
        <v>105009.1</v>
      </c>
      <c r="I31" s="507">
        <f>H31/30.0792</f>
        <v>3491.0868640123408</v>
      </c>
      <c r="J31" s="508">
        <v>5.5882408766569256</v>
      </c>
      <c r="K31" s="476"/>
      <c r="L31" s="495"/>
      <c r="M31" s="475"/>
      <c r="N31" s="476"/>
      <c r="O31" s="474"/>
      <c r="P31" s="474"/>
      <c r="Q31" s="476"/>
      <c r="R31" s="474"/>
      <c r="S31" s="474"/>
      <c r="T31" s="476"/>
      <c r="U31" s="474"/>
      <c r="V31" s="495"/>
      <c r="W31" s="495"/>
      <c r="X31" s="495"/>
      <c r="Y31" s="495"/>
      <c r="Z31" s="495"/>
      <c r="AA31" s="495"/>
      <c r="AB31" s="474"/>
      <c r="AC31" s="474"/>
      <c r="AD31" s="474"/>
      <c r="AE31" s="474"/>
      <c r="AF31" s="474"/>
      <c r="AG31" s="474"/>
      <c r="AH31" s="474"/>
      <c r="AI31" s="474"/>
      <c r="AJ31" s="474"/>
      <c r="AK31" s="474"/>
      <c r="AL31" s="474"/>
      <c r="AM31" s="474"/>
      <c r="AN31" s="474"/>
      <c r="AO31" s="474"/>
      <c r="AP31" s="474"/>
      <c r="AQ31" s="474"/>
      <c r="AR31" s="474"/>
      <c r="AS31" s="474"/>
      <c r="AT31" s="474"/>
    </row>
    <row r="32" spans="1:46" s="477" customFormat="1" ht="24" hidden="1" customHeight="1" x14ac:dyDescent="0.25">
      <c r="A32" s="502" t="s">
        <v>697</v>
      </c>
      <c r="B32" s="503">
        <v>4776</v>
      </c>
      <c r="C32" s="503">
        <v>4648</v>
      </c>
      <c r="D32" s="503">
        <v>93308</v>
      </c>
      <c r="E32" s="504">
        <v>102732</v>
      </c>
      <c r="F32" s="503">
        <v>1751</v>
      </c>
      <c r="G32" s="505">
        <v>0.1</v>
      </c>
      <c r="H32" s="506">
        <f t="shared" si="1"/>
        <v>104483.1</v>
      </c>
      <c r="I32" s="507">
        <v>3459.3</v>
      </c>
      <c r="J32" s="508">
        <v>5.4698182103733952</v>
      </c>
      <c r="K32" s="509"/>
      <c r="L32" s="475"/>
      <c r="M32" s="475"/>
      <c r="N32" s="475"/>
      <c r="O32" s="474"/>
      <c r="P32" s="475"/>
      <c r="Q32" s="475"/>
      <c r="R32" s="475"/>
      <c r="S32" s="475"/>
      <c r="T32" s="476"/>
      <c r="U32" s="474"/>
      <c r="V32" s="495"/>
      <c r="W32" s="495"/>
      <c r="X32" s="495"/>
      <c r="Y32" s="495"/>
      <c r="Z32" s="495"/>
      <c r="AA32" s="495"/>
      <c r="AB32" s="474"/>
      <c r="AC32" s="474"/>
      <c r="AD32" s="474"/>
      <c r="AE32" s="474"/>
      <c r="AF32" s="474"/>
      <c r="AG32" s="474"/>
      <c r="AH32" s="474"/>
      <c r="AI32" s="474"/>
      <c r="AJ32" s="474"/>
      <c r="AK32" s="474"/>
      <c r="AL32" s="474"/>
      <c r="AM32" s="474"/>
      <c r="AN32" s="474"/>
      <c r="AO32" s="474"/>
      <c r="AP32" s="474"/>
      <c r="AQ32" s="474"/>
      <c r="AR32" s="474"/>
      <c r="AS32" s="474"/>
      <c r="AT32" s="474"/>
    </row>
    <row r="33" spans="1:46" s="477" customFormat="1" ht="24" hidden="1" customHeight="1" x14ac:dyDescent="0.25">
      <c r="A33" s="502" t="s">
        <v>698</v>
      </c>
      <c r="B33" s="503">
        <v>5036</v>
      </c>
      <c r="C33" s="503">
        <v>4637</v>
      </c>
      <c r="D33" s="503">
        <v>98772</v>
      </c>
      <c r="E33" s="504">
        <v>108445</v>
      </c>
      <c r="F33" s="503">
        <v>1761</v>
      </c>
      <c r="G33" s="505">
        <v>0.1</v>
      </c>
      <c r="H33" s="506">
        <f t="shared" si="1"/>
        <v>110206.1</v>
      </c>
      <c r="I33" s="507">
        <v>3662.5</v>
      </c>
      <c r="J33" s="508">
        <v>5.769424267410054</v>
      </c>
      <c r="K33" s="509"/>
      <c r="L33" s="475"/>
      <c r="M33" s="475"/>
      <c r="N33" s="475"/>
      <c r="O33" s="474"/>
      <c r="P33" s="475"/>
      <c r="Q33" s="475"/>
      <c r="R33" s="475"/>
      <c r="S33" s="474"/>
      <c r="T33" s="476"/>
      <c r="U33" s="474"/>
      <c r="V33" s="495"/>
      <c r="W33" s="495"/>
      <c r="X33" s="495"/>
      <c r="Y33" s="495"/>
      <c r="Z33" s="495"/>
      <c r="AA33" s="495"/>
      <c r="AB33" s="474"/>
      <c r="AC33" s="474"/>
      <c r="AD33" s="474"/>
      <c r="AE33" s="474"/>
      <c r="AF33" s="474"/>
      <c r="AG33" s="474"/>
      <c r="AH33" s="474"/>
      <c r="AI33" s="474"/>
      <c r="AJ33" s="474"/>
      <c r="AK33" s="474"/>
      <c r="AL33" s="474"/>
      <c r="AM33" s="474"/>
      <c r="AN33" s="474"/>
      <c r="AO33" s="474"/>
      <c r="AP33" s="474"/>
      <c r="AQ33" s="474"/>
      <c r="AR33" s="474"/>
      <c r="AS33" s="474"/>
      <c r="AT33" s="474"/>
    </row>
    <row r="34" spans="1:46" s="477" customFormat="1" ht="24" hidden="1" customHeight="1" x14ac:dyDescent="0.25">
      <c r="A34" s="502" t="s">
        <v>699</v>
      </c>
      <c r="B34" s="503">
        <v>4900</v>
      </c>
      <c r="C34" s="503">
        <v>4648</v>
      </c>
      <c r="D34" s="503">
        <v>100713</v>
      </c>
      <c r="E34" s="504">
        <v>110261</v>
      </c>
      <c r="F34" s="503">
        <v>1757</v>
      </c>
      <c r="G34" s="505">
        <v>0.1</v>
      </c>
      <c r="H34" s="506">
        <f t="shared" si="1"/>
        <v>112018.1</v>
      </c>
      <c r="I34" s="507">
        <v>3722.9</v>
      </c>
      <c r="J34" s="508">
        <v>5.8642846859580935</v>
      </c>
      <c r="K34" s="509"/>
      <c r="L34" s="475"/>
      <c r="M34" s="475"/>
      <c r="N34" s="475"/>
      <c r="O34" s="474"/>
      <c r="P34" s="475"/>
      <c r="Q34" s="475"/>
      <c r="R34" s="475"/>
      <c r="S34" s="474"/>
      <c r="T34" s="476"/>
      <c r="U34" s="474"/>
      <c r="V34" s="495"/>
      <c r="W34" s="495"/>
      <c r="X34" s="495"/>
      <c r="Y34" s="495"/>
      <c r="Z34" s="495"/>
      <c r="AA34" s="495"/>
      <c r="AB34" s="474"/>
      <c r="AC34" s="474"/>
      <c r="AD34" s="474"/>
      <c r="AE34" s="474"/>
      <c r="AF34" s="474"/>
      <c r="AG34" s="474"/>
      <c r="AH34" s="474"/>
      <c r="AI34" s="474"/>
      <c r="AJ34" s="474"/>
      <c r="AK34" s="474"/>
      <c r="AL34" s="474"/>
      <c r="AM34" s="474"/>
      <c r="AN34" s="474"/>
      <c r="AO34" s="474"/>
      <c r="AP34" s="474"/>
      <c r="AQ34" s="474"/>
      <c r="AR34" s="474"/>
      <c r="AS34" s="474"/>
      <c r="AT34" s="474"/>
    </row>
    <row r="35" spans="1:46" s="477" customFormat="1" ht="24" hidden="1" customHeight="1" x14ac:dyDescent="0.25">
      <c r="A35" s="502" t="s">
        <v>700</v>
      </c>
      <c r="B35" s="503">
        <v>4867</v>
      </c>
      <c r="C35" s="503">
        <v>4648</v>
      </c>
      <c r="D35" s="503">
        <v>105183</v>
      </c>
      <c r="E35" s="504">
        <v>114698</v>
      </c>
      <c r="F35" s="503">
        <v>1782</v>
      </c>
      <c r="G35" s="505">
        <v>0.1</v>
      </c>
      <c r="H35" s="506">
        <f t="shared" si="1"/>
        <v>116480.1</v>
      </c>
      <c r="I35" s="507">
        <v>3885.8</v>
      </c>
      <c r="J35" s="508">
        <v>6.0978758490714213</v>
      </c>
      <c r="K35" s="509"/>
      <c r="L35" s="475"/>
      <c r="M35" s="475"/>
      <c r="N35" s="475"/>
      <c r="O35" s="474"/>
      <c r="P35" s="475"/>
      <c r="Q35" s="475"/>
      <c r="R35" s="475"/>
      <c r="S35" s="474"/>
      <c r="T35" s="476"/>
      <c r="U35" s="474"/>
      <c r="V35" s="495"/>
      <c r="W35" s="495"/>
      <c r="X35" s="495"/>
      <c r="Y35" s="495"/>
      <c r="Z35" s="495"/>
      <c r="AA35" s="495"/>
      <c r="AB35" s="474"/>
      <c r="AC35" s="474"/>
      <c r="AD35" s="474"/>
      <c r="AE35" s="474"/>
      <c r="AF35" s="474"/>
      <c r="AG35" s="474"/>
      <c r="AH35" s="474"/>
      <c r="AI35" s="474"/>
      <c r="AJ35" s="474"/>
      <c r="AK35" s="474"/>
      <c r="AL35" s="474"/>
      <c r="AM35" s="474"/>
      <c r="AN35" s="474"/>
      <c r="AO35" s="474"/>
      <c r="AP35" s="474"/>
      <c r="AQ35" s="474"/>
      <c r="AR35" s="474"/>
      <c r="AS35" s="474"/>
      <c r="AT35" s="474"/>
    </row>
    <row r="36" spans="1:46" s="477" customFormat="1" ht="24" hidden="1" customHeight="1" x14ac:dyDescent="0.25">
      <c r="A36" s="502" t="s">
        <v>701</v>
      </c>
      <c r="B36" s="503">
        <v>4773</v>
      </c>
      <c r="C36" s="503">
        <v>4666</v>
      </c>
      <c r="D36" s="503">
        <v>107597</v>
      </c>
      <c r="E36" s="504">
        <v>117036</v>
      </c>
      <c r="F36" s="503">
        <v>1788</v>
      </c>
      <c r="G36" s="505">
        <v>0</v>
      </c>
      <c r="H36" s="506">
        <f t="shared" si="1"/>
        <v>118824</v>
      </c>
      <c r="I36" s="507">
        <v>3927.7</v>
      </c>
      <c r="J36" s="508">
        <v>6.2205818838588085</v>
      </c>
      <c r="K36" s="509"/>
      <c r="L36" s="475"/>
      <c r="M36" s="475"/>
      <c r="N36" s="475"/>
      <c r="O36" s="474"/>
      <c r="P36" s="475"/>
      <c r="Q36" s="475"/>
      <c r="R36" s="475"/>
      <c r="S36" s="474"/>
      <c r="T36" s="476"/>
      <c r="U36" s="474"/>
      <c r="V36" s="495"/>
      <c r="W36" s="495"/>
      <c r="X36" s="495"/>
      <c r="Y36" s="495"/>
      <c r="Z36" s="495"/>
      <c r="AA36" s="495"/>
      <c r="AB36" s="474"/>
      <c r="AC36" s="474"/>
      <c r="AD36" s="474"/>
      <c r="AE36" s="474"/>
      <c r="AF36" s="474"/>
      <c r="AG36" s="474"/>
      <c r="AH36" s="474"/>
      <c r="AI36" s="474"/>
      <c r="AJ36" s="474"/>
      <c r="AK36" s="474"/>
      <c r="AL36" s="474"/>
      <c r="AM36" s="474"/>
      <c r="AN36" s="474"/>
      <c r="AO36" s="474"/>
      <c r="AP36" s="474"/>
      <c r="AQ36" s="474"/>
      <c r="AR36" s="474"/>
      <c r="AS36" s="474"/>
      <c r="AT36" s="474"/>
    </row>
    <row r="37" spans="1:46" s="477" customFormat="1" ht="24" hidden="1" customHeight="1" x14ac:dyDescent="0.25">
      <c r="A37" s="502" t="s">
        <v>702</v>
      </c>
      <c r="B37" s="503">
        <v>5001</v>
      </c>
      <c r="C37" s="503">
        <v>4669</v>
      </c>
      <c r="D37" s="503">
        <v>109961</v>
      </c>
      <c r="E37" s="504">
        <v>119631</v>
      </c>
      <c r="F37" s="503">
        <v>1793</v>
      </c>
      <c r="G37" s="505">
        <v>0.1</v>
      </c>
      <c r="H37" s="506">
        <v>121424.1</v>
      </c>
      <c r="I37" s="507">
        <v>4015.5</v>
      </c>
      <c r="J37" s="508">
        <v>6.3567003023283206</v>
      </c>
      <c r="K37" s="509"/>
      <c r="L37" s="475"/>
      <c r="M37" s="475"/>
      <c r="N37" s="475"/>
      <c r="O37" s="474"/>
      <c r="P37" s="475"/>
      <c r="Q37" s="475"/>
      <c r="R37" s="475"/>
      <c r="S37" s="474"/>
      <c r="T37" s="476"/>
      <c r="U37" s="474"/>
      <c r="V37" s="495"/>
      <c r="W37" s="495"/>
      <c r="X37" s="495"/>
      <c r="Y37" s="495"/>
      <c r="Z37" s="495"/>
      <c r="AA37" s="495"/>
      <c r="AB37" s="474"/>
      <c r="AC37" s="474"/>
      <c r="AD37" s="474"/>
      <c r="AE37" s="474"/>
      <c r="AF37" s="474"/>
      <c r="AG37" s="474"/>
      <c r="AH37" s="474"/>
      <c r="AI37" s="474"/>
      <c r="AJ37" s="474"/>
      <c r="AK37" s="474"/>
      <c r="AL37" s="474"/>
      <c r="AM37" s="474"/>
      <c r="AN37" s="474"/>
      <c r="AO37" s="474"/>
      <c r="AP37" s="474"/>
      <c r="AQ37" s="474"/>
      <c r="AR37" s="474"/>
      <c r="AS37" s="474"/>
      <c r="AT37" s="474"/>
    </row>
    <row r="38" spans="1:46" s="477" customFormat="1" ht="24" hidden="1" customHeight="1" x14ac:dyDescent="0.25">
      <c r="A38" s="502" t="s">
        <v>703</v>
      </c>
      <c r="B38" s="503">
        <v>4960</v>
      </c>
      <c r="C38" s="503">
        <v>4668</v>
      </c>
      <c r="D38" s="503">
        <v>111415</v>
      </c>
      <c r="E38" s="504">
        <v>121043</v>
      </c>
      <c r="F38" s="503">
        <v>1789</v>
      </c>
      <c r="G38" s="505">
        <v>0.1</v>
      </c>
      <c r="H38" s="506">
        <v>122832.1</v>
      </c>
      <c r="I38" s="507">
        <v>4033.5</v>
      </c>
      <c r="J38" s="508">
        <v>6.4304108262331985</v>
      </c>
      <c r="K38" s="509"/>
      <c r="L38" s="475"/>
      <c r="M38" s="475"/>
      <c r="N38" s="475"/>
      <c r="O38" s="474"/>
      <c r="P38" s="475"/>
      <c r="Q38" s="475"/>
      <c r="R38" s="475"/>
      <c r="S38" s="474"/>
      <c r="T38" s="476"/>
      <c r="U38" s="474"/>
      <c r="V38" s="495"/>
      <c r="W38" s="495"/>
      <c r="X38" s="495"/>
      <c r="Y38" s="495"/>
      <c r="Z38" s="495"/>
      <c r="AA38" s="495"/>
      <c r="AB38" s="474"/>
      <c r="AC38" s="474"/>
      <c r="AD38" s="474"/>
      <c r="AE38" s="474"/>
      <c r="AF38" s="474"/>
      <c r="AG38" s="474"/>
      <c r="AH38" s="474"/>
      <c r="AI38" s="474"/>
      <c r="AJ38" s="474"/>
      <c r="AK38" s="474"/>
      <c r="AL38" s="474"/>
      <c r="AM38" s="474"/>
      <c r="AN38" s="474"/>
      <c r="AO38" s="474"/>
      <c r="AP38" s="474"/>
      <c r="AQ38" s="474"/>
      <c r="AR38" s="474"/>
      <c r="AS38" s="474"/>
      <c r="AT38" s="474"/>
    </row>
    <row r="39" spans="1:46" s="477" customFormat="1" ht="24" hidden="1" customHeight="1" x14ac:dyDescent="0.25">
      <c r="A39" s="502" t="s">
        <v>704</v>
      </c>
      <c r="B39" s="503">
        <v>4999</v>
      </c>
      <c r="C39" s="503">
        <v>4684</v>
      </c>
      <c r="D39" s="503">
        <v>113535</v>
      </c>
      <c r="E39" s="504">
        <v>123218</v>
      </c>
      <c r="F39" s="503">
        <v>1802</v>
      </c>
      <c r="G39" s="505">
        <v>0</v>
      </c>
      <c r="H39" s="506">
        <v>125020</v>
      </c>
      <c r="I39" s="507">
        <v>4051.9</v>
      </c>
      <c r="J39" s="508">
        <v>6.5449500700197625</v>
      </c>
      <c r="K39" s="509"/>
      <c r="L39" s="475"/>
      <c r="M39" s="475"/>
      <c r="N39" s="475"/>
      <c r="O39" s="474"/>
      <c r="P39" s="475"/>
      <c r="Q39" s="475"/>
      <c r="R39" s="475"/>
      <c r="S39" s="474"/>
      <c r="T39" s="476"/>
      <c r="U39" s="474"/>
      <c r="V39" s="495"/>
      <c r="W39" s="495"/>
      <c r="X39" s="495"/>
      <c r="Y39" s="495"/>
      <c r="Z39" s="495"/>
      <c r="AA39" s="495"/>
      <c r="AB39" s="474"/>
      <c r="AC39" s="474"/>
      <c r="AD39" s="474"/>
      <c r="AE39" s="474"/>
      <c r="AF39" s="474"/>
      <c r="AG39" s="474"/>
      <c r="AH39" s="474"/>
      <c r="AI39" s="474"/>
      <c r="AJ39" s="474"/>
      <c r="AK39" s="474"/>
      <c r="AL39" s="474"/>
      <c r="AM39" s="474"/>
      <c r="AN39" s="474"/>
      <c r="AO39" s="474"/>
      <c r="AP39" s="474"/>
      <c r="AQ39" s="474"/>
      <c r="AR39" s="474"/>
      <c r="AS39" s="474"/>
      <c r="AT39" s="474"/>
    </row>
    <row r="40" spans="1:46" s="477" customFormat="1" ht="24" hidden="1" customHeight="1" x14ac:dyDescent="0.25">
      <c r="A40" s="502" t="s">
        <v>705</v>
      </c>
      <c r="B40" s="503">
        <v>7235</v>
      </c>
      <c r="C40" s="503">
        <v>4660</v>
      </c>
      <c r="D40" s="503">
        <v>108822</v>
      </c>
      <c r="E40" s="504">
        <v>120717</v>
      </c>
      <c r="F40" s="503">
        <v>1787</v>
      </c>
      <c r="G40" s="505">
        <v>0.1</v>
      </c>
      <c r="H40" s="506">
        <v>122504.1</v>
      </c>
      <c r="I40" s="507">
        <v>3910.1337699769233</v>
      </c>
      <c r="J40" s="508">
        <v>6.4132396246417223</v>
      </c>
      <c r="K40" s="509"/>
      <c r="L40" s="475"/>
      <c r="M40" s="475"/>
      <c r="N40" s="475"/>
      <c r="O40" s="474"/>
      <c r="P40" s="475"/>
      <c r="Q40" s="475"/>
      <c r="R40" s="475"/>
      <c r="S40" s="474"/>
      <c r="T40" s="476"/>
      <c r="U40" s="474"/>
      <c r="V40" s="495"/>
      <c r="W40" s="495"/>
      <c r="X40" s="495"/>
      <c r="Y40" s="495"/>
      <c r="Z40" s="495"/>
      <c r="AA40" s="495"/>
      <c r="AB40" s="474"/>
      <c r="AC40" s="474"/>
      <c r="AD40" s="474"/>
      <c r="AE40" s="474"/>
      <c r="AF40" s="474"/>
      <c r="AG40" s="474"/>
      <c r="AH40" s="474"/>
      <c r="AI40" s="474"/>
      <c r="AJ40" s="474"/>
      <c r="AK40" s="474"/>
      <c r="AL40" s="474"/>
      <c r="AM40" s="474"/>
      <c r="AN40" s="474"/>
      <c r="AO40" s="474"/>
      <c r="AP40" s="474"/>
      <c r="AQ40" s="474"/>
      <c r="AR40" s="474"/>
      <c r="AS40" s="474"/>
      <c r="AT40" s="474"/>
    </row>
    <row r="41" spans="1:46" s="477" customFormat="1" ht="24" hidden="1" customHeight="1" x14ac:dyDescent="0.25">
      <c r="A41" s="502" t="s">
        <v>706</v>
      </c>
      <c r="B41" s="503">
        <v>8173</v>
      </c>
      <c r="C41" s="503">
        <v>4638</v>
      </c>
      <c r="D41" s="503">
        <v>106738</v>
      </c>
      <c r="E41" s="504">
        <v>119549</v>
      </c>
      <c r="F41" s="503">
        <v>1782</v>
      </c>
      <c r="G41" s="505">
        <v>0</v>
      </c>
      <c r="H41" s="506">
        <v>121331</v>
      </c>
      <c r="I41" s="507">
        <v>3872.8</v>
      </c>
      <c r="J41" s="508">
        <v>6.3518264033400076</v>
      </c>
      <c r="K41" s="509"/>
      <c r="L41" s="475"/>
      <c r="M41" s="475"/>
      <c r="N41" s="475"/>
      <c r="O41" s="474"/>
      <c r="P41" s="475"/>
      <c r="Q41" s="475"/>
      <c r="R41" s="475"/>
      <c r="S41" s="474"/>
      <c r="T41" s="476"/>
      <c r="U41" s="474"/>
      <c r="V41" s="495"/>
      <c r="W41" s="495"/>
      <c r="X41" s="495"/>
      <c r="Y41" s="495"/>
      <c r="Z41" s="495"/>
      <c r="AA41" s="495"/>
      <c r="AB41" s="474"/>
      <c r="AC41" s="474"/>
      <c r="AD41" s="474"/>
      <c r="AE41" s="474"/>
      <c r="AF41" s="474"/>
      <c r="AG41" s="474"/>
      <c r="AH41" s="474"/>
      <c r="AI41" s="474"/>
      <c r="AJ41" s="474"/>
      <c r="AK41" s="474"/>
      <c r="AL41" s="474"/>
      <c r="AM41" s="474"/>
      <c r="AN41" s="474"/>
      <c r="AO41" s="474"/>
      <c r="AP41" s="474"/>
      <c r="AQ41" s="474"/>
      <c r="AR41" s="474"/>
      <c r="AS41" s="474"/>
      <c r="AT41" s="474"/>
    </row>
    <row r="42" spans="1:46" s="477" customFormat="1" ht="24" hidden="1" customHeight="1" x14ac:dyDescent="0.25">
      <c r="A42" s="502" t="s">
        <v>707</v>
      </c>
      <c r="B42" s="503">
        <v>9464</v>
      </c>
      <c r="C42" s="503">
        <v>4608</v>
      </c>
      <c r="D42" s="503">
        <v>103608</v>
      </c>
      <c r="E42" s="504">
        <v>117680</v>
      </c>
      <c r="F42" s="503">
        <v>1777</v>
      </c>
      <c r="G42" s="505">
        <v>0.1</v>
      </c>
      <c r="H42" s="506">
        <v>119457.1</v>
      </c>
      <c r="I42" s="507">
        <v>3795.9</v>
      </c>
      <c r="J42" s="508">
        <v>6.2537254440038215</v>
      </c>
      <c r="K42" s="509"/>
      <c r="L42" s="475"/>
      <c r="M42" s="475"/>
      <c r="N42" s="475"/>
      <c r="O42" s="474"/>
      <c r="P42" s="475"/>
      <c r="Q42" s="475"/>
      <c r="R42" s="475"/>
      <c r="S42" s="474"/>
      <c r="T42" s="476"/>
      <c r="U42" s="474"/>
      <c r="V42" s="495"/>
      <c r="W42" s="495"/>
      <c r="X42" s="495"/>
      <c r="Y42" s="495"/>
      <c r="Z42" s="495"/>
      <c r="AA42" s="495"/>
      <c r="AB42" s="474"/>
      <c r="AC42" s="474"/>
      <c r="AD42" s="474"/>
      <c r="AE42" s="474"/>
      <c r="AF42" s="474"/>
      <c r="AG42" s="474"/>
      <c r="AH42" s="474"/>
      <c r="AI42" s="474"/>
      <c r="AJ42" s="474"/>
      <c r="AK42" s="474"/>
      <c r="AL42" s="474"/>
      <c r="AM42" s="474"/>
      <c r="AN42" s="474"/>
      <c r="AO42" s="474"/>
      <c r="AP42" s="474"/>
      <c r="AQ42" s="474"/>
      <c r="AR42" s="474"/>
      <c r="AS42" s="474"/>
      <c r="AT42" s="474"/>
    </row>
    <row r="43" spans="1:46" s="477" customFormat="1" ht="24" hidden="1" customHeight="1" thickBot="1" x14ac:dyDescent="0.3">
      <c r="A43" s="510" t="s">
        <v>708</v>
      </c>
      <c r="B43" s="511">
        <v>9657</v>
      </c>
      <c r="C43" s="511">
        <v>4596</v>
      </c>
      <c r="D43" s="511">
        <v>108323</v>
      </c>
      <c r="E43" s="512">
        <v>122576</v>
      </c>
      <c r="F43" s="511">
        <v>1768</v>
      </c>
      <c r="G43" s="513">
        <v>0.2</v>
      </c>
      <c r="H43" s="514">
        <v>124344.2</v>
      </c>
      <c r="I43" s="515">
        <v>3919.0528269893248</v>
      </c>
      <c r="J43" s="516">
        <v>6.5095711125943962</v>
      </c>
      <c r="K43" s="509"/>
      <c r="L43" s="475"/>
      <c r="M43" s="475"/>
      <c r="N43" s="475"/>
      <c r="O43" s="474"/>
      <c r="P43" s="475"/>
      <c r="Q43" s="475"/>
      <c r="R43" s="475"/>
      <c r="S43" s="474"/>
      <c r="T43" s="476"/>
      <c r="U43" s="474"/>
      <c r="V43" s="495"/>
      <c r="W43" s="495"/>
      <c r="X43" s="495"/>
      <c r="Y43" s="495"/>
      <c r="Z43" s="495"/>
      <c r="AA43" s="495"/>
      <c r="AB43" s="474"/>
      <c r="AC43" s="474"/>
      <c r="AD43" s="474"/>
      <c r="AE43" s="474"/>
      <c r="AF43" s="474"/>
      <c r="AG43" s="474"/>
      <c r="AH43" s="474"/>
      <c r="AI43" s="474"/>
      <c r="AJ43" s="474"/>
      <c r="AK43" s="474"/>
      <c r="AL43" s="474"/>
      <c r="AM43" s="474"/>
      <c r="AN43" s="474"/>
      <c r="AO43" s="474"/>
      <c r="AP43" s="474"/>
      <c r="AQ43" s="474"/>
      <c r="AR43" s="474"/>
      <c r="AS43" s="474"/>
      <c r="AT43" s="474"/>
    </row>
    <row r="44" spans="1:46" s="477" customFormat="1" ht="18.75" hidden="1" x14ac:dyDescent="0.25">
      <c r="A44" s="502" t="s">
        <v>709</v>
      </c>
      <c r="B44" s="503">
        <v>11787</v>
      </c>
      <c r="C44" s="503">
        <v>4600</v>
      </c>
      <c r="D44" s="503">
        <v>103500</v>
      </c>
      <c r="E44" s="504">
        <v>119887</v>
      </c>
      <c r="F44" s="503">
        <v>1775</v>
      </c>
      <c r="G44" s="505">
        <v>0.1</v>
      </c>
      <c r="H44" s="506">
        <f>E44+F44+G44</f>
        <v>121662.1</v>
      </c>
      <c r="I44" s="507">
        <v>3727.0159573327451</v>
      </c>
      <c r="J44" s="508">
        <v>6.3398146620230849</v>
      </c>
      <c r="K44" s="509"/>
      <c r="L44" s="475"/>
      <c r="M44" s="475"/>
      <c r="N44" s="475"/>
      <c r="O44" s="474"/>
      <c r="P44" s="475"/>
      <c r="Q44" s="475"/>
      <c r="R44" s="475"/>
      <c r="S44" s="474"/>
      <c r="T44" s="476"/>
      <c r="U44" s="474"/>
      <c r="V44" s="495"/>
      <c r="W44" s="495"/>
      <c r="X44" s="495"/>
      <c r="Y44" s="495"/>
      <c r="Z44" s="495"/>
      <c r="AA44" s="495"/>
      <c r="AB44" s="474"/>
      <c r="AC44" s="474"/>
      <c r="AD44" s="474"/>
      <c r="AE44" s="474"/>
      <c r="AF44" s="474"/>
      <c r="AG44" s="474"/>
      <c r="AH44" s="474"/>
      <c r="AI44" s="474"/>
      <c r="AJ44" s="474"/>
      <c r="AK44" s="474"/>
      <c r="AL44" s="474"/>
      <c r="AM44" s="474"/>
      <c r="AN44" s="474"/>
      <c r="AO44" s="474"/>
      <c r="AP44" s="474"/>
      <c r="AQ44" s="474"/>
      <c r="AR44" s="474"/>
      <c r="AS44" s="474"/>
      <c r="AT44" s="474"/>
    </row>
    <row r="45" spans="1:46" s="477" customFormat="1" ht="17.25" hidden="1" x14ac:dyDescent="0.25">
      <c r="A45" s="502" t="s">
        <v>710</v>
      </c>
      <c r="B45" s="517">
        <v>11461</v>
      </c>
      <c r="C45" s="517">
        <v>4704</v>
      </c>
      <c r="D45" s="517">
        <v>109650</v>
      </c>
      <c r="E45" s="518">
        <v>125815</v>
      </c>
      <c r="F45" s="517">
        <v>1805</v>
      </c>
      <c r="G45" s="519">
        <v>0.1</v>
      </c>
      <c r="H45" s="520">
        <f>E45+F45+G45</f>
        <v>127620.1</v>
      </c>
      <c r="I45" s="521">
        <v>3837.2983179885618</v>
      </c>
      <c r="J45" s="522">
        <v>6.6502861708687604</v>
      </c>
      <c r="K45" s="509"/>
      <c r="L45" s="475"/>
      <c r="M45" s="475"/>
      <c r="N45" s="475"/>
      <c r="O45" s="474"/>
      <c r="P45" s="475"/>
      <c r="Q45" s="475"/>
      <c r="R45" s="475"/>
      <c r="S45" s="474"/>
      <c r="T45" s="476"/>
      <c r="U45" s="474"/>
      <c r="V45" s="495"/>
      <c r="W45" s="495"/>
      <c r="X45" s="495"/>
      <c r="Y45" s="495"/>
      <c r="Z45" s="495"/>
      <c r="AA45" s="495"/>
      <c r="AB45" s="474"/>
      <c r="AC45" s="474"/>
      <c r="AD45" s="474"/>
      <c r="AE45" s="474"/>
      <c r="AF45" s="474"/>
      <c r="AG45" s="474"/>
      <c r="AH45" s="474"/>
      <c r="AI45" s="474"/>
      <c r="AJ45" s="474"/>
      <c r="AK45" s="474"/>
      <c r="AL45" s="474"/>
      <c r="AM45" s="474"/>
      <c r="AN45" s="474"/>
      <c r="AO45" s="474"/>
      <c r="AP45" s="474"/>
      <c r="AQ45" s="474"/>
      <c r="AR45" s="474"/>
      <c r="AS45" s="474"/>
      <c r="AT45" s="474"/>
    </row>
    <row r="46" spans="1:46" s="477" customFormat="1" ht="17.25" hidden="1" x14ac:dyDescent="0.25">
      <c r="A46" s="502" t="s">
        <v>711</v>
      </c>
      <c r="B46" s="517">
        <v>12284</v>
      </c>
      <c r="C46" s="517">
        <v>5036</v>
      </c>
      <c r="D46" s="517">
        <v>121458</v>
      </c>
      <c r="E46" s="518">
        <v>138778</v>
      </c>
      <c r="F46" s="517">
        <v>1611</v>
      </c>
      <c r="G46" s="519">
        <v>0.1</v>
      </c>
      <c r="H46" s="520">
        <v>140389.1</v>
      </c>
      <c r="I46" s="521">
        <v>3856.5</v>
      </c>
      <c r="J46" s="522">
        <v>7.3156790370068006</v>
      </c>
      <c r="K46" s="509"/>
      <c r="L46" s="475"/>
      <c r="M46" s="475"/>
      <c r="N46" s="475"/>
      <c r="O46" s="474"/>
      <c r="P46" s="475"/>
      <c r="Q46" s="475"/>
      <c r="R46" s="475"/>
      <c r="S46" s="474"/>
      <c r="T46" s="476"/>
      <c r="U46" s="474"/>
      <c r="V46" s="495"/>
      <c r="W46" s="495"/>
      <c r="X46" s="495"/>
      <c r="Y46" s="495"/>
      <c r="Z46" s="495"/>
      <c r="AA46" s="495"/>
      <c r="AB46" s="474"/>
      <c r="AC46" s="474"/>
      <c r="AD46" s="474"/>
      <c r="AE46" s="474"/>
      <c r="AF46" s="474"/>
      <c r="AG46" s="474"/>
      <c r="AH46" s="474"/>
      <c r="AI46" s="474"/>
      <c r="AJ46" s="474"/>
      <c r="AK46" s="474"/>
      <c r="AL46" s="474"/>
      <c r="AM46" s="474"/>
      <c r="AN46" s="474"/>
      <c r="AO46" s="474"/>
      <c r="AP46" s="474"/>
      <c r="AQ46" s="474"/>
      <c r="AR46" s="474"/>
      <c r="AS46" s="474"/>
      <c r="AT46" s="474"/>
    </row>
    <row r="47" spans="1:46" s="477" customFormat="1" ht="17.25" hidden="1" x14ac:dyDescent="0.25">
      <c r="A47" s="502" t="s">
        <v>712</v>
      </c>
      <c r="B47" s="517">
        <v>12183</v>
      </c>
      <c r="C47" s="517">
        <v>4946</v>
      </c>
      <c r="D47" s="517">
        <v>120126</v>
      </c>
      <c r="E47" s="518">
        <v>137255</v>
      </c>
      <c r="F47" s="517">
        <v>1597</v>
      </c>
      <c r="G47" s="519">
        <v>0.3</v>
      </c>
      <c r="H47" s="520">
        <v>138852.29999999999</v>
      </c>
      <c r="I47" s="521">
        <v>3921.8</v>
      </c>
      <c r="J47" s="522">
        <v>7.2355963557724863</v>
      </c>
      <c r="K47" s="509"/>
      <c r="L47" s="475"/>
      <c r="M47" s="475"/>
      <c r="N47" s="475"/>
      <c r="O47" s="474"/>
      <c r="P47" s="475"/>
      <c r="Q47" s="475"/>
      <c r="R47" s="475"/>
      <c r="S47" s="474"/>
      <c r="T47" s="476"/>
      <c r="U47" s="474"/>
      <c r="V47" s="495"/>
      <c r="W47" s="495"/>
      <c r="X47" s="495"/>
      <c r="Y47" s="495"/>
      <c r="Z47" s="495"/>
      <c r="AA47" s="495"/>
      <c r="AB47" s="474"/>
      <c r="AC47" s="474"/>
      <c r="AD47" s="474"/>
      <c r="AE47" s="474"/>
      <c r="AF47" s="474"/>
      <c r="AG47" s="474"/>
      <c r="AH47" s="474"/>
      <c r="AI47" s="474"/>
      <c r="AJ47" s="474"/>
      <c r="AK47" s="474"/>
      <c r="AL47" s="474"/>
      <c r="AM47" s="474"/>
      <c r="AN47" s="474"/>
      <c r="AO47" s="474"/>
      <c r="AP47" s="474"/>
      <c r="AQ47" s="474"/>
      <c r="AR47" s="474"/>
      <c r="AS47" s="474"/>
      <c r="AT47" s="474"/>
    </row>
    <row r="48" spans="1:46" s="477" customFormat="1" ht="17.25" hidden="1" x14ac:dyDescent="0.25">
      <c r="A48" s="502" t="s">
        <v>713</v>
      </c>
      <c r="B48" s="517">
        <v>12004</v>
      </c>
      <c r="C48" s="517">
        <v>4914</v>
      </c>
      <c r="D48" s="517">
        <v>120956</v>
      </c>
      <c r="E48" s="518">
        <v>137874</v>
      </c>
      <c r="F48" s="517">
        <v>1581</v>
      </c>
      <c r="G48" s="519">
        <v>0.2</v>
      </c>
      <c r="H48" s="520">
        <v>139455.20000000001</v>
      </c>
      <c r="I48" s="521">
        <v>3943.5</v>
      </c>
      <c r="J48" s="522">
        <v>7.2670134878105976</v>
      </c>
      <c r="K48" s="509"/>
      <c r="L48" s="475"/>
      <c r="M48" s="475"/>
      <c r="N48" s="475"/>
      <c r="O48" s="474"/>
      <c r="P48" s="475"/>
      <c r="Q48" s="475"/>
      <c r="R48" s="475"/>
      <c r="S48" s="474"/>
      <c r="T48" s="476"/>
      <c r="U48" s="474"/>
      <c r="V48" s="495"/>
      <c r="W48" s="495"/>
      <c r="X48" s="495"/>
      <c r="Y48" s="495"/>
      <c r="Z48" s="495"/>
      <c r="AA48" s="495"/>
      <c r="AB48" s="474"/>
      <c r="AC48" s="474"/>
      <c r="AD48" s="474"/>
      <c r="AE48" s="474"/>
      <c r="AF48" s="474"/>
      <c r="AG48" s="474"/>
      <c r="AH48" s="474"/>
      <c r="AI48" s="474"/>
      <c r="AJ48" s="474"/>
      <c r="AK48" s="474"/>
      <c r="AL48" s="474"/>
      <c r="AM48" s="474"/>
      <c r="AN48" s="474"/>
      <c r="AO48" s="474"/>
      <c r="AP48" s="474"/>
      <c r="AQ48" s="474"/>
      <c r="AR48" s="474"/>
      <c r="AS48" s="474"/>
      <c r="AT48" s="474"/>
    </row>
    <row r="49" spans="1:46" s="477" customFormat="1" ht="17.25" hidden="1" x14ac:dyDescent="0.25">
      <c r="A49" s="502" t="s">
        <v>714</v>
      </c>
      <c r="B49" s="517">
        <v>11821</v>
      </c>
      <c r="C49" s="517">
        <v>4934</v>
      </c>
      <c r="D49" s="517">
        <v>121549</v>
      </c>
      <c r="E49" s="518">
        <v>138304</v>
      </c>
      <c r="F49" s="517">
        <v>1590</v>
      </c>
      <c r="G49" s="519">
        <v>0.1</v>
      </c>
      <c r="H49" s="520">
        <v>139894.1</v>
      </c>
      <c r="I49" s="521">
        <v>3979.5</v>
      </c>
      <c r="J49" s="522">
        <v>7.2898845763021001</v>
      </c>
      <c r="K49" s="509"/>
      <c r="L49" s="475"/>
      <c r="M49" s="475"/>
      <c r="N49" s="475"/>
      <c r="O49" s="474"/>
      <c r="P49" s="475"/>
      <c r="Q49" s="475"/>
      <c r="R49" s="475"/>
      <c r="S49" s="474"/>
      <c r="T49" s="476"/>
      <c r="U49" s="474"/>
      <c r="V49" s="495"/>
      <c r="W49" s="495"/>
      <c r="X49" s="495"/>
      <c r="Y49" s="495"/>
      <c r="Z49" s="495"/>
      <c r="AA49" s="495"/>
      <c r="AB49" s="474"/>
      <c r="AC49" s="474"/>
      <c r="AD49" s="474"/>
      <c r="AE49" s="474"/>
      <c r="AF49" s="474"/>
      <c r="AG49" s="474"/>
      <c r="AH49" s="474"/>
      <c r="AI49" s="474"/>
      <c r="AJ49" s="474"/>
      <c r="AK49" s="474"/>
      <c r="AL49" s="474"/>
      <c r="AM49" s="474"/>
      <c r="AN49" s="474"/>
      <c r="AO49" s="474"/>
      <c r="AP49" s="474"/>
      <c r="AQ49" s="474"/>
      <c r="AR49" s="474"/>
      <c r="AS49" s="474"/>
      <c r="AT49" s="474"/>
    </row>
    <row r="50" spans="1:46" s="477" customFormat="1" ht="17.25" hidden="1" x14ac:dyDescent="0.25">
      <c r="A50" s="502" t="s">
        <v>715</v>
      </c>
      <c r="B50" s="517">
        <v>10952</v>
      </c>
      <c r="C50" s="517">
        <v>4936</v>
      </c>
      <c r="D50" s="517">
        <v>125854</v>
      </c>
      <c r="E50" s="518">
        <v>141742</v>
      </c>
      <c r="F50" s="517">
        <v>1589</v>
      </c>
      <c r="G50" s="519">
        <v>0.2</v>
      </c>
      <c r="H50" s="520">
        <v>143331.20000000001</v>
      </c>
      <c r="I50" s="521">
        <v>4048.6</v>
      </c>
      <c r="J50" s="522">
        <v>7.4689919316316526</v>
      </c>
      <c r="K50" s="509"/>
      <c r="L50" s="475"/>
      <c r="M50" s="475"/>
      <c r="N50" s="475"/>
      <c r="O50" s="474"/>
      <c r="P50" s="475"/>
      <c r="Q50" s="475"/>
      <c r="R50" s="475"/>
      <c r="S50" s="474"/>
      <c r="T50" s="476"/>
      <c r="U50" s="474"/>
      <c r="V50" s="495"/>
      <c r="W50" s="495"/>
      <c r="X50" s="495"/>
      <c r="Y50" s="495"/>
      <c r="Z50" s="495"/>
      <c r="AA50" s="495"/>
      <c r="AB50" s="474"/>
      <c r="AC50" s="474"/>
      <c r="AD50" s="474"/>
      <c r="AE50" s="474"/>
      <c r="AF50" s="474"/>
      <c r="AG50" s="474"/>
      <c r="AH50" s="474"/>
      <c r="AI50" s="474"/>
      <c r="AJ50" s="474"/>
      <c r="AK50" s="474"/>
      <c r="AL50" s="474"/>
      <c r="AM50" s="474"/>
      <c r="AN50" s="474"/>
      <c r="AO50" s="474"/>
      <c r="AP50" s="474"/>
      <c r="AQ50" s="474"/>
      <c r="AR50" s="474"/>
      <c r="AS50" s="474"/>
      <c r="AT50" s="474"/>
    </row>
    <row r="51" spans="1:46" s="477" customFormat="1" ht="17.25" hidden="1" x14ac:dyDescent="0.25">
      <c r="A51" s="502" t="s">
        <v>716</v>
      </c>
      <c r="B51" s="517">
        <v>11360</v>
      </c>
      <c r="C51" s="517">
        <v>4949</v>
      </c>
      <c r="D51" s="517">
        <v>125637</v>
      </c>
      <c r="E51" s="518">
        <v>141946</v>
      </c>
      <c r="F51" s="517">
        <v>1587</v>
      </c>
      <c r="G51" s="519">
        <v>0.2</v>
      </c>
      <c r="H51" s="520">
        <v>143533.20000000001</v>
      </c>
      <c r="I51" s="521">
        <v>4085.1</v>
      </c>
      <c r="J51" s="522">
        <v>7.4795181560000357</v>
      </c>
      <c r="K51" s="509"/>
      <c r="L51" s="475"/>
      <c r="M51" s="475"/>
      <c r="N51" s="475"/>
      <c r="O51" s="474"/>
      <c r="P51" s="475"/>
      <c r="Q51" s="475"/>
      <c r="R51" s="475"/>
      <c r="S51" s="474"/>
      <c r="T51" s="476"/>
      <c r="U51" s="474"/>
      <c r="V51" s="495"/>
      <c r="W51" s="495"/>
      <c r="X51" s="495"/>
      <c r="Y51" s="495"/>
      <c r="Z51" s="495"/>
      <c r="AA51" s="495"/>
      <c r="AB51" s="474"/>
      <c r="AC51" s="474"/>
      <c r="AD51" s="474"/>
      <c r="AE51" s="474"/>
      <c r="AF51" s="474"/>
      <c r="AG51" s="474"/>
      <c r="AH51" s="474"/>
      <c r="AI51" s="474"/>
      <c r="AJ51" s="474"/>
      <c r="AK51" s="474"/>
      <c r="AL51" s="474"/>
      <c r="AM51" s="474"/>
      <c r="AN51" s="474"/>
      <c r="AO51" s="474"/>
      <c r="AP51" s="474"/>
      <c r="AQ51" s="474"/>
      <c r="AR51" s="474"/>
      <c r="AS51" s="474"/>
      <c r="AT51" s="474"/>
    </row>
    <row r="52" spans="1:46" s="477" customFormat="1" ht="17.25" hidden="1" x14ac:dyDescent="0.25">
      <c r="A52" s="502" t="s">
        <v>717</v>
      </c>
      <c r="B52" s="517">
        <v>11417</v>
      </c>
      <c r="C52" s="517">
        <v>4991</v>
      </c>
      <c r="D52" s="517">
        <v>127691</v>
      </c>
      <c r="E52" s="518">
        <v>144099</v>
      </c>
      <c r="F52" s="517">
        <v>1605</v>
      </c>
      <c r="G52" s="519">
        <v>0.2</v>
      </c>
      <c r="H52" s="520">
        <v>145704.20000000001</v>
      </c>
      <c r="I52" s="521">
        <v>4101.2</v>
      </c>
      <c r="J52" s="522">
        <v>7.5926490129493409</v>
      </c>
      <c r="K52" s="509"/>
      <c r="L52" s="475"/>
      <c r="M52" s="475"/>
      <c r="N52" s="475"/>
      <c r="O52" s="474"/>
      <c r="P52" s="475"/>
      <c r="Q52" s="475"/>
      <c r="R52" s="475"/>
      <c r="S52" s="474"/>
      <c r="T52" s="476"/>
      <c r="U52" s="474"/>
      <c r="V52" s="495"/>
      <c r="W52" s="495"/>
      <c r="X52" s="495"/>
      <c r="Y52" s="495"/>
      <c r="Z52" s="495"/>
      <c r="AA52" s="495"/>
      <c r="AB52" s="474"/>
      <c r="AC52" s="474"/>
      <c r="AD52" s="474"/>
      <c r="AE52" s="474"/>
      <c r="AF52" s="474"/>
      <c r="AG52" s="474"/>
      <c r="AH52" s="474"/>
      <c r="AI52" s="474"/>
      <c r="AJ52" s="474"/>
      <c r="AK52" s="474"/>
      <c r="AL52" s="474"/>
      <c r="AM52" s="474"/>
      <c r="AN52" s="474"/>
      <c r="AO52" s="474"/>
      <c r="AP52" s="474"/>
      <c r="AQ52" s="474"/>
      <c r="AR52" s="474"/>
      <c r="AS52" s="474"/>
      <c r="AT52" s="474"/>
    </row>
    <row r="53" spans="1:46" s="477" customFormat="1" ht="17.25" hidden="1" x14ac:dyDescent="0.25">
      <c r="A53" s="502" t="s">
        <v>718</v>
      </c>
      <c r="B53" s="517">
        <v>11766</v>
      </c>
      <c r="C53" s="517">
        <v>4996</v>
      </c>
      <c r="D53" s="517">
        <v>131340</v>
      </c>
      <c r="E53" s="518">
        <v>148102</v>
      </c>
      <c r="F53" s="517">
        <v>1612</v>
      </c>
      <c r="G53" s="519">
        <v>0.1</v>
      </c>
      <c r="H53" s="520">
        <v>149714.1</v>
      </c>
      <c r="I53" s="521">
        <v>4175.3</v>
      </c>
      <c r="J53" s="522">
        <v>7.801604988666071</v>
      </c>
      <c r="K53" s="509"/>
      <c r="L53" s="475"/>
      <c r="M53" s="475"/>
      <c r="N53" s="475"/>
      <c r="O53" s="474"/>
      <c r="P53" s="475"/>
      <c r="Q53" s="475"/>
      <c r="R53" s="475"/>
      <c r="S53" s="474"/>
      <c r="T53" s="476"/>
      <c r="U53" s="474"/>
      <c r="V53" s="495"/>
      <c r="W53" s="495"/>
      <c r="X53" s="495"/>
      <c r="Y53" s="495"/>
      <c r="Z53" s="495"/>
      <c r="AA53" s="495"/>
      <c r="AB53" s="474"/>
      <c r="AC53" s="474"/>
      <c r="AD53" s="474"/>
      <c r="AE53" s="474"/>
      <c r="AF53" s="474"/>
      <c r="AG53" s="474"/>
      <c r="AH53" s="474"/>
      <c r="AI53" s="474"/>
      <c r="AJ53" s="474"/>
      <c r="AK53" s="474"/>
      <c r="AL53" s="474"/>
      <c r="AM53" s="474"/>
      <c r="AN53" s="474"/>
      <c r="AO53" s="474"/>
      <c r="AP53" s="474"/>
      <c r="AQ53" s="474"/>
      <c r="AR53" s="474"/>
      <c r="AS53" s="474"/>
      <c r="AT53" s="474"/>
    </row>
    <row r="54" spans="1:46" s="477" customFormat="1" ht="17.25" hidden="1" x14ac:dyDescent="0.25">
      <c r="A54" s="502" t="s">
        <v>719</v>
      </c>
      <c r="B54" s="517">
        <v>10932</v>
      </c>
      <c r="C54" s="517">
        <v>4973</v>
      </c>
      <c r="D54" s="517">
        <v>134123</v>
      </c>
      <c r="E54" s="518">
        <v>150028</v>
      </c>
      <c r="F54" s="517">
        <v>1599</v>
      </c>
      <c r="G54" s="519">
        <v>0.1</v>
      </c>
      <c r="H54" s="520">
        <v>151627.1</v>
      </c>
      <c r="I54" s="521">
        <v>4187.3</v>
      </c>
      <c r="J54" s="522">
        <v>7.9012914600359565</v>
      </c>
      <c r="K54" s="509"/>
      <c r="L54" s="475"/>
      <c r="M54" s="475"/>
      <c r="N54" s="475"/>
      <c r="O54" s="474"/>
      <c r="P54" s="475"/>
      <c r="Q54" s="475"/>
      <c r="R54" s="475"/>
      <c r="S54" s="474"/>
      <c r="T54" s="476"/>
      <c r="U54" s="474"/>
      <c r="V54" s="495"/>
      <c r="W54" s="495"/>
      <c r="X54" s="495"/>
      <c r="Y54" s="495"/>
      <c r="Z54" s="495"/>
      <c r="AA54" s="495"/>
      <c r="AB54" s="474"/>
      <c r="AC54" s="474"/>
      <c r="AD54" s="474"/>
      <c r="AE54" s="474"/>
      <c r="AF54" s="474"/>
      <c r="AG54" s="474"/>
      <c r="AH54" s="474"/>
      <c r="AI54" s="474"/>
      <c r="AJ54" s="474"/>
      <c r="AK54" s="474"/>
      <c r="AL54" s="474"/>
      <c r="AM54" s="474"/>
      <c r="AN54" s="474"/>
      <c r="AO54" s="474"/>
      <c r="AP54" s="474"/>
      <c r="AQ54" s="474"/>
      <c r="AR54" s="474"/>
      <c r="AS54" s="474"/>
      <c r="AT54" s="474"/>
    </row>
    <row r="55" spans="1:46" s="477" customFormat="1" ht="17.25" hidden="1" x14ac:dyDescent="0.25">
      <c r="A55" s="502" t="s">
        <v>720</v>
      </c>
      <c r="B55" s="517">
        <v>10887</v>
      </c>
      <c r="C55" s="517">
        <v>4978</v>
      </c>
      <c r="D55" s="517">
        <v>135437</v>
      </c>
      <c r="E55" s="518">
        <v>151302</v>
      </c>
      <c r="F55" s="517">
        <v>1600</v>
      </c>
      <c r="G55" s="519">
        <v>0.1</v>
      </c>
      <c r="H55" s="520">
        <v>152902.1</v>
      </c>
      <c r="I55" s="521">
        <v>4260.4524543937232</v>
      </c>
      <c r="J55" s="522">
        <v>7.9677317376086716</v>
      </c>
      <c r="K55" s="509"/>
      <c r="L55" s="475"/>
      <c r="M55" s="475"/>
      <c r="N55" s="475"/>
      <c r="O55" s="474"/>
      <c r="P55" s="475"/>
      <c r="Q55" s="475"/>
      <c r="R55" s="475"/>
      <c r="S55" s="474"/>
      <c r="T55" s="476"/>
      <c r="U55" s="474"/>
      <c r="V55" s="495"/>
      <c r="W55" s="495"/>
      <c r="X55" s="495"/>
      <c r="Y55" s="495"/>
      <c r="Z55" s="495"/>
      <c r="AA55" s="495"/>
      <c r="AB55" s="474"/>
      <c r="AC55" s="474"/>
      <c r="AD55" s="474"/>
      <c r="AE55" s="474"/>
      <c r="AF55" s="474"/>
      <c r="AG55" s="474"/>
      <c r="AH55" s="474"/>
      <c r="AI55" s="474"/>
      <c r="AJ55" s="474"/>
      <c r="AK55" s="474"/>
      <c r="AL55" s="474"/>
      <c r="AM55" s="474"/>
      <c r="AN55" s="474"/>
      <c r="AO55" s="474"/>
      <c r="AP55" s="474"/>
      <c r="AQ55" s="474"/>
      <c r="AR55" s="474"/>
      <c r="AS55" s="474"/>
      <c r="AT55" s="474"/>
    </row>
    <row r="56" spans="1:46" s="477" customFormat="1" ht="20.100000000000001" hidden="1" customHeight="1" x14ac:dyDescent="0.25">
      <c r="A56" s="523" t="s">
        <v>721</v>
      </c>
      <c r="B56" s="524">
        <v>11445</v>
      </c>
      <c r="C56" s="524">
        <v>4978</v>
      </c>
      <c r="D56" s="524">
        <v>136942</v>
      </c>
      <c r="E56" s="525">
        <v>153365</v>
      </c>
      <c r="F56" s="524">
        <v>1604</v>
      </c>
      <c r="G56" s="526">
        <v>0.1</v>
      </c>
      <c r="H56" s="527">
        <v>154969.1</v>
      </c>
      <c r="I56" s="528">
        <v>4303.6000000000004</v>
      </c>
      <c r="J56" s="529">
        <v>8.1001006180825073</v>
      </c>
      <c r="K56" s="509"/>
      <c r="L56" s="475"/>
      <c r="M56" s="475"/>
      <c r="N56" s="475"/>
      <c r="O56" s="475"/>
      <c r="P56" s="530"/>
      <c r="Q56" s="475"/>
      <c r="R56" s="475"/>
      <c r="S56" s="474"/>
      <c r="T56" s="476"/>
      <c r="U56" s="474"/>
      <c r="V56" s="495"/>
      <c r="W56" s="495"/>
      <c r="X56" s="495"/>
      <c r="Y56" s="495"/>
      <c r="Z56" s="495"/>
      <c r="AA56" s="495"/>
      <c r="AB56" s="474"/>
      <c r="AC56" s="474"/>
      <c r="AD56" s="474"/>
      <c r="AE56" s="474"/>
      <c r="AF56" s="474"/>
      <c r="AG56" s="474"/>
      <c r="AH56" s="474"/>
      <c r="AI56" s="474"/>
      <c r="AJ56" s="474"/>
      <c r="AK56" s="474"/>
      <c r="AL56" s="474"/>
      <c r="AM56" s="474"/>
      <c r="AN56" s="474"/>
      <c r="AO56" s="474"/>
      <c r="AP56" s="474"/>
      <c r="AQ56" s="474"/>
      <c r="AR56" s="474"/>
      <c r="AS56" s="474"/>
      <c r="AT56" s="474"/>
    </row>
    <row r="57" spans="1:46" s="477" customFormat="1" ht="20.100000000000001" hidden="1" customHeight="1" x14ac:dyDescent="0.25">
      <c r="A57" s="531" t="s">
        <v>722</v>
      </c>
      <c r="B57" s="517">
        <v>14002</v>
      </c>
      <c r="C57" s="517">
        <v>4462</v>
      </c>
      <c r="D57" s="517">
        <v>137586</v>
      </c>
      <c r="E57" s="518">
        <v>156050</v>
      </c>
      <c r="F57" s="517">
        <v>2095</v>
      </c>
      <c r="G57" s="519">
        <v>0.1</v>
      </c>
      <c r="H57" s="520">
        <v>158145.1</v>
      </c>
      <c r="I57" s="521">
        <v>4422.6494770401032</v>
      </c>
      <c r="J57" s="522">
        <v>8.2661073869353299</v>
      </c>
      <c r="K57" s="509"/>
      <c r="L57" s="475"/>
      <c r="M57" s="475"/>
      <c r="N57" s="475"/>
      <c r="O57" s="475"/>
      <c r="P57" s="530"/>
      <c r="Q57" s="475"/>
      <c r="R57" s="475"/>
      <c r="S57" s="474"/>
      <c r="T57" s="476"/>
      <c r="U57" s="474"/>
      <c r="V57" s="495"/>
      <c r="W57" s="495"/>
      <c r="X57" s="495"/>
      <c r="Y57" s="495"/>
      <c r="Z57" s="495"/>
      <c r="AA57" s="495"/>
      <c r="AB57" s="474"/>
      <c r="AC57" s="474"/>
      <c r="AD57" s="474"/>
      <c r="AE57" s="474"/>
      <c r="AF57" s="474"/>
      <c r="AG57" s="474"/>
      <c r="AH57" s="474"/>
      <c r="AI57" s="474"/>
      <c r="AJ57" s="474"/>
      <c r="AK57" s="474"/>
      <c r="AL57" s="474"/>
      <c r="AM57" s="474"/>
      <c r="AN57" s="474"/>
      <c r="AO57" s="474"/>
      <c r="AP57" s="474"/>
      <c r="AQ57" s="474"/>
      <c r="AR57" s="474"/>
      <c r="AS57" s="474"/>
      <c r="AT57" s="474"/>
    </row>
    <row r="58" spans="1:46" s="477" customFormat="1" ht="20.100000000000001" hidden="1" customHeight="1" x14ac:dyDescent="0.25">
      <c r="A58" s="531" t="s">
        <v>723</v>
      </c>
      <c r="B58" s="517">
        <v>13829</v>
      </c>
      <c r="C58" s="517">
        <v>4473</v>
      </c>
      <c r="D58" s="517">
        <v>138758</v>
      </c>
      <c r="E58" s="518">
        <v>157060</v>
      </c>
      <c r="F58" s="517">
        <v>2115</v>
      </c>
      <c r="G58" s="519">
        <v>0.1</v>
      </c>
      <c r="H58" s="520">
        <v>159175.1</v>
      </c>
      <c r="I58" s="521">
        <v>4497.7931369667922</v>
      </c>
      <c r="J58" s="522">
        <v>8.3199445947182049</v>
      </c>
      <c r="K58" s="509"/>
      <c r="L58" s="475"/>
      <c r="M58" s="475"/>
      <c r="N58" s="475"/>
      <c r="O58" s="475"/>
      <c r="P58" s="530"/>
      <c r="Q58" s="475"/>
      <c r="R58" s="475"/>
      <c r="S58" s="474"/>
      <c r="T58" s="476"/>
      <c r="U58" s="474"/>
      <c r="V58" s="495"/>
      <c r="W58" s="495"/>
      <c r="X58" s="495"/>
      <c r="Y58" s="495"/>
      <c r="Z58" s="495"/>
      <c r="AA58" s="495"/>
      <c r="AB58" s="474"/>
      <c r="AC58" s="474"/>
      <c r="AD58" s="474"/>
      <c r="AE58" s="474"/>
      <c r="AF58" s="474"/>
      <c r="AG58" s="474"/>
      <c r="AH58" s="474"/>
      <c r="AI58" s="474"/>
      <c r="AJ58" s="474"/>
      <c r="AK58" s="474"/>
      <c r="AL58" s="474"/>
      <c r="AM58" s="474"/>
      <c r="AN58" s="474"/>
      <c r="AO58" s="474"/>
      <c r="AP58" s="474"/>
      <c r="AQ58" s="474"/>
      <c r="AR58" s="474"/>
      <c r="AS58" s="474"/>
      <c r="AT58" s="474"/>
    </row>
    <row r="59" spans="1:46" s="477" customFormat="1" ht="20.100000000000001" hidden="1" customHeight="1" x14ac:dyDescent="0.25">
      <c r="A59" s="531" t="s">
        <v>724</v>
      </c>
      <c r="B59" s="517">
        <v>14168</v>
      </c>
      <c r="C59" s="517">
        <v>4444</v>
      </c>
      <c r="D59" s="517">
        <v>137793</v>
      </c>
      <c r="E59" s="518">
        <v>156405</v>
      </c>
      <c r="F59" s="517">
        <v>2046</v>
      </c>
      <c r="G59" s="519">
        <v>0.2</v>
      </c>
      <c r="H59" s="520">
        <v>158451.20000000001</v>
      </c>
      <c r="I59" s="521">
        <v>4529</v>
      </c>
      <c r="J59" s="522">
        <v>8.2821069687822604</v>
      </c>
      <c r="K59" s="509"/>
      <c r="L59" s="475"/>
      <c r="M59" s="475"/>
      <c r="N59" s="475"/>
      <c r="O59" s="475"/>
      <c r="P59" s="530"/>
      <c r="Q59" s="475"/>
      <c r="R59" s="475"/>
      <c r="S59" s="474"/>
      <c r="T59" s="476"/>
      <c r="U59" s="474"/>
      <c r="V59" s="495"/>
      <c r="W59" s="495"/>
      <c r="X59" s="495"/>
      <c r="Y59" s="495"/>
      <c r="Z59" s="495"/>
      <c r="AA59" s="495"/>
      <c r="AB59" s="474"/>
      <c r="AC59" s="474"/>
      <c r="AD59" s="474"/>
      <c r="AE59" s="474"/>
      <c r="AF59" s="474"/>
      <c r="AG59" s="474"/>
      <c r="AH59" s="474"/>
      <c r="AI59" s="474"/>
      <c r="AJ59" s="474"/>
      <c r="AK59" s="474"/>
      <c r="AL59" s="474"/>
      <c r="AM59" s="474"/>
      <c r="AN59" s="474"/>
      <c r="AO59" s="474"/>
      <c r="AP59" s="474"/>
      <c r="AQ59" s="474"/>
      <c r="AR59" s="474"/>
      <c r="AS59" s="474"/>
      <c r="AT59" s="474"/>
    </row>
    <row r="60" spans="1:46" s="477" customFormat="1" ht="20.100000000000001" hidden="1" customHeight="1" x14ac:dyDescent="0.25">
      <c r="A60" s="531" t="s">
        <v>725</v>
      </c>
      <c r="B60" s="517">
        <v>13626</v>
      </c>
      <c r="C60" s="517">
        <v>4475</v>
      </c>
      <c r="D60" s="517">
        <v>141540</v>
      </c>
      <c r="E60" s="518">
        <v>159641</v>
      </c>
      <c r="F60" s="517">
        <v>2050</v>
      </c>
      <c r="G60" s="519">
        <v>0.1</v>
      </c>
      <c r="H60" s="520">
        <v>161691.1</v>
      </c>
      <c r="I60" s="521">
        <v>4565.1000000000004</v>
      </c>
      <c r="J60" s="522">
        <v>8.4514537352829713</v>
      </c>
      <c r="K60" s="509"/>
      <c r="L60" s="475"/>
      <c r="M60" s="475"/>
      <c r="N60" s="475"/>
      <c r="O60" s="475"/>
      <c r="P60" s="530"/>
      <c r="Q60" s="475"/>
      <c r="R60" s="475"/>
      <c r="S60" s="474"/>
      <c r="T60" s="476"/>
      <c r="U60" s="474"/>
      <c r="V60" s="495"/>
      <c r="W60" s="495"/>
      <c r="X60" s="495"/>
      <c r="Y60" s="495"/>
      <c r="Z60" s="495"/>
      <c r="AA60" s="495"/>
      <c r="AB60" s="474"/>
      <c r="AC60" s="474"/>
      <c r="AD60" s="474"/>
      <c r="AE60" s="474"/>
      <c r="AF60" s="474"/>
      <c r="AG60" s="474"/>
      <c r="AH60" s="474"/>
      <c r="AI60" s="474"/>
      <c r="AJ60" s="474"/>
      <c r="AK60" s="474"/>
      <c r="AL60" s="474"/>
      <c r="AM60" s="474"/>
      <c r="AN60" s="474"/>
      <c r="AO60" s="474"/>
      <c r="AP60" s="474"/>
      <c r="AQ60" s="474"/>
      <c r="AR60" s="474"/>
      <c r="AS60" s="474"/>
      <c r="AT60" s="474"/>
    </row>
    <row r="61" spans="1:46" s="477" customFormat="1" ht="20.100000000000001" hidden="1" customHeight="1" x14ac:dyDescent="0.25">
      <c r="A61" s="531" t="s">
        <v>726</v>
      </c>
      <c r="B61" s="517">
        <v>17216</v>
      </c>
      <c r="C61" s="517">
        <v>4460</v>
      </c>
      <c r="D61" s="517">
        <v>144962</v>
      </c>
      <c r="E61" s="518">
        <v>166638</v>
      </c>
      <c r="F61" s="517">
        <v>2041</v>
      </c>
      <c r="G61" s="519">
        <v>0.1</v>
      </c>
      <c r="H61" s="520">
        <v>168679.1</v>
      </c>
      <c r="I61" s="521">
        <v>4745</v>
      </c>
      <c r="J61" s="522">
        <v>8.8167104420661992</v>
      </c>
      <c r="K61" s="509"/>
      <c r="L61" s="475"/>
      <c r="M61" s="475"/>
      <c r="N61" s="475"/>
      <c r="O61" s="475"/>
      <c r="P61" s="530"/>
      <c r="Q61" s="475"/>
      <c r="R61" s="475"/>
      <c r="S61" s="474"/>
      <c r="T61" s="476"/>
      <c r="U61" s="474"/>
      <c r="V61" s="495"/>
      <c r="W61" s="495"/>
      <c r="X61" s="495"/>
      <c r="Y61" s="495"/>
      <c r="Z61" s="495"/>
      <c r="AA61" s="495"/>
      <c r="AB61" s="474"/>
      <c r="AC61" s="474"/>
      <c r="AD61" s="474"/>
      <c r="AE61" s="474"/>
      <c r="AF61" s="474"/>
      <c r="AG61" s="474"/>
      <c r="AH61" s="474"/>
      <c r="AI61" s="474"/>
      <c r="AJ61" s="474"/>
      <c r="AK61" s="474"/>
      <c r="AL61" s="474"/>
      <c r="AM61" s="474"/>
      <c r="AN61" s="474"/>
      <c r="AO61" s="474"/>
      <c r="AP61" s="474"/>
      <c r="AQ61" s="474"/>
      <c r="AR61" s="474"/>
      <c r="AS61" s="474"/>
      <c r="AT61" s="474"/>
    </row>
    <row r="62" spans="1:46" s="477" customFormat="1" ht="20.100000000000001" hidden="1" customHeight="1" x14ac:dyDescent="0.25">
      <c r="A62" s="531" t="s">
        <v>727</v>
      </c>
      <c r="B62" s="517">
        <v>17352</v>
      </c>
      <c r="C62" s="517">
        <v>4429</v>
      </c>
      <c r="D62" s="517">
        <v>144953</v>
      </c>
      <c r="E62" s="518">
        <v>166734</v>
      </c>
      <c r="F62" s="517">
        <v>2018</v>
      </c>
      <c r="G62" s="519">
        <v>0.1</v>
      </c>
      <c r="H62" s="520">
        <v>168752.1</v>
      </c>
      <c r="I62" s="521">
        <v>4770.7</v>
      </c>
      <c r="J62" s="522">
        <v>8.820526088831393</v>
      </c>
      <c r="K62" s="509"/>
      <c r="L62" s="475"/>
      <c r="M62" s="475"/>
      <c r="N62" s="475"/>
      <c r="O62" s="475"/>
      <c r="P62" s="530"/>
      <c r="Q62" s="475"/>
      <c r="R62" s="475"/>
      <c r="S62" s="474"/>
      <c r="T62" s="476"/>
      <c r="U62" s="474"/>
      <c r="V62" s="495"/>
      <c r="W62" s="495"/>
      <c r="X62" s="495"/>
      <c r="Y62" s="495"/>
      <c r="Z62" s="495"/>
      <c r="AA62" s="495"/>
      <c r="AB62" s="474"/>
      <c r="AC62" s="474"/>
      <c r="AD62" s="474"/>
      <c r="AE62" s="474"/>
      <c r="AF62" s="474"/>
      <c r="AG62" s="474"/>
      <c r="AH62" s="474"/>
      <c r="AI62" s="474"/>
      <c r="AJ62" s="474"/>
      <c r="AK62" s="474"/>
      <c r="AL62" s="474"/>
      <c r="AM62" s="474"/>
      <c r="AN62" s="474"/>
      <c r="AO62" s="474"/>
      <c r="AP62" s="474"/>
      <c r="AQ62" s="474"/>
      <c r="AR62" s="474"/>
      <c r="AS62" s="474"/>
      <c r="AT62" s="474"/>
    </row>
    <row r="63" spans="1:46" s="477" customFormat="1" ht="20.100000000000001" hidden="1" customHeight="1" x14ac:dyDescent="0.25">
      <c r="A63" s="531" t="s">
        <v>728</v>
      </c>
      <c r="B63" s="517">
        <v>17030</v>
      </c>
      <c r="C63" s="517">
        <v>4423</v>
      </c>
      <c r="D63" s="517">
        <v>144771</v>
      </c>
      <c r="E63" s="518">
        <v>166224</v>
      </c>
      <c r="F63" s="517">
        <v>2012</v>
      </c>
      <c r="G63" s="519">
        <v>0.1</v>
      </c>
      <c r="H63" s="520">
        <v>168236.1</v>
      </c>
      <c r="I63" s="521">
        <v>4772.6000000000004</v>
      </c>
      <c r="J63" s="522">
        <v>8.7935552158061867</v>
      </c>
      <c r="K63" s="509"/>
      <c r="L63" s="475"/>
      <c r="M63" s="475"/>
      <c r="N63" s="475"/>
      <c r="O63" s="475"/>
      <c r="P63" s="530"/>
      <c r="Q63" s="475"/>
      <c r="R63" s="475"/>
      <c r="S63" s="474"/>
      <c r="T63" s="476"/>
      <c r="U63" s="474"/>
      <c r="V63" s="495"/>
      <c r="W63" s="495"/>
      <c r="X63" s="495"/>
      <c r="Y63" s="495"/>
      <c r="Z63" s="495"/>
      <c r="AA63" s="495"/>
      <c r="AB63" s="474"/>
      <c r="AC63" s="474"/>
      <c r="AD63" s="474"/>
      <c r="AE63" s="474"/>
      <c r="AF63" s="474"/>
      <c r="AG63" s="474"/>
      <c r="AH63" s="474"/>
      <c r="AI63" s="474"/>
      <c r="AJ63" s="474"/>
      <c r="AK63" s="474"/>
      <c r="AL63" s="474"/>
      <c r="AM63" s="474"/>
      <c r="AN63" s="474"/>
      <c r="AO63" s="474"/>
      <c r="AP63" s="474"/>
      <c r="AQ63" s="474"/>
      <c r="AR63" s="474"/>
      <c r="AS63" s="474"/>
      <c r="AT63" s="474"/>
    </row>
    <row r="64" spans="1:46" s="477" customFormat="1" ht="20.100000000000001" hidden="1" customHeight="1" x14ac:dyDescent="0.25">
      <c r="A64" s="531" t="s">
        <v>729</v>
      </c>
      <c r="B64" s="517">
        <v>17263</v>
      </c>
      <c r="C64" s="517">
        <v>4449</v>
      </c>
      <c r="D64" s="517">
        <v>147828</v>
      </c>
      <c r="E64" s="518">
        <v>169540</v>
      </c>
      <c r="F64" s="517">
        <v>2023</v>
      </c>
      <c r="G64" s="519">
        <v>0.1</v>
      </c>
      <c r="H64" s="520">
        <v>171563.1</v>
      </c>
      <c r="I64" s="521">
        <v>4845.1000000000004</v>
      </c>
      <c r="J64" s="522">
        <v>8.9674546238582469</v>
      </c>
      <c r="K64" s="509"/>
      <c r="L64" s="475"/>
      <c r="M64" s="475"/>
      <c r="N64" s="475"/>
      <c r="O64" s="475"/>
      <c r="P64" s="530"/>
      <c r="Q64" s="475"/>
      <c r="R64" s="475"/>
      <c r="S64" s="474"/>
      <c r="T64" s="476"/>
      <c r="U64" s="474"/>
      <c r="V64" s="495"/>
      <c r="W64" s="495"/>
      <c r="X64" s="495"/>
      <c r="Y64" s="495"/>
      <c r="Z64" s="495"/>
      <c r="AA64" s="495"/>
      <c r="AB64" s="474"/>
      <c r="AC64" s="474"/>
      <c r="AD64" s="474"/>
      <c r="AE64" s="474"/>
      <c r="AF64" s="474"/>
      <c r="AG64" s="474"/>
      <c r="AH64" s="474"/>
      <c r="AI64" s="474"/>
      <c r="AJ64" s="474"/>
      <c r="AK64" s="474"/>
      <c r="AL64" s="474"/>
      <c r="AM64" s="474"/>
      <c r="AN64" s="474"/>
      <c r="AO64" s="474"/>
      <c r="AP64" s="474"/>
      <c r="AQ64" s="474"/>
      <c r="AR64" s="474"/>
      <c r="AS64" s="474"/>
      <c r="AT64" s="474"/>
    </row>
    <row r="65" spans="1:46" s="477" customFormat="1" ht="20.100000000000001" hidden="1" customHeight="1" x14ac:dyDescent="0.25">
      <c r="A65" s="531" t="s">
        <v>730</v>
      </c>
      <c r="B65" s="517">
        <v>18280</v>
      </c>
      <c r="C65" s="517">
        <v>4425</v>
      </c>
      <c r="D65" s="517">
        <v>148355</v>
      </c>
      <c r="E65" s="518">
        <v>171060</v>
      </c>
      <c r="F65" s="517">
        <v>1489</v>
      </c>
      <c r="G65" s="519">
        <v>0.2</v>
      </c>
      <c r="H65" s="520">
        <v>172549.2</v>
      </c>
      <c r="I65" s="521">
        <v>4807.4021241265564</v>
      </c>
      <c r="J65" s="522">
        <v>9.0189971762603012</v>
      </c>
      <c r="K65" s="509"/>
      <c r="L65" s="475"/>
      <c r="M65" s="475"/>
      <c r="N65" s="475"/>
      <c r="O65" s="475"/>
      <c r="P65" s="530"/>
      <c r="Q65" s="475"/>
      <c r="R65" s="475"/>
      <c r="S65" s="474"/>
      <c r="T65" s="476"/>
      <c r="U65" s="474"/>
      <c r="V65" s="495"/>
      <c r="W65" s="495"/>
      <c r="X65" s="495"/>
      <c r="Y65" s="495"/>
      <c r="Z65" s="495"/>
      <c r="AA65" s="495"/>
      <c r="AB65" s="474"/>
      <c r="AC65" s="474"/>
      <c r="AD65" s="474"/>
      <c r="AE65" s="474"/>
      <c r="AF65" s="474"/>
      <c r="AG65" s="474"/>
      <c r="AH65" s="474"/>
      <c r="AI65" s="474"/>
      <c r="AJ65" s="474"/>
      <c r="AK65" s="474"/>
      <c r="AL65" s="474"/>
      <c r="AM65" s="474"/>
      <c r="AN65" s="474"/>
      <c r="AO65" s="474"/>
      <c r="AP65" s="474"/>
      <c r="AQ65" s="474"/>
      <c r="AR65" s="474"/>
      <c r="AS65" s="474"/>
      <c r="AT65" s="474"/>
    </row>
    <row r="66" spans="1:46" s="477" customFormat="1" ht="20.100000000000001" hidden="1" customHeight="1" x14ac:dyDescent="0.25">
      <c r="A66" s="531" t="s">
        <v>731</v>
      </c>
      <c r="B66" s="517">
        <v>17104</v>
      </c>
      <c r="C66" s="517">
        <v>4374</v>
      </c>
      <c r="D66" s="517">
        <v>152085</v>
      </c>
      <c r="E66" s="518">
        <v>173563</v>
      </c>
      <c r="F66" s="517">
        <v>1471</v>
      </c>
      <c r="G66" s="519">
        <v>0.1</v>
      </c>
      <c r="H66" s="520">
        <v>175034.1</v>
      </c>
      <c r="I66" s="521">
        <v>4862.6121308260108</v>
      </c>
      <c r="J66" s="522">
        <v>9.1488807871731552</v>
      </c>
      <c r="K66" s="509"/>
      <c r="L66" s="475"/>
      <c r="M66" s="475"/>
      <c r="N66" s="475"/>
      <c r="O66" s="475"/>
      <c r="P66" s="530"/>
      <c r="Q66" s="475"/>
      <c r="R66" s="475"/>
      <c r="S66" s="474"/>
      <c r="T66" s="476"/>
      <c r="U66" s="474"/>
      <c r="V66" s="495"/>
      <c r="W66" s="495"/>
      <c r="X66" s="495"/>
      <c r="Y66" s="495"/>
      <c r="Z66" s="495"/>
      <c r="AA66" s="495"/>
      <c r="AB66" s="474"/>
      <c r="AC66" s="474"/>
      <c r="AD66" s="474"/>
      <c r="AE66" s="474"/>
      <c r="AF66" s="474"/>
      <c r="AG66" s="474"/>
      <c r="AH66" s="474"/>
      <c r="AI66" s="474"/>
      <c r="AJ66" s="474"/>
      <c r="AK66" s="474"/>
      <c r="AL66" s="474"/>
      <c r="AM66" s="474"/>
      <c r="AN66" s="474"/>
      <c r="AO66" s="474"/>
      <c r="AP66" s="474"/>
      <c r="AQ66" s="474"/>
      <c r="AR66" s="474"/>
      <c r="AS66" s="474"/>
      <c r="AT66" s="474"/>
    </row>
    <row r="67" spans="1:46" s="477" customFormat="1" ht="20.100000000000001" hidden="1" customHeight="1" thickBot="1" x14ac:dyDescent="0.3">
      <c r="A67" s="532" t="s">
        <v>732</v>
      </c>
      <c r="B67" s="533">
        <v>16675</v>
      </c>
      <c r="C67" s="533">
        <v>4338</v>
      </c>
      <c r="D67" s="533">
        <v>156390</v>
      </c>
      <c r="E67" s="534">
        <v>177403</v>
      </c>
      <c r="F67" s="533">
        <v>1455</v>
      </c>
      <c r="G67" s="535">
        <v>0.1</v>
      </c>
      <c r="H67" s="536">
        <v>178858.1</v>
      </c>
      <c r="I67" s="537">
        <v>4966.8999999999996</v>
      </c>
      <c r="J67" s="538">
        <v>9.3487579547087947</v>
      </c>
      <c r="K67" s="509"/>
      <c r="L67" s="475"/>
      <c r="M67" s="475"/>
      <c r="N67" s="475"/>
      <c r="O67" s="475"/>
      <c r="P67" s="530"/>
      <c r="Q67" s="475"/>
      <c r="R67" s="475"/>
      <c r="S67" s="474"/>
      <c r="T67" s="476"/>
      <c r="U67" s="474"/>
      <c r="V67" s="495"/>
      <c r="W67" s="495"/>
      <c r="X67" s="495"/>
      <c r="Y67" s="495"/>
      <c r="Z67" s="495"/>
      <c r="AA67" s="495"/>
      <c r="AB67" s="474"/>
      <c r="AC67" s="474"/>
      <c r="AD67" s="474"/>
      <c r="AE67" s="474"/>
      <c r="AF67" s="474"/>
      <c r="AG67" s="474"/>
      <c r="AH67" s="474"/>
      <c r="AI67" s="474"/>
      <c r="AJ67" s="474"/>
      <c r="AK67" s="474"/>
      <c r="AL67" s="474"/>
      <c r="AM67" s="474"/>
      <c r="AN67" s="474"/>
      <c r="AO67" s="474"/>
      <c r="AP67" s="474"/>
      <c r="AQ67" s="474"/>
      <c r="AR67" s="474"/>
      <c r="AS67" s="474"/>
      <c r="AT67" s="474"/>
    </row>
    <row r="68" spans="1:46" s="477" customFormat="1" ht="20.100000000000001" hidden="1" customHeight="1" x14ac:dyDescent="0.25">
      <c r="A68" s="531" t="s">
        <v>733</v>
      </c>
      <c r="B68" s="517">
        <v>17082</v>
      </c>
      <c r="C68" s="517">
        <v>4338</v>
      </c>
      <c r="D68" s="517">
        <v>152678</v>
      </c>
      <c r="E68" s="518">
        <v>174098</v>
      </c>
      <c r="F68" s="517">
        <v>1455</v>
      </c>
      <c r="G68" s="519">
        <v>0.1</v>
      </c>
      <c r="H68" s="520">
        <v>175553.1</v>
      </c>
      <c r="I68" s="521">
        <v>4925.5</v>
      </c>
      <c r="J68" s="539">
        <v>8.5339398996977973</v>
      </c>
      <c r="K68" s="509"/>
      <c r="L68" s="475"/>
      <c r="M68" s="475"/>
      <c r="N68" s="475"/>
      <c r="O68" s="475"/>
      <c r="P68" s="530"/>
      <c r="Q68" s="475"/>
      <c r="R68" s="475"/>
      <c r="S68" s="474"/>
      <c r="T68" s="476"/>
      <c r="U68" s="474"/>
      <c r="V68" s="495"/>
      <c r="W68" s="495"/>
      <c r="X68" s="495"/>
      <c r="Y68" s="495"/>
      <c r="Z68" s="495"/>
      <c r="AA68" s="495"/>
      <c r="AB68" s="474"/>
      <c r="AC68" s="474"/>
      <c r="AD68" s="474"/>
      <c r="AE68" s="474"/>
      <c r="AF68" s="474"/>
      <c r="AG68" s="474"/>
      <c r="AH68" s="474"/>
      <c r="AI68" s="474"/>
      <c r="AJ68" s="474"/>
      <c r="AK68" s="474"/>
      <c r="AL68" s="474"/>
      <c r="AM68" s="474"/>
      <c r="AN68" s="474"/>
      <c r="AO68" s="474"/>
      <c r="AP68" s="474"/>
      <c r="AQ68" s="474"/>
      <c r="AR68" s="474"/>
      <c r="AS68" s="474"/>
      <c r="AT68" s="474"/>
    </row>
    <row r="69" spans="1:46" s="477" customFormat="1" ht="20.100000000000001" hidden="1" customHeight="1" x14ac:dyDescent="0.25">
      <c r="A69" s="531" t="s">
        <v>734</v>
      </c>
      <c r="B69" s="517">
        <v>17793</v>
      </c>
      <c r="C69" s="517">
        <v>4326</v>
      </c>
      <c r="D69" s="517">
        <v>152521</v>
      </c>
      <c r="E69" s="518">
        <v>174640</v>
      </c>
      <c r="F69" s="517">
        <v>1206</v>
      </c>
      <c r="G69" s="519">
        <v>0.2</v>
      </c>
      <c r="H69" s="520">
        <v>175846.2</v>
      </c>
      <c r="I69" s="521">
        <v>4943.7</v>
      </c>
      <c r="J69" s="539">
        <v>8.5481879977638613</v>
      </c>
      <c r="K69" s="509"/>
      <c r="L69" s="475"/>
      <c r="M69" s="475"/>
      <c r="N69" s="475"/>
      <c r="O69" s="475"/>
      <c r="P69" s="530"/>
      <c r="Q69" s="475"/>
      <c r="R69" s="475"/>
      <c r="S69" s="474"/>
      <c r="T69" s="476"/>
      <c r="U69" s="474"/>
      <c r="V69" s="495"/>
      <c r="W69" s="495"/>
      <c r="X69" s="495"/>
      <c r="Y69" s="495"/>
      <c r="Z69" s="495"/>
      <c r="AA69" s="495"/>
      <c r="AB69" s="474"/>
      <c r="AC69" s="474"/>
      <c r="AD69" s="474"/>
      <c r="AE69" s="474"/>
      <c r="AF69" s="474"/>
      <c r="AG69" s="474"/>
      <c r="AH69" s="474"/>
      <c r="AI69" s="474"/>
      <c r="AJ69" s="474"/>
      <c r="AK69" s="474"/>
      <c r="AL69" s="474"/>
      <c r="AM69" s="474"/>
      <c r="AN69" s="474"/>
      <c r="AO69" s="474"/>
      <c r="AP69" s="474"/>
      <c r="AQ69" s="474"/>
      <c r="AR69" s="474"/>
      <c r="AS69" s="474"/>
      <c r="AT69" s="474"/>
    </row>
    <row r="70" spans="1:46" s="477" customFormat="1" ht="20.100000000000001" hidden="1" customHeight="1" x14ac:dyDescent="0.25">
      <c r="A70" s="531" t="s">
        <v>735</v>
      </c>
      <c r="B70" s="517">
        <v>17530</v>
      </c>
      <c r="C70" s="517">
        <v>4315</v>
      </c>
      <c r="D70" s="517">
        <v>153525</v>
      </c>
      <c r="E70" s="518">
        <v>175370</v>
      </c>
      <c r="F70" s="517">
        <v>1200</v>
      </c>
      <c r="G70" s="519">
        <v>0.1</v>
      </c>
      <c r="H70" s="520">
        <v>176570.1</v>
      </c>
      <c r="I70" s="521">
        <v>5001.8999999999996</v>
      </c>
      <c r="J70" s="539">
        <v>8.5833777922365133</v>
      </c>
      <c r="K70" s="509"/>
      <c r="L70" s="475"/>
      <c r="M70" s="475"/>
      <c r="N70" s="475"/>
      <c r="O70" s="475"/>
      <c r="P70" s="530"/>
      <c r="Q70" s="475"/>
      <c r="R70" s="475"/>
      <c r="S70" s="474"/>
      <c r="T70" s="476"/>
      <c r="U70" s="474"/>
      <c r="V70" s="495"/>
      <c r="W70" s="495"/>
      <c r="X70" s="495"/>
      <c r="Y70" s="495"/>
      <c r="Z70" s="495"/>
      <c r="AA70" s="495"/>
      <c r="AB70" s="474"/>
      <c r="AC70" s="474"/>
      <c r="AD70" s="474"/>
      <c r="AE70" s="474"/>
      <c r="AF70" s="474"/>
      <c r="AG70" s="474"/>
      <c r="AH70" s="474"/>
      <c r="AI70" s="474"/>
      <c r="AJ70" s="474"/>
      <c r="AK70" s="474"/>
      <c r="AL70" s="474"/>
      <c r="AM70" s="474"/>
      <c r="AN70" s="474"/>
      <c r="AO70" s="474"/>
      <c r="AP70" s="474"/>
      <c r="AQ70" s="474"/>
      <c r="AR70" s="474"/>
      <c r="AS70" s="474"/>
      <c r="AT70" s="474"/>
    </row>
    <row r="71" spans="1:46" s="477" customFormat="1" ht="20.100000000000001" hidden="1" customHeight="1" x14ac:dyDescent="0.25">
      <c r="A71" s="531" t="s">
        <v>736</v>
      </c>
      <c r="B71" s="517">
        <v>17706</v>
      </c>
      <c r="C71" s="517">
        <v>4307</v>
      </c>
      <c r="D71" s="517">
        <v>156854</v>
      </c>
      <c r="E71" s="518">
        <v>178867</v>
      </c>
      <c r="F71" s="517">
        <v>1207</v>
      </c>
      <c r="G71" s="540">
        <v>0.03</v>
      </c>
      <c r="H71" s="520">
        <v>180074</v>
      </c>
      <c r="I71" s="521">
        <v>5144.8999999999996</v>
      </c>
      <c r="J71" s="539">
        <v>8.7537101282539478</v>
      </c>
      <c r="K71" s="509"/>
      <c r="L71" s="475"/>
      <c r="M71" s="475"/>
      <c r="N71" s="475"/>
      <c r="O71" s="475"/>
      <c r="P71" s="530"/>
      <c r="Q71" s="475"/>
      <c r="R71" s="475"/>
      <c r="S71" s="474"/>
      <c r="T71" s="476"/>
      <c r="U71" s="474"/>
      <c r="V71" s="495"/>
      <c r="W71" s="495"/>
      <c r="X71" s="495"/>
      <c r="Y71" s="495"/>
      <c r="Z71" s="495"/>
      <c r="AA71" s="495"/>
      <c r="AB71" s="474"/>
      <c r="AC71" s="474"/>
      <c r="AD71" s="474"/>
      <c r="AE71" s="474"/>
      <c r="AF71" s="474"/>
      <c r="AG71" s="474"/>
      <c r="AH71" s="474"/>
      <c r="AI71" s="474"/>
      <c r="AJ71" s="474"/>
      <c r="AK71" s="474"/>
      <c r="AL71" s="474"/>
      <c r="AM71" s="474"/>
      <c r="AN71" s="474"/>
      <c r="AO71" s="474"/>
      <c r="AP71" s="474"/>
      <c r="AQ71" s="474"/>
      <c r="AR71" s="474"/>
      <c r="AS71" s="474"/>
      <c r="AT71" s="474"/>
    </row>
    <row r="72" spans="1:46" s="477" customFormat="1" ht="20.100000000000001" hidden="1" customHeight="1" x14ac:dyDescent="0.25">
      <c r="A72" s="531" t="s">
        <v>737</v>
      </c>
      <c r="B72" s="517">
        <v>17567</v>
      </c>
      <c r="C72" s="517">
        <v>4316</v>
      </c>
      <c r="D72" s="517">
        <v>156291</v>
      </c>
      <c r="E72" s="518">
        <v>178174</v>
      </c>
      <c r="F72" s="517">
        <v>1211</v>
      </c>
      <c r="G72" s="519">
        <v>0.1</v>
      </c>
      <c r="H72" s="520">
        <v>179385.1</v>
      </c>
      <c r="I72" s="521">
        <v>5158</v>
      </c>
      <c r="J72" s="539">
        <v>8.720220049097847</v>
      </c>
      <c r="K72" s="509"/>
      <c r="L72" s="475"/>
      <c r="M72" s="475"/>
      <c r="N72" s="475"/>
      <c r="O72" s="475"/>
      <c r="P72" s="541"/>
      <c r="Q72" s="475"/>
      <c r="R72" s="475"/>
      <c r="S72" s="474"/>
      <c r="T72" s="476"/>
      <c r="U72" s="474"/>
      <c r="V72" s="495"/>
      <c r="W72" s="495"/>
      <c r="X72" s="495"/>
      <c r="Y72" s="495"/>
      <c r="Z72" s="495"/>
      <c r="AA72" s="495"/>
      <c r="AB72" s="474"/>
      <c r="AC72" s="474"/>
      <c r="AD72" s="474"/>
      <c r="AE72" s="474"/>
      <c r="AF72" s="474"/>
      <c r="AG72" s="474"/>
      <c r="AH72" s="474"/>
      <c r="AI72" s="474"/>
      <c r="AJ72" s="474"/>
      <c r="AK72" s="474"/>
      <c r="AL72" s="474"/>
      <c r="AM72" s="474"/>
      <c r="AN72" s="474"/>
      <c r="AO72" s="474"/>
      <c r="AP72" s="474"/>
      <c r="AQ72" s="474"/>
      <c r="AR72" s="474"/>
      <c r="AS72" s="474"/>
      <c r="AT72" s="474"/>
    </row>
    <row r="73" spans="1:46" s="477" customFormat="1" ht="20.100000000000001" hidden="1" customHeight="1" x14ac:dyDescent="0.25">
      <c r="A73" s="531" t="s">
        <v>738</v>
      </c>
      <c r="B73" s="517">
        <v>17125</v>
      </c>
      <c r="C73" s="517">
        <v>4313</v>
      </c>
      <c r="D73" s="517">
        <v>158695</v>
      </c>
      <c r="E73" s="518">
        <v>180133</v>
      </c>
      <c r="F73" s="517">
        <v>1206</v>
      </c>
      <c r="G73" s="519">
        <v>0.1</v>
      </c>
      <c r="H73" s="520">
        <v>181339.1</v>
      </c>
      <c r="I73" s="521">
        <v>5261.4</v>
      </c>
      <c r="J73" s="539">
        <v>8.8152073695382693</v>
      </c>
      <c r="K73" s="509"/>
      <c r="L73" s="475"/>
      <c r="M73" s="475"/>
      <c r="N73" s="475"/>
      <c r="O73" s="475"/>
      <c r="P73" s="541"/>
      <c r="Q73" s="475"/>
      <c r="R73" s="475"/>
      <c r="S73" s="474"/>
      <c r="T73" s="476"/>
      <c r="U73" s="474"/>
      <c r="V73" s="495"/>
      <c r="W73" s="495"/>
      <c r="X73" s="495"/>
      <c r="Y73" s="495"/>
      <c r="Z73" s="495"/>
      <c r="AA73" s="495"/>
      <c r="AB73" s="474"/>
      <c r="AC73" s="474"/>
      <c r="AD73" s="474"/>
      <c r="AE73" s="474"/>
      <c r="AF73" s="474"/>
      <c r="AG73" s="474"/>
      <c r="AH73" s="474"/>
      <c r="AI73" s="474"/>
      <c r="AJ73" s="474"/>
      <c r="AK73" s="474"/>
      <c r="AL73" s="474"/>
      <c r="AM73" s="474"/>
      <c r="AN73" s="474"/>
      <c r="AO73" s="474"/>
      <c r="AP73" s="474"/>
      <c r="AQ73" s="474"/>
      <c r="AR73" s="474"/>
      <c r="AS73" s="474"/>
      <c r="AT73" s="474"/>
    </row>
    <row r="74" spans="1:46" s="477" customFormat="1" ht="20.100000000000001" hidden="1" customHeight="1" x14ac:dyDescent="0.25">
      <c r="A74" s="531" t="s">
        <v>739</v>
      </c>
      <c r="B74" s="517">
        <v>16926</v>
      </c>
      <c r="C74" s="517">
        <v>4226</v>
      </c>
      <c r="D74" s="517">
        <v>154708</v>
      </c>
      <c r="E74" s="518">
        <v>175860</v>
      </c>
      <c r="F74" s="517">
        <v>1184</v>
      </c>
      <c r="G74" s="540">
        <v>0.01</v>
      </c>
      <c r="H74" s="520">
        <v>177044</v>
      </c>
      <c r="I74" s="521">
        <v>5293</v>
      </c>
      <c r="J74" s="539">
        <v>8.6064157354968582</v>
      </c>
      <c r="K74" s="509"/>
      <c r="L74" s="475"/>
      <c r="M74" s="475"/>
      <c r="N74" s="475"/>
      <c r="O74" s="475"/>
      <c r="P74" s="541"/>
      <c r="Q74" s="475"/>
      <c r="R74" s="475"/>
      <c r="S74" s="474"/>
      <c r="T74" s="476"/>
      <c r="U74" s="474"/>
      <c r="V74" s="495"/>
      <c r="W74" s="495"/>
      <c r="X74" s="495"/>
      <c r="Y74" s="495"/>
      <c r="Z74" s="495"/>
      <c r="AA74" s="495"/>
      <c r="AB74" s="474"/>
      <c r="AC74" s="474"/>
      <c r="AD74" s="474"/>
      <c r="AE74" s="474"/>
      <c r="AF74" s="474"/>
      <c r="AG74" s="474"/>
      <c r="AH74" s="474"/>
      <c r="AI74" s="474"/>
      <c r="AJ74" s="474"/>
      <c r="AK74" s="474"/>
      <c r="AL74" s="474"/>
      <c r="AM74" s="474"/>
      <c r="AN74" s="474"/>
      <c r="AO74" s="474"/>
      <c r="AP74" s="474"/>
      <c r="AQ74" s="474"/>
      <c r="AR74" s="474"/>
      <c r="AS74" s="474"/>
      <c r="AT74" s="474"/>
    </row>
    <row r="75" spans="1:46" s="477" customFormat="1" ht="20.100000000000001" hidden="1" customHeight="1" x14ac:dyDescent="0.25">
      <c r="A75" s="531" t="s">
        <v>740</v>
      </c>
      <c r="B75" s="517">
        <v>17070</v>
      </c>
      <c r="C75" s="517">
        <v>4165</v>
      </c>
      <c r="D75" s="517">
        <v>153909</v>
      </c>
      <c r="E75" s="518">
        <v>175144</v>
      </c>
      <c r="F75" s="517">
        <v>1161</v>
      </c>
      <c r="G75" s="540">
        <v>0.03</v>
      </c>
      <c r="H75" s="520">
        <v>176305</v>
      </c>
      <c r="I75" s="521">
        <v>5397.7</v>
      </c>
      <c r="J75" s="539">
        <v>8.5704925178445563</v>
      </c>
      <c r="K75" s="509"/>
      <c r="L75" s="475"/>
      <c r="M75" s="475"/>
      <c r="N75" s="475"/>
      <c r="O75" s="475"/>
      <c r="P75" s="541"/>
      <c r="Q75" s="475"/>
      <c r="R75" s="475"/>
      <c r="S75" s="474"/>
      <c r="T75" s="476"/>
      <c r="U75" s="474"/>
      <c r="V75" s="495"/>
      <c r="W75" s="495"/>
      <c r="X75" s="495"/>
      <c r="Y75" s="495"/>
      <c r="Z75" s="495"/>
      <c r="AA75" s="495"/>
      <c r="AB75" s="474"/>
      <c r="AC75" s="474"/>
      <c r="AD75" s="474"/>
      <c r="AE75" s="474"/>
      <c r="AF75" s="474"/>
      <c r="AG75" s="474"/>
      <c r="AH75" s="474"/>
      <c r="AI75" s="474"/>
      <c r="AJ75" s="474"/>
      <c r="AK75" s="474"/>
      <c r="AL75" s="474"/>
      <c r="AM75" s="474"/>
      <c r="AN75" s="474"/>
      <c r="AO75" s="474"/>
      <c r="AP75" s="474"/>
      <c r="AQ75" s="474"/>
      <c r="AR75" s="474"/>
      <c r="AS75" s="474"/>
      <c r="AT75" s="474"/>
    </row>
    <row r="76" spans="1:46" s="477" customFormat="1" ht="20.100000000000001" hidden="1" customHeight="1" x14ac:dyDescent="0.25">
      <c r="A76" s="531" t="s">
        <v>741</v>
      </c>
      <c r="B76" s="517">
        <v>17422</v>
      </c>
      <c r="C76" s="517">
        <v>4294</v>
      </c>
      <c r="D76" s="517">
        <v>162630</v>
      </c>
      <c r="E76" s="518">
        <v>184346</v>
      </c>
      <c r="F76" s="517">
        <v>1206</v>
      </c>
      <c r="G76" s="542">
        <v>0.1</v>
      </c>
      <c r="H76" s="520">
        <v>185552.1</v>
      </c>
      <c r="I76" s="521">
        <v>5485.7</v>
      </c>
      <c r="J76" s="539">
        <v>9.0200061574858008</v>
      </c>
      <c r="K76" s="509"/>
      <c r="L76" s="475"/>
      <c r="M76" s="475"/>
      <c r="N76" s="475"/>
      <c r="O76" s="475"/>
      <c r="P76" s="541"/>
      <c r="Q76" s="475"/>
      <c r="R76" s="475"/>
      <c r="S76" s="474"/>
      <c r="T76" s="476"/>
      <c r="U76" s="474"/>
      <c r="V76" s="495"/>
      <c r="W76" s="495"/>
      <c r="X76" s="495"/>
      <c r="Y76" s="495"/>
      <c r="Z76" s="495"/>
      <c r="AA76" s="495"/>
      <c r="AB76" s="474"/>
      <c r="AC76" s="474"/>
      <c r="AD76" s="474"/>
      <c r="AE76" s="474"/>
      <c r="AF76" s="474"/>
      <c r="AG76" s="474"/>
      <c r="AH76" s="474"/>
      <c r="AI76" s="474"/>
      <c r="AJ76" s="474"/>
      <c r="AK76" s="474"/>
      <c r="AL76" s="474"/>
      <c r="AM76" s="474"/>
      <c r="AN76" s="474"/>
      <c r="AO76" s="474"/>
      <c r="AP76" s="474"/>
      <c r="AQ76" s="474"/>
      <c r="AR76" s="474"/>
      <c r="AS76" s="474"/>
      <c r="AT76" s="474"/>
    </row>
    <row r="77" spans="1:46" s="477" customFormat="1" ht="20.100000000000001" hidden="1" customHeight="1" x14ac:dyDescent="0.25">
      <c r="A77" s="531" t="s">
        <v>742</v>
      </c>
      <c r="B77" s="517">
        <v>17507</v>
      </c>
      <c r="C77" s="517">
        <v>4327</v>
      </c>
      <c r="D77" s="517">
        <v>165866</v>
      </c>
      <c r="E77" s="518">
        <v>187700</v>
      </c>
      <c r="F77" s="517">
        <v>1212</v>
      </c>
      <c r="G77" s="542">
        <v>0.2</v>
      </c>
      <c r="H77" s="520">
        <v>188912.2</v>
      </c>
      <c r="I77" s="521">
        <v>5509.4</v>
      </c>
      <c r="J77" s="539">
        <v>9.1833464314939199</v>
      </c>
      <c r="K77" s="509"/>
      <c r="L77" s="475"/>
      <c r="M77" s="475"/>
      <c r="N77" s="475"/>
      <c r="O77" s="475"/>
      <c r="P77" s="541"/>
      <c r="Q77" s="475"/>
      <c r="R77" s="475"/>
      <c r="S77" s="474"/>
      <c r="T77" s="476"/>
      <c r="U77" s="474"/>
      <c r="V77" s="495"/>
      <c r="W77" s="495"/>
      <c r="X77" s="495"/>
      <c r="Y77" s="495"/>
      <c r="Z77" s="495"/>
      <c r="AA77" s="495"/>
      <c r="AB77" s="474"/>
      <c r="AC77" s="474"/>
      <c r="AD77" s="474"/>
      <c r="AE77" s="474"/>
      <c r="AF77" s="474"/>
      <c r="AG77" s="474"/>
      <c r="AH77" s="474"/>
      <c r="AI77" s="474"/>
      <c r="AJ77" s="474"/>
      <c r="AK77" s="474"/>
      <c r="AL77" s="474"/>
      <c r="AM77" s="474"/>
      <c r="AN77" s="474"/>
      <c r="AO77" s="474"/>
      <c r="AP77" s="474"/>
      <c r="AQ77" s="474"/>
      <c r="AR77" s="474"/>
      <c r="AS77" s="474"/>
      <c r="AT77" s="474"/>
    </row>
    <row r="78" spans="1:46" s="477" customFormat="1" ht="20.100000000000001" hidden="1" customHeight="1" x14ac:dyDescent="0.25">
      <c r="A78" s="531" t="s">
        <v>743</v>
      </c>
      <c r="B78" s="517">
        <v>17214</v>
      </c>
      <c r="C78" s="517">
        <v>4280</v>
      </c>
      <c r="D78" s="517">
        <v>169181</v>
      </c>
      <c r="E78" s="518">
        <v>190675</v>
      </c>
      <c r="F78" s="517">
        <v>1201</v>
      </c>
      <c r="G78" s="542">
        <v>0.1</v>
      </c>
      <c r="H78" s="520">
        <v>191876.1</v>
      </c>
      <c r="I78" s="521">
        <v>5711.2</v>
      </c>
      <c r="J78" s="539">
        <v>9.3274291686583979</v>
      </c>
      <c r="K78" s="509"/>
      <c r="L78" s="475"/>
      <c r="M78" s="475"/>
      <c r="N78" s="475"/>
      <c r="O78" s="475"/>
      <c r="P78" s="541"/>
      <c r="Q78" s="475"/>
      <c r="R78" s="475"/>
      <c r="S78" s="474"/>
      <c r="T78" s="476"/>
      <c r="U78" s="474"/>
      <c r="V78" s="495"/>
      <c r="W78" s="495"/>
      <c r="X78" s="495"/>
      <c r="Y78" s="495"/>
      <c r="Z78" s="495"/>
      <c r="AA78" s="495"/>
      <c r="AB78" s="474"/>
      <c r="AC78" s="474"/>
      <c r="AD78" s="474"/>
      <c r="AE78" s="474"/>
      <c r="AF78" s="474"/>
      <c r="AG78" s="474"/>
      <c r="AH78" s="474"/>
      <c r="AI78" s="474"/>
      <c r="AJ78" s="474"/>
      <c r="AK78" s="474"/>
      <c r="AL78" s="474"/>
      <c r="AM78" s="474"/>
      <c r="AN78" s="474"/>
      <c r="AO78" s="474"/>
      <c r="AP78" s="474"/>
      <c r="AQ78" s="474"/>
      <c r="AR78" s="474"/>
      <c r="AS78" s="474"/>
      <c r="AT78" s="474"/>
    </row>
    <row r="79" spans="1:46" s="477" customFormat="1" ht="20.100000000000001" hidden="1" customHeight="1" thickBot="1" x14ac:dyDescent="0.3">
      <c r="A79" s="532" t="s">
        <v>744</v>
      </c>
      <c r="B79" s="533">
        <v>17358</v>
      </c>
      <c r="C79" s="533">
        <v>4278</v>
      </c>
      <c r="D79" s="533">
        <v>177724</v>
      </c>
      <c r="E79" s="534">
        <v>199360</v>
      </c>
      <c r="F79" s="533">
        <v>1008</v>
      </c>
      <c r="G79" s="535">
        <v>0.2</v>
      </c>
      <c r="H79" s="536">
        <v>200368.2</v>
      </c>
      <c r="I79" s="537">
        <v>5984</v>
      </c>
      <c r="J79" s="543">
        <v>9.7402448410801519</v>
      </c>
      <c r="K79" s="509"/>
      <c r="L79" s="475"/>
      <c r="M79" s="475"/>
      <c r="N79" s="475"/>
      <c r="O79" s="475"/>
      <c r="P79" s="541"/>
      <c r="Q79" s="475"/>
      <c r="R79" s="475"/>
      <c r="S79" s="474"/>
      <c r="T79" s="476"/>
      <c r="U79" s="474"/>
      <c r="V79" s="495"/>
      <c r="W79" s="495"/>
      <c r="X79" s="495"/>
      <c r="Y79" s="495"/>
      <c r="Z79" s="495"/>
      <c r="AA79" s="495"/>
      <c r="AB79" s="474"/>
      <c r="AC79" s="474"/>
      <c r="AD79" s="474"/>
      <c r="AE79" s="474"/>
      <c r="AF79" s="474"/>
      <c r="AG79" s="474"/>
      <c r="AH79" s="474"/>
      <c r="AI79" s="474"/>
      <c r="AJ79" s="474"/>
      <c r="AK79" s="474"/>
      <c r="AL79" s="474"/>
      <c r="AM79" s="474"/>
      <c r="AN79" s="474"/>
      <c r="AO79" s="474"/>
      <c r="AP79" s="474"/>
      <c r="AQ79" s="474"/>
      <c r="AR79" s="474"/>
      <c r="AS79" s="474"/>
      <c r="AT79" s="474"/>
    </row>
    <row r="80" spans="1:46" s="477" customFormat="1" ht="20.100000000000001" hidden="1" customHeight="1" x14ac:dyDescent="0.25">
      <c r="A80" s="531" t="s">
        <v>745</v>
      </c>
      <c r="B80" s="517">
        <v>17259</v>
      </c>
      <c r="C80" s="517">
        <v>4222</v>
      </c>
      <c r="D80" s="517">
        <v>174745</v>
      </c>
      <c r="E80" s="518">
        <v>196226</v>
      </c>
      <c r="F80" s="517">
        <v>998</v>
      </c>
      <c r="G80" s="519">
        <v>0.2</v>
      </c>
      <c r="H80" s="520">
        <v>197224.2</v>
      </c>
      <c r="I80" s="521">
        <v>6103.4</v>
      </c>
      <c r="J80" s="539">
        <v>9.255043231046578</v>
      </c>
      <c r="K80" s="509"/>
      <c r="L80" s="475"/>
      <c r="M80" s="475"/>
      <c r="N80" s="541"/>
      <c r="O80" s="475"/>
      <c r="P80" s="541"/>
      <c r="Q80" s="475"/>
      <c r="R80" s="475"/>
      <c r="S80" s="474"/>
      <c r="T80" s="476"/>
      <c r="U80" s="476"/>
      <c r="V80" s="495"/>
      <c r="W80" s="495"/>
      <c r="X80" s="495"/>
      <c r="Y80" s="495"/>
      <c r="Z80" s="495"/>
      <c r="AA80" s="495"/>
      <c r="AB80" s="495"/>
      <c r="AC80" s="474"/>
      <c r="AD80" s="474"/>
      <c r="AE80" s="474"/>
      <c r="AF80" s="474"/>
      <c r="AG80" s="474"/>
      <c r="AH80" s="474"/>
      <c r="AI80" s="474"/>
      <c r="AJ80" s="474"/>
      <c r="AK80" s="474"/>
      <c r="AL80" s="474"/>
      <c r="AM80" s="474"/>
      <c r="AN80" s="474"/>
      <c r="AO80" s="474"/>
      <c r="AP80" s="474"/>
      <c r="AQ80" s="474"/>
      <c r="AR80" s="474"/>
      <c r="AS80" s="474"/>
      <c r="AT80" s="474"/>
    </row>
    <row r="81" spans="1:46" s="477" customFormat="1" ht="20.100000000000001" hidden="1" customHeight="1" x14ac:dyDescent="0.3">
      <c r="A81" s="531" t="s">
        <v>746</v>
      </c>
      <c r="B81" s="517">
        <v>17304</v>
      </c>
      <c r="C81" s="517">
        <v>4287</v>
      </c>
      <c r="D81" s="517">
        <v>180977</v>
      </c>
      <c r="E81" s="518">
        <v>202568</v>
      </c>
      <c r="F81" s="517">
        <v>1008</v>
      </c>
      <c r="G81" s="540">
        <v>0.03</v>
      </c>
      <c r="H81" s="520">
        <v>203576</v>
      </c>
      <c r="I81" s="521">
        <v>6198.6</v>
      </c>
      <c r="J81" s="539">
        <v>9.5531124398265277</v>
      </c>
      <c r="K81" s="509"/>
      <c r="L81" s="475"/>
      <c r="M81" s="475"/>
      <c r="N81" s="541"/>
      <c r="O81" s="475"/>
      <c r="P81" s="541"/>
      <c r="Q81" s="475"/>
      <c r="R81" s="475"/>
      <c r="S81" s="544"/>
      <c r="T81" s="545"/>
      <c r="U81" s="476"/>
      <c r="V81" s="495"/>
      <c r="W81" s="495"/>
      <c r="X81" s="495"/>
      <c r="Y81" s="495"/>
      <c r="Z81" s="495"/>
      <c r="AA81" s="495"/>
      <c r="AB81" s="495"/>
      <c r="AC81" s="474"/>
      <c r="AD81" s="474"/>
      <c r="AE81" s="474"/>
      <c r="AF81" s="474"/>
      <c r="AG81" s="474"/>
      <c r="AH81" s="474"/>
      <c r="AI81" s="474"/>
      <c r="AJ81" s="474"/>
      <c r="AK81" s="474"/>
      <c r="AL81" s="474"/>
      <c r="AM81" s="474"/>
      <c r="AN81" s="474"/>
      <c r="AO81" s="474"/>
      <c r="AP81" s="474"/>
      <c r="AQ81" s="474"/>
      <c r="AR81" s="474"/>
      <c r="AS81" s="474"/>
      <c r="AT81" s="474"/>
    </row>
    <row r="82" spans="1:46" s="477" customFormat="1" ht="20.100000000000001" hidden="1" customHeight="1" x14ac:dyDescent="0.3">
      <c r="A82" s="531" t="s">
        <v>747</v>
      </c>
      <c r="B82" s="517">
        <v>17609</v>
      </c>
      <c r="C82" s="517">
        <v>4345</v>
      </c>
      <c r="D82" s="517">
        <v>184536</v>
      </c>
      <c r="E82" s="518">
        <v>206490</v>
      </c>
      <c r="F82" s="517">
        <v>1026</v>
      </c>
      <c r="G82" s="519">
        <v>0.2</v>
      </c>
      <c r="H82" s="520">
        <v>207516.2</v>
      </c>
      <c r="I82" s="521">
        <v>6243.4</v>
      </c>
      <c r="J82" s="539">
        <v>9.7380108634868758</v>
      </c>
      <c r="K82" s="509"/>
      <c r="L82" s="475"/>
      <c r="M82" s="475"/>
      <c r="N82" s="541"/>
      <c r="O82" s="475"/>
      <c r="P82" s="541"/>
      <c r="Q82" s="475"/>
      <c r="R82" s="475"/>
      <c r="S82" s="544"/>
      <c r="T82" s="545"/>
      <c r="U82" s="476"/>
      <c r="V82" s="495"/>
      <c r="W82" s="495"/>
      <c r="X82" s="495"/>
      <c r="Y82" s="495"/>
      <c r="Z82" s="495"/>
      <c r="AA82" s="495"/>
      <c r="AB82" s="495"/>
      <c r="AC82" s="474"/>
      <c r="AD82" s="474"/>
      <c r="AE82" s="474"/>
      <c r="AF82" s="474"/>
      <c r="AG82" s="474"/>
      <c r="AH82" s="474"/>
      <c r="AI82" s="474"/>
      <c r="AJ82" s="474"/>
      <c r="AK82" s="474"/>
      <c r="AL82" s="474"/>
      <c r="AM82" s="474"/>
      <c r="AN82" s="474"/>
      <c r="AO82" s="474"/>
      <c r="AP82" s="474"/>
      <c r="AQ82" s="474"/>
      <c r="AR82" s="474"/>
      <c r="AS82" s="474"/>
      <c r="AT82" s="474"/>
    </row>
    <row r="83" spans="1:46" s="477" customFormat="1" ht="20.100000000000001" hidden="1" customHeight="1" x14ac:dyDescent="0.3">
      <c r="A83" s="531" t="s">
        <v>748</v>
      </c>
      <c r="B83" s="517">
        <v>18026</v>
      </c>
      <c r="C83" s="517">
        <v>4425</v>
      </c>
      <c r="D83" s="517">
        <v>191062</v>
      </c>
      <c r="E83" s="518">
        <v>213513</v>
      </c>
      <c r="F83" s="517">
        <v>1045</v>
      </c>
      <c r="G83" s="519">
        <v>0.1</v>
      </c>
      <c r="H83" s="520">
        <v>214558.1</v>
      </c>
      <c r="I83" s="521">
        <v>6270.3</v>
      </c>
      <c r="J83" s="539">
        <v>10.068462648453966</v>
      </c>
      <c r="K83" s="509"/>
      <c r="L83" s="475"/>
      <c r="M83" s="475"/>
      <c r="N83" s="541"/>
      <c r="O83" s="475"/>
      <c r="P83" s="541"/>
      <c r="Q83" s="475"/>
      <c r="R83" s="475"/>
      <c r="S83" s="544"/>
      <c r="T83" s="545"/>
      <c r="U83" s="476"/>
      <c r="V83" s="495"/>
      <c r="W83" s="495"/>
      <c r="X83" s="495"/>
      <c r="Y83" s="495"/>
      <c r="Z83" s="495"/>
      <c r="AA83" s="495"/>
      <c r="AB83" s="495"/>
      <c r="AC83" s="474"/>
      <c r="AD83" s="474"/>
      <c r="AE83" s="474"/>
      <c r="AF83" s="474"/>
      <c r="AG83" s="474"/>
      <c r="AH83" s="474"/>
      <c r="AI83" s="474"/>
      <c r="AJ83" s="474"/>
      <c r="AK83" s="474"/>
      <c r="AL83" s="474"/>
      <c r="AM83" s="474"/>
      <c r="AN83" s="474"/>
      <c r="AO83" s="474"/>
      <c r="AP83" s="474"/>
      <c r="AQ83" s="474"/>
      <c r="AR83" s="474"/>
      <c r="AS83" s="474"/>
      <c r="AT83" s="474"/>
    </row>
    <row r="84" spans="1:46" s="477" customFormat="1" ht="20.100000000000001" hidden="1" customHeight="1" x14ac:dyDescent="0.25">
      <c r="A84" s="531" t="s">
        <v>749</v>
      </c>
      <c r="B84" s="517">
        <v>17979</v>
      </c>
      <c r="C84" s="517">
        <v>4382</v>
      </c>
      <c r="D84" s="517">
        <v>198730</v>
      </c>
      <c r="E84" s="518">
        <v>221091</v>
      </c>
      <c r="F84" s="517">
        <v>1036</v>
      </c>
      <c r="G84" s="519">
        <v>0.1</v>
      </c>
      <c r="H84" s="520">
        <v>222127.1</v>
      </c>
      <c r="I84" s="521">
        <v>6447.9</v>
      </c>
      <c r="J84" s="539">
        <v>10.423647050082316</v>
      </c>
      <c r="K84" s="509"/>
      <c r="L84" s="475"/>
      <c r="M84" s="475"/>
      <c r="N84" s="541"/>
      <c r="O84" s="475"/>
      <c r="P84" s="541"/>
      <c r="Q84" s="475"/>
      <c r="R84" s="475"/>
      <c r="S84" s="469"/>
      <c r="T84" s="470"/>
      <c r="U84" s="476"/>
      <c r="V84" s="495"/>
      <c r="W84" s="495"/>
      <c r="X84" s="495"/>
      <c r="Y84" s="495"/>
      <c r="Z84" s="495"/>
      <c r="AA84" s="495"/>
      <c r="AB84" s="495"/>
      <c r="AC84" s="474"/>
      <c r="AD84" s="474"/>
      <c r="AE84" s="474"/>
      <c r="AF84" s="474"/>
      <c r="AG84" s="474"/>
      <c r="AH84" s="474"/>
      <c r="AI84" s="474"/>
      <c r="AJ84" s="474"/>
      <c r="AK84" s="474"/>
      <c r="AL84" s="474"/>
      <c r="AM84" s="474"/>
      <c r="AN84" s="474"/>
      <c r="AO84" s="474"/>
      <c r="AP84" s="474"/>
      <c r="AQ84" s="474"/>
      <c r="AR84" s="474"/>
      <c r="AS84" s="474"/>
      <c r="AT84" s="474"/>
    </row>
    <row r="85" spans="1:46" s="477" customFormat="1" ht="20.100000000000001" hidden="1" customHeight="1" x14ac:dyDescent="0.25">
      <c r="A85" s="531" t="s">
        <v>750</v>
      </c>
      <c r="B85" s="517">
        <v>17280</v>
      </c>
      <c r="C85" s="517">
        <v>4376</v>
      </c>
      <c r="D85" s="517">
        <v>207808</v>
      </c>
      <c r="E85" s="518">
        <v>229464</v>
      </c>
      <c r="F85" s="517">
        <v>1032</v>
      </c>
      <c r="G85" s="519">
        <v>0.2</v>
      </c>
      <c r="H85" s="520">
        <v>230496.2</v>
      </c>
      <c r="I85" s="521">
        <v>6668.5</v>
      </c>
      <c r="J85" s="539">
        <v>10.816382044353373</v>
      </c>
      <c r="K85" s="509"/>
      <c r="L85" s="475"/>
      <c r="M85" s="475"/>
      <c r="N85" s="541"/>
      <c r="O85" s="475"/>
      <c r="P85" s="541"/>
      <c r="Q85" s="475"/>
      <c r="R85" s="475"/>
      <c r="S85" s="469"/>
      <c r="T85" s="470"/>
      <c r="U85" s="476"/>
      <c r="V85" s="495"/>
      <c r="W85" s="495"/>
      <c r="X85" s="495"/>
      <c r="Y85" s="495"/>
      <c r="Z85" s="495"/>
      <c r="AA85" s="495"/>
      <c r="AB85" s="495"/>
      <c r="AC85" s="474"/>
      <c r="AD85" s="474"/>
      <c r="AE85" s="474"/>
      <c r="AF85" s="474"/>
      <c r="AG85" s="474"/>
      <c r="AH85" s="474"/>
      <c r="AI85" s="474"/>
      <c r="AJ85" s="474"/>
      <c r="AK85" s="474"/>
      <c r="AL85" s="474"/>
      <c r="AM85" s="474"/>
      <c r="AN85" s="474"/>
      <c r="AO85" s="474"/>
      <c r="AP85" s="474"/>
      <c r="AQ85" s="474"/>
      <c r="AR85" s="474"/>
      <c r="AS85" s="474"/>
      <c r="AT85" s="474"/>
    </row>
    <row r="86" spans="1:46" s="477" customFormat="1" ht="20.100000000000001" hidden="1" customHeight="1" x14ac:dyDescent="0.25">
      <c r="A86" s="531" t="s">
        <v>751</v>
      </c>
      <c r="B86" s="517">
        <v>16641</v>
      </c>
      <c r="C86" s="517">
        <v>4309</v>
      </c>
      <c r="D86" s="517">
        <v>200130</v>
      </c>
      <c r="E86" s="518">
        <v>221080</v>
      </c>
      <c r="F86" s="517">
        <v>1018</v>
      </c>
      <c r="G86" s="519">
        <v>0.1</v>
      </c>
      <c r="H86" s="520">
        <v>222098.1</v>
      </c>
      <c r="I86" s="521">
        <v>6506.8</v>
      </c>
      <c r="J86" s="539">
        <v>10.422288527641669</v>
      </c>
      <c r="K86" s="509"/>
      <c r="L86" s="475"/>
      <c r="M86" s="475"/>
      <c r="N86" s="541"/>
      <c r="O86" s="475"/>
      <c r="P86" s="541"/>
      <c r="Q86" s="475"/>
      <c r="R86" s="475"/>
      <c r="S86" s="469"/>
      <c r="T86" s="470"/>
      <c r="U86" s="476"/>
      <c r="V86" s="495"/>
      <c r="W86" s="495"/>
      <c r="X86" s="495"/>
      <c r="Y86" s="495"/>
      <c r="Z86" s="495"/>
      <c r="AA86" s="495"/>
      <c r="AB86" s="495"/>
      <c r="AC86" s="474"/>
      <c r="AD86" s="474"/>
      <c r="AE86" s="474"/>
      <c r="AF86" s="474"/>
      <c r="AG86" s="474"/>
      <c r="AH86" s="474"/>
      <c r="AI86" s="474"/>
      <c r="AJ86" s="474"/>
      <c r="AK86" s="474"/>
      <c r="AL86" s="474"/>
      <c r="AM86" s="474"/>
      <c r="AN86" s="474"/>
      <c r="AO86" s="474"/>
      <c r="AP86" s="474"/>
      <c r="AQ86" s="474"/>
      <c r="AR86" s="474"/>
      <c r="AS86" s="474"/>
      <c r="AT86" s="474"/>
    </row>
    <row r="87" spans="1:46" s="477" customFormat="1" ht="20.100000000000001" hidden="1" customHeight="1" x14ac:dyDescent="0.25">
      <c r="A87" s="531" t="s">
        <v>752</v>
      </c>
      <c r="B87" s="517">
        <v>16518</v>
      </c>
      <c r="C87" s="517">
        <v>4318</v>
      </c>
      <c r="D87" s="517">
        <v>204307</v>
      </c>
      <c r="E87" s="518">
        <v>225143</v>
      </c>
      <c r="F87" s="517">
        <v>1024</v>
      </c>
      <c r="G87" s="519">
        <v>0.1</v>
      </c>
      <c r="H87" s="520">
        <v>226167.1</v>
      </c>
      <c r="I87" s="521">
        <v>6607.9</v>
      </c>
      <c r="J87" s="539">
        <v>10.61323249347917</v>
      </c>
      <c r="K87" s="509"/>
      <c r="L87" s="475"/>
      <c r="M87" s="475"/>
      <c r="N87" s="541"/>
      <c r="O87" s="475"/>
      <c r="P87" s="541"/>
      <c r="Q87" s="475"/>
      <c r="R87" s="475"/>
      <c r="S87" s="469"/>
      <c r="T87" s="470"/>
      <c r="U87" s="476"/>
      <c r="V87" s="495"/>
      <c r="W87" s="495"/>
      <c r="X87" s="495"/>
      <c r="Y87" s="495"/>
      <c r="Z87" s="495"/>
      <c r="AA87" s="495"/>
      <c r="AB87" s="495"/>
      <c r="AC87" s="474"/>
      <c r="AD87" s="474"/>
      <c r="AE87" s="474"/>
      <c r="AF87" s="474"/>
      <c r="AG87" s="474"/>
      <c r="AH87" s="474"/>
      <c r="AI87" s="474"/>
      <c r="AJ87" s="474"/>
      <c r="AK87" s="474"/>
      <c r="AL87" s="474"/>
      <c r="AM87" s="474"/>
      <c r="AN87" s="474"/>
      <c r="AO87" s="474"/>
      <c r="AP87" s="474"/>
      <c r="AQ87" s="474"/>
      <c r="AR87" s="474"/>
      <c r="AS87" s="474"/>
      <c r="AT87" s="474"/>
    </row>
    <row r="88" spans="1:46" s="477" customFormat="1" ht="20.100000000000001" customHeight="1" x14ac:dyDescent="0.25">
      <c r="A88" s="531" t="s">
        <v>753</v>
      </c>
      <c r="B88" s="517">
        <v>16198</v>
      </c>
      <c r="C88" s="517">
        <v>4316</v>
      </c>
      <c r="D88" s="517">
        <v>198366</v>
      </c>
      <c r="E88" s="518">
        <v>218880</v>
      </c>
      <c r="F88" s="517">
        <v>1019</v>
      </c>
      <c r="G88" s="519">
        <v>0.2</v>
      </c>
      <c r="H88" s="520">
        <v>219899.2</v>
      </c>
      <c r="I88" s="521">
        <v>6427.3</v>
      </c>
      <c r="J88" s="539">
        <v>10.31910182661437</v>
      </c>
      <c r="K88" s="509"/>
      <c r="L88" s="475"/>
      <c r="M88" s="475"/>
      <c r="N88" s="541"/>
      <c r="O88" s="475"/>
      <c r="P88" s="541"/>
      <c r="Q88" s="475"/>
      <c r="R88" s="475"/>
      <c r="S88" s="469"/>
      <c r="T88" s="470"/>
      <c r="U88" s="476"/>
      <c r="V88" s="495"/>
      <c r="W88" s="495"/>
      <c r="X88" s="495"/>
      <c r="Y88" s="495"/>
      <c r="Z88" s="495"/>
      <c r="AA88" s="495"/>
      <c r="AB88" s="495"/>
      <c r="AC88" s="474"/>
      <c r="AD88" s="474"/>
      <c r="AE88" s="474"/>
      <c r="AF88" s="474"/>
      <c r="AG88" s="474"/>
      <c r="AH88" s="474"/>
      <c r="AI88" s="474"/>
      <c r="AJ88" s="474"/>
      <c r="AK88" s="474"/>
      <c r="AL88" s="474"/>
      <c r="AM88" s="474"/>
      <c r="AN88" s="474"/>
      <c r="AO88" s="474"/>
      <c r="AP88" s="474"/>
      <c r="AQ88" s="474"/>
      <c r="AR88" s="474"/>
      <c r="AS88" s="474"/>
      <c r="AT88" s="474"/>
    </row>
    <row r="89" spans="1:46" s="477" customFormat="1" ht="20.100000000000001" customHeight="1" x14ac:dyDescent="0.25">
      <c r="A89" s="531" t="s">
        <v>754</v>
      </c>
      <c r="B89" s="517">
        <v>16772</v>
      </c>
      <c r="C89" s="517">
        <v>4287</v>
      </c>
      <c r="D89" s="517">
        <v>195510</v>
      </c>
      <c r="E89" s="518">
        <v>216569</v>
      </c>
      <c r="F89" s="517">
        <v>1017</v>
      </c>
      <c r="G89" s="519">
        <v>0.2</v>
      </c>
      <c r="H89" s="520">
        <v>217586.2</v>
      </c>
      <c r="I89" s="521">
        <v>6312.5</v>
      </c>
      <c r="J89" s="539">
        <v>10.21056081089008</v>
      </c>
      <c r="K89" s="509"/>
      <c r="L89" s="475"/>
      <c r="M89" s="475"/>
      <c r="N89" s="541"/>
      <c r="O89" s="475"/>
      <c r="P89" s="541"/>
      <c r="Q89" s="475"/>
      <c r="R89" s="475"/>
      <c r="S89" s="469"/>
      <c r="T89" s="470"/>
      <c r="U89" s="476"/>
      <c r="V89" s="495"/>
      <c r="W89" s="495"/>
      <c r="X89" s="495"/>
      <c r="Y89" s="495"/>
      <c r="Z89" s="495"/>
      <c r="AA89" s="495"/>
      <c r="AB89" s="495"/>
      <c r="AC89" s="474"/>
      <c r="AD89" s="474"/>
      <c r="AE89" s="474"/>
      <c r="AF89" s="474"/>
      <c r="AG89" s="474"/>
      <c r="AH89" s="474"/>
      <c r="AI89" s="474"/>
      <c r="AJ89" s="474"/>
      <c r="AK89" s="474"/>
      <c r="AL89" s="474"/>
      <c r="AM89" s="474"/>
      <c r="AN89" s="474"/>
      <c r="AO89" s="474"/>
      <c r="AP89" s="474"/>
      <c r="AQ89" s="474"/>
      <c r="AR89" s="474"/>
      <c r="AS89" s="474"/>
      <c r="AT89" s="474"/>
    </row>
    <row r="90" spans="1:46" s="477" customFormat="1" ht="20.100000000000001" customHeight="1" x14ac:dyDescent="0.25">
      <c r="A90" s="531" t="s">
        <v>755</v>
      </c>
      <c r="B90" s="517">
        <v>16806</v>
      </c>
      <c r="C90" s="517">
        <v>4276</v>
      </c>
      <c r="D90" s="517">
        <v>193667</v>
      </c>
      <c r="E90" s="518">
        <v>214749</v>
      </c>
      <c r="F90" s="517">
        <v>1014</v>
      </c>
      <c r="G90" s="519">
        <v>0.1</v>
      </c>
      <c r="H90" s="520">
        <v>215763.1</v>
      </c>
      <c r="I90" s="521">
        <v>6283.3</v>
      </c>
      <c r="J90" s="539">
        <v>10.125009092011153</v>
      </c>
      <c r="K90" s="509"/>
      <c r="L90" s="475"/>
      <c r="M90" s="475"/>
      <c r="N90" s="541"/>
      <c r="O90" s="475"/>
      <c r="P90" s="541"/>
      <c r="Q90" s="475"/>
      <c r="R90" s="475"/>
      <c r="S90" s="469"/>
      <c r="T90" s="470"/>
      <c r="U90" s="476"/>
      <c r="V90" s="495"/>
      <c r="W90" s="495"/>
      <c r="X90" s="495"/>
      <c r="Y90" s="495"/>
      <c r="Z90" s="495"/>
      <c r="AA90" s="495"/>
      <c r="AB90" s="495"/>
      <c r="AC90" s="474"/>
      <c r="AD90" s="474"/>
      <c r="AE90" s="474"/>
      <c r="AF90" s="474"/>
      <c r="AG90" s="474"/>
      <c r="AH90" s="474"/>
      <c r="AI90" s="474"/>
      <c r="AJ90" s="474"/>
      <c r="AK90" s="474"/>
      <c r="AL90" s="474"/>
      <c r="AM90" s="474"/>
      <c r="AN90" s="474"/>
      <c r="AO90" s="474"/>
      <c r="AP90" s="474"/>
      <c r="AQ90" s="474"/>
      <c r="AR90" s="474"/>
      <c r="AS90" s="474"/>
      <c r="AT90" s="474"/>
    </row>
    <row r="91" spans="1:46" s="477" customFormat="1" ht="20.100000000000001" customHeight="1" thickBot="1" x14ac:dyDescent="0.3">
      <c r="A91" s="532" t="s">
        <v>756</v>
      </c>
      <c r="B91" s="533">
        <v>17549</v>
      </c>
      <c r="C91" s="533">
        <v>4288</v>
      </c>
      <c r="D91" s="533">
        <v>194722</v>
      </c>
      <c r="E91" s="534">
        <v>216559</v>
      </c>
      <c r="F91" s="533">
        <v>1026</v>
      </c>
      <c r="G91" s="535">
        <v>0.1</v>
      </c>
      <c r="H91" s="536">
        <v>217585.1</v>
      </c>
      <c r="I91" s="537">
        <v>6353.1</v>
      </c>
      <c r="J91" s="543">
        <v>10.210509191729987</v>
      </c>
      <c r="K91" s="509"/>
      <c r="L91" s="475"/>
      <c r="M91" s="475"/>
      <c r="N91" s="541"/>
      <c r="O91" s="475"/>
      <c r="P91" s="541"/>
      <c r="Q91" s="475"/>
      <c r="R91" s="475"/>
      <c r="S91" s="469"/>
      <c r="T91" s="470"/>
      <c r="U91" s="476"/>
      <c r="V91" s="495"/>
      <c r="W91" s="495"/>
      <c r="X91" s="495"/>
      <c r="Y91" s="495"/>
      <c r="Z91" s="495"/>
      <c r="AA91" s="495"/>
      <c r="AB91" s="495"/>
      <c r="AC91" s="474"/>
      <c r="AD91" s="474"/>
      <c r="AE91" s="474"/>
      <c r="AF91" s="474"/>
      <c r="AG91" s="474"/>
      <c r="AH91" s="474"/>
      <c r="AI91" s="474"/>
      <c r="AJ91" s="474"/>
      <c r="AK91" s="474"/>
      <c r="AL91" s="474"/>
      <c r="AM91" s="474"/>
      <c r="AN91" s="474"/>
      <c r="AO91" s="474"/>
      <c r="AP91" s="474"/>
      <c r="AQ91" s="474"/>
      <c r="AR91" s="474"/>
      <c r="AS91" s="474"/>
      <c r="AT91" s="474"/>
    </row>
    <row r="92" spans="1:46" s="477" customFormat="1" ht="20.100000000000001" customHeight="1" x14ac:dyDescent="0.25">
      <c r="A92" s="531" t="s">
        <v>757</v>
      </c>
      <c r="B92" s="517">
        <v>18005</v>
      </c>
      <c r="C92" s="517">
        <v>4286</v>
      </c>
      <c r="D92" s="517">
        <v>198473</v>
      </c>
      <c r="E92" s="518">
        <v>220764</v>
      </c>
      <c r="F92" s="517">
        <v>1028</v>
      </c>
      <c r="G92" s="519">
        <v>0.2</v>
      </c>
      <c r="H92" s="520">
        <v>221792.2</v>
      </c>
      <c r="I92" s="521">
        <v>6508.5</v>
      </c>
      <c r="J92" s="539">
        <v>10.12229790632666</v>
      </c>
      <c r="K92" s="509"/>
      <c r="L92" s="475"/>
      <c r="M92" s="475"/>
      <c r="N92" s="541"/>
      <c r="O92" s="475"/>
      <c r="P92" s="541"/>
      <c r="Q92" s="475"/>
      <c r="R92" s="475"/>
      <c r="S92" s="469"/>
      <c r="T92" s="470"/>
      <c r="U92" s="476"/>
      <c r="V92" s="495"/>
      <c r="W92" s="495"/>
      <c r="X92" s="495"/>
      <c r="Y92" s="495"/>
      <c r="Z92" s="495"/>
      <c r="AA92" s="495"/>
      <c r="AB92" s="495"/>
      <c r="AC92" s="474"/>
      <c r="AD92" s="474"/>
      <c r="AE92" s="474"/>
      <c r="AF92" s="474"/>
      <c r="AG92" s="474"/>
      <c r="AH92" s="474"/>
      <c r="AI92" s="474"/>
      <c r="AJ92" s="474"/>
      <c r="AK92" s="474"/>
      <c r="AL92" s="474"/>
      <c r="AM92" s="474"/>
      <c r="AN92" s="474"/>
      <c r="AO92" s="474"/>
      <c r="AP92" s="474"/>
      <c r="AQ92" s="474"/>
      <c r="AR92" s="474"/>
      <c r="AS92" s="474"/>
      <c r="AT92" s="474"/>
    </row>
    <row r="93" spans="1:46" s="477" customFormat="1" ht="20.100000000000001" customHeight="1" x14ac:dyDescent="0.25">
      <c r="A93" s="531" t="s">
        <v>758</v>
      </c>
      <c r="B93" s="517">
        <v>18014</v>
      </c>
      <c r="C93" s="517">
        <v>4283</v>
      </c>
      <c r="D93" s="517">
        <v>197823</v>
      </c>
      <c r="E93" s="518">
        <v>220120</v>
      </c>
      <c r="F93" s="517">
        <v>1025</v>
      </c>
      <c r="G93" s="519">
        <v>0.1</v>
      </c>
      <c r="H93" s="520">
        <v>221145.1</v>
      </c>
      <c r="I93" s="521">
        <v>6497.9</v>
      </c>
      <c r="J93" s="539">
        <v>10.092765132066862</v>
      </c>
      <c r="K93" s="509"/>
      <c r="L93" s="475"/>
      <c r="M93" s="475"/>
      <c r="N93" s="541"/>
      <c r="O93" s="475"/>
      <c r="P93" s="541"/>
      <c r="Q93" s="475"/>
      <c r="R93" s="475"/>
      <c r="S93" s="469"/>
      <c r="T93" s="470"/>
      <c r="U93" s="476"/>
      <c r="V93" s="495"/>
      <c r="W93" s="495"/>
      <c r="X93" s="495"/>
      <c r="Y93" s="495"/>
      <c r="Z93" s="495"/>
      <c r="AA93" s="495"/>
      <c r="AB93" s="495"/>
      <c r="AC93" s="474"/>
      <c r="AD93" s="474"/>
      <c r="AE93" s="474"/>
      <c r="AF93" s="474"/>
      <c r="AG93" s="474"/>
      <c r="AH93" s="474"/>
      <c r="AI93" s="474"/>
      <c r="AJ93" s="474"/>
      <c r="AK93" s="474"/>
      <c r="AL93" s="474"/>
      <c r="AM93" s="474"/>
      <c r="AN93" s="474"/>
      <c r="AO93" s="474"/>
      <c r="AP93" s="474"/>
      <c r="AQ93" s="474"/>
      <c r="AR93" s="474"/>
      <c r="AS93" s="474"/>
      <c r="AT93" s="474"/>
    </row>
    <row r="94" spans="1:46" s="477" customFormat="1" ht="20.100000000000001" customHeight="1" x14ac:dyDescent="0.25">
      <c r="A94" s="531" t="s">
        <v>759</v>
      </c>
      <c r="B94" s="517">
        <v>17912</v>
      </c>
      <c r="C94" s="517">
        <v>4345</v>
      </c>
      <c r="D94" s="517">
        <v>204520</v>
      </c>
      <c r="E94" s="518">
        <v>226777</v>
      </c>
      <c r="F94" s="517">
        <v>1049</v>
      </c>
      <c r="G94" s="519">
        <v>0.2</v>
      </c>
      <c r="H94" s="520">
        <v>227826.2</v>
      </c>
      <c r="I94" s="521">
        <v>6553.7</v>
      </c>
      <c r="J94" s="539">
        <v>10.397681556278167</v>
      </c>
      <c r="K94" s="509"/>
      <c r="L94" s="475"/>
      <c r="M94" s="475"/>
      <c r="N94" s="541"/>
      <c r="O94" s="475"/>
      <c r="P94" s="541"/>
      <c r="Q94" s="475"/>
      <c r="R94" s="475"/>
      <c r="S94" s="469"/>
      <c r="T94" s="470"/>
      <c r="U94" s="476"/>
      <c r="V94" s="495"/>
      <c r="W94" s="495"/>
      <c r="X94" s="495"/>
      <c r="Y94" s="495"/>
      <c r="Z94" s="495"/>
      <c r="AA94" s="495"/>
      <c r="AB94" s="495"/>
      <c r="AC94" s="474"/>
      <c r="AD94" s="474"/>
      <c r="AE94" s="474"/>
      <c r="AF94" s="474"/>
      <c r="AG94" s="474"/>
      <c r="AH94" s="474"/>
      <c r="AI94" s="474"/>
      <c r="AJ94" s="474"/>
      <c r="AK94" s="474"/>
      <c r="AL94" s="474"/>
      <c r="AM94" s="474"/>
      <c r="AN94" s="474"/>
      <c r="AO94" s="474"/>
      <c r="AP94" s="474"/>
      <c r="AQ94" s="474"/>
      <c r="AR94" s="474"/>
      <c r="AS94" s="474"/>
      <c r="AT94" s="474"/>
    </row>
    <row r="95" spans="1:46" s="477" customFormat="1" ht="20.100000000000001" customHeight="1" x14ac:dyDescent="0.25">
      <c r="A95" s="531" t="s">
        <v>760</v>
      </c>
      <c r="B95" s="517">
        <v>17935</v>
      </c>
      <c r="C95" s="517">
        <v>4347</v>
      </c>
      <c r="D95" s="517">
        <v>207083</v>
      </c>
      <c r="E95" s="518">
        <v>229365</v>
      </c>
      <c r="F95" s="517">
        <v>1052</v>
      </c>
      <c r="G95" s="519">
        <v>0.1</v>
      </c>
      <c r="H95" s="520">
        <v>230417.1</v>
      </c>
      <c r="I95" s="521">
        <v>6597.8</v>
      </c>
      <c r="J95" s="539">
        <v>10.515926749957213</v>
      </c>
      <c r="K95" s="509"/>
      <c r="L95" s="475"/>
      <c r="M95" s="475"/>
      <c r="N95" s="541"/>
      <c r="O95" s="475"/>
      <c r="P95" s="541"/>
      <c r="Q95" s="475"/>
      <c r="R95" s="475"/>
      <c r="S95" s="469"/>
      <c r="T95" s="470"/>
      <c r="U95" s="476"/>
      <c r="V95" s="495"/>
      <c r="W95" s="495"/>
      <c r="X95" s="495"/>
      <c r="Y95" s="495"/>
      <c r="Z95" s="495"/>
      <c r="AA95" s="495"/>
      <c r="AB95" s="495"/>
      <c r="AC95" s="474"/>
      <c r="AD95" s="474"/>
      <c r="AE95" s="474"/>
      <c r="AF95" s="474"/>
      <c r="AG95" s="474"/>
      <c r="AH95" s="474"/>
      <c r="AI95" s="474"/>
      <c r="AJ95" s="474"/>
      <c r="AK95" s="474"/>
      <c r="AL95" s="474"/>
      <c r="AM95" s="474"/>
      <c r="AN95" s="474"/>
      <c r="AO95" s="474"/>
      <c r="AP95" s="474"/>
      <c r="AQ95" s="474"/>
      <c r="AR95" s="474"/>
      <c r="AS95" s="474"/>
      <c r="AT95" s="474"/>
    </row>
    <row r="96" spans="1:46" s="477" customFormat="1" ht="20.100000000000001" customHeight="1" x14ac:dyDescent="0.25">
      <c r="A96" s="531" t="s">
        <v>761</v>
      </c>
      <c r="B96" s="517">
        <v>18362</v>
      </c>
      <c r="C96" s="517">
        <v>4400</v>
      </c>
      <c r="D96" s="517">
        <v>217223</v>
      </c>
      <c r="E96" s="518">
        <v>239985</v>
      </c>
      <c r="F96" s="517">
        <v>1063</v>
      </c>
      <c r="G96" s="519">
        <v>0.2</v>
      </c>
      <c r="H96" s="520">
        <v>241048.2</v>
      </c>
      <c r="I96" s="521">
        <v>6794.5</v>
      </c>
      <c r="J96" s="539">
        <v>11.001115865137772</v>
      </c>
      <c r="K96" s="509"/>
      <c r="L96" s="475"/>
      <c r="M96" s="475"/>
      <c r="N96" s="541"/>
      <c r="O96" s="475"/>
      <c r="P96" s="541"/>
      <c r="Q96" s="475"/>
      <c r="R96" s="475"/>
      <c r="S96" s="469"/>
      <c r="T96" s="470"/>
      <c r="U96" s="476"/>
      <c r="V96" s="495"/>
      <c r="W96" s="495"/>
      <c r="X96" s="495"/>
      <c r="Y96" s="495"/>
      <c r="Z96" s="495"/>
      <c r="AA96" s="495"/>
      <c r="AB96" s="495"/>
      <c r="AC96" s="474"/>
      <c r="AD96" s="474"/>
      <c r="AE96" s="474"/>
      <c r="AF96" s="474"/>
      <c r="AG96" s="474"/>
      <c r="AH96" s="474"/>
      <c r="AI96" s="474"/>
      <c r="AJ96" s="474"/>
      <c r="AK96" s="474"/>
      <c r="AL96" s="474"/>
      <c r="AM96" s="474"/>
      <c r="AN96" s="474"/>
      <c r="AO96" s="474"/>
      <c r="AP96" s="474"/>
      <c r="AQ96" s="474"/>
      <c r="AR96" s="474"/>
      <c r="AS96" s="474"/>
      <c r="AT96" s="474"/>
    </row>
    <row r="97" spans="1:46" s="477" customFormat="1" ht="20.100000000000001" customHeight="1" x14ac:dyDescent="0.25">
      <c r="A97" s="531" t="s">
        <v>762</v>
      </c>
      <c r="B97" s="517">
        <v>20005</v>
      </c>
      <c r="C97" s="517">
        <v>4430</v>
      </c>
      <c r="D97" s="517">
        <v>227924</v>
      </c>
      <c r="E97" s="518">
        <v>252359</v>
      </c>
      <c r="F97" s="517">
        <v>1069</v>
      </c>
      <c r="G97" s="519">
        <v>0.1</v>
      </c>
      <c r="H97" s="520">
        <v>253428.1</v>
      </c>
      <c r="I97" s="521">
        <v>7161.4</v>
      </c>
      <c r="J97" s="539">
        <v>11.566117861828969</v>
      </c>
      <c r="K97" s="509"/>
      <c r="L97" s="475"/>
      <c r="M97" s="475"/>
      <c r="N97" s="541"/>
      <c r="O97" s="475"/>
      <c r="P97" s="541"/>
      <c r="Q97" s="475"/>
      <c r="R97" s="475"/>
      <c r="S97" s="469"/>
      <c r="T97" s="470"/>
      <c r="U97" s="476"/>
      <c r="V97" s="495"/>
      <c r="W97" s="495"/>
      <c r="X97" s="495"/>
      <c r="Y97" s="495"/>
      <c r="Z97" s="495"/>
      <c r="AA97" s="495"/>
      <c r="AB97" s="495"/>
      <c r="AC97" s="474"/>
      <c r="AD97" s="474"/>
      <c r="AE97" s="474"/>
      <c r="AF97" s="474"/>
      <c r="AG97" s="474"/>
      <c r="AH97" s="474"/>
      <c r="AI97" s="474"/>
      <c r="AJ97" s="474"/>
      <c r="AK97" s="474"/>
      <c r="AL97" s="474"/>
      <c r="AM97" s="474"/>
      <c r="AN97" s="474"/>
      <c r="AO97" s="474"/>
      <c r="AP97" s="474"/>
      <c r="AQ97" s="474"/>
      <c r="AR97" s="474"/>
      <c r="AS97" s="474"/>
      <c r="AT97" s="474"/>
    </row>
    <row r="98" spans="1:46" s="477" customFormat="1" ht="20.100000000000001" customHeight="1" x14ac:dyDescent="0.25">
      <c r="A98" s="531" t="s">
        <v>763</v>
      </c>
      <c r="B98" s="517">
        <v>20524</v>
      </c>
      <c r="C98" s="517">
        <v>4447</v>
      </c>
      <c r="D98" s="517">
        <v>233087</v>
      </c>
      <c r="E98" s="518">
        <v>258058</v>
      </c>
      <c r="F98" s="517">
        <v>1222</v>
      </c>
      <c r="G98" s="519">
        <v>0.1</v>
      </c>
      <c r="H98" s="520">
        <v>259280.1</v>
      </c>
      <c r="I98" s="521">
        <v>7222.8</v>
      </c>
      <c r="J98" s="539">
        <v>11.83319527639911</v>
      </c>
      <c r="K98" s="509"/>
      <c r="L98" s="475"/>
      <c r="M98" s="475"/>
      <c r="N98" s="541"/>
      <c r="O98" s="475"/>
      <c r="P98" s="541"/>
      <c r="Q98" s="475"/>
      <c r="R98" s="475"/>
      <c r="S98" s="469"/>
      <c r="T98" s="470"/>
      <c r="U98" s="476"/>
      <c r="V98" s="495"/>
      <c r="W98" s="495"/>
      <c r="X98" s="495"/>
      <c r="Y98" s="495"/>
      <c r="Z98" s="495"/>
      <c r="AA98" s="495"/>
      <c r="AB98" s="495"/>
      <c r="AC98" s="474"/>
      <c r="AD98" s="474"/>
      <c r="AE98" s="474"/>
      <c r="AF98" s="474"/>
      <c r="AG98" s="474"/>
      <c r="AH98" s="474"/>
      <c r="AI98" s="474"/>
      <c r="AJ98" s="474"/>
      <c r="AK98" s="474"/>
      <c r="AL98" s="474"/>
      <c r="AM98" s="474"/>
      <c r="AN98" s="474"/>
      <c r="AO98" s="474"/>
      <c r="AP98" s="474"/>
      <c r="AQ98" s="474"/>
      <c r="AR98" s="474"/>
      <c r="AS98" s="474"/>
      <c r="AT98" s="474"/>
    </row>
    <row r="99" spans="1:46" s="477" customFormat="1" ht="20.100000000000001" customHeight="1" x14ac:dyDescent="0.25">
      <c r="A99" s="531" t="s">
        <v>764</v>
      </c>
      <c r="B99" s="517">
        <v>21979</v>
      </c>
      <c r="C99" s="517">
        <v>4449</v>
      </c>
      <c r="D99" s="517">
        <v>232127</v>
      </c>
      <c r="E99" s="518">
        <v>258555</v>
      </c>
      <c r="F99" s="517">
        <v>1229</v>
      </c>
      <c r="G99" s="519">
        <v>0.1</v>
      </c>
      <c r="H99" s="520">
        <v>259784.1</v>
      </c>
      <c r="I99" s="521">
        <v>7206.7</v>
      </c>
      <c r="J99" s="539">
        <v>11.856195779486056</v>
      </c>
      <c r="K99" s="509"/>
      <c r="L99" s="475"/>
      <c r="M99" s="475"/>
      <c r="N99" s="541"/>
      <c r="O99" s="475"/>
      <c r="P99" s="541"/>
      <c r="Q99" s="475"/>
      <c r="R99" s="475"/>
      <c r="S99" s="469"/>
      <c r="T99" s="470"/>
      <c r="U99" s="476"/>
      <c r="V99" s="495"/>
      <c r="W99" s="495"/>
      <c r="X99" s="495"/>
      <c r="Y99" s="495"/>
      <c r="Z99" s="495"/>
      <c r="AA99" s="495"/>
      <c r="AB99" s="495"/>
      <c r="AC99" s="474"/>
      <c r="AD99" s="474"/>
      <c r="AE99" s="474"/>
      <c r="AF99" s="474"/>
      <c r="AG99" s="474"/>
      <c r="AH99" s="474"/>
      <c r="AI99" s="474"/>
      <c r="AJ99" s="474"/>
      <c r="AK99" s="474"/>
      <c r="AL99" s="474"/>
      <c r="AM99" s="474"/>
      <c r="AN99" s="474"/>
      <c r="AO99" s="474"/>
      <c r="AP99" s="474"/>
      <c r="AQ99" s="474"/>
      <c r="AR99" s="474"/>
      <c r="AS99" s="474"/>
      <c r="AT99" s="474"/>
    </row>
    <row r="100" spans="1:46" s="477" customFormat="1" ht="20.100000000000001" customHeight="1" x14ac:dyDescent="0.25">
      <c r="A100" s="531" t="s">
        <v>765</v>
      </c>
      <c r="B100" s="517">
        <v>21687</v>
      </c>
      <c r="C100" s="517">
        <v>4480</v>
      </c>
      <c r="D100" s="517">
        <v>235667</v>
      </c>
      <c r="E100" s="518">
        <v>261834</v>
      </c>
      <c r="F100" s="517">
        <v>1239</v>
      </c>
      <c r="G100" s="519">
        <v>0.05</v>
      </c>
      <c r="H100" s="520">
        <v>263073.05</v>
      </c>
      <c r="I100" s="521">
        <v>7216.5</v>
      </c>
      <c r="J100" s="539">
        <v>12.006302698385532</v>
      </c>
      <c r="K100" s="509"/>
      <c r="L100" s="475"/>
      <c r="M100" s="475"/>
      <c r="N100" s="541"/>
      <c r="O100" s="475"/>
      <c r="P100" s="541"/>
      <c r="Q100" s="475"/>
      <c r="R100" s="475"/>
      <c r="S100" s="469"/>
      <c r="T100" s="470"/>
      <c r="U100" s="476"/>
      <c r="V100" s="495"/>
      <c r="W100" s="495"/>
      <c r="X100" s="495"/>
      <c r="Y100" s="495"/>
      <c r="Z100" s="495"/>
      <c r="AA100" s="495"/>
      <c r="AB100" s="495"/>
      <c r="AC100" s="474"/>
      <c r="AD100" s="474"/>
      <c r="AE100" s="474"/>
      <c r="AF100" s="474"/>
      <c r="AG100" s="474"/>
      <c r="AH100" s="474"/>
      <c r="AI100" s="474"/>
      <c r="AJ100" s="474"/>
      <c r="AK100" s="474"/>
      <c r="AL100" s="474"/>
      <c r="AM100" s="474"/>
      <c r="AN100" s="474"/>
      <c r="AO100" s="474"/>
      <c r="AP100" s="474"/>
      <c r="AQ100" s="474"/>
      <c r="AR100" s="474"/>
      <c r="AS100" s="474"/>
      <c r="AT100" s="474"/>
    </row>
    <row r="101" spans="1:46" s="477" customFormat="1" ht="20.100000000000001" customHeight="1" x14ac:dyDescent="0.25">
      <c r="A101" s="531" t="s">
        <v>766</v>
      </c>
      <c r="B101" s="517">
        <v>21783</v>
      </c>
      <c r="C101" s="517">
        <v>4507</v>
      </c>
      <c r="D101" s="517">
        <v>236254</v>
      </c>
      <c r="E101" s="518">
        <v>262544</v>
      </c>
      <c r="F101" s="517">
        <v>1249</v>
      </c>
      <c r="G101" s="519">
        <v>0.1</v>
      </c>
      <c r="H101" s="520">
        <v>263793.09999999998</v>
      </c>
      <c r="I101" s="521">
        <v>7260.1</v>
      </c>
      <c r="J101" s="539">
        <v>12.039162530663472</v>
      </c>
      <c r="K101" s="509"/>
      <c r="L101" s="475"/>
      <c r="M101" s="475"/>
      <c r="N101" s="541"/>
      <c r="O101" s="475"/>
      <c r="P101" s="541"/>
      <c r="Q101" s="475"/>
      <c r="R101" s="475"/>
      <c r="S101" s="469"/>
      <c r="T101" s="470"/>
      <c r="U101" s="476"/>
      <c r="V101" s="495"/>
      <c r="W101" s="495"/>
      <c r="X101" s="495"/>
      <c r="Y101" s="495"/>
      <c r="Z101" s="495"/>
      <c r="AA101" s="495"/>
      <c r="AB101" s="495"/>
      <c r="AC101" s="474"/>
      <c r="AD101" s="474"/>
      <c r="AE101" s="474"/>
      <c r="AF101" s="474"/>
      <c r="AG101" s="474"/>
      <c r="AH101" s="474"/>
      <c r="AI101" s="474"/>
      <c r="AJ101" s="474"/>
      <c r="AK101" s="474"/>
      <c r="AL101" s="474"/>
      <c r="AM101" s="474"/>
      <c r="AN101" s="474"/>
      <c r="AO101" s="474"/>
      <c r="AP101" s="474"/>
      <c r="AQ101" s="474"/>
      <c r="AR101" s="474"/>
      <c r="AS101" s="474"/>
      <c r="AT101" s="474"/>
    </row>
    <row r="102" spans="1:46" s="477" customFormat="1" ht="20.100000000000001" customHeight="1" x14ac:dyDescent="0.25">
      <c r="A102" s="531" t="s">
        <v>767</v>
      </c>
      <c r="B102" s="517">
        <v>21392</v>
      </c>
      <c r="C102" s="517">
        <v>4540</v>
      </c>
      <c r="D102" s="517">
        <v>241957</v>
      </c>
      <c r="E102" s="518">
        <v>267889</v>
      </c>
      <c r="F102" s="517">
        <v>1255</v>
      </c>
      <c r="G102" s="519">
        <v>0.1</v>
      </c>
      <c r="H102" s="520">
        <v>269144.09999999998</v>
      </c>
      <c r="I102" s="521">
        <v>7333.5</v>
      </c>
      <c r="J102" s="539">
        <v>12.283374978606879</v>
      </c>
      <c r="K102" s="509"/>
      <c r="L102" s="475"/>
      <c r="M102" s="475"/>
      <c r="N102" s="541"/>
      <c r="O102" s="475"/>
      <c r="P102" s="541"/>
      <c r="Q102" s="475"/>
      <c r="R102" s="475"/>
      <c r="S102" s="469"/>
      <c r="T102" s="470"/>
      <c r="U102" s="476"/>
      <c r="V102" s="495"/>
      <c r="W102" s="495"/>
      <c r="X102" s="495"/>
      <c r="Y102" s="495"/>
      <c r="Z102" s="495"/>
      <c r="AA102" s="495"/>
      <c r="AB102" s="495"/>
      <c r="AC102" s="474"/>
      <c r="AD102" s="474"/>
      <c r="AE102" s="474"/>
      <c r="AF102" s="474"/>
      <c r="AG102" s="474"/>
      <c r="AH102" s="474"/>
      <c r="AI102" s="474"/>
      <c r="AJ102" s="474"/>
      <c r="AK102" s="474"/>
      <c r="AL102" s="474"/>
      <c r="AM102" s="474"/>
      <c r="AN102" s="474"/>
      <c r="AO102" s="474"/>
      <c r="AP102" s="474"/>
      <c r="AQ102" s="474"/>
      <c r="AR102" s="474"/>
      <c r="AS102" s="474"/>
      <c r="AT102" s="474"/>
    </row>
    <row r="103" spans="1:46" s="477" customFormat="1" ht="20.100000000000001" customHeight="1" thickBot="1" x14ac:dyDescent="0.3">
      <c r="A103" s="532" t="s">
        <v>768</v>
      </c>
      <c r="B103" s="533">
        <v>22322</v>
      </c>
      <c r="C103" s="533">
        <v>4560</v>
      </c>
      <c r="D103" s="533">
        <v>241353</v>
      </c>
      <c r="E103" s="534">
        <v>268235</v>
      </c>
      <c r="F103" s="533">
        <v>1259</v>
      </c>
      <c r="G103" s="535">
        <v>0.1</v>
      </c>
      <c r="H103" s="536">
        <v>269494.09999999998</v>
      </c>
      <c r="I103" s="537">
        <v>7363.2</v>
      </c>
      <c r="J103" s="543">
        <v>12.299348508186434</v>
      </c>
      <c r="K103" s="509"/>
      <c r="L103" s="475"/>
      <c r="M103" s="475"/>
      <c r="N103" s="541"/>
      <c r="O103" s="475"/>
      <c r="P103" s="541"/>
      <c r="Q103" s="475"/>
      <c r="R103" s="475"/>
      <c r="S103" s="469"/>
      <c r="T103" s="470"/>
      <c r="U103" s="476"/>
      <c r="V103" s="495"/>
      <c r="W103" s="495"/>
      <c r="X103" s="495"/>
      <c r="Y103" s="495"/>
      <c r="Z103" s="495"/>
      <c r="AA103" s="495"/>
      <c r="AB103" s="495"/>
      <c r="AC103" s="474"/>
      <c r="AD103" s="474"/>
      <c r="AE103" s="474"/>
      <c r="AF103" s="474"/>
      <c r="AG103" s="474"/>
      <c r="AH103" s="474"/>
      <c r="AI103" s="474"/>
      <c r="AJ103" s="474"/>
      <c r="AK103" s="474"/>
      <c r="AL103" s="474"/>
      <c r="AM103" s="474"/>
      <c r="AN103" s="474"/>
      <c r="AO103" s="474"/>
      <c r="AP103" s="474"/>
      <c r="AQ103" s="474"/>
      <c r="AR103" s="474"/>
      <c r="AS103" s="474"/>
      <c r="AT103" s="474"/>
    </row>
    <row r="104" spans="1:46" s="477" customFormat="1" ht="20.100000000000001" customHeight="1" x14ac:dyDescent="0.25">
      <c r="A104" s="531" t="s">
        <v>769</v>
      </c>
      <c r="B104" s="517">
        <v>23258</v>
      </c>
      <c r="C104" s="517">
        <v>4572</v>
      </c>
      <c r="D104" s="517">
        <v>250016</v>
      </c>
      <c r="E104" s="518">
        <v>277846</v>
      </c>
      <c r="F104" s="517">
        <v>1265</v>
      </c>
      <c r="G104" s="519">
        <v>0.1</v>
      </c>
      <c r="H104" s="520">
        <v>279111.09999999998</v>
      </c>
      <c r="I104" s="521">
        <v>7569.4</v>
      </c>
      <c r="J104" s="539">
        <v>16.314001699357334</v>
      </c>
      <c r="K104" s="509"/>
      <c r="L104" s="475"/>
      <c r="M104" s="475"/>
      <c r="N104" s="541"/>
      <c r="O104" s="475"/>
      <c r="P104" s="541"/>
      <c r="Q104" s="475"/>
      <c r="R104" s="475"/>
      <c r="S104" s="469"/>
      <c r="T104" s="470"/>
      <c r="U104" s="476"/>
      <c r="V104" s="495"/>
      <c r="W104" s="495"/>
      <c r="X104" s="495"/>
      <c r="Y104" s="495"/>
      <c r="Z104" s="495"/>
      <c r="AA104" s="495"/>
      <c r="AB104" s="495"/>
      <c r="AC104" s="474"/>
      <c r="AD104" s="474"/>
      <c r="AE104" s="474"/>
      <c r="AF104" s="474"/>
      <c r="AG104" s="474"/>
      <c r="AH104" s="474"/>
      <c r="AI104" s="474"/>
      <c r="AJ104" s="474"/>
      <c r="AK104" s="474"/>
      <c r="AL104" s="474"/>
      <c r="AM104" s="474"/>
      <c r="AN104" s="474"/>
      <c r="AO104" s="474"/>
      <c r="AP104" s="474"/>
      <c r="AQ104" s="474"/>
      <c r="AR104" s="474"/>
      <c r="AS104" s="474"/>
      <c r="AT104" s="474"/>
    </row>
    <row r="105" spans="1:46" s="477" customFormat="1" ht="20.100000000000001" customHeight="1" x14ac:dyDescent="0.25">
      <c r="A105" s="531" t="s">
        <v>770</v>
      </c>
      <c r="B105" s="517">
        <v>24619</v>
      </c>
      <c r="C105" s="517">
        <v>4642</v>
      </c>
      <c r="D105" s="517">
        <v>243679</v>
      </c>
      <c r="E105" s="518">
        <v>272940</v>
      </c>
      <c r="F105" s="517">
        <v>1287</v>
      </c>
      <c r="G105" s="519">
        <v>0.1</v>
      </c>
      <c r="H105" s="520">
        <v>274227.09999999998</v>
      </c>
      <c r="I105" s="521">
        <v>7294.8</v>
      </c>
      <c r="J105" s="539">
        <v>16.02853263596408</v>
      </c>
      <c r="K105" s="509"/>
      <c r="L105" s="475"/>
      <c r="M105" s="475"/>
      <c r="N105" s="541"/>
      <c r="O105" s="475"/>
      <c r="P105" s="541"/>
      <c r="Q105" s="475"/>
      <c r="R105" s="475"/>
      <c r="S105" s="469"/>
      <c r="T105" s="470"/>
      <c r="U105" s="476"/>
      <c r="V105" s="495"/>
      <c r="W105" s="495"/>
      <c r="X105" s="495"/>
      <c r="Y105" s="495"/>
      <c r="Z105" s="495"/>
      <c r="AA105" s="495"/>
      <c r="AB105" s="495"/>
      <c r="AC105" s="474"/>
      <c r="AD105" s="474"/>
      <c r="AE105" s="474"/>
      <c r="AF105" s="474"/>
      <c r="AG105" s="474"/>
      <c r="AH105" s="474"/>
      <c r="AI105" s="474"/>
      <c r="AJ105" s="474"/>
      <c r="AK105" s="474"/>
      <c r="AL105" s="474"/>
      <c r="AM105" s="474"/>
      <c r="AN105" s="474"/>
      <c r="AO105" s="474"/>
      <c r="AP105" s="474"/>
      <c r="AQ105" s="474"/>
      <c r="AR105" s="474"/>
      <c r="AS105" s="474"/>
      <c r="AT105" s="474"/>
    </row>
    <row r="106" spans="1:46" s="477" customFormat="1" ht="20.100000000000001" customHeight="1" x14ac:dyDescent="0.25">
      <c r="A106" s="531" t="s">
        <v>771</v>
      </c>
      <c r="B106" s="517">
        <v>25449</v>
      </c>
      <c r="C106" s="517">
        <v>4867</v>
      </c>
      <c r="D106" s="517">
        <v>245052</v>
      </c>
      <c r="E106" s="518">
        <v>275368</v>
      </c>
      <c r="F106" s="517">
        <v>1340</v>
      </c>
      <c r="G106" s="519">
        <v>0</v>
      </c>
      <c r="H106" s="520">
        <v>276708</v>
      </c>
      <c r="I106" s="521">
        <v>7023.1704624193835</v>
      </c>
      <c r="J106" s="539">
        <v>16.173540866793793</v>
      </c>
      <c r="K106" s="509"/>
      <c r="L106" s="475"/>
      <c r="M106" s="475"/>
      <c r="N106" s="541"/>
      <c r="O106" s="475"/>
      <c r="P106" s="541"/>
      <c r="Q106" s="475"/>
      <c r="R106" s="475"/>
      <c r="S106" s="469"/>
      <c r="T106" s="470"/>
      <c r="U106" s="476"/>
      <c r="V106" s="495"/>
      <c r="W106" s="495"/>
      <c r="X106" s="495"/>
      <c r="Y106" s="495"/>
      <c r="Z106" s="495"/>
      <c r="AA106" s="495"/>
      <c r="AB106" s="495"/>
      <c r="AC106" s="474"/>
      <c r="AD106" s="474"/>
      <c r="AE106" s="474"/>
      <c r="AF106" s="474"/>
      <c r="AG106" s="474"/>
      <c r="AH106" s="474"/>
      <c r="AI106" s="474"/>
      <c r="AJ106" s="474"/>
      <c r="AK106" s="474"/>
      <c r="AL106" s="474"/>
      <c r="AM106" s="474"/>
      <c r="AN106" s="474"/>
      <c r="AO106" s="474"/>
      <c r="AP106" s="474"/>
      <c r="AQ106" s="474"/>
      <c r="AR106" s="474"/>
      <c r="AS106" s="474"/>
      <c r="AT106" s="474"/>
    </row>
    <row r="107" spans="1:46" s="477" customFormat="1" ht="20.100000000000001" customHeight="1" x14ac:dyDescent="0.25">
      <c r="A107" s="531" t="s">
        <v>772</v>
      </c>
      <c r="B107" s="517">
        <v>27658</v>
      </c>
      <c r="C107" s="517">
        <v>4953</v>
      </c>
      <c r="D107" s="517">
        <v>246632</v>
      </c>
      <c r="E107" s="518">
        <v>279243</v>
      </c>
      <c r="F107" s="517">
        <v>1372</v>
      </c>
      <c r="G107" s="519">
        <v>0</v>
      </c>
      <c r="H107" s="520">
        <v>280615</v>
      </c>
      <c r="I107" s="521">
        <v>6966.4357885851896</v>
      </c>
      <c r="J107" s="539">
        <v>16.401904427538565</v>
      </c>
      <c r="K107" s="509"/>
      <c r="L107" s="475"/>
      <c r="M107" s="475"/>
      <c r="N107" s="541"/>
      <c r="O107" s="475"/>
      <c r="P107" s="541"/>
      <c r="Q107" s="475"/>
      <c r="R107" s="475"/>
      <c r="S107" s="469"/>
      <c r="T107" s="470"/>
      <c r="U107" s="476"/>
      <c r="V107" s="495"/>
      <c r="W107" s="495"/>
      <c r="X107" s="495"/>
      <c r="Y107" s="495"/>
      <c r="Z107" s="495"/>
      <c r="AA107" s="495"/>
      <c r="AB107" s="495"/>
      <c r="AC107" s="474"/>
      <c r="AD107" s="474"/>
      <c r="AE107" s="474"/>
      <c r="AF107" s="474"/>
      <c r="AG107" s="474"/>
      <c r="AH107" s="474"/>
      <c r="AI107" s="474"/>
      <c r="AJ107" s="474"/>
      <c r="AK107" s="474"/>
      <c r="AL107" s="474"/>
      <c r="AM107" s="474"/>
      <c r="AN107" s="474"/>
      <c r="AO107" s="474"/>
      <c r="AP107" s="474"/>
      <c r="AQ107" s="474"/>
      <c r="AR107" s="474"/>
      <c r="AS107" s="474"/>
      <c r="AT107" s="474"/>
    </row>
    <row r="108" spans="1:46" s="477" customFormat="1" ht="20.100000000000001" customHeight="1" x14ac:dyDescent="0.25">
      <c r="A108" s="531" t="s">
        <v>773</v>
      </c>
      <c r="B108" s="517">
        <v>27705</v>
      </c>
      <c r="C108" s="517">
        <v>4945</v>
      </c>
      <c r="D108" s="517">
        <v>241873</v>
      </c>
      <c r="E108" s="518">
        <v>274523</v>
      </c>
      <c r="F108" s="517">
        <v>1897</v>
      </c>
      <c r="G108" s="519">
        <v>0</v>
      </c>
      <c r="H108" s="520">
        <v>276420</v>
      </c>
      <c r="I108" s="521">
        <v>6880.8</v>
      </c>
      <c r="J108" s="539">
        <v>16.156707310230068</v>
      </c>
      <c r="K108" s="509"/>
      <c r="L108" s="475"/>
      <c r="M108" s="475"/>
      <c r="N108" s="541"/>
      <c r="O108" s="475"/>
      <c r="P108" s="541"/>
      <c r="Q108" s="475"/>
      <c r="R108" s="475"/>
      <c r="S108" s="469"/>
      <c r="T108" s="470"/>
      <c r="U108" s="476"/>
      <c r="V108" s="495"/>
      <c r="W108" s="495"/>
      <c r="X108" s="495"/>
      <c r="Y108" s="495"/>
      <c r="Z108" s="495"/>
      <c r="AA108" s="495"/>
      <c r="AB108" s="495"/>
      <c r="AC108" s="474"/>
      <c r="AD108" s="474"/>
      <c r="AE108" s="474"/>
      <c r="AF108" s="474"/>
      <c r="AG108" s="474"/>
      <c r="AH108" s="474"/>
      <c r="AI108" s="474"/>
      <c r="AJ108" s="474"/>
      <c r="AK108" s="474"/>
      <c r="AL108" s="474"/>
      <c r="AM108" s="474"/>
      <c r="AN108" s="474"/>
      <c r="AO108" s="474"/>
      <c r="AP108" s="474"/>
      <c r="AQ108" s="474"/>
      <c r="AR108" s="474"/>
      <c r="AS108" s="474"/>
      <c r="AT108" s="474"/>
    </row>
    <row r="109" spans="1:46" s="477" customFormat="1" ht="20.100000000000001" customHeight="1" x14ac:dyDescent="0.25">
      <c r="A109" s="531" t="s">
        <v>774</v>
      </c>
      <c r="B109" s="517">
        <v>28533</v>
      </c>
      <c r="C109" s="517">
        <v>5006</v>
      </c>
      <c r="D109" s="517">
        <v>254049</v>
      </c>
      <c r="E109" s="518">
        <v>287588</v>
      </c>
      <c r="F109" s="517">
        <v>1915</v>
      </c>
      <c r="G109" s="519">
        <v>0</v>
      </c>
      <c r="H109" s="520">
        <v>289503</v>
      </c>
      <c r="I109" s="521">
        <v>7194.2</v>
      </c>
      <c r="J109" s="539">
        <v>16.921406687047011</v>
      </c>
      <c r="K109" s="509"/>
      <c r="L109" s="475"/>
      <c r="M109" s="475"/>
      <c r="N109" s="541"/>
      <c r="O109" s="475"/>
      <c r="P109" s="541"/>
      <c r="Q109" s="475"/>
      <c r="R109" s="475"/>
      <c r="S109" s="469"/>
      <c r="T109" s="470"/>
      <c r="U109" s="476"/>
      <c r="V109" s="495"/>
      <c r="W109" s="495"/>
      <c r="X109" s="495"/>
      <c r="Y109" s="495"/>
      <c r="Z109" s="495"/>
      <c r="AA109" s="495"/>
      <c r="AB109" s="495"/>
      <c r="AC109" s="474"/>
      <c r="AD109" s="474"/>
      <c r="AE109" s="474"/>
      <c r="AF109" s="474"/>
      <c r="AG109" s="474"/>
      <c r="AH109" s="474"/>
      <c r="AI109" s="474"/>
      <c r="AJ109" s="474"/>
      <c r="AK109" s="474"/>
      <c r="AL109" s="474"/>
      <c r="AM109" s="474"/>
      <c r="AN109" s="474"/>
      <c r="AO109" s="474"/>
      <c r="AP109" s="474"/>
      <c r="AQ109" s="474"/>
      <c r="AR109" s="474"/>
      <c r="AS109" s="474"/>
      <c r="AT109" s="474"/>
    </row>
    <row r="110" spans="1:46" s="477" customFormat="1" ht="20.100000000000001" customHeight="1" x14ac:dyDescent="0.25">
      <c r="A110" s="531" t="s">
        <v>775</v>
      </c>
      <c r="B110" s="517">
        <v>31601</v>
      </c>
      <c r="C110" s="517">
        <v>5074</v>
      </c>
      <c r="D110" s="517">
        <v>267570</v>
      </c>
      <c r="E110" s="518">
        <v>304245</v>
      </c>
      <c r="F110" s="517">
        <v>1954</v>
      </c>
      <c r="G110" s="519">
        <v>0</v>
      </c>
      <c r="H110" s="520">
        <v>306199</v>
      </c>
      <c r="I110" s="521">
        <v>7655.9</v>
      </c>
      <c r="J110" s="539">
        <v>17.897285368949916</v>
      </c>
      <c r="K110" s="509"/>
      <c r="L110" s="475"/>
      <c r="M110" s="475"/>
      <c r="N110" s="541"/>
      <c r="O110" s="475"/>
      <c r="P110" s="541"/>
      <c r="Q110" s="475"/>
      <c r="R110" s="475"/>
      <c r="S110" s="469"/>
      <c r="T110" s="470"/>
      <c r="U110" s="476"/>
      <c r="V110" s="495"/>
      <c r="W110" s="495"/>
      <c r="X110" s="495"/>
      <c r="Y110" s="495"/>
      <c r="Z110" s="495"/>
      <c r="AA110" s="495"/>
      <c r="AB110" s="495"/>
      <c r="AC110" s="474"/>
      <c r="AD110" s="474"/>
      <c r="AE110" s="474"/>
      <c r="AF110" s="474"/>
      <c r="AG110" s="474"/>
      <c r="AH110" s="474"/>
      <c r="AI110" s="474"/>
      <c r="AJ110" s="474"/>
      <c r="AK110" s="474"/>
      <c r="AL110" s="474"/>
      <c r="AM110" s="474"/>
      <c r="AN110" s="474"/>
      <c r="AO110" s="474"/>
      <c r="AP110" s="474"/>
      <c r="AQ110" s="474"/>
      <c r="AR110" s="474"/>
      <c r="AS110" s="474"/>
      <c r="AT110" s="474"/>
    </row>
    <row r="111" spans="1:46" s="477" customFormat="1" ht="20.100000000000001" customHeight="1" x14ac:dyDescent="0.25">
      <c r="A111" s="531" t="s">
        <v>776</v>
      </c>
      <c r="B111" s="517">
        <v>31186</v>
      </c>
      <c r="C111" s="517">
        <v>5094</v>
      </c>
      <c r="D111" s="517">
        <v>251227</v>
      </c>
      <c r="E111" s="518">
        <v>287507</v>
      </c>
      <c r="F111" s="517">
        <v>1954</v>
      </c>
      <c r="G111" s="519">
        <v>0</v>
      </c>
      <c r="H111" s="520">
        <v>289461</v>
      </c>
      <c r="I111" s="521">
        <v>7268.6</v>
      </c>
      <c r="J111" s="539">
        <v>16.918951793381467</v>
      </c>
      <c r="K111" s="509"/>
      <c r="L111" s="475"/>
      <c r="M111" s="475"/>
      <c r="N111" s="541"/>
      <c r="O111" s="475"/>
      <c r="P111" s="541"/>
      <c r="Q111" s="475"/>
      <c r="R111" s="475"/>
      <c r="S111" s="469"/>
      <c r="T111" s="470"/>
      <c r="U111" s="476"/>
      <c r="V111" s="495"/>
      <c r="W111" s="495"/>
      <c r="X111" s="495"/>
      <c r="Y111" s="495"/>
      <c r="Z111" s="495"/>
      <c r="AA111" s="495"/>
      <c r="AB111" s="495"/>
      <c r="AC111" s="474"/>
      <c r="AD111" s="474"/>
      <c r="AE111" s="474"/>
      <c r="AF111" s="474"/>
      <c r="AG111" s="474"/>
      <c r="AH111" s="474"/>
      <c r="AI111" s="474"/>
      <c r="AJ111" s="474"/>
      <c r="AK111" s="474"/>
      <c r="AL111" s="474"/>
      <c r="AM111" s="474"/>
      <c r="AN111" s="474"/>
      <c r="AO111" s="474"/>
      <c r="AP111" s="474"/>
      <c r="AQ111" s="474"/>
      <c r="AR111" s="474"/>
      <c r="AS111" s="474"/>
      <c r="AT111" s="474"/>
    </row>
    <row r="112" spans="1:46" s="477" customFormat="1" ht="20.100000000000001" customHeight="1" x14ac:dyDescent="0.25">
      <c r="A112" s="531" t="s">
        <v>777</v>
      </c>
      <c r="B112" s="517">
        <v>30229</v>
      </c>
      <c r="C112" s="517">
        <v>5082</v>
      </c>
      <c r="D112" s="517">
        <v>251409</v>
      </c>
      <c r="E112" s="518">
        <v>286720</v>
      </c>
      <c r="F112" s="517">
        <v>1950</v>
      </c>
      <c r="G112" s="519">
        <v>0</v>
      </c>
      <c r="H112" s="520">
        <v>288670</v>
      </c>
      <c r="I112" s="521">
        <v>7206</v>
      </c>
      <c r="J112" s="539">
        <v>16.87271796268039</v>
      </c>
      <c r="K112" s="509"/>
      <c r="L112" s="475"/>
      <c r="M112" s="475"/>
      <c r="N112" s="541"/>
      <c r="O112" s="475"/>
      <c r="P112" s="541"/>
      <c r="Q112" s="475"/>
      <c r="R112" s="475"/>
      <c r="S112" s="469"/>
      <c r="T112" s="470"/>
      <c r="U112" s="476"/>
      <c r="V112" s="495"/>
      <c r="W112" s="495"/>
      <c r="X112" s="495"/>
      <c r="Y112" s="495"/>
      <c r="Z112" s="495"/>
      <c r="AA112" s="495"/>
      <c r="AB112" s="495"/>
      <c r="AC112" s="474"/>
      <c r="AD112" s="474"/>
      <c r="AE112" s="474"/>
      <c r="AF112" s="474"/>
      <c r="AG112" s="474"/>
      <c r="AH112" s="474"/>
      <c r="AI112" s="474"/>
      <c r="AJ112" s="474"/>
      <c r="AK112" s="474"/>
      <c r="AL112" s="474"/>
      <c r="AM112" s="474"/>
      <c r="AN112" s="474"/>
      <c r="AO112" s="474"/>
      <c r="AP112" s="474"/>
      <c r="AQ112" s="474"/>
      <c r="AR112" s="474"/>
      <c r="AS112" s="474"/>
      <c r="AT112" s="474"/>
    </row>
    <row r="113" spans="1:46" s="477" customFormat="1" ht="20.100000000000001" customHeight="1" x14ac:dyDescent="0.25">
      <c r="A113" s="531" t="s">
        <v>778</v>
      </c>
      <c r="B113" s="517">
        <v>30029</v>
      </c>
      <c r="C113" s="517">
        <v>5109</v>
      </c>
      <c r="D113" s="517">
        <v>242766</v>
      </c>
      <c r="E113" s="518">
        <v>277905</v>
      </c>
      <c r="F113" s="517">
        <v>1967</v>
      </c>
      <c r="G113" s="519">
        <v>0</v>
      </c>
      <c r="H113" s="520">
        <v>279872</v>
      </c>
      <c r="I113" s="521">
        <v>6973.6127376473223</v>
      </c>
      <c r="J113" s="539">
        <v>16.358476189598107</v>
      </c>
      <c r="K113" s="509"/>
      <c r="L113" s="475"/>
      <c r="M113" s="475"/>
      <c r="N113" s="541"/>
      <c r="O113" s="475"/>
      <c r="P113" s="541"/>
      <c r="Q113" s="475"/>
      <c r="R113" s="475"/>
      <c r="S113" s="469"/>
      <c r="T113" s="470"/>
      <c r="U113" s="476"/>
      <c r="V113" s="495"/>
      <c r="W113" s="495"/>
      <c r="X113" s="495"/>
      <c r="Y113" s="495"/>
      <c r="Z113" s="495"/>
      <c r="AA113" s="495"/>
      <c r="AB113" s="495"/>
      <c r="AC113" s="474"/>
      <c r="AD113" s="474"/>
      <c r="AE113" s="474"/>
      <c r="AF113" s="474"/>
      <c r="AG113" s="474"/>
      <c r="AH113" s="474"/>
      <c r="AI113" s="474"/>
      <c r="AJ113" s="474"/>
      <c r="AK113" s="474"/>
      <c r="AL113" s="474"/>
      <c r="AM113" s="474"/>
      <c r="AN113" s="474"/>
      <c r="AO113" s="474"/>
      <c r="AP113" s="474"/>
      <c r="AQ113" s="474"/>
      <c r="AR113" s="474"/>
      <c r="AS113" s="474"/>
      <c r="AT113" s="474"/>
    </row>
    <row r="114" spans="1:46" s="477" customFormat="1" ht="20.100000000000001" customHeight="1" x14ac:dyDescent="0.25">
      <c r="A114" s="531" t="s">
        <v>779</v>
      </c>
      <c r="B114" s="517">
        <v>28491</v>
      </c>
      <c r="C114" s="517">
        <v>5149</v>
      </c>
      <c r="D114" s="517">
        <v>243513</v>
      </c>
      <c r="E114" s="518">
        <v>277153</v>
      </c>
      <c r="F114" s="517">
        <v>1989</v>
      </c>
      <c r="G114" s="519">
        <v>0</v>
      </c>
      <c r="H114" s="520">
        <v>279142</v>
      </c>
      <c r="I114" s="521">
        <v>6967.5238934386334</v>
      </c>
      <c r="J114" s="539">
        <v>16.315807799696987</v>
      </c>
      <c r="K114" s="509"/>
      <c r="L114" s="475"/>
      <c r="M114" s="475"/>
      <c r="N114" s="541"/>
      <c r="O114" s="475"/>
      <c r="P114" s="541"/>
      <c r="Q114" s="475"/>
      <c r="R114" s="475"/>
      <c r="S114" s="469"/>
      <c r="T114" s="470"/>
      <c r="U114" s="476"/>
      <c r="V114" s="495"/>
      <c r="W114" s="495"/>
      <c r="X114" s="495"/>
      <c r="Y114" s="495"/>
      <c r="Z114" s="495"/>
      <c r="AA114" s="495"/>
      <c r="AB114" s="495"/>
      <c r="AC114" s="474"/>
      <c r="AD114" s="474"/>
      <c r="AE114" s="474"/>
      <c r="AF114" s="474"/>
      <c r="AG114" s="474"/>
      <c r="AH114" s="474"/>
      <c r="AI114" s="474"/>
      <c r="AJ114" s="474"/>
      <c r="AK114" s="474"/>
      <c r="AL114" s="474"/>
      <c r="AM114" s="474"/>
      <c r="AN114" s="474"/>
      <c r="AO114" s="474"/>
      <c r="AP114" s="474"/>
      <c r="AQ114" s="474"/>
      <c r="AR114" s="474"/>
      <c r="AS114" s="474"/>
      <c r="AT114" s="474"/>
    </row>
    <row r="115" spans="1:46" s="477" customFormat="1" ht="20.100000000000001" customHeight="1" thickBot="1" x14ac:dyDescent="0.3">
      <c r="A115" s="532" t="s">
        <v>780</v>
      </c>
      <c r="B115" s="533">
        <v>29918</v>
      </c>
      <c r="C115" s="533">
        <v>5135</v>
      </c>
      <c r="D115" s="533">
        <v>251210</v>
      </c>
      <c r="E115" s="534">
        <v>286263</v>
      </c>
      <c r="F115" s="533">
        <v>1977</v>
      </c>
      <c r="G115" s="535">
        <v>0</v>
      </c>
      <c r="H115" s="536">
        <v>288240</v>
      </c>
      <c r="I115" s="537">
        <v>7291.9</v>
      </c>
      <c r="J115" s="543">
        <v>16.847584527533151</v>
      </c>
      <c r="K115" s="509"/>
      <c r="L115" s="475"/>
      <c r="M115" s="475"/>
      <c r="N115" s="541"/>
      <c r="O115" s="475"/>
      <c r="P115" s="541"/>
      <c r="Q115" s="475"/>
      <c r="R115" s="475"/>
      <c r="S115" s="469"/>
      <c r="T115" s="470"/>
      <c r="U115" s="476"/>
      <c r="V115" s="495"/>
      <c r="W115" s="495"/>
      <c r="X115" s="495"/>
      <c r="Y115" s="495"/>
      <c r="Z115" s="495"/>
      <c r="AA115" s="495"/>
      <c r="AB115" s="495"/>
      <c r="AC115" s="474"/>
      <c r="AD115" s="474"/>
      <c r="AE115" s="474"/>
      <c r="AF115" s="474"/>
      <c r="AG115" s="474"/>
      <c r="AH115" s="474"/>
      <c r="AI115" s="474"/>
      <c r="AJ115" s="474"/>
      <c r="AK115" s="474"/>
      <c r="AL115" s="474"/>
      <c r="AM115" s="474"/>
      <c r="AN115" s="474"/>
      <c r="AO115" s="474"/>
      <c r="AP115" s="474"/>
      <c r="AQ115" s="474"/>
      <c r="AR115" s="474"/>
      <c r="AS115" s="474"/>
      <c r="AT115" s="474"/>
    </row>
    <row r="116" spans="1:46" s="477" customFormat="1" ht="20.100000000000001" customHeight="1" x14ac:dyDescent="0.25">
      <c r="A116" s="531" t="s">
        <v>781</v>
      </c>
      <c r="B116" s="517">
        <v>29308</v>
      </c>
      <c r="C116" s="517">
        <v>5159</v>
      </c>
      <c r="D116" s="517">
        <v>272259</v>
      </c>
      <c r="E116" s="518">
        <v>306726</v>
      </c>
      <c r="F116" s="517">
        <v>1989</v>
      </c>
      <c r="G116" s="519">
        <v>0</v>
      </c>
      <c r="H116" s="520">
        <v>308715</v>
      </c>
      <c r="I116" s="521">
        <v>7763.3292930105772</v>
      </c>
      <c r="J116" s="539">
        <v>18.044345189485835</v>
      </c>
      <c r="K116" s="509"/>
      <c r="L116" s="475"/>
      <c r="M116" s="475"/>
      <c r="N116" s="541"/>
      <c r="O116" s="475"/>
      <c r="P116" s="541"/>
      <c r="Q116" s="475"/>
      <c r="R116" s="475"/>
      <c r="S116" s="469"/>
      <c r="T116" s="470"/>
      <c r="U116" s="476"/>
      <c r="V116" s="495"/>
      <c r="W116" s="495"/>
      <c r="X116" s="495"/>
      <c r="Y116" s="495"/>
      <c r="Z116" s="495"/>
      <c r="AA116" s="495"/>
      <c r="AB116" s="495"/>
      <c r="AC116" s="474"/>
      <c r="AD116" s="474"/>
      <c r="AE116" s="474"/>
      <c r="AF116" s="474"/>
      <c r="AG116" s="474"/>
      <c r="AH116" s="474"/>
      <c r="AI116" s="474"/>
      <c r="AJ116" s="474"/>
      <c r="AK116" s="474"/>
      <c r="AL116" s="474"/>
      <c r="AM116" s="474"/>
      <c r="AN116" s="474"/>
      <c r="AO116" s="474"/>
      <c r="AP116" s="474"/>
      <c r="AQ116" s="474"/>
      <c r="AR116" s="474"/>
      <c r="AS116" s="474"/>
      <c r="AT116" s="474"/>
    </row>
    <row r="117" spans="1:46" s="477" customFormat="1" ht="20.100000000000001" customHeight="1" x14ac:dyDescent="0.25">
      <c r="A117" s="531" t="s">
        <v>782</v>
      </c>
      <c r="B117" s="517">
        <v>28165</v>
      </c>
      <c r="C117" s="517">
        <v>5215</v>
      </c>
      <c r="D117" s="517">
        <v>258439</v>
      </c>
      <c r="E117" s="518">
        <v>291819</v>
      </c>
      <c r="F117" s="517">
        <v>1998</v>
      </c>
      <c r="G117" s="519">
        <v>0</v>
      </c>
      <c r="H117" s="520">
        <v>293817</v>
      </c>
      <c r="I117" s="521">
        <v>7347.2</v>
      </c>
      <c r="J117" s="539">
        <v>17.173559336407884</v>
      </c>
      <c r="K117" s="509"/>
      <c r="L117" s="475"/>
      <c r="M117" s="475"/>
      <c r="N117" s="541"/>
      <c r="O117" s="475"/>
      <c r="P117" s="541"/>
      <c r="Q117" s="475"/>
      <c r="R117" s="475"/>
      <c r="S117" s="469"/>
      <c r="T117" s="470"/>
      <c r="U117" s="476"/>
      <c r="V117" s="495"/>
      <c r="W117" s="495"/>
      <c r="X117" s="495"/>
      <c r="Y117" s="495"/>
      <c r="Z117" s="495"/>
      <c r="AA117" s="495"/>
      <c r="AB117" s="495"/>
      <c r="AC117" s="474"/>
      <c r="AD117" s="474"/>
      <c r="AE117" s="474"/>
      <c r="AF117" s="474"/>
      <c r="AG117" s="474"/>
      <c r="AH117" s="474"/>
      <c r="AI117" s="474"/>
      <c r="AJ117" s="474"/>
      <c r="AK117" s="474"/>
      <c r="AL117" s="474"/>
      <c r="AM117" s="474"/>
      <c r="AN117" s="474"/>
      <c r="AO117" s="474"/>
      <c r="AP117" s="474"/>
      <c r="AQ117" s="474"/>
      <c r="AR117" s="474"/>
      <c r="AS117" s="474"/>
      <c r="AT117" s="474"/>
    </row>
    <row r="118" spans="1:46" s="553" customFormat="1" ht="16.5" x14ac:dyDescent="0.25">
      <c r="A118" s="531" t="s">
        <v>783</v>
      </c>
      <c r="B118" s="517">
        <v>27403</v>
      </c>
      <c r="C118" s="517">
        <v>5197</v>
      </c>
      <c r="D118" s="517">
        <v>263470</v>
      </c>
      <c r="E118" s="518">
        <v>296070</v>
      </c>
      <c r="F118" s="517">
        <v>2001</v>
      </c>
      <c r="G118" s="519">
        <v>0</v>
      </c>
      <c r="H118" s="520">
        <v>298071</v>
      </c>
      <c r="I118" s="521">
        <v>7328.9959946004565</v>
      </c>
      <c r="J118" s="539">
        <v>17.422204994817978</v>
      </c>
      <c r="K118" s="509"/>
      <c r="L118" s="546"/>
      <c r="M118" s="546"/>
      <c r="N118" s="547"/>
      <c r="O118" s="546"/>
      <c r="P118" s="547"/>
      <c r="Q118" s="546"/>
      <c r="R118" s="546"/>
      <c r="S118" s="548"/>
      <c r="T118" s="549"/>
      <c r="U118" s="550"/>
      <c r="V118" s="551"/>
      <c r="W118" s="495"/>
      <c r="X118" s="495"/>
      <c r="Y118" s="495"/>
      <c r="Z118" s="495"/>
      <c r="AA118" s="495"/>
      <c r="AB118" s="495"/>
      <c r="AC118" s="552"/>
      <c r="AD118" s="552"/>
      <c r="AE118" s="552"/>
      <c r="AF118" s="552"/>
      <c r="AG118" s="552"/>
      <c r="AH118" s="552"/>
      <c r="AI118" s="552"/>
      <c r="AJ118" s="552"/>
      <c r="AK118" s="552"/>
      <c r="AL118" s="552"/>
      <c r="AM118" s="552"/>
      <c r="AN118" s="552"/>
      <c r="AO118" s="552"/>
      <c r="AP118" s="552"/>
      <c r="AQ118" s="552"/>
      <c r="AR118" s="552"/>
      <c r="AS118" s="552"/>
      <c r="AT118" s="552"/>
    </row>
    <row r="119" spans="1:46" s="553" customFormat="1" ht="16.5" x14ac:dyDescent="0.25">
      <c r="A119" s="531" t="s">
        <v>784</v>
      </c>
      <c r="B119" s="517">
        <v>28696</v>
      </c>
      <c r="C119" s="517">
        <v>5252</v>
      </c>
      <c r="D119" s="517">
        <v>266301</v>
      </c>
      <c r="E119" s="518">
        <v>300249</v>
      </c>
      <c r="F119" s="517">
        <v>2020</v>
      </c>
      <c r="G119" s="519">
        <v>0</v>
      </c>
      <c r="H119" s="520">
        <v>302269</v>
      </c>
      <c r="I119" s="521">
        <v>7461.3</v>
      </c>
      <c r="J119" s="539">
        <v>17.7</v>
      </c>
      <c r="K119" s="509"/>
      <c r="L119" s="546"/>
      <c r="M119" s="546"/>
      <c r="N119" s="547"/>
      <c r="O119" s="546"/>
      <c r="P119" s="547"/>
      <c r="Q119" s="546"/>
      <c r="R119" s="546"/>
      <c r="S119" s="548"/>
      <c r="T119" s="549"/>
      <c r="U119" s="550"/>
      <c r="V119" s="551"/>
      <c r="W119" s="495"/>
      <c r="X119" s="495"/>
      <c r="Y119" s="495"/>
      <c r="Z119" s="495"/>
      <c r="AA119" s="495"/>
      <c r="AB119" s="495"/>
      <c r="AC119" s="552"/>
      <c r="AD119" s="552"/>
      <c r="AE119" s="552"/>
      <c r="AF119" s="552"/>
      <c r="AG119" s="552"/>
      <c r="AH119" s="552"/>
      <c r="AI119" s="552"/>
      <c r="AJ119" s="552"/>
      <c r="AK119" s="552"/>
      <c r="AL119" s="552"/>
      <c r="AM119" s="552"/>
      <c r="AN119" s="552"/>
      <c r="AO119" s="552"/>
      <c r="AP119" s="552"/>
      <c r="AQ119" s="552"/>
      <c r="AR119" s="552"/>
      <c r="AS119" s="552"/>
      <c r="AT119" s="552"/>
    </row>
    <row r="120" spans="1:46" s="553" customFormat="1" ht="16.5" x14ac:dyDescent="0.25">
      <c r="A120" s="531" t="s">
        <v>785</v>
      </c>
      <c r="B120" s="517">
        <v>31057</v>
      </c>
      <c r="C120" s="517">
        <v>5307</v>
      </c>
      <c r="D120" s="517">
        <v>270781</v>
      </c>
      <c r="E120" s="518">
        <v>307145</v>
      </c>
      <c r="F120" s="517">
        <v>2051</v>
      </c>
      <c r="G120" s="519">
        <v>0</v>
      </c>
      <c r="H120" s="520">
        <v>309196</v>
      </c>
      <c r="I120" s="521">
        <v>7587.8</v>
      </c>
      <c r="J120" s="539">
        <v>18.100000000000001</v>
      </c>
      <c r="K120" s="509"/>
      <c r="L120" s="546"/>
      <c r="M120" s="546"/>
      <c r="N120" s="547"/>
      <c r="O120" s="546"/>
      <c r="P120" s="547"/>
      <c r="Q120" s="546"/>
      <c r="R120" s="546"/>
      <c r="S120" s="548"/>
      <c r="T120" s="549"/>
      <c r="U120" s="550"/>
      <c r="V120" s="551"/>
      <c r="W120" s="495"/>
      <c r="X120" s="495"/>
      <c r="Y120" s="495"/>
      <c r="Z120" s="495"/>
      <c r="AA120" s="495"/>
      <c r="AB120" s="495"/>
      <c r="AC120" s="552"/>
      <c r="AD120" s="552"/>
      <c r="AE120" s="552"/>
      <c r="AF120" s="552"/>
      <c r="AG120" s="552"/>
      <c r="AH120" s="552"/>
      <c r="AI120" s="552"/>
      <c r="AJ120" s="552"/>
      <c r="AK120" s="552"/>
      <c r="AL120" s="552"/>
      <c r="AM120" s="552"/>
      <c r="AN120" s="552"/>
      <c r="AO120" s="552"/>
      <c r="AP120" s="552"/>
      <c r="AQ120" s="552"/>
      <c r="AR120" s="552"/>
      <c r="AS120" s="552"/>
      <c r="AT120" s="552"/>
    </row>
    <row r="121" spans="1:46" s="553" customFormat="1" ht="16.5" x14ac:dyDescent="0.25">
      <c r="A121" s="531" t="s">
        <v>786</v>
      </c>
      <c r="B121" s="517">
        <v>29951</v>
      </c>
      <c r="C121" s="517">
        <v>5485</v>
      </c>
      <c r="D121" s="517">
        <v>272359</v>
      </c>
      <c r="E121" s="518">
        <v>307795</v>
      </c>
      <c r="F121" s="517">
        <v>2123</v>
      </c>
      <c r="G121" s="519">
        <v>0</v>
      </c>
      <c r="H121" s="520">
        <v>309918</v>
      </c>
      <c r="I121" s="521">
        <v>7269.5</v>
      </c>
      <c r="J121" s="539">
        <v>18.100000000000001</v>
      </c>
      <c r="K121" s="509"/>
      <c r="L121" s="546"/>
      <c r="M121" s="546"/>
      <c r="N121" s="547"/>
      <c r="O121" s="546"/>
      <c r="P121" s="547"/>
      <c r="Q121" s="546"/>
      <c r="R121" s="546"/>
      <c r="S121" s="548"/>
      <c r="T121" s="549"/>
      <c r="U121" s="550"/>
      <c r="V121" s="551"/>
      <c r="W121" s="495"/>
      <c r="X121" s="495"/>
      <c r="Y121" s="495"/>
      <c r="Z121" s="495"/>
      <c r="AA121" s="495"/>
      <c r="AB121" s="495"/>
      <c r="AC121" s="552"/>
      <c r="AD121" s="552"/>
      <c r="AE121" s="552"/>
      <c r="AF121" s="552"/>
      <c r="AG121" s="552"/>
      <c r="AH121" s="552"/>
      <c r="AI121" s="552"/>
      <c r="AJ121" s="552"/>
      <c r="AK121" s="552"/>
      <c r="AL121" s="552"/>
      <c r="AM121" s="552"/>
      <c r="AN121" s="552"/>
      <c r="AO121" s="552"/>
      <c r="AP121" s="552"/>
      <c r="AQ121" s="552"/>
      <c r="AR121" s="552"/>
      <c r="AS121" s="552"/>
      <c r="AT121" s="552"/>
    </row>
    <row r="122" spans="1:46" s="553" customFormat="1" ht="16.5" x14ac:dyDescent="0.25">
      <c r="A122" s="531" t="s">
        <v>787</v>
      </c>
      <c r="B122" s="517">
        <v>31349</v>
      </c>
      <c r="C122" s="517">
        <v>5519</v>
      </c>
      <c r="D122" s="517">
        <v>272260</v>
      </c>
      <c r="E122" s="518">
        <v>309128</v>
      </c>
      <c r="F122" s="517">
        <v>2138</v>
      </c>
      <c r="G122" s="519">
        <v>0</v>
      </c>
      <c r="H122" s="520">
        <v>311266</v>
      </c>
      <c r="I122" s="521">
        <v>7261</v>
      </c>
      <c r="J122" s="539">
        <v>18.2</v>
      </c>
      <c r="K122" s="509"/>
      <c r="L122" s="546"/>
      <c r="M122" s="546"/>
      <c r="N122" s="547"/>
      <c r="O122" s="546"/>
      <c r="P122" s="547"/>
      <c r="Q122" s="546"/>
      <c r="R122" s="546"/>
      <c r="S122" s="548"/>
      <c r="T122" s="549"/>
      <c r="U122" s="550"/>
      <c r="V122" s="551"/>
      <c r="W122" s="495"/>
      <c r="X122" s="495"/>
      <c r="Y122" s="495"/>
      <c r="Z122" s="495"/>
      <c r="AA122" s="495"/>
      <c r="AB122" s="495"/>
      <c r="AC122" s="552"/>
      <c r="AD122" s="552"/>
      <c r="AE122" s="552"/>
      <c r="AF122" s="552"/>
      <c r="AG122" s="552"/>
      <c r="AH122" s="552"/>
      <c r="AI122" s="552"/>
      <c r="AJ122" s="552"/>
      <c r="AK122" s="552"/>
      <c r="AL122" s="552"/>
      <c r="AM122" s="552"/>
      <c r="AN122" s="552"/>
      <c r="AO122" s="552"/>
      <c r="AP122" s="552"/>
      <c r="AQ122" s="552"/>
      <c r="AR122" s="552"/>
      <c r="AS122" s="552"/>
      <c r="AT122" s="552"/>
    </row>
    <row r="123" spans="1:46" s="553" customFormat="1" ht="16.5" x14ac:dyDescent="0.25">
      <c r="A123" s="531" t="s">
        <v>788</v>
      </c>
      <c r="B123" s="517">
        <v>31037.62769555</v>
      </c>
      <c r="C123" s="517">
        <v>13766.76</v>
      </c>
      <c r="D123" s="517">
        <v>273349.28169646004</v>
      </c>
      <c r="E123" s="518">
        <v>318154</v>
      </c>
      <c r="F123" s="517">
        <v>2125</v>
      </c>
      <c r="G123" s="519">
        <v>0</v>
      </c>
      <c r="H123" s="520">
        <v>320279</v>
      </c>
      <c r="I123" s="521">
        <v>7493.4</v>
      </c>
      <c r="J123" s="539">
        <v>18.7</v>
      </c>
      <c r="K123" s="509"/>
      <c r="L123" s="546"/>
      <c r="M123" s="546"/>
      <c r="N123" s="547"/>
      <c r="O123" s="546"/>
      <c r="P123" s="547"/>
      <c r="Q123" s="546"/>
      <c r="R123" s="546"/>
      <c r="S123" s="548"/>
      <c r="T123" s="549"/>
      <c r="U123" s="550"/>
      <c r="V123" s="551"/>
      <c r="W123" s="495"/>
      <c r="X123" s="495"/>
      <c r="Y123" s="495"/>
      <c r="Z123" s="495"/>
      <c r="AA123" s="495"/>
      <c r="AB123" s="495"/>
      <c r="AC123" s="552"/>
      <c r="AD123" s="552"/>
      <c r="AE123" s="552"/>
      <c r="AF123" s="552"/>
      <c r="AG123" s="552"/>
      <c r="AH123" s="552"/>
      <c r="AI123" s="552"/>
      <c r="AJ123" s="552"/>
      <c r="AK123" s="552"/>
      <c r="AL123" s="552"/>
      <c r="AM123" s="552"/>
      <c r="AN123" s="552"/>
      <c r="AO123" s="552"/>
      <c r="AP123" s="552"/>
      <c r="AQ123" s="552"/>
      <c r="AR123" s="552"/>
      <c r="AS123" s="552"/>
      <c r="AT123" s="552"/>
    </row>
    <row r="124" spans="1:46" s="553" customFormat="1" ht="18" thickBot="1" x14ac:dyDescent="0.3">
      <c r="A124" s="554" t="s">
        <v>789</v>
      </c>
      <c r="B124" s="555">
        <v>29626</v>
      </c>
      <c r="C124" s="555">
        <v>13692</v>
      </c>
      <c r="D124" s="555">
        <v>289968</v>
      </c>
      <c r="E124" s="556">
        <v>333287</v>
      </c>
      <c r="F124" s="555">
        <v>2104</v>
      </c>
      <c r="G124" s="557">
        <v>0</v>
      </c>
      <c r="H124" s="558">
        <v>335390.40000000002</v>
      </c>
      <c r="I124" s="559">
        <v>7842.1</v>
      </c>
      <c r="J124" s="560">
        <v>19.600000000000001</v>
      </c>
      <c r="K124" s="509"/>
      <c r="L124" s="546"/>
      <c r="M124" s="546"/>
      <c r="N124" s="547"/>
      <c r="O124" s="546"/>
      <c r="P124" s="547"/>
      <c r="Q124" s="546"/>
      <c r="R124" s="546"/>
      <c r="S124" s="548"/>
      <c r="T124" s="549"/>
      <c r="U124" s="550"/>
      <c r="V124" s="551"/>
      <c r="W124" s="495"/>
      <c r="X124" s="495"/>
      <c r="Y124" s="495"/>
      <c r="Z124" s="495"/>
      <c r="AA124" s="495"/>
      <c r="AB124" s="495"/>
      <c r="AC124" s="552"/>
      <c r="AD124" s="552"/>
      <c r="AE124" s="552"/>
      <c r="AF124" s="552"/>
      <c r="AG124" s="552"/>
      <c r="AH124" s="552"/>
      <c r="AI124" s="552"/>
      <c r="AJ124" s="552"/>
      <c r="AK124" s="552"/>
      <c r="AL124" s="552"/>
      <c r="AM124" s="552"/>
      <c r="AN124" s="552"/>
      <c r="AO124" s="552"/>
      <c r="AP124" s="552"/>
      <c r="AQ124" s="552"/>
      <c r="AR124" s="552"/>
      <c r="AS124" s="552"/>
      <c r="AT124" s="552"/>
    </row>
    <row r="125" spans="1:46" s="561" customFormat="1" ht="15" hidden="1" thickTop="1" x14ac:dyDescent="0.25">
      <c r="A125" s="509"/>
      <c r="B125" s="509"/>
      <c r="C125" s="509"/>
      <c r="D125" s="509"/>
      <c r="E125" s="509"/>
      <c r="F125" s="509"/>
      <c r="G125" s="509"/>
      <c r="H125" s="509"/>
      <c r="I125" s="509"/>
      <c r="J125" s="509"/>
      <c r="L125" s="562"/>
      <c r="M125" s="562"/>
      <c r="P125" s="563"/>
      <c r="V125" s="564"/>
      <c r="W125" s="495"/>
      <c r="X125" s="495"/>
      <c r="Y125" s="495"/>
      <c r="Z125" s="495"/>
      <c r="AA125" s="495"/>
      <c r="AB125" s="495"/>
    </row>
    <row r="126" spans="1:46" s="561" customFormat="1" ht="18" customHeight="1" thickTop="1" x14ac:dyDescent="0.25">
      <c r="A126" s="565" t="s">
        <v>790</v>
      </c>
      <c r="B126" s="566"/>
      <c r="C126" s="566"/>
      <c r="D126" s="566"/>
      <c r="E126" s="567" t="s">
        <v>791</v>
      </c>
      <c r="F126" s="567"/>
      <c r="H126" s="562"/>
      <c r="J126" s="566"/>
      <c r="L126" s="562"/>
      <c r="M126" s="562"/>
      <c r="P126" s="563"/>
      <c r="V126" s="564"/>
      <c r="W126" s="564"/>
      <c r="X126" s="564"/>
      <c r="Y126" s="564"/>
      <c r="Z126" s="564"/>
      <c r="AA126" s="564"/>
    </row>
    <row r="127" spans="1:46" s="561" customFormat="1" ht="18" customHeight="1" x14ac:dyDescent="0.25">
      <c r="A127" s="565" t="s">
        <v>792</v>
      </c>
      <c r="B127" s="566"/>
      <c r="C127" s="566"/>
      <c r="D127" s="566"/>
      <c r="E127" s="568"/>
      <c r="F127" s="567"/>
      <c r="H127" s="562"/>
      <c r="J127" s="566"/>
      <c r="L127" s="562"/>
      <c r="M127" s="562"/>
      <c r="P127" s="563"/>
      <c r="V127" s="564"/>
      <c r="W127" s="564"/>
      <c r="X127" s="564"/>
      <c r="Y127" s="564"/>
      <c r="Z127" s="564"/>
      <c r="AA127" s="564"/>
    </row>
    <row r="128" spans="1:46" s="561" customFormat="1" ht="27" customHeight="1" x14ac:dyDescent="0.25">
      <c r="A128" s="3570" t="s">
        <v>793</v>
      </c>
      <c r="B128" s="3570"/>
      <c r="C128" s="3570"/>
      <c r="D128" s="3570"/>
      <c r="E128" s="3570"/>
      <c r="F128" s="3570"/>
      <c r="G128" s="3570"/>
      <c r="H128" s="3570"/>
      <c r="I128" s="3570"/>
      <c r="J128" s="3570"/>
      <c r="L128" s="562"/>
      <c r="M128" s="562"/>
      <c r="P128" s="563"/>
      <c r="V128" s="564"/>
      <c r="W128" s="564"/>
      <c r="X128" s="564"/>
      <c r="Y128" s="564"/>
      <c r="Z128" s="564"/>
      <c r="AA128" s="564"/>
    </row>
    <row r="129" spans="1:27" s="474" customFormat="1" ht="17.25" customHeight="1" x14ac:dyDescent="0.25">
      <c r="A129" s="569" t="s">
        <v>794</v>
      </c>
      <c r="B129" s="569"/>
      <c r="C129" s="569"/>
      <c r="D129" s="569"/>
      <c r="E129" s="565"/>
      <c r="F129" s="565"/>
      <c r="G129" s="565"/>
      <c r="H129" s="565"/>
      <c r="I129" s="565"/>
      <c r="J129" s="565"/>
      <c r="L129" s="475"/>
      <c r="Q129" s="476"/>
      <c r="V129" s="495"/>
      <c r="W129" s="495"/>
      <c r="X129" s="495"/>
      <c r="Y129" s="495"/>
      <c r="Z129" s="495"/>
      <c r="AA129" s="495"/>
    </row>
    <row r="130" spans="1:27" ht="21.75" customHeight="1" x14ac:dyDescent="0.25">
      <c r="B130" s="570"/>
      <c r="C130" s="570"/>
      <c r="D130" s="570"/>
      <c r="E130" s="570"/>
      <c r="F130" s="570"/>
      <c r="G130" s="570"/>
      <c r="H130" s="570"/>
      <c r="I130" s="570"/>
      <c r="J130" s="570"/>
      <c r="V130" s="495"/>
      <c r="W130" s="495"/>
      <c r="X130" s="495"/>
      <c r="Y130" s="495"/>
      <c r="Z130" s="495"/>
      <c r="AA130" s="495"/>
    </row>
    <row r="131" spans="1:27" x14ac:dyDescent="0.25">
      <c r="B131" s="570"/>
      <c r="C131" s="570"/>
      <c r="D131" s="570"/>
      <c r="E131" s="570"/>
      <c r="F131" s="570"/>
      <c r="G131" s="570"/>
      <c r="H131" s="570"/>
      <c r="I131" s="570"/>
      <c r="J131" s="570"/>
      <c r="V131" s="495"/>
      <c r="W131" s="495"/>
      <c r="X131" s="495"/>
      <c r="Y131" s="495"/>
      <c r="Z131" s="495"/>
      <c r="AA131" s="495"/>
    </row>
    <row r="132" spans="1:27" x14ac:dyDescent="0.25">
      <c r="V132" s="495"/>
      <c r="W132" s="495"/>
      <c r="X132" s="495"/>
      <c r="Y132" s="495"/>
      <c r="Z132" s="495"/>
      <c r="AA132" s="495"/>
    </row>
    <row r="133" spans="1:27" x14ac:dyDescent="0.25">
      <c r="B133" s="571"/>
      <c r="C133" s="571"/>
      <c r="D133" s="571"/>
      <c r="E133" s="571"/>
      <c r="F133" s="571"/>
      <c r="G133" s="571"/>
      <c r="H133" s="571"/>
      <c r="I133" s="571"/>
      <c r="J133" s="571"/>
      <c r="V133" s="495"/>
      <c r="W133" s="495"/>
      <c r="X133" s="495"/>
      <c r="Y133" s="495"/>
      <c r="Z133" s="495"/>
      <c r="AA133" s="495"/>
    </row>
    <row r="134" spans="1:27" x14ac:dyDescent="0.25">
      <c r="V134" s="495"/>
      <c r="W134" s="495"/>
      <c r="X134" s="495"/>
      <c r="Y134" s="495"/>
      <c r="Z134" s="495"/>
      <c r="AA134" s="495"/>
    </row>
    <row r="135" spans="1:27" x14ac:dyDescent="0.25">
      <c r="V135" s="495"/>
      <c r="W135" s="495"/>
      <c r="X135" s="495"/>
      <c r="Y135" s="495"/>
      <c r="Z135" s="495"/>
      <c r="AA135" s="495"/>
    </row>
    <row r="139" spans="1:27" x14ac:dyDescent="0.25">
      <c r="B139" s="571"/>
      <c r="C139" s="571"/>
      <c r="D139" s="571"/>
      <c r="E139" s="571"/>
      <c r="F139" s="571"/>
      <c r="G139" s="571"/>
      <c r="H139" s="571"/>
      <c r="I139" s="571"/>
      <c r="J139" s="571"/>
    </row>
  </sheetData>
  <mergeCells count="10">
    <mergeCell ref="B7:H7"/>
    <mergeCell ref="A128:J128"/>
    <mergeCell ref="B3:E3"/>
    <mergeCell ref="F3:F6"/>
    <mergeCell ref="G3:G6"/>
    <mergeCell ref="H3:H6"/>
    <mergeCell ref="I3:I6"/>
    <mergeCell ref="J3:J6"/>
    <mergeCell ref="B4:E4"/>
    <mergeCell ref="B5:E5"/>
  </mergeCells>
  <pageMargins left="0.75" right="0.75" top="0.75" bottom="0.75" header="0.3" footer="0"/>
  <pageSetup paperSize="9" scale="66" fitToHeight="0"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78"/>
  <sheetViews>
    <sheetView showGridLines="0" zoomScale="70" zoomScaleNormal="70" zoomScaleSheetLayoutView="55" workbookViewId="0">
      <pane xSplit="7" ySplit="3" topLeftCell="J67" activePane="bottomRight" state="frozen"/>
      <selection activeCell="R21" sqref="R21"/>
      <selection pane="topRight" activeCell="R21" sqref="R21"/>
      <selection pane="bottomLeft" activeCell="R21" sqref="R21"/>
      <selection pane="bottomRight" sqref="A1:S1"/>
    </sheetView>
  </sheetViews>
  <sheetFormatPr defaultColWidth="9.140625" defaultRowHeight="16.5" x14ac:dyDescent="0.25"/>
  <cols>
    <col min="1" max="1" width="9.5703125" style="572" customWidth="1"/>
    <col min="2" max="2" width="46.7109375" style="572" customWidth="1"/>
    <col min="3" max="6" width="8.7109375" style="572" hidden="1" customWidth="1"/>
    <col min="7" max="7" width="10.28515625" style="572" hidden="1" customWidth="1"/>
    <col min="8" max="9" width="11.28515625" style="572" hidden="1" customWidth="1"/>
    <col min="10" max="17" width="13" style="572" customWidth="1"/>
    <col min="18" max="18" width="15" style="572" customWidth="1"/>
    <col min="19" max="19" width="3.42578125" style="572" customWidth="1"/>
    <col min="20" max="16384" width="9.140625" style="572"/>
  </cols>
  <sheetData>
    <row r="1" spans="1:32" ht="21.75" customHeight="1" x14ac:dyDescent="0.3">
      <c r="A1" s="3587" t="s">
        <v>795</v>
      </c>
      <c r="B1" s="3587"/>
      <c r="C1" s="3587"/>
      <c r="D1" s="3587"/>
      <c r="E1" s="3587"/>
      <c r="F1" s="3587"/>
      <c r="G1" s="3587"/>
      <c r="H1" s="3587"/>
      <c r="I1" s="3587"/>
      <c r="J1" s="3587"/>
      <c r="K1" s="3587"/>
      <c r="L1" s="3587"/>
      <c r="M1" s="3587"/>
      <c r="N1" s="3587"/>
      <c r="O1" s="3587"/>
      <c r="P1" s="3587"/>
      <c r="Q1" s="3587"/>
      <c r="R1" s="3587"/>
      <c r="S1" s="3587"/>
    </row>
    <row r="2" spans="1:32" ht="21.75" customHeight="1" thickBot="1" x14ac:dyDescent="0.35">
      <c r="D2" s="573"/>
      <c r="E2" s="573"/>
      <c r="I2" s="573"/>
      <c r="J2" s="573"/>
      <c r="K2" s="573"/>
      <c r="L2" s="573"/>
      <c r="M2" s="573"/>
      <c r="Q2" s="574"/>
      <c r="R2" s="575" t="s">
        <v>681</v>
      </c>
    </row>
    <row r="3" spans="1:32" s="582" customFormat="1" ht="43.5" customHeight="1" thickTop="1" thickBot="1" x14ac:dyDescent="0.3">
      <c r="A3" s="576" t="s">
        <v>660</v>
      </c>
      <c r="B3" s="577" t="s">
        <v>601</v>
      </c>
      <c r="C3" s="578" t="s">
        <v>796</v>
      </c>
      <c r="D3" s="578" t="s">
        <v>797</v>
      </c>
      <c r="E3" s="578" t="s">
        <v>798</v>
      </c>
      <c r="F3" s="578" t="s">
        <v>799</v>
      </c>
      <c r="G3" s="578" t="s">
        <v>800</v>
      </c>
      <c r="H3" s="578" t="s">
        <v>801</v>
      </c>
      <c r="I3" s="578" t="s">
        <v>802</v>
      </c>
      <c r="J3" s="578" t="s">
        <v>803</v>
      </c>
      <c r="K3" s="578" t="s">
        <v>804</v>
      </c>
      <c r="L3" s="578" t="s">
        <v>805</v>
      </c>
      <c r="M3" s="578" t="s">
        <v>806</v>
      </c>
      <c r="N3" s="579" t="s">
        <v>807</v>
      </c>
      <c r="O3" s="579" t="s">
        <v>808</v>
      </c>
      <c r="P3" s="580" t="s">
        <v>809</v>
      </c>
      <c r="Q3" s="580" t="s">
        <v>810</v>
      </c>
      <c r="R3" s="581" t="s">
        <v>811</v>
      </c>
    </row>
    <row r="4" spans="1:32" s="592" customFormat="1" ht="22.5" customHeight="1" x14ac:dyDescent="0.25">
      <c r="A4" s="583" t="s">
        <v>602</v>
      </c>
      <c r="B4" s="584" t="s">
        <v>603</v>
      </c>
      <c r="C4" s="585">
        <v>25.5</v>
      </c>
      <c r="D4" s="585">
        <v>18.399999999999999</v>
      </c>
      <c r="E4" s="585">
        <v>447.4</v>
      </c>
      <c r="F4" s="586" t="s">
        <v>812</v>
      </c>
      <c r="G4" s="586" t="s">
        <v>812</v>
      </c>
      <c r="H4" s="587">
        <v>215</v>
      </c>
      <c r="I4" s="587">
        <v>127</v>
      </c>
      <c r="J4" s="587">
        <v>723</v>
      </c>
      <c r="K4" s="587">
        <v>114</v>
      </c>
      <c r="L4" s="587">
        <v>4</v>
      </c>
      <c r="M4" s="587">
        <v>36.700000000000003</v>
      </c>
      <c r="N4" s="587">
        <v>18</v>
      </c>
      <c r="O4" s="588">
        <v>22</v>
      </c>
      <c r="P4" s="587">
        <v>10</v>
      </c>
      <c r="Q4" s="589">
        <v>152</v>
      </c>
      <c r="R4" s="590">
        <v>0</v>
      </c>
      <c r="S4" s="572"/>
      <c r="T4" s="591"/>
      <c r="U4" s="572"/>
      <c r="V4" s="572"/>
      <c r="W4" s="572"/>
      <c r="X4" s="572"/>
      <c r="Y4" s="572"/>
      <c r="Z4" s="572"/>
      <c r="AA4" s="572"/>
      <c r="AB4" s="572"/>
      <c r="AC4" s="572"/>
      <c r="AD4" s="572"/>
      <c r="AE4" s="572"/>
      <c r="AF4" s="572"/>
    </row>
    <row r="5" spans="1:32" s="592" customFormat="1" ht="22.5" customHeight="1" x14ac:dyDescent="0.25">
      <c r="A5" s="593" t="s">
        <v>606</v>
      </c>
      <c r="B5" s="594" t="s">
        <v>607</v>
      </c>
      <c r="C5" s="595">
        <v>180.9</v>
      </c>
      <c r="D5" s="595">
        <v>270.7</v>
      </c>
      <c r="E5" s="595">
        <v>148.6</v>
      </c>
      <c r="F5" s="595">
        <v>485.4</v>
      </c>
      <c r="G5" s="595">
        <v>63.3</v>
      </c>
      <c r="H5" s="596">
        <v>669</v>
      </c>
      <c r="I5" s="597">
        <v>1597</v>
      </c>
      <c r="J5" s="597">
        <v>1020</v>
      </c>
      <c r="K5" s="597">
        <v>991</v>
      </c>
      <c r="L5" s="597">
        <v>792</v>
      </c>
      <c r="M5" s="597">
        <v>1608.7</v>
      </c>
      <c r="N5" s="596">
        <v>929</v>
      </c>
      <c r="O5" s="598">
        <v>683</v>
      </c>
      <c r="P5" s="596">
        <v>793</v>
      </c>
      <c r="Q5" s="599">
        <v>1645</v>
      </c>
      <c r="R5" s="600">
        <v>45</v>
      </c>
      <c r="S5" s="572"/>
      <c r="T5" s="591"/>
      <c r="U5" s="572"/>
      <c r="V5" s="572"/>
      <c r="W5" s="572"/>
      <c r="X5" s="572"/>
      <c r="Y5" s="572"/>
      <c r="Z5" s="572"/>
      <c r="AA5" s="572"/>
      <c r="AB5" s="572"/>
      <c r="AC5" s="572"/>
      <c r="AD5" s="572"/>
      <c r="AE5" s="572"/>
      <c r="AF5" s="572"/>
    </row>
    <row r="6" spans="1:32" s="592" customFormat="1" ht="30" customHeight="1" x14ac:dyDescent="0.25">
      <c r="A6" s="593" t="s">
        <v>608</v>
      </c>
      <c r="B6" s="594" t="s">
        <v>609</v>
      </c>
      <c r="C6" s="595">
        <v>17.2</v>
      </c>
      <c r="D6" s="601" t="s">
        <v>812</v>
      </c>
      <c r="E6" s="601" t="s">
        <v>812</v>
      </c>
      <c r="F6" s="601" t="s">
        <v>812</v>
      </c>
      <c r="G6" s="601">
        <v>2</v>
      </c>
      <c r="H6" s="596">
        <v>18</v>
      </c>
      <c r="I6" s="596">
        <v>8</v>
      </c>
      <c r="J6" s="596">
        <v>831</v>
      </c>
      <c r="K6" s="596">
        <v>979</v>
      </c>
      <c r="L6" s="596">
        <v>134</v>
      </c>
      <c r="M6" s="596">
        <v>90.8</v>
      </c>
      <c r="N6" s="596">
        <v>218</v>
      </c>
      <c r="O6" s="598">
        <v>107</v>
      </c>
      <c r="P6" s="596">
        <v>50</v>
      </c>
      <c r="Q6" s="602">
        <v>0</v>
      </c>
      <c r="R6" s="603">
        <v>0</v>
      </c>
      <c r="S6" s="572"/>
      <c r="T6" s="591"/>
      <c r="U6" s="572"/>
      <c r="V6" s="572"/>
      <c r="W6" s="572"/>
      <c r="X6" s="572"/>
      <c r="Y6" s="572"/>
      <c r="Z6" s="572"/>
      <c r="AA6" s="572"/>
      <c r="AB6" s="572"/>
      <c r="AC6" s="572"/>
      <c r="AD6" s="572"/>
      <c r="AE6" s="572"/>
      <c r="AF6" s="572"/>
    </row>
    <row r="7" spans="1:32" s="592" customFormat="1" ht="29.25" customHeight="1" x14ac:dyDescent="0.25">
      <c r="A7" s="593" t="s">
        <v>610</v>
      </c>
      <c r="B7" s="594" t="s">
        <v>813</v>
      </c>
      <c r="C7" s="595"/>
      <c r="D7" s="601"/>
      <c r="E7" s="601"/>
      <c r="F7" s="601"/>
      <c r="G7" s="601"/>
      <c r="H7" s="596"/>
      <c r="I7" s="596">
        <v>0</v>
      </c>
      <c r="J7" s="596">
        <v>0</v>
      </c>
      <c r="K7" s="596">
        <v>0</v>
      </c>
      <c r="L7" s="596">
        <v>0</v>
      </c>
      <c r="M7" s="596">
        <v>0</v>
      </c>
      <c r="N7" s="596">
        <v>0</v>
      </c>
      <c r="O7" s="598">
        <v>0</v>
      </c>
      <c r="P7" s="596">
        <v>23</v>
      </c>
      <c r="Q7" s="602">
        <v>0</v>
      </c>
      <c r="R7" s="603">
        <v>53</v>
      </c>
      <c r="S7" s="572"/>
      <c r="T7" s="591"/>
      <c r="U7" s="572"/>
      <c r="V7" s="572"/>
      <c r="W7" s="572"/>
      <c r="X7" s="572"/>
      <c r="Y7" s="572"/>
      <c r="Z7" s="572"/>
      <c r="AA7" s="572"/>
      <c r="AB7" s="572"/>
      <c r="AC7" s="572"/>
      <c r="AD7" s="572"/>
      <c r="AE7" s="572"/>
      <c r="AF7" s="572"/>
    </row>
    <row r="8" spans="1:32" s="592" customFormat="1" ht="22.5" customHeight="1" x14ac:dyDescent="0.25">
      <c r="A8" s="593" t="s">
        <v>612</v>
      </c>
      <c r="B8" s="594" t="s">
        <v>613</v>
      </c>
      <c r="C8" s="595">
        <v>11.5</v>
      </c>
      <c r="D8" s="595">
        <v>44.9</v>
      </c>
      <c r="E8" s="595">
        <v>67.8</v>
      </c>
      <c r="F8" s="595">
        <v>211.2</v>
      </c>
      <c r="G8" s="595">
        <v>1292.3</v>
      </c>
      <c r="H8" s="597">
        <v>2117</v>
      </c>
      <c r="I8" s="597">
        <v>2305</v>
      </c>
      <c r="J8" s="596">
        <v>865</v>
      </c>
      <c r="K8" s="596">
        <v>602</v>
      </c>
      <c r="L8" s="597">
        <v>1246</v>
      </c>
      <c r="M8" s="597">
        <v>700.1</v>
      </c>
      <c r="N8" s="597">
        <v>1234</v>
      </c>
      <c r="O8" s="604">
        <v>257</v>
      </c>
      <c r="P8" s="597">
        <v>279</v>
      </c>
      <c r="Q8" s="602">
        <v>2</v>
      </c>
      <c r="R8" s="603">
        <v>0</v>
      </c>
      <c r="S8" s="572"/>
      <c r="T8" s="591"/>
      <c r="U8" s="572"/>
      <c r="V8" s="572"/>
      <c r="W8" s="572"/>
      <c r="X8" s="572"/>
      <c r="Y8" s="572"/>
      <c r="Z8" s="572"/>
      <c r="AA8" s="572"/>
      <c r="AB8" s="572"/>
      <c r="AC8" s="572"/>
      <c r="AD8" s="572"/>
      <c r="AE8" s="572"/>
      <c r="AF8" s="572"/>
    </row>
    <row r="9" spans="1:32" s="592" customFormat="1" ht="33.75" customHeight="1" x14ac:dyDescent="0.25">
      <c r="A9" s="593" t="s">
        <v>614</v>
      </c>
      <c r="B9" s="594" t="s">
        <v>814</v>
      </c>
      <c r="C9" s="595">
        <v>198</v>
      </c>
      <c r="D9" s="595">
        <v>38.299999999999997</v>
      </c>
      <c r="E9" s="595">
        <v>103.3</v>
      </c>
      <c r="F9" s="595">
        <v>290.89999999999998</v>
      </c>
      <c r="G9" s="595">
        <v>125</v>
      </c>
      <c r="H9" s="596">
        <v>600</v>
      </c>
      <c r="I9" s="596">
        <v>746</v>
      </c>
      <c r="J9" s="597">
        <v>1237</v>
      </c>
      <c r="K9" s="597">
        <v>685</v>
      </c>
      <c r="L9" s="597">
        <v>333</v>
      </c>
      <c r="M9" s="597">
        <v>596.9</v>
      </c>
      <c r="N9" s="596">
        <v>506</v>
      </c>
      <c r="O9" s="598">
        <v>947</v>
      </c>
      <c r="P9" s="596">
        <v>516</v>
      </c>
      <c r="Q9" s="602">
        <v>100.6</v>
      </c>
      <c r="R9" s="603">
        <v>79.599999999999994</v>
      </c>
      <c r="S9" s="572"/>
      <c r="T9" s="591"/>
      <c r="U9" s="572"/>
      <c r="V9" s="572"/>
      <c r="W9" s="572"/>
      <c r="X9" s="572"/>
      <c r="Y9" s="572"/>
      <c r="Z9" s="572"/>
      <c r="AA9" s="572"/>
      <c r="AB9" s="572"/>
      <c r="AC9" s="572"/>
      <c r="AD9" s="572"/>
      <c r="AE9" s="572"/>
      <c r="AF9" s="572"/>
    </row>
    <row r="10" spans="1:32" s="592" customFormat="1" ht="22.5" customHeight="1" x14ac:dyDescent="0.25">
      <c r="A10" s="593" t="s">
        <v>616</v>
      </c>
      <c r="B10" s="594" t="s">
        <v>617</v>
      </c>
      <c r="C10" s="595">
        <v>13.1</v>
      </c>
      <c r="D10" s="601" t="s">
        <v>812</v>
      </c>
      <c r="E10" s="595">
        <v>14.2</v>
      </c>
      <c r="F10" s="595">
        <v>9.5</v>
      </c>
      <c r="G10" s="601">
        <v>110</v>
      </c>
      <c r="H10" s="596">
        <v>204</v>
      </c>
      <c r="I10" s="596">
        <v>43</v>
      </c>
      <c r="J10" s="596">
        <v>76</v>
      </c>
      <c r="K10" s="596">
        <v>82</v>
      </c>
      <c r="L10" s="596">
        <v>35</v>
      </c>
      <c r="M10" s="596">
        <v>203.7</v>
      </c>
      <c r="N10" s="596">
        <v>101</v>
      </c>
      <c r="O10" s="598">
        <v>91</v>
      </c>
      <c r="P10" s="596">
        <v>242</v>
      </c>
      <c r="Q10" s="602">
        <v>248</v>
      </c>
      <c r="R10" s="603">
        <v>4.0999999999999996</v>
      </c>
      <c r="S10" s="572"/>
      <c r="T10" s="591"/>
      <c r="U10" s="572"/>
      <c r="V10" s="572"/>
      <c r="W10" s="572"/>
      <c r="X10" s="572"/>
      <c r="Y10" s="572"/>
      <c r="Z10" s="572"/>
      <c r="AA10" s="572"/>
      <c r="AB10" s="572"/>
      <c r="AC10" s="572"/>
      <c r="AD10" s="572"/>
      <c r="AE10" s="572"/>
      <c r="AF10" s="572"/>
    </row>
    <row r="11" spans="1:32" s="592" customFormat="1" ht="22.5" customHeight="1" x14ac:dyDescent="0.25">
      <c r="A11" s="593" t="s">
        <v>618</v>
      </c>
      <c r="B11" s="594" t="s">
        <v>619</v>
      </c>
      <c r="C11" s="595">
        <v>1381.9</v>
      </c>
      <c r="D11" s="595">
        <v>3188.6</v>
      </c>
      <c r="E11" s="595">
        <v>1347.8</v>
      </c>
      <c r="F11" s="595">
        <v>1849.7</v>
      </c>
      <c r="G11" s="595">
        <v>836.3</v>
      </c>
      <c r="H11" s="596">
        <v>999</v>
      </c>
      <c r="I11" s="597">
        <v>1839</v>
      </c>
      <c r="J11" s="596">
        <v>756</v>
      </c>
      <c r="K11" s="597">
        <v>5986</v>
      </c>
      <c r="L11" s="597">
        <v>1939</v>
      </c>
      <c r="M11" s="597">
        <v>1478.4</v>
      </c>
      <c r="N11" s="597">
        <v>1867</v>
      </c>
      <c r="O11" s="604">
        <v>1211</v>
      </c>
      <c r="P11" s="597">
        <v>1498</v>
      </c>
      <c r="Q11" s="599">
        <v>192</v>
      </c>
      <c r="R11" s="600">
        <v>234</v>
      </c>
      <c r="S11" s="605"/>
      <c r="T11" s="591"/>
      <c r="U11" s="572"/>
      <c r="V11" s="572"/>
      <c r="W11" s="572"/>
      <c r="X11" s="572"/>
      <c r="Y11" s="572"/>
      <c r="Z11" s="572"/>
      <c r="AA11" s="572"/>
      <c r="AB11" s="572"/>
      <c r="AC11" s="572"/>
      <c r="AD11" s="572"/>
      <c r="AE11" s="572"/>
      <c r="AF11" s="572"/>
    </row>
    <row r="12" spans="1:32" s="592" customFormat="1" ht="22.5" customHeight="1" x14ac:dyDescent="0.25">
      <c r="A12" s="593" t="s">
        <v>620</v>
      </c>
      <c r="B12" s="594" t="s">
        <v>621</v>
      </c>
      <c r="C12" s="595">
        <v>42.7</v>
      </c>
      <c r="D12" s="595">
        <v>18.2</v>
      </c>
      <c r="E12" s="595">
        <v>7.8</v>
      </c>
      <c r="F12" s="601" t="s">
        <v>812</v>
      </c>
      <c r="G12" s="601">
        <v>235.47</v>
      </c>
      <c r="H12" s="596">
        <v>462</v>
      </c>
      <c r="I12" s="596">
        <v>373</v>
      </c>
      <c r="J12" s="596">
        <v>274</v>
      </c>
      <c r="K12" s="596">
        <v>235</v>
      </c>
      <c r="L12" s="596">
        <v>158</v>
      </c>
      <c r="M12" s="596">
        <v>466.9</v>
      </c>
      <c r="N12" s="596">
        <v>482</v>
      </c>
      <c r="O12" s="598">
        <v>773</v>
      </c>
      <c r="P12" s="596">
        <v>741</v>
      </c>
      <c r="Q12" s="602">
        <v>52</v>
      </c>
      <c r="R12" s="603">
        <v>7</v>
      </c>
      <c r="S12" s="605"/>
      <c r="T12" s="591"/>
      <c r="U12" s="572"/>
      <c r="V12" s="572"/>
      <c r="W12" s="572"/>
      <c r="X12" s="572"/>
      <c r="Y12" s="572"/>
      <c r="Z12" s="572"/>
      <c r="AA12" s="572"/>
      <c r="AB12" s="572"/>
      <c r="AC12" s="572"/>
      <c r="AD12" s="572"/>
      <c r="AE12" s="572"/>
      <c r="AF12" s="572"/>
    </row>
    <row r="13" spans="1:32" s="592" customFormat="1" ht="22.5" customHeight="1" x14ac:dyDescent="0.25">
      <c r="A13" s="593" t="s">
        <v>622</v>
      </c>
      <c r="B13" s="594" t="s">
        <v>815</v>
      </c>
      <c r="C13" s="595">
        <v>3592.9</v>
      </c>
      <c r="D13" s="595">
        <v>4055.6</v>
      </c>
      <c r="E13" s="595">
        <v>4563.8999999999996</v>
      </c>
      <c r="F13" s="595">
        <v>1371.4</v>
      </c>
      <c r="G13" s="595">
        <f>2160.2+157.809+91.28+1131.944+1104.059</f>
        <v>4645.2920000000004</v>
      </c>
      <c r="H13" s="597">
        <v>1972</v>
      </c>
      <c r="I13" s="597">
        <v>5512</v>
      </c>
      <c r="J13" s="597">
        <v>1386</v>
      </c>
      <c r="K13" s="597">
        <v>1978</v>
      </c>
      <c r="L13" s="597">
        <v>494</v>
      </c>
      <c r="M13" s="597">
        <v>2268.9</v>
      </c>
      <c r="N13" s="597">
        <v>7467</v>
      </c>
      <c r="O13" s="604">
        <v>6045</v>
      </c>
      <c r="P13" s="597">
        <v>1044</v>
      </c>
      <c r="Q13" s="599">
        <v>607</v>
      </c>
      <c r="R13" s="600">
        <v>7.2</v>
      </c>
      <c r="S13" s="605"/>
      <c r="T13" s="591"/>
      <c r="U13" s="572"/>
      <c r="V13" s="572"/>
      <c r="W13" s="572"/>
      <c r="X13" s="572"/>
      <c r="Y13" s="572"/>
      <c r="Z13" s="572"/>
      <c r="AA13" s="572"/>
      <c r="AB13" s="572"/>
      <c r="AC13" s="572"/>
      <c r="AD13" s="572"/>
      <c r="AE13" s="572"/>
      <c r="AF13" s="572"/>
    </row>
    <row r="14" spans="1:32" s="592" customFormat="1" ht="22.5" customHeight="1" x14ac:dyDescent="0.25">
      <c r="A14" s="593" t="s">
        <v>624</v>
      </c>
      <c r="B14" s="594" t="s">
        <v>625</v>
      </c>
      <c r="C14" s="595">
        <v>1701.1</v>
      </c>
      <c r="D14" s="595">
        <v>3820</v>
      </c>
      <c r="E14" s="595">
        <v>4524.5</v>
      </c>
      <c r="F14" s="595">
        <v>4304.9799999999996</v>
      </c>
      <c r="G14" s="595">
        <v>3422.2</v>
      </c>
      <c r="H14" s="597">
        <v>5236</v>
      </c>
      <c r="I14" s="597">
        <v>7553</v>
      </c>
      <c r="J14" s="597">
        <v>6124</v>
      </c>
      <c r="K14" s="597">
        <v>6177</v>
      </c>
      <c r="L14" s="597">
        <v>8498</v>
      </c>
      <c r="M14" s="597">
        <v>9975.5</v>
      </c>
      <c r="N14" s="597">
        <v>8800</v>
      </c>
      <c r="O14" s="604">
        <v>9631</v>
      </c>
      <c r="P14" s="597">
        <v>16180</v>
      </c>
      <c r="Q14" s="599">
        <v>8530.7000000000007</v>
      </c>
      <c r="R14" s="600">
        <v>1583.7</v>
      </c>
      <c r="S14" s="605"/>
      <c r="T14" s="591"/>
      <c r="U14" s="572"/>
      <c r="V14" s="572"/>
      <c r="W14" s="572"/>
      <c r="X14" s="572"/>
      <c r="Y14" s="572"/>
      <c r="Z14" s="572"/>
      <c r="AA14" s="572"/>
      <c r="AB14" s="572"/>
      <c r="AC14" s="572"/>
      <c r="AD14" s="572"/>
      <c r="AE14" s="572"/>
      <c r="AF14" s="572"/>
    </row>
    <row r="15" spans="1:32" s="617" customFormat="1" ht="22.5" customHeight="1" x14ac:dyDescent="0.25">
      <c r="A15" s="606"/>
      <c r="B15" s="607" t="s">
        <v>816</v>
      </c>
      <c r="C15" s="608">
        <v>1227.8</v>
      </c>
      <c r="D15" s="608">
        <v>2790.5</v>
      </c>
      <c r="E15" s="608">
        <v>2636.8</v>
      </c>
      <c r="F15" s="609">
        <v>2073.69</v>
      </c>
      <c r="G15" s="609">
        <v>2033</v>
      </c>
      <c r="H15" s="610">
        <v>3352</v>
      </c>
      <c r="I15" s="610">
        <v>4228</v>
      </c>
      <c r="J15" s="610">
        <v>4598</v>
      </c>
      <c r="K15" s="610">
        <v>4038</v>
      </c>
      <c r="L15" s="610">
        <v>6842</v>
      </c>
      <c r="M15" s="610">
        <v>7935.9</v>
      </c>
      <c r="N15" s="610">
        <v>5775</v>
      </c>
      <c r="O15" s="611">
        <v>8064</v>
      </c>
      <c r="P15" s="610">
        <v>14030</v>
      </c>
      <c r="Q15" s="612">
        <v>6308</v>
      </c>
      <c r="R15" s="613">
        <v>1057</v>
      </c>
      <c r="S15" s="614"/>
      <c r="T15" s="615"/>
      <c r="U15" s="616"/>
      <c r="V15" s="616"/>
      <c r="W15" s="616"/>
      <c r="X15" s="616"/>
      <c r="Y15" s="616"/>
      <c r="Z15" s="616"/>
      <c r="AA15" s="616"/>
      <c r="AB15" s="616"/>
      <c r="AC15" s="616"/>
      <c r="AD15" s="616"/>
      <c r="AE15" s="616"/>
      <c r="AF15" s="616"/>
    </row>
    <row r="16" spans="1:32" s="620" customFormat="1" ht="22.5" customHeight="1" x14ac:dyDescent="0.25">
      <c r="A16" s="593" t="s">
        <v>626</v>
      </c>
      <c r="B16" s="618" t="s">
        <v>627</v>
      </c>
      <c r="C16" s="601" t="s">
        <v>812</v>
      </c>
      <c r="D16" s="601" t="s">
        <v>812</v>
      </c>
      <c r="E16" s="601" t="s">
        <v>812</v>
      </c>
      <c r="F16" s="601" t="s">
        <v>812</v>
      </c>
      <c r="G16" s="595">
        <v>404.2</v>
      </c>
      <c r="H16" s="596">
        <v>266</v>
      </c>
      <c r="I16" s="596">
        <v>52</v>
      </c>
      <c r="J16" s="596">
        <v>33</v>
      </c>
      <c r="K16" s="596">
        <v>18</v>
      </c>
      <c r="L16" s="596">
        <v>19</v>
      </c>
      <c r="M16" s="596">
        <v>62.6</v>
      </c>
      <c r="N16" s="596">
        <v>103</v>
      </c>
      <c r="O16" s="598">
        <v>24</v>
      </c>
      <c r="P16" s="596">
        <v>38</v>
      </c>
      <c r="Q16" s="602">
        <v>24</v>
      </c>
      <c r="R16" s="603">
        <v>2.4</v>
      </c>
      <c r="S16" s="605"/>
      <c r="T16" s="591"/>
      <c r="U16" s="619"/>
      <c r="V16" s="619"/>
      <c r="W16" s="619"/>
      <c r="X16" s="619"/>
      <c r="Y16" s="619"/>
      <c r="Z16" s="619"/>
      <c r="AA16" s="619"/>
      <c r="AB16" s="619"/>
      <c r="AC16" s="619"/>
      <c r="AD16" s="619"/>
      <c r="AE16" s="619"/>
      <c r="AF16" s="619"/>
    </row>
    <row r="17" spans="1:32" s="620" customFormat="1" ht="22.5" customHeight="1" x14ac:dyDescent="0.25">
      <c r="A17" s="593" t="s">
        <v>628</v>
      </c>
      <c r="B17" s="594" t="s">
        <v>629</v>
      </c>
      <c r="C17" s="601"/>
      <c r="D17" s="601" t="s">
        <v>812</v>
      </c>
      <c r="E17" s="601" t="s">
        <v>812</v>
      </c>
      <c r="F17" s="601" t="s">
        <v>812</v>
      </c>
      <c r="G17" s="601" t="s">
        <v>812</v>
      </c>
      <c r="H17" s="596">
        <v>38</v>
      </c>
      <c r="I17" s="596">
        <v>8</v>
      </c>
      <c r="J17" s="596">
        <v>217</v>
      </c>
      <c r="K17" s="596">
        <v>4</v>
      </c>
      <c r="L17" s="596">
        <v>23</v>
      </c>
      <c r="M17" s="596">
        <v>31.5</v>
      </c>
      <c r="N17" s="596">
        <v>56</v>
      </c>
      <c r="O17" s="598">
        <v>65</v>
      </c>
      <c r="P17" s="596">
        <v>23</v>
      </c>
      <c r="Q17" s="602">
        <v>0</v>
      </c>
      <c r="R17" s="603">
        <v>2</v>
      </c>
      <c r="S17" s="605"/>
      <c r="T17" s="591"/>
      <c r="U17" s="619"/>
      <c r="V17" s="619"/>
      <c r="W17" s="619"/>
      <c r="X17" s="619"/>
      <c r="Y17" s="619"/>
      <c r="Z17" s="619"/>
      <c r="AA17" s="619"/>
      <c r="AB17" s="619"/>
      <c r="AC17" s="619"/>
      <c r="AD17" s="619"/>
      <c r="AE17" s="619"/>
      <c r="AF17" s="619"/>
    </row>
    <row r="18" spans="1:32" s="620" customFormat="1" ht="22.5" customHeight="1" x14ac:dyDescent="0.25">
      <c r="A18" s="593" t="s">
        <v>632</v>
      </c>
      <c r="B18" s="594" t="s">
        <v>633</v>
      </c>
      <c r="C18" s="595">
        <v>54.6</v>
      </c>
      <c r="D18" s="595">
        <v>30.033999999999999</v>
      </c>
      <c r="E18" s="595">
        <v>74.054000000000002</v>
      </c>
      <c r="F18" s="595">
        <v>125</v>
      </c>
      <c r="G18" s="601">
        <v>18</v>
      </c>
      <c r="H18" s="596">
        <v>4</v>
      </c>
      <c r="I18" s="596">
        <v>0</v>
      </c>
      <c r="J18" s="596">
        <v>32</v>
      </c>
      <c r="K18" s="596">
        <v>32</v>
      </c>
      <c r="L18" s="596">
        <v>32</v>
      </c>
      <c r="M18" s="596">
        <v>14.9</v>
      </c>
      <c r="N18" s="596">
        <v>279</v>
      </c>
      <c r="O18" s="598">
        <v>46</v>
      </c>
      <c r="P18" s="596">
        <v>489</v>
      </c>
      <c r="Q18" s="602">
        <v>24</v>
      </c>
      <c r="R18" s="603">
        <v>9</v>
      </c>
      <c r="S18" s="605"/>
      <c r="T18" s="591"/>
      <c r="U18" s="619"/>
      <c r="V18" s="619"/>
      <c r="W18" s="619"/>
      <c r="X18" s="619"/>
      <c r="Y18" s="619"/>
      <c r="Z18" s="619"/>
      <c r="AA18" s="619"/>
      <c r="AB18" s="619"/>
      <c r="AC18" s="619"/>
      <c r="AD18" s="619"/>
      <c r="AE18" s="619"/>
      <c r="AF18" s="619"/>
    </row>
    <row r="19" spans="1:32" s="620" customFormat="1" ht="22.5" customHeight="1" x14ac:dyDescent="0.25">
      <c r="A19" s="593" t="s">
        <v>634</v>
      </c>
      <c r="B19" s="594" t="s">
        <v>635</v>
      </c>
      <c r="C19" s="595">
        <v>2.2000000000000002</v>
      </c>
      <c r="D19" s="595">
        <v>28.952000000000002</v>
      </c>
      <c r="E19" s="595">
        <v>119.7</v>
      </c>
      <c r="F19" s="595">
        <v>145.1</v>
      </c>
      <c r="G19" s="595">
        <v>2732.2</v>
      </c>
      <c r="H19" s="596">
        <v>91</v>
      </c>
      <c r="I19" s="596">
        <v>210</v>
      </c>
      <c r="J19" s="596">
        <v>184</v>
      </c>
      <c r="K19" s="596">
        <v>592</v>
      </c>
      <c r="L19" s="596">
        <v>18</v>
      </c>
      <c r="M19" s="596">
        <v>614.70000000000005</v>
      </c>
      <c r="N19" s="596">
        <v>126</v>
      </c>
      <c r="O19" s="598">
        <v>74</v>
      </c>
      <c r="P19" s="596">
        <v>48</v>
      </c>
      <c r="Q19" s="602">
        <v>94</v>
      </c>
      <c r="R19" s="603">
        <v>0</v>
      </c>
      <c r="S19" s="605"/>
      <c r="T19" s="591"/>
      <c r="U19" s="619"/>
      <c r="V19" s="619"/>
      <c r="W19" s="619"/>
      <c r="X19" s="619"/>
      <c r="Y19" s="619"/>
      <c r="Z19" s="619"/>
      <c r="AA19" s="619"/>
      <c r="AB19" s="619"/>
      <c r="AC19" s="619"/>
      <c r="AD19" s="619"/>
      <c r="AE19" s="619"/>
      <c r="AF19" s="619"/>
    </row>
    <row r="20" spans="1:32" s="620" customFormat="1" ht="22.5" customHeight="1" x14ac:dyDescent="0.25">
      <c r="A20" s="593" t="s">
        <v>636</v>
      </c>
      <c r="B20" s="594" t="s">
        <v>637</v>
      </c>
      <c r="C20" s="601" t="s">
        <v>812</v>
      </c>
      <c r="D20" s="601" t="s">
        <v>812</v>
      </c>
      <c r="E20" s="601" t="s">
        <v>812</v>
      </c>
      <c r="F20" s="601" t="s">
        <v>812</v>
      </c>
      <c r="G20" s="595">
        <v>61.8</v>
      </c>
      <c r="H20" s="596">
        <v>3</v>
      </c>
      <c r="I20" s="596">
        <v>0</v>
      </c>
      <c r="J20" s="596">
        <v>8</v>
      </c>
      <c r="K20" s="596">
        <v>0</v>
      </c>
      <c r="L20" s="596">
        <v>0</v>
      </c>
      <c r="M20" s="596">
        <v>0</v>
      </c>
      <c r="N20" s="596">
        <v>52</v>
      </c>
      <c r="O20" s="598">
        <v>35</v>
      </c>
      <c r="P20" s="596">
        <v>55</v>
      </c>
      <c r="Q20" s="602">
        <v>17</v>
      </c>
      <c r="R20" s="603">
        <v>0</v>
      </c>
      <c r="S20" s="605"/>
      <c r="T20" s="591"/>
      <c r="U20" s="619"/>
      <c r="V20" s="619"/>
      <c r="W20" s="619"/>
      <c r="X20" s="619"/>
      <c r="Y20" s="619"/>
      <c r="Z20" s="619"/>
      <c r="AA20" s="619"/>
      <c r="AB20" s="619"/>
      <c r="AC20" s="619"/>
      <c r="AD20" s="619"/>
      <c r="AE20" s="619"/>
      <c r="AF20" s="619"/>
    </row>
    <row r="21" spans="1:32" s="620" customFormat="1" ht="22.5" customHeight="1" x14ac:dyDescent="0.25">
      <c r="A21" s="593" t="s">
        <v>638</v>
      </c>
      <c r="B21" s="594" t="s">
        <v>639</v>
      </c>
      <c r="C21" s="601"/>
      <c r="D21" s="601"/>
      <c r="E21" s="601"/>
      <c r="F21" s="601"/>
      <c r="G21" s="595"/>
      <c r="H21" s="596">
        <v>0</v>
      </c>
      <c r="I21" s="596">
        <v>0</v>
      </c>
      <c r="J21" s="596">
        <v>0</v>
      </c>
      <c r="K21" s="596">
        <v>22</v>
      </c>
      <c r="L21" s="596">
        <v>1</v>
      </c>
      <c r="M21" s="596">
        <v>10.6</v>
      </c>
      <c r="N21" s="596">
        <v>104</v>
      </c>
      <c r="O21" s="598">
        <v>34</v>
      </c>
      <c r="P21" s="596">
        <v>260</v>
      </c>
      <c r="Q21" s="602">
        <v>5</v>
      </c>
      <c r="R21" s="603">
        <v>5.4</v>
      </c>
      <c r="S21" s="605"/>
      <c r="T21" s="591"/>
      <c r="U21" s="619"/>
      <c r="V21" s="619"/>
      <c r="W21" s="619"/>
      <c r="X21" s="619"/>
      <c r="Y21" s="619"/>
      <c r="Z21" s="619"/>
      <c r="AA21" s="619"/>
      <c r="AB21" s="619"/>
      <c r="AC21" s="619"/>
      <c r="AD21" s="619"/>
      <c r="AE21" s="619"/>
      <c r="AF21" s="619"/>
    </row>
    <row r="22" spans="1:32" s="620" customFormat="1" ht="22.5" customHeight="1" thickBot="1" x14ac:dyDescent="0.3">
      <c r="A22" s="621"/>
      <c r="B22" s="622" t="s">
        <v>817</v>
      </c>
      <c r="C22" s="623"/>
      <c r="D22" s="623"/>
      <c r="E22" s="623"/>
      <c r="F22" s="623"/>
      <c r="G22" s="624"/>
      <c r="H22" s="625"/>
      <c r="I22" s="596">
        <v>0</v>
      </c>
      <c r="J22" s="596">
        <v>0</v>
      </c>
      <c r="K22" s="596">
        <v>0</v>
      </c>
      <c r="L22" s="596">
        <v>0</v>
      </c>
      <c r="M22" s="596">
        <v>0</v>
      </c>
      <c r="N22" s="596">
        <v>0</v>
      </c>
      <c r="O22" s="626">
        <v>0</v>
      </c>
      <c r="P22" s="625">
        <v>0</v>
      </c>
      <c r="Q22" s="627">
        <v>2500</v>
      </c>
      <c r="R22" s="628">
        <v>0</v>
      </c>
      <c r="S22" s="605"/>
      <c r="T22" s="591"/>
      <c r="U22" s="619"/>
      <c r="V22" s="619"/>
      <c r="W22" s="619"/>
      <c r="X22" s="619"/>
      <c r="Y22" s="619"/>
      <c r="Z22" s="619"/>
      <c r="AA22" s="619"/>
      <c r="AB22" s="619"/>
      <c r="AC22" s="619"/>
      <c r="AD22" s="619"/>
      <c r="AE22" s="619"/>
      <c r="AF22" s="619"/>
    </row>
    <row r="23" spans="1:32" s="620" customFormat="1" ht="21" customHeight="1" thickBot="1" x14ac:dyDescent="0.3">
      <c r="A23" s="3588" t="s">
        <v>595</v>
      </c>
      <c r="B23" s="3589"/>
      <c r="C23" s="629">
        <f>SUM(C4:C19)-C15</f>
        <v>7221.6000000000013</v>
      </c>
      <c r="D23" s="629">
        <f>SUM(D4:D19)-D15</f>
        <v>11513.685999999998</v>
      </c>
      <c r="E23" s="629">
        <f>SUM(E4:E19)-E15</f>
        <v>11419.054</v>
      </c>
      <c r="F23" s="629">
        <f>SUM(F4:F19)-F15</f>
        <v>8793.18</v>
      </c>
      <c r="G23" s="629">
        <f t="shared" ref="G23:O23" si="0">SUM(G4:G22)-G15</f>
        <v>13948.062000000002</v>
      </c>
      <c r="H23" s="629">
        <f t="shared" si="0"/>
        <v>12894</v>
      </c>
      <c r="I23" s="630">
        <f t="shared" si="0"/>
        <v>20373</v>
      </c>
      <c r="J23" s="630">
        <f t="shared" si="0"/>
        <v>13766</v>
      </c>
      <c r="K23" s="630">
        <f t="shared" si="0"/>
        <v>18497</v>
      </c>
      <c r="L23" s="630">
        <f t="shared" si="0"/>
        <v>13726</v>
      </c>
      <c r="M23" s="630">
        <f t="shared" si="0"/>
        <v>18160.900000000001</v>
      </c>
      <c r="N23" s="630">
        <f t="shared" si="0"/>
        <v>22342</v>
      </c>
      <c r="O23" s="631">
        <f t="shared" si="0"/>
        <v>20045</v>
      </c>
      <c r="P23" s="629">
        <f>SUM(P4:P22)-P15</f>
        <v>22289</v>
      </c>
      <c r="Q23" s="632">
        <f>SUM(Q4:Q22)-Q15</f>
        <v>14193.300000000003</v>
      </c>
      <c r="R23" s="633">
        <f>SUM(R4:R22)-R15</f>
        <v>2032.4</v>
      </c>
      <c r="S23" s="605"/>
      <c r="T23" s="591"/>
      <c r="U23" s="619"/>
      <c r="V23" s="619"/>
      <c r="W23" s="619"/>
      <c r="X23" s="619"/>
      <c r="Y23" s="619"/>
      <c r="Z23" s="619"/>
      <c r="AA23" s="619"/>
      <c r="AB23" s="619"/>
      <c r="AC23" s="619"/>
      <c r="AD23" s="619"/>
      <c r="AE23" s="619"/>
      <c r="AF23" s="619"/>
    </row>
    <row r="24" spans="1:32" s="636" customFormat="1" ht="15" thickTop="1" x14ac:dyDescent="0.25">
      <c r="A24" s="3590" t="s">
        <v>818</v>
      </c>
      <c r="B24" s="3590"/>
      <c r="C24" s="3590"/>
      <c r="D24" s="3590"/>
      <c r="E24" s="3590"/>
      <c r="F24" s="3590"/>
      <c r="G24" s="3590"/>
      <c r="H24" s="3590"/>
      <c r="I24" s="3590"/>
      <c r="J24" s="3590"/>
      <c r="K24" s="3590"/>
      <c r="L24" s="3590"/>
      <c r="M24" s="3590"/>
      <c r="N24" s="3590"/>
      <c r="O24" s="3590"/>
      <c r="P24" s="634"/>
      <c r="Q24" s="453"/>
      <c r="R24" s="453"/>
      <c r="S24" s="635"/>
      <c r="T24" s="453"/>
      <c r="U24" s="453"/>
      <c r="V24" s="453"/>
      <c r="W24" s="453"/>
      <c r="X24" s="453"/>
      <c r="Y24" s="453"/>
      <c r="Z24" s="453"/>
      <c r="AA24" s="453"/>
      <c r="AB24" s="453"/>
      <c r="AC24" s="453"/>
      <c r="AD24" s="453"/>
      <c r="AE24" s="453"/>
      <c r="AF24" s="453"/>
    </row>
    <row r="25" spans="1:32" s="636" customFormat="1" ht="31.5" customHeight="1" x14ac:dyDescent="0.25">
      <c r="A25" s="3591" t="s">
        <v>819</v>
      </c>
      <c r="B25" s="3591"/>
      <c r="C25" s="3591"/>
      <c r="D25" s="3591"/>
      <c r="E25" s="3591"/>
      <c r="F25" s="3591"/>
      <c r="G25" s="3591"/>
      <c r="H25" s="3591"/>
      <c r="I25" s="3591"/>
      <c r="J25" s="3591"/>
      <c r="K25" s="3591"/>
      <c r="L25" s="3591"/>
      <c r="M25" s="3591"/>
      <c r="N25" s="3591"/>
      <c r="O25" s="3591"/>
      <c r="P25" s="3591"/>
      <c r="Q25" s="3591"/>
      <c r="R25" s="3591"/>
      <c r="S25" s="635"/>
      <c r="T25" s="453"/>
      <c r="U25" s="453"/>
      <c r="V25" s="453"/>
      <c r="W25" s="453"/>
      <c r="X25" s="453"/>
      <c r="Y25" s="453"/>
      <c r="Z25" s="453"/>
      <c r="AA25" s="453"/>
      <c r="AB25" s="453"/>
      <c r="AC25" s="453"/>
      <c r="AD25" s="453"/>
      <c r="AE25" s="453"/>
      <c r="AF25" s="453"/>
    </row>
    <row r="26" spans="1:32" s="637" customFormat="1" ht="21" customHeight="1" x14ac:dyDescent="0.25">
      <c r="A26" s="3592" t="s">
        <v>820</v>
      </c>
      <c r="B26" s="3592"/>
      <c r="C26" s="3592"/>
      <c r="D26" s="3592"/>
      <c r="E26" s="3592"/>
      <c r="F26" s="3592"/>
      <c r="G26" s="3592"/>
      <c r="H26" s="3592"/>
      <c r="I26" s="3592"/>
      <c r="J26" s="3592"/>
      <c r="K26" s="3592"/>
      <c r="L26" s="3592"/>
      <c r="M26" s="3592"/>
      <c r="N26" s="3592"/>
      <c r="O26" s="3592"/>
      <c r="P26" s="3592"/>
      <c r="Q26" s="3592"/>
      <c r="R26" s="3592"/>
    </row>
    <row r="27" spans="1:32" s="637" customFormat="1" ht="15.75" x14ac:dyDescent="0.25">
      <c r="A27" s="3583" t="s">
        <v>821</v>
      </c>
      <c r="B27" s="3583"/>
      <c r="C27" s="3583"/>
      <c r="D27" s="3583"/>
      <c r="E27" s="3583"/>
      <c r="F27" s="3583"/>
      <c r="G27" s="3583"/>
      <c r="H27" s="3583"/>
      <c r="I27" s="3583"/>
      <c r="J27" s="3583"/>
      <c r="K27" s="3583"/>
      <c r="L27" s="3583"/>
      <c r="M27" s="3583"/>
      <c r="N27" s="3583"/>
      <c r="O27" s="3583"/>
      <c r="P27" s="3583"/>
      <c r="Q27" s="3583"/>
    </row>
    <row r="28" spans="1:32" s="637" customFormat="1" ht="15.75" x14ac:dyDescent="0.25">
      <c r="A28" s="3584" t="s">
        <v>822</v>
      </c>
      <c r="B28" s="3584"/>
      <c r="C28" s="3584"/>
      <c r="D28" s="3584"/>
      <c r="E28" s="3584"/>
      <c r="F28" s="3584"/>
      <c r="G28" s="3584"/>
      <c r="H28" s="3584"/>
      <c r="I28" s="3584"/>
      <c r="J28" s="3584"/>
      <c r="K28" s="3584"/>
      <c r="L28" s="3584"/>
      <c r="M28" s="3584"/>
      <c r="N28" s="3584"/>
      <c r="O28" s="3584"/>
      <c r="P28" s="3584"/>
      <c r="Q28" s="3584"/>
    </row>
    <row r="29" spans="1:32" s="637" customFormat="1" ht="15.75" x14ac:dyDescent="0.25">
      <c r="A29" s="3583" t="s">
        <v>823</v>
      </c>
      <c r="B29" s="3583"/>
      <c r="C29" s="3583"/>
      <c r="D29" s="3583"/>
      <c r="E29" s="3583"/>
      <c r="F29" s="3583"/>
      <c r="G29" s="3583"/>
      <c r="H29" s="3583"/>
      <c r="I29" s="3583"/>
      <c r="J29" s="3583"/>
      <c r="K29" s="3583"/>
      <c r="L29" s="3583"/>
      <c r="M29" s="3583"/>
      <c r="N29" s="3583"/>
      <c r="O29" s="3583"/>
      <c r="P29" s="3583"/>
      <c r="Q29" s="3583"/>
    </row>
    <row r="30" spans="1:32" s="637" customFormat="1" ht="15.75" x14ac:dyDescent="0.25">
      <c r="A30" s="3583" t="s">
        <v>824</v>
      </c>
      <c r="B30" s="3583"/>
      <c r="C30" s="3583"/>
      <c r="D30" s="3583"/>
      <c r="E30" s="3583"/>
      <c r="F30" s="3583"/>
      <c r="G30" s="3583"/>
      <c r="H30" s="3583"/>
      <c r="I30" s="3583"/>
      <c r="J30" s="3583"/>
      <c r="K30" s="3583"/>
      <c r="L30" s="3583"/>
      <c r="M30" s="3583"/>
      <c r="N30" s="3583"/>
      <c r="O30" s="3583"/>
      <c r="P30" s="3583"/>
      <c r="Q30" s="3583"/>
    </row>
    <row r="31" spans="1:32" s="637" customFormat="1" ht="15.75" x14ac:dyDescent="0.25">
      <c r="A31" s="638"/>
      <c r="B31" s="638"/>
      <c r="C31" s="638"/>
      <c r="D31" s="638"/>
      <c r="E31" s="638"/>
      <c r="F31" s="638"/>
      <c r="G31" s="638"/>
      <c r="H31" s="638"/>
      <c r="I31" s="638"/>
      <c r="J31" s="638"/>
      <c r="K31" s="638"/>
      <c r="L31" s="638"/>
      <c r="M31" s="638"/>
      <c r="N31" s="638"/>
      <c r="O31" s="638"/>
      <c r="P31" s="638"/>
      <c r="Q31" s="638"/>
    </row>
    <row r="32" spans="1:32" s="639" customFormat="1" ht="33" customHeight="1" x14ac:dyDescent="0.3">
      <c r="A32" s="3593" t="s">
        <v>825</v>
      </c>
      <c r="B32" s="3593"/>
      <c r="C32" s="3593"/>
      <c r="D32" s="3593"/>
      <c r="E32" s="3593"/>
      <c r="F32" s="3593"/>
      <c r="G32" s="3593"/>
      <c r="H32" s="3593"/>
      <c r="I32" s="3593"/>
      <c r="J32" s="3593"/>
      <c r="K32" s="3593"/>
      <c r="L32" s="3593"/>
      <c r="M32" s="3593"/>
      <c r="N32" s="3593"/>
      <c r="O32" s="3593"/>
      <c r="P32" s="3593"/>
      <c r="Q32" s="3593"/>
      <c r="R32" s="3593"/>
    </row>
    <row r="33" spans="1:32" s="640" customFormat="1" ht="18" customHeight="1" thickBot="1" x14ac:dyDescent="0.3">
      <c r="A33" s="572"/>
      <c r="B33" s="572"/>
      <c r="C33" s="572"/>
      <c r="D33" s="573"/>
      <c r="E33" s="573"/>
      <c r="F33" s="572"/>
      <c r="I33" s="573"/>
      <c r="J33" s="573"/>
      <c r="K33" s="573"/>
      <c r="L33" s="573"/>
      <c r="M33" s="573"/>
      <c r="Q33" s="573"/>
      <c r="R33" s="573" t="s">
        <v>681</v>
      </c>
    </row>
    <row r="34" spans="1:32" s="645" customFormat="1" ht="39.75" customHeight="1" thickTop="1" thickBot="1" x14ac:dyDescent="0.3">
      <c r="A34" s="3594" t="s">
        <v>826</v>
      </c>
      <c r="B34" s="3595"/>
      <c r="C34" s="641" t="s">
        <v>796</v>
      </c>
      <c r="D34" s="641" t="s">
        <v>797</v>
      </c>
      <c r="E34" s="641" t="s">
        <v>798</v>
      </c>
      <c r="F34" s="641" t="s">
        <v>799</v>
      </c>
      <c r="G34" s="641" t="s">
        <v>800</v>
      </c>
      <c r="H34" s="641" t="s">
        <v>801</v>
      </c>
      <c r="I34" s="641" t="s">
        <v>802</v>
      </c>
      <c r="J34" s="641" t="s">
        <v>803</v>
      </c>
      <c r="K34" s="641" t="s">
        <v>804</v>
      </c>
      <c r="L34" s="641" t="s">
        <v>805</v>
      </c>
      <c r="M34" s="641" t="s">
        <v>806</v>
      </c>
      <c r="N34" s="641" t="s">
        <v>827</v>
      </c>
      <c r="O34" s="642" t="s">
        <v>808</v>
      </c>
      <c r="P34" s="641" t="s">
        <v>809</v>
      </c>
      <c r="Q34" s="643" t="s">
        <v>810</v>
      </c>
      <c r="R34" s="644" t="s">
        <v>828</v>
      </c>
    </row>
    <row r="35" spans="1:32" s="654" customFormat="1" ht="17.25" customHeight="1" x14ac:dyDescent="0.25">
      <c r="A35" s="646" t="s">
        <v>829</v>
      </c>
      <c r="B35" s="647"/>
      <c r="C35" s="648">
        <f>C36+C48+C67</f>
        <v>7222.4856000000009</v>
      </c>
      <c r="D35" s="648">
        <f>D36+D48+D67</f>
        <v>11513.725</v>
      </c>
      <c r="E35" s="648">
        <f>E36+E48+E67</f>
        <v>11419.01</v>
      </c>
      <c r="F35" s="648">
        <f>F36+F48+F67</f>
        <v>8792.7000000000007</v>
      </c>
      <c r="G35" s="648">
        <f>G36+G48+G67-1</f>
        <v>13947.599999999999</v>
      </c>
      <c r="H35" s="649">
        <f t="shared" ref="H35:K35" si="1">H36+H48+H67</f>
        <v>12894</v>
      </c>
      <c r="I35" s="649">
        <f t="shared" si="1"/>
        <v>20373</v>
      </c>
      <c r="J35" s="649">
        <f t="shared" si="1"/>
        <v>13766</v>
      </c>
      <c r="K35" s="649">
        <f t="shared" si="1"/>
        <v>18497</v>
      </c>
      <c r="L35" s="649">
        <f>L36+L48+L67</f>
        <v>13726</v>
      </c>
      <c r="M35" s="649">
        <f>M36+M48+M67</f>
        <v>18161</v>
      </c>
      <c r="N35" s="649">
        <f>N36+N48+N67</f>
        <v>22342</v>
      </c>
      <c r="O35" s="650">
        <f>O36+O48+O67</f>
        <v>20045</v>
      </c>
      <c r="P35" s="651">
        <v>22289</v>
      </c>
      <c r="Q35" s="652">
        <v>14193.3</v>
      </c>
      <c r="R35" s="653">
        <v>2032.3999999999999</v>
      </c>
      <c r="S35" s="572"/>
      <c r="T35" s="605"/>
      <c r="U35" s="572"/>
      <c r="V35" s="572"/>
      <c r="W35" s="572"/>
      <c r="X35" s="572"/>
      <c r="Y35" s="572"/>
      <c r="Z35" s="572"/>
      <c r="AA35" s="572"/>
      <c r="AB35" s="572"/>
      <c r="AC35" s="572"/>
      <c r="AD35" s="572"/>
      <c r="AE35" s="572"/>
      <c r="AF35" s="572"/>
    </row>
    <row r="36" spans="1:32" s="654" customFormat="1" ht="17.25" customHeight="1" x14ac:dyDescent="0.25">
      <c r="A36" s="655" t="s">
        <v>830</v>
      </c>
      <c r="B36" s="656"/>
      <c r="C36" s="648">
        <f>C37+C46</f>
        <v>5504.7936000000009</v>
      </c>
      <c r="D36" s="648">
        <f>D37+D46</f>
        <v>8315.7540000000008</v>
      </c>
      <c r="E36" s="648">
        <f>E37+E46</f>
        <v>5739.54</v>
      </c>
      <c r="F36" s="648">
        <f>F37+F46</f>
        <v>6187.2000000000007</v>
      </c>
      <c r="G36" s="648">
        <f>G37+G46+1</f>
        <v>7952.28</v>
      </c>
      <c r="H36" s="648">
        <f t="shared" ref="H36:M36" si="2">H37+H46</f>
        <v>7637</v>
      </c>
      <c r="I36" s="648">
        <f t="shared" si="2"/>
        <v>10493</v>
      </c>
      <c r="J36" s="648">
        <f t="shared" si="2"/>
        <v>7429</v>
      </c>
      <c r="K36" s="648">
        <f t="shared" si="2"/>
        <v>11841</v>
      </c>
      <c r="L36" s="648">
        <f t="shared" si="2"/>
        <v>8512</v>
      </c>
      <c r="M36" s="648">
        <f t="shared" si="2"/>
        <v>9340</v>
      </c>
      <c r="N36" s="648">
        <v>15553</v>
      </c>
      <c r="O36" s="657">
        <f t="shared" ref="O36" si="3">O37+O46</f>
        <v>12367</v>
      </c>
      <c r="P36" s="648">
        <v>13211</v>
      </c>
      <c r="Q36" s="658">
        <v>8268</v>
      </c>
      <c r="R36" s="659">
        <v>1207.5999999999999</v>
      </c>
      <c r="S36" s="572"/>
      <c r="T36" s="605"/>
      <c r="U36" s="572"/>
      <c r="V36" s="572"/>
      <c r="W36" s="572"/>
      <c r="X36" s="572"/>
      <c r="Y36" s="572"/>
      <c r="Z36" s="572"/>
      <c r="AA36" s="572"/>
      <c r="AB36" s="572"/>
      <c r="AC36" s="572"/>
      <c r="AD36" s="572"/>
      <c r="AE36" s="572"/>
      <c r="AF36" s="572"/>
    </row>
    <row r="37" spans="1:32" s="654" customFormat="1" ht="17.25" customHeight="1" x14ac:dyDescent="0.25">
      <c r="A37" s="3585" t="s">
        <v>831</v>
      </c>
      <c r="B37" s="3586"/>
      <c r="C37" s="660">
        <f t="shared" ref="C37:G37" si="4">C38+C44+C45</f>
        <v>5338.2786000000006</v>
      </c>
      <c r="D37" s="660">
        <f t="shared" si="4"/>
        <v>5936.2070000000012</v>
      </c>
      <c r="E37" s="660">
        <f t="shared" si="4"/>
        <v>4676.33</v>
      </c>
      <c r="F37" s="660">
        <f t="shared" si="4"/>
        <v>5500.1</v>
      </c>
      <c r="G37" s="660">
        <f t="shared" si="4"/>
        <v>7819.28</v>
      </c>
      <c r="H37" s="660">
        <f>H38+H44+H45</f>
        <v>7382</v>
      </c>
      <c r="I37" s="660">
        <f>I38+I44+I45</f>
        <v>10311</v>
      </c>
      <c r="J37" s="660">
        <f>J38+J44+J45</f>
        <v>7206</v>
      </c>
      <c r="K37" s="660">
        <v>9709</v>
      </c>
      <c r="L37" s="660">
        <v>8386</v>
      </c>
      <c r="M37" s="660">
        <v>8947</v>
      </c>
      <c r="N37" s="660">
        <v>15382</v>
      </c>
      <c r="O37" s="661">
        <v>12149</v>
      </c>
      <c r="P37" s="660">
        <v>12934</v>
      </c>
      <c r="Q37" s="662">
        <v>7699</v>
      </c>
      <c r="R37" s="663">
        <v>1093.5999999999999</v>
      </c>
      <c r="S37" s="572"/>
      <c r="T37" s="605"/>
      <c r="U37" s="572"/>
      <c r="V37" s="572"/>
      <c r="W37" s="572"/>
      <c r="X37" s="572"/>
      <c r="Y37" s="572"/>
      <c r="Z37" s="572"/>
      <c r="AA37" s="572"/>
      <c r="AB37" s="572"/>
      <c r="AC37" s="572"/>
      <c r="AD37" s="572"/>
      <c r="AE37" s="572"/>
      <c r="AF37" s="572"/>
    </row>
    <row r="38" spans="1:32" s="654" customFormat="1" ht="17.25" customHeight="1" x14ac:dyDescent="0.25">
      <c r="A38" s="3585" t="s">
        <v>832</v>
      </c>
      <c r="B38" s="3586"/>
      <c r="C38" s="660">
        <v>4680.8676000000005</v>
      </c>
      <c r="D38" s="660">
        <v>4596.8270000000011</v>
      </c>
      <c r="E38" s="660">
        <v>3747.21</v>
      </c>
      <c r="F38" s="660">
        <v>4886.7</v>
      </c>
      <c r="G38" s="660">
        <v>7169.5300000000007</v>
      </c>
      <c r="H38" s="660">
        <v>7317</v>
      </c>
      <c r="I38" s="660">
        <v>9884</v>
      </c>
      <c r="J38" s="660">
        <v>6318</v>
      </c>
      <c r="K38" s="660">
        <v>9011</v>
      </c>
      <c r="L38" s="660">
        <v>7498</v>
      </c>
      <c r="M38" s="660">
        <v>8026</v>
      </c>
      <c r="N38" s="660">
        <v>14787</v>
      </c>
      <c r="O38" s="661">
        <v>7877</v>
      </c>
      <c r="P38" s="660">
        <v>11697</v>
      </c>
      <c r="Q38" s="662">
        <v>6889</v>
      </c>
      <c r="R38" s="663">
        <v>973</v>
      </c>
      <c r="S38" s="572"/>
      <c r="T38" s="605"/>
      <c r="U38" s="572"/>
      <c r="V38" s="572"/>
      <c r="W38" s="572"/>
      <c r="X38" s="572"/>
      <c r="Y38" s="572"/>
      <c r="Z38" s="572"/>
      <c r="AA38" s="572"/>
      <c r="AB38" s="572"/>
      <c r="AC38" s="572"/>
      <c r="AD38" s="572"/>
      <c r="AE38" s="572"/>
      <c r="AF38" s="572"/>
    </row>
    <row r="39" spans="1:32" s="654" customFormat="1" ht="17.25" customHeight="1" x14ac:dyDescent="0.25">
      <c r="A39" s="664" t="s">
        <v>833</v>
      </c>
      <c r="B39" s="656"/>
      <c r="C39" s="660">
        <v>47.320000000000007</v>
      </c>
      <c r="D39" s="660">
        <v>377.83799999999997</v>
      </c>
      <c r="E39" s="660">
        <v>75.650000000000006</v>
      </c>
      <c r="F39" s="660">
        <v>38.099999999999994</v>
      </c>
      <c r="G39" s="660">
        <v>91.699999999999989</v>
      </c>
      <c r="H39" s="660">
        <v>93</v>
      </c>
      <c r="I39" s="660">
        <v>598</v>
      </c>
      <c r="J39" s="660">
        <v>204</v>
      </c>
      <c r="K39" s="660">
        <v>77</v>
      </c>
      <c r="L39" s="660">
        <v>135</v>
      </c>
      <c r="M39" s="660">
        <v>436</v>
      </c>
      <c r="N39" s="660">
        <v>318</v>
      </c>
      <c r="O39" s="661">
        <v>252</v>
      </c>
      <c r="P39" s="660">
        <v>320</v>
      </c>
      <c r="Q39" s="662">
        <v>56</v>
      </c>
      <c r="R39" s="663">
        <v>21</v>
      </c>
      <c r="S39" s="572"/>
      <c r="T39" s="605"/>
      <c r="U39" s="572"/>
      <c r="V39" s="572"/>
      <c r="W39" s="572"/>
      <c r="X39" s="572"/>
      <c r="Y39" s="572"/>
      <c r="Z39" s="572"/>
      <c r="AA39" s="572"/>
      <c r="AB39" s="572"/>
      <c r="AC39" s="572"/>
      <c r="AD39" s="572"/>
      <c r="AE39" s="572"/>
      <c r="AF39" s="572"/>
    </row>
    <row r="40" spans="1:32" s="654" customFormat="1" ht="17.25" customHeight="1" x14ac:dyDescent="0.25">
      <c r="A40" s="3585" t="s">
        <v>834</v>
      </c>
      <c r="B40" s="3586"/>
      <c r="C40" s="660">
        <v>34.097999999999999</v>
      </c>
      <c r="D40" s="660">
        <v>69.441999999999993</v>
      </c>
      <c r="E40" s="595">
        <v>208.98</v>
      </c>
      <c r="F40" s="595">
        <v>64.7</v>
      </c>
      <c r="G40" s="595">
        <v>256.01</v>
      </c>
      <c r="H40" s="595">
        <v>185</v>
      </c>
      <c r="I40" s="595">
        <v>365</v>
      </c>
      <c r="J40" s="595">
        <v>322</v>
      </c>
      <c r="K40" s="595">
        <v>764</v>
      </c>
      <c r="L40" s="595">
        <v>855</v>
      </c>
      <c r="M40" s="595">
        <v>223</v>
      </c>
      <c r="N40" s="595">
        <v>3329</v>
      </c>
      <c r="O40" s="598">
        <v>34</v>
      </c>
      <c r="P40" s="596">
        <v>221</v>
      </c>
      <c r="Q40" s="602">
        <v>123</v>
      </c>
      <c r="R40" s="603">
        <v>2</v>
      </c>
      <c r="S40" s="572"/>
      <c r="T40" s="605"/>
      <c r="U40" s="572"/>
      <c r="V40" s="572"/>
      <c r="W40" s="572"/>
      <c r="X40" s="572"/>
      <c r="Y40" s="572"/>
      <c r="Z40" s="572"/>
      <c r="AA40" s="572"/>
      <c r="AB40" s="572"/>
      <c r="AC40" s="572"/>
      <c r="AD40" s="572"/>
      <c r="AE40" s="572"/>
      <c r="AF40" s="572"/>
    </row>
    <row r="41" spans="1:32" s="654" customFormat="1" ht="17.25" customHeight="1" x14ac:dyDescent="0.25">
      <c r="A41" s="3585" t="s">
        <v>835</v>
      </c>
      <c r="B41" s="3586"/>
      <c r="C41" s="660">
        <v>522.51099999999997</v>
      </c>
      <c r="D41" s="660">
        <v>1175.7850000000001</v>
      </c>
      <c r="E41" s="595">
        <v>1166.77</v>
      </c>
      <c r="F41" s="595">
        <v>2332.9</v>
      </c>
      <c r="G41" s="595">
        <v>1598.38</v>
      </c>
      <c r="H41" s="595">
        <v>4018</v>
      </c>
      <c r="I41" s="595">
        <v>4282</v>
      </c>
      <c r="J41" s="595">
        <v>3434</v>
      </c>
      <c r="K41" s="595">
        <v>3811</v>
      </c>
      <c r="L41" s="595">
        <v>4099</v>
      </c>
      <c r="M41" s="595">
        <v>5419</v>
      </c>
      <c r="N41" s="595">
        <v>5752</v>
      </c>
      <c r="O41" s="665">
        <v>4077</v>
      </c>
      <c r="P41" s="595">
        <v>8557</v>
      </c>
      <c r="Q41" s="666">
        <v>4173</v>
      </c>
      <c r="R41" s="667">
        <v>668</v>
      </c>
      <c r="S41" s="572"/>
      <c r="T41" s="605"/>
      <c r="U41" s="572"/>
      <c r="V41" s="572"/>
      <c r="W41" s="572"/>
      <c r="X41" s="572"/>
      <c r="Y41" s="572"/>
      <c r="Z41" s="572"/>
      <c r="AA41" s="572"/>
      <c r="AB41" s="572"/>
      <c r="AC41" s="572"/>
      <c r="AD41" s="572"/>
      <c r="AE41" s="572"/>
      <c r="AF41" s="572"/>
    </row>
    <row r="42" spans="1:32" s="654" customFormat="1" ht="17.25" customHeight="1" x14ac:dyDescent="0.25">
      <c r="A42" s="3585" t="s">
        <v>836</v>
      </c>
      <c r="B42" s="3586"/>
      <c r="C42" s="660">
        <v>177.024</v>
      </c>
      <c r="D42" s="660">
        <v>58.642000000000003</v>
      </c>
      <c r="E42" s="595">
        <v>172.48</v>
      </c>
      <c r="F42" s="595">
        <v>26.7</v>
      </c>
      <c r="G42" s="595">
        <v>3</v>
      </c>
      <c r="H42" s="595">
        <v>11</v>
      </c>
      <c r="I42" s="595">
        <v>2</v>
      </c>
      <c r="J42" s="595">
        <v>856</v>
      </c>
      <c r="K42" s="595">
        <v>1053</v>
      </c>
      <c r="L42" s="595">
        <v>167</v>
      </c>
      <c r="M42" s="595">
        <v>177</v>
      </c>
      <c r="N42" s="595">
        <v>281</v>
      </c>
      <c r="O42" s="665">
        <v>250</v>
      </c>
      <c r="P42" s="595">
        <v>467</v>
      </c>
      <c r="Q42" s="666">
        <v>252</v>
      </c>
      <c r="R42" s="667">
        <v>36</v>
      </c>
      <c r="S42" s="572"/>
      <c r="T42" s="605"/>
      <c r="U42" s="572"/>
      <c r="V42" s="572"/>
      <c r="W42" s="572"/>
      <c r="X42" s="572"/>
      <c r="Y42" s="572"/>
      <c r="Z42" s="572"/>
      <c r="AA42" s="572"/>
      <c r="AB42" s="572"/>
      <c r="AC42" s="572"/>
      <c r="AD42" s="572"/>
      <c r="AE42" s="572"/>
      <c r="AF42" s="572"/>
    </row>
    <row r="43" spans="1:32" s="654" customFormat="1" ht="17.25" customHeight="1" x14ac:dyDescent="0.25">
      <c r="A43" s="3585" t="s">
        <v>837</v>
      </c>
      <c r="B43" s="3586"/>
      <c r="C43" s="660">
        <v>3821.4270000000001</v>
      </c>
      <c r="D43" s="660">
        <v>2801.83</v>
      </c>
      <c r="E43" s="595">
        <f>1740.46+260.64+43.01</f>
        <v>2044.11</v>
      </c>
      <c r="F43" s="595">
        <f>1492.6</f>
        <v>1492.6</v>
      </c>
      <c r="G43" s="595">
        <f>2396+1131.944+1104.059</f>
        <v>4632.0029999999997</v>
      </c>
      <c r="H43" s="595">
        <v>2312</v>
      </c>
      <c r="I43" s="595">
        <v>4076</v>
      </c>
      <c r="J43" s="595">
        <v>620</v>
      </c>
      <c r="K43" s="595">
        <v>1106</v>
      </c>
      <c r="L43" s="595">
        <v>1478</v>
      </c>
      <c r="M43" s="595">
        <v>825</v>
      </c>
      <c r="N43" s="595">
        <v>4427</v>
      </c>
      <c r="O43" s="665">
        <v>2663</v>
      </c>
      <c r="P43" s="595">
        <v>1172</v>
      </c>
      <c r="Q43" s="666">
        <v>504</v>
      </c>
      <c r="R43" s="667">
        <v>128</v>
      </c>
      <c r="S43" s="572"/>
      <c r="T43" s="605"/>
      <c r="U43" s="572"/>
      <c r="V43" s="572"/>
      <c r="W43" s="572"/>
      <c r="X43" s="572"/>
      <c r="Y43" s="572"/>
      <c r="Z43" s="572"/>
      <c r="AA43" s="572"/>
      <c r="AB43" s="572"/>
      <c r="AC43" s="572"/>
      <c r="AD43" s="572"/>
      <c r="AE43" s="572"/>
      <c r="AF43" s="572"/>
    </row>
    <row r="44" spans="1:32" s="654" customFormat="1" ht="17.25" customHeight="1" x14ac:dyDescent="0.25">
      <c r="A44" s="3585" t="s">
        <v>838</v>
      </c>
      <c r="B44" s="3586"/>
      <c r="C44" s="660">
        <v>586.03899999999999</v>
      </c>
      <c r="D44" s="660">
        <v>1286.931</v>
      </c>
      <c r="E44" s="595">
        <v>606.26</v>
      </c>
      <c r="F44" s="595">
        <v>448.1</v>
      </c>
      <c r="G44" s="595">
        <v>590.49</v>
      </c>
      <c r="H44" s="595">
        <v>56</v>
      </c>
      <c r="I44" s="595">
        <v>159</v>
      </c>
      <c r="J44" s="595">
        <v>610</v>
      </c>
      <c r="K44" s="595">
        <v>573</v>
      </c>
      <c r="L44" s="595">
        <v>754</v>
      </c>
      <c r="M44" s="595">
        <v>667</v>
      </c>
      <c r="N44" s="595">
        <v>336</v>
      </c>
      <c r="O44" s="665">
        <v>507</v>
      </c>
      <c r="P44" s="595">
        <v>1034</v>
      </c>
      <c r="Q44" s="666">
        <v>638</v>
      </c>
      <c r="R44" s="667">
        <v>111</v>
      </c>
      <c r="S44" s="572"/>
      <c r="T44" s="605"/>
      <c r="U44" s="572"/>
      <c r="V44" s="572"/>
      <c r="W44" s="572"/>
      <c r="X44" s="572"/>
      <c r="Y44" s="572"/>
      <c r="Z44" s="572"/>
      <c r="AA44" s="572"/>
      <c r="AB44" s="572"/>
      <c r="AC44" s="572"/>
      <c r="AD44" s="572"/>
      <c r="AE44" s="572"/>
      <c r="AF44" s="572"/>
    </row>
    <row r="45" spans="1:32" s="654" customFormat="1" ht="17.25" customHeight="1" x14ac:dyDescent="0.25">
      <c r="A45" s="3585" t="s">
        <v>839</v>
      </c>
      <c r="B45" s="3586"/>
      <c r="C45" s="660">
        <v>71.372000000000298</v>
      </c>
      <c r="D45" s="660">
        <v>52.448999999999614</v>
      </c>
      <c r="E45" s="595">
        <v>322.85999999999967</v>
      </c>
      <c r="F45" s="595">
        <v>165.30000000000018</v>
      </c>
      <c r="G45" s="595">
        <v>59.259999999999309</v>
      </c>
      <c r="H45" s="595">
        <v>9</v>
      </c>
      <c r="I45" s="595">
        <v>268</v>
      </c>
      <c r="J45" s="595">
        <v>278</v>
      </c>
      <c r="K45" s="595">
        <v>125</v>
      </c>
      <c r="L45" s="595">
        <v>134</v>
      </c>
      <c r="M45" s="595">
        <v>254</v>
      </c>
      <c r="N45" s="595">
        <v>259</v>
      </c>
      <c r="O45" s="668">
        <v>3675</v>
      </c>
      <c r="P45" s="669">
        <v>202</v>
      </c>
      <c r="Q45" s="670">
        <v>172</v>
      </c>
      <c r="R45" s="671">
        <v>9.6</v>
      </c>
      <c r="S45" s="572"/>
      <c r="T45" s="605"/>
      <c r="U45" s="572"/>
      <c r="V45" s="572"/>
      <c r="W45" s="572"/>
      <c r="X45" s="572"/>
      <c r="Y45" s="572"/>
      <c r="Z45" s="572"/>
      <c r="AA45" s="572"/>
      <c r="AB45" s="572"/>
      <c r="AC45" s="572"/>
      <c r="AD45" s="572"/>
      <c r="AE45" s="572"/>
      <c r="AF45" s="572"/>
    </row>
    <row r="46" spans="1:32" s="654" customFormat="1" ht="17.25" customHeight="1" x14ac:dyDescent="0.25">
      <c r="A46" s="3585" t="s">
        <v>840</v>
      </c>
      <c r="B46" s="3586"/>
      <c r="C46" s="660">
        <v>166.51499999999999</v>
      </c>
      <c r="D46" s="660">
        <v>2379.547</v>
      </c>
      <c r="E46" s="595">
        <f>E47</f>
        <v>1063.21</v>
      </c>
      <c r="F46" s="595">
        <f>F47+10.6</f>
        <v>687.1</v>
      </c>
      <c r="G46" s="595">
        <v>132</v>
      </c>
      <c r="H46" s="595">
        <v>255</v>
      </c>
      <c r="I46" s="595">
        <v>182</v>
      </c>
      <c r="J46" s="595">
        <f>J47+4</f>
        <v>223</v>
      </c>
      <c r="K46" s="595">
        <v>2132</v>
      </c>
      <c r="L46" s="595">
        <v>126</v>
      </c>
      <c r="M46" s="595">
        <v>393</v>
      </c>
      <c r="N46" s="595">
        <v>171</v>
      </c>
      <c r="O46" s="665">
        <v>218</v>
      </c>
      <c r="P46" s="595">
        <v>277</v>
      </c>
      <c r="Q46" s="666">
        <v>569</v>
      </c>
      <c r="R46" s="667">
        <v>114</v>
      </c>
      <c r="S46" s="572"/>
      <c r="T46" s="605"/>
      <c r="U46" s="572"/>
      <c r="V46" s="572"/>
      <c r="W46" s="572"/>
      <c r="X46" s="572"/>
      <c r="Y46" s="572"/>
      <c r="Z46" s="572"/>
      <c r="AA46" s="572"/>
      <c r="AB46" s="572"/>
      <c r="AC46" s="572"/>
      <c r="AD46" s="572"/>
      <c r="AE46" s="572"/>
      <c r="AF46" s="572"/>
    </row>
    <row r="47" spans="1:32" s="654" customFormat="1" ht="17.25" customHeight="1" x14ac:dyDescent="0.25">
      <c r="A47" s="3585" t="s">
        <v>841</v>
      </c>
      <c r="B47" s="3586"/>
      <c r="C47" s="660">
        <v>163.309</v>
      </c>
      <c r="D47" s="660">
        <v>2379.547</v>
      </c>
      <c r="E47" s="595">
        <v>1063.21</v>
      </c>
      <c r="F47" s="595">
        <v>676.5</v>
      </c>
      <c r="G47" s="595">
        <v>132</v>
      </c>
      <c r="H47" s="595">
        <v>230</v>
      </c>
      <c r="I47" s="595">
        <v>175</v>
      </c>
      <c r="J47" s="595">
        <v>219</v>
      </c>
      <c r="K47" s="595">
        <v>1732</v>
      </c>
      <c r="L47" s="595">
        <v>123</v>
      </c>
      <c r="M47" s="595">
        <v>340</v>
      </c>
      <c r="N47" s="595">
        <v>140</v>
      </c>
      <c r="O47" s="665">
        <v>204</v>
      </c>
      <c r="P47" s="595">
        <v>205</v>
      </c>
      <c r="Q47" s="666">
        <v>549</v>
      </c>
      <c r="R47" s="667">
        <v>105</v>
      </c>
      <c r="S47" s="572"/>
      <c r="T47" s="605"/>
      <c r="U47" s="572"/>
      <c r="V47" s="572"/>
      <c r="W47" s="572"/>
      <c r="X47" s="572"/>
      <c r="Y47" s="572"/>
      <c r="Z47" s="572"/>
      <c r="AA47" s="572"/>
      <c r="AB47" s="572"/>
      <c r="AC47" s="572"/>
      <c r="AD47" s="572"/>
      <c r="AE47" s="572"/>
      <c r="AF47" s="572"/>
    </row>
    <row r="48" spans="1:32" s="654" customFormat="1" ht="17.25" customHeight="1" x14ac:dyDescent="0.25">
      <c r="A48" s="655" t="s">
        <v>842</v>
      </c>
      <c r="B48" s="656"/>
      <c r="C48" s="648">
        <f>C49+C53+C56</f>
        <v>1685.3969999999999</v>
      </c>
      <c r="D48" s="648">
        <f>D49+D53+D56</f>
        <v>3196.002</v>
      </c>
      <c r="E48" s="648">
        <f>E49+E53+E56</f>
        <v>5679.47</v>
      </c>
      <c r="F48" s="648">
        <f>F49+F53+F56-1</f>
        <v>2605.5</v>
      </c>
      <c r="G48" s="648">
        <f t="shared" ref="G48:J48" si="5">G49+G53+G56</f>
        <v>5996.32</v>
      </c>
      <c r="H48" s="648">
        <f t="shared" si="5"/>
        <v>5257</v>
      </c>
      <c r="I48" s="648">
        <f>I49+I53+I56</f>
        <v>9854</v>
      </c>
      <c r="J48" s="648">
        <f t="shared" si="5"/>
        <v>6274</v>
      </c>
      <c r="K48" s="648">
        <f>K49+K53+K56</f>
        <v>6656</v>
      </c>
      <c r="L48" s="648">
        <f>L49+L53+L56</f>
        <v>5211</v>
      </c>
      <c r="M48" s="648">
        <f>M49+M53+M56</f>
        <v>8817</v>
      </c>
      <c r="N48" s="648">
        <v>6789</v>
      </c>
      <c r="O48" s="657">
        <f t="shared" ref="O48" si="6">O49+O53+O56</f>
        <v>7678</v>
      </c>
      <c r="P48" s="648">
        <v>9016</v>
      </c>
      <c r="Q48" s="658">
        <v>3425.3</v>
      </c>
      <c r="R48" s="659">
        <v>823.5</v>
      </c>
      <c r="S48" s="572"/>
      <c r="T48" s="605"/>
      <c r="U48" s="572"/>
      <c r="V48" s="572"/>
      <c r="W48" s="572"/>
      <c r="X48" s="572"/>
      <c r="Y48" s="572"/>
      <c r="Z48" s="572"/>
      <c r="AA48" s="572"/>
      <c r="AB48" s="572"/>
      <c r="AC48" s="572"/>
      <c r="AD48" s="572"/>
      <c r="AE48" s="572"/>
      <c r="AF48" s="572"/>
    </row>
    <row r="49" spans="1:32" s="654" customFormat="1" ht="17.25" customHeight="1" x14ac:dyDescent="0.25">
      <c r="A49" s="3585" t="s">
        <v>843</v>
      </c>
      <c r="B49" s="3586"/>
      <c r="C49" s="660">
        <f t="shared" ref="C49:G49" si="7">C50+C51+C52</f>
        <v>295.935</v>
      </c>
      <c r="D49" s="660">
        <f t="shared" si="7"/>
        <v>1123.9349999999999</v>
      </c>
      <c r="E49" s="660">
        <f t="shared" si="7"/>
        <v>1929.06</v>
      </c>
      <c r="F49" s="660">
        <f t="shared" si="7"/>
        <v>1056.0999999999999</v>
      </c>
      <c r="G49" s="660">
        <f t="shared" si="7"/>
        <v>2019.2</v>
      </c>
      <c r="H49" s="595">
        <f>H50+H51+H52</f>
        <v>3570</v>
      </c>
      <c r="I49" s="595">
        <f>I50+I51+I52</f>
        <v>5802</v>
      </c>
      <c r="J49" s="595">
        <v>2456</v>
      </c>
      <c r="K49" s="595">
        <f>K50+K51+K52</f>
        <v>2269</v>
      </c>
      <c r="L49" s="595">
        <f>L50+L51+L52</f>
        <v>3160</v>
      </c>
      <c r="M49" s="595">
        <f>M50+M51+M52</f>
        <v>3294</v>
      </c>
      <c r="N49" s="595">
        <v>2766</v>
      </c>
      <c r="O49" s="665">
        <f t="shared" ref="O49" si="8">O50+O51+O52</f>
        <v>3532</v>
      </c>
      <c r="P49" s="595">
        <v>5616</v>
      </c>
      <c r="Q49" s="666">
        <v>1970.3</v>
      </c>
      <c r="R49" s="667">
        <v>547.30000000000007</v>
      </c>
      <c r="S49" s="572"/>
      <c r="T49" s="605"/>
      <c r="U49" s="572"/>
      <c r="V49" s="572"/>
      <c r="W49" s="572"/>
      <c r="X49" s="572"/>
      <c r="Y49" s="572"/>
      <c r="Z49" s="572"/>
      <c r="AA49" s="572"/>
      <c r="AB49" s="572"/>
      <c r="AC49" s="572"/>
      <c r="AD49" s="572"/>
      <c r="AE49" s="572"/>
      <c r="AF49" s="572"/>
    </row>
    <row r="50" spans="1:32" s="654" customFormat="1" ht="17.25" customHeight="1" x14ac:dyDescent="0.25">
      <c r="A50" s="3585" t="s">
        <v>844</v>
      </c>
      <c r="B50" s="3586"/>
      <c r="C50" s="660">
        <v>126.605</v>
      </c>
      <c r="D50" s="660">
        <v>577.41300000000001</v>
      </c>
      <c r="E50" s="595">
        <v>48.98</v>
      </c>
      <c r="F50" s="595">
        <v>196.3</v>
      </c>
      <c r="G50" s="595">
        <v>135.30000000000001</v>
      </c>
      <c r="H50" s="595">
        <v>246</v>
      </c>
      <c r="I50" s="595">
        <v>146</v>
      </c>
      <c r="J50" s="595">
        <v>168</v>
      </c>
      <c r="K50" s="595">
        <v>141</v>
      </c>
      <c r="L50" s="595">
        <v>185</v>
      </c>
      <c r="M50" s="595">
        <v>200</v>
      </c>
      <c r="N50" s="595">
        <v>172</v>
      </c>
      <c r="O50" s="665">
        <v>142</v>
      </c>
      <c r="P50" s="595">
        <v>143</v>
      </c>
      <c r="Q50" s="602">
        <v>10.7</v>
      </c>
      <c r="R50" s="603">
        <v>1</v>
      </c>
      <c r="S50" s="572"/>
      <c r="T50" s="605"/>
      <c r="U50" s="572"/>
      <c r="V50" s="572"/>
      <c r="W50" s="572"/>
      <c r="X50" s="572"/>
      <c r="Y50" s="572"/>
      <c r="Z50" s="572"/>
      <c r="AA50" s="572"/>
      <c r="AB50" s="572"/>
      <c r="AC50" s="572"/>
      <c r="AD50" s="572"/>
      <c r="AE50" s="572"/>
      <c r="AF50" s="572"/>
    </row>
    <row r="51" spans="1:32" s="654" customFormat="1" ht="17.25" customHeight="1" x14ac:dyDescent="0.25">
      <c r="A51" s="3585" t="s">
        <v>845</v>
      </c>
      <c r="B51" s="3586"/>
      <c r="C51" s="660">
        <v>38.293999999999997</v>
      </c>
      <c r="D51" s="660">
        <v>497.54300000000001</v>
      </c>
      <c r="E51" s="595">
        <v>1414.77</v>
      </c>
      <c r="F51" s="595">
        <v>509.7</v>
      </c>
      <c r="G51" s="595">
        <v>1468.47</v>
      </c>
      <c r="H51" s="595">
        <v>3006</v>
      </c>
      <c r="I51" s="595">
        <v>5343</v>
      </c>
      <c r="J51" s="595">
        <v>1851</v>
      </c>
      <c r="K51" s="595">
        <v>1530</v>
      </c>
      <c r="L51" s="595">
        <v>1999</v>
      </c>
      <c r="M51" s="595">
        <v>2453</v>
      </c>
      <c r="N51" s="595">
        <v>2122</v>
      </c>
      <c r="O51" s="665">
        <v>2562</v>
      </c>
      <c r="P51" s="595">
        <v>4527</v>
      </c>
      <c r="Q51" s="666">
        <v>1539.6</v>
      </c>
      <c r="R51" s="667">
        <v>498.6</v>
      </c>
      <c r="S51" s="572"/>
      <c r="T51" s="605"/>
      <c r="U51" s="572"/>
      <c r="V51" s="572"/>
      <c r="W51" s="572"/>
      <c r="X51" s="572"/>
      <c r="Y51" s="572"/>
      <c r="Z51" s="572"/>
      <c r="AA51" s="572"/>
      <c r="AB51" s="572"/>
      <c r="AC51" s="572"/>
      <c r="AD51" s="572"/>
      <c r="AE51" s="572"/>
      <c r="AF51" s="572"/>
    </row>
    <row r="52" spans="1:32" s="654" customFormat="1" ht="17.25" customHeight="1" x14ac:dyDescent="0.25">
      <c r="A52" s="3585" t="s">
        <v>846</v>
      </c>
      <c r="B52" s="3586"/>
      <c r="C52" s="660">
        <v>131.036</v>
      </c>
      <c r="D52" s="660">
        <v>48.978999999999928</v>
      </c>
      <c r="E52" s="660">
        <v>465.30999999999995</v>
      </c>
      <c r="F52" s="660">
        <v>350.09999999999997</v>
      </c>
      <c r="G52" s="660">
        <v>415.43000000000006</v>
      </c>
      <c r="H52" s="595">
        <v>318</v>
      </c>
      <c r="I52" s="595">
        <v>313</v>
      </c>
      <c r="J52" s="595">
        <v>435</v>
      </c>
      <c r="K52" s="595">
        <v>598</v>
      </c>
      <c r="L52" s="595">
        <v>976</v>
      </c>
      <c r="M52" s="595">
        <v>641</v>
      </c>
      <c r="N52" s="595">
        <v>472</v>
      </c>
      <c r="O52" s="665">
        <v>828</v>
      </c>
      <c r="P52" s="595">
        <v>946</v>
      </c>
      <c r="Q52" s="666">
        <v>420</v>
      </c>
      <c r="R52" s="667">
        <v>47.7</v>
      </c>
      <c r="S52" s="572"/>
      <c r="T52" s="605"/>
      <c r="U52" s="572"/>
      <c r="V52" s="572"/>
      <c r="W52" s="572"/>
      <c r="X52" s="572"/>
      <c r="Y52" s="572"/>
      <c r="Z52" s="572"/>
      <c r="AA52" s="572"/>
      <c r="AB52" s="572"/>
      <c r="AC52" s="572"/>
      <c r="AD52" s="572"/>
      <c r="AE52" s="572"/>
      <c r="AF52" s="572"/>
    </row>
    <row r="53" spans="1:32" s="654" customFormat="1" ht="17.25" customHeight="1" x14ac:dyDescent="0.25">
      <c r="A53" s="3585" t="s">
        <v>847</v>
      </c>
      <c r="B53" s="3586"/>
      <c r="C53" s="660">
        <v>45.253</v>
      </c>
      <c r="D53" s="660">
        <v>25.31</v>
      </c>
      <c r="E53" s="595">
        <f>E54+43.56+52.26+E55</f>
        <v>553.04000000000008</v>
      </c>
      <c r="F53" s="595">
        <f>F54+85.6+F55</f>
        <v>121.4</v>
      </c>
      <c r="G53" s="595">
        <v>69</v>
      </c>
      <c r="H53" s="595">
        <f t="shared" ref="H53:M53" si="9">H54+H55</f>
        <v>189</v>
      </c>
      <c r="I53" s="595">
        <f t="shared" si="9"/>
        <v>19</v>
      </c>
      <c r="J53" s="595">
        <f t="shared" si="9"/>
        <v>97</v>
      </c>
      <c r="K53" s="595">
        <f t="shared" si="9"/>
        <v>913</v>
      </c>
      <c r="L53" s="595">
        <f t="shared" si="9"/>
        <v>108</v>
      </c>
      <c r="M53" s="595">
        <f t="shared" si="9"/>
        <v>443</v>
      </c>
      <c r="N53" s="595">
        <v>511</v>
      </c>
      <c r="O53" s="665">
        <v>226</v>
      </c>
      <c r="P53" s="595">
        <v>276</v>
      </c>
      <c r="Q53" s="666">
        <v>78</v>
      </c>
      <c r="R53" s="667">
        <v>6.9</v>
      </c>
      <c r="S53" s="572"/>
      <c r="T53" s="605"/>
      <c r="U53" s="572"/>
      <c r="V53" s="572"/>
      <c r="W53" s="572"/>
      <c r="X53" s="572"/>
      <c r="Y53" s="572"/>
      <c r="Z53" s="572"/>
      <c r="AA53" s="572"/>
      <c r="AB53" s="572"/>
      <c r="AC53" s="572"/>
      <c r="AD53" s="572"/>
      <c r="AE53" s="572"/>
      <c r="AF53" s="572"/>
    </row>
    <row r="54" spans="1:32" s="654" customFormat="1" ht="17.25" customHeight="1" x14ac:dyDescent="0.25">
      <c r="A54" s="3585" t="s">
        <v>848</v>
      </c>
      <c r="B54" s="3586"/>
      <c r="C54" s="660" t="s">
        <v>812</v>
      </c>
      <c r="D54" s="660" t="s">
        <v>812</v>
      </c>
      <c r="E54" s="595">
        <v>448</v>
      </c>
      <c r="F54" s="595">
        <v>3</v>
      </c>
      <c r="G54" s="660" t="s">
        <v>812</v>
      </c>
      <c r="H54" s="595">
        <v>176</v>
      </c>
      <c r="I54" s="596">
        <v>0</v>
      </c>
      <c r="J54" s="595">
        <v>1</v>
      </c>
      <c r="K54" s="595">
        <v>12</v>
      </c>
      <c r="L54" s="596">
        <v>0</v>
      </c>
      <c r="M54" s="596">
        <v>1</v>
      </c>
      <c r="N54" s="596">
        <v>0</v>
      </c>
      <c r="O54" s="598">
        <v>0</v>
      </c>
      <c r="P54" s="596">
        <v>0</v>
      </c>
      <c r="Q54" s="602">
        <v>0</v>
      </c>
      <c r="R54" s="603">
        <v>0</v>
      </c>
      <c r="S54" s="572"/>
      <c r="T54" s="605"/>
      <c r="U54" s="572"/>
      <c r="V54" s="572"/>
      <c r="W54" s="572"/>
      <c r="X54" s="572"/>
      <c r="Y54" s="572"/>
      <c r="Z54" s="572"/>
      <c r="AA54" s="572"/>
      <c r="AB54" s="572"/>
      <c r="AC54" s="572"/>
      <c r="AD54" s="572"/>
      <c r="AE54" s="572"/>
      <c r="AF54" s="572"/>
    </row>
    <row r="55" spans="1:32" s="654" customFormat="1" ht="17.25" customHeight="1" x14ac:dyDescent="0.25">
      <c r="A55" s="3585" t="s">
        <v>849</v>
      </c>
      <c r="B55" s="3586"/>
      <c r="C55" s="660">
        <v>12.635999999999999</v>
      </c>
      <c r="D55" s="660" t="s">
        <v>812</v>
      </c>
      <c r="E55" s="595">
        <v>9.2200000000000006</v>
      </c>
      <c r="F55" s="595">
        <v>32.800000000000004</v>
      </c>
      <c r="G55" s="595">
        <v>5</v>
      </c>
      <c r="H55" s="595">
        <v>13</v>
      </c>
      <c r="I55" s="595">
        <v>19</v>
      </c>
      <c r="J55" s="595">
        <v>96</v>
      </c>
      <c r="K55" s="595">
        <v>901</v>
      </c>
      <c r="L55" s="595">
        <v>108</v>
      </c>
      <c r="M55" s="595">
        <v>442</v>
      </c>
      <c r="N55" s="595">
        <v>511</v>
      </c>
      <c r="O55" s="598">
        <v>226</v>
      </c>
      <c r="P55" s="596">
        <v>276</v>
      </c>
      <c r="Q55" s="602">
        <v>78</v>
      </c>
      <c r="R55" s="603">
        <v>6.9</v>
      </c>
      <c r="S55" s="572"/>
      <c r="T55" s="605"/>
      <c r="U55" s="572"/>
      <c r="V55" s="572"/>
      <c r="W55" s="572"/>
      <c r="X55" s="572"/>
      <c r="Y55" s="572"/>
      <c r="Z55" s="572"/>
      <c r="AA55" s="572"/>
      <c r="AB55" s="572"/>
      <c r="AC55" s="572"/>
      <c r="AD55" s="572"/>
      <c r="AE55" s="572"/>
      <c r="AF55" s="572"/>
    </row>
    <row r="56" spans="1:32" s="654" customFormat="1" ht="17.25" customHeight="1" x14ac:dyDescent="0.25">
      <c r="A56" s="3585" t="s">
        <v>850</v>
      </c>
      <c r="B56" s="3586"/>
      <c r="C56" s="660">
        <v>1344.2090000000001</v>
      </c>
      <c r="D56" s="660">
        <v>2046.7570000000001</v>
      </c>
      <c r="E56" s="595">
        <f>E57+14.36+4.01</f>
        <v>3197.3700000000003</v>
      </c>
      <c r="F56" s="595">
        <f>F57+2</f>
        <v>1429</v>
      </c>
      <c r="G56" s="595">
        <v>3908.12</v>
      </c>
      <c r="H56" s="595">
        <f t="shared" ref="H56:M56" si="10">H57+H66</f>
        <v>1498</v>
      </c>
      <c r="I56" s="595">
        <f t="shared" si="10"/>
        <v>4033</v>
      </c>
      <c r="J56" s="595">
        <f t="shared" si="10"/>
        <v>3721</v>
      </c>
      <c r="K56" s="595">
        <f t="shared" si="10"/>
        <v>3474</v>
      </c>
      <c r="L56" s="595">
        <f t="shared" si="10"/>
        <v>1943</v>
      </c>
      <c r="M56" s="595">
        <f t="shared" si="10"/>
        <v>5080</v>
      </c>
      <c r="N56" s="595">
        <v>3512</v>
      </c>
      <c r="O56" s="665">
        <v>3920</v>
      </c>
      <c r="P56" s="595">
        <v>3124</v>
      </c>
      <c r="Q56" s="666">
        <v>1377</v>
      </c>
      <c r="R56" s="667">
        <v>269</v>
      </c>
      <c r="S56" s="572"/>
      <c r="T56" s="605"/>
      <c r="U56" s="572"/>
      <c r="V56" s="572"/>
      <c r="W56" s="572"/>
      <c r="X56" s="572"/>
      <c r="Y56" s="572"/>
      <c r="Z56" s="572"/>
      <c r="AA56" s="572"/>
      <c r="AB56" s="572"/>
      <c r="AC56" s="572"/>
      <c r="AD56" s="572"/>
      <c r="AE56" s="572"/>
      <c r="AF56" s="572"/>
    </row>
    <row r="57" spans="1:32" s="673" customFormat="1" ht="17.25" customHeight="1" x14ac:dyDescent="0.25">
      <c r="A57" s="3585" t="s">
        <v>851</v>
      </c>
      <c r="B57" s="3586"/>
      <c r="C57" s="660">
        <v>1322</v>
      </c>
      <c r="D57" s="660">
        <v>1971</v>
      </c>
      <c r="E57" s="660">
        <v>3179</v>
      </c>
      <c r="F57" s="660">
        <v>1427</v>
      </c>
      <c r="G57" s="660">
        <v>3905</v>
      </c>
      <c r="H57" s="660">
        <f t="shared" ref="H57:M57" si="11">H58+H60</f>
        <v>1347</v>
      </c>
      <c r="I57" s="660">
        <f t="shared" si="11"/>
        <v>4030</v>
      </c>
      <c r="J57" s="660">
        <f t="shared" si="11"/>
        <v>3586</v>
      </c>
      <c r="K57" s="660">
        <f t="shared" si="11"/>
        <v>3455</v>
      </c>
      <c r="L57" s="660">
        <f t="shared" si="11"/>
        <v>1913</v>
      </c>
      <c r="M57" s="660">
        <f t="shared" si="11"/>
        <v>5009</v>
      </c>
      <c r="N57" s="660">
        <v>3486</v>
      </c>
      <c r="O57" s="661">
        <v>3876</v>
      </c>
      <c r="P57" s="660">
        <v>2923</v>
      </c>
      <c r="Q57" s="662">
        <v>1367</v>
      </c>
      <c r="R57" s="663">
        <v>266</v>
      </c>
      <c r="S57" s="672"/>
      <c r="T57" s="605"/>
      <c r="U57" s="672"/>
      <c r="V57" s="672"/>
      <c r="W57" s="672"/>
      <c r="X57" s="672"/>
      <c r="Y57" s="672"/>
      <c r="Z57" s="672"/>
      <c r="AA57" s="672"/>
      <c r="AB57" s="672"/>
      <c r="AC57" s="672"/>
      <c r="AD57" s="672"/>
      <c r="AE57" s="672"/>
      <c r="AF57" s="672"/>
    </row>
    <row r="58" spans="1:32" s="654" customFormat="1" ht="17.25" customHeight="1" x14ac:dyDescent="0.25">
      <c r="A58" s="3585" t="s">
        <v>852</v>
      </c>
      <c r="B58" s="3586"/>
      <c r="C58" s="660">
        <v>998.47400000000005</v>
      </c>
      <c r="D58" s="660">
        <v>1284.694</v>
      </c>
      <c r="E58" s="595">
        <f>E59+90.33</f>
        <v>937.30000000000007</v>
      </c>
      <c r="F58" s="595">
        <f>F59</f>
        <v>382.1</v>
      </c>
      <c r="G58" s="595">
        <v>338</v>
      </c>
      <c r="H58" s="595">
        <v>393</v>
      </c>
      <c r="I58" s="595">
        <v>361</v>
      </c>
      <c r="J58" s="595">
        <v>555</v>
      </c>
      <c r="K58" s="595">
        <v>636</v>
      </c>
      <c r="L58" s="595">
        <v>296</v>
      </c>
      <c r="M58" s="595">
        <v>1478</v>
      </c>
      <c r="N58" s="595">
        <v>853</v>
      </c>
      <c r="O58" s="665">
        <v>781</v>
      </c>
      <c r="P58" s="595">
        <v>743</v>
      </c>
      <c r="Q58" s="666">
        <v>290</v>
      </c>
      <c r="R58" s="667">
        <v>210</v>
      </c>
      <c r="S58" s="572"/>
      <c r="T58" s="605"/>
      <c r="U58" s="572"/>
      <c r="V58" s="572"/>
      <c r="W58" s="572"/>
      <c r="X58" s="572"/>
      <c r="Y58" s="572"/>
      <c r="Z58" s="572"/>
      <c r="AA58" s="572"/>
      <c r="AB58" s="572"/>
      <c r="AC58" s="572"/>
      <c r="AD58" s="572"/>
      <c r="AE58" s="572"/>
      <c r="AF58" s="572"/>
    </row>
    <row r="59" spans="1:32" s="673" customFormat="1" ht="17.25" customHeight="1" x14ac:dyDescent="0.25">
      <c r="A59" s="3585" t="s">
        <v>853</v>
      </c>
      <c r="B59" s="3586"/>
      <c r="C59" s="660">
        <v>113.974</v>
      </c>
      <c r="D59" s="660">
        <v>1284.694</v>
      </c>
      <c r="E59" s="595">
        <v>846.97</v>
      </c>
      <c r="F59" s="595">
        <v>382.1</v>
      </c>
      <c r="G59" s="595">
        <v>338</v>
      </c>
      <c r="H59" s="595">
        <v>393</v>
      </c>
      <c r="I59" s="595">
        <v>336</v>
      </c>
      <c r="J59" s="595">
        <v>488</v>
      </c>
      <c r="K59" s="595">
        <v>617</v>
      </c>
      <c r="L59" s="595">
        <v>159</v>
      </c>
      <c r="M59" s="595">
        <v>1382</v>
      </c>
      <c r="N59" s="595">
        <v>808</v>
      </c>
      <c r="O59" s="661">
        <v>703</v>
      </c>
      <c r="P59" s="660">
        <v>649</v>
      </c>
      <c r="Q59" s="662">
        <v>278</v>
      </c>
      <c r="R59" s="663">
        <v>209</v>
      </c>
      <c r="S59" s="672"/>
      <c r="T59" s="605"/>
      <c r="U59" s="672"/>
      <c r="V59" s="672"/>
      <c r="W59" s="672"/>
      <c r="X59" s="672"/>
      <c r="Y59" s="672"/>
      <c r="Z59" s="672"/>
      <c r="AA59" s="672"/>
      <c r="AB59" s="672"/>
      <c r="AC59" s="672"/>
      <c r="AD59" s="672"/>
      <c r="AE59" s="672"/>
      <c r="AF59" s="672"/>
    </row>
    <row r="60" spans="1:32" s="654" customFormat="1" ht="17.25" customHeight="1" x14ac:dyDescent="0.25">
      <c r="A60" s="3585" t="s">
        <v>854</v>
      </c>
      <c r="B60" s="3586"/>
      <c r="C60" s="660">
        <f t="shared" ref="C60:M60" si="12">C61+C63</f>
        <v>246</v>
      </c>
      <c r="D60" s="660">
        <f t="shared" si="12"/>
        <v>669</v>
      </c>
      <c r="E60" s="660">
        <f t="shared" si="12"/>
        <v>2126</v>
      </c>
      <c r="F60" s="660">
        <f t="shared" si="12"/>
        <v>974</v>
      </c>
      <c r="G60" s="660">
        <f t="shared" si="12"/>
        <v>3518</v>
      </c>
      <c r="H60" s="660">
        <f t="shared" si="12"/>
        <v>954</v>
      </c>
      <c r="I60" s="660">
        <f t="shared" si="12"/>
        <v>3669</v>
      </c>
      <c r="J60" s="660">
        <f t="shared" si="12"/>
        <v>3031</v>
      </c>
      <c r="K60" s="660">
        <f t="shared" si="12"/>
        <v>2819</v>
      </c>
      <c r="L60" s="660">
        <f t="shared" si="12"/>
        <v>1617</v>
      </c>
      <c r="M60" s="660">
        <f t="shared" si="12"/>
        <v>3531</v>
      </c>
      <c r="N60" s="660">
        <v>2633</v>
      </c>
      <c r="O60" s="661">
        <v>3095</v>
      </c>
      <c r="P60" s="660">
        <v>2180</v>
      </c>
      <c r="Q60" s="662">
        <v>1077</v>
      </c>
      <c r="R60" s="663">
        <v>56</v>
      </c>
      <c r="S60" s="572"/>
      <c r="T60" s="605"/>
      <c r="U60" s="572"/>
      <c r="V60" s="572"/>
      <c r="W60" s="572"/>
      <c r="X60" s="572"/>
      <c r="Y60" s="572"/>
      <c r="Z60" s="572"/>
      <c r="AA60" s="572"/>
      <c r="AB60" s="572"/>
      <c r="AC60" s="572"/>
      <c r="AD60" s="572"/>
      <c r="AE60" s="572"/>
      <c r="AF60" s="572"/>
    </row>
    <row r="61" spans="1:32" s="654" customFormat="1" ht="17.25" customHeight="1" x14ac:dyDescent="0.25">
      <c r="A61" s="3585" t="s">
        <v>855</v>
      </c>
      <c r="B61" s="3586"/>
      <c r="C61" s="660">
        <f>50+160</f>
        <v>210</v>
      </c>
      <c r="D61" s="660">
        <v>610</v>
      </c>
      <c r="E61" s="597">
        <v>1921</v>
      </c>
      <c r="F61" s="597">
        <v>320</v>
      </c>
      <c r="G61" s="597">
        <v>2887</v>
      </c>
      <c r="H61" s="595">
        <v>518</v>
      </c>
      <c r="I61" s="595">
        <v>728</v>
      </c>
      <c r="J61" s="595">
        <v>363</v>
      </c>
      <c r="K61" s="595">
        <v>448</v>
      </c>
      <c r="L61" s="595">
        <v>385</v>
      </c>
      <c r="M61" s="595">
        <v>533</v>
      </c>
      <c r="N61" s="595">
        <v>468</v>
      </c>
      <c r="O61" s="598">
        <v>545</v>
      </c>
      <c r="P61" s="596">
        <v>912</v>
      </c>
      <c r="Q61" s="602">
        <v>318</v>
      </c>
      <c r="R61" s="603">
        <v>19</v>
      </c>
      <c r="S61" s="572"/>
      <c r="T61" s="605"/>
      <c r="U61" s="572"/>
      <c r="V61" s="572"/>
      <c r="W61" s="572"/>
      <c r="X61" s="572"/>
      <c r="Y61" s="572"/>
      <c r="Z61" s="572"/>
      <c r="AA61" s="572"/>
      <c r="AB61" s="572"/>
      <c r="AC61" s="572"/>
      <c r="AD61" s="572"/>
      <c r="AE61" s="572"/>
      <c r="AF61" s="572"/>
    </row>
    <row r="62" spans="1:32" s="654" customFormat="1" ht="17.25" customHeight="1" x14ac:dyDescent="0.25">
      <c r="A62" s="674"/>
      <c r="B62" s="675" t="s">
        <v>856</v>
      </c>
      <c r="C62" s="660"/>
      <c r="D62" s="660">
        <v>610</v>
      </c>
      <c r="E62" s="595">
        <v>1921</v>
      </c>
      <c r="F62" s="595">
        <v>320</v>
      </c>
      <c r="G62" s="595">
        <v>2887</v>
      </c>
      <c r="H62" s="595">
        <v>510</v>
      </c>
      <c r="I62" s="595">
        <v>691</v>
      </c>
      <c r="J62" s="595">
        <v>353</v>
      </c>
      <c r="K62" s="595">
        <v>421</v>
      </c>
      <c r="L62" s="595">
        <v>377</v>
      </c>
      <c r="M62" s="595">
        <v>526</v>
      </c>
      <c r="N62" s="595">
        <v>442</v>
      </c>
      <c r="O62" s="598">
        <v>545</v>
      </c>
      <c r="P62" s="596">
        <v>794</v>
      </c>
      <c r="Q62" s="602">
        <v>199</v>
      </c>
      <c r="R62" s="603">
        <v>19</v>
      </c>
      <c r="S62" s="572"/>
      <c r="T62" s="605"/>
      <c r="U62" s="572"/>
      <c r="V62" s="572"/>
      <c r="W62" s="572"/>
      <c r="X62" s="572"/>
      <c r="Y62" s="572"/>
      <c r="Z62" s="572"/>
      <c r="AA62" s="572"/>
      <c r="AB62" s="572"/>
      <c r="AC62" s="572"/>
      <c r="AD62" s="572"/>
      <c r="AE62" s="572"/>
      <c r="AF62" s="572"/>
    </row>
    <row r="63" spans="1:32" s="654" customFormat="1" ht="17.25" customHeight="1" x14ac:dyDescent="0.25">
      <c r="A63" s="3585" t="s">
        <v>857</v>
      </c>
      <c r="B63" s="3586"/>
      <c r="C63" s="660">
        <f>6+30</f>
        <v>36</v>
      </c>
      <c r="D63" s="660">
        <f>18+17+23+1</f>
        <v>59</v>
      </c>
      <c r="E63" s="595">
        <f>78+8+119</f>
        <v>205</v>
      </c>
      <c r="F63" s="595">
        <f>348+2+304</f>
        <v>654</v>
      </c>
      <c r="G63" s="595">
        <f>280+24+2+285+40</f>
        <v>631</v>
      </c>
      <c r="H63" s="595">
        <f t="shared" ref="H63:M63" si="13">H64+H65</f>
        <v>436</v>
      </c>
      <c r="I63" s="595">
        <f t="shared" si="13"/>
        <v>2941</v>
      </c>
      <c r="J63" s="595">
        <f t="shared" si="13"/>
        <v>2668</v>
      </c>
      <c r="K63" s="595">
        <f t="shared" si="13"/>
        <v>2371</v>
      </c>
      <c r="L63" s="595">
        <f t="shared" si="13"/>
        <v>1232</v>
      </c>
      <c r="M63" s="595">
        <f t="shared" si="13"/>
        <v>2998</v>
      </c>
      <c r="N63" s="595">
        <v>2165</v>
      </c>
      <c r="O63" s="665">
        <v>2550</v>
      </c>
      <c r="P63" s="595">
        <v>1268</v>
      </c>
      <c r="Q63" s="666">
        <v>759</v>
      </c>
      <c r="R63" s="667">
        <v>37</v>
      </c>
      <c r="S63" s="572"/>
      <c r="T63" s="605"/>
      <c r="U63" s="572"/>
      <c r="V63" s="572"/>
      <c r="W63" s="572"/>
      <c r="X63" s="572"/>
      <c r="Y63" s="572"/>
      <c r="Z63" s="572"/>
      <c r="AA63" s="572"/>
      <c r="AB63" s="572"/>
      <c r="AC63" s="572"/>
      <c r="AD63" s="572"/>
      <c r="AE63" s="572"/>
      <c r="AF63" s="572"/>
    </row>
    <row r="64" spans="1:32" s="654" customFormat="1" ht="17.25" customHeight="1" x14ac:dyDescent="0.25">
      <c r="A64" s="676"/>
      <c r="B64" s="675" t="s">
        <v>858</v>
      </c>
      <c r="C64" s="660"/>
      <c r="D64" s="677">
        <v>0</v>
      </c>
      <c r="E64" s="660">
        <v>78</v>
      </c>
      <c r="F64" s="660">
        <v>305</v>
      </c>
      <c r="G64" s="660">
        <v>279</v>
      </c>
      <c r="H64" s="660">
        <v>245</v>
      </c>
      <c r="I64" s="660">
        <v>2558</v>
      </c>
      <c r="J64" s="660">
        <v>1894</v>
      </c>
      <c r="K64" s="660">
        <v>618</v>
      </c>
      <c r="L64" s="660">
        <v>570</v>
      </c>
      <c r="M64" s="660">
        <v>2543</v>
      </c>
      <c r="N64" s="660">
        <v>1255</v>
      </c>
      <c r="O64" s="665">
        <v>2342</v>
      </c>
      <c r="P64" s="595">
        <v>964</v>
      </c>
      <c r="Q64" s="666">
        <v>228</v>
      </c>
      <c r="R64" s="667">
        <v>6</v>
      </c>
      <c r="S64" s="572"/>
      <c r="T64" s="605"/>
      <c r="U64" s="572"/>
      <c r="V64" s="572"/>
      <c r="W64" s="572"/>
      <c r="X64" s="572"/>
      <c r="Y64" s="572"/>
      <c r="Z64" s="572"/>
      <c r="AA64" s="572"/>
      <c r="AB64" s="572"/>
      <c r="AC64" s="572"/>
      <c r="AD64" s="572"/>
      <c r="AE64" s="572"/>
      <c r="AF64" s="572"/>
    </row>
    <row r="65" spans="1:32" s="654" customFormat="1" ht="17.25" customHeight="1" x14ac:dyDescent="0.25">
      <c r="A65" s="676"/>
      <c r="B65" s="675" t="s">
        <v>859</v>
      </c>
      <c r="C65" s="660"/>
      <c r="D65" s="660">
        <f t="shared" ref="D65:G65" si="14">D63-D64</f>
        <v>59</v>
      </c>
      <c r="E65" s="597">
        <f t="shared" si="14"/>
        <v>127</v>
      </c>
      <c r="F65" s="597">
        <f t="shared" si="14"/>
        <v>349</v>
      </c>
      <c r="G65" s="597">
        <f t="shared" si="14"/>
        <v>352</v>
      </c>
      <c r="H65" s="660">
        <v>191</v>
      </c>
      <c r="I65" s="660">
        <v>383</v>
      </c>
      <c r="J65" s="660">
        <v>774</v>
      </c>
      <c r="K65" s="660">
        <v>1753</v>
      </c>
      <c r="L65" s="660">
        <v>662</v>
      </c>
      <c r="M65" s="660">
        <v>455</v>
      </c>
      <c r="N65" s="660">
        <v>910</v>
      </c>
      <c r="O65" s="665">
        <v>204</v>
      </c>
      <c r="P65" s="595">
        <v>304</v>
      </c>
      <c r="Q65" s="666">
        <v>531</v>
      </c>
      <c r="R65" s="667">
        <v>31</v>
      </c>
      <c r="S65" s="572"/>
      <c r="T65" s="605"/>
      <c r="U65" s="572"/>
      <c r="V65" s="572"/>
      <c r="W65" s="572"/>
      <c r="X65" s="572"/>
      <c r="Y65" s="572"/>
      <c r="Z65" s="572"/>
      <c r="AA65" s="572"/>
      <c r="AB65" s="572"/>
      <c r="AC65" s="572"/>
      <c r="AD65" s="572"/>
      <c r="AE65" s="572"/>
      <c r="AF65" s="572"/>
    </row>
    <row r="66" spans="1:32" s="654" customFormat="1" ht="17.25" customHeight="1" x14ac:dyDescent="0.25">
      <c r="A66" s="3585" t="s">
        <v>860</v>
      </c>
      <c r="B66" s="3586"/>
      <c r="C66" s="660"/>
      <c r="D66" s="677">
        <v>0</v>
      </c>
      <c r="E66" s="677">
        <v>0</v>
      </c>
      <c r="F66" s="677">
        <v>0</v>
      </c>
      <c r="G66" s="595">
        <v>3</v>
      </c>
      <c r="H66" s="595">
        <v>151</v>
      </c>
      <c r="I66" s="595">
        <v>3</v>
      </c>
      <c r="J66" s="595">
        <f>91+12+32</f>
        <v>135</v>
      </c>
      <c r="K66" s="595">
        <v>19</v>
      </c>
      <c r="L66" s="595">
        <v>30</v>
      </c>
      <c r="M66" s="595">
        <v>71</v>
      </c>
      <c r="N66" s="595">
        <v>26</v>
      </c>
      <c r="O66" s="678">
        <v>44</v>
      </c>
      <c r="P66" s="679">
        <v>201</v>
      </c>
      <c r="Q66" s="602">
        <v>10</v>
      </c>
      <c r="R66" s="603">
        <v>3</v>
      </c>
      <c r="S66" s="572"/>
      <c r="T66" s="605"/>
      <c r="U66" s="572"/>
      <c r="V66" s="572"/>
      <c r="W66" s="572"/>
      <c r="X66" s="572"/>
      <c r="Y66" s="572"/>
      <c r="Z66" s="572"/>
      <c r="AA66" s="572"/>
      <c r="AB66" s="572"/>
      <c r="AC66" s="572"/>
      <c r="AD66" s="572"/>
      <c r="AE66" s="572"/>
      <c r="AF66" s="572"/>
    </row>
    <row r="67" spans="1:32" s="686" customFormat="1" ht="17.25" customHeight="1" thickBot="1" x14ac:dyDescent="0.3">
      <c r="A67" s="3580" t="s">
        <v>861</v>
      </c>
      <c r="B67" s="3581"/>
      <c r="C67" s="680">
        <v>32.295000000000002</v>
      </c>
      <c r="D67" s="680">
        <v>1.9690000000000001</v>
      </c>
      <c r="E67" s="681">
        <v>0</v>
      </c>
      <c r="F67" s="681">
        <v>0</v>
      </c>
      <c r="G67" s="681">
        <v>0</v>
      </c>
      <c r="H67" s="682">
        <v>0</v>
      </c>
      <c r="I67" s="680">
        <v>26</v>
      </c>
      <c r="J67" s="680">
        <v>63</v>
      </c>
      <c r="K67" s="682">
        <v>0</v>
      </c>
      <c r="L67" s="680">
        <v>3</v>
      </c>
      <c r="M67" s="680">
        <v>4</v>
      </c>
      <c r="N67" s="682">
        <v>0</v>
      </c>
      <c r="O67" s="683">
        <v>0</v>
      </c>
      <c r="P67" s="680">
        <v>62</v>
      </c>
      <c r="Q67" s="684">
        <v>2500</v>
      </c>
      <c r="R67" s="685">
        <v>1.6</v>
      </c>
      <c r="T67" s="605"/>
    </row>
    <row r="68" spans="1:32" s="637" customFormat="1" ht="17.25" customHeight="1" thickTop="1" x14ac:dyDescent="0.25">
      <c r="A68" s="3582" t="s">
        <v>862</v>
      </c>
      <c r="B68" s="3582"/>
      <c r="C68" s="3582"/>
      <c r="D68" s="3582"/>
      <c r="E68" s="3582"/>
      <c r="F68" s="3582"/>
      <c r="G68" s="3582"/>
      <c r="H68" s="3582"/>
      <c r="I68" s="3582"/>
      <c r="J68" s="3582"/>
      <c r="K68" s="3582"/>
      <c r="L68" s="3582"/>
      <c r="M68" s="3582"/>
      <c r="N68" s="3582"/>
      <c r="O68" s="3582"/>
      <c r="P68" s="3582"/>
      <c r="Q68" s="3582"/>
      <c r="R68" s="3582"/>
    </row>
    <row r="69" spans="1:32" s="637" customFormat="1" ht="15.75" x14ac:dyDescent="0.25">
      <c r="A69" s="3583" t="s">
        <v>821</v>
      </c>
      <c r="B69" s="3583"/>
      <c r="C69" s="3583"/>
      <c r="D69" s="3583"/>
      <c r="E69" s="3583"/>
      <c r="F69" s="3583"/>
      <c r="G69" s="3583"/>
      <c r="H69" s="3583"/>
      <c r="I69" s="3583"/>
      <c r="J69" s="3583"/>
      <c r="K69" s="3583"/>
      <c r="L69" s="3583"/>
      <c r="M69" s="3583"/>
      <c r="N69" s="3583"/>
      <c r="O69" s="3583"/>
      <c r="P69" s="3583"/>
      <c r="Q69" s="3583"/>
    </row>
    <row r="70" spans="1:32" s="637" customFormat="1" ht="15.75" x14ac:dyDescent="0.25">
      <c r="A70" s="3584" t="s">
        <v>822</v>
      </c>
      <c r="B70" s="3584"/>
      <c r="C70" s="3584"/>
      <c r="D70" s="3584"/>
      <c r="E70" s="3584"/>
      <c r="F70" s="3584"/>
      <c r="G70" s="3584"/>
      <c r="H70" s="3584"/>
      <c r="I70" s="3584"/>
      <c r="J70" s="3584"/>
      <c r="K70" s="3584"/>
      <c r="L70" s="3584"/>
      <c r="M70" s="3584"/>
      <c r="N70" s="3584"/>
      <c r="O70" s="3584"/>
      <c r="P70" s="3584"/>
      <c r="Q70" s="3584"/>
    </row>
    <row r="71" spans="1:32" s="637" customFormat="1" ht="15.75" x14ac:dyDescent="0.25">
      <c r="A71" s="3583" t="s">
        <v>863</v>
      </c>
      <c r="B71" s="3583"/>
      <c r="C71" s="3583"/>
      <c r="D71" s="3583"/>
      <c r="E71" s="3583"/>
      <c r="F71" s="3583"/>
      <c r="G71" s="3583"/>
      <c r="H71" s="3583"/>
      <c r="I71" s="3583"/>
      <c r="J71" s="3583"/>
      <c r="K71" s="3583"/>
      <c r="L71" s="3583"/>
      <c r="M71" s="3583"/>
      <c r="N71" s="3583"/>
      <c r="O71" s="3583"/>
      <c r="P71" s="3583"/>
      <c r="Q71" s="3583"/>
    </row>
    <row r="72" spans="1:32" s="637" customFormat="1" ht="14.25" x14ac:dyDescent="0.25">
      <c r="A72" s="3579" t="s">
        <v>598</v>
      </c>
      <c r="B72" s="3579"/>
      <c r="C72" s="3579"/>
      <c r="D72" s="3579"/>
      <c r="E72" s="3579"/>
      <c r="F72" s="3579"/>
      <c r="G72" s="3579"/>
      <c r="H72" s="3579"/>
      <c r="I72" s="3579"/>
      <c r="J72" s="3579"/>
      <c r="K72" s="3579"/>
      <c r="L72" s="3579"/>
      <c r="M72" s="3579"/>
      <c r="N72" s="3579"/>
      <c r="O72" s="3579"/>
      <c r="P72" s="3579"/>
      <c r="Q72" s="3579"/>
    </row>
    <row r="73" spans="1:32" s="687" customFormat="1" ht="14.25" x14ac:dyDescent="0.25">
      <c r="A73" s="3579" t="s">
        <v>794</v>
      </c>
      <c r="B73" s="3579"/>
      <c r="C73" s="3579"/>
      <c r="D73" s="3579"/>
      <c r="E73" s="3579"/>
      <c r="F73" s="3579"/>
      <c r="G73" s="3579"/>
      <c r="H73" s="3579"/>
      <c r="I73" s="3579"/>
      <c r="J73" s="3579"/>
      <c r="K73" s="3579"/>
      <c r="L73" s="3579"/>
      <c r="M73" s="3579"/>
      <c r="N73" s="3579"/>
      <c r="O73" s="3579"/>
      <c r="P73" s="3579"/>
      <c r="Q73" s="3579"/>
    </row>
    <row r="74" spans="1:32" s="688" customFormat="1" ht="14.25" x14ac:dyDescent="0.25">
      <c r="E74" s="689"/>
      <c r="F74" s="689"/>
    </row>
    <row r="75" spans="1:32" x14ac:dyDescent="0.25">
      <c r="E75" s="690"/>
      <c r="F75" s="690"/>
    </row>
    <row r="76" spans="1:32" x14ac:dyDescent="0.25">
      <c r="E76" s="690"/>
      <c r="F76" s="690"/>
    </row>
    <row r="77" spans="1:32" x14ac:dyDescent="0.25">
      <c r="E77" s="690"/>
      <c r="F77" s="690"/>
    </row>
    <row r="78" spans="1:32" x14ac:dyDescent="0.25">
      <c r="E78" s="690"/>
      <c r="F78" s="690"/>
    </row>
  </sheetData>
  <mergeCells count="43">
    <mergeCell ref="A37:B37"/>
    <mergeCell ref="A1:S1"/>
    <mergeCell ref="A23:B23"/>
    <mergeCell ref="A24:O24"/>
    <mergeCell ref="A25:R25"/>
    <mergeCell ref="A26:R26"/>
    <mergeCell ref="A27:Q27"/>
    <mergeCell ref="A28:Q28"/>
    <mergeCell ref="A29:Q29"/>
    <mergeCell ref="A30:Q30"/>
    <mergeCell ref="A32:R32"/>
    <mergeCell ref="A34:B34"/>
    <mergeCell ref="A51:B51"/>
    <mergeCell ref="A38:B38"/>
    <mergeCell ref="A40:B40"/>
    <mergeCell ref="A41:B41"/>
    <mergeCell ref="A42:B42"/>
    <mergeCell ref="A43:B43"/>
    <mergeCell ref="A44:B44"/>
    <mergeCell ref="A45:B45"/>
    <mergeCell ref="A46:B46"/>
    <mergeCell ref="A47:B47"/>
    <mergeCell ref="A49:B49"/>
    <mergeCell ref="A50:B50"/>
    <mergeCell ref="A66:B66"/>
    <mergeCell ref="A52:B52"/>
    <mergeCell ref="A53:B53"/>
    <mergeCell ref="A54:B54"/>
    <mergeCell ref="A55:B55"/>
    <mergeCell ref="A56:B56"/>
    <mergeCell ref="A57:B57"/>
    <mergeCell ref="A58:B58"/>
    <mergeCell ref="A59:B59"/>
    <mergeCell ref="A60:B60"/>
    <mergeCell ref="A61:B61"/>
    <mergeCell ref="A63:B63"/>
    <mergeCell ref="A73:Q73"/>
    <mergeCell ref="A67:B67"/>
    <mergeCell ref="A68:R68"/>
    <mergeCell ref="A69:Q69"/>
    <mergeCell ref="A70:Q70"/>
    <mergeCell ref="A71:Q71"/>
    <mergeCell ref="A72:Q72"/>
  </mergeCells>
  <printOptions horizontalCentered="1" verticalCentered="1"/>
  <pageMargins left="0" right="0" top="0" bottom="0" header="0.31496062992125984" footer="0.11811023622047245"/>
  <pageSetup paperSize="9" scale="57" fitToWidth="0"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73"/>
  <sheetViews>
    <sheetView zoomScale="70" zoomScaleNormal="70" zoomScaleSheetLayoutView="70" workbookViewId="0">
      <pane xSplit="7" ySplit="3" topLeftCell="J49" activePane="bottomRight" state="frozen"/>
      <selection activeCell="R21" sqref="R21"/>
      <selection pane="topRight" activeCell="R21" sqref="R21"/>
      <selection pane="bottomLeft" activeCell="R21" sqref="R21"/>
      <selection pane="bottomRight" sqref="A1:R1"/>
    </sheetView>
  </sheetViews>
  <sheetFormatPr defaultColWidth="9.140625" defaultRowHeight="16.5" x14ac:dyDescent="0.25"/>
  <cols>
    <col min="1" max="1" width="8.85546875" style="691" customWidth="1"/>
    <col min="2" max="2" width="48.140625" style="691" customWidth="1"/>
    <col min="3" max="4" width="8.28515625" style="692" hidden="1" customWidth="1"/>
    <col min="5" max="6" width="8.28515625" style="691" hidden="1" customWidth="1"/>
    <col min="7" max="7" width="2.42578125" style="691" hidden="1" customWidth="1"/>
    <col min="8" max="8" width="13.28515625" style="691" hidden="1" customWidth="1"/>
    <col min="9" max="9" width="14.42578125" style="691" hidden="1" customWidth="1"/>
    <col min="10" max="18" width="12.140625" style="691" customWidth="1"/>
    <col min="19" max="19" width="12.7109375" style="691" customWidth="1"/>
    <col min="20" max="16384" width="9.140625" style="691"/>
  </cols>
  <sheetData>
    <row r="1" spans="1:32" x14ac:dyDescent="0.25">
      <c r="A1" s="3593" t="s">
        <v>864</v>
      </c>
      <c r="B1" s="3593"/>
      <c r="C1" s="3593"/>
      <c r="D1" s="3593"/>
      <c r="E1" s="3593"/>
      <c r="F1" s="3593"/>
      <c r="G1" s="3593"/>
      <c r="H1" s="3593"/>
      <c r="I1" s="3593"/>
      <c r="J1" s="3593"/>
      <c r="K1" s="3593"/>
      <c r="L1" s="3593"/>
      <c r="M1" s="3593"/>
      <c r="N1" s="3593"/>
      <c r="O1" s="3600"/>
      <c r="P1" s="3600"/>
      <c r="Q1" s="3600"/>
      <c r="R1" s="3600"/>
    </row>
    <row r="2" spans="1:32" ht="17.25" customHeight="1" thickBot="1" x14ac:dyDescent="0.3">
      <c r="D2" s="693"/>
      <c r="E2" s="693"/>
      <c r="I2" s="693"/>
      <c r="J2" s="693"/>
      <c r="K2" s="693"/>
      <c r="L2" s="693"/>
      <c r="M2" s="693"/>
      <c r="O2" s="693"/>
      <c r="P2" s="693"/>
      <c r="Q2" s="693"/>
      <c r="R2" s="693" t="s">
        <v>681</v>
      </c>
    </row>
    <row r="3" spans="1:32" s="582" customFormat="1" ht="54" customHeight="1" thickTop="1" thickBot="1" x14ac:dyDescent="0.3">
      <c r="A3" s="694" t="s">
        <v>865</v>
      </c>
      <c r="B3" s="695" t="s">
        <v>601</v>
      </c>
      <c r="C3" s="643" t="s">
        <v>796</v>
      </c>
      <c r="D3" s="643" t="s">
        <v>797</v>
      </c>
      <c r="E3" s="643" t="s">
        <v>798</v>
      </c>
      <c r="F3" s="643" t="s">
        <v>799</v>
      </c>
      <c r="G3" s="643" t="s">
        <v>800</v>
      </c>
      <c r="H3" s="643" t="s">
        <v>801</v>
      </c>
      <c r="I3" s="643" t="s">
        <v>802</v>
      </c>
      <c r="J3" s="643" t="s">
        <v>803</v>
      </c>
      <c r="K3" s="643" t="s">
        <v>804</v>
      </c>
      <c r="L3" s="643" t="s">
        <v>805</v>
      </c>
      <c r="M3" s="643" t="s">
        <v>806</v>
      </c>
      <c r="N3" s="641" t="s">
        <v>827</v>
      </c>
      <c r="O3" s="696" t="s">
        <v>808</v>
      </c>
      <c r="P3" s="641" t="s">
        <v>866</v>
      </c>
      <c r="Q3" s="697" t="s">
        <v>867</v>
      </c>
      <c r="R3" s="644" t="s">
        <v>868</v>
      </c>
    </row>
    <row r="4" spans="1:32" s="705" customFormat="1" ht="21" customHeight="1" x14ac:dyDescent="0.25">
      <c r="A4" s="698" t="s">
        <v>602</v>
      </c>
      <c r="B4" s="699" t="s">
        <v>603</v>
      </c>
      <c r="C4" s="700">
        <v>270.8</v>
      </c>
      <c r="D4" s="596">
        <v>112.9</v>
      </c>
      <c r="E4" s="596">
        <f>2.8+6.98</f>
        <v>9.7800000000000011</v>
      </c>
      <c r="F4" s="596">
        <v>0.90500000000000003</v>
      </c>
      <c r="G4" s="596">
        <v>10.1</v>
      </c>
      <c r="H4" s="597">
        <v>535</v>
      </c>
      <c r="I4" s="597">
        <v>696</v>
      </c>
      <c r="J4" s="597">
        <v>527</v>
      </c>
      <c r="K4" s="597">
        <v>254</v>
      </c>
      <c r="L4" s="597">
        <v>799</v>
      </c>
      <c r="M4" s="597">
        <v>284.8</v>
      </c>
      <c r="N4" s="597">
        <v>284</v>
      </c>
      <c r="O4" s="701">
        <v>34</v>
      </c>
      <c r="P4" s="702">
        <v>81</v>
      </c>
      <c r="Q4" s="703">
        <v>10.85384035</v>
      </c>
      <c r="R4" s="704">
        <v>0</v>
      </c>
    </row>
    <row r="5" spans="1:32" s="705" customFormat="1" ht="21" customHeight="1" x14ac:dyDescent="0.25">
      <c r="A5" s="698" t="s">
        <v>606</v>
      </c>
      <c r="B5" s="699" t="s">
        <v>607</v>
      </c>
      <c r="C5" s="700">
        <v>335.3</v>
      </c>
      <c r="D5" s="596">
        <v>235.3</v>
      </c>
      <c r="E5" s="596">
        <f>14.3+190.9</f>
        <v>205.20000000000002</v>
      </c>
      <c r="F5" s="596">
        <v>114.2</v>
      </c>
      <c r="G5" s="596">
        <v>347.4</v>
      </c>
      <c r="H5" s="597">
        <v>991</v>
      </c>
      <c r="I5" s="597">
        <v>449</v>
      </c>
      <c r="J5" s="597">
        <v>213</v>
      </c>
      <c r="K5" s="597">
        <v>503</v>
      </c>
      <c r="L5" s="597">
        <v>330</v>
      </c>
      <c r="M5" s="597">
        <v>1380.6</v>
      </c>
      <c r="N5" s="597">
        <v>1555</v>
      </c>
      <c r="O5" s="604">
        <v>2881</v>
      </c>
      <c r="P5" s="597">
        <v>1365</v>
      </c>
      <c r="Q5" s="599">
        <v>336.00868384000006</v>
      </c>
      <c r="R5" s="600">
        <v>173</v>
      </c>
    </row>
    <row r="6" spans="1:32" s="705" customFormat="1" ht="25.5" customHeight="1" x14ac:dyDescent="0.25">
      <c r="A6" s="698" t="s">
        <v>608</v>
      </c>
      <c r="B6" s="699" t="s">
        <v>609</v>
      </c>
      <c r="C6" s="700">
        <v>0</v>
      </c>
      <c r="D6" s="596">
        <v>0</v>
      </c>
      <c r="E6" s="596">
        <v>0</v>
      </c>
      <c r="F6" s="596">
        <v>0</v>
      </c>
      <c r="G6" s="596">
        <v>15.56</v>
      </c>
      <c r="H6" s="706">
        <v>0</v>
      </c>
      <c r="I6" s="702">
        <v>0</v>
      </c>
      <c r="J6" s="702">
        <v>0</v>
      </c>
      <c r="K6" s="702">
        <v>0</v>
      </c>
      <c r="L6" s="702">
        <v>0</v>
      </c>
      <c r="M6" s="702">
        <v>53.4</v>
      </c>
      <c r="N6" s="702">
        <v>0</v>
      </c>
      <c r="O6" s="701">
        <v>273</v>
      </c>
      <c r="P6" s="702">
        <v>150</v>
      </c>
      <c r="Q6" s="703">
        <v>0</v>
      </c>
      <c r="R6" s="704">
        <v>0</v>
      </c>
    </row>
    <row r="7" spans="1:32" s="705" customFormat="1" ht="36.75" customHeight="1" x14ac:dyDescent="0.25">
      <c r="A7" s="707" t="s">
        <v>610</v>
      </c>
      <c r="B7" s="708" t="s">
        <v>611</v>
      </c>
      <c r="C7" s="700">
        <v>0</v>
      </c>
      <c r="D7" s="596">
        <v>0</v>
      </c>
      <c r="E7" s="596">
        <v>0</v>
      </c>
      <c r="F7" s="596">
        <v>0</v>
      </c>
      <c r="G7" s="596">
        <v>0</v>
      </c>
      <c r="H7" s="709">
        <v>1</v>
      </c>
      <c r="I7" s="709">
        <v>6</v>
      </c>
      <c r="J7" s="710">
        <v>0</v>
      </c>
      <c r="K7" s="710">
        <v>0</v>
      </c>
      <c r="L7" s="710">
        <v>12</v>
      </c>
      <c r="M7" s="710">
        <v>0</v>
      </c>
      <c r="N7" s="710">
        <v>0</v>
      </c>
      <c r="O7" s="701">
        <v>0</v>
      </c>
      <c r="P7" s="702">
        <v>0</v>
      </c>
      <c r="Q7" s="703">
        <v>0</v>
      </c>
      <c r="R7" s="704">
        <v>0</v>
      </c>
    </row>
    <row r="8" spans="1:32" s="705" customFormat="1" ht="21" customHeight="1" x14ac:dyDescent="0.25">
      <c r="A8" s="698" t="s">
        <v>612</v>
      </c>
      <c r="B8" s="699" t="s">
        <v>613</v>
      </c>
      <c r="C8" s="700">
        <v>26</v>
      </c>
      <c r="D8" s="596">
        <v>29.968</v>
      </c>
      <c r="E8" s="596">
        <v>2.4710000000000001</v>
      </c>
      <c r="F8" s="596">
        <v>3.8</v>
      </c>
      <c r="G8" s="596">
        <v>0</v>
      </c>
      <c r="H8" s="597">
        <v>308</v>
      </c>
      <c r="I8" s="597">
        <v>114</v>
      </c>
      <c r="J8" s="597">
        <v>425</v>
      </c>
      <c r="K8" s="597">
        <v>98</v>
      </c>
      <c r="L8" s="597">
        <v>242</v>
      </c>
      <c r="M8" s="597">
        <v>137.9</v>
      </c>
      <c r="N8" s="702">
        <v>0</v>
      </c>
      <c r="O8" s="701">
        <v>41</v>
      </c>
      <c r="P8" s="702">
        <v>19</v>
      </c>
      <c r="Q8" s="703">
        <v>0</v>
      </c>
      <c r="R8" s="704">
        <v>0</v>
      </c>
    </row>
    <row r="9" spans="1:32" s="705" customFormat="1" ht="21" customHeight="1" x14ac:dyDescent="0.25">
      <c r="A9" s="707" t="s">
        <v>614</v>
      </c>
      <c r="B9" s="708" t="s">
        <v>814</v>
      </c>
      <c r="C9" s="700">
        <v>5.508</v>
      </c>
      <c r="D9" s="596">
        <v>17.231999999999999</v>
      </c>
      <c r="E9" s="596">
        <f>3.388+18.834</f>
        <v>22.222000000000001</v>
      </c>
      <c r="F9" s="596">
        <v>33.9</v>
      </c>
      <c r="G9" s="596">
        <v>0.89</v>
      </c>
      <c r="H9" s="709">
        <v>78</v>
      </c>
      <c r="I9" s="709">
        <v>90</v>
      </c>
      <c r="J9" s="709">
        <v>108</v>
      </c>
      <c r="K9" s="709">
        <v>656</v>
      </c>
      <c r="L9" s="709">
        <v>145</v>
      </c>
      <c r="M9" s="709">
        <v>68.599999999999994</v>
      </c>
      <c r="N9" s="709">
        <v>31</v>
      </c>
      <c r="O9" s="604">
        <v>82</v>
      </c>
      <c r="P9" s="597">
        <v>99</v>
      </c>
      <c r="Q9" s="703">
        <v>4.09671904</v>
      </c>
      <c r="R9" s="704">
        <v>1</v>
      </c>
      <c r="S9" s="3593"/>
      <c r="T9" s="3593"/>
      <c r="U9" s="3593"/>
      <c r="V9" s="3593"/>
      <c r="W9" s="3593"/>
      <c r="X9" s="3593"/>
      <c r="Y9" s="3593"/>
      <c r="Z9" s="3593"/>
      <c r="AA9" s="3593"/>
      <c r="AB9" s="3593"/>
      <c r="AC9" s="3593"/>
      <c r="AD9" s="3593"/>
      <c r="AE9" s="3593"/>
      <c r="AF9" s="3593"/>
    </row>
    <row r="10" spans="1:32" s="705" customFormat="1" ht="21" customHeight="1" x14ac:dyDescent="0.25">
      <c r="A10" s="698" t="s">
        <v>616</v>
      </c>
      <c r="B10" s="699" t="s">
        <v>617</v>
      </c>
      <c r="C10" s="700">
        <v>1.7749999999999999</v>
      </c>
      <c r="D10" s="596">
        <v>5.2679999999999998</v>
      </c>
      <c r="E10" s="596">
        <v>12.94</v>
      </c>
      <c r="F10" s="596">
        <v>9</v>
      </c>
      <c r="G10" s="596">
        <v>0</v>
      </c>
      <c r="H10" s="597">
        <v>34</v>
      </c>
      <c r="I10" s="597">
        <v>167</v>
      </c>
      <c r="J10" s="597">
        <v>71</v>
      </c>
      <c r="K10" s="597">
        <v>233</v>
      </c>
      <c r="L10" s="597">
        <v>24</v>
      </c>
      <c r="M10" s="597">
        <v>27.8</v>
      </c>
      <c r="N10" s="597">
        <v>35</v>
      </c>
      <c r="O10" s="701">
        <v>28</v>
      </c>
      <c r="P10" s="702">
        <v>12</v>
      </c>
      <c r="Q10" s="703">
        <v>14.302</v>
      </c>
      <c r="R10" s="704">
        <v>0</v>
      </c>
    </row>
    <row r="11" spans="1:32" s="705" customFormat="1" ht="21" customHeight="1" x14ac:dyDescent="0.25">
      <c r="A11" s="698" t="s">
        <v>618</v>
      </c>
      <c r="B11" s="699" t="s">
        <v>619</v>
      </c>
      <c r="C11" s="700">
        <v>391</v>
      </c>
      <c r="D11" s="596">
        <v>1068.3</v>
      </c>
      <c r="E11" s="596">
        <f>32.489+887.884</f>
        <v>920.37300000000005</v>
      </c>
      <c r="F11" s="596">
        <v>711.4</v>
      </c>
      <c r="G11" s="596">
        <v>1002</v>
      </c>
      <c r="H11" s="597">
        <v>1850</v>
      </c>
      <c r="I11" s="597">
        <v>1017</v>
      </c>
      <c r="J11" s="597">
        <v>3044</v>
      </c>
      <c r="K11" s="597">
        <v>1446</v>
      </c>
      <c r="L11" s="597">
        <v>919</v>
      </c>
      <c r="M11" s="597">
        <v>919.9</v>
      </c>
      <c r="N11" s="597">
        <v>596</v>
      </c>
      <c r="O11" s="604">
        <v>270</v>
      </c>
      <c r="P11" s="597">
        <v>808</v>
      </c>
      <c r="Q11" s="599">
        <v>915.70288277999998</v>
      </c>
      <c r="R11" s="600">
        <v>73</v>
      </c>
    </row>
    <row r="12" spans="1:32" s="705" customFormat="1" ht="21" customHeight="1" x14ac:dyDescent="0.25">
      <c r="A12" s="698" t="s">
        <v>620</v>
      </c>
      <c r="B12" s="699" t="s">
        <v>621</v>
      </c>
      <c r="C12" s="700">
        <v>0</v>
      </c>
      <c r="D12" s="596">
        <v>0</v>
      </c>
      <c r="E12" s="596">
        <v>0.48199999999999998</v>
      </c>
      <c r="F12" s="596">
        <v>0</v>
      </c>
      <c r="G12" s="596">
        <v>0</v>
      </c>
      <c r="H12" s="597">
        <v>195</v>
      </c>
      <c r="I12" s="597">
        <v>19</v>
      </c>
      <c r="J12" s="597">
        <v>181</v>
      </c>
      <c r="K12" s="597">
        <v>1165</v>
      </c>
      <c r="L12" s="702">
        <v>0</v>
      </c>
      <c r="M12" s="702">
        <v>324</v>
      </c>
      <c r="N12" s="597">
        <v>84</v>
      </c>
      <c r="O12" s="701">
        <v>0</v>
      </c>
      <c r="P12" s="702">
        <v>16</v>
      </c>
      <c r="Q12" s="703">
        <v>197.5040185</v>
      </c>
      <c r="R12" s="704">
        <v>0</v>
      </c>
    </row>
    <row r="13" spans="1:32" s="705" customFormat="1" ht="21" customHeight="1" x14ac:dyDescent="0.25">
      <c r="A13" s="698" t="s">
        <v>622</v>
      </c>
      <c r="B13" s="699" t="s">
        <v>623</v>
      </c>
      <c r="C13" s="700">
        <v>12.14</v>
      </c>
      <c r="D13" s="596">
        <v>113</v>
      </c>
      <c r="E13" s="596">
        <v>209</v>
      </c>
      <c r="F13" s="596">
        <v>209.2</v>
      </c>
      <c r="G13" s="596">
        <v>1063</v>
      </c>
      <c r="H13" s="597">
        <v>1252</v>
      </c>
      <c r="I13" s="597">
        <v>2381</v>
      </c>
      <c r="J13" s="597">
        <v>618</v>
      </c>
      <c r="K13" s="597">
        <v>609</v>
      </c>
      <c r="L13" s="597">
        <v>1136</v>
      </c>
      <c r="M13" s="597">
        <v>94.5</v>
      </c>
      <c r="N13" s="597">
        <v>1168</v>
      </c>
      <c r="O13" s="604">
        <v>1283</v>
      </c>
      <c r="P13" s="597">
        <v>1058.5999999999999</v>
      </c>
      <c r="Q13" s="599">
        <v>106.26678301999999</v>
      </c>
      <c r="R13" s="600">
        <v>38</v>
      </c>
    </row>
    <row r="14" spans="1:32" s="711" customFormat="1" ht="21" customHeight="1" x14ac:dyDescent="0.25">
      <c r="A14" s="698" t="s">
        <v>624</v>
      </c>
      <c r="B14" s="699" t="s">
        <v>625</v>
      </c>
      <c r="C14" s="700">
        <v>90.756</v>
      </c>
      <c r="D14" s="596">
        <v>245.41200000000001</v>
      </c>
      <c r="E14" s="596">
        <v>213</v>
      </c>
      <c r="F14" s="596">
        <v>329.8</v>
      </c>
      <c r="G14" s="596">
        <v>124</v>
      </c>
      <c r="H14" s="597">
        <v>165</v>
      </c>
      <c r="I14" s="597">
        <v>253.6</v>
      </c>
      <c r="J14" s="597">
        <v>862</v>
      </c>
      <c r="K14" s="597">
        <v>409</v>
      </c>
      <c r="L14" s="597">
        <v>286</v>
      </c>
      <c r="M14" s="597">
        <v>448</v>
      </c>
      <c r="N14" s="597">
        <v>587</v>
      </c>
      <c r="O14" s="604">
        <v>210</v>
      </c>
      <c r="P14" s="597">
        <v>292</v>
      </c>
      <c r="Q14" s="599">
        <v>257.19851961999996</v>
      </c>
      <c r="R14" s="600">
        <v>50</v>
      </c>
    </row>
    <row r="15" spans="1:32" s="712" customFormat="1" ht="21" customHeight="1" x14ac:dyDescent="0.25">
      <c r="A15" s="698" t="s">
        <v>626</v>
      </c>
      <c r="B15" s="699" t="s">
        <v>627</v>
      </c>
      <c r="C15" s="700">
        <v>0</v>
      </c>
      <c r="D15" s="596">
        <v>0</v>
      </c>
      <c r="E15" s="596">
        <v>0</v>
      </c>
      <c r="F15" s="596">
        <v>0</v>
      </c>
      <c r="G15" s="596">
        <v>71.3</v>
      </c>
      <c r="H15" s="597">
        <v>34</v>
      </c>
      <c r="I15" s="597">
        <v>28</v>
      </c>
      <c r="J15" s="597">
        <v>152</v>
      </c>
      <c r="K15" s="597">
        <v>39</v>
      </c>
      <c r="L15" s="597">
        <v>14</v>
      </c>
      <c r="M15" s="597">
        <v>58</v>
      </c>
      <c r="N15" s="597">
        <v>35</v>
      </c>
      <c r="O15" s="604">
        <v>87</v>
      </c>
      <c r="P15" s="597">
        <v>34.6</v>
      </c>
      <c r="Q15" s="703">
        <v>3.6244087</v>
      </c>
      <c r="R15" s="704">
        <v>39</v>
      </c>
    </row>
    <row r="16" spans="1:32" s="712" customFormat="1" ht="21" customHeight="1" x14ac:dyDescent="0.25">
      <c r="A16" s="698" t="s">
        <v>628</v>
      </c>
      <c r="B16" s="699" t="s">
        <v>629</v>
      </c>
      <c r="C16" s="700">
        <v>0</v>
      </c>
      <c r="D16" s="596">
        <v>0</v>
      </c>
      <c r="E16" s="596">
        <v>0</v>
      </c>
      <c r="F16" s="596">
        <v>0</v>
      </c>
      <c r="G16" s="596">
        <v>0</v>
      </c>
      <c r="H16" s="597">
        <v>8</v>
      </c>
      <c r="I16" s="597">
        <v>11</v>
      </c>
      <c r="J16" s="597">
        <v>45</v>
      </c>
      <c r="K16" s="702">
        <v>0</v>
      </c>
      <c r="L16" s="597">
        <v>17</v>
      </c>
      <c r="M16" s="597">
        <v>8.8000000000000007</v>
      </c>
      <c r="N16" s="702">
        <v>1</v>
      </c>
      <c r="O16" s="701">
        <v>4</v>
      </c>
      <c r="P16" s="702">
        <v>2</v>
      </c>
      <c r="Q16" s="703">
        <v>2.2250000000000001</v>
      </c>
      <c r="R16" s="704">
        <v>0</v>
      </c>
    </row>
    <row r="17" spans="1:34" s="712" customFormat="1" ht="21" customHeight="1" x14ac:dyDescent="0.25">
      <c r="A17" s="698" t="s">
        <v>632</v>
      </c>
      <c r="B17" s="699" t="s">
        <v>633</v>
      </c>
      <c r="C17" s="700">
        <v>0</v>
      </c>
      <c r="D17" s="596">
        <v>0</v>
      </c>
      <c r="E17" s="596">
        <v>18.298999999999999</v>
      </c>
      <c r="F17" s="596">
        <v>0</v>
      </c>
      <c r="G17" s="596">
        <v>0</v>
      </c>
      <c r="H17" s="597">
        <v>575</v>
      </c>
      <c r="I17" s="702">
        <v>0</v>
      </c>
      <c r="J17" s="597">
        <v>13</v>
      </c>
      <c r="K17" s="702">
        <v>0</v>
      </c>
      <c r="L17" s="597">
        <v>7</v>
      </c>
      <c r="M17" s="702">
        <v>0</v>
      </c>
      <c r="N17" s="702">
        <v>0</v>
      </c>
      <c r="O17" s="701">
        <v>5</v>
      </c>
      <c r="P17" s="702">
        <v>0</v>
      </c>
      <c r="Q17" s="703">
        <v>0</v>
      </c>
      <c r="R17" s="704">
        <v>0</v>
      </c>
      <c r="S17" s="711"/>
    </row>
    <row r="18" spans="1:34" s="712" customFormat="1" ht="21" customHeight="1" x14ac:dyDescent="0.25">
      <c r="A18" s="698" t="s">
        <v>634</v>
      </c>
      <c r="B18" s="699" t="s">
        <v>635</v>
      </c>
      <c r="C18" s="700">
        <v>0</v>
      </c>
      <c r="D18" s="596">
        <v>0</v>
      </c>
      <c r="E18" s="596">
        <v>0</v>
      </c>
      <c r="F18" s="596">
        <v>0</v>
      </c>
      <c r="G18" s="596">
        <v>1374.999</v>
      </c>
      <c r="H18" s="597">
        <v>72</v>
      </c>
      <c r="I18" s="597">
        <v>274</v>
      </c>
      <c r="J18" s="597">
        <v>40</v>
      </c>
      <c r="K18" s="597">
        <v>599</v>
      </c>
      <c r="L18" s="597">
        <v>1226</v>
      </c>
      <c r="M18" s="597">
        <v>572.70000000000005</v>
      </c>
      <c r="N18" s="702">
        <v>0</v>
      </c>
      <c r="O18" s="701">
        <v>0</v>
      </c>
      <c r="P18" s="702">
        <v>0</v>
      </c>
      <c r="Q18" s="703">
        <v>0</v>
      </c>
      <c r="R18" s="704">
        <v>0</v>
      </c>
    </row>
    <row r="19" spans="1:34" s="712" customFormat="1" ht="21" customHeight="1" x14ac:dyDescent="0.25">
      <c r="A19" s="698" t="s">
        <v>636</v>
      </c>
      <c r="B19" s="699" t="s">
        <v>637</v>
      </c>
      <c r="C19" s="700">
        <v>0</v>
      </c>
      <c r="D19" s="596">
        <v>0</v>
      </c>
      <c r="E19" s="596">
        <v>0</v>
      </c>
      <c r="F19" s="596">
        <v>0</v>
      </c>
      <c r="G19" s="596">
        <v>0</v>
      </c>
      <c r="H19" s="706">
        <v>0</v>
      </c>
      <c r="I19" s="597">
        <v>42</v>
      </c>
      <c r="J19" s="597">
        <v>12</v>
      </c>
      <c r="K19" s="702">
        <v>0</v>
      </c>
      <c r="L19" s="702">
        <v>0</v>
      </c>
      <c r="M19" s="702">
        <v>18</v>
      </c>
      <c r="N19" s="702">
        <v>3</v>
      </c>
      <c r="O19" s="604">
        <v>2</v>
      </c>
      <c r="P19" s="702">
        <v>0</v>
      </c>
      <c r="Q19" s="703">
        <v>0</v>
      </c>
      <c r="R19" s="704">
        <v>0</v>
      </c>
    </row>
    <row r="20" spans="1:34" s="712" customFormat="1" ht="21" customHeight="1" x14ac:dyDescent="0.25">
      <c r="A20" s="698" t="s">
        <v>638</v>
      </c>
      <c r="B20" s="699" t="s">
        <v>639</v>
      </c>
      <c r="C20" s="700">
        <v>0</v>
      </c>
      <c r="D20" s="596">
        <v>0</v>
      </c>
      <c r="E20" s="596">
        <v>0</v>
      </c>
      <c r="F20" s="596">
        <v>0</v>
      </c>
      <c r="G20" s="596">
        <v>0</v>
      </c>
      <c r="H20" s="597">
        <v>3</v>
      </c>
      <c r="I20" s="702">
        <v>0</v>
      </c>
      <c r="J20" s="597">
        <v>18</v>
      </c>
      <c r="K20" s="597">
        <v>2</v>
      </c>
      <c r="L20" s="597">
        <v>1</v>
      </c>
      <c r="M20" s="597">
        <v>4.8</v>
      </c>
      <c r="N20" s="597">
        <v>73</v>
      </c>
      <c r="O20" s="713">
        <v>0</v>
      </c>
      <c r="P20" s="702">
        <v>0</v>
      </c>
      <c r="Q20" s="703">
        <v>0</v>
      </c>
      <c r="R20" s="704">
        <v>0</v>
      </c>
    </row>
    <row r="21" spans="1:34" s="712" customFormat="1" ht="21" customHeight="1" thickBot="1" x14ac:dyDescent="0.3">
      <c r="A21" s="714"/>
      <c r="B21" s="715" t="s">
        <v>869</v>
      </c>
      <c r="C21" s="700"/>
      <c r="D21" s="596"/>
      <c r="E21" s="596"/>
      <c r="F21" s="596"/>
      <c r="G21" s="596"/>
      <c r="H21" s="597"/>
      <c r="I21" s="702"/>
      <c r="J21" s="597"/>
      <c r="K21" s="597"/>
      <c r="L21" s="597"/>
      <c r="M21" s="597"/>
      <c r="N21" s="597"/>
      <c r="O21" s="701">
        <v>0</v>
      </c>
      <c r="P21" s="702">
        <v>0</v>
      </c>
      <c r="Q21" s="716">
        <v>1000</v>
      </c>
      <c r="R21" s="704">
        <v>0</v>
      </c>
    </row>
    <row r="22" spans="1:34" s="723" customFormat="1" ht="21" customHeight="1" thickBot="1" x14ac:dyDescent="0.3">
      <c r="A22" s="3601" t="s">
        <v>870</v>
      </c>
      <c r="B22" s="3602"/>
      <c r="C22" s="717">
        <f>SUM(C4:C20)+1</f>
        <v>1134.2790000000002</v>
      </c>
      <c r="D22" s="718">
        <f>SUM(D4:D20)-1</f>
        <v>1826.38</v>
      </c>
      <c r="E22" s="718">
        <f>SUM(E4:E20)-2</f>
        <v>1611.7670000000001</v>
      </c>
      <c r="F22" s="718">
        <f>SUM(F4:F20)</f>
        <v>1412.2049999999999</v>
      </c>
      <c r="G22" s="718">
        <f>SUM(G4:G20)</f>
        <v>4009.2489999999998</v>
      </c>
      <c r="H22" s="718">
        <f>SUM(H4:H20)</f>
        <v>6101</v>
      </c>
      <c r="I22" s="719">
        <f>SUM(I4:I20)+1</f>
        <v>5548.6</v>
      </c>
      <c r="J22" s="719">
        <f t="shared" ref="J22:O22" si="0">SUM(J4:J20)</f>
        <v>6329</v>
      </c>
      <c r="K22" s="719">
        <f t="shared" si="0"/>
        <v>6013</v>
      </c>
      <c r="L22" s="719">
        <f t="shared" si="0"/>
        <v>5158</v>
      </c>
      <c r="M22" s="719">
        <f t="shared" si="0"/>
        <v>4401.8</v>
      </c>
      <c r="N22" s="719">
        <f t="shared" si="0"/>
        <v>4452</v>
      </c>
      <c r="O22" s="720">
        <f t="shared" si="0"/>
        <v>5200</v>
      </c>
      <c r="P22" s="719">
        <f>SUM(P4:P21)</f>
        <v>3937.2</v>
      </c>
      <c r="Q22" s="721">
        <f>SUM(Q4:Q21)</f>
        <v>2847.78285585</v>
      </c>
      <c r="R22" s="722">
        <f>SUM(R4:R21)</f>
        <v>374</v>
      </c>
    </row>
    <row r="23" spans="1:34" s="636" customFormat="1" ht="15" thickTop="1" x14ac:dyDescent="0.25">
      <c r="A23" s="3590" t="s">
        <v>818</v>
      </c>
      <c r="B23" s="3590"/>
      <c r="C23" s="3590"/>
      <c r="D23" s="3590"/>
      <c r="E23" s="3590"/>
      <c r="F23" s="3590"/>
      <c r="G23" s="3590"/>
      <c r="H23" s="3590"/>
      <c r="I23" s="3590"/>
      <c r="J23" s="3590"/>
      <c r="K23" s="3590"/>
      <c r="L23" s="3590"/>
      <c r="M23" s="3590"/>
      <c r="N23" s="3590"/>
      <c r="O23" s="3590"/>
      <c r="P23" s="634"/>
      <c r="Q23" s="634"/>
      <c r="R23" s="634"/>
      <c r="S23" s="453"/>
      <c r="T23" s="453"/>
      <c r="U23" s="635"/>
      <c r="V23" s="453"/>
      <c r="W23" s="453"/>
      <c r="X23" s="453"/>
      <c r="Y23" s="453"/>
      <c r="Z23" s="453"/>
      <c r="AA23" s="453"/>
      <c r="AB23" s="453"/>
      <c r="AC23" s="453"/>
      <c r="AD23" s="453"/>
      <c r="AE23" s="453"/>
      <c r="AF23" s="453"/>
      <c r="AG23" s="453"/>
      <c r="AH23" s="453"/>
    </row>
    <row r="24" spans="1:34" s="724" customFormat="1" ht="32.25" customHeight="1" x14ac:dyDescent="0.25">
      <c r="A24" s="3603" t="s">
        <v>819</v>
      </c>
      <c r="B24" s="3603"/>
      <c r="C24" s="3603"/>
      <c r="D24" s="3603"/>
      <c r="E24" s="3603"/>
      <c r="F24" s="3603"/>
      <c r="G24" s="3603"/>
      <c r="H24" s="3603"/>
      <c r="I24" s="3603"/>
      <c r="J24" s="3603"/>
      <c r="K24" s="3603"/>
      <c r="L24" s="3603"/>
      <c r="M24" s="3603"/>
      <c r="N24" s="3603"/>
      <c r="O24" s="3603"/>
      <c r="P24" s="3603"/>
      <c r="Q24" s="3603"/>
      <c r="R24" s="3603"/>
      <c r="S24" s="453"/>
      <c r="T24" s="453"/>
      <c r="U24" s="635"/>
      <c r="V24" s="453"/>
      <c r="W24" s="453"/>
      <c r="X24" s="453"/>
      <c r="Y24" s="453"/>
      <c r="Z24" s="453"/>
      <c r="AA24" s="453"/>
      <c r="AB24" s="453"/>
      <c r="AC24" s="453"/>
      <c r="AD24" s="453"/>
      <c r="AE24" s="453"/>
      <c r="AF24" s="453"/>
      <c r="AG24" s="453"/>
      <c r="AH24" s="453"/>
    </row>
    <row r="25" spans="1:34" s="724" customFormat="1" ht="14.25" x14ac:dyDescent="0.25">
      <c r="A25" s="3603" t="s">
        <v>871</v>
      </c>
      <c r="B25" s="3603"/>
      <c r="C25" s="3603"/>
      <c r="D25" s="3603"/>
      <c r="E25" s="3603"/>
      <c r="F25" s="3603"/>
      <c r="G25" s="3603"/>
      <c r="H25" s="3603"/>
      <c r="I25" s="3603"/>
      <c r="J25" s="3603"/>
      <c r="K25" s="3603"/>
      <c r="L25" s="3603"/>
      <c r="M25" s="3603"/>
      <c r="N25" s="3603"/>
      <c r="O25" s="3603"/>
      <c r="P25" s="3603"/>
      <c r="Q25" s="3603"/>
      <c r="R25" s="3603"/>
      <c r="S25" s="453"/>
      <c r="T25" s="453"/>
      <c r="U25" s="635"/>
      <c r="V25" s="453"/>
      <c r="W25" s="453"/>
      <c r="X25" s="453"/>
      <c r="Y25" s="453"/>
      <c r="Z25" s="453"/>
      <c r="AA25" s="453"/>
      <c r="AB25" s="453"/>
      <c r="AC25" s="453"/>
      <c r="AD25" s="453"/>
      <c r="AE25" s="453"/>
      <c r="AF25" s="453"/>
      <c r="AG25" s="453"/>
      <c r="AH25" s="453"/>
    </row>
    <row r="26" spans="1:34" s="637" customFormat="1" ht="15.75" x14ac:dyDescent="0.25">
      <c r="A26" s="3583" t="s">
        <v>821</v>
      </c>
      <c r="B26" s="3583"/>
      <c r="C26" s="3583"/>
      <c r="D26" s="3583"/>
      <c r="E26" s="3583"/>
      <c r="F26" s="3583"/>
      <c r="G26" s="3583"/>
      <c r="H26" s="3583"/>
      <c r="I26" s="3583"/>
      <c r="J26" s="3583"/>
      <c r="K26" s="3583"/>
      <c r="L26" s="3583"/>
      <c r="M26" s="3583"/>
      <c r="N26" s="3583"/>
      <c r="O26" s="3583"/>
      <c r="P26" s="3583"/>
      <c r="Q26" s="3583"/>
    </row>
    <row r="27" spans="1:34" s="637" customFormat="1" ht="15.75" x14ac:dyDescent="0.25">
      <c r="A27" s="3584" t="s">
        <v>822</v>
      </c>
      <c r="B27" s="3584"/>
      <c r="C27" s="3584"/>
      <c r="D27" s="3584"/>
      <c r="E27" s="3584"/>
      <c r="F27" s="3584"/>
      <c r="G27" s="3584"/>
      <c r="H27" s="3584"/>
      <c r="I27" s="3584"/>
      <c r="J27" s="3584"/>
      <c r="K27" s="3584"/>
      <c r="L27" s="3584"/>
      <c r="M27" s="3584"/>
      <c r="N27" s="3584"/>
      <c r="O27" s="3584"/>
      <c r="P27" s="3584"/>
      <c r="Q27" s="3584"/>
    </row>
    <row r="28" spans="1:34" s="637" customFormat="1" ht="18" customHeight="1" x14ac:dyDescent="0.25">
      <c r="A28" s="3583" t="s">
        <v>863</v>
      </c>
      <c r="B28" s="3583"/>
      <c r="C28" s="3583"/>
      <c r="D28" s="3583"/>
      <c r="E28" s="3583"/>
      <c r="F28" s="3583"/>
      <c r="G28" s="3583"/>
      <c r="H28" s="3583"/>
      <c r="I28" s="3583"/>
      <c r="J28" s="3583"/>
      <c r="K28" s="3583"/>
      <c r="L28" s="3583"/>
      <c r="M28" s="3583"/>
      <c r="N28" s="3583"/>
      <c r="O28" s="3583"/>
      <c r="P28" s="3583"/>
      <c r="Q28" s="3583"/>
    </row>
    <row r="29" spans="1:34" s="723" customFormat="1" x14ac:dyDescent="0.3">
      <c r="A29" s="725"/>
      <c r="C29" s="726"/>
      <c r="D29" s="726"/>
    </row>
    <row r="30" spans="1:34" s="572" customFormat="1" x14ac:dyDescent="0.25">
      <c r="A30" s="3593" t="s">
        <v>872</v>
      </c>
      <c r="B30" s="3593"/>
      <c r="C30" s="3593"/>
      <c r="D30" s="3593"/>
      <c r="E30" s="3593"/>
      <c r="F30" s="3593"/>
      <c r="G30" s="3593"/>
      <c r="H30" s="3593"/>
      <c r="I30" s="3593"/>
      <c r="J30" s="3593"/>
      <c r="K30" s="3593"/>
      <c r="L30" s="3593"/>
      <c r="M30" s="3593"/>
      <c r="N30" s="3593"/>
      <c r="O30" s="3593"/>
      <c r="P30" s="3593"/>
      <c r="Q30" s="3593"/>
      <c r="R30" s="3604"/>
    </row>
    <row r="31" spans="1:34" ht="12" customHeight="1" thickBot="1" x14ac:dyDescent="0.3">
      <c r="B31" s="727"/>
      <c r="C31" s="728"/>
      <c r="D31" s="728"/>
      <c r="E31" s="728"/>
      <c r="F31" s="728"/>
      <c r="G31" s="728"/>
      <c r="H31" s="728"/>
      <c r="I31" s="693"/>
      <c r="J31" s="693"/>
      <c r="K31" s="693"/>
      <c r="L31" s="693"/>
      <c r="M31" s="693"/>
      <c r="O31" s="693"/>
      <c r="P31" s="693"/>
      <c r="Q31" s="693"/>
      <c r="R31" s="693" t="s">
        <v>681</v>
      </c>
    </row>
    <row r="32" spans="1:34" s="582" customFormat="1" ht="63.75" customHeight="1" thickTop="1" thickBot="1" x14ac:dyDescent="0.3">
      <c r="A32" s="3594" t="s">
        <v>826</v>
      </c>
      <c r="B32" s="3595"/>
      <c r="C32" s="643" t="s">
        <v>796</v>
      </c>
      <c r="D32" s="643" t="s">
        <v>797</v>
      </c>
      <c r="E32" s="643" t="s">
        <v>798</v>
      </c>
      <c r="F32" s="643" t="s">
        <v>799</v>
      </c>
      <c r="G32" s="643" t="s">
        <v>800</v>
      </c>
      <c r="H32" s="643" t="s">
        <v>801</v>
      </c>
      <c r="I32" s="643" t="s">
        <v>802</v>
      </c>
      <c r="J32" s="643" t="s">
        <v>803</v>
      </c>
      <c r="K32" s="643" t="s">
        <v>804</v>
      </c>
      <c r="L32" s="643" t="s">
        <v>805</v>
      </c>
      <c r="M32" s="643" t="s">
        <v>806</v>
      </c>
      <c r="N32" s="641" t="s">
        <v>807</v>
      </c>
      <c r="O32" s="696" t="s">
        <v>808</v>
      </c>
      <c r="P32" s="641" t="s">
        <v>866</v>
      </c>
      <c r="Q32" s="697" t="s">
        <v>867</v>
      </c>
      <c r="R32" s="644" t="s">
        <v>873</v>
      </c>
    </row>
    <row r="33" spans="1:21" s="737" customFormat="1" ht="16.5" customHeight="1" x14ac:dyDescent="0.25">
      <c r="A33" s="3597" t="s">
        <v>829</v>
      </c>
      <c r="B33" s="3599"/>
      <c r="C33" s="729">
        <f>C34+C42+C65</f>
        <v>1133.704</v>
      </c>
      <c r="D33" s="729">
        <f>D34+D42+D65</f>
        <v>1825.7029999999997</v>
      </c>
      <c r="E33" s="730">
        <f>E34+E42+E65</f>
        <v>1612.22</v>
      </c>
      <c r="F33" s="730">
        <f>F34+F42+F65+1</f>
        <v>1412.15</v>
      </c>
      <c r="G33" s="731">
        <f t="shared" ref="G33:O33" si="1">G34+G42+G65</f>
        <v>4009.1</v>
      </c>
      <c r="H33" s="732">
        <f t="shared" si="1"/>
        <v>6101</v>
      </c>
      <c r="I33" s="732">
        <f t="shared" si="1"/>
        <v>5549</v>
      </c>
      <c r="J33" s="732">
        <f t="shared" si="1"/>
        <v>6329</v>
      </c>
      <c r="K33" s="732">
        <f t="shared" si="1"/>
        <v>6013</v>
      </c>
      <c r="L33" s="732">
        <f t="shared" si="1"/>
        <v>5158</v>
      </c>
      <c r="M33" s="732">
        <f t="shared" si="1"/>
        <v>4402</v>
      </c>
      <c r="N33" s="733">
        <f t="shared" si="1"/>
        <v>4452</v>
      </c>
      <c r="O33" s="734">
        <f t="shared" si="1"/>
        <v>5199.6000000000004</v>
      </c>
      <c r="P33" s="733">
        <v>3937</v>
      </c>
      <c r="Q33" s="735">
        <f t="shared" ref="Q33" si="2">Q34+Q42+Q65</f>
        <v>2847.7235258499995</v>
      </c>
      <c r="R33" s="736">
        <v>374.37547604000008</v>
      </c>
    </row>
    <row r="34" spans="1:21" ht="16.5" customHeight="1" x14ac:dyDescent="0.25">
      <c r="A34" s="3597" t="s">
        <v>874</v>
      </c>
      <c r="B34" s="3598"/>
      <c r="C34" s="729">
        <v>13.042000000000002</v>
      </c>
      <c r="D34" s="729">
        <f t="shared" ref="D34:M34" si="3">D35+D40</f>
        <v>243.16899999999998</v>
      </c>
      <c r="E34" s="731">
        <f t="shared" si="3"/>
        <v>296.18</v>
      </c>
      <c r="F34" s="731">
        <f t="shared" si="3"/>
        <v>381.5</v>
      </c>
      <c r="G34" s="731">
        <f t="shared" si="3"/>
        <v>947.1</v>
      </c>
      <c r="H34" s="738">
        <f t="shared" si="3"/>
        <v>357</v>
      </c>
      <c r="I34" s="738">
        <f t="shared" si="3"/>
        <v>1397</v>
      </c>
      <c r="J34" s="738">
        <f t="shared" si="3"/>
        <v>1079</v>
      </c>
      <c r="K34" s="738">
        <f t="shared" si="3"/>
        <v>2359</v>
      </c>
      <c r="L34" s="738">
        <f t="shared" si="3"/>
        <v>914</v>
      </c>
      <c r="M34" s="738">
        <f t="shared" si="3"/>
        <v>798</v>
      </c>
      <c r="N34" s="738">
        <v>1150</v>
      </c>
      <c r="O34" s="729">
        <f t="shared" ref="O34" si="4">O35+O40</f>
        <v>1230</v>
      </c>
      <c r="P34" s="738">
        <v>974</v>
      </c>
      <c r="Q34" s="739">
        <f t="shared" ref="Q34" si="5">Q35+Q40</f>
        <v>210.4220536</v>
      </c>
      <c r="R34" s="740">
        <v>109.08413849000002</v>
      </c>
    </row>
    <row r="35" spans="1:21" ht="16.5" customHeight="1" x14ac:dyDescent="0.25">
      <c r="A35" s="3585" t="s">
        <v>831</v>
      </c>
      <c r="B35" s="3586"/>
      <c r="C35" s="741">
        <v>13.042000000000002</v>
      </c>
      <c r="D35" s="741">
        <v>148.74799999999999</v>
      </c>
      <c r="E35" s="742">
        <f>E36+E38</f>
        <v>283.47000000000003</v>
      </c>
      <c r="F35" s="742">
        <f>F36</f>
        <v>356.8</v>
      </c>
      <c r="G35" s="743">
        <v>881.1</v>
      </c>
      <c r="H35" s="744">
        <f>H36+H38+H39</f>
        <v>288</v>
      </c>
      <c r="I35" s="744">
        <f t="shared" ref="I35:J35" si="6">I36+I38+I39</f>
        <v>1327</v>
      </c>
      <c r="J35" s="744">
        <f t="shared" si="6"/>
        <v>876</v>
      </c>
      <c r="K35" s="744">
        <f>K36+K38+K39</f>
        <v>2175</v>
      </c>
      <c r="L35" s="744">
        <f>L36+L38+L39</f>
        <v>779</v>
      </c>
      <c r="M35" s="744">
        <f t="shared" ref="M35" si="7">M36+M38+M39</f>
        <v>647</v>
      </c>
      <c r="N35" s="744">
        <v>1095</v>
      </c>
      <c r="O35" s="741">
        <v>1170</v>
      </c>
      <c r="P35" s="745">
        <v>901</v>
      </c>
      <c r="Q35" s="746">
        <v>208.34748053999999</v>
      </c>
      <c r="R35" s="747">
        <v>109.08413849000002</v>
      </c>
    </row>
    <row r="36" spans="1:21" ht="16.5" customHeight="1" x14ac:dyDescent="0.25">
      <c r="A36" s="3585" t="s">
        <v>832</v>
      </c>
      <c r="B36" s="3586"/>
      <c r="C36" s="741">
        <v>13.042000000000002</v>
      </c>
      <c r="D36" s="741">
        <v>148.74799999999999</v>
      </c>
      <c r="E36" s="742">
        <v>282.3</v>
      </c>
      <c r="F36" s="742">
        <v>356.8</v>
      </c>
      <c r="G36" s="743">
        <v>94</v>
      </c>
      <c r="H36" s="745">
        <v>214</v>
      </c>
      <c r="I36" s="744">
        <v>1228</v>
      </c>
      <c r="J36" s="745">
        <v>656</v>
      </c>
      <c r="K36" s="745">
        <v>2046</v>
      </c>
      <c r="L36" s="744">
        <v>444</v>
      </c>
      <c r="M36" s="744">
        <v>478</v>
      </c>
      <c r="N36" s="744">
        <v>1074</v>
      </c>
      <c r="O36" s="741">
        <v>1167</v>
      </c>
      <c r="P36" s="745">
        <v>840</v>
      </c>
      <c r="Q36" s="746">
        <v>206.12248054</v>
      </c>
      <c r="R36" s="747">
        <v>109.08413849000002</v>
      </c>
      <c r="S36" s="728"/>
    </row>
    <row r="37" spans="1:21" ht="16.5" customHeight="1" x14ac:dyDescent="0.25">
      <c r="A37" s="3585" t="s">
        <v>835</v>
      </c>
      <c r="B37" s="3586"/>
      <c r="C37" s="741">
        <v>1.9730000000000001</v>
      </c>
      <c r="D37" s="741">
        <v>65.108999999999995</v>
      </c>
      <c r="E37" s="742">
        <v>150.26</v>
      </c>
      <c r="F37" s="742">
        <v>288.3</v>
      </c>
      <c r="G37" s="743">
        <v>10.1</v>
      </c>
      <c r="H37" s="745">
        <v>44</v>
      </c>
      <c r="I37" s="745">
        <v>184</v>
      </c>
      <c r="J37" s="745">
        <v>214</v>
      </c>
      <c r="K37" s="745">
        <v>714</v>
      </c>
      <c r="L37" s="745">
        <v>164</v>
      </c>
      <c r="M37" s="745">
        <v>223</v>
      </c>
      <c r="N37" s="745">
        <v>347</v>
      </c>
      <c r="O37" s="741">
        <v>722</v>
      </c>
      <c r="P37" s="745">
        <v>142</v>
      </c>
      <c r="Q37" s="746">
        <v>122.27628362</v>
      </c>
      <c r="R37" s="747">
        <v>73.481254210000003</v>
      </c>
    </row>
    <row r="38" spans="1:21" ht="16.5" customHeight="1" x14ac:dyDescent="0.25">
      <c r="A38" s="3585" t="s">
        <v>838</v>
      </c>
      <c r="B38" s="3586"/>
      <c r="C38" s="748">
        <v>0</v>
      </c>
      <c r="D38" s="748">
        <v>0</v>
      </c>
      <c r="E38" s="749">
        <v>1.17</v>
      </c>
      <c r="F38" s="750">
        <v>0</v>
      </c>
      <c r="G38" s="743">
        <v>787</v>
      </c>
      <c r="H38" s="745">
        <v>61</v>
      </c>
      <c r="I38" s="751">
        <v>0</v>
      </c>
      <c r="J38" s="745">
        <v>125</v>
      </c>
      <c r="K38" s="745">
        <v>128</v>
      </c>
      <c r="L38" s="745">
        <v>335</v>
      </c>
      <c r="M38" s="745">
        <v>0</v>
      </c>
      <c r="N38" s="745">
        <v>0</v>
      </c>
      <c r="O38" s="741">
        <v>2</v>
      </c>
      <c r="P38" s="745">
        <v>17</v>
      </c>
      <c r="Q38" s="752">
        <v>2.2250000000000001</v>
      </c>
      <c r="R38" s="753">
        <v>0</v>
      </c>
    </row>
    <row r="39" spans="1:21" ht="16.5" customHeight="1" x14ac:dyDescent="0.25">
      <c r="A39" s="3585" t="s">
        <v>839</v>
      </c>
      <c r="B39" s="3586"/>
      <c r="C39" s="741">
        <v>0</v>
      </c>
      <c r="D39" s="741">
        <v>0</v>
      </c>
      <c r="E39" s="750" t="s">
        <v>812</v>
      </c>
      <c r="F39" s="750" t="s">
        <v>812</v>
      </c>
      <c r="G39" s="754" t="s">
        <v>812</v>
      </c>
      <c r="H39" s="745">
        <v>13</v>
      </c>
      <c r="I39" s="745">
        <v>99</v>
      </c>
      <c r="J39" s="745">
        <v>95</v>
      </c>
      <c r="K39" s="745">
        <v>1</v>
      </c>
      <c r="L39" s="745">
        <v>0</v>
      </c>
      <c r="M39" s="745">
        <v>169</v>
      </c>
      <c r="N39" s="745">
        <v>7</v>
      </c>
      <c r="O39" s="741">
        <v>1</v>
      </c>
      <c r="P39" s="745">
        <v>44</v>
      </c>
      <c r="Q39" s="752">
        <v>0</v>
      </c>
      <c r="R39" s="753">
        <v>0</v>
      </c>
      <c r="S39" s="728"/>
    </row>
    <row r="40" spans="1:21" ht="16.5" customHeight="1" x14ac:dyDescent="0.25">
      <c r="A40" s="3585" t="s">
        <v>875</v>
      </c>
      <c r="B40" s="3586"/>
      <c r="C40" s="741">
        <v>0</v>
      </c>
      <c r="D40" s="741">
        <v>94.421000000000006</v>
      </c>
      <c r="E40" s="742">
        <f>E41</f>
        <v>12.71</v>
      </c>
      <c r="F40" s="742">
        <f>F41</f>
        <v>24.7</v>
      </c>
      <c r="G40" s="743">
        <v>66</v>
      </c>
      <c r="H40" s="745">
        <v>69</v>
      </c>
      <c r="I40" s="745">
        <v>70</v>
      </c>
      <c r="J40" s="745">
        <v>203</v>
      </c>
      <c r="K40" s="745">
        <v>184</v>
      </c>
      <c r="L40" s="745">
        <v>135</v>
      </c>
      <c r="M40" s="745">
        <v>151</v>
      </c>
      <c r="N40" s="745">
        <v>55</v>
      </c>
      <c r="O40" s="741">
        <v>60</v>
      </c>
      <c r="P40" s="745">
        <v>73</v>
      </c>
      <c r="Q40" s="746">
        <v>2.0745730600000001</v>
      </c>
      <c r="R40" s="753">
        <v>0</v>
      </c>
    </row>
    <row r="41" spans="1:21" ht="16.5" customHeight="1" x14ac:dyDescent="0.25">
      <c r="A41" s="3585" t="s">
        <v>841</v>
      </c>
      <c r="B41" s="3586"/>
      <c r="C41" s="741">
        <v>0</v>
      </c>
      <c r="D41" s="741">
        <v>94.421000000000006</v>
      </c>
      <c r="E41" s="742">
        <v>12.71</v>
      </c>
      <c r="F41" s="742">
        <v>24.7</v>
      </c>
      <c r="G41" s="743">
        <v>56</v>
      </c>
      <c r="H41" s="745">
        <v>1</v>
      </c>
      <c r="I41" s="745">
        <v>6</v>
      </c>
      <c r="J41" s="745">
        <v>108</v>
      </c>
      <c r="K41" s="745">
        <v>83</v>
      </c>
      <c r="L41" s="745">
        <v>82</v>
      </c>
      <c r="M41" s="745">
        <v>124</v>
      </c>
      <c r="N41" s="745">
        <v>24</v>
      </c>
      <c r="O41" s="741">
        <v>29</v>
      </c>
      <c r="P41" s="745">
        <v>73</v>
      </c>
      <c r="Q41" s="746">
        <v>2.0745730600000001</v>
      </c>
      <c r="R41" s="753">
        <v>0</v>
      </c>
    </row>
    <row r="42" spans="1:21" ht="16.5" customHeight="1" x14ac:dyDescent="0.25">
      <c r="A42" s="755" t="s">
        <v>876</v>
      </c>
      <c r="B42" s="618"/>
      <c r="C42" s="729">
        <f t="shared" ref="C42:M42" si="8">C43+C53</f>
        <v>1005.755</v>
      </c>
      <c r="D42" s="729">
        <f t="shared" si="8"/>
        <v>1551.723</v>
      </c>
      <c r="E42" s="730">
        <f t="shared" si="8"/>
        <v>1316.04</v>
      </c>
      <c r="F42" s="730">
        <f t="shared" si="8"/>
        <v>1029.6500000000001</v>
      </c>
      <c r="G42" s="731">
        <f t="shared" si="8"/>
        <v>3062</v>
      </c>
      <c r="H42" s="738">
        <f t="shared" si="8"/>
        <v>5659</v>
      </c>
      <c r="I42" s="738">
        <f t="shared" si="8"/>
        <v>4070</v>
      </c>
      <c r="J42" s="738">
        <f t="shared" si="8"/>
        <v>5242</v>
      </c>
      <c r="K42" s="738">
        <f t="shared" si="8"/>
        <v>3653</v>
      </c>
      <c r="L42" s="738">
        <f t="shared" si="8"/>
        <v>4240</v>
      </c>
      <c r="M42" s="738">
        <f t="shared" si="8"/>
        <v>3576</v>
      </c>
      <c r="N42" s="738">
        <v>3300</v>
      </c>
      <c r="O42" s="729">
        <f t="shared" ref="O42" si="9">O43+O53</f>
        <v>3968.6</v>
      </c>
      <c r="P42" s="738">
        <v>2963</v>
      </c>
      <c r="Q42" s="739">
        <f>Q43+Q52+Q53</f>
        <v>1637.3014722499997</v>
      </c>
      <c r="R42" s="740">
        <v>265.29133755000004</v>
      </c>
    </row>
    <row r="43" spans="1:21" ht="16.5" customHeight="1" x14ac:dyDescent="0.25">
      <c r="A43" s="3585" t="s">
        <v>843</v>
      </c>
      <c r="B43" s="3586"/>
      <c r="C43" s="741">
        <f t="shared" ref="C43:J43" si="10">C44+C45+C46+C47+C48+C49+C50+C51</f>
        <v>862.04899999999998</v>
      </c>
      <c r="D43" s="741">
        <f t="shared" si="10"/>
        <v>1186.0229999999999</v>
      </c>
      <c r="E43" s="742">
        <f t="shared" si="10"/>
        <v>589.54000000000008</v>
      </c>
      <c r="F43" s="742">
        <f t="shared" si="10"/>
        <v>669.3</v>
      </c>
      <c r="G43" s="743">
        <f t="shared" si="10"/>
        <v>1288.0000000000002</v>
      </c>
      <c r="H43" s="744">
        <f t="shared" si="10"/>
        <v>4428</v>
      </c>
      <c r="I43" s="744">
        <f t="shared" si="10"/>
        <v>3044</v>
      </c>
      <c r="J43" s="744">
        <f t="shared" si="10"/>
        <v>4444</v>
      </c>
      <c r="K43" s="744">
        <f>K44+K45+K46+K47+K48+K49+K50+K51</f>
        <v>3023</v>
      </c>
      <c r="L43" s="744">
        <f>L44+L45+L46+L47+L48+L49+L50+L51</f>
        <v>3940</v>
      </c>
      <c r="M43" s="744">
        <f t="shared" ref="M43" si="11">M44+M45+M46+M47+M48+M49+M50+M51</f>
        <v>3077</v>
      </c>
      <c r="N43" s="744">
        <v>2288</v>
      </c>
      <c r="O43" s="756">
        <f>O44+O45+O46+O47+O48+O49+O50+O51</f>
        <v>2158.6</v>
      </c>
      <c r="P43" s="744">
        <v>1776</v>
      </c>
      <c r="Q43" s="746">
        <v>1270.1822655799997</v>
      </c>
      <c r="R43" s="747">
        <v>105.17542325000001</v>
      </c>
    </row>
    <row r="44" spans="1:21" ht="16.5" customHeight="1" x14ac:dyDescent="0.25">
      <c r="A44" s="664" t="s">
        <v>877</v>
      </c>
      <c r="B44" s="656"/>
      <c r="C44" s="741">
        <v>0</v>
      </c>
      <c r="D44" s="741">
        <v>0</v>
      </c>
      <c r="E44" s="742">
        <v>4.47</v>
      </c>
      <c r="F44" s="757">
        <v>0</v>
      </c>
      <c r="G44" s="758">
        <v>0</v>
      </c>
      <c r="H44" s="759">
        <v>0</v>
      </c>
      <c r="I44" s="745">
        <v>4</v>
      </c>
      <c r="J44" s="745">
        <v>1</v>
      </c>
      <c r="K44" s="745">
        <v>0</v>
      </c>
      <c r="L44" s="745">
        <v>0</v>
      </c>
      <c r="M44" s="745">
        <v>0</v>
      </c>
      <c r="N44" s="745">
        <v>0</v>
      </c>
      <c r="O44" s="741">
        <v>0</v>
      </c>
      <c r="P44" s="745">
        <v>8</v>
      </c>
      <c r="Q44" s="752">
        <v>0</v>
      </c>
      <c r="R44" s="753">
        <v>0</v>
      </c>
    </row>
    <row r="45" spans="1:21" ht="16.5" customHeight="1" x14ac:dyDescent="0.25">
      <c r="A45" s="664" t="s">
        <v>878</v>
      </c>
      <c r="B45" s="656"/>
      <c r="C45" s="741">
        <v>0</v>
      </c>
      <c r="D45" s="741">
        <v>0</v>
      </c>
      <c r="E45" s="757">
        <v>0</v>
      </c>
      <c r="F45" s="757">
        <v>0</v>
      </c>
      <c r="G45" s="758">
        <v>0</v>
      </c>
      <c r="H45" s="745">
        <v>2</v>
      </c>
      <c r="I45" s="745">
        <v>6</v>
      </c>
      <c r="J45" s="745">
        <v>498</v>
      </c>
      <c r="K45" s="745">
        <v>344</v>
      </c>
      <c r="L45" s="745">
        <v>733</v>
      </c>
      <c r="M45" s="745">
        <v>211</v>
      </c>
      <c r="N45" s="744">
        <v>1039</v>
      </c>
      <c r="O45" s="756">
        <v>1247</v>
      </c>
      <c r="P45" s="744">
        <v>51</v>
      </c>
      <c r="Q45" s="746">
        <v>0.55384034999999998</v>
      </c>
      <c r="R45" s="753">
        <v>0</v>
      </c>
    </row>
    <row r="46" spans="1:21" ht="16.5" customHeight="1" x14ac:dyDescent="0.25">
      <c r="A46" s="664" t="s">
        <v>879</v>
      </c>
      <c r="B46" s="656"/>
      <c r="C46" s="741">
        <v>291.45299999999997</v>
      </c>
      <c r="D46" s="741">
        <v>267.36399999999998</v>
      </c>
      <c r="E46" s="742">
        <v>234.77</v>
      </c>
      <c r="F46" s="742">
        <v>95</v>
      </c>
      <c r="G46" s="743">
        <v>71.3</v>
      </c>
      <c r="H46" s="744">
        <v>1184</v>
      </c>
      <c r="I46" s="744">
        <v>1145</v>
      </c>
      <c r="J46" s="745">
        <v>897</v>
      </c>
      <c r="K46" s="745">
        <v>483</v>
      </c>
      <c r="L46" s="745">
        <v>235</v>
      </c>
      <c r="M46" s="745">
        <v>547</v>
      </c>
      <c r="N46" s="745">
        <v>385</v>
      </c>
      <c r="O46" s="741">
        <v>467</v>
      </c>
      <c r="P46" s="745">
        <v>268</v>
      </c>
      <c r="Q46" s="746">
        <v>54.257974040000001</v>
      </c>
      <c r="R46" s="747">
        <v>28.14</v>
      </c>
      <c r="S46" s="728"/>
      <c r="T46" s="728"/>
      <c r="U46" s="728"/>
    </row>
    <row r="47" spans="1:21" ht="16.5" customHeight="1" x14ac:dyDescent="0.25">
      <c r="A47" s="664" t="s">
        <v>880</v>
      </c>
      <c r="B47" s="656"/>
      <c r="C47" s="741">
        <v>269.738</v>
      </c>
      <c r="D47" s="741">
        <v>146.17500000000001</v>
      </c>
      <c r="E47" s="742">
        <v>9.6</v>
      </c>
      <c r="F47" s="742">
        <v>9</v>
      </c>
      <c r="G47" s="743">
        <v>9</v>
      </c>
      <c r="H47" s="745">
        <v>672</v>
      </c>
      <c r="I47" s="745">
        <v>92</v>
      </c>
      <c r="J47" s="745">
        <v>16</v>
      </c>
      <c r="K47" s="745">
        <v>32</v>
      </c>
      <c r="L47" s="745">
        <v>666</v>
      </c>
      <c r="M47" s="745">
        <v>0</v>
      </c>
      <c r="N47" s="745">
        <v>202</v>
      </c>
      <c r="O47" s="741">
        <v>25</v>
      </c>
      <c r="P47" s="745">
        <v>17</v>
      </c>
      <c r="Q47" s="752">
        <v>56.238</v>
      </c>
      <c r="R47" s="753">
        <v>0</v>
      </c>
    </row>
    <row r="48" spans="1:21" ht="16.5" customHeight="1" x14ac:dyDescent="0.25">
      <c r="A48" s="664" t="s">
        <v>844</v>
      </c>
      <c r="B48" s="656"/>
      <c r="C48" s="741">
        <v>5.508</v>
      </c>
      <c r="D48" s="741">
        <v>127.434</v>
      </c>
      <c r="E48" s="742">
        <v>139.93</v>
      </c>
      <c r="F48" s="742">
        <v>86</v>
      </c>
      <c r="G48" s="743">
        <v>98.1</v>
      </c>
      <c r="H48" s="745">
        <v>382</v>
      </c>
      <c r="I48" s="745">
        <v>54</v>
      </c>
      <c r="J48" s="745">
        <v>72</v>
      </c>
      <c r="K48" s="745">
        <v>132</v>
      </c>
      <c r="L48" s="745">
        <v>47</v>
      </c>
      <c r="M48" s="745">
        <v>850</v>
      </c>
      <c r="N48" s="745">
        <v>92</v>
      </c>
      <c r="O48" s="741">
        <v>79</v>
      </c>
      <c r="P48" s="745">
        <v>403</v>
      </c>
      <c r="Q48" s="752">
        <v>0</v>
      </c>
      <c r="R48" s="753">
        <v>0</v>
      </c>
    </row>
    <row r="49" spans="1:19" ht="16.5" customHeight="1" x14ac:dyDescent="0.25">
      <c r="A49" s="664" t="s">
        <v>881</v>
      </c>
      <c r="B49" s="656"/>
      <c r="C49" s="741">
        <v>187.185</v>
      </c>
      <c r="D49" s="741">
        <v>175.42099999999999</v>
      </c>
      <c r="E49" s="742">
        <v>166.91</v>
      </c>
      <c r="F49" s="742">
        <v>209.9</v>
      </c>
      <c r="G49" s="743">
        <v>109</v>
      </c>
      <c r="H49" s="745">
        <v>77</v>
      </c>
      <c r="I49" s="745">
        <v>181</v>
      </c>
      <c r="J49" s="745">
        <v>157</v>
      </c>
      <c r="K49" s="745">
        <v>184</v>
      </c>
      <c r="L49" s="745">
        <v>709</v>
      </c>
      <c r="M49" s="745">
        <v>172</v>
      </c>
      <c r="N49" s="745">
        <v>285</v>
      </c>
      <c r="O49" s="741">
        <v>38</v>
      </c>
      <c r="P49" s="745">
        <v>710</v>
      </c>
      <c r="Q49" s="746">
        <v>915.70288277999998</v>
      </c>
      <c r="R49" s="747">
        <v>72.796381150000002</v>
      </c>
    </row>
    <row r="50" spans="1:19" ht="16.5" customHeight="1" x14ac:dyDescent="0.25">
      <c r="A50" s="664" t="s">
        <v>845</v>
      </c>
      <c r="B50" s="656"/>
      <c r="C50" s="741">
        <v>13.68</v>
      </c>
      <c r="D50" s="741">
        <v>35.116</v>
      </c>
      <c r="E50" s="742">
        <v>20.440000000000001</v>
      </c>
      <c r="F50" s="742">
        <v>70.400000000000006</v>
      </c>
      <c r="G50" s="743">
        <v>325.3</v>
      </c>
      <c r="H50" s="745">
        <v>79</v>
      </c>
      <c r="I50" s="745">
        <v>96</v>
      </c>
      <c r="J50" s="745">
        <v>47</v>
      </c>
      <c r="K50" s="745">
        <v>50</v>
      </c>
      <c r="L50" s="745">
        <v>79</v>
      </c>
      <c r="M50" s="745">
        <v>241</v>
      </c>
      <c r="N50" s="745">
        <v>95</v>
      </c>
      <c r="O50" s="741">
        <v>29.2</v>
      </c>
      <c r="P50" s="745">
        <v>110</v>
      </c>
      <c r="Q50" s="746">
        <v>32.756844999999998</v>
      </c>
      <c r="R50" s="747">
        <v>0.98560000000000003</v>
      </c>
      <c r="S50" s="728"/>
    </row>
    <row r="51" spans="1:19" ht="16.5" customHeight="1" x14ac:dyDescent="0.25">
      <c r="A51" s="664" t="s">
        <v>846</v>
      </c>
      <c r="B51" s="656"/>
      <c r="C51" s="741">
        <v>94.485000000000014</v>
      </c>
      <c r="D51" s="741">
        <v>434.51299999999998</v>
      </c>
      <c r="E51" s="742">
        <v>13.420000000000041</v>
      </c>
      <c r="F51" s="742">
        <v>198.99999999999997</v>
      </c>
      <c r="G51" s="743">
        <v>675.30000000000018</v>
      </c>
      <c r="H51" s="744">
        <v>2032</v>
      </c>
      <c r="I51" s="744">
        <v>1466</v>
      </c>
      <c r="J51" s="744">
        <v>2756</v>
      </c>
      <c r="K51" s="744">
        <v>1798</v>
      </c>
      <c r="L51" s="744">
        <v>1471</v>
      </c>
      <c r="M51" s="744">
        <v>1056</v>
      </c>
      <c r="N51" s="744">
        <v>190</v>
      </c>
      <c r="O51" s="741">
        <v>273.39999999999998</v>
      </c>
      <c r="P51" s="745">
        <v>209</v>
      </c>
      <c r="Q51" s="746">
        <v>210.67272341</v>
      </c>
      <c r="R51" s="747">
        <v>3.2534421</v>
      </c>
    </row>
    <row r="52" spans="1:19" ht="16.5" customHeight="1" x14ac:dyDescent="0.25">
      <c r="A52" s="3585" t="s">
        <v>882</v>
      </c>
      <c r="B52" s="3586"/>
      <c r="C52" s="741"/>
      <c r="D52" s="741"/>
      <c r="E52" s="743"/>
      <c r="F52" s="743"/>
      <c r="G52" s="743"/>
      <c r="H52" s="759">
        <v>0</v>
      </c>
      <c r="I52" s="759">
        <v>0</v>
      </c>
      <c r="J52" s="759">
        <v>0</v>
      </c>
      <c r="K52" s="759">
        <v>0</v>
      </c>
      <c r="L52" s="759">
        <v>0</v>
      </c>
      <c r="M52" s="741">
        <v>0</v>
      </c>
      <c r="N52" s="741">
        <v>0</v>
      </c>
      <c r="O52" s="741">
        <v>0</v>
      </c>
      <c r="P52" s="745">
        <v>65</v>
      </c>
      <c r="Q52" s="752">
        <v>0</v>
      </c>
      <c r="R52" s="753">
        <v>0</v>
      </c>
    </row>
    <row r="53" spans="1:19" ht="16.5" customHeight="1" x14ac:dyDescent="0.25">
      <c r="A53" s="760" t="s">
        <v>883</v>
      </c>
      <c r="B53" s="618"/>
      <c r="C53" s="741">
        <v>143.70599999999999</v>
      </c>
      <c r="D53" s="741">
        <f t="shared" ref="D53:M53" si="12">D54+D64</f>
        <v>365.7</v>
      </c>
      <c r="E53" s="743">
        <f t="shared" si="12"/>
        <v>726.5</v>
      </c>
      <c r="F53" s="743">
        <f t="shared" si="12"/>
        <v>360.35</v>
      </c>
      <c r="G53" s="743">
        <f t="shared" si="12"/>
        <v>1774</v>
      </c>
      <c r="H53" s="744">
        <f t="shared" si="12"/>
        <v>1231</v>
      </c>
      <c r="I53" s="744">
        <f t="shared" si="12"/>
        <v>1026</v>
      </c>
      <c r="J53" s="745">
        <f t="shared" si="12"/>
        <v>798</v>
      </c>
      <c r="K53" s="745">
        <f t="shared" si="12"/>
        <v>630</v>
      </c>
      <c r="L53" s="745">
        <f t="shared" si="12"/>
        <v>300</v>
      </c>
      <c r="M53" s="745">
        <f t="shared" si="12"/>
        <v>499</v>
      </c>
      <c r="N53" s="745">
        <v>1012</v>
      </c>
      <c r="O53" s="741">
        <f t="shared" ref="O53" si="13">O54+O64</f>
        <v>1810</v>
      </c>
      <c r="P53" s="744">
        <v>1122</v>
      </c>
      <c r="Q53" s="752">
        <v>367.1192066700001</v>
      </c>
      <c r="R53" s="753">
        <v>160.11591430000001</v>
      </c>
    </row>
    <row r="54" spans="1:19" ht="16.5" customHeight="1" x14ac:dyDescent="0.25">
      <c r="A54" s="760" t="s">
        <v>884</v>
      </c>
      <c r="B54" s="618"/>
      <c r="C54" s="741">
        <f>134.39</f>
        <v>134.38999999999999</v>
      </c>
      <c r="D54" s="741">
        <v>331</v>
      </c>
      <c r="E54" s="743">
        <v>723</v>
      </c>
      <c r="F54" s="743">
        <v>349</v>
      </c>
      <c r="G54" s="743">
        <v>1774</v>
      </c>
      <c r="H54" s="744">
        <f>H55+H57</f>
        <v>1014</v>
      </c>
      <c r="I54" s="745">
        <f>I55+I57</f>
        <v>982</v>
      </c>
      <c r="J54" s="745">
        <f>J55+J57</f>
        <v>576</v>
      </c>
      <c r="K54" s="745">
        <f>K55+K57</f>
        <v>565</v>
      </c>
      <c r="L54" s="745">
        <f>L55+L57</f>
        <v>278</v>
      </c>
      <c r="M54" s="745">
        <f t="shared" ref="M54" si="14">M55+M57</f>
        <v>499</v>
      </c>
      <c r="N54" s="745">
        <v>983</v>
      </c>
      <c r="O54" s="741">
        <f t="shared" ref="O54" si="15">O55+O57</f>
        <v>1810</v>
      </c>
      <c r="P54" s="744">
        <v>1121</v>
      </c>
      <c r="Q54" s="746">
        <v>347.8430855900001</v>
      </c>
      <c r="R54" s="747">
        <v>160.11591430000001</v>
      </c>
    </row>
    <row r="55" spans="1:19" ht="16.5" customHeight="1" x14ac:dyDescent="0.25">
      <c r="A55" s="3585" t="s">
        <v>852</v>
      </c>
      <c r="B55" s="3586"/>
      <c r="C55" s="741">
        <v>0</v>
      </c>
      <c r="D55" s="741">
        <v>0</v>
      </c>
      <c r="E55" s="750">
        <v>0</v>
      </c>
      <c r="F55" s="750">
        <v>0</v>
      </c>
      <c r="G55" s="754">
        <v>0</v>
      </c>
      <c r="H55" s="745">
        <v>46</v>
      </c>
      <c r="I55" s="702">
        <v>0</v>
      </c>
      <c r="J55" s="745">
        <v>175</v>
      </c>
      <c r="K55" s="745">
        <v>195</v>
      </c>
      <c r="L55" s="745">
        <v>95</v>
      </c>
      <c r="M55" s="745">
        <v>12</v>
      </c>
      <c r="N55" s="745">
        <v>25</v>
      </c>
      <c r="O55" s="741">
        <v>4</v>
      </c>
      <c r="P55" s="744">
        <v>20</v>
      </c>
      <c r="Q55" s="746">
        <v>52.911786750000012</v>
      </c>
      <c r="R55" s="747">
        <v>13.4294963</v>
      </c>
    </row>
    <row r="56" spans="1:19" ht="16.5" customHeight="1" x14ac:dyDescent="0.25">
      <c r="A56" s="3585" t="s">
        <v>853</v>
      </c>
      <c r="B56" s="3586"/>
      <c r="C56" s="741">
        <v>0</v>
      </c>
      <c r="D56" s="741">
        <v>0</v>
      </c>
      <c r="E56" s="750">
        <v>0</v>
      </c>
      <c r="F56" s="750">
        <v>0</v>
      </c>
      <c r="G56" s="754">
        <v>0</v>
      </c>
      <c r="H56" s="745">
        <v>46</v>
      </c>
      <c r="I56" s="702">
        <v>0</v>
      </c>
      <c r="J56" s="745">
        <v>174</v>
      </c>
      <c r="K56" s="745">
        <v>194</v>
      </c>
      <c r="L56" s="745">
        <v>68</v>
      </c>
      <c r="M56" s="745">
        <v>12</v>
      </c>
      <c r="N56" s="745">
        <v>25</v>
      </c>
      <c r="O56" s="741">
        <v>4</v>
      </c>
      <c r="P56" s="744">
        <v>20</v>
      </c>
      <c r="Q56" s="746">
        <v>52.911786750000012</v>
      </c>
      <c r="R56" s="747">
        <v>13.4294963</v>
      </c>
      <c r="S56" s="728"/>
    </row>
    <row r="57" spans="1:19" ht="16.5" customHeight="1" x14ac:dyDescent="0.25">
      <c r="A57" s="3585" t="s">
        <v>854</v>
      </c>
      <c r="B57" s="3586"/>
      <c r="C57" s="741">
        <f t="shared" ref="C57:K57" si="16">C58+C61</f>
        <v>2</v>
      </c>
      <c r="D57" s="741">
        <f t="shared" si="16"/>
        <v>30.9</v>
      </c>
      <c r="E57" s="742">
        <f t="shared" si="16"/>
        <v>45.099999999999994</v>
      </c>
      <c r="F57" s="742">
        <f t="shared" si="16"/>
        <v>12</v>
      </c>
      <c r="G57" s="743">
        <f t="shared" si="16"/>
        <v>1702.8</v>
      </c>
      <c r="H57" s="745">
        <f t="shared" si="16"/>
        <v>968</v>
      </c>
      <c r="I57" s="745">
        <f t="shared" si="16"/>
        <v>982</v>
      </c>
      <c r="J57" s="745">
        <f t="shared" si="16"/>
        <v>401</v>
      </c>
      <c r="K57" s="745">
        <f t="shared" si="16"/>
        <v>370</v>
      </c>
      <c r="L57" s="745">
        <f>L58+L61</f>
        <v>183</v>
      </c>
      <c r="M57" s="745">
        <f t="shared" ref="M57" si="17">M58+M61</f>
        <v>487</v>
      </c>
      <c r="N57" s="745">
        <v>958</v>
      </c>
      <c r="O57" s="741">
        <f t="shared" ref="O57" si="18">O58+O61</f>
        <v>1806</v>
      </c>
      <c r="P57" s="744">
        <v>1101</v>
      </c>
      <c r="Q57" s="746">
        <v>294.93129884000007</v>
      </c>
      <c r="R57" s="747">
        <v>146.686418</v>
      </c>
    </row>
    <row r="58" spans="1:19" ht="16.5" customHeight="1" x14ac:dyDescent="0.25">
      <c r="A58" s="3585" t="s">
        <v>855</v>
      </c>
      <c r="B58" s="3586"/>
      <c r="C58" s="761">
        <v>2</v>
      </c>
      <c r="D58" s="761">
        <f>D59</f>
        <v>30.9</v>
      </c>
      <c r="E58" s="762">
        <f>E59</f>
        <v>27.4</v>
      </c>
      <c r="F58" s="762">
        <f>F59</f>
        <v>12</v>
      </c>
      <c r="G58" s="762">
        <f>G59</f>
        <v>1027</v>
      </c>
      <c r="H58" s="745">
        <f>H59+H60</f>
        <v>717</v>
      </c>
      <c r="I58" s="745">
        <f>I59+I60</f>
        <v>574</v>
      </c>
      <c r="J58" s="745">
        <f>J59+J60</f>
        <v>360</v>
      </c>
      <c r="K58" s="745">
        <f>K59+K60</f>
        <v>171</v>
      </c>
      <c r="L58" s="745">
        <f>L59+L60</f>
        <v>183</v>
      </c>
      <c r="M58" s="745">
        <f t="shared" ref="M58" si="19">M59+M60</f>
        <v>447</v>
      </c>
      <c r="N58" s="745">
        <v>456</v>
      </c>
      <c r="O58" s="741">
        <f t="shared" ref="O58" si="20">O59+O60</f>
        <v>1767</v>
      </c>
      <c r="P58" s="744">
        <v>1036</v>
      </c>
      <c r="Q58" s="746">
        <v>294.63129884000006</v>
      </c>
      <c r="R58" s="747">
        <v>145.82961800000001</v>
      </c>
    </row>
    <row r="59" spans="1:19" ht="16.5" customHeight="1" x14ac:dyDescent="0.25">
      <c r="A59" s="674"/>
      <c r="B59" s="675" t="s">
        <v>856</v>
      </c>
      <c r="C59" s="741">
        <v>0</v>
      </c>
      <c r="D59" s="741">
        <v>30.9</v>
      </c>
      <c r="E59" s="742">
        <v>27.4</v>
      </c>
      <c r="F59" s="742">
        <v>12</v>
      </c>
      <c r="G59" s="743">
        <v>1027</v>
      </c>
      <c r="H59" s="745">
        <v>61</v>
      </c>
      <c r="I59" s="745">
        <v>308</v>
      </c>
      <c r="J59" s="763">
        <v>21</v>
      </c>
      <c r="K59" s="763">
        <v>0</v>
      </c>
      <c r="L59" s="702">
        <v>29</v>
      </c>
      <c r="M59" s="702">
        <v>6</v>
      </c>
      <c r="N59" s="702">
        <v>63</v>
      </c>
      <c r="O59" s="741">
        <v>0</v>
      </c>
      <c r="P59" s="744">
        <v>550</v>
      </c>
      <c r="Q59" s="752">
        <v>1.7601150000000001</v>
      </c>
      <c r="R59" s="753">
        <v>0.66305000000000003</v>
      </c>
    </row>
    <row r="60" spans="1:19" ht="16.5" customHeight="1" x14ac:dyDescent="0.25">
      <c r="A60" s="674"/>
      <c r="B60" s="675" t="s">
        <v>56</v>
      </c>
      <c r="C60" s="741">
        <v>0</v>
      </c>
      <c r="D60" s="741">
        <v>0</v>
      </c>
      <c r="E60" s="750">
        <v>0</v>
      </c>
      <c r="F60" s="750">
        <v>0</v>
      </c>
      <c r="G60" s="754">
        <v>0</v>
      </c>
      <c r="H60" s="745">
        <v>656</v>
      </c>
      <c r="I60" s="745">
        <v>266</v>
      </c>
      <c r="J60" s="745">
        <v>339</v>
      </c>
      <c r="K60" s="745">
        <v>171</v>
      </c>
      <c r="L60" s="745">
        <v>154</v>
      </c>
      <c r="M60" s="745">
        <v>441</v>
      </c>
      <c r="N60" s="745">
        <v>393</v>
      </c>
      <c r="O60" s="741">
        <v>1767</v>
      </c>
      <c r="P60" s="744">
        <v>486</v>
      </c>
      <c r="Q60" s="746">
        <v>292.87118384000007</v>
      </c>
      <c r="R60" s="747">
        <v>145.16656800000001</v>
      </c>
    </row>
    <row r="61" spans="1:19" ht="16.5" customHeight="1" x14ac:dyDescent="0.25">
      <c r="A61" s="3585" t="s">
        <v>857</v>
      </c>
      <c r="B61" s="3586"/>
      <c r="C61" s="741">
        <v>0</v>
      </c>
      <c r="D61" s="741">
        <v>0</v>
      </c>
      <c r="E61" s="742">
        <f>E62+E63</f>
        <v>17.7</v>
      </c>
      <c r="F61" s="750">
        <v>0</v>
      </c>
      <c r="G61" s="743">
        <f>G62+G63</f>
        <v>675.8</v>
      </c>
      <c r="H61" s="745">
        <f>H62+H63</f>
        <v>251</v>
      </c>
      <c r="I61" s="745">
        <f>I62+I63</f>
        <v>408</v>
      </c>
      <c r="J61" s="745">
        <v>41</v>
      </c>
      <c r="K61" s="745">
        <f>K62+K63</f>
        <v>199</v>
      </c>
      <c r="L61" s="745">
        <f>L62+L63</f>
        <v>0</v>
      </c>
      <c r="M61" s="745">
        <f t="shared" ref="M61" si="21">M62+M63</f>
        <v>40</v>
      </c>
      <c r="N61" s="745">
        <v>502</v>
      </c>
      <c r="O61" s="741">
        <f t="shared" ref="O61" si="22">O62+O63</f>
        <v>39</v>
      </c>
      <c r="P61" s="744">
        <v>65</v>
      </c>
      <c r="Q61" s="752">
        <v>0.3</v>
      </c>
      <c r="R61" s="753">
        <v>0.85680000000000001</v>
      </c>
    </row>
    <row r="62" spans="1:19" ht="16.5" customHeight="1" x14ac:dyDescent="0.25">
      <c r="A62" s="676"/>
      <c r="B62" s="675" t="s">
        <v>858</v>
      </c>
      <c r="C62" s="741">
        <v>0</v>
      </c>
      <c r="D62" s="741">
        <v>0</v>
      </c>
      <c r="E62" s="750">
        <v>0</v>
      </c>
      <c r="F62" s="750">
        <v>0</v>
      </c>
      <c r="G62" s="754">
        <v>0</v>
      </c>
      <c r="H62" s="764">
        <v>0</v>
      </c>
      <c r="I62" s="745">
        <v>2</v>
      </c>
      <c r="J62" s="745">
        <v>6</v>
      </c>
      <c r="K62" s="745">
        <v>41</v>
      </c>
      <c r="L62" s="745">
        <v>0</v>
      </c>
      <c r="M62" s="745">
        <v>18</v>
      </c>
      <c r="N62" s="745">
        <v>83</v>
      </c>
      <c r="O62" s="741">
        <v>0</v>
      </c>
      <c r="P62" s="745">
        <v>0</v>
      </c>
      <c r="Q62" s="752">
        <v>0</v>
      </c>
      <c r="R62" s="753">
        <v>0</v>
      </c>
    </row>
    <row r="63" spans="1:19" ht="16.5" customHeight="1" x14ac:dyDescent="0.25">
      <c r="A63" s="676"/>
      <c r="B63" s="675" t="s">
        <v>859</v>
      </c>
      <c r="C63" s="741">
        <v>0</v>
      </c>
      <c r="D63" s="741">
        <v>0</v>
      </c>
      <c r="E63" s="742">
        <f>1.7+16</f>
        <v>17.7</v>
      </c>
      <c r="F63" s="750">
        <v>0</v>
      </c>
      <c r="G63" s="743">
        <f>23+36+616.8</f>
        <v>675.8</v>
      </c>
      <c r="H63" s="745">
        <v>251</v>
      </c>
      <c r="I63" s="745">
        <v>406</v>
      </c>
      <c r="J63" s="745">
        <v>35</v>
      </c>
      <c r="K63" s="745">
        <v>158</v>
      </c>
      <c r="L63" s="745">
        <v>0</v>
      </c>
      <c r="M63" s="745">
        <v>22</v>
      </c>
      <c r="N63" s="745">
        <v>419</v>
      </c>
      <c r="O63" s="741">
        <v>39</v>
      </c>
      <c r="P63" s="744">
        <v>65</v>
      </c>
      <c r="Q63" s="752">
        <v>0.3</v>
      </c>
      <c r="R63" s="753">
        <v>0.85680000000000001</v>
      </c>
    </row>
    <row r="64" spans="1:19" ht="16.5" customHeight="1" x14ac:dyDescent="0.25">
      <c r="A64" s="3585" t="s">
        <v>860</v>
      </c>
      <c r="B64" s="3586"/>
      <c r="C64" s="741">
        <v>0</v>
      </c>
      <c r="D64" s="741">
        <v>34.700000000000003</v>
      </c>
      <c r="E64" s="743">
        <v>3.5</v>
      </c>
      <c r="F64" s="743">
        <v>11.35</v>
      </c>
      <c r="G64" s="754">
        <v>0</v>
      </c>
      <c r="H64" s="745">
        <v>217</v>
      </c>
      <c r="I64" s="745">
        <v>44</v>
      </c>
      <c r="J64" s="745">
        <v>222</v>
      </c>
      <c r="K64" s="745">
        <v>65</v>
      </c>
      <c r="L64" s="745">
        <v>22</v>
      </c>
      <c r="M64" s="745">
        <v>0</v>
      </c>
      <c r="N64" s="745">
        <v>29</v>
      </c>
      <c r="O64" s="741">
        <v>0</v>
      </c>
      <c r="P64" s="745">
        <v>1.4</v>
      </c>
      <c r="Q64" s="746">
        <v>19.276121079999999</v>
      </c>
      <c r="R64" s="753">
        <v>0</v>
      </c>
    </row>
    <row r="65" spans="1:18" ht="16.5" customHeight="1" thickBot="1" x14ac:dyDescent="0.3">
      <c r="A65" s="765" t="s">
        <v>885</v>
      </c>
      <c r="B65" s="766"/>
      <c r="C65" s="767">
        <v>114.907</v>
      </c>
      <c r="D65" s="767">
        <v>30.811</v>
      </c>
      <c r="E65" s="768">
        <v>0</v>
      </c>
      <c r="F65" s="768">
        <v>0</v>
      </c>
      <c r="G65" s="769">
        <v>0</v>
      </c>
      <c r="H65" s="770">
        <v>85</v>
      </c>
      <c r="I65" s="770">
        <v>82</v>
      </c>
      <c r="J65" s="770">
        <v>8</v>
      </c>
      <c r="K65" s="770">
        <v>1</v>
      </c>
      <c r="L65" s="770">
        <v>4</v>
      </c>
      <c r="M65" s="745">
        <v>28</v>
      </c>
      <c r="N65" s="745">
        <v>2</v>
      </c>
      <c r="O65" s="741">
        <v>1</v>
      </c>
      <c r="P65" s="771">
        <v>0</v>
      </c>
      <c r="Q65" s="772">
        <v>1000</v>
      </c>
      <c r="R65" s="753">
        <v>0</v>
      </c>
    </row>
    <row r="66" spans="1:18" s="637" customFormat="1" ht="15.75" customHeight="1" thickTop="1" x14ac:dyDescent="0.25">
      <c r="A66" s="3596" t="s">
        <v>862</v>
      </c>
      <c r="B66" s="3596"/>
      <c r="C66" s="3596"/>
      <c r="D66" s="3596"/>
      <c r="E66" s="3596"/>
      <c r="F66" s="3596"/>
      <c r="G66" s="3596"/>
      <c r="H66" s="3596"/>
      <c r="I66" s="3596"/>
      <c r="J66" s="3596"/>
      <c r="K66" s="3596"/>
      <c r="L66" s="3596"/>
      <c r="M66" s="3596"/>
      <c r="N66" s="3596"/>
      <c r="O66" s="3596"/>
      <c r="P66" s="3596"/>
      <c r="Q66" s="3596"/>
      <c r="R66" s="3596"/>
    </row>
    <row r="67" spans="1:18" s="637" customFormat="1" ht="15.75" x14ac:dyDescent="0.25">
      <c r="A67" s="3583" t="s">
        <v>886</v>
      </c>
      <c r="B67" s="3583"/>
      <c r="C67" s="3583"/>
      <c r="D67" s="3583"/>
      <c r="E67" s="3583"/>
      <c r="F67" s="3583"/>
      <c r="G67" s="3583"/>
      <c r="H67" s="3583"/>
      <c r="I67" s="3583"/>
      <c r="J67" s="3583"/>
      <c r="K67" s="3583"/>
      <c r="L67" s="3583"/>
      <c r="M67" s="3583"/>
      <c r="N67" s="3583"/>
      <c r="O67" s="3583"/>
      <c r="P67" s="3583"/>
      <c r="Q67" s="3583"/>
    </row>
    <row r="68" spans="1:18" s="637" customFormat="1" ht="15.75" customHeight="1" x14ac:dyDescent="0.25">
      <c r="A68" s="3583" t="s">
        <v>822</v>
      </c>
      <c r="B68" s="3583"/>
      <c r="C68" s="3583"/>
      <c r="D68" s="3583"/>
      <c r="E68" s="3583"/>
      <c r="F68" s="3583"/>
      <c r="G68" s="3583"/>
      <c r="H68" s="3583"/>
      <c r="I68" s="3583"/>
      <c r="J68" s="3583"/>
      <c r="K68" s="3583"/>
      <c r="L68" s="3583"/>
      <c r="M68" s="3583"/>
      <c r="N68" s="3583"/>
      <c r="O68" s="3583"/>
      <c r="P68" s="3583"/>
      <c r="Q68" s="3583"/>
    </row>
    <row r="69" spans="1:18" s="637" customFormat="1" ht="15.75" x14ac:dyDescent="0.25">
      <c r="A69" s="3583" t="s">
        <v>863</v>
      </c>
      <c r="B69" s="3583"/>
      <c r="C69" s="3583"/>
      <c r="D69" s="3583"/>
      <c r="E69" s="3583"/>
      <c r="F69" s="3583"/>
      <c r="G69" s="3583"/>
      <c r="H69" s="3583"/>
      <c r="I69" s="3583"/>
      <c r="J69" s="3583"/>
      <c r="K69" s="3583"/>
      <c r="L69" s="3583"/>
      <c r="M69" s="3583"/>
      <c r="N69" s="3583"/>
      <c r="O69" s="3583"/>
      <c r="P69" s="3583"/>
      <c r="Q69" s="3583"/>
    </row>
    <row r="70" spans="1:18" s="637" customFormat="1" ht="14.25" x14ac:dyDescent="0.25">
      <c r="A70" s="3579" t="s">
        <v>598</v>
      </c>
      <c r="B70" s="3579"/>
      <c r="C70" s="3579"/>
      <c r="D70" s="3579"/>
      <c r="E70" s="3579"/>
      <c r="F70" s="3579"/>
      <c r="G70" s="3579"/>
      <c r="H70" s="3579"/>
      <c r="I70" s="3579"/>
      <c r="J70" s="3579"/>
      <c r="K70" s="3579"/>
      <c r="L70" s="3579"/>
      <c r="M70" s="3579"/>
      <c r="N70" s="3579"/>
      <c r="O70" s="3579"/>
      <c r="P70" s="3579"/>
      <c r="Q70" s="3579"/>
      <c r="R70" s="3579"/>
    </row>
    <row r="71" spans="1:18" s="773" customFormat="1" ht="14.25" x14ac:dyDescent="0.25">
      <c r="A71" s="3579" t="s">
        <v>794</v>
      </c>
      <c r="B71" s="3579"/>
      <c r="C71" s="3579"/>
      <c r="D71" s="3579"/>
      <c r="E71" s="3579"/>
      <c r="F71" s="3579"/>
      <c r="G71" s="3579"/>
      <c r="H71" s="3579"/>
      <c r="I71" s="3579"/>
      <c r="J71" s="3579"/>
      <c r="K71" s="3579"/>
      <c r="L71" s="3579"/>
      <c r="M71" s="3579"/>
      <c r="N71" s="3579"/>
      <c r="O71" s="3579"/>
      <c r="P71" s="3579"/>
      <c r="Q71" s="3579"/>
      <c r="R71" s="3579"/>
    </row>
    <row r="73" spans="1:18" x14ac:dyDescent="0.25">
      <c r="C73" s="774"/>
      <c r="D73" s="774"/>
    </row>
  </sheetData>
  <mergeCells count="34">
    <mergeCell ref="A33:B33"/>
    <mergeCell ref="A1:R1"/>
    <mergeCell ref="S9:AF9"/>
    <mergeCell ref="A22:B22"/>
    <mergeCell ref="A23:O23"/>
    <mergeCell ref="A24:R24"/>
    <mergeCell ref="A25:R25"/>
    <mergeCell ref="A26:Q26"/>
    <mergeCell ref="A27:Q27"/>
    <mergeCell ref="A28:Q28"/>
    <mergeCell ref="A30:R30"/>
    <mergeCell ref="A32:B32"/>
    <mergeCell ref="A56:B56"/>
    <mergeCell ref="A34:B34"/>
    <mergeCell ref="A35:B35"/>
    <mergeCell ref="A36:B36"/>
    <mergeCell ref="A37:B37"/>
    <mergeCell ref="A38:B38"/>
    <mergeCell ref="A39:B39"/>
    <mergeCell ref="A40:B40"/>
    <mergeCell ref="A41:B41"/>
    <mergeCell ref="A43:B43"/>
    <mergeCell ref="A52:B52"/>
    <mergeCell ref="A55:B55"/>
    <mergeCell ref="A68:Q68"/>
    <mergeCell ref="A69:Q69"/>
    <mergeCell ref="A70:R70"/>
    <mergeCell ref="A71:R71"/>
    <mergeCell ref="A57:B57"/>
    <mergeCell ref="A58:B58"/>
    <mergeCell ref="A61:B61"/>
    <mergeCell ref="A64:B64"/>
    <mergeCell ref="A66:R66"/>
    <mergeCell ref="A67:Q67"/>
  </mergeCells>
  <printOptions verticalCentered="1"/>
  <pageMargins left="0.7" right="0.2" top="0.75" bottom="0.75" header="0.3" footer="0.3"/>
  <pageSetup paperSize="9" scale="56"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2"/>
  <sheetViews>
    <sheetView zoomScale="70" zoomScaleNormal="70" zoomScaleSheetLayoutView="80" workbookViewId="0">
      <pane xSplit="1" ySplit="3" topLeftCell="F22" activePane="bottomRight" state="frozen"/>
      <selection activeCell="R21" sqref="R21"/>
      <selection pane="topRight" activeCell="R21" sqref="R21"/>
      <selection pane="bottomLeft" activeCell="R21" sqref="R21"/>
      <selection pane="bottomRight"/>
    </sheetView>
  </sheetViews>
  <sheetFormatPr defaultColWidth="9.140625" defaultRowHeight="15.75" x14ac:dyDescent="0.25"/>
  <cols>
    <col min="1" max="1" width="27" style="806" customWidth="1"/>
    <col min="2" max="5" width="10.5703125" style="806" hidden="1" customWidth="1"/>
    <col min="6" max="18" width="10.5703125" style="806" customWidth="1"/>
    <col min="19" max="19" width="13.140625" style="806" customWidth="1"/>
    <col min="20" max="20" width="2.28515625" style="806" customWidth="1"/>
    <col min="21" max="16384" width="9.140625" style="806"/>
  </cols>
  <sheetData>
    <row r="1" spans="1:33" s="776" customFormat="1" ht="17.25" customHeight="1" x14ac:dyDescent="0.25">
      <c r="A1" s="775" t="s">
        <v>887</v>
      </c>
      <c r="B1" s="775"/>
      <c r="C1" s="775"/>
      <c r="D1" s="775"/>
      <c r="E1" s="775"/>
      <c r="F1" s="775"/>
    </row>
    <row r="2" spans="1:33" s="778" customFormat="1" thickBot="1" x14ac:dyDescent="0.3">
      <c r="A2" s="777"/>
      <c r="B2" s="777"/>
      <c r="C2" s="777"/>
      <c r="D2" s="777"/>
      <c r="F2" s="779"/>
      <c r="G2" s="780"/>
      <c r="H2" s="780"/>
      <c r="I2" s="780"/>
      <c r="J2" s="780"/>
      <c r="K2" s="780"/>
      <c r="P2" s="780"/>
      <c r="S2" s="780" t="s">
        <v>681</v>
      </c>
    </row>
    <row r="3" spans="1:33" s="786" customFormat="1" ht="21.6" customHeight="1" thickTop="1" thickBot="1" x14ac:dyDescent="0.3">
      <c r="A3" s="781"/>
      <c r="B3" s="782" t="s">
        <v>888</v>
      </c>
      <c r="C3" s="783" t="s">
        <v>889</v>
      </c>
      <c r="D3" s="783" t="s">
        <v>890</v>
      </c>
      <c r="E3" s="783" t="s">
        <v>891</v>
      </c>
      <c r="F3" s="783" t="s">
        <v>892</v>
      </c>
      <c r="G3" s="783" t="s">
        <v>893</v>
      </c>
      <c r="H3" s="783" t="s">
        <v>894</v>
      </c>
      <c r="I3" s="783" t="s">
        <v>895</v>
      </c>
      <c r="J3" s="783" t="s">
        <v>896</v>
      </c>
      <c r="K3" s="784" t="s">
        <v>897</v>
      </c>
      <c r="L3" s="783" t="s">
        <v>898</v>
      </c>
      <c r="M3" s="783" t="s">
        <v>899</v>
      </c>
      <c r="N3" s="783" t="s">
        <v>900</v>
      </c>
      <c r="O3" s="783" t="s">
        <v>901</v>
      </c>
      <c r="P3" s="783" t="s">
        <v>902</v>
      </c>
      <c r="Q3" s="783" t="s">
        <v>903</v>
      </c>
      <c r="R3" s="783" t="s">
        <v>904</v>
      </c>
      <c r="S3" s="785" t="s">
        <v>905</v>
      </c>
    </row>
    <row r="4" spans="1:33" s="778" customFormat="1" x14ac:dyDescent="0.25">
      <c r="A4" s="787" t="s">
        <v>906</v>
      </c>
      <c r="B4" s="788">
        <v>424.67962665060014</v>
      </c>
      <c r="C4" s="789">
        <v>523.98863949470001</v>
      </c>
      <c r="D4" s="788">
        <v>518.73240018999991</v>
      </c>
      <c r="E4" s="788">
        <v>531.20849068350003</v>
      </c>
      <c r="F4" s="1261">
        <v>473.13287582000021</v>
      </c>
      <c r="G4" s="1261">
        <v>600.39339119090039</v>
      </c>
      <c r="H4" s="1261">
        <v>659.37265491390042</v>
      </c>
      <c r="I4" s="1261">
        <v>713.18699781259932</v>
      </c>
      <c r="J4" s="1261">
        <v>701.98872643539994</v>
      </c>
      <c r="K4" s="1262">
        <v>715.46550466980057</v>
      </c>
      <c r="L4" s="1261">
        <v>659.52556626650039</v>
      </c>
      <c r="M4" s="1261">
        <v>734.28401397499977</v>
      </c>
      <c r="N4" s="1261">
        <v>741.89850830000023</v>
      </c>
      <c r="O4" s="1263">
        <v>590.74315208999963</v>
      </c>
      <c r="P4" s="1263">
        <v>847.10276352000062</v>
      </c>
      <c r="Q4" s="1263">
        <v>886.44076312439847</v>
      </c>
      <c r="R4" s="1263">
        <v>615.63929135000069</v>
      </c>
      <c r="S4" s="1264">
        <v>519.8322831700001</v>
      </c>
    </row>
    <row r="5" spans="1:33" s="778" customFormat="1" x14ac:dyDescent="0.25">
      <c r="A5" s="790" t="s">
        <v>907</v>
      </c>
      <c r="B5" s="791"/>
      <c r="C5" s="792"/>
      <c r="D5" s="793"/>
      <c r="E5" s="793"/>
      <c r="F5" s="1265"/>
      <c r="G5" s="1266"/>
      <c r="H5" s="1266"/>
      <c r="I5" s="1266"/>
      <c r="J5" s="1266"/>
      <c r="K5" s="1267"/>
      <c r="L5" s="1266"/>
      <c r="M5" s="1266"/>
      <c r="N5" s="1266"/>
      <c r="O5" s="1268"/>
      <c r="P5" s="1268"/>
      <c r="Q5" s="1268"/>
      <c r="R5" s="1268"/>
      <c r="S5" s="1269"/>
    </row>
    <row r="6" spans="1:33" s="778" customFormat="1" x14ac:dyDescent="0.25">
      <c r="A6" s="794" t="s">
        <v>908</v>
      </c>
      <c r="B6" s="795">
        <v>134.23031157240004</v>
      </c>
      <c r="C6" s="796">
        <v>146.30384764999999</v>
      </c>
      <c r="D6" s="795">
        <v>143.5056525016</v>
      </c>
      <c r="E6" s="795">
        <v>153.89050802120002</v>
      </c>
      <c r="F6" s="1270">
        <v>128.35559961000035</v>
      </c>
      <c r="G6" s="1270">
        <v>157.59538805280025</v>
      </c>
      <c r="H6" s="1270">
        <v>169.36659913720038</v>
      </c>
      <c r="I6" s="1270">
        <v>170.95527471869948</v>
      </c>
      <c r="J6" s="1270">
        <v>195.27830839160001</v>
      </c>
      <c r="K6" s="1271">
        <v>183.43628916000054</v>
      </c>
      <c r="L6" s="1270">
        <v>176.33231413470057</v>
      </c>
      <c r="M6" s="1270">
        <v>167.58830445999982</v>
      </c>
      <c r="N6" s="1270">
        <v>143.53384856000005</v>
      </c>
      <c r="O6" s="1272">
        <v>135.95276912999972</v>
      </c>
      <c r="P6" s="1272">
        <v>240.78713834000058</v>
      </c>
      <c r="Q6" s="1272">
        <v>246.28135026558155</v>
      </c>
      <c r="R6" s="1272">
        <v>178.0612305100008</v>
      </c>
      <c r="S6" s="1273">
        <v>115.96251015999995</v>
      </c>
    </row>
    <row r="7" spans="1:33" s="778" customFormat="1" x14ac:dyDescent="0.25">
      <c r="A7" s="794" t="s">
        <v>909</v>
      </c>
      <c r="B7" s="795">
        <v>72.000664260000008</v>
      </c>
      <c r="C7" s="796">
        <v>96.896855153399997</v>
      </c>
      <c r="D7" s="795">
        <v>89.467577095799953</v>
      </c>
      <c r="E7" s="795">
        <v>84.411210273100011</v>
      </c>
      <c r="F7" s="1270">
        <v>69.25237391999984</v>
      </c>
      <c r="G7" s="1270">
        <v>88.6819178569001</v>
      </c>
      <c r="H7" s="1270">
        <v>98.793368864800073</v>
      </c>
      <c r="I7" s="1270">
        <v>103.91731950710002</v>
      </c>
      <c r="J7" s="1270">
        <v>106.69838231079993</v>
      </c>
      <c r="K7" s="1271">
        <v>100.74806962599997</v>
      </c>
      <c r="L7" s="1270">
        <v>88.277096756199825</v>
      </c>
      <c r="M7" s="1270">
        <v>103.66656298630001</v>
      </c>
      <c r="N7" s="1270">
        <v>86.751811719999992</v>
      </c>
      <c r="O7" s="1272">
        <v>74.758024610000021</v>
      </c>
      <c r="P7" s="1272">
        <v>121.71789069999991</v>
      </c>
      <c r="Q7" s="1272">
        <v>118.13599058999998</v>
      </c>
      <c r="R7" s="1272">
        <v>79.765756899999957</v>
      </c>
      <c r="S7" s="1273">
        <v>71.579232910000044</v>
      </c>
    </row>
    <row r="8" spans="1:33" s="778" customFormat="1" x14ac:dyDescent="0.25">
      <c r="A8" s="794" t="s">
        <v>910</v>
      </c>
      <c r="B8" s="795">
        <v>1.8010678</v>
      </c>
      <c r="C8" s="796">
        <v>1.7729056500000002</v>
      </c>
      <c r="D8" s="795">
        <v>2.7336015599999999</v>
      </c>
      <c r="E8" s="795">
        <v>3.09509196</v>
      </c>
      <c r="F8" s="1270">
        <v>2.04170922</v>
      </c>
      <c r="G8" s="1270">
        <v>6.0720905100000007</v>
      </c>
      <c r="H8" s="1270">
        <v>5.2348768100000003</v>
      </c>
      <c r="I8" s="1270">
        <v>10.648308690399999</v>
      </c>
      <c r="J8" s="1270">
        <v>7.0295463300000023</v>
      </c>
      <c r="K8" s="1271">
        <v>12.503993140000002</v>
      </c>
      <c r="L8" s="1270">
        <v>9.843830879999997</v>
      </c>
      <c r="M8" s="1270">
        <v>15.252763239999997</v>
      </c>
      <c r="N8" s="1270">
        <v>11.764519869999999</v>
      </c>
      <c r="O8" s="1272">
        <v>21.334837659999998</v>
      </c>
      <c r="P8" s="1272">
        <v>18.539276740000002</v>
      </c>
      <c r="Q8" s="1272">
        <v>39.499690740000005</v>
      </c>
      <c r="R8" s="1272">
        <v>37.425125380000011</v>
      </c>
      <c r="S8" s="1273">
        <v>33.534591209999995</v>
      </c>
    </row>
    <row r="9" spans="1:33" s="778" customFormat="1" x14ac:dyDescent="0.25">
      <c r="A9" s="794" t="s">
        <v>911</v>
      </c>
      <c r="B9" s="795">
        <v>9.3550475899999999</v>
      </c>
      <c r="C9" s="796">
        <v>13.5127662</v>
      </c>
      <c r="D9" s="795">
        <v>13.98158973</v>
      </c>
      <c r="E9" s="795">
        <v>15.379689700000004</v>
      </c>
      <c r="F9" s="1270">
        <v>19.863494829999997</v>
      </c>
      <c r="G9" s="1270">
        <v>22.462092339999998</v>
      </c>
      <c r="H9" s="1270">
        <v>18.19416743</v>
      </c>
      <c r="I9" s="1270">
        <v>19.872262089999996</v>
      </c>
      <c r="J9" s="1270">
        <v>28.506124716000006</v>
      </c>
      <c r="K9" s="1271">
        <v>20.834542289999998</v>
      </c>
      <c r="L9" s="1270">
        <v>17.841391170000001</v>
      </c>
      <c r="M9" s="1270">
        <v>20.511524420000001</v>
      </c>
      <c r="N9" s="1270">
        <v>20.782761359999999</v>
      </c>
      <c r="O9" s="1272">
        <v>23.331516270000002</v>
      </c>
      <c r="P9" s="1272">
        <v>24.539063599999999</v>
      </c>
      <c r="Q9" s="1272">
        <v>26.840203280000008</v>
      </c>
      <c r="R9" s="1272">
        <v>21.647342780000002</v>
      </c>
      <c r="S9" s="1273">
        <v>29.653165340000001</v>
      </c>
    </row>
    <row r="10" spans="1:33" s="778" customFormat="1" x14ac:dyDescent="0.25">
      <c r="A10" s="794" t="s">
        <v>912</v>
      </c>
      <c r="B10" s="795">
        <v>40.119075348199992</v>
      </c>
      <c r="C10" s="796">
        <v>39.936853008699998</v>
      </c>
      <c r="D10" s="795">
        <v>34.449232584499995</v>
      </c>
      <c r="E10" s="795">
        <v>41.341812945999997</v>
      </c>
      <c r="F10" s="1270">
        <v>39.856716219999981</v>
      </c>
      <c r="G10" s="1270">
        <v>49.726001993199986</v>
      </c>
      <c r="H10" s="1270">
        <v>60.518214949600008</v>
      </c>
      <c r="I10" s="1270">
        <v>62.714198893100004</v>
      </c>
      <c r="J10" s="1270">
        <v>62.499720559699981</v>
      </c>
      <c r="K10" s="1271">
        <v>76.23195091300002</v>
      </c>
      <c r="L10" s="1270">
        <v>68.748079785899961</v>
      </c>
      <c r="M10" s="1270">
        <v>69.536054327000031</v>
      </c>
      <c r="N10" s="1270">
        <v>92.480157420000126</v>
      </c>
      <c r="O10" s="1272">
        <v>52.893050659999993</v>
      </c>
      <c r="P10" s="1272">
        <v>55.001864330000025</v>
      </c>
      <c r="Q10" s="1272">
        <v>51.473705421199988</v>
      </c>
      <c r="R10" s="1272">
        <v>33.822913789999994</v>
      </c>
      <c r="S10" s="1273">
        <v>24.657659199999994</v>
      </c>
    </row>
    <row r="11" spans="1:33" s="778" customFormat="1" x14ac:dyDescent="0.25">
      <c r="A11" s="794" t="s">
        <v>913</v>
      </c>
      <c r="B11" s="795">
        <v>12.664919549999997</v>
      </c>
      <c r="C11" s="796">
        <v>15.075135289999999</v>
      </c>
      <c r="D11" s="795">
        <v>15.967951860000001</v>
      </c>
      <c r="E11" s="795">
        <v>17.607821189999999</v>
      </c>
      <c r="F11" s="1270">
        <v>13.512663699999996</v>
      </c>
      <c r="G11" s="1270">
        <v>23.107215669999995</v>
      </c>
      <c r="H11" s="1270">
        <v>24.078331559999995</v>
      </c>
      <c r="I11" s="1270">
        <v>24.082746802999988</v>
      </c>
      <c r="J11" s="1270">
        <v>21.207641339999981</v>
      </c>
      <c r="K11" s="1271">
        <v>26.281799720000006</v>
      </c>
      <c r="L11" s="1270">
        <v>24.977271189999982</v>
      </c>
      <c r="M11" s="1270">
        <v>28.697647359999962</v>
      </c>
      <c r="N11" s="1270">
        <v>22.506325470000014</v>
      </c>
      <c r="O11" s="1272">
        <v>22.327919520000005</v>
      </c>
      <c r="P11" s="1272">
        <v>33.826528539999984</v>
      </c>
      <c r="Q11" s="1272">
        <v>28.958311389999977</v>
      </c>
      <c r="R11" s="1272">
        <v>19.766210149999981</v>
      </c>
      <c r="S11" s="1273">
        <v>23.874152839999997</v>
      </c>
    </row>
    <row r="12" spans="1:33" s="778" customFormat="1" x14ac:dyDescent="0.25">
      <c r="A12" s="794" t="s">
        <v>914</v>
      </c>
      <c r="B12" s="795">
        <v>4.5952506900000003</v>
      </c>
      <c r="C12" s="796">
        <v>10.5450654</v>
      </c>
      <c r="D12" s="795">
        <v>7.7435663999999997</v>
      </c>
      <c r="E12" s="795">
        <v>5.7912649099999998</v>
      </c>
      <c r="F12" s="1270">
        <v>4.6489205999999994</v>
      </c>
      <c r="G12" s="1270">
        <v>7.885515289999999</v>
      </c>
      <c r="H12" s="1270">
        <v>14.280461640000002</v>
      </c>
      <c r="I12" s="1270">
        <v>10.309632450000002</v>
      </c>
      <c r="J12" s="1270">
        <v>9.1313437800000017</v>
      </c>
      <c r="K12" s="1271">
        <v>11.297879349999999</v>
      </c>
      <c r="L12" s="1270">
        <v>6.6935837000000005</v>
      </c>
      <c r="M12" s="1270">
        <v>13.600244529999999</v>
      </c>
      <c r="N12" s="1270">
        <v>8.1381169599999996</v>
      </c>
      <c r="O12" s="1272">
        <v>7.1677152799999995</v>
      </c>
      <c r="P12" s="1272">
        <v>14.216256400000001</v>
      </c>
      <c r="Q12" s="1272">
        <v>7.7918858599999998</v>
      </c>
      <c r="R12" s="1272">
        <v>7.9378837899999999</v>
      </c>
      <c r="S12" s="1273">
        <v>18.87569045</v>
      </c>
    </row>
    <row r="13" spans="1:33" s="778" customFormat="1" x14ac:dyDescent="0.25">
      <c r="A13" s="794" t="s">
        <v>915</v>
      </c>
      <c r="B13" s="795">
        <v>21.86664949</v>
      </c>
      <c r="C13" s="796">
        <v>25.885788260000005</v>
      </c>
      <c r="D13" s="795">
        <v>24.895150719999982</v>
      </c>
      <c r="E13" s="795">
        <v>24.300240799999997</v>
      </c>
      <c r="F13" s="1270">
        <v>23.432252629999986</v>
      </c>
      <c r="G13" s="1270">
        <v>28.018323310000021</v>
      </c>
      <c r="H13" s="1270">
        <v>33.385394760000004</v>
      </c>
      <c r="I13" s="1270">
        <v>40.800922849999992</v>
      </c>
      <c r="J13" s="1270">
        <v>33.965296135999964</v>
      </c>
      <c r="K13" s="1271">
        <v>40.448780239999977</v>
      </c>
      <c r="L13" s="1270">
        <v>40.711467900000009</v>
      </c>
      <c r="M13" s="1270">
        <v>38.613433469999997</v>
      </c>
      <c r="N13" s="1270">
        <v>115.43509929999998</v>
      </c>
      <c r="O13" s="1272">
        <v>28.017054869999956</v>
      </c>
      <c r="P13" s="1272">
        <v>25.584728160000008</v>
      </c>
      <c r="Q13" s="1272">
        <v>23.766477609999999</v>
      </c>
      <c r="R13" s="1272">
        <v>18.580677650000005</v>
      </c>
      <c r="S13" s="1273">
        <v>18.319555229999995</v>
      </c>
    </row>
    <row r="14" spans="1:33" s="778" customFormat="1" x14ac:dyDescent="0.25">
      <c r="A14" s="794" t="s">
        <v>916</v>
      </c>
      <c r="B14" s="795">
        <v>13.850068780000001</v>
      </c>
      <c r="C14" s="796">
        <v>17.0622768476</v>
      </c>
      <c r="D14" s="795">
        <v>19.235002040000001</v>
      </c>
      <c r="E14" s="795">
        <v>16.11855838</v>
      </c>
      <c r="F14" s="1270">
        <v>13.754715829999999</v>
      </c>
      <c r="G14" s="1270">
        <v>15.102889609999963</v>
      </c>
      <c r="H14" s="1270">
        <v>16.166520328800004</v>
      </c>
      <c r="I14" s="1270">
        <v>18.730584026699997</v>
      </c>
      <c r="J14" s="1270">
        <v>16.63493831400001</v>
      </c>
      <c r="K14" s="1271">
        <v>18.039775239999997</v>
      </c>
      <c r="L14" s="1270">
        <v>19.125256829999994</v>
      </c>
      <c r="M14" s="1270">
        <v>18.155073329999997</v>
      </c>
      <c r="N14" s="1270">
        <v>15.822263359999992</v>
      </c>
      <c r="O14" s="1272">
        <v>18.714706310000004</v>
      </c>
      <c r="P14" s="1272">
        <v>37.460824930000022</v>
      </c>
      <c r="Q14" s="1272">
        <v>38.010210889999975</v>
      </c>
      <c r="R14" s="1272">
        <v>25.806962160000001</v>
      </c>
      <c r="S14" s="1273">
        <v>16.516458360000001</v>
      </c>
    </row>
    <row r="15" spans="1:33" s="778" customFormat="1" ht="16.5" thickBot="1" x14ac:dyDescent="0.3">
      <c r="A15" s="797" t="s">
        <v>917</v>
      </c>
      <c r="B15" s="798">
        <v>15.941908890000001</v>
      </c>
      <c r="C15" s="799">
        <v>20.2139432502</v>
      </c>
      <c r="D15" s="798">
        <v>21.938504684399998</v>
      </c>
      <c r="E15" s="798">
        <v>22.696665764500001</v>
      </c>
      <c r="F15" s="1291">
        <v>17.969622550000036</v>
      </c>
      <c r="G15" s="1291">
        <v>20.689036360100033</v>
      </c>
      <c r="H15" s="1291">
        <v>36.372011303400001</v>
      </c>
      <c r="I15" s="1291">
        <v>28.592551174099995</v>
      </c>
      <c r="J15" s="1291">
        <v>22.186150760199983</v>
      </c>
      <c r="K15" s="1292">
        <v>23.818734022099996</v>
      </c>
      <c r="L15" s="1291">
        <v>23.668109805099988</v>
      </c>
      <c r="M15" s="1291">
        <v>23.400562392999998</v>
      </c>
      <c r="N15" s="1291">
        <v>18.807531549999997</v>
      </c>
      <c r="O15" s="1293">
        <v>19.437924890000001</v>
      </c>
      <c r="P15" s="1293">
        <v>42.26626756000001</v>
      </c>
      <c r="Q15" s="1293">
        <v>42.627761829999983</v>
      </c>
      <c r="R15" s="1293">
        <v>29.238842139999996</v>
      </c>
      <c r="S15" s="1294">
        <v>15.90477061</v>
      </c>
    </row>
    <row r="16" spans="1:33" s="803" customFormat="1" ht="23.25" customHeight="1" thickTop="1" x14ac:dyDescent="0.25">
      <c r="A16" s="800" t="s">
        <v>918</v>
      </c>
      <c r="B16" s="801"/>
      <c r="C16" s="802"/>
      <c r="D16" s="802"/>
      <c r="E16" s="802"/>
      <c r="F16" s="802"/>
      <c r="G16" s="802"/>
      <c r="H16" s="802"/>
      <c r="I16" s="802"/>
      <c r="J16" s="802"/>
      <c r="K16" s="802"/>
      <c r="L16" s="802"/>
      <c r="M16" s="802"/>
      <c r="AB16" s="804"/>
      <c r="AC16" s="804"/>
      <c r="AD16" s="804"/>
      <c r="AE16" s="804"/>
      <c r="AF16" s="804"/>
      <c r="AG16" s="804"/>
    </row>
    <row r="17" spans="1:33" s="805" customFormat="1" ht="34.5" customHeight="1" x14ac:dyDescent="0.25">
      <c r="A17" s="3605" t="s">
        <v>919</v>
      </c>
      <c r="B17" s="3605"/>
      <c r="C17" s="3605"/>
      <c r="D17" s="3605"/>
      <c r="E17" s="3605"/>
      <c r="F17" s="3605"/>
      <c r="G17" s="3605"/>
      <c r="H17" s="3605"/>
      <c r="I17" s="3605"/>
      <c r="J17" s="3605"/>
      <c r="K17" s="3605"/>
      <c r="L17" s="3605"/>
      <c r="M17" s="3605"/>
      <c r="N17" s="3605"/>
      <c r="O17" s="3605"/>
      <c r="P17" s="3605"/>
      <c r="Q17" s="3605"/>
      <c r="R17" s="3605"/>
      <c r="AB17" s="804"/>
      <c r="AC17" s="804"/>
      <c r="AD17" s="804"/>
      <c r="AE17" s="804"/>
      <c r="AF17" s="804"/>
      <c r="AG17" s="804"/>
    </row>
    <row r="18" spans="1:33" ht="5.25" customHeight="1" x14ac:dyDescent="0.25">
      <c r="A18" s="3607"/>
      <c r="B18" s="3607"/>
      <c r="C18" s="3607"/>
      <c r="D18" s="3607"/>
      <c r="E18" s="3607"/>
      <c r="F18" s="3607"/>
    </row>
    <row r="19" spans="1:33" ht="17.25" x14ac:dyDescent="0.25">
      <c r="A19" s="775" t="s">
        <v>920</v>
      </c>
      <c r="B19" s="775"/>
      <c r="C19" s="775"/>
      <c r="D19" s="775"/>
      <c r="E19" s="775"/>
      <c r="F19" s="775"/>
    </row>
    <row r="20" spans="1:33" s="71" customFormat="1" thickBot="1" x14ac:dyDescent="0.3">
      <c r="A20" s="777"/>
      <c r="B20" s="777"/>
      <c r="C20" s="777"/>
      <c r="D20" s="777"/>
      <c r="E20" s="778"/>
      <c r="F20" s="779"/>
      <c r="G20" s="780"/>
      <c r="H20" s="780"/>
      <c r="I20" s="780"/>
      <c r="J20" s="780"/>
      <c r="K20" s="780"/>
      <c r="S20" s="780" t="s">
        <v>681</v>
      </c>
    </row>
    <row r="21" spans="1:33" s="71" customFormat="1" ht="18.75" thickTop="1" thickBot="1" x14ac:dyDescent="0.3">
      <c r="A21" s="781"/>
      <c r="B21" s="782" t="s">
        <v>888</v>
      </c>
      <c r="C21" s="783" t="s">
        <v>889</v>
      </c>
      <c r="D21" s="783" t="s">
        <v>890</v>
      </c>
      <c r="E21" s="783" t="s">
        <v>891</v>
      </c>
      <c r="F21" s="783" t="s">
        <v>892</v>
      </c>
      <c r="G21" s="783" t="s">
        <v>893</v>
      </c>
      <c r="H21" s="783" t="s">
        <v>894</v>
      </c>
      <c r="I21" s="783" t="s">
        <v>895</v>
      </c>
      <c r="J21" s="784" t="s">
        <v>896</v>
      </c>
      <c r="K21" s="783" t="s">
        <v>897</v>
      </c>
      <c r="L21" s="783" t="s">
        <v>921</v>
      </c>
      <c r="M21" s="807" t="s">
        <v>899</v>
      </c>
      <c r="N21" s="807" t="s">
        <v>900</v>
      </c>
      <c r="O21" s="807" t="s">
        <v>901</v>
      </c>
      <c r="P21" s="807" t="s">
        <v>902</v>
      </c>
      <c r="Q21" s="807" t="s">
        <v>903</v>
      </c>
      <c r="R21" s="807" t="s">
        <v>904</v>
      </c>
      <c r="S21" s="785" t="s">
        <v>905</v>
      </c>
    </row>
    <row r="22" spans="1:33" s="71" customFormat="1" x14ac:dyDescent="0.25">
      <c r="A22" s="808" t="s">
        <v>922</v>
      </c>
      <c r="B22" s="809">
        <v>1225.7389334611407</v>
      </c>
      <c r="C22" s="810">
        <v>1151.4382021019806</v>
      </c>
      <c r="D22" s="811">
        <v>1186.5718028130693</v>
      </c>
      <c r="E22" s="811">
        <v>1284.4131926302966</v>
      </c>
      <c r="F22" s="1274">
        <v>1462.1165946208703</v>
      </c>
      <c r="G22" s="1274">
        <v>1397.2521605989998</v>
      </c>
      <c r="H22" s="1274">
        <v>1572.5385222430002</v>
      </c>
      <c r="I22" s="1274">
        <v>1729.3882991379553</v>
      </c>
      <c r="J22" s="1275">
        <v>1656.8750409117215</v>
      </c>
      <c r="K22" s="1274">
        <v>1668.0116233799451</v>
      </c>
      <c r="L22" s="1274">
        <v>1813.7161133544848</v>
      </c>
      <c r="M22" s="1276">
        <v>1995.1169154265804</v>
      </c>
      <c r="N22" s="1276">
        <v>2014.3947270870181</v>
      </c>
      <c r="O22" s="1276">
        <v>1243.2803767778323</v>
      </c>
      <c r="P22" s="1276">
        <v>1885.1047836061384</v>
      </c>
      <c r="Q22" s="1276">
        <v>2295.8375707724458</v>
      </c>
      <c r="R22" s="1276">
        <v>2058.305545330054</v>
      </c>
      <c r="S22" s="1277">
        <v>1793.0016166787946</v>
      </c>
    </row>
    <row r="23" spans="1:33" s="71" customFormat="1" x14ac:dyDescent="0.25">
      <c r="A23" s="812" t="s">
        <v>907</v>
      </c>
      <c r="B23" s="791"/>
      <c r="C23" s="792"/>
      <c r="D23" s="793"/>
      <c r="E23" s="793"/>
      <c r="F23" s="1278"/>
      <c r="G23" s="1279"/>
      <c r="H23" s="1279"/>
      <c r="I23" s="1279"/>
      <c r="J23" s="1280"/>
      <c r="K23" s="1279"/>
      <c r="L23" s="1279"/>
      <c r="M23" s="1281"/>
      <c r="N23" s="1281"/>
      <c r="O23" s="1281"/>
      <c r="P23" s="1281"/>
      <c r="Q23" s="1281"/>
      <c r="R23" s="1281"/>
      <c r="S23" s="1282"/>
    </row>
    <row r="24" spans="1:33" s="71" customFormat="1" x14ac:dyDescent="0.25">
      <c r="A24" s="813" t="s">
        <v>923</v>
      </c>
      <c r="B24" s="814">
        <v>502.88263377881185</v>
      </c>
      <c r="C24" s="815">
        <v>363.69912520792082</v>
      </c>
      <c r="D24" s="816">
        <v>390.65349905940587</v>
      </c>
      <c r="E24" s="816">
        <v>452.64309947148513</v>
      </c>
      <c r="F24" s="1283">
        <v>525.35429483000019</v>
      </c>
      <c r="G24" s="1283">
        <v>510.9734306699998</v>
      </c>
      <c r="H24" s="1283">
        <v>540.78037761999997</v>
      </c>
      <c r="I24" s="1283">
        <v>569.54467043000011</v>
      </c>
      <c r="J24" s="1284">
        <v>690.11355821000006</v>
      </c>
      <c r="K24" s="1283">
        <v>597.53029016999994</v>
      </c>
      <c r="L24" s="1283">
        <v>630.72886957000003</v>
      </c>
      <c r="M24" s="1285">
        <v>705.07110976000001</v>
      </c>
      <c r="N24" s="1285">
        <v>733.24006425999994</v>
      </c>
      <c r="O24" s="1285">
        <v>326.41303763999997</v>
      </c>
      <c r="P24" s="1285">
        <v>721.77873654827454</v>
      </c>
      <c r="Q24" s="1285">
        <v>827.39566789999992</v>
      </c>
      <c r="R24" s="1285">
        <v>852.55385702000024</v>
      </c>
      <c r="S24" s="1286">
        <v>908.67242239999985</v>
      </c>
    </row>
    <row r="25" spans="1:33" s="71" customFormat="1" x14ac:dyDescent="0.25">
      <c r="A25" s="813" t="s">
        <v>856</v>
      </c>
      <c r="B25" s="814">
        <v>347.96304559000004</v>
      </c>
      <c r="C25" s="815">
        <v>355.21037134752476</v>
      </c>
      <c r="D25" s="816">
        <v>353.78694104722774</v>
      </c>
      <c r="E25" s="816">
        <v>397.32034222752475</v>
      </c>
      <c r="F25" s="1283">
        <v>416.93553508300005</v>
      </c>
      <c r="G25" s="1283">
        <v>402.98059034699997</v>
      </c>
      <c r="H25" s="1283">
        <v>480.15646906199993</v>
      </c>
      <c r="I25" s="1283">
        <v>543.00408133200017</v>
      </c>
      <c r="J25" s="1284">
        <v>520.01672115612109</v>
      </c>
      <c r="K25" s="1283">
        <v>570.93412200700004</v>
      </c>
      <c r="L25" s="1283">
        <v>761.20843193299993</v>
      </c>
      <c r="M25" s="1285">
        <v>836.81348953299994</v>
      </c>
      <c r="N25" s="1285">
        <v>802.42851269271387</v>
      </c>
      <c r="O25" s="1285">
        <v>488.23308932800001</v>
      </c>
      <c r="P25" s="1285">
        <v>644.87413021427324</v>
      </c>
      <c r="Q25" s="1285">
        <v>848.15649341810422</v>
      </c>
      <c r="R25" s="1285">
        <v>730.24545118700007</v>
      </c>
      <c r="S25" s="1286">
        <v>374.36285236200001</v>
      </c>
    </row>
    <row r="26" spans="1:33" s="71" customFormat="1" x14ac:dyDescent="0.25">
      <c r="A26" s="813" t="s">
        <v>908</v>
      </c>
      <c r="B26" s="814">
        <v>71.107083662899996</v>
      </c>
      <c r="C26" s="815">
        <v>79.199653192673281</v>
      </c>
      <c r="D26" s="816">
        <v>73.602834996633661</v>
      </c>
      <c r="E26" s="816">
        <v>88.830741450000019</v>
      </c>
      <c r="F26" s="1283">
        <v>102.06742312999999</v>
      </c>
      <c r="G26" s="1283">
        <v>94.879113000000004</v>
      </c>
      <c r="H26" s="1283">
        <v>138.02080810999999</v>
      </c>
      <c r="I26" s="1283">
        <v>147.16212191</v>
      </c>
      <c r="J26" s="1284">
        <v>60.923746130000005</v>
      </c>
      <c r="K26" s="1283">
        <v>84.996456040000012</v>
      </c>
      <c r="L26" s="1283">
        <v>65.165540840000006</v>
      </c>
      <c r="M26" s="1285">
        <v>90.750141709999994</v>
      </c>
      <c r="N26" s="1285">
        <v>56.916507770000003</v>
      </c>
      <c r="O26" s="1285">
        <v>96.116294819999993</v>
      </c>
      <c r="P26" s="1285">
        <v>97.923962729999985</v>
      </c>
      <c r="Q26" s="1285">
        <v>101.51596045000001</v>
      </c>
      <c r="R26" s="1285">
        <v>79.829026139999982</v>
      </c>
      <c r="S26" s="1286">
        <v>81.227190539999995</v>
      </c>
    </row>
    <row r="27" spans="1:33" s="71" customFormat="1" x14ac:dyDescent="0.25">
      <c r="A27" s="813" t="s">
        <v>924</v>
      </c>
      <c r="B27" s="814">
        <v>48.894678732300001</v>
      </c>
      <c r="C27" s="815">
        <v>57.860452186336644</v>
      </c>
      <c r="D27" s="816">
        <v>49.1250625151485</v>
      </c>
      <c r="E27" s="816">
        <v>48.067784679999995</v>
      </c>
      <c r="F27" s="1283">
        <v>52.983347997869991</v>
      </c>
      <c r="G27" s="1283">
        <v>39.616329230000005</v>
      </c>
      <c r="H27" s="1283">
        <v>41.494739479999993</v>
      </c>
      <c r="I27" s="1283">
        <v>46.420537939999996</v>
      </c>
      <c r="J27" s="1284">
        <v>26.745973740000004</v>
      </c>
      <c r="K27" s="1283">
        <v>37.499259769999995</v>
      </c>
      <c r="L27" s="1283">
        <v>25.13455939</v>
      </c>
      <c r="M27" s="1285">
        <v>31.936188550000001</v>
      </c>
      <c r="N27" s="1285">
        <v>49.038572539999997</v>
      </c>
      <c r="O27" s="1285">
        <v>27.42859477</v>
      </c>
      <c r="P27" s="1285">
        <v>27.971659450000001</v>
      </c>
      <c r="Q27" s="1285">
        <v>34.655273000000001</v>
      </c>
      <c r="R27" s="1285">
        <v>27.412883230000002</v>
      </c>
      <c r="S27" s="1286">
        <v>44.332065049999997</v>
      </c>
    </row>
    <row r="28" spans="1:33" s="71" customFormat="1" ht="16.5" thickBot="1" x14ac:dyDescent="0.3">
      <c r="A28" s="817" t="s">
        <v>909</v>
      </c>
      <c r="B28" s="818">
        <v>22.429747450000001</v>
      </c>
      <c r="C28" s="819">
        <v>21.05597574732673</v>
      </c>
      <c r="D28" s="820">
        <v>37.696306098118811</v>
      </c>
      <c r="E28" s="820">
        <v>27.307340159999999</v>
      </c>
      <c r="F28" s="1287">
        <v>25.919104159999996</v>
      </c>
      <c r="G28" s="1287">
        <v>28.988531960000003</v>
      </c>
      <c r="H28" s="1287">
        <v>21.962592469999997</v>
      </c>
      <c r="I28" s="1287">
        <v>30.31689072</v>
      </c>
      <c r="J28" s="1288">
        <v>26.83447713</v>
      </c>
      <c r="K28" s="1287">
        <v>39.680753330000002</v>
      </c>
      <c r="L28" s="1287">
        <v>17.969275570000001</v>
      </c>
      <c r="M28" s="1289">
        <v>23.76393414</v>
      </c>
      <c r="N28" s="1289">
        <v>31.904715710000001</v>
      </c>
      <c r="O28" s="1289">
        <v>25.612658249999999</v>
      </c>
      <c r="P28" s="1289">
        <v>31.676123530000002</v>
      </c>
      <c r="Q28" s="1289">
        <v>47.081503979999994</v>
      </c>
      <c r="R28" s="1289">
        <v>46.902573591910006</v>
      </c>
      <c r="S28" s="1290">
        <v>40.698801231909997</v>
      </c>
    </row>
    <row r="29" spans="1:33" s="803" customFormat="1" ht="24" customHeight="1" thickTop="1" x14ac:dyDescent="0.25">
      <c r="A29" s="801" t="s">
        <v>925</v>
      </c>
      <c r="B29" s="801"/>
      <c r="C29" s="802"/>
      <c r="D29" s="802"/>
      <c r="E29" s="802"/>
      <c r="F29" s="802"/>
      <c r="G29" s="802"/>
      <c r="H29" s="802"/>
      <c r="I29" s="802"/>
      <c r="J29" s="802"/>
      <c r="K29" s="802"/>
      <c r="L29" s="802"/>
      <c r="M29" s="802"/>
    </row>
    <row r="30" spans="1:33" ht="37.9" customHeight="1" x14ac:dyDescent="0.25">
      <c r="A30" s="3605" t="s">
        <v>919</v>
      </c>
      <c r="B30" s="3605"/>
      <c r="C30" s="3605"/>
      <c r="D30" s="3605"/>
      <c r="E30" s="3605"/>
      <c r="F30" s="3605"/>
      <c r="G30" s="3605"/>
      <c r="H30" s="3605"/>
      <c r="I30" s="3605"/>
      <c r="J30" s="3605"/>
      <c r="K30" s="3605"/>
      <c r="L30" s="3605"/>
      <c r="M30" s="3605"/>
      <c r="N30" s="3605"/>
      <c r="O30" s="3605"/>
      <c r="P30" s="3605"/>
      <c r="Q30" s="3605"/>
      <c r="R30" s="3605"/>
    </row>
    <row r="31" spans="1:33" ht="5.25" customHeight="1" x14ac:dyDescent="0.25">
      <c r="A31" s="3607"/>
      <c r="B31" s="3607"/>
      <c r="C31" s="3607"/>
      <c r="D31" s="3607"/>
      <c r="E31" s="3607"/>
      <c r="F31" s="3607"/>
    </row>
    <row r="32" spans="1:33" ht="17.25" customHeight="1" x14ac:dyDescent="0.25">
      <c r="A32" s="3608" t="s">
        <v>926</v>
      </c>
      <c r="B32" s="3608"/>
      <c r="C32" s="3608"/>
      <c r="D32" s="3608"/>
      <c r="E32" s="3608"/>
      <c r="F32" s="3608"/>
      <c r="G32" s="3608"/>
      <c r="H32" s="3608"/>
      <c r="I32" s="3608"/>
    </row>
    <row r="33" spans="1:19" s="71" customFormat="1" thickBot="1" x14ac:dyDescent="0.3">
      <c r="A33" s="777"/>
      <c r="B33" s="777"/>
      <c r="C33" s="777"/>
      <c r="D33" s="777"/>
      <c r="E33" s="778"/>
      <c r="F33" s="779"/>
      <c r="G33" s="780"/>
      <c r="H33" s="780"/>
      <c r="I33" s="780"/>
      <c r="J33" s="780"/>
      <c r="K33" s="780"/>
      <c r="S33" s="780" t="s">
        <v>681</v>
      </c>
    </row>
    <row r="34" spans="1:19" s="71" customFormat="1" ht="18.75" thickTop="1" thickBot="1" x14ac:dyDescent="0.3">
      <c r="A34" s="781"/>
      <c r="B34" s="782" t="s">
        <v>888</v>
      </c>
      <c r="C34" s="783" t="s">
        <v>889</v>
      </c>
      <c r="D34" s="783" t="s">
        <v>890</v>
      </c>
      <c r="E34" s="783" t="s">
        <v>891</v>
      </c>
      <c r="F34" s="783" t="s">
        <v>892</v>
      </c>
      <c r="G34" s="783" t="s">
        <v>893</v>
      </c>
      <c r="H34" s="783" t="s">
        <v>894</v>
      </c>
      <c r="I34" s="783" t="s">
        <v>895</v>
      </c>
      <c r="J34" s="784" t="s">
        <v>896</v>
      </c>
      <c r="K34" s="783" t="s">
        <v>897</v>
      </c>
      <c r="L34" s="783" t="s">
        <v>921</v>
      </c>
      <c r="M34" s="783" t="s">
        <v>899</v>
      </c>
      <c r="N34" s="783" t="s">
        <v>900</v>
      </c>
      <c r="O34" s="783" t="s">
        <v>901</v>
      </c>
      <c r="P34" s="783" t="s">
        <v>902</v>
      </c>
      <c r="Q34" s="783" t="s">
        <v>903</v>
      </c>
      <c r="R34" s="783" t="s">
        <v>904</v>
      </c>
      <c r="S34" s="785" t="s">
        <v>927</v>
      </c>
    </row>
    <row r="35" spans="1:19" s="71" customFormat="1" x14ac:dyDescent="0.25">
      <c r="A35" s="821" t="s">
        <v>928</v>
      </c>
      <c r="B35" s="822">
        <v>0.2</v>
      </c>
      <c r="C35" s="823">
        <v>0.3</v>
      </c>
      <c r="D35" s="822">
        <v>0.3</v>
      </c>
      <c r="E35" s="822">
        <v>0.2</v>
      </c>
      <c r="F35" s="822">
        <v>0.2</v>
      </c>
      <c r="G35" s="822">
        <v>0.3</v>
      </c>
      <c r="H35" s="822">
        <v>0.3</v>
      </c>
      <c r="I35" s="822">
        <v>0.5</v>
      </c>
      <c r="J35" s="824">
        <v>0.5</v>
      </c>
      <c r="K35" s="825">
        <v>0.5</v>
      </c>
      <c r="L35" s="825">
        <v>0.5</v>
      </c>
      <c r="M35" s="825">
        <v>0.52594173999999994</v>
      </c>
      <c r="N35" s="825">
        <v>0.46203</v>
      </c>
      <c r="O35" s="825">
        <v>0.43</v>
      </c>
      <c r="P35" s="825">
        <v>0.37757673999999997</v>
      </c>
      <c r="Q35" s="825">
        <v>0.2</v>
      </c>
      <c r="R35" s="825">
        <v>0.2</v>
      </c>
      <c r="S35" s="826">
        <v>0.25804677000000004</v>
      </c>
    </row>
    <row r="36" spans="1:19" s="71" customFormat="1" x14ac:dyDescent="0.25">
      <c r="A36" s="827"/>
      <c r="B36" s="828">
        <v>4.0000000000000002E-4</v>
      </c>
      <c r="C36" s="829">
        <v>5.0000000000000001E-4</v>
      </c>
      <c r="D36" s="830">
        <v>5.0000000000000001E-4</v>
      </c>
      <c r="E36" s="831">
        <v>4.0000000000000002E-4</v>
      </c>
      <c r="F36" s="831">
        <v>5.0000000000000001E-4</v>
      </c>
      <c r="G36" s="828">
        <v>5.0000000000000001E-4</v>
      </c>
      <c r="H36" s="828">
        <v>5.0000000000000001E-4</v>
      </c>
      <c r="I36" s="828">
        <v>6.9999999999999999E-4</v>
      </c>
      <c r="J36" s="832">
        <v>8.0000000000000004E-4</v>
      </c>
      <c r="K36" s="833">
        <v>6.9999999999999999E-4</v>
      </c>
      <c r="L36" s="833">
        <v>6.9999999999999999E-4</v>
      </c>
      <c r="M36" s="833">
        <v>6.9999999999999999E-4</v>
      </c>
      <c r="N36" s="833">
        <v>5.9999999999999995E-4</v>
      </c>
      <c r="O36" s="833">
        <v>6.9999999999999999E-4</v>
      </c>
      <c r="P36" s="833">
        <v>4.0000000000000002E-4</v>
      </c>
      <c r="Q36" s="833">
        <v>2.9999999999999997E-4</v>
      </c>
      <c r="R36" s="833">
        <v>2.9999999999999997E-4</v>
      </c>
      <c r="S36" s="834">
        <v>5.0000000000000001E-4</v>
      </c>
    </row>
    <row r="37" spans="1:19" s="71" customFormat="1" x14ac:dyDescent="0.25">
      <c r="A37" s="835" t="s">
        <v>929</v>
      </c>
      <c r="B37" s="836">
        <v>13.7</v>
      </c>
      <c r="C37" s="837">
        <v>11.4</v>
      </c>
      <c r="D37" s="836">
        <v>12.5</v>
      </c>
      <c r="E37" s="836">
        <v>14</v>
      </c>
      <c r="F37" s="836">
        <v>15.5</v>
      </c>
      <c r="G37" s="836">
        <v>11.8</v>
      </c>
      <c r="H37" s="836">
        <v>12.8</v>
      </c>
      <c r="I37" s="836">
        <v>12.6</v>
      </c>
      <c r="J37" s="838">
        <v>14.5</v>
      </c>
      <c r="K37" s="839">
        <v>12.5</v>
      </c>
      <c r="L37" s="839">
        <v>14.3</v>
      </c>
      <c r="M37" s="839">
        <v>15.197254439219998</v>
      </c>
      <c r="N37" s="839">
        <v>15.387697236161999</v>
      </c>
      <c r="O37" s="839">
        <v>9.5357787281170818</v>
      </c>
      <c r="P37" s="839">
        <v>15.324560618938392</v>
      </c>
      <c r="Q37" s="839">
        <v>16.655828152723355</v>
      </c>
      <c r="R37" s="839">
        <v>14</v>
      </c>
      <c r="S37" s="840">
        <v>9.0107167279277327</v>
      </c>
    </row>
    <row r="38" spans="1:19" s="71" customFormat="1" ht="16.5" thickBot="1" x14ac:dyDescent="0.3">
      <c r="A38" s="841"/>
      <c r="B38" s="842">
        <v>1.12E-2</v>
      </c>
      <c r="C38" s="843">
        <v>9.9000000000000008E-3</v>
      </c>
      <c r="D38" s="843">
        <v>1.0500000000000001E-2</v>
      </c>
      <c r="E38" s="843">
        <v>1.09E-2</v>
      </c>
      <c r="F38" s="843">
        <v>1.06E-2</v>
      </c>
      <c r="G38" s="843">
        <v>8.0000000000000002E-3</v>
      </c>
      <c r="H38" s="843">
        <v>8.0000000000000002E-3</v>
      </c>
      <c r="I38" s="843">
        <v>7.0000000000000001E-3</v>
      </c>
      <c r="J38" s="844">
        <v>8.9999999999999993E-3</v>
      </c>
      <c r="K38" s="845">
        <v>7.0000000000000001E-3</v>
      </c>
      <c r="L38" s="845">
        <v>8.0000000000000002E-3</v>
      </c>
      <c r="M38" s="845">
        <v>8.0000000000000002E-3</v>
      </c>
      <c r="N38" s="845">
        <v>8.0000000000000002E-3</v>
      </c>
      <c r="O38" s="845">
        <v>8.0000000000000002E-3</v>
      </c>
      <c r="P38" s="845">
        <v>8.0000000000000002E-3</v>
      </c>
      <c r="Q38" s="845">
        <v>7.0000000000000001E-3</v>
      </c>
      <c r="R38" s="845">
        <v>7.0000000000000001E-3</v>
      </c>
      <c r="S38" s="846">
        <v>5.0000000000000001E-3</v>
      </c>
    </row>
    <row r="39" spans="1:19" s="847" customFormat="1" ht="37.5" customHeight="1" thickTop="1" x14ac:dyDescent="0.25">
      <c r="A39" s="3609" t="s">
        <v>930</v>
      </c>
      <c r="B39" s="3609"/>
      <c r="C39" s="3609"/>
      <c r="D39" s="3609"/>
      <c r="E39" s="3609"/>
      <c r="F39" s="3609"/>
      <c r="G39" s="3609"/>
      <c r="H39" s="3609"/>
      <c r="I39" s="3609"/>
      <c r="J39" s="3609"/>
      <c r="K39" s="3609"/>
      <c r="L39" s="3609"/>
      <c r="M39" s="3609"/>
      <c r="N39" s="3609"/>
      <c r="O39" s="3609"/>
      <c r="P39" s="3609"/>
      <c r="Q39" s="3609"/>
      <c r="R39" s="3609"/>
    </row>
    <row r="40" spans="1:19" s="849" customFormat="1" ht="20.25" customHeight="1" x14ac:dyDescent="0.25">
      <c r="A40" s="848" t="s">
        <v>791</v>
      </c>
      <c r="B40" s="848"/>
      <c r="C40" s="848"/>
      <c r="D40" s="848"/>
      <c r="E40" s="848"/>
      <c r="F40" s="848"/>
      <c r="G40" s="848"/>
      <c r="H40" s="848"/>
      <c r="I40" s="848"/>
      <c r="J40" s="848"/>
      <c r="K40" s="848"/>
      <c r="L40" s="848"/>
    </row>
    <row r="41" spans="1:19" s="850" customFormat="1" ht="15.75" customHeight="1" x14ac:dyDescent="0.25">
      <c r="A41" s="3605" t="s">
        <v>931</v>
      </c>
      <c r="B41" s="3605"/>
      <c r="C41" s="3605"/>
      <c r="D41" s="3605"/>
      <c r="E41" s="3605"/>
      <c r="F41" s="3605"/>
      <c r="G41" s="3605"/>
      <c r="H41" s="3605"/>
      <c r="I41" s="3605"/>
      <c r="J41" s="3605"/>
      <c r="K41" s="3605"/>
    </row>
    <row r="42" spans="1:19" s="850" customFormat="1" ht="18" customHeight="1" x14ac:dyDescent="0.25">
      <c r="A42" s="3606" t="s">
        <v>794</v>
      </c>
      <c r="B42" s="3606"/>
      <c r="C42" s="3606"/>
      <c r="D42" s="3606"/>
      <c r="E42" s="3606"/>
      <c r="F42" s="3606"/>
      <c r="G42" s="3606"/>
      <c r="H42" s="3606"/>
      <c r="I42" s="3606"/>
      <c r="J42" s="3606"/>
      <c r="K42" s="3606"/>
    </row>
  </sheetData>
  <mergeCells count="8">
    <mergeCell ref="A41:K41"/>
    <mergeCell ref="A42:K42"/>
    <mergeCell ref="A17:R17"/>
    <mergeCell ref="A18:F18"/>
    <mergeCell ref="A30:R30"/>
    <mergeCell ref="A31:F31"/>
    <mergeCell ref="A32:I32"/>
    <mergeCell ref="A39:R39"/>
  </mergeCells>
  <pageMargins left="0.75" right="0.75" top="0.75" bottom="0.75" header="0.3" footer="0"/>
  <pageSetup paperSize="9" scale="67"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5"/>
  <sheetViews>
    <sheetView zoomScale="80" zoomScaleNormal="80" zoomScaleSheetLayoutView="80" workbookViewId="0">
      <pane xSplit="2" ySplit="3" topLeftCell="I4" activePane="bottomRight" state="frozen"/>
      <selection activeCell="R21" sqref="R21"/>
      <selection pane="topRight" activeCell="R21" sqref="R21"/>
      <selection pane="bottomLeft" activeCell="R21" sqref="R21"/>
      <selection pane="bottomRight" activeCell="Q28" sqref="Q28"/>
    </sheetView>
  </sheetViews>
  <sheetFormatPr defaultColWidth="9.140625" defaultRowHeight="15.75" x14ac:dyDescent="0.3"/>
  <cols>
    <col min="1" max="1" width="10.42578125" style="893" customWidth="1"/>
    <col min="2" max="2" width="64.5703125" style="893" customWidth="1"/>
    <col min="3" max="6" width="10.5703125" style="893" hidden="1" customWidth="1"/>
    <col min="7" max="9" width="10.5703125" style="893" customWidth="1"/>
    <col min="10" max="13" width="11.140625" style="893" customWidth="1"/>
    <col min="14" max="15" width="10.140625" style="893" customWidth="1"/>
    <col min="16" max="16" width="10.5703125" style="893" customWidth="1"/>
    <col min="17" max="19" width="10.42578125" style="893" bestFit="1" customWidth="1"/>
    <col min="20" max="20" width="12" style="893" customWidth="1"/>
    <col min="21" max="16384" width="9.140625" style="893"/>
  </cols>
  <sheetData>
    <row r="1" spans="1:21" s="853" customFormat="1" ht="17.25" x14ac:dyDescent="0.3">
      <c r="A1" s="851" t="s">
        <v>932</v>
      </c>
      <c r="B1" s="851"/>
      <c r="C1" s="851"/>
      <c r="D1" s="851"/>
      <c r="E1" s="852"/>
      <c r="F1" s="852"/>
      <c r="G1" s="852"/>
    </row>
    <row r="2" spans="1:21" s="854" customFormat="1" ht="15.75" customHeight="1" thickBot="1" x14ac:dyDescent="0.3">
      <c r="A2" s="778"/>
      <c r="B2" s="778"/>
      <c r="C2" s="778"/>
      <c r="D2" s="778"/>
      <c r="E2" s="778"/>
      <c r="G2" s="855"/>
      <c r="H2" s="855"/>
      <c r="I2" s="855"/>
      <c r="J2" s="856"/>
      <c r="K2" s="856"/>
      <c r="L2" s="856"/>
      <c r="O2" s="857"/>
      <c r="P2" s="857"/>
      <c r="Q2" s="857"/>
      <c r="T2" s="857" t="s">
        <v>681</v>
      </c>
    </row>
    <row r="3" spans="1:21" s="854" customFormat="1" ht="32.25" customHeight="1" thickTop="1" thickBot="1" x14ac:dyDescent="0.3">
      <c r="A3" s="858" t="s">
        <v>660</v>
      </c>
      <c r="B3" s="859" t="s">
        <v>601</v>
      </c>
      <c r="C3" s="860" t="s">
        <v>888</v>
      </c>
      <c r="D3" s="860" t="s">
        <v>889</v>
      </c>
      <c r="E3" s="860" t="s">
        <v>890</v>
      </c>
      <c r="F3" s="860" t="s">
        <v>891</v>
      </c>
      <c r="G3" s="860" t="s">
        <v>892</v>
      </c>
      <c r="H3" s="860" t="s">
        <v>893</v>
      </c>
      <c r="I3" s="860" t="s">
        <v>894</v>
      </c>
      <c r="J3" s="860" t="s">
        <v>895</v>
      </c>
      <c r="K3" s="861" t="s">
        <v>896</v>
      </c>
      <c r="L3" s="860" t="s">
        <v>897</v>
      </c>
      <c r="M3" s="860" t="s">
        <v>921</v>
      </c>
      <c r="N3" s="860" t="s">
        <v>899</v>
      </c>
      <c r="O3" s="860" t="s">
        <v>900</v>
      </c>
      <c r="P3" s="860" t="s">
        <v>901</v>
      </c>
      <c r="Q3" s="860" t="s">
        <v>902</v>
      </c>
      <c r="R3" s="860" t="s">
        <v>903</v>
      </c>
      <c r="S3" s="860" t="s">
        <v>904</v>
      </c>
      <c r="T3" s="785" t="s">
        <v>905</v>
      </c>
    </row>
    <row r="4" spans="1:21" s="854" customFormat="1" ht="16.5" thickTop="1" x14ac:dyDescent="0.25">
      <c r="A4" s="862" t="s">
        <v>602</v>
      </c>
      <c r="B4" s="863" t="s">
        <v>603</v>
      </c>
      <c r="C4" s="864">
        <v>5.2014588399999999</v>
      </c>
      <c r="D4" s="864">
        <v>4.2756681400000005</v>
      </c>
      <c r="E4" s="864">
        <v>1.91264028</v>
      </c>
      <c r="F4" s="864">
        <v>9.6993644099999994</v>
      </c>
      <c r="G4" s="864">
        <v>5.2275219899999996</v>
      </c>
      <c r="H4" s="864">
        <v>4</v>
      </c>
      <c r="I4" s="864">
        <v>6.19</v>
      </c>
      <c r="J4" s="864">
        <v>11.8</v>
      </c>
      <c r="K4" s="865">
        <v>8.9</v>
      </c>
      <c r="L4" s="864">
        <v>7.47</v>
      </c>
      <c r="M4" s="864">
        <v>14.780237130000001</v>
      </c>
      <c r="N4" s="864">
        <v>19</v>
      </c>
      <c r="O4" s="864">
        <v>78.996153830000011</v>
      </c>
      <c r="P4" s="864">
        <v>18.210586170000003</v>
      </c>
      <c r="Q4" s="864">
        <v>16.106306059999998</v>
      </c>
      <c r="R4" s="864">
        <v>19.248124820000001</v>
      </c>
      <c r="S4" s="864">
        <v>10.65714951</v>
      </c>
      <c r="T4" s="866">
        <v>134.0030008</v>
      </c>
      <c r="U4" s="867"/>
    </row>
    <row r="5" spans="1:21" s="854" customFormat="1" x14ac:dyDescent="0.25">
      <c r="A5" s="868" t="s">
        <v>606</v>
      </c>
      <c r="B5" s="869" t="s">
        <v>607</v>
      </c>
      <c r="C5" s="870">
        <v>820.6886942695545</v>
      </c>
      <c r="D5" s="870">
        <v>654.78663988584162</v>
      </c>
      <c r="E5" s="870">
        <v>700.91354280653468</v>
      </c>
      <c r="F5" s="870">
        <v>777.30564407316831</v>
      </c>
      <c r="G5" s="870">
        <v>854.5330779761</v>
      </c>
      <c r="H5" s="870">
        <v>854</v>
      </c>
      <c r="I5" s="870">
        <v>948</v>
      </c>
      <c r="J5" s="870">
        <v>994</v>
      </c>
      <c r="K5" s="871">
        <v>1049.7</v>
      </c>
      <c r="L5" s="870">
        <v>955.33</v>
      </c>
      <c r="M5" s="870">
        <v>1042.8954175314502</v>
      </c>
      <c r="N5" s="870">
        <v>1127</v>
      </c>
      <c r="O5" s="870">
        <v>958.83525556339998</v>
      </c>
      <c r="P5" s="870">
        <v>596.53123816864991</v>
      </c>
      <c r="Q5" s="870">
        <v>957.28977509734398</v>
      </c>
      <c r="R5" s="870">
        <v>1241.2275318982504</v>
      </c>
      <c r="S5" s="870">
        <v>1195.8845678386001</v>
      </c>
      <c r="T5" s="872">
        <v>853.19703885454999</v>
      </c>
      <c r="U5" s="867"/>
    </row>
    <row r="6" spans="1:21" s="854" customFormat="1" x14ac:dyDescent="0.25">
      <c r="A6" s="868" t="s">
        <v>608</v>
      </c>
      <c r="B6" s="869" t="s">
        <v>609</v>
      </c>
      <c r="C6" s="873">
        <v>0.01</v>
      </c>
      <c r="D6" s="870">
        <v>0.83092500000000002</v>
      </c>
      <c r="E6" s="874">
        <v>0.24739</v>
      </c>
      <c r="F6" s="870">
        <v>5.7265620000000004</v>
      </c>
      <c r="G6" s="874">
        <v>0.31649853999999999</v>
      </c>
      <c r="H6" s="874">
        <v>0.26684849999999999</v>
      </c>
      <c r="I6" s="874">
        <v>0.08</v>
      </c>
      <c r="J6" s="874">
        <v>0.5</v>
      </c>
      <c r="K6" s="875">
        <v>0.7</v>
      </c>
      <c r="L6" s="874">
        <v>0.9</v>
      </c>
      <c r="M6" s="874">
        <v>0.93160616000000007</v>
      </c>
      <c r="N6" s="874">
        <v>0.3</v>
      </c>
      <c r="O6" s="874">
        <v>101.39164359999999</v>
      </c>
      <c r="P6" s="874">
        <v>20.231880329999999</v>
      </c>
      <c r="Q6" s="874">
        <v>2.0839264800000001</v>
      </c>
      <c r="R6" s="874">
        <v>5.9895915300000002</v>
      </c>
      <c r="S6" s="874">
        <v>4.1334770699999996</v>
      </c>
      <c r="T6" s="872">
        <v>4.6193629700000001</v>
      </c>
      <c r="U6" s="867"/>
    </row>
    <row r="7" spans="1:21" s="854" customFormat="1" x14ac:dyDescent="0.25">
      <c r="A7" s="868" t="s">
        <v>610</v>
      </c>
      <c r="B7" s="869" t="s">
        <v>933</v>
      </c>
      <c r="C7" s="870">
        <v>0</v>
      </c>
      <c r="D7" s="874">
        <v>0.294325</v>
      </c>
      <c r="E7" s="870">
        <v>0</v>
      </c>
      <c r="F7" s="870">
        <v>0</v>
      </c>
      <c r="G7" s="874">
        <v>5.6469999999999999E-2</v>
      </c>
      <c r="H7" s="874">
        <v>0</v>
      </c>
      <c r="I7" s="876">
        <v>1.8E-3</v>
      </c>
      <c r="J7" s="877">
        <v>0.19</v>
      </c>
      <c r="K7" s="875">
        <v>0.1</v>
      </c>
      <c r="L7" s="874">
        <v>0.22</v>
      </c>
      <c r="M7" s="874">
        <v>0.236122</v>
      </c>
      <c r="N7" s="874">
        <v>0.3</v>
      </c>
      <c r="O7" s="874">
        <v>1.2190099999999999</v>
      </c>
      <c r="P7" s="874">
        <v>0.23034199999999999</v>
      </c>
      <c r="Q7" s="874">
        <v>0.16384499999999999</v>
      </c>
      <c r="R7" s="874">
        <v>1.5735349999999999</v>
      </c>
      <c r="S7" s="874">
        <v>2.4032999999999999E-2</v>
      </c>
      <c r="T7" s="878">
        <v>3.8620000000000002E-2</v>
      </c>
      <c r="U7" s="867"/>
    </row>
    <row r="8" spans="1:21" s="854" customFormat="1" x14ac:dyDescent="0.25">
      <c r="A8" s="868" t="s">
        <v>612</v>
      </c>
      <c r="B8" s="869" t="s">
        <v>934</v>
      </c>
      <c r="C8" s="870">
        <v>42.160168883366339</v>
      </c>
      <c r="D8" s="870">
        <v>44.904872655049509</v>
      </c>
      <c r="E8" s="870">
        <v>69.097026125742573</v>
      </c>
      <c r="F8" s="870">
        <v>63.544151183465353</v>
      </c>
      <c r="G8" s="870">
        <v>63.800168262600003</v>
      </c>
      <c r="H8" s="870">
        <v>67</v>
      </c>
      <c r="I8" s="870">
        <v>85.82</v>
      </c>
      <c r="J8" s="870">
        <v>97.7</v>
      </c>
      <c r="K8" s="871">
        <v>147.9</v>
      </c>
      <c r="L8" s="870">
        <v>196.9</v>
      </c>
      <c r="M8" s="870">
        <v>294.24139347926496</v>
      </c>
      <c r="N8" s="870">
        <v>340</v>
      </c>
      <c r="O8" s="870">
        <v>370.68417124074585</v>
      </c>
      <c r="P8" s="870">
        <v>203.74452316598195</v>
      </c>
      <c r="Q8" s="870">
        <v>361.45376900910435</v>
      </c>
      <c r="R8" s="870">
        <v>398.85295382070495</v>
      </c>
      <c r="S8" s="870">
        <v>322.14354756136026</v>
      </c>
      <c r="T8" s="872">
        <v>262.73449919917118</v>
      </c>
      <c r="U8" s="867"/>
    </row>
    <row r="9" spans="1:21" s="854" customFormat="1" x14ac:dyDescent="0.25">
      <c r="A9" s="868" t="s">
        <v>614</v>
      </c>
      <c r="B9" s="869" t="s">
        <v>615</v>
      </c>
      <c r="C9" s="870">
        <v>14.892497502999998</v>
      </c>
      <c r="D9" s="870">
        <v>10.594153940000002</v>
      </c>
      <c r="E9" s="870">
        <v>16.162273020000001</v>
      </c>
      <c r="F9" s="870">
        <v>20.553283099999998</v>
      </c>
      <c r="G9" s="870">
        <v>27.00394983</v>
      </c>
      <c r="H9" s="870">
        <v>26</v>
      </c>
      <c r="I9" s="870">
        <v>34</v>
      </c>
      <c r="J9" s="870">
        <v>22</v>
      </c>
      <c r="K9" s="871">
        <v>6.1</v>
      </c>
      <c r="L9" s="870">
        <v>12.05</v>
      </c>
      <c r="M9" s="870">
        <v>15.528665149999998</v>
      </c>
      <c r="N9" s="870">
        <v>10</v>
      </c>
      <c r="O9" s="870">
        <v>9.4688753600000002</v>
      </c>
      <c r="P9" s="870">
        <v>11.093140639999998</v>
      </c>
      <c r="Q9" s="870">
        <v>22.498824189999997</v>
      </c>
      <c r="R9" s="870">
        <v>16.348521229999999</v>
      </c>
      <c r="S9" s="870">
        <v>15.788189979999999</v>
      </c>
      <c r="T9" s="872">
        <v>13.19557861</v>
      </c>
      <c r="U9" s="867"/>
    </row>
    <row r="10" spans="1:21" s="854" customFormat="1" x14ac:dyDescent="0.25">
      <c r="A10" s="868" t="s">
        <v>616</v>
      </c>
      <c r="B10" s="869" t="s">
        <v>617</v>
      </c>
      <c r="C10" s="870">
        <v>1.5082444499999998</v>
      </c>
      <c r="D10" s="870">
        <v>1.7831953300000001</v>
      </c>
      <c r="E10" s="870">
        <v>7.7000077500000002</v>
      </c>
      <c r="F10" s="870">
        <v>1.1895091400000002</v>
      </c>
      <c r="G10" s="870">
        <v>7.7678144000000007</v>
      </c>
      <c r="H10" s="870">
        <v>3</v>
      </c>
      <c r="I10" s="870">
        <v>1.3</v>
      </c>
      <c r="J10" s="870">
        <v>5</v>
      </c>
      <c r="K10" s="871">
        <v>1.9394359099999998</v>
      </c>
      <c r="L10" s="870">
        <v>5.15</v>
      </c>
      <c r="M10" s="870">
        <v>4.1880182900000005</v>
      </c>
      <c r="N10" s="870">
        <v>9</v>
      </c>
      <c r="O10" s="870">
        <v>12.524568090000001</v>
      </c>
      <c r="P10" s="870">
        <v>12.821297900000001</v>
      </c>
      <c r="Q10" s="870">
        <v>12.434656</v>
      </c>
      <c r="R10" s="870">
        <v>14.857350890000001</v>
      </c>
      <c r="S10" s="870">
        <v>18.01228957</v>
      </c>
      <c r="T10" s="872">
        <v>15.9408928</v>
      </c>
      <c r="U10" s="867"/>
    </row>
    <row r="11" spans="1:21" s="854" customFormat="1" x14ac:dyDescent="0.25">
      <c r="A11" s="868" t="s">
        <v>618</v>
      </c>
      <c r="B11" s="869" t="s">
        <v>619</v>
      </c>
      <c r="C11" s="870">
        <v>28.703192980000001</v>
      </c>
      <c r="D11" s="870">
        <v>71.42871418871286</v>
      </c>
      <c r="E11" s="870">
        <v>79.472929787623769</v>
      </c>
      <c r="F11" s="870">
        <v>50.193724076138594</v>
      </c>
      <c r="G11" s="870">
        <v>89.819422234000058</v>
      </c>
      <c r="H11" s="870">
        <v>71</v>
      </c>
      <c r="I11" s="870">
        <v>116.95</v>
      </c>
      <c r="J11" s="870">
        <v>108</v>
      </c>
      <c r="K11" s="871">
        <v>145.36522223800003</v>
      </c>
      <c r="L11" s="870">
        <v>115.92</v>
      </c>
      <c r="M11" s="870">
        <v>165.99783647700008</v>
      </c>
      <c r="N11" s="870">
        <v>149</v>
      </c>
      <c r="O11" s="870">
        <v>163.77117714099995</v>
      </c>
      <c r="P11" s="870">
        <v>78.239975773999987</v>
      </c>
      <c r="Q11" s="870">
        <v>151.39924420533521</v>
      </c>
      <c r="R11" s="870">
        <v>148.23140200799995</v>
      </c>
      <c r="S11" s="870">
        <v>126.76186374199999</v>
      </c>
      <c r="T11" s="872">
        <v>75.230825757999995</v>
      </c>
      <c r="U11" s="867"/>
    </row>
    <row r="12" spans="1:21" s="854" customFormat="1" x14ac:dyDescent="0.25">
      <c r="A12" s="868" t="s">
        <v>620</v>
      </c>
      <c r="B12" s="869" t="s">
        <v>621</v>
      </c>
      <c r="C12" s="870">
        <v>25.782727830000002</v>
      </c>
      <c r="D12" s="870">
        <v>20.382208549999998</v>
      </c>
      <c r="E12" s="870">
        <v>27.434465369999995</v>
      </c>
      <c r="F12" s="870">
        <v>28.219593520000007</v>
      </c>
      <c r="G12" s="870">
        <v>39.740961510000005</v>
      </c>
      <c r="H12" s="870">
        <v>66</v>
      </c>
      <c r="I12" s="870">
        <v>60.52</v>
      </c>
      <c r="J12" s="870">
        <v>82</v>
      </c>
      <c r="K12" s="871">
        <v>15.06443222</v>
      </c>
      <c r="L12" s="870">
        <v>54.74</v>
      </c>
      <c r="M12" s="870">
        <v>19.042073690000002</v>
      </c>
      <c r="N12" s="870">
        <v>34</v>
      </c>
      <c r="O12" s="870">
        <v>16.724845340000002</v>
      </c>
      <c r="P12" s="870">
        <v>37.082220280000001</v>
      </c>
      <c r="Q12" s="870">
        <v>45.750883829999992</v>
      </c>
      <c r="R12" s="870">
        <v>44.001201829999999</v>
      </c>
      <c r="S12" s="870">
        <v>41.349695355000001</v>
      </c>
      <c r="T12" s="872">
        <v>70.932814750000006</v>
      </c>
      <c r="U12" s="867"/>
    </row>
    <row r="13" spans="1:21" s="854" customFormat="1" x14ac:dyDescent="0.25">
      <c r="A13" s="868" t="s">
        <v>622</v>
      </c>
      <c r="B13" s="869" t="s">
        <v>623</v>
      </c>
      <c r="C13" s="870">
        <v>114.3362040122</v>
      </c>
      <c r="D13" s="870">
        <v>145.50867111000002</v>
      </c>
      <c r="E13" s="870">
        <v>91.315115099999986</v>
      </c>
      <c r="F13" s="870">
        <v>98.476827709999981</v>
      </c>
      <c r="G13" s="870">
        <v>81.207533766869986</v>
      </c>
      <c r="H13" s="870">
        <v>91</v>
      </c>
      <c r="I13" s="870">
        <v>66</v>
      </c>
      <c r="J13" s="870">
        <v>122</v>
      </c>
      <c r="K13" s="871">
        <v>71.903440219999993</v>
      </c>
      <c r="L13" s="870">
        <v>105.13</v>
      </c>
      <c r="M13" s="870">
        <v>58.4775068</v>
      </c>
      <c r="N13" s="870">
        <v>76</v>
      </c>
      <c r="O13" s="870">
        <v>52.083736919999993</v>
      </c>
      <c r="P13" s="870">
        <v>66.502236019999998</v>
      </c>
      <c r="Q13" s="870">
        <v>63.555616280000002</v>
      </c>
      <c r="R13" s="870">
        <v>110.24577348999999</v>
      </c>
      <c r="S13" s="870">
        <v>48.074008899999995</v>
      </c>
      <c r="T13" s="872">
        <v>64.401053360000006</v>
      </c>
      <c r="U13" s="867"/>
    </row>
    <row r="14" spans="1:21" s="854" customFormat="1" x14ac:dyDescent="0.25">
      <c r="A14" s="868" t="s">
        <v>624</v>
      </c>
      <c r="B14" s="869" t="s">
        <v>625</v>
      </c>
      <c r="C14" s="874">
        <v>0.19499474999999999</v>
      </c>
      <c r="D14" s="879">
        <v>4.6254281500000003</v>
      </c>
      <c r="E14" s="874">
        <v>0.10316460999999999</v>
      </c>
      <c r="F14" s="876">
        <v>4.7000000000000002E-3</v>
      </c>
      <c r="G14" s="870">
        <v>1.8888480599999997</v>
      </c>
      <c r="H14" s="874">
        <v>0.48917400999999999</v>
      </c>
      <c r="I14" s="874">
        <v>5.6000000000000001E-2</v>
      </c>
      <c r="J14" s="874">
        <v>1</v>
      </c>
      <c r="K14" s="875">
        <v>1.96123048</v>
      </c>
      <c r="L14" s="874">
        <v>0.02</v>
      </c>
      <c r="M14" s="870">
        <v>1.6686492999999998</v>
      </c>
      <c r="N14" s="870">
        <v>1.29</v>
      </c>
      <c r="O14" s="870">
        <v>2.1804438337279999</v>
      </c>
      <c r="P14" s="870">
        <v>1.5927427399999998</v>
      </c>
      <c r="Q14" s="870">
        <v>1.2316772499999999</v>
      </c>
      <c r="R14" s="870">
        <v>1.3442959800000003</v>
      </c>
      <c r="S14" s="870">
        <v>2.4529212499999997</v>
      </c>
      <c r="T14" s="880">
        <v>1.1177281300000002</v>
      </c>
      <c r="U14" s="867"/>
    </row>
    <row r="15" spans="1:21" s="854" customFormat="1" x14ac:dyDescent="0.25">
      <c r="A15" s="868" t="s">
        <v>626</v>
      </c>
      <c r="B15" s="869" t="s">
        <v>627</v>
      </c>
      <c r="C15" s="870">
        <v>99.860137330000001</v>
      </c>
      <c r="D15" s="870">
        <v>83.150968699999993</v>
      </c>
      <c r="E15" s="870">
        <v>89.303823499999993</v>
      </c>
      <c r="F15" s="870">
        <v>103.71246802000002</v>
      </c>
      <c r="G15" s="870">
        <v>145.29132703000002</v>
      </c>
      <c r="H15" s="870">
        <v>103</v>
      </c>
      <c r="I15" s="870">
        <v>112.94</v>
      </c>
      <c r="J15" s="870">
        <v>140</v>
      </c>
      <c r="K15" s="871">
        <v>75.442349680000007</v>
      </c>
      <c r="L15" s="870">
        <v>71.36</v>
      </c>
      <c r="M15" s="870">
        <v>70.143846850000003</v>
      </c>
      <c r="N15" s="870">
        <v>86</v>
      </c>
      <c r="O15" s="870">
        <v>88.847265350000015</v>
      </c>
      <c r="P15" s="870">
        <v>65.816420719999996</v>
      </c>
      <c r="Q15" s="870">
        <v>103.89999697999998</v>
      </c>
      <c r="R15" s="870">
        <v>93.914447020000011</v>
      </c>
      <c r="S15" s="870">
        <v>109.63474252999998</v>
      </c>
      <c r="T15" s="872">
        <v>123.90615688</v>
      </c>
      <c r="U15" s="867"/>
    </row>
    <row r="16" spans="1:21" s="854" customFormat="1" x14ac:dyDescent="0.25">
      <c r="A16" s="868" t="s">
        <v>628</v>
      </c>
      <c r="B16" s="869" t="s">
        <v>629</v>
      </c>
      <c r="C16" s="870">
        <v>10.32579958</v>
      </c>
      <c r="D16" s="870">
        <v>7.1847618900000008</v>
      </c>
      <c r="E16" s="870">
        <v>10.054806940000001</v>
      </c>
      <c r="F16" s="870">
        <v>14.906309289999999</v>
      </c>
      <c r="G16" s="870">
        <v>13.421070670000002</v>
      </c>
      <c r="H16" s="870">
        <v>21</v>
      </c>
      <c r="I16" s="870">
        <v>17.79</v>
      </c>
      <c r="J16" s="870">
        <v>23</v>
      </c>
      <c r="K16" s="871">
        <v>15.935414640000001</v>
      </c>
      <c r="L16" s="870">
        <v>13.72</v>
      </c>
      <c r="M16" s="870">
        <v>17.156517520000001</v>
      </c>
      <c r="N16" s="870">
        <v>33</v>
      </c>
      <c r="O16" s="870">
        <v>25.155459779999997</v>
      </c>
      <c r="P16" s="870">
        <v>36.052509139999991</v>
      </c>
      <c r="Q16" s="870">
        <v>31.965592269999998</v>
      </c>
      <c r="R16" s="870">
        <v>42.281263320000001</v>
      </c>
      <c r="S16" s="870">
        <v>39.865706340000003</v>
      </c>
      <c r="T16" s="872">
        <v>38.024320279999998</v>
      </c>
      <c r="U16" s="867"/>
    </row>
    <row r="17" spans="1:21" s="854" customFormat="1" x14ac:dyDescent="0.25">
      <c r="A17" s="868" t="s">
        <v>632</v>
      </c>
      <c r="B17" s="869" t="s">
        <v>633</v>
      </c>
      <c r="C17" s="870">
        <v>1.3608970600000001</v>
      </c>
      <c r="D17" s="870">
        <v>26.568371727920795</v>
      </c>
      <c r="E17" s="870">
        <v>34.685134515544547</v>
      </c>
      <c r="F17" s="870">
        <v>1.81229478</v>
      </c>
      <c r="G17" s="870">
        <v>3.2610846699999998</v>
      </c>
      <c r="H17" s="870">
        <v>6</v>
      </c>
      <c r="I17" s="870">
        <v>26</v>
      </c>
      <c r="J17" s="870">
        <v>20</v>
      </c>
      <c r="K17" s="871">
        <v>7.5313632100000003</v>
      </c>
      <c r="L17" s="870">
        <v>6.54</v>
      </c>
      <c r="M17" s="870">
        <v>4.4764829299999995</v>
      </c>
      <c r="N17" s="870">
        <v>9</v>
      </c>
      <c r="O17" s="870">
        <v>23.588946419999996</v>
      </c>
      <c r="P17" s="870">
        <v>24.373139949999999</v>
      </c>
      <c r="Q17" s="870">
        <v>5.5950706099999996</v>
      </c>
      <c r="R17" s="870">
        <v>11.880206099999999</v>
      </c>
      <c r="S17" s="870">
        <v>15.513797370000001</v>
      </c>
      <c r="T17" s="872">
        <v>9.7955651200000009</v>
      </c>
      <c r="U17" s="867"/>
    </row>
    <row r="18" spans="1:21" s="854" customFormat="1" x14ac:dyDescent="0.25">
      <c r="A18" s="868" t="s">
        <v>634</v>
      </c>
      <c r="B18" s="869" t="s">
        <v>635</v>
      </c>
      <c r="C18" s="870">
        <v>19.650285409999999</v>
      </c>
      <c r="D18" s="870">
        <v>23.172590249999999</v>
      </c>
      <c r="E18" s="870">
        <v>22.009329000000001</v>
      </c>
      <c r="F18" s="870">
        <v>30.185940179999999</v>
      </c>
      <c r="G18" s="870">
        <v>26.296844870000005</v>
      </c>
      <c r="H18" s="870">
        <v>25</v>
      </c>
      <c r="I18" s="870">
        <v>29.48</v>
      </c>
      <c r="J18" s="870">
        <v>19</v>
      </c>
      <c r="K18" s="871">
        <v>16.292368310000001</v>
      </c>
      <c r="L18" s="870">
        <v>16.2</v>
      </c>
      <c r="M18" s="870">
        <v>22.534721350000002</v>
      </c>
      <c r="N18" s="870">
        <v>29</v>
      </c>
      <c r="O18" s="870">
        <v>23.496032360000005</v>
      </c>
      <c r="P18" s="870">
        <v>13.348565499999999</v>
      </c>
      <c r="Q18" s="870">
        <v>17.679656860000001</v>
      </c>
      <c r="R18" s="870">
        <v>21.027428269999998</v>
      </c>
      <c r="S18" s="870">
        <v>16.946798879999999</v>
      </c>
      <c r="T18" s="872">
        <v>17.6074603</v>
      </c>
      <c r="U18" s="867"/>
    </row>
    <row r="19" spans="1:21" s="854" customFormat="1" x14ac:dyDescent="0.25">
      <c r="A19" s="868" t="s">
        <v>636</v>
      </c>
      <c r="B19" s="869" t="s">
        <v>637</v>
      </c>
      <c r="C19" s="870">
        <v>2.7023601200000003</v>
      </c>
      <c r="D19" s="870">
        <v>1.25324769</v>
      </c>
      <c r="E19" s="874">
        <v>0.24506225000000001</v>
      </c>
      <c r="F19" s="874">
        <v>0.33422204999999999</v>
      </c>
      <c r="G19" s="870">
        <v>1.30720357</v>
      </c>
      <c r="H19" s="870">
        <v>1</v>
      </c>
      <c r="I19" s="870">
        <v>0.93</v>
      </c>
      <c r="J19" s="870">
        <v>1</v>
      </c>
      <c r="K19" s="871">
        <v>3.0211488515999996</v>
      </c>
      <c r="L19" s="870">
        <v>4.55</v>
      </c>
      <c r="M19" s="870">
        <v>3.5274832489200003</v>
      </c>
      <c r="N19" s="870">
        <v>5</v>
      </c>
      <c r="O19" s="870">
        <v>5.349665705944</v>
      </c>
      <c r="P19" s="870">
        <v>6.1071193637500558</v>
      </c>
      <c r="Q19" s="870">
        <v>4.7488741022991814</v>
      </c>
      <c r="R19" s="870">
        <v>14.252078920971517</v>
      </c>
      <c r="S19" s="870">
        <v>2.2963925823836151</v>
      </c>
      <c r="T19" s="872">
        <v>12.187398980013958</v>
      </c>
      <c r="U19" s="867"/>
    </row>
    <row r="20" spans="1:21" s="854" customFormat="1" ht="16.5" thickBot="1" x14ac:dyDescent="0.3">
      <c r="A20" s="881" t="s">
        <v>638</v>
      </c>
      <c r="B20" s="882" t="s">
        <v>639</v>
      </c>
      <c r="C20" s="883">
        <v>38.361270443019791</v>
      </c>
      <c r="D20" s="883">
        <v>50.693459894455451</v>
      </c>
      <c r="E20" s="883">
        <v>35.915091757623763</v>
      </c>
      <c r="F20" s="883">
        <v>78.548599097524757</v>
      </c>
      <c r="G20" s="883">
        <v>101.17679724129999</v>
      </c>
      <c r="H20" s="883">
        <v>58</v>
      </c>
      <c r="I20" s="883">
        <v>65.77</v>
      </c>
      <c r="J20" s="883">
        <v>82</v>
      </c>
      <c r="K20" s="884">
        <v>88.935599563550014</v>
      </c>
      <c r="L20" s="883">
        <v>101.81</v>
      </c>
      <c r="M20" s="883">
        <v>77.889535447850008</v>
      </c>
      <c r="N20" s="883">
        <v>67</v>
      </c>
      <c r="O20" s="883">
        <v>80.077476552200011</v>
      </c>
      <c r="P20" s="883">
        <v>51.302438915450004</v>
      </c>
      <c r="Q20" s="883">
        <v>87.247069382055415</v>
      </c>
      <c r="R20" s="883">
        <v>110.56186464451937</v>
      </c>
      <c r="S20" s="883">
        <v>88.766363850710022</v>
      </c>
      <c r="T20" s="885">
        <v>96.069299887059998</v>
      </c>
      <c r="U20" s="867"/>
    </row>
    <row r="21" spans="1:21" s="854" customFormat="1" ht="17.25" thickTop="1" thickBot="1" x14ac:dyDescent="0.35">
      <c r="A21" s="3610" t="s">
        <v>680</v>
      </c>
      <c r="B21" s="3611"/>
      <c r="C21" s="886">
        <v>1225.7389334611407</v>
      </c>
      <c r="D21" s="886">
        <v>1151.4382021019806</v>
      </c>
      <c r="E21" s="886">
        <v>1186.5718028130693</v>
      </c>
      <c r="F21" s="886">
        <v>1284.4131926302966</v>
      </c>
      <c r="G21" s="886">
        <v>1462.11659462087</v>
      </c>
      <c r="H21" s="886">
        <v>1397</v>
      </c>
      <c r="I21" s="886">
        <v>1573</v>
      </c>
      <c r="J21" s="886">
        <f>SUM(J4:J20)</f>
        <v>1729.19</v>
      </c>
      <c r="K21" s="887">
        <f>SUM(K4:K20)</f>
        <v>1656.7920053231505</v>
      </c>
      <c r="L21" s="886">
        <v>1668.0100000000002</v>
      </c>
      <c r="M21" s="886">
        <f>SUM(M4:M20)</f>
        <v>1813.7161133544848</v>
      </c>
      <c r="N21" s="886">
        <f>SUM(N4:N20)</f>
        <v>1994.8899999999999</v>
      </c>
      <c r="O21" s="886">
        <f>SUM(O4:O20)</f>
        <v>2014.3947270870183</v>
      </c>
      <c r="P21" s="886">
        <f>SUM(P4:P20)</f>
        <v>1243.2803767778319</v>
      </c>
      <c r="Q21" s="886">
        <f t="shared" ref="Q21" si="0">SUM(Q4:Q20)</f>
        <v>1885.104783606138</v>
      </c>
      <c r="R21" s="886">
        <v>2295.8375707724458</v>
      </c>
      <c r="S21" s="886">
        <v>2058.305545330054</v>
      </c>
      <c r="T21" s="886">
        <v>1793.0016166787946</v>
      </c>
      <c r="U21" s="888"/>
    </row>
    <row r="22" spans="1:21" s="803" customFormat="1" ht="15" thickTop="1" x14ac:dyDescent="0.25">
      <c r="A22" s="889" t="s">
        <v>918</v>
      </c>
      <c r="B22" s="801"/>
      <c r="C22" s="802"/>
      <c r="D22" s="802"/>
      <c r="E22" s="802"/>
      <c r="F22" s="802"/>
      <c r="G22" s="802"/>
      <c r="H22" s="802"/>
      <c r="I22" s="802"/>
      <c r="J22" s="802"/>
      <c r="K22" s="802"/>
      <c r="L22" s="802"/>
      <c r="M22" s="802"/>
      <c r="N22" s="890"/>
      <c r="O22" s="890"/>
      <c r="P22" s="890"/>
    </row>
    <row r="23" spans="1:21" s="891" customFormat="1" ht="29.25" customHeight="1" x14ac:dyDescent="0.3">
      <c r="A23" s="3612" t="s">
        <v>935</v>
      </c>
      <c r="B23" s="3612"/>
      <c r="C23" s="3612"/>
      <c r="D23" s="3612"/>
      <c r="E23" s="3612"/>
      <c r="F23" s="3612"/>
      <c r="G23" s="3612"/>
      <c r="H23" s="3612"/>
      <c r="I23" s="3612"/>
      <c r="J23" s="3612"/>
      <c r="K23" s="3612"/>
      <c r="L23" s="3612"/>
      <c r="M23" s="3612"/>
      <c r="N23" s="3612"/>
      <c r="O23" s="3612"/>
    </row>
    <row r="24" spans="1:21" s="892" customFormat="1" x14ac:dyDescent="0.3">
      <c r="A24" s="3613" t="s">
        <v>598</v>
      </c>
      <c r="B24" s="3613"/>
      <c r="C24" s="3613"/>
      <c r="D24" s="3613"/>
      <c r="E24" s="3613"/>
      <c r="F24" s="3613"/>
    </row>
    <row r="25" spans="1:21" x14ac:dyDescent="0.3">
      <c r="A25" s="3613" t="s">
        <v>794</v>
      </c>
      <c r="B25" s="3613"/>
      <c r="C25" s="3613"/>
      <c r="D25" s="3613"/>
      <c r="E25" s="3613"/>
      <c r="F25" s="3613"/>
    </row>
  </sheetData>
  <mergeCells count="4">
    <mergeCell ref="A21:B21"/>
    <mergeCell ref="A23:O23"/>
    <mergeCell ref="A24:F24"/>
    <mergeCell ref="A25:F25"/>
  </mergeCells>
  <pageMargins left="0.7" right="0.7" top="0.75" bottom="0.75" header="0.3" footer="0.3"/>
  <pageSetup paperSize="9" scale="58"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93"/>
  <sheetViews>
    <sheetView zoomScale="85" zoomScaleNormal="85" zoomScaleSheetLayoutView="100" workbookViewId="0">
      <selection sqref="A1:D1"/>
    </sheetView>
  </sheetViews>
  <sheetFormatPr defaultColWidth="9.140625" defaultRowHeight="15" x14ac:dyDescent="0.25"/>
  <cols>
    <col min="1" max="1" width="25.7109375" style="954" customWidth="1"/>
    <col min="2" max="2" width="14.28515625" style="954" customWidth="1"/>
    <col min="3" max="3" width="25.7109375" style="954" customWidth="1"/>
    <col min="4" max="4" width="14.28515625" style="954" customWidth="1"/>
    <col min="5" max="5" width="5.5703125" style="934" customWidth="1"/>
    <col min="6" max="7" width="9.140625" style="934"/>
    <col min="8" max="16384" width="9.140625" style="954"/>
  </cols>
  <sheetData>
    <row r="1" spans="1:5" s="931" customFormat="1" ht="42" customHeight="1" x14ac:dyDescent="0.25">
      <c r="A1" s="3614" t="s">
        <v>979</v>
      </c>
      <c r="B1" s="3614"/>
      <c r="C1" s="3614"/>
      <c r="D1" s="3614"/>
    </row>
    <row r="2" spans="1:5" s="934" customFormat="1" ht="15" customHeight="1" thickBot="1" x14ac:dyDescent="0.3">
      <c r="A2" s="932"/>
      <c r="B2" s="932"/>
      <c r="C2" s="932"/>
      <c r="D2" s="933" t="s">
        <v>589</v>
      </c>
    </row>
    <row r="3" spans="1:5" s="778" customFormat="1" ht="18.75" customHeight="1" thickTop="1" thickBot="1" x14ac:dyDescent="0.3">
      <c r="A3" s="3615" t="s">
        <v>980</v>
      </c>
      <c r="B3" s="3616"/>
      <c r="C3" s="3617" t="s">
        <v>981</v>
      </c>
      <c r="D3" s="3616"/>
    </row>
    <row r="4" spans="1:5" s="778" customFormat="1" ht="18.75" customHeight="1" thickBot="1" x14ac:dyDescent="0.3">
      <c r="A4" s="935"/>
      <c r="B4" s="936" t="s">
        <v>809</v>
      </c>
      <c r="C4" s="937"/>
      <c r="D4" s="936" t="s">
        <v>809</v>
      </c>
    </row>
    <row r="5" spans="1:5" s="778" customFormat="1" ht="18.75" customHeight="1" thickBot="1" x14ac:dyDescent="0.3">
      <c r="A5" s="935" t="s">
        <v>982</v>
      </c>
      <c r="B5" s="938">
        <v>322855.05502312706</v>
      </c>
      <c r="C5" s="937" t="s">
        <v>983</v>
      </c>
      <c r="D5" s="938">
        <v>271788.01806475635</v>
      </c>
      <c r="E5" s="939"/>
    </row>
    <row r="6" spans="1:5" s="934" customFormat="1" ht="18.75" customHeight="1" x14ac:dyDescent="0.25">
      <c r="A6" s="940" t="s">
        <v>907</v>
      </c>
      <c r="B6" s="941"/>
      <c r="C6" s="942" t="s">
        <v>907</v>
      </c>
      <c r="D6" s="941"/>
    </row>
    <row r="7" spans="1:5" s="934" customFormat="1" ht="18.75" customHeight="1" x14ac:dyDescent="0.25">
      <c r="A7" s="943" t="s">
        <v>984</v>
      </c>
      <c r="B7" s="944">
        <v>55563.359255849035</v>
      </c>
      <c r="C7" s="945" t="s">
        <v>856</v>
      </c>
      <c r="D7" s="944">
        <v>119516.46344135671</v>
      </c>
    </row>
    <row r="8" spans="1:5" s="934" customFormat="1" ht="18.75" customHeight="1" x14ac:dyDescent="0.25">
      <c r="A8" s="943" t="s">
        <v>985</v>
      </c>
      <c r="B8" s="944">
        <v>46319.243933759746</v>
      </c>
      <c r="C8" s="945" t="s">
        <v>986</v>
      </c>
      <c r="D8" s="944">
        <v>21702.079259346287</v>
      </c>
    </row>
    <row r="9" spans="1:5" s="934" customFormat="1" ht="18.75" customHeight="1" x14ac:dyDescent="0.25">
      <c r="A9" s="943" t="s">
        <v>856</v>
      </c>
      <c r="B9" s="944">
        <v>24811.377995497278</v>
      </c>
      <c r="C9" s="945" t="s">
        <v>909</v>
      </c>
      <c r="D9" s="944">
        <v>20327.711077292137</v>
      </c>
    </row>
    <row r="10" spans="1:5" s="934" customFormat="1" ht="18.75" customHeight="1" x14ac:dyDescent="0.25">
      <c r="A10" s="943" t="s">
        <v>986</v>
      </c>
      <c r="B10" s="944">
        <v>24728.915105979606</v>
      </c>
      <c r="C10" s="945" t="s">
        <v>924</v>
      </c>
      <c r="D10" s="944">
        <v>9040.7328449922261</v>
      </c>
    </row>
    <row r="11" spans="1:5" s="934" customFormat="1" ht="18.75" customHeight="1" x14ac:dyDescent="0.25">
      <c r="A11" s="943" t="s">
        <v>987</v>
      </c>
      <c r="B11" s="944">
        <v>19192.298890765327</v>
      </c>
      <c r="C11" s="945" t="s">
        <v>985</v>
      </c>
      <c r="D11" s="944">
        <v>7544</v>
      </c>
    </row>
    <row r="12" spans="1:5" s="934" customFormat="1" ht="18.75" customHeight="1" x14ac:dyDescent="0.25">
      <c r="A12" s="943" t="s">
        <v>924</v>
      </c>
      <c r="B12" s="944">
        <v>18194.546725814474</v>
      </c>
      <c r="C12" s="945" t="s">
        <v>988</v>
      </c>
      <c r="D12" s="944">
        <v>6871.447471454996</v>
      </c>
    </row>
    <row r="13" spans="1:5" s="934" customFormat="1" ht="18.75" customHeight="1" x14ac:dyDescent="0.25">
      <c r="A13" s="943" t="s">
        <v>909</v>
      </c>
      <c r="B13" s="944">
        <v>12730.428199665737</v>
      </c>
      <c r="C13" s="945" t="s">
        <v>989</v>
      </c>
      <c r="D13" s="944">
        <v>6707.8283993759578</v>
      </c>
    </row>
    <row r="14" spans="1:5" s="934" customFormat="1" ht="18.75" customHeight="1" x14ac:dyDescent="0.25">
      <c r="A14" s="943" t="s">
        <v>990</v>
      </c>
      <c r="B14" s="944">
        <v>12125.469536968478</v>
      </c>
      <c r="C14" s="945" t="s">
        <v>991</v>
      </c>
      <c r="D14" s="944">
        <v>6013</v>
      </c>
    </row>
    <row r="15" spans="1:5" s="934" customFormat="1" ht="18.75" customHeight="1" x14ac:dyDescent="0.25">
      <c r="A15" s="943" t="s">
        <v>992</v>
      </c>
      <c r="B15" s="944">
        <v>11532.266384518076</v>
      </c>
      <c r="C15" s="945" t="s">
        <v>987</v>
      </c>
      <c r="D15" s="944">
        <v>5896.3807366646543</v>
      </c>
    </row>
    <row r="16" spans="1:5" s="934" customFormat="1" ht="18.75" customHeight="1" thickBot="1" x14ac:dyDescent="0.3">
      <c r="A16" s="946" t="s">
        <v>988</v>
      </c>
      <c r="B16" s="947">
        <v>11162.661752290296</v>
      </c>
      <c r="C16" s="948" t="s">
        <v>911</v>
      </c>
      <c r="D16" s="947">
        <v>4471.205764465125</v>
      </c>
    </row>
    <row r="17" spans="1:4" s="934" customFormat="1" ht="16.5" thickTop="1" x14ac:dyDescent="0.25">
      <c r="A17" s="949" t="s">
        <v>993</v>
      </c>
      <c r="B17" s="950"/>
      <c r="C17" s="951"/>
      <c r="D17" s="950"/>
    </row>
    <row r="18" spans="1:4" s="952" customFormat="1" ht="29.25" customHeight="1" x14ac:dyDescent="0.25">
      <c r="A18" s="3618" t="s">
        <v>994</v>
      </c>
      <c r="B18" s="3618"/>
      <c r="C18" s="3618"/>
      <c r="D18" s="3618"/>
    </row>
    <row r="19" spans="1:4" s="952" customFormat="1" x14ac:dyDescent="0.25">
      <c r="A19" s="3618" t="s">
        <v>794</v>
      </c>
      <c r="B19" s="3618"/>
      <c r="C19" s="3618"/>
      <c r="D19" s="3618"/>
    </row>
    <row r="20" spans="1:4" s="934" customFormat="1" ht="12.75" customHeight="1" x14ac:dyDescent="0.25">
      <c r="A20" s="953"/>
    </row>
    <row r="21" spans="1:4" s="934" customFormat="1" x14ac:dyDescent="0.25"/>
    <row r="22" spans="1:4" s="934" customFormat="1" x14ac:dyDescent="0.25"/>
    <row r="23" spans="1:4" s="934" customFormat="1" x14ac:dyDescent="0.25"/>
    <row r="24" spans="1:4" s="934" customFormat="1" x14ac:dyDescent="0.25"/>
    <row r="25" spans="1:4" s="934" customFormat="1" x14ac:dyDescent="0.25"/>
    <row r="26" spans="1:4" s="934" customFormat="1" x14ac:dyDescent="0.25"/>
    <row r="27" spans="1:4" s="934" customFormat="1" x14ac:dyDescent="0.25"/>
    <row r="28" spans="1:4" s="934" customFormat="1" x14ac:dyDescent="0.25"/>
    <row r="29" spans="1:4" s="934" customFormat="1" x14ac:dyDescent="0.25"/>
    <row r="30" spans="1:4" s="934" customFormat="1" x14ac:dyDescent="0.25"/>
    <row r="31" spans="1:4" s="934" customFormat="1" x14ac:dyDescent="0.25"/>
    <row r="32" spans="1:4" s="934" customFormat="1" x14ac:dyDescent="0.25"/>
    <row r="33" s="934" customFormat="1" x14ac:dyDescent="0.25"/>
    <row r="34" s="934" customFormat="1" x14ac:dyDescent="0.25"/>
    <row r="35" s="934" customFormat="1" x14ac:dyDescent="0.25"/>
    <row r="36" s="934" customFormat="1" x14ac:dyDescent="0.25"/>
    <row r="37" s="934" customFormat="1" x14ac:dyDescent="0.25"/>
    <row r="38" s="934" customFormat="1" x14ac:dyDescent="0.25"/>
    <row r="39" s="934" customFormat="1" x14ac:dyDescent="0.25"/>
    <row r="40" s="934" customFormat="1" x14ac:dyDescent="0.25"/>
    <row r="41" s="934" customFormat="1" x14ac:dyDescent="0.25"/>
    <row r="42" s="934" customFormat="1" x14ac:dyDescent="0.25"/>
    <row r="43" s="934" customFormat="1" x14ac:dyDescent="0.25"/>
    <row r="44" s="934" customFormat="1" x14ac:dyDescent="0.25"/>
    <row r="45" s="934" customFormat="1" x14ac:dyDescent="0.25"/>
    <row r="46" s="934" customFormat="1" x14ac:dyDescent="0.25"/>
    <row r="47" s="934" customFormat="1" x14ac:dyDescent="0.25"/>
    <row r="48" s="934" customFormat="1" x14ac:dyDescent="0.25"/>
    <row r="49" s="934" customFormat="1" x14ac:dyDescent="0.25"/>
    <row r="50" s="934" customFormat="1" x14ac:dyDescent="0.25"/>
    <row r="51" s="934" customFormat="1" x14ac:dyDescent="0.25"/>
    <row r="52" s="934" customFormat="1" x14ac:dyDescent="0.25"/>
    <row r="53" s="934" customFormat="1" x14ac:dyDescent="0.25"/>
    <row r="54" s="934" customFormat="1" x14ac:dyDescent="0.25"/>
    <row r="55" s="934" customFormat="1" x14ac:dyDescent="0.25"/>
    <row r="56" s="934" customFormat="1" x14ac:dyDescent="0.25"/>
    <row r="57" s="934" customFormat="1" x14ac:dyDescent="0.25"/>
    <row r="58" s="934" customFormat="1" x14ac:dyDescent="0.25"/>
    <row r="59" s="934" customFormat="1" x14ac:dyDescent="0.25"/>
    <row r="60" s="934" customFormat="1" x14ac:dyDescent="0.25"/>
    <row r="61" s="934" customFormat="1" x14ac:dyDescent="0.25"/>
    <row r="62" s="934" customFormat="1" x14ac:dyDescent="0.25"/>
    <row r="63" s="934" customFormat="1" x14ac:dyDescent="0.25"/>
    <row r="64" s="934" customFormat="1" x14ac:dyDescent="0.25"/>
    <row r="65" s="934" customFormat="1" x14ac:dyDescent="0.25"/>
    <row r="66" s="934" customFormat="1" x14ac:dyDescent="0.25"/>
    <row r="67" s="934" customFormat="1" x14ac:dyDescent="0.25"/>
    <row r="68" s="934" customFormat="1" x14ac:dyDescent="0.25"/>
    <row r="69" s="934" customFormat="1" x14ac:dyDescent="0.25"/>
    <row r="70" s="934" customFormat="1" x14ac:dyDescent="0.25"/>
    <row r="71" s="934" customFormat="1" x14ac:dyDescent="0.25"/>
    <row r="72" s="934" customFormat="1" x14ac:dyDescent="0.25"/>
    <row r="73" s="934" customFormat="1" x14ac:dyDescent="0.25"/>
    <row r="74" s="934" customFormat="1" x14ac:dyDescent="0.25"/>
    <row r="75" s="934" customFormat="1" x14ac:dyDescent="0.25"/>
    <row r="76" s="934" customFormat="1" x14ac:dyDescent="0.25"/>
    <row r="77" s="934" customFormat="1" x14ac:dyDescent="0.25"/>
    <row r="78" s="934" customFormat="1" x14ac:dyDescent="0.25"/>
    <row r="79" s="934" customFormat="1" x14ac:dyDescent="0.25"/>
    <row r="80" s="934" customFormat="1" x14ac:dyDescent="0.25"/>
    <row r="81" s="934" customFormat="1" x14ac:dyDescent="0.25"/>
    <row r="82" s="934" customFormat="1" x14ac:dyDescent="0.25"/>
    <row r="83" s="934" customFormat="1" x14ac:dyDescent="0.25"/>
    <row r="84" s="934" customFormat="1" x14ac:dyDescent="0.25"/>
    <row r="85" s="934" customFormat="1" x14ac:dyDescent="0.25"/>
    <row r="86" s="934" customFormat="1" x14ac:dyDescent="0.25"/>
    <row r="87" s="934" customFormat="1" x14ac:dyDescent="0.25"/>
    <row r="88" s="934" customFormat="1" x14ac:dyDescent="0.25"/>
    <row r="89" s="934" customFormat="1" x14ac:dyDescent="0.25"/>
    <row r="90" s="934" customFormat="1" x14ac:dyDescent="0.25"/>
    <row r="91" s="934" customFormat="1" x14ac:dyDescent="0.25"/>
    <row r="92" s="934" customFormat="1" x14ac:dyDescent="0.25"/>
    <row r="93" s="934" customFormat="1" x14ac:dyDescent="0.25"/>
  </sheetData>
  <mergeCells count="5">
    <mergeCell ref="A1:D1"/>
    <mergeCell ref="A3:B3"/>
    <mergeCell ref="C3:D3"/>
    <mergeCell ref="A18:D18"/>
    <mergeCell ref="A19:D19"/>
  </mergeCells>
  <printOptions horizontalCentered="1"/>
  <pageMargins left="0.7" right="0.2" top="0.42" bottom="0.21" header="0.3" footer="0.17"/>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zoomScale="85" zoomScaleNormal="85" workbookViewId="0">
      <pane xSplit="1" ySplit="5" topLeftCell="B6" activePane="bottomRight" state="frozen"/>
      <selection activeCell="R21" sqref="R21"/>
      <selection pane="topRight" activeCell="R21" sqref="R21"/>
      <selection pane="bottomLeft" activeCell="R21" sqref="R21"/>
      <selection pane="bottomRight" activeCell="R21" sqref="R21"/>
    </sheetView>
  </sheetViews>
  <sheetFormatPr defaultRowHeight="14.25" x14ac:dyDescent="0.25"/>
  <cols>
    <col min="1" max="1" width="60.140625" style="2330" customWidth="1"/>
    <col min="2" max="2" width="18.7109375" style="2369" customWidth="1"/>
    <col min="3" max="3" width="3" style="2369" customWidth="1"/>
    <col min="4" max="4" width="18.7109375" style="2369" customWidth="1"/>
    <col min="5" max="5" width="3.7109375" style="2369" customWidth="1"/>
    <col min="6" max="6" width="8.85546875" style="2309"/>
    <col min="7" max="7" width="10" style="2309" customWidth="1"/>
    <col min="8" max="256" width="8.85546875" style="2309"/>
    <col min="257" max="257" width="60.140625" style="2309" customWidth="1"/>
    <col min="258" max="258" width="18.7109375" style="2309" customWidth="1"/>
    <col min="259" max="259" width="3" style="2309" customWidth="1"/>
    <col min="260" max="260" width="18.7109375" style="2309" customWidth="1"/>
    <col min="261" max="261" width="3.7109375" style="2309" customWidth="1"/>
    <col min="262" max="262" width="8.85546875" style="2309"/>
    <col min="263" max="263" width="10" style="2309" customWidth="1"/>
    <col min="264" max="512" width="8.85546875" style="2309"/>
    <col min="513" max="513" width="60.140625" style="2309" customWidth="1"/>
    <col min="514" max="514" width="18.7109375" style="2309" customWidth="1"/>
    <col min="515" max="515" width="3" style="2309" customWidth="1"/>
    <col min="516" max="516" width="18.7109375" style="2309" customWidth="1"/>
    <col min="517" max="517" width="3.7109375" style="2309" customWidth="1"/>
    <col min="518" max="518" width="8.85546875" style="2309"/>
    <col min="519" max="519" width="10" style="2309" customWidth="1"/>
    <col min="520" max="768" width="8.85546875" style="2309"/>
    <col min="769" max="769" width="60.140625" style="2309" customWidth="1"/>
    <col min="770" max="770" width="18.7109375" style="2309" customWidth="1"/>
    <col min="771" max="771" width="3" style="2309" customWidth="1"/>
    <col min="772" max="772" width="18.7109375" style="2309" customWidth="1"/>
    <col min="773" max="773" width="3.7109375" style="2309" customWidth="1"/>
    <col min="774" max="774" width="8.85546875" style="2309"/>
    <col min="775" max="775" width="10" style="2309" customWidth="1"/>
    <col min="776" max="1024" width="8.85546875" style="2309"/>
    <col min="1025" max="1025" width="60.140625" style="2309" customWidth="1"/>
    <col min="1026" max="1026" width="18.7109375" style="2309" customWidth="1"/>
    <col min="1027" max="1027" width="3" style="2309" customWidth="1"/>
    <col min="1028" max="1028" width="18.7109375" style="2309" customWidth="1"/>
    <col min="1029" max="1029" width="3.7109375" style="2309" customWidth="1"/>
    <col min="1030" max="1030" width="8.85546875" style="2309"/>
    <col min="1031" max="1031" width="10" style="2309" customWidth="1"/>
    <col min="1032" max="1280" width="8.85546875" style="2309"/>
    <col min="1281" max="1281" width="60.140625" style="2309" customWidth="1"/>
    <col min="1282" max="1282" width="18.7109375" style="2309" customWidth="1"/>
    <col min="1283" max="1283" width="3" style="2309" customWidth="1"/>
    <col min="1284" max="1284" width="18.7109375" style="2309" customWidth="1"/>
    <col min="1285" max="1285" width="3.7109375" style="2309" customWidth="1"/>
    <col min="1286" max="1286" width="8.85546875" style="2309"/>
    <col min="1287" max="1287" width="10" style="2309" customWidth="1"/>
    <col min="1288" max="1536" width="8.85546875" style="2309"/>
    <col min="1537" max="1537" width="60.140625" style="2309" customWidth="1"/>
    <col min="1538" max="1538" width="18.7109375" style="2309" customWidth="1"/>
    <col min="1539" max="1539" width="3" style="2309" customWidth="1"/>
    <col min="1540" max="1540" width="18.7109375" style="2309" customWidth="1"/>
    <col min="1541" max="1541" width="3.7109375" style="2309" customWidth="1"/>
    <col min="1542" max="1542" width="8.85546875" style="2309"/>
    <col min="1543" max="1543" width="10" style="2309" customWidth="1"/>
    <col min="1544" max="1792" width="8.85546875" style="2309"/>
    <col min="1793" max="1793" width="60.140625" style="2309" customWidth="1"/>
    <col min="1794" max="1794" width="18.7109375" style="2309" customWidth="1"/>
    <col min="1795" max="1795" width="3" style="2309" customWidth="1"/>
    <col min="1796" max="1796" width="18.7109375" style="2309" customWidth="1"/>
    <col min="1797" max="1797" width="3.7109375" style="2309" customWidth="1"/>
    <col min="1798" max="1798" width="8.85546875" style="2309"/>
    <col min="1799" max="1799" width="10" style="2309" customWidth="1"/>
    <col min="1800" max="2048" width="8.85546875" style="2309"/>
    <col min="2049" max="2049" width="60.140625" style="2309" customWidth="1"/>
    <col min="2050" max="2050" width="18.7109375" style="2309" customWidth="1"/>
    <col min="2051" max="2051" width="3" style="2309" customWidth="1"/>
    <col min="2052" max="2052" width="18.7109375" style="2309" customWidth="1"/>
    <col min="2053" max="2053" width="3.7109375" style="2309" customWidth="1"/>
    <col min="2054" max="2054" width="8.85546875" style="2309"/>
    <col min="2055" max="2055" width="10" style="2309" customWidth="1"/>
    <col min="2056" max="2304" width="8.85546875" style="2309"/>
    <col min="2305" max="2305" width="60.140625" style="2309" customWidth="1"/>
    <col min="2306" max="2306" width="18.7109375" style="2309" customWidth="1"/>
    <col min="2307" max="2307" width="3" style="2309" customWidth="1"/>
    <col min="2308" max="2308" width="18.7109375" style="2309" customWidth="1"/>
    <col min="2309" max="2309" width="3.7109375" style="2309" customWidth="1"/>
    <col min="2310" max="2310" width="8.85546875" style="2309"/>
    <col min="2311" max="2311" width="10" style="2309" customWidth="1"/>
    <col min="2312" max="2560" width="8.85546875" style="2309"/>
    <col min="2561" max="2561" width="60.140625" style="2309" customWidth="1"/>
    <col min="2562" max="2562" width="18.7109375" style="2309" customWidth="1"/>
    <col min="2563" max="2563" width="3" style="2309" customWidth="1"/>
    <col min="2564" max="2564" width="18.7109375" style="2309" customWidth="1"/>
    <col min="2565" max="2565" width="3.7109375" style="2309" customWidth="1"/>
    <col min="2566" max="2566" width="8.85546875" style="2309"/>
    <col min="2567" max="2567" width="10" style="2309" customWidth="1"/>
    <col min="2568" max="2816" width="8.85546875" style="2309"/>
    <col min="2817" max="2817" width="60.140625" style="2309" customWidth="1"/>
    <col min="2818" max="2818" width="18.7109375" style="2309" customWidth="1"/>
    <col min="2819" max="2819" width="3" style="2309" customWidth="1"/>
    <col min="2820" max="2820" width="18.7109375" style="2309" customWidth="1"/>
    <col min="2821" max="2821" width="3.7109375" style="2309" customWidth="1"/>
    <col min="2822" max="2822" width="8.85546875" style="2309"/>
    <col min="2823" max="2823" width="10" style="2309" customWidth="1"/>
    <col min="2824" max="3072" width="8.85546875" style="2309"/>
    <col min="3073" max="3073" width="60.140625" style="2309" customWidth="1"/>
    <col min="3074" max="3074" width="18.7109375" style="2309" customWidth="1"/>
    <col min="3075" max="3075" width="3" style="2309" customWidth="1"/>
    <col min="3076" max="3076" width="18.7109375" style="2309" customWidth="1"/>
    <col min="3077" max="3077" width="3.7109375" style="2309" customWidth="1"/>
    <col min="3078" max="3078" width="8.85546875" style="2309"/>
    <col min="3079" max="3079" width="10" style="2309" customWidth="1"/>
    <col min="3080" max="3328" width="8.85546875" style="2309"/>
    <col min="3329" max="3329" width="60.140625" style="2309" customWidth="1"/>
    <col min="3330" max="3330" width="18.7109375" style="2309" customWidth="1"/>
    <col min="3331" max="3331" width="3" style="2309" customWidth="1"/>
    <col min="3332" max="3332" width="18.7109375" style="2309" customWidth="1"/>
    <col min="3333" max="3333" width="3.7109375" style="2309" customWidth="1"/>
    <col min="3334" max="3334" width="8.85546875" style="2309"/>
    <col min="3335" max="3335" width="10" style="2309" customWidth="1"/>
    <col min="3336" max="3584" width="8.85546875" style="2309"/>
    <col min="3585" max="3585" width="60.140625" style="2309" customWidth="1"/>
    <col min="3586" max="3586" width="18.7109375" style="2309" customWidth="1"/>
    <col min="3587" max="3587" width="3" style="2309" customWidth="1"/>
    <col min="3588" max="3588" width="18.7109375" style="2309" customWidth="1"/>
    <col min="3589" max="3589" width="3.7109375" style="2309" customWidth="1"/>
    <col min="3590" max="3590" width="8.85546875" style="2309"/>
    <col min="3591" max="3591" width="10" style="2309" customWidth="1"/>
    <col min="3592" max="3840" width="8.85546875" style="2309"/>
    <col min="3841" max="3841" width="60.140625" style="2309" customWidth="1"/>
    <col min="3842" max="3842" width="18.7109375" style="2309" customWidth="1"/>
    <col min="3843" max="3843" width="3" style="2309" customWidth="1"/>
    <col min="3844" max="3844" width="18.7109375" style="2309" customWidth="1"/>
    <col min="3845" max="3845" width="3.7109375" style="2309" customWidth="1"/>
    <col min="3846" max="3846" width="8.85546875" style="2309"/>
    <col min="3847" max="3847" width="10" style="2309" customWidth="1"/>
    <col min="3848" max="4096" width="8.85546875" style="2309"/>
    <col min="4097" max="4097" width="60.140625" style="2309" customWidth="1"/>
    <col min="4098" max="4098" width="18.7109375" style="2309" customWidth="1"/>
    <col min="4099" max="4099" width="3" style="2309" customWidth="1"/>
    <col min="4100" max="4100" width="18.7109375" style="2309" customWidth="1"/>
    <col min="4101" max="4101" width="3.7109375" style="2309" customWidth="1"/>
    <col min="4102" max="4102" width="8.85546875" style="2309"/>
    <col min="4103" max="4103" width="10" style="2309" customWidth="1"/>
    <col min="4104" max="4352" width="8.85546875" style="2309"/>
    <col min="4353" max="4353" width="60.140625" style="2309" customWidth="1"/>
    <col min="4354" max="4354" width="18.7109375" style="2309" customWidth="1"/>
    <col min="4355" max="4355" width="3" style="2309" customWidth="1"/>
    <col min="4356" max="4356" width="18.7109375" style="2309" customWidth="1"/>
    <col min="4357" max="4357" width="3.7109375" style="2309" customWidth="1"/>
    <col min="4358" max="4358" width="8.85546875" style="2309"/>
    <col min="4359" max="4359" width="10" style="2309" customWidth="1"/>
    <col min="4360" max="4608" width="8.85546875" style="2309"/>
    <col min="4609" max="4609" width="60.140625" style="2309" customWidth="1"/>
    <col min="4610" max="4610" width="18.7109375" style="2309" customWidth="1"/>
    <col min="4611" max="4611" width="3" style="2309" customWidth="1"/>
    <col min="4612" max="4612" width="18.7109375" style="2309" customWidth="1"/>
    <col min="4613" max="4613" width="3.7109375" style="2309" customWidth="1"/>
    <col min="4614" max="4614" width="8.85546875" style="2309"/>
    <col min="4615" max="4615" width="10" style="2309" customWidth="1"/>
    <col min="4616" max="4864" width="8.85546875" style="2309"/>
    <col min="4865" max="4865" width="60.140625" style="2309" customWidth="1"/>
    <col min="4866" max="4866" width="18.7109375" style="2309" customWidth="1"/>
    <col min="4867" max="4867" width="3" style="2309" customWidth="1"/>
    <col min="4868" max="4868" width="18.7109375" style="2309" customWidth="1"/>
    <col min="4869" max="4869" width="3.7109375" style="2309" customWidth="1"/>
    <col min="4870" max="4870" width="8.85546875" style="2309"/>
    <col min="4871" max="4871" width="10" style="2309" customWidth="1"/>
    <col min="4872" max="5120" width="8.85546875" style="2309"/>
    <col min="5121" max="5121" width="60.140625" style="2309" customWidth="1"/>
    <col min="5122" max="5122" width="18.7109375" style="2309" customWidth="1"/>
    <col min="5123" max="5123" width="3" style="2309" customWidth="1"/>
    <col min="5124" max="5124" width="18.7109375" style="2309" customWidth="1"/>
    <col min="5125" max="5125" width="3.7109375" style="2309" customWidth="1"/>
    <col min="5126" max="5126" width="8.85546875" style="2309"/>
    <col min="5127" max="5127" width="10" style="2309" customWidth="1"/>
    <col min="5128" max="5376" width="8.85546875" style="2309"/>
    <col min="5377" max="5377" width="60.140625" style="2309" customWidth="1"/>
    <col min="5378" max="5378" width="18.7109375" style="2309" customWidth="1"/>
    <col min="5379" max="5379" width="3" style="2309" customWidth="1"/>
    <col min="5380" max="5380" width="18.7109375" style="2309" customWidth="1"/>
    <col min="5381" max="5381" width="3.7109375" style="2309" customWidth="1"/>
    <col min="5382" max="5382" width="8.85546875" style="2309"/>
    <col min="5383" max="5383" width="10" style="2309" customWidth="1"/>
    <col min="5384" max="5632" width="8.85546875" style="2309"/>
    <col min="5633" max="5633" width="60.140625" style="2309" customWidth="1"/>
    <col min="5634" max="5634" width="18.7109375" style="2309" customWidth="1"/>
    <col min="5635" max="5635" width="3" style="2309" customWidth="1"/>
    <col min="5636" max="5636" width="18.7109375" style="2309" customWidth="1"/>
    <col min="5637" max="5637" width="3.7109375" style="2309" customWidth="1"/>
    <col min="5638" max="5638" width="8.85546875" style="2309"/>
    <col min="5639" max="5639" width="10" style="2309" customWidth="1"/>
    <col min="5640" max="5888" width="8.85546875" style="2309"/>
    <col min="5889" max="5889" width="60.140625" style="2309" customWidth="1"/>
    <col min="5890" max="5890" width="18.7109375" style="2309" customWidth="1"/>
    <col min="5891" max="5891" width="3" style="2309" customWidth="1"/>
    <col min="5892" max="5892" width="18.7109375" style="2309" customWidth="1"/>
    <col min="5893" max="5893" width="3.7109375" style="2309" customWidth="1"/>
    <col min="5894" max="5894" width="8.85546875" style="2309"/>
    <col min="5895" max="5895" width="10" style="2309" customWidth="1"/>
    <col min="5896" max="6144" width="8.85546875" style="2309"/>
    <col min="6145" max="6145" width="60.140625" style="2309" customWidth="1"/>
    <col min="6146" max="6146" width="18.7109375" style="2309" customWidth="1"/>
    <col min="6147" max="6147" width="3" style="2309" customWidth="1"/>
    <col min="6148" max="6148" width="18.7109375" style="2309" customWidth="1"/>
    <col min="6149" max="6149" width="3.7109375" style="2309" customWidth="1"/>
    <col min="6150" max="6150" width="8.85546875" style="2309"/>
    <col min="6151" max="6151" width="10" style="2309" customWidth="1"/>
    <col min="6152" max="6400" width="8.85546875" style="2309"/>
    <col min="6401" max="6401" width="60.140625" style="2309" customWidth="1"/>
    <col min="6402" max="6402" width="18.7109375" style="2309" customWidth="1"/>
    <col min="6403" max="6403" width="3" style="2309" customWidth="1"/>
    <col min="6404" max="6404" width="18.7109375" style="2309" customWidth="1"/>
    <col min="6405" max="6405" width="3.7109375" style="2309" customWidth="1"/>
    <col min="6406" max="6406" width="8.85546875" style="2309"/>
    <col min="6407" max="6407" width="10" style="2309" customWidth="1"/>
    <col min="6408" max="6656" width="8.85546875" style="2309"/>
    <col min="6657" max="6657" width="60.140625" style="2309" customWidth="1"/>
    <col min="6658" max="6658" width="18.7109375" style="2309" customWidth="1"/>
    <col min="6659" max="6659" width="3" style="2309" customWidth="1"/>
    <col min="6660" max="6660" width="18.7109375" style="2309" customWidth="1"/>
    <col min="6661" max="6661" width="3.7109375" style="2309" customWidth="1"/>
    <col min="6662" max="6662" width="8.85546875" style="2309"/>
    <col min="6663" max="6663" width="10" style="2309" customWidth="1"/>
    <col min="6664" max="6912" width="8.85546875" style="2309"/>
    <col min="6913" max="6913" width="60.140625" style="2309" customWidth="1"/>
    <col min="6914" max="6914" width="18.7109375" style="2309" customWidth="1"/>
    <col min="6915" max="6915" width="3" style="2309" customWidth="1"/>
    <col min="6916" max="6916" width="18.7109375" style="2309" customWidth="1"/>
    <col min="6917" max="6917" width="3.7109375" style="2309" customWidth="1"/>
    <col min="6918" max="6918" width="8.85546875" style="2309"/>
    <col min="6919" max="6919" width="10" style="2309" customWidth="1"/>
    <col min="6920" max="7168" width="8.85546875" style="2309"/>
    <col min="7169" max="7169" width="60.140625" style="2309" customWidth="1"/>
    <col min="7170" max="7170" width="18.7109375" style="2309" customWidth="1"/>
    <col min="7171" max="7171" width="3" style="2309" customWidth="1"/>
    <col min="7172" max="7172" width="18.7109375" style="2309" customWidth="1"/>
    <col min="7173" max="7173" width="3.7109375" style="2309" customWidth="1"/>
    <col min="7174" max="7174" width="8.85546875" style="2309"/>
    <col min="7175" max="7175" width="10" style="2309" customWidth="1"/>
    <col min="7176" max="7424" width="8.85546875" style="2309"/>
    <col min="7425" max="7425" width="60.140625" style="2309" customWidth="1"/>
    <col min="7426" max="7426" width="18.7109375" style="2309" customWidth="1"/>
    <col min="7427" max="7427" width="3" style="2309" customWidth="1"/>
    <col min="7428" max="7428" width="18.7109375" style="2309" customWidth="1"/>
    <col min="7429" max="7429" width="3.7109375" style="2309" customWidth="1"/>
    <col min="7430" max="7430" width="8.85546875" style="2309"/>
    <col min="7431" max="7431" width="10" style="2309" customWidth="1"/>
    <col min="7432" max="7680" width="8.85546875" style="2309"/>
    <col min="7681" max="7681" width="60.140625" style="2309" customWidth="1"/>
    <col min="7682" max="7682" width="18.7109375" style="2309" customWidth="1"/>
    <col min="7683" max="7683" width="3" style="2309" customWidth="1"/>
    <col min="7684" max="7684" width="18.7109375" style="2309" customWidth="1"/>
    <col min="7685" max="7685" width="3.7109375" style="2309" customWidth="1"/>
    <col min="7686" max="7686" width="8.85546875" style="2309"/>
    <col min="7687" max="7687" width="10" style="2309" customWidth="1"/>
    <col min="7688" max="7936" width="8.85546875" style="2309"/>
    <col min="7937" max="7937" width="60.140625" style="2309" customWidth="1"/>
    <col min="7938" max="7938" width="18.7109375" style="2309" customWidth="1"/>
    <col min="7939" max="7939" width="3" style="2309" customWidth="1"/>
    <col min="7940" max="7940" width="18.7109375" style="2309" customWidth="1"/>
    <col min="7941" max="7941" width="3.7109375" style="2309" customWidth="1"/>
    <col min="7942" max="7942" width="8.85546875" style="2309"/>
    <col min="7943" max="7943" width="10" style="2309" customWidth="1"/>
    <col min="7944" max="8192" width="8.85546875" style="2309"/>
    <col min="8193" max="8193" width="60.140625" style="2309" customWidth="1"/>
    <col min="8194" max="8194" width="18.7109375" style="2309" customWidth="1"/>
    <col min="8195" max="8195" width="3" style="2309" customWidth="1"/>
    <col min="8196" max="8196" width="18.7109375" style="2309" customWidth="1"/>
    <col min="8197" max="8197" width="3.7109375" style="2309" customWidth="1"/>
    <col min="8198" max="8198" width="8.85546875" style="2309"/>
    <col min="8199" max="8199" width="10" style="2309" customWidth="1"/>
    <col min="8200" max="8448" width="8.85546875" style="2309"/>
    <col min="8449" max="8449" width="60.140625" style="2309" customWidth="1"/>
    <col min="8450" max="8450" width="18.7109375" style="2309" customWidth="1"/>
    <col min="8451" max="8451" width="3" style="2309" customWidth="1"/>
    <col min="8452" max="8452" width="18.7109375" style="2309" customWidth="1"/>
    <col min="8453" max="8453" width="3.7109375" style="2309" customWidth="1"/>
    <col min="8454" max="8454" width="8.85546875" style="2309"/>
    <col min="8455" max="8455" width="10" style="2309" customWidth="1"/>
    <col min="8456" max="8704" width="8.85546875" style="2309"/>
    <col min="8705" max="8705" width="60.140625" style="2309" customWidth="1"/>
    <col min="8706" max="8706" width="18.7109375" style="2309" customWidth="1"/>
    <col min="8707" max="8707" width="3" style="2309" customWidth="1"/>
    <col min="8708" max="8708" width="18.7109375" style="2309" customWidth="1"/>
    <col min="8709" max="8709" width="3.7109375" style="2309" customWidth="1"/>
    <col min="8710" max="8710" width="8.85546875" style="2309"/>
    <col min="8711" max="8711" width="10" style="2309" customWidth="1"/>
    <col min="8712" max="8960" width="8.85546875" style="2309"/>
    <col min="8961" max="8961" width="60.140625" style="2309" customWidth="1"/>
    <col min="8962" max="8962" width="18.7109375" style="2309" customWidth="1"/>
    <col min="8963" max="8963" width="3" style="2309" customWidth="1"/>
    <col min="8964" max="8964" width="18.7109375" style="2309" customWidth="1"/>
    <col min="8965" max="8965" width="3.7109375" style="2309" customWidth="1"/>
    <col min="8966" max="8966" width="8.85546875" style="2309"/>
    <col min="8967" max="8967" width="10" style="2309" customWidth="1"/>
    <col min="8968" max="9216" width="8.85546875" style="2309"/>
    <col min="9217" max="9217" width="60.140625" style="2309" customWidth="1"/>
    <col min="9218" max="9218" width="18.7109375" style="2309" customWidth="1"/>
    <col min="9219" max="9219" width="3" style="2309" customWidth="1"/>
    <col min="9220" max="9220" width="18.7109375" style="2309" customWidth="1"/>
    <col min="9221" max="9221" width="3.7109375" style="2309" customWidth="1"/>
    <col min="9222" max="9222" width="8.85546875" style="2309"/>
    <col min="9223" max="9223" width="10" style="2309" customWidth="1"/>
    <col min="9224" max="9472" width="8.85546875" style="2309"/>
    <col min="9473" max="9473" width="60.140625" style="2309" customWidth="1"/>
    <col min="9474" max="9474" width="18.7109375" style="2309" customWidth="1"/>
    <col min="9475" max="9475" width="3" style="2309" customWidth="1"/>
    <col min="9476" max="9476" width="18.7109375" style="2309" customWidth="1"/>
    <col min="9477" max="9477" width="3.7109375" style="2309" customWidth="1"/>
    <col min="9478" max="9478" width="8.85546875" style="2309"/>
    <col min="9479" max="9479" width="10" style="2309" customWidth="1"/>
    <col min="9480" max="9728" width="8.85546875" style="2309"/>
    <col min="9729" max="9729" width="60.140625" style="2309" customWidth="1"/>
    <col min="9730" max="9730" width="18.7109375" style="2309" customWidth="1"/>
    <col min="9731" max="9731" width="3" style="2309" customWidth="1"/>
    <col min="9732" max="9732" width="18.7109375" style="2309" customWidth="1"/>
    <col min="9733" max="9733" width="3.7109375" style="2309" customWidth="1"/>
    <col min="9734" max="9734" width="8.85546875" style="2309"/>
    <col min="9735" max="9735" width="10" style="2309" customWidth="1"/>
    <col min="9736" max="9984" width="8.85546875" style="2309"/>
    <col min="9985" max="9985" width="60.140625" style="2309" customWidth="1"/>
    <col min="9986" max="9986" width="18.7109375" style="2309" customWidth="1"/>
    <col min="9987" max="9987" width="3" style="2309" customWidth="1"/>
    <col min="9988" max="9988" width="18.7109375" style="2309" customWidth="1"/>
    <col min="9989" max="9989" width="3.7109375" style="2309" customWidth="1"/>
    <col min="9990" max="9990" width="8.85546875" style="2309"/>
    <col min="9991" max="9991" width="10" style="2309" customWidth="1"/>
    <col min="9992" max="10240" width="8.85546875" style="2309"/>
    <col min="10241" max="10241" width="60.140625" style="2309" customWidth="1"/>
    <col min="10242" max="10242" width="18.7109375" style="2309" customWidth="1"/>
    <col min="10243" max="10243" width="3" style="2309" customWidth="1"/>
    <col min="10244" max="10244" width="18.7109375" style="2309" customWidth="1"/>
    <col min="10245" max="10245" width="3.7109375" style="2309" customWidth="1"/>
    <col min="10246" max="10246" width="8.85546875" style="2309"/>
    <col min="10247" max="10247" width="10" style="2309" customWidth="1"/>
    <col min="10248" max="10496" width="8.85546875" style="2309"/>
    <col min="10497" max="10497" width="60.140625" style="2309" customWidth="1"/>
    <col min="10498" max="10498" width="18.7109375" style="2309" customWidth="1"/>
    <col min="10499" max="10499" width="3" style="2309" customWidth="1"/>
    <col min="10500" max="10500" width="18.7109375" style="2309" customWidth="1"/>
    <col min="10501" max="10501" width="3.7109375" style="2309" customWidth="1"/>
    <col min="10502" max="10502" width="8.85546875" style="2309"/>
    <col min="10503" max="10503" width="10" style="2309" customWidth="1"/>
    <col min="10504" max="10752" width="8.85546875" style="2309"/>
    <col min="10753" max="10753" width="60.140625" style="2309" customWidth="1"/>
    <col min="10754" max="10754" width="18.7109375" style="2309" customWidth="1"/>
    <col min="10755" max="10755" width="3" style="2309" customWidth="1"/>
    <col min="10756" max="10756" width="18.7109375" style="2309" customWidth="1"/>
    <col min="10757" max="10757" width="3.7109375" style="2309" customWidth="1"/>
    <col min="10758" max="10758" width="8.85546875" style="2309"/>
    <col min="10759" max="10759" width="10" style="2309" customWidth="1"/>
    <col min="10760" max="11008" width="8.85546875" style="2309"/>
    <col min="11009" max="11009" width="60.140625" style="2309" customWidth="1"/>
    <col min="11010" max="11010" width="18.7109375" style="2309" customWidth="1"/>
    <col min="11011" max="11011" width="3" style="2309" customWidth="1"/>
    <col min="11012" max="11012" width="18.7109375" style="2309" customWidth="1"/>
    <col min="11013" max="11013" width="3.7109375" style="2309" customWidth="1"/>
    <col min="11014" max="11014" width="8.85546875" style="2309"/>
    <col min="11015" max="11015" width="10" style="2309" customWidth="1"/>
    <col min="11016" max="11264" width="8.85546875" style="2309"/>
    <col min="11265" max="11265" width="60.140625" style="2309" customWidth="1"/>
    <col min="11266" max="11266" width="18.7109375" style="2309" customWidth="1"/>
    <col min="11267" max="11267" width="3" style="2309" customWidth="1"/>
    <col min="11268" max="11268" width="18.7109375" style="2309" customWidth="1"/>
    <col min="11269" max="11269" width="3.7109375" style="2309" customWidth="1"/>
    <col min="11270" max="11270" width="8.85546875" style="2309"/>
    <col min="11271" max="11271" width="10" style="2309" customWidth="1"/>
    <col min="11272" max="11520" width="8.85546875" style="2309"/>
    <col min="11521" max="11521" width="60.140625" style="2309" customWidth="1"/>
    <col min="11522" max="11522" width="18.7109375" style="2309" customWidth="1"/>
    <col min="11523" max="11523" width="3" style="2309" customWidth="1"/>
    <col min="11524" max="11524" width="18.7109375" style="2309" customWidth="1"/>
    <col min="11525" max="11525" width="3.7109375" style="2309" customWidth="1"/>
    <col min="11526" max="11526" width="8.85546875" style="2309"/>
    <col min="11527" max="11527" width="10" style="2309" customWidth="1"/>
    <col min="11528" max="11776" width="8.85546875" style="2309"/>
    <col min="11777" max="11777" width="60.140625" style="2309" customWidth="1"/>
    <col min="11778" max="11778" width="18.7109375" style="2309" customWidth="1"/>
    <col min="11779" max="11779" width="3" style="2309" customWidth="1"/>
    <col min="11780" max="11780" width="18.7109375" style="2309" customWidth="1"/>
    <col min="11781" max="11781" width="3.7109375" style="2309" customWidth="1"/>
    <col min="11782" max="11782" width="8.85546875" style="2309"/>
    <col min="11783" max="11783" width="10" style="2309" customWidth="1"/>
    <col min="11784" max="12032" width="8.85546875" style="2309"/>
    <col min="12033" max="12033" width="60.140625" style="2309" customWidth="1"/>
    <col min="12034" max="12034" width="18.7109375" style="2309" customWidth="1"/>
    <col min="12035" max="12035" width="3" style="2309" customWidth="1"/>
    <col min="12036" max="12036" width="18.7109375" style="2309" customWidth="1"/>
    <col min="12037" max="12037" width="3.7109375" style="2309" customWidth="1"/>
    <col min="12038" max="12038" width="8.85546875" style="2309"/>
    <col min="12039" max="12039" width="10" style="2309" customWidth="1"/>
    <col min="12040" max="12288" width="8.85546875" style="2309"/>
    <col min="12289" max="12289" width="60.140625" style="2309" customWidth="1"/>
    <col min="12290" max="12290" width="18.7109375" style="2309" customWidth="1"/>
    <col min="12291" max="12291" width="3" style="2309" customWidth="1"/>
    <col min="12292" max="12292" width="18.7109375" style="2309" customWidth="1"/>
    <col min="12293" max="12293" width="3.7109375" style="2309" customWidth="1"/>
    <col min="12294" max="12294" width="8.85546875" style="2309"/>
    <col min="12295" max="12295" width="10" style="2309" customWidth="1"/>
    <col min="12296" max="12544" width="8.85546875" style="2309"/>
    <col min="12545" max="12545" width="60.140625" style="2309" customWidth="1"/>
    <col min="12546" max="12546" width="18.7109375" style="2309" customWidth="1"/>
    <col min="12547" max="12547" width="3" style="2309" customWidth="1"/>
    <col min="12548" max="12548" width="18.7109375" style="2309" customWidth="1"/>
    <col min="12549" max="12549" width="3.7109375" style="2309" customWidth="1"/>
    <col min="12550" max="12550" width="8.85546875" style="2309"/>
    <col min="12551" max="12551" width="10" style="2309" customWidth="1"/>
    <col min="12552" max="12800" width="8.85546875" style="2309"/>
    <col min="12801" max="12801" width="60.140625" style="2309" customWidth="1"/>
    <col min="12802" max="12802" width="18.7109375" style="2309" customWidth="1"/>
    <col min="12803" max="12803" width="3" style="2309" customWidth="1"/>
    <col min="12804" max="12804" width="18.7109375" style="2309" customWidth="1"/>
    <col min="12805" max="12805" width="3.7109375" style="2309" customWidth="1"/>
    <col min="12806" max="12806" width="8.85546875" style="2309"/>
    <col min="12807" max="12807" width="10" style="2309" customWidth="1"/>
    <col min="12808" max="13056" width="8.85546875" style="2309"/>
    <col min="13057" max="13057" width="60.140625" style="2309" customWidth="1"/>
    <col min="13058" max="13058" width="18.7109375" style="2309" customWidth="1"/>
    <col min="13059" max="13059" width="3" style="2309" customWidth="1"/>
    <col min="13060" max="13060" width="18.7109375" style="2309" customWidth="1"/>
    <col min="13061" max="13061" width="3.7109375" style="2309" customWidth="1"/>
    <col min="13062" max="13062" width="8.85546875" style="2309"/>
    <col min="13063" max="13063" width="10" style="2309" customWidth="1"/>
    <col min="13064" max="13312" width="8.85546875" style="2309"/>
    <col min="13313" max="13313" width="60.140625" style="2309" customWidth="1"/>
    <col min="13314" max="13314" width="18.7109375" style="2309" customWidth="1"/>
    <col min="13315" max="13315" width="3" style="2309" customWidth="1"/>
    <col min="13316" max="13316" width="18.7109375" style="2309" customWidth="1"/>
    <col min="13317" max="13317" width="3.7109375" style="2309" customWidth="1"/>
    <col min="13318" max="13318" width="8.85546875" style="2309"/>
    <col min="13319" max="13319" width="10" style="2309" customWidth="1"/>
    <col min="13320" max="13568" width="8.85546875" style="2309"/>
    <col min="13569" max="13569" width="60.140625" style="2309" customWidth="1"/>
    <col min="13570" max="13570" width="18.7109375" style="2309" customWidth="1"/>
    <col min="13571" max="13571" width="3" style="2309" customWidth="1"/>
    <col min="13572" max="13572" width="18.7109375" style="2309" customWidth="1"/>
    <col min="13573" max="13573" width="3.7109375" style="2309" customWidth="1"/>
    <col min="13574" max="13574" width="8.85546875" style="2309"/>
    <col min="13575" max="13575" width="10" style="2309" customWidth="1"/>
    <col min="13576" max="13824" width="8.85546875" style="2309"/>
    <col min="13825" max="13825" width="60.140625" style="2309" customWidth="1"/>
    <col min="13826" max="13826" width="18.7109375" style="2309" customWidth="1"/>
    <col min="13827" max="13827" width="3" style="2309" customWidth="1"/>
    <col min="13828" max="13828" width="18.7109375" style="2309" customWidth="1"/>
    <col min="13829" max="13829" width="3.7109375" style="2309" customWidth="1"/>
    <col min="13830" max="13830" width="8.85546875" style="2309"/>
    <col min="13831" max="13831" width="10" style="2309" customWidth="1"/>
    <col min="13832" max="14080" width="8.85546875" style="2309"/>
    <col min="14081" max="14081" width="60.140625" style="2309" customWidth="1"/>
    <col min="14082" max="14082" width="18.7109375" style="2309" customWidth="1"/>
    <col min="14083" max="14083" width="3" style="2309" customWidth="1"/>
    <col min="14084" max="14084" width="18.7109375" style="2309" customWidth="1"/>
    <col min="14085" max="14085" width="3.7109375" style="2309" customWidth="1"/>
    <col min="14086" max="14086" width="8.85546875" style="2309"/>
    <col min="14087" max="14087" width="10" style="2309" customWidth="1"/>
    <col min="14088" max="14336" width="8.85546875" style="2309"/>
    <col min="14337" max="14337" width="60.140625" style="2309" customWidth="1"/>
    <col min="14338" max="14338" width="18.7109375" style="2309" customWidth="1"/>
    <col min="14339" max="14339" width="3" style="2309" customWidth="1"/>
    <col min="14340" max="14340" width="18.7109375" style="2309" customWidth="1"/>
    <col min="14341" max="14341" width="3.7109375" style="2309" customWidth="1"/>
    <col min="14342" max="14342" width="8.85546875" style="2309"/>
    <col min="14343" max="14343" width="10" style="2309" customWidth="1"/>
    <col min="14344" max="14592" width="8.85546875" style="2309"/>
    <col min="14593" max="14593" width="60.140625" style="2309" customWidth="1"/>
    <col min="14594" max="14594" width="18.7109375" style="2309" customWidth="1"/>
    <col min="14595" max="14595" width="3" style="2309" customWidth="1"/>
    <col min="14596" max="14596" width="18.7109375" style="2309" customWidth="1"/>
    <col min="14597" max="14597" width="3.7109375" style="2309" customWidth="1"/>
    <col min="14598" max="14598" width="8.85546875" style="2309"/>
    <col min="14599" max="14599" width="10" style="2309" customWidth="1"/>
    <col min="14600" max="14848" width="8.85546875" style="2309"/>
    <col min="14849" max="14849" width="60.140625" style="2309" customWidth="1"/>
    <col min="14850" max="14850" width="18.7109375" style="2309" customWidth="1"/>
    <col min="14851" max="14851" width="3" style="2309" customWidth="1"/>
    <col min="14852" max="14852" width="18.7109375" style="2309" customWidth="1"/>
    <col min="14853" max="14853" width="3.7109375" style="2309" customWidth="1"/>
    <col min="14854" max="14854" width="8.85546875" style="2309"/>
    <col min="14855" max="14855" width="10" style="2309" customWidth="1"/>
    <col min="14856" max="15104" width="8.85546875" style="2309"/>
    <col min="15105" max="15105" width="60.140625" style="2309" customWidth="1"/>
    <col min="15106" max="15106" width="18.7109375" style="2309" customWidth="1"/>
    <col min="15107" max="15107" width="3" style="2309" customWidth="1"/>
    <col min="15108" max="15108" width="18.7109375" style="2309" customWidth="1"/>
    <col min="15109" max="15109" width="3.7109375" style="2309" customWidth="1"/>
    <col min="15110" max="15110" width="8.85546875" style="2309"/>
    <col min="15111" max="15111" width="10" style="2309" customWidth="1"/>
    <col min="15112" max="15360" width="8.85546875" style="2309"/>
    <col min="15361" max="15361" width="60.140625" style="2309" customWidth="1"/>
    <col min="15362" max="15362" width="18.7109375" style="2309" customWidth="1"/>
    <col min="15363" max="15363" width="3" style="2309" customWidth="1"/>
    <col min="15364" max="15364" width="18.7109375" style="2309" customWidth="1"/>
    <col min="15365" max="15365" width="3.7109375" style="2309" customWidth="1"/>
    <col min="15366" max="15366" width="8.85546875" style="2309"/>
    <col min="15367" max="15367" width="10" style="2309" customWidth="1"/>
    <col min="15368" max="15616" width="8.85546875" style="2309"/>
    <col min="15617" max="15617" width="60.140625" style="2309" customWidth="1"/>
    <col min="15618" max="15618" width="18.7109375" style="2309" customWidth="1"/>
    <col min="15619" max="15619" width="3" style="2309" customWidth="1"/>
    <col min="15620" max="15620" width="18.7109375" style="2309" customWidth="1"/>
    <col min="15621" max="15621" width="3.7109375" style="2309" customWidth="1"/>
    <col min="15622" max="15622" width="8.85546875" style="2309"/>
    <col min="15623" max="15623" width="10" style="2309" customWidth="1"/>
    <col min="15624" max="15872" width="8.85546875" style="2309"/>
    <col min="15873" max="15873" width="60.140625" style="2309" customWidth="1"/>
    <col min="15874" max="15874" width="18.7109375" style="2309" customWidth="1"/>
    <col min="15875" max="15875" width="3" style="2309" customWidth="1"/>
    <col min="15876" max="15876" width="18.7109375" style="2309" customWidth="1"/>
    <col min="15877" max="15877" width="3.7109375" style="2309" customWidth="1"/>
    <col min="15878" max="15878" width="8.85546875" style="2309"/>
    <col min="15879" max="15879" width="10" style="2309" customWidth="1"/>
    <col min="15880" max="16128" width="8.85546875" style="2309"/>
    <col min="16129" max="16129" width="60.140625" style="2309" customWidth="1"/>
    <col min="16130" max="16130" width="18.7109375" style="2309" customWidth="1"/>
    <col min="16131" max="16131" width="3" style="2309" customWidth="1"/>
    <col min="16132" max="16132" width="18.7109375" style="2309" customWidth="1"/>
    <col min="16133" max="16133" width="3.7109375" style="2309" customWidth="1"/>
    <col min="16134" max="16134" width="8.85546875" style="2309"/>
    <col min="16135" max="16135" width="10" style="2309" customWidth="1"/>
    <col min="16136" max="16384" width="8.85546875" style="2309"/>
  </cols>
  <sheetData>
    <row r="1" spans="1:5" ht="16.5" customHeight="1" x14ac:dyDescent="0.35">
      <c r="A1" s="2325" t="s">
        <v>1408</v>
      </c>
      <c r="B1" s="2326"/>
      <c r="C1" s="2327"/>
      <c r="D1" s="2328"/>
      <c r="E1" s="2329"/>
    </row>
    <row r="2" spans="1:5" ht="16.5" customHeight="1" thickBot="1" x14ac:dyDescent="0.35">
      <c r="B2" s="2326"/>
      <c r="C2" s="2326"/>
      <c r="D2" s="2331"/>
      <c r="E2" s="2332"/>
    </row>
    <row r="3" spans="1:5" ht="18" customHeight="1" x14ac:dyDescent="0.3">
      <c r="A3" s="2333"/>
      <c r="B3" s="2334">
        <v>44317</v>
      </c>
      <c r="C3" s="2335"/>
      <c r="D3" s="2334">
        <v>44287</v>
      </c>
      <c r="E3" s="2336"/>
    </row>
    <row r="4" spans="1:5" ht="18" customHeight="1" x14ac:dyDescent="0.3">
      <c r="A4" s="2337"/>
      <c r="B4" s="2338" t="s">
        <v>1409</v>
      </c>
      <c r="C4" s="2339"/>
      <c r="D4" s="2338" t="s">
        <v>1409</v>
      </c>
      <c r="E4" s="2340"/>
    </row>
    <row r="5" spans="1:5" ht="18" customHeight="1" x14ac:dyDescent="0.3">
      <c r="A5" s="2337"/>
      <c r="B5" s="2341"/>
      <c r="C5" s="2342"/>
      <c r="D5" s="2341"/>
      <c r="E5" s="2340"/>
    </row>
    <row r="6" spans="1:5" ht="18" customHeight="1" x14ac:dyDescent="0.3">
      <c r="A6" s="2337" t="s">
        <v>1410</v>
      </c>
      <c r="B6" s="2343"/>
      <c r="C6" s="2344"/>
      <c r="D6" s="2343"/>
      <c r="E6" s="2345"/>
    </row>
    <row r="7" spans="1:5" ht="18" customHeight="1" x14ac:dyDescent="0.3">
      <c r="A7" s="2346" t="s">
        <v>1411</v>
      </c>
      <c r="B7" s="2343"/>
      <c r="C7" s="2344"/>
      <c r="D7" s="2343"/>
      <c r="E7" s="2345"/>
    </row>
    <row r="8" spans="1:5" ht="18" customHeight="1" x14ac:dyDescent="0.3">
      <c r="A8" s="2347" t="s">
        <v>1412</v>
      </c>
      <c r="B8" s="2310">
        <v>69376760791</v>
      </c>
      <c r="C8" s="2344"/>
      <c r="D8" s="2310">
        <v>66968380354</v>
      </c>
      <c r="E8" s="2345"/>
    </row>
    <row r="9" spans="1:5" ht="18" customHeight="1" x14ac:dyDescent="0.3">
      <c r="A9" s="2347" t="s">
        <v>1413</v>
      </c>
      <c r="B9" s="2311">
        <v>31057003760</v>
      </c>
      <c r="C9" s="2344"/>
      <c r="D9" s="2311">
        <v>28695824730</v>
      </c>
      <c r="E9" s="2345"/>
    </row>
    <row r="10" spans="1:5" ht="31.5" customHeight="1" x14ac:dyDescent="0.3">
      <c r="A10" s="2348" t="s">
        <v>1414</v>
      </c>
      <c r="B10" s="2311">
        <v>63116203316</v>
      </c>
      <c r="C10" s="2344"/>
      <c r="D10" s="2311">
        <v>62463036281</v>
      </c>
      <c r="E10" s="2345"/>
    </row>
    <row r="11" spans="1:5" ht="18" customHeight="1" x14ac:dyDescent="0.3">
      <c r="A11" s="2349" t="s">
        <v>1415</v>
      </c>
      <c r="B11" s="2312">
        <v>144976519948</v>
      </c>
      <c r="C11" s="2344"/>
      <c r="D11" s="2312">
        <v>143494208718</v>
      </c>
      <c r="E11" s="2345"/>
    </row>
    <row r="12" spans="1:5" ht="18" customHeight="1" x14ac:dyDescent="0.3">
      <c r="A12" s="2350"/>
      <c r="B12" s="2313">
        <v>308526487815</v>
      </c>
      <c r="C12" s="2344"/>
      <c r="D12" s="2313">
        <v>301621450083</v>
      </c>
      <c r="E12" s="2345"/>
    </row>
    <row r="13" spans="1:5" ht="18" customHeight="1" x14ac:dyDescent="0.3">
      <c r="A13" s="2351" t="s">
        <v>1416</v>
      </c>
      <c r="B13" s="2352"/>
      <c r="C13" s="2344"/>
      <c r="D13" s="2352"/>
      <c r="E13" s="2345"/>
    </row>
    <row r="14" spans="1:5" ht="18" customHeight="1" x14ac:dyDescent="0.3">
      <c r="A14" s="2347" t="s">
        <v>1417</v>
      </c>
      <c r="B14" s="2313"/>
      <c r="C14" s="2344"/>
      <c r="D14" s="2313"/>
      <c r="E14" s="2345"/>
    </row>
    <row r="15" spans="1:5" ht="18" customHeight="1" x14ac:dyDescent="0.3">
      <c r="A15" s="2347" t="s">
        <v>1418</v>
      </c>
      <c r="B15" s="2313">
        <v>79972247120</v>
      </c>
      <c r="C15" s="2344"/>
      <c r="D15" s="2313">
        <v>79896153360</v>
      </c>
      <c r="E15" s="2345"/>
    </row>
    <row r="16" spans="1:5" ht="18" customHeight="1" x14ac:dyDescent="0.3">
      <c r="A16" s="2347" t="s">
        <v>1419</v>
      </c>
      <c r="B16" s="2313">
        <v>22071881298</v>
      </c>
      <c r="C16" s="2344"/>
      <c r="D16" s="2313">
        <v>21932374682</v>
      </c>
      <c r="E16" s="2345"/>
    </row>
    <row r="17" spans="1:5" ht="18" customHeight="1" x14ac:dyDescent="0.3">
      <c r="A17" s="2349" t="s">
        <v>1420</v>
      </c>
      <c r="B17" s="2313">
        <v>1000000000</v>
      </c>
      <c r="C17" s="2344"/>
      <c r="D17" s="2313">
        <v>1000000000</v>
      </c>
      <c r="E17" s="2345"/>
    </row>
    <row r="18" spans="1:5" ht="18" customHeight="1" x14ac:dyDescent="0.3">
      <c r="A18" s="2347" t="s">
        <v>1421</v>
      </c>
      <c r="B18" s="2313">
        <v>21118174</v>
      </c>
      <c r="C18" s="2344"/>
      <c r="D18" s="2313">
        <v>21118174</v>
      </c>
      <c r="E18" s="2345"/>
    </row>
    <row r="19" spans="1:5" ht="18" customHeight="1" x14ac:dyDescent="0.3">
      <c r="A19" s="2347" t="s">
        <v>1422</v>
      </c>
      <c r="B19" s="2313">
        <v>1821761305</v>
      </c>
      <c r="C19" s="2344"/>
      <c r="D19" s="2313">
        <v>1817893796</v>
      </c>
      <c r="E19" s="2345"/>
    </row>
    <row r="20" spans="1:5" ht="18" customHeight="1" x14ac:dyDescent="0.3">
      <c r="A20" s="2347" t="s">
        <v>1423</v>
      </c>
      <c r="B20" s="2313">
        <v>28499706654</v>
      </c>
      <c r="C20" s="2344"/>
      <c r="D20" s="2313">
        <v>28487837917</v>
      </c>
      <c r="E20" s="2345"/>
    </row>
    <row r="21" spans="1:5" ht="18" customHeight="1" x14ac:dyDescent="0.3">
      <c r="A21" s="2337"/>
      <c r="B21" s="2314">
        <v>133386714551</v>
      </c>
      <c r="C21" s="2344"/>
      <c r="D21" s="2314">
        <v>133155377929</v>
      </c>
      <c r="E21" s="2345"/>
    </row>
    <row r="22" spans="1:5" ht="18" customHeight="1" x14ac:dyDescent="0.3">
      <c r="A22" s="2337"/>
      <c r="B22" s="2352"/>
      <c r="C22" s="2344"/>
      <c r="D22" s="2352"/>
      <c r="E22" s="2345"/>
    </row>
    <row r="23" spans="1:5" ht="18" customHeight="1" thickBot="1" x14ac:dyDescent="0.35">
      <c r="A23" s="2337" t="s">
        <v>1424</v>
      </c>
      <c r="B23" s="2315">
        <v>441913202366</v>
      </c>
      <c r="C23" s="2344"/>
      <c r="D23" s="2315">
        <v>434776828012</v>
      </c>
      <c r="E23" s="2345"/>
    </row>
    <row r="24" spans="1:5" ht="18" customHeight="1" thickTop="1" x14ac:dyDescent="0.3">
      <c r="A24" s="2353"/>
      <c r="B24" s="2343"/>
      <c r="C24" s="2344"/>
      <c r="D24" s="2343"/>
      <c r="E24" s="2345"/>
    </row>
    <row r="25" spans="1:5" ht="18" customHeight="1" x14ac:dyDescent="0.3">
      <c r="A25" s="2354" t="s">
        <v>1425</v>
      </c>
      <c r="B25" s="2343"/>
      <c r="C25" s="2344"/>
      <c r="D25" s="2343"/>
      <c r="E25" s="2345"/>
    </row>
    <row r="26" spans="1:5" ht="18" customHeight="1" x14ac:dyDescent="0.3">
      <c r="A26" s="2347" t="s">
        <v>1426</v>
      </c>
      <c r="B26" s="2313">
        <v>46106566482</v>
      </c>
      <c r="C26" s="2344"/>
      <c r="D26" s="2313">
        <v>45930270970</v>
      </c>
      <c r="E26" s="2345"/>
    </row>
    <row r="27" spans="1:5" ht="18" customHeight="1" x14ac:dyDescent="0.3">
      <c r="A27" s="2346" t="s">
        <v>1427</v>
      </c>
      <c r="B27" s="2355"/>
      <c r="C27" s="2344"/>
      <c r="D27" s="2355"/>
      <c r="E27" s="2345"/>
    </row>
    <row r="28" spans="1:5" ht="18" customHeight="1" x14ac:dyDescent="0.3">
      <c r="A28" s="2347" t="s">
        <v>1428</v>
      </c>
      <c r="B28" s="2310">
        <v>30148787609</v>
      </c>
      <c r="C28" s="2344"/>
      <c r="D28" s="2310">
        <v>32918455416</v>
      </c>
      <c r="E28" s="2345"/>
    </row>
    <row r="29" spans="1:5" ht="18" customHeight="1" x14ac:dyDescent="0.3">
      <c r="A29" s="2347" t="s">
        <v>1429</v>
      </c>
      <c r="B29" s="2311">
        <v>120104427891</v>
      </c>
      <c r="C29" s="2344"/>
      <c r="D29" s="2311">
        <v>112321010947</v>
      </c>
      <c r="E29" s="2345"/>
    </row>
    <row r="30" spans="1:5" ht="18" customHeight="1" x14ac:dyDescent="0.3">
      <c r="A30" s="2347" t="s">
        <v>1418</v>
      </c>
      <c r="B30" s="2311">
        <v>77793980581</v>
      </c>
      <c r="C30" s="2344"/>
      <c r="D30" s="2311">
        <v>78666440135</v>
      </c>
      <c r="E30" s="2345"/>
    </row>
    <row r="31" spans="1:5" ht="18" customHeight="1" x14ac:dyDescent="0.3">
      <c r="A31" s="2347" t="s">
        <v>1419</v>
      </c>
      <c r="B31" s="2312">
        <v>1017413183</v>
      </c>
      <c r="C31" s="2344"/>
      <c r="D31" s="2312">
        <v>1631104000</v>
      </c>
      <c r="E31" s="2345"/>
    </row>
    <row r="32" spans="1:5" ht="18" customHeight="1" x14ac:dyDescent="0.3">
      <c r="A32" s="2356"/>
      <c r="B32" s="2313">
        <v>229064609264</v>
      </c>
      <c r="C32" s="2313"/>
      <c r="D32" s="2313">
        <v>225537010498</v>
      </c>
      <c r="E32" s="2345"/>
    </row>
    <row r="33" spans="1:11" ht="18" customHeight="1" x14ac:dyDescent="0.3">
      <c r="A33" s="2347" t="s">
        <v>1430</v>
      </c>
      <c r="B33" s="2313">
        <v>126647025685</v>
      </c>
      <c r="C33" s="2313"/>
      <c r="D33" s="2313">
        <v>127740931037</v>
      </c>
      <c r="E33" s="2345"/>
    </row>
    <row r="34" spans="1:11" ht="18" customHeight="1" x14ac:dyDescent="0.3">
      <c r="A34" s="2347" t="s">
        <v>1431</v>
      </c>
      <c r="B34" s="2313">
        <v>100000000</v>
      </c>
      <c r="C34" s="2313"/>
      <c r="D34" s="2313">
        <v>100000000</v>
      </c>
      <c r="E34" s="2345"/>
    </row>
    <row r="35" spans="1:11" ht="18" customHeight="1" x14ac:dyDescent="0.3">
      <c r="A35" s="2357" t="s">
        <v>1432</v>
      </c>
      <c r="B35" s="2313">
        <v>955400866</v>
      </c>
      <c r="C35" s="2313"/>
      <c r="D35" s="2313">
        <v>955400866</v>
      </c>
      <c r="E35" s="2345"/>
    </row>
    <row r="36" spans="1:11" ht="18" customHeight="1" x14ac:dyDescent="0.3">
      <c r="A36" s="2347" t="s">
        <v>1433</v>
      </c>
      <c r="B36" s="2313">
        <v>10914384205</v>
      </c>
      <c r="C36" s="2313"/>
      <c r="D36" s="2313">
        <v>10781713458</v>
      </c>
      <c r="E36" s="2345"/>
    </row>
    <row r="37" spans="1:11" ht="18" customHeight="1" x14ac:dyDescent="0.3">
      <c r="A37" s="2337" t="s">
        <v>1434</v>
      </c>
      <c r="B37" s="2316">
        <v>413787986502</v>
      </c>
      <c r="C37" s="2344"/>
      <c r="D37" s="2316">
        <v>411045326829</v>
      </c>
      <c r="E37" s="2345"/>
    </row>
    <row r="38" spans="1:11" ht="18" customHeight="1" x14ac:dyDescent="0.3">
      <c r="A38" s="2337"/>
      <c r="B38" s="2317"/>
      <c r="C38" s="2344"/>
      <c r="D38" s="2317"/>
      <c r="E38" s="2358"/>
    </row>
    <row r="39" spans="1:11" ht="18" customHeight="1" x14ac:dyDescent="0.3">
      <c r="A39" s="2337" t="s">
        <v>1435</v>
      </c>
      <c r="B39" s="2359"/>
      <c r="C39" s="2360"/>
      <c r="D39" s="2359"/>
      <c r="E39" s="2358"/>
    </row>
    <row r="40" spans="1:11" ht="18" customHeight="1" x14ac:dyDescent="0.3">
      <c r="A40" s="2347" t="s">
        <v>1436</v>
      </c>
      <c r="B40" s="2310">
        <v>10000000000</v>
      </c>
      <c r="C40" s="2344"/>
      <c r="D40" s="2310">
        <v>10000000000</v>
      </c>
      <c r="E40" s="2358"/>
    </row>
    <row r="41" spans="1:11" ht="18" customHeight="1" x14ac:dyDescent="0.3">
      <c r="A41" s="2347" t="s">
        <v>1437</v>
      </c>
      <c r="B41" s="2312">
        <v>3491583506</v>
      </c>
      <c r="C41" s="2344"/>
      <c r="D41" s="2312">
        <v>3491583506</v>
      </c>
      <c r="E41" s="2358"/>
      <c r="G41" s="2319"/>
    </row>
    <row r="42" spans="1:11" ht="18" customHeight="1" x14ac:dyDescent="0.3">
      <c r="A42" s="2354"/>
      <c r="B42" s="2313">
        <v>13491583506</v>
      </c>
      <c r="C42" s="2344"/>
      <c r="D42" s="2313">
        <v>13491583506</v>
      </c>
      <c r="E42" s="2358"/>
    </row>
    <row r="43" spans="1:11" ht="18" customHeight="1" x14ac:dyDescent="0.3">
      <c r="A43" s="2347" t="s">
        <v>1438</v>
      </c>
      <c r="B43" s="2313">
        <v>14633632358</v>
      </c>
      <c r="C43" s="2344"/>
      <c r="D43" s="2313">
        <v>10239917677</v>
      </c>
      <c r="E43" s="2358"/>
    </row>
    <row r="44" spans="1:11" ht="18" customHeight="1" thickBot="1" x14ac:dyDescent="0.35">
      <c r="A44" s="2337" t="s">
        <v>1439</v>
      </c>
      <c r="B44" s="2318">
        <v>441913202366</v>
      </c>
      <c r="C44" s="2344"/>
      <c r="D44" s="2318">
        <v>434776828012</v>
      </c>
      <c r="E44" s="2358"/>
    </row>
    <row r="45" spans="1:11" ht="18" customHeight="1" thickTop="1" thickBot="1" x14ac:dyDescent="0.35">
      <c r="A45" s="2361"/>
      <c r="B45" s="2362"/>
      <c r="C45" s="2362"/>
      <c r="D45" s="2362"/>
      <c r="E45" s="2363"/>
      <c r="F45" s="2320"/>
      <c r="G45" s="2320"/>
      <c r="H45" s="2320"/>
      <c r="I45" s="2320"/>
      <c r="J45" s="2320"/>
      <c r="K45" s="2320"/>
    </row>
    <row r="46" spans="1:11" ht="19.5" customHeight="1" x14ac:dyDescent="0.3">
      <c r="A46" s="3319"/>
      <c r="B46" s="3319"/>
      <c r="C46" s="3319"/>
      <c r="D46" s="3319"/>
      <c r="E46" s="3319"/>
      <c r="F46" s="2320"/>
      <c r="G46" s="2320"/>
      <c r="H46" s="2320"/>
      <c r="I46" s="2320"/>
      <c r="J46" s="2320"/>
      <c r="K46" s="2320"/>
    </row>
    <row r="47" spans="1:11" s="2321" customFormat="1" ht="15.75" customHeight="1" x14ac:dyDescent="0.25">
      <c r="A47" s="2364" t="s">
        <v>1440</v>
      </c>
      <c r="B47" s="2365"/>
      <c r="C47" s="2365"/>
      <c r="D47" s="2365"/>
      <c r="E47" s="2365"/>
    </row>
    <row r="48" spans="1:11" s="2321" customFormat="1" ht="18" customHeight="1" x14ac:dyDescent="0.3">
      <c r="A48" s="2322"/>
      <c r="B48" s="2366"/>
      <c r="C48" s="2367"/>
      <c r="D48" s="2368"/>
      <c r="E48" s="2332"/>
    </row>
    <row r="49" spans="1:5" ht="18" customHeight="1" x14ac:dyDescent="0.3">
      <c r="A49" s="2322"/>
      <c r="B49" s="2366"/>
      <c r="C49" s="2366"/>
      <c r="D49" s="2366"/>
      <c r="E49" s="2332"/>
    </row>
    <row r="50" spans="1:5" ht="18" customHeight="1" x14ac:dyDescent="0.3">
      <c r="A50" s="2322"/>
      <c r="B50" s="2323"/>
      <c r="C50" s="2366"/>
      <c r="D50" s="2366"/>
      <c r="E50" s="2332"/>
    </row>
    <row r="51" spans="1:5" ht="18" customHeight="1" x14ac:dyDescent="0.3">
      <c r="B51" s="2366"/>
      <c r="C51" s="2366"/>
      <c r="D51" s="2366"/>
    </row>
    <row r="52" spans="1:5" ht="18" customHeight="1" x14ac:dyDescent="0.25"/>
    <row r="53" spans="1:5" ht="18" customHeight="1" x14ac:dyDescent="0.25">
      <c r="B53" s="2324"/>
      <c r="D53" s="2324"/>
    </row>
    <row r="54" spans="1:5" ht="18" customHeight="1" x14ac:dyDescent="0.25">
      <c r="B54" s="2324"/>
      <c r="D54" s="2324"/>
    </row>
    <row r="55" spans="1:5" ht="18" customHeight="1" x14ac:dyDescent="0.25">
      <c r="A55" s="2322"/>
      <c r="B55" s="2324"/>
      <c r="D55" s="2324"/>
    </row>
    <row r="56" spans="1:5" x14ac:dyDescent="0.25">
      <c r="B56" s="2324"/>
      <c r="D56" s="2324"/>
    </row>
  </sheetData>
  <mergeCells count="1">
    <mergeCell ref="A46:E46"/>
  </mergeCells>
  <printOptions horizontalCentered="1"/>
  <pageMargins left="0.2" right="0.2" top="0.25" bottom="0" header="0" footer="0"/>
  <pageSetup paperSize="9" scale="96"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74"/>
  <sheetViews>
    <sheetView zoomScale="85" zoomScaleNormal="85" zoomScaleSheetLayoutView="70" workbookViewId="0">
      <pane xSplit="1" ySplit="4" topLeftCell="B145" activePane="bottomRight" state="frozen"/>
      <selection activeCell="R21" sqref="R21"/>
      <selection pane="topRight" activeCell="R21" sqref="R21"/>
      <selection pane="bottomLeft" activeCell="R21" sqref="R21"/>
      <selection pane="bottomRight" sqref="A1:G1"/>
    </sheetView>
  </sheetViews>
  <sheetFormatPr defaultColWidth="9.140625" defaultRowHeight="16.5" x14ac:dyDescent="0.3"/>
  <cols>
    <col min="1" max="1" width="60.85546875" style="958" customWidth="1"/>
    <col min="2" max="2" width="14.5703125" style="959" customWidth="1"/>
    <col min="3" max="4" width="14.5703125" style="1076" customWidth="1"/>
    <col min="5" max="5" width="14.5703125" style="959" customWidth="1"/>
    <col min="6" max="7" width="14.5703125" style="1076" customWidth="1"/>
    <col min="8" max="8" width="8.7109375" style="955" customWidth="1"/>
    <col min="9" max="9" width="14.7109375" style="956" customWidth="1"/>
    <col min="10" max="10" width="17.140625" style="956" customWidth="1"/>
    <col min="11" max="11" width="11.140625" style="957" customWidth="1"/>
    <col min="12" max="13" width="12.85546875" style="957" customWidth="1"/>
    <col min="14" max="14" width="8.85546875" style="71" customWidth="1"/>
    <col min="15" max="15" width="8.5703125" style="71" customWidth="1"/>
    <col min="16" max="16" width="9.5703125" style="71" customWidth="1"/>
    <col min="17" max="17" width="8.85546875" style="71" customWidth="1"/>
    <col min="18" max="21" width="9.140625" style="71" customWidth="1"/>
    <col min="22" max="16384" width="9.140625" style="71"/>
  </cols>
  <sheetData>
    <row r="1" spans="1:16" ht="16.5" customHeight="1" x14ac:dyDescent="0.25">
      <c r="A1" s="3624" t="s">
        <v>995</v>
      </c>
      <c r="B1" s="3624"/>
      <c r="C1" s="3624"/>
      <c r="D1" s="3624"/>
      <c r="E1" s="3624"/>
      <c r="F1" s="3624"/>
      <c r="G1" s="3624"/>
    </row>
    <row r="2" spans="1:16" ht="17.25" thickBot="1" x14ac:dyDescent="0.35">
      <c r="C2" s="960"/>
      <c r="D2" s="960"/>
      <c r="E2" s="960"/>
      <c r="F2" s="960"/>
      <c r="G2" s="933" t="s">
        <v>681</v>
      </c>
      <c r="I2" s="957"/>
      <c r="J2" s="957"/>
    </row>
    <row r="3" spans="1:16" ht="17.25" customHeight="1" thickTop="1" x14ac:dyDescent="0.25">
      <c r="A3" s="961"/>
      <c r="B3" s="3620" t="s">
        <v>996</v>
      </c>
      <c r="C3" s="3621"/>
      <c r="D3" s="3622"/>
      <c r="E3" s="3620" t="s">
        <v>997</v>
      </c>
      <c r="F3" s="3621"/>
      <c r="G3" s="3622"/>
      <c r="K3" s="3619"/>
      <c r="L3" s="3619"/>
      <c r="M3" s="3619"/>
      <c r="N3" s="3619"/>
      <c r="O3" s="3619"/>
      <c r="P3" s="3619"/>
    </row>
    <row r="4" spans="1:16" ht="17.25" thickBot="1" x14ac:dyDescent="0.3">
      <c r="A4" s="962"/>
      <c r="B4" s="963" t="s">
        <v>998</v>
      </c>
      <c r="C4" s="964" t="s">
        <v>999</v>
      </c>
      <c r="D4" s="965" t="s">
        <v>1000</v>
      </c>
      <c r="E4" s="963" t="s">
        <v>998</v>
      </c>
      <c r="F4" s="964" t="s">
        <v>999</v>
      </c>
      <c r="G4" s="965" t="s">
        <v>1000</v>
      </c>
      <c r="N4" s="957"/>
      <c r="O4" s="957"/>
      <c r="P4" s="957"/>
    </row>
    <row r="5" spans="1:16" ht="17.25" thickTop="1" x14ac:dyDescent="0.25">
      <c r="A5" s="966" t="s">
        <v>1001</v>
      </c>
      <c r="B5" s="967">
        <f>B6+B43+B53</f>
        <v>77653</v>
      </c>
      <c r="C5" s="968">
        <f>C6+C43+C53</f>
        <v>90484</v>
      </c>
      <c r="D5" s="969">
        <f>B5-C5</f>
        <v>-12831</v>
      </c>
      <c r="E5" s="967">
        <f>E6+E43+E53</f>
        <v>88919</v>
      </c>
      <c r="F5" s="968">
        <f>F6+F43+F53</f>
        <v>107369</v>
      </c>
      <c r="G5" s="969">
        <f>E5-F5</f>
        <v>-18450</v>
      </c>
      <c r="N5" s="970"/>
      <c r="O5" s="970"/>
      <c r="P5" s="970"/>
    </row>
    <row r="6" spans="1:16" x14ac:dyDescent="0.25">
      <c r="A6" s="971" t="s">
        <v>1002</v>
      </c>
      <c r="B6" s="972">
        <f>B7+B11</f>
        <v>20195</v>
      </c>
      <c r="C6" s="973">
        <f>C7+C11</f>
        <v>40647</v>
      </c>
      <c r="D6" s="974">
        <f t="shared" ref="D6:D10" si="0">B6-C6</f>
        <v>-20452</v>
      </c>
      <c r="E6" s="972">
        <f>E7+E11</f>
        <v>28004</v>
      </c>
      <c r="F6" s="973">
        <f>F7+F11</f>
        <v>55978</v>
      </c>
      <c r="G6" s="974">
        <f t="shared" ref="G6:G10" si="1">E6-F6</f>
        <v>-27974</v>
      </c>
      <c r="N6" s="970"/>
      <c r="O6" s="970"/>
      <c r="P6" s="970"/>
    </row>
    <row r="7" spans="1:16" x14ac:dyDescent="0.25">
      <c r="A7" s="971" t="s">
        <v>1003</v>
      </c>
      <c r="B7" s="975">
        <f>B8+B10</f>
        <v>12252</v>
      </c>
      <c r="C7" s="976">
        <f>C8+C10</f>
        <v>31588</v>
      </c>
      <c r="D7" s="977">
        <f t="shared" si="0"/>
        <v>-19336</v>
      </c>
      <c r="E7" s="975">
        <f>E8+E10</f>
        <v>19447</v>
      </c>
      <c r="F7" s="976">
        <f>F8+F10</f>
        <v>44141</v>
      </c>
      <c r="G7" s="977">
        <f t="shared" si="1"/>
        <v>-24694</v>
      </c>
      <c r="N7" s="970"/>
      <c r="O7" s="970"/>
      <c r="P7" s="970"/>
    </row>
    <row r="8" spans="1:16" x14ac:dyDescent="0.25">
      <c r="A8" s="978" t="s">
        <v>1004</v>
      </c>
      <c r="B8" s="979">
        <v>12252</v>
      </c>
      <c r="C8" s="980">
        <v>31539</v>
      </c>
      <c r="D8" s="981">
        <f t="shared" si="0"/>
        <v>-19287</v>
      </c>
      <c r="E8" s="979">
        <v>19447</v>
      </c>
      <c r="F8" s="980">
        <v>43988</v>
      </c>
      <c r="G8" s="981">
        <f t="shared" si="1"/>
        <v>-24541</v>
      </c>
      <c r="N8" s="970"/>
      <c r="O8" s="970"/>
      <c r="P8" s="970"/>
    </row>
    <row r="9" spans="1:16" x14ac:dyDescent="0.25">
      <c r="A9" s="982" t="s">
        <v>1005</v>
      </c>
      <c r="B9" s="983">
        <v>2407</v>
      </c>
      <c r="C9" s="984"/>
      <c r="D9" s="985">
        <f t="shared" si="0"/>
        <v>2407</v>
      </c>
      <c r="E9" s="983">
        <v>4088</v>
      </c>
      <c r="F9" s="984"/>
      <c r="G9" s="985">
        <f t="shared" si="1"/>
        <v>4088</v>
      </c>
      <c r="N9" s="970"/>
      <c r="O9" s="970"/>
      <c r="P9" s="970"/>
    </row>
    <row r="10" spans="1:16" x14ac:dyDescent="0.25">
      <c r="A10" s="978" t="s">
        <v>1006</v>
      </c>
      <c r="B10" s="979"/>
      <c r="C10" s="980">
        <v>49</v>
      </c>
      <c r="D10" s="981">
        <f t="shared" si="0"/>
        <v>-49</v>
      </c>
      <c r="E10" s="979"/>
      <c r="F10" s="980">
        <v>153</v>
      </c>
      <c r="G10" s="981">
        <f t="shared" si="1"/>
        <v>-153</v>
      </c>
      <c r="N10" s="970"/>
      <c r="O10" s="970"/>
      <c r="P10" s="970"/>
    </row>
    <row r="11" spans="1:16" x14ac:dyDescent="0.25">
      <c r="A11" s="971" t="s">
        <v>1007</v>
      </c>
      <c r="B11" s="972">
        <f>B12+B13+B18+B21+B24+B29+B30+B31+B35+B39+B42</f>
        <v>7943</v>
      </c>
      <c r="C11" s="973">
        <f>C12+C13+C18+C21+C24+C29+C30+C31+C35+C39+C42</f>
        <v>9059</v>
      </c>
      <c r="D11" s="974">
        <f t="shared" ref="D11" si="2">D12+D13+D18+D21+D24+D29+D30+D31+D35+D39+D42</f>
        <v>-1116</v>
      </c>
      <c r="E11" s="972">
        <f>E12+E13+E18+E21+E24+E29+E30+E31+E35+E39+E42</f>
        <v>8557</v>
      </c>
      <c r="F11" s="973">
        <f>F12+F13+F18+F21+F24+F29+F30+F31+F35+F39+F42</f>
        <v>11837</v>
      </c>
      <c r="G11" s="974">
        <f t="shared" ref="G11" si="3">G12+G13+G18+G21+G24+G29+G30+G31+G35+G39+G42</f>
        <v>-3280</v>
      </c>
      <c r="N11" s="970"/>
      <c r="O11" s="970"/>
      <c r="P11" s="970"/>
    </row>
    <row r="12" spans="1:16" x14ac:dyDescent="0.25">
      <c r="A12" s="986" t="s">
        <v>1008</v>
      </c>
      <c r="B12" s="975">
        <v>20</v>
      </c>
      <c r="C12" s="976">
        <v>12</v>
      </c>
      <c r="D12" s="977">
        <f t="shared" ref="D12:D35" si="4">B12-C12</f>
        <v>8</v>
      </c>
      <c r="E12" s="975">
        <v>13</v>
      </c>
      <c r="F12" s="976">
        <v>222</v>
      </c>
      <c r="G12" s="977">
        <f t="shared" ref="G12:G35" si="5">E12-F12</f>
        <v>-209</v>
      </c>
      <c r="N12" s="970"/>
      <c r="O12" s="970"/>
      <c r="P12" s="970"/>
    </row>
    <row r="13" spans="1:16" x14ac:dyDescent="0.25">
      <c r="A13" s="971" t="s">
        <v>1009</v>
      </c>
      <c r="B13" s="972">
        <f>B14+B15+B16+B17</f>
        <v>506</v>
      </c>
      <c r="C13" s="973">
        <f>C14+C15+C16+C17</f>
        <v>2645</v>
      </c>
      <c r="D13" s="974">
        <f t="shared" si="4"/>
        <v>-2139</v>
      </c>
      <c r="E13" s="972">
        <f>E14+E15+E16+E17</f>
        <v>633</v>
      </c>
      <c r="F13" s="973">
        <f>F14+F15+F16+F17</f>
        <v>3590</v>
      </c>
      <c r="G13" s="974">
        <f t="shared" si="5"/>
        <v>-2957</v>
      </c>
      <c r="N13" s="970"/>
      <c r="O13" s="970"/>
      <c r="P13" s="970"/>
    </row>
    <row r="14" spans="1:16" x14ac:dyDescent="0.25">
      <c r="A14" s="987" t="s">
        <v>1010</v>
      </c>
      <c r="B14" s="979">
        <v>20</v>
      </c>
      <c r="C14" s="980">
        <v>4</v>
      </c>
      <c r="D14" s="988">
        <f t="shared" si="4"/>
        <v>16</v>
      </c>
      <c r="E14" s="989">
        <v>61</v>
      </c>
      <c r="F14" s="990">
        <v>95</v>
      </c>
      <c r="G14" s="988">
        <f t="shared" si="5"/>
        <v>-34</v>
      </c>
      <c r="N14" s="970"/>
      <c r="O14" s="970"/>
      <c r="P14" s="970"/>
    </row>
    <row r="15" spans="1:16" x14ac:dyDescent="0.25">
      <c r="A15" s="987" t="s">
        <v>1011</v>
      </c>
      <c r="B15" s="979">
        <v>47</v>
      </c>
      <c r="C15" s="980">
        <v>2436</v>
      </c>
      <c r="D15" s="988">
        <f t="shared" si="4"/>
        <v>-2389</v>
      </c>
      <c r="E15" s="989">
        <v>107</v>
      </c>
      <c r="F15" s="990">
        <v>3212</v>
      </c>
      <c r="G15" s="988">
        <f t="shared" si="5"/>
        <v>-3105</v>
      </c>
      <c r="N15" s="970"/>
      <c r="O15" s="970"/>
      <c r="P15" s="970"/>
    </row>
    <row r="16" spans="1:16" x14ac:dyDescent="0.25">
      <c r="A16" s="987" t="s">
        <v>56</v>
      </c>
      <c r="B16" s="979">
        <v>382</v>
      </c>
      <c r="C16" s="980">
        <v>199</v>
      </c>
      <c r="D16" s="988">
        <f t="shared" si="4"/>
        <v>183</v>
      </c>
      <c r="E16" s="989">
        <v>364</v>
      </c>
      <c r="F16" s="990">
        <v>276</v>
      </c>
      <c r="G16" s="988">
        <f t="shared" si="5"/>
        <v>88</v>
      </c>
      <c r="N16" s="970"/>
      <c r="O16" s="970"/>
      <c r="P16" s="970"/>
    </row>
    <row r="17" spans="1:16" ht="18.75" customHeight="1" x14ac:dyDescent="0.25">
      <c r="A17" s="987" t="s">
        <v>1012</v>
      </c>
      <c r="B17" s="979">
        <v>57</v>
      </c>
      <c r="C17" s="980">
        <v>6</v>
      </c>
      <c r="D17" s="988">
        <f t="shared" si="4"/>
        <v>51</v>
      </c>
      <c r="E17" s="989">
        <v>101</v>
      </c>
      <c r="F17" s="990">
        <v>7</v>
      </c>
      <c r="G17" s="988">
        <f t="shared" si="5"/>
        <v>94</v>
      </c>
      <c r="N17" s="970"/>
      <c r="O17" s="970"/>
      <c r="P17" s="970"/>
    </row>
    <row r="18" spans="1:16" ht="18.75" customHeight="1" x14ac:dyDescent="0.25">
      <c r="A18" s="971" t="s">
        <v>1013</v>
      </c>
      <c r="B18" s="972">
        <f>B19+B20</f>
        <v>1939</v>
      </c>
      <c r="C18" s="973">
        <f>C19+C20</f>
        <v>726</v>
      </c>
      <c r="D18" s="974">
        <f t="shared" si="4"/>
        <v>1213</v>
      </c>
      <c r="E18" s="972">
        <f>E19+E20</f>
        <v>385</v>
      </c>
      <c r="F18" s="973">
        <f>F19+F20</f>
        <v>494</v>
      </c>
      <c r="G18" s="974">
        <f t="shared" si="5"/>
        <v>-109</v>
      </c>
      <c r="N18" s="970"/>
      <c r="O18" s="970"/>
      <c r="P18" s="970"/>
    </row>
    <row r="19" spans="1:16" ht="18.75" customHeight="1" x14ac:dyDescent="0.25">
      <c r="A19" s="987" t="s">
        <v>1014</v>
      </c>
      <c r="B19" s="989"/>
      <c r="C19" s="990"/>
      <c r="D19" s="988"/>
      <c r="E19" s="989"/>
      <c r="F19" s="990"/>
      <c r="G19" s="988"/>
      <c r="N19" s="970"/>
      <c r="O19" s="970"/>
      <c r="P19" s="970"/>
    </row>
    <row r="20" spans="1:16" ht="18.75" customHeight="1" x14ac:dyDescent="0.25">
      <c r="A20" s="987" t="s">
        <v>644</v>
      </c>
      <c r="B20" s="989">
        <v>1939</v>
      </c>
      <c r="C20" s="990">
        <v>726</v>
      </c>
      <c r="D20" s="988">
        <f t="shared" si="4"/>
        <v>1213</v>
      </c>
      <c r="E20" s="989">
        <v>385</v>
      </c>
      <c r="F20" s="990">
        <v>494</v>
      </c>
      <c r="G20" s="988">
        <f t="shared" si="5"/>
        <v>-109</v>
      </c>
      <c r="N20" s="970"/>
      <c r="O20" s="970"/>
      <c r="P20" s="970"/>
    </row>
    <row r="21" spans="1:16" ht="18.75" customHeight="1" x14ac:dyDescent="0.25">
      <c r="A21" s="971" t="s">
        <v>613</v>
      </c>
      <c r="B21" s="972">
        <f>B22+B23</f>
        <v>5</v>
      </c>
      <c r="C21" s="973">
        <f>C22+C23</f>
        <v>78</v>
      </c>
      <c r="D21" s="974">
        <f t="shared" si="4"/>
        <v>-73</v>
      </c>
      <c r="E21" s="972">
        <f>E22+E23</f>
        <v>2</v>
      </c>
      <c r="F21" s="973">
        <f>F22+F23</f>
        <v>80</v>
      </c>
      <c r="G21" s="974">
        <f t="shared" si="5"/>
        <v>-78</v>
      </c>
      <c r="N21" s="970"/>
      <c r="O21" s="970"/>
      <c r="P21" s="970"/>
    </row>
    <row r="22" spans="1:16" ht="18.75" customHeight="1" x14ac:dyDescent="0.25">
      <c r="A22" s="987" t="s">
        <v>1015</v>
      </c>
      <c r="B22" s="989">
        <v>5</v>
      </c>
      <c r="C22" s="990"/>
      <c r="D22" s="988">
        <f t="shared" si="4"/>
        <v>5</v>
      </c>
      <c r="E22" s="989">
        <v>2</v>
      </c>
      <c r="F22" s="990"/>
      <c r="G22" s="988">
        <f t="shared" si="5"/>
        <v>2</v>
      </c>
      <c r="N22" s="970"/>
      <c r="O22" s="970"/>
      <c r="P22" s="970"/>
    </row>
    <row r="23" spans="1:16" ht="18.75" customHeight="1" x14ac:dyDescent="0.25">
      <c r="A23" s="987" t="s">
        <v>1016</v>
      </c>
      <c r="B23" s="989"/>
      <c r="C23" s="990">
        <v>78</v>
      </c>
      <c r="D23" s="988">
        <f t="shared" si="4"/>
        <v>-78</v>
      </c>
      <c r="E23" s="989"/>
      <c r="F23" s="990">
        <v>80</v>
      </c>
      <c r="G23" s="988">
        <f t="shared" si="5"/>
        <v>-80</v>
      </c>
      <c r="N23" s="970"/>
      <c r="O23" s="970"/>
      <c r="P23" s="970"/>
    </row>
    <row r="24" spans="1:16" ht="18.75" customHeight="1" x14ac:dyDescent="0.25">
      <c r="A24" s="971" t="s">
        <v>1017</v>
      </c>
      <c r="B24" s="972">
        <f>SUM(B25:B28)</f>
        <v>44</v>
      </c>
      <c r="C24" s="973">
        <f>SUM(C25:C28)</f>
        <v>640</v>
      </c>
      <c r="D24" s="974">
        <f t="shared" si="4"/>
        <v>-596</v>
      </c>
      <c r="E24" s="972">
        <f>SUM(E25:E28)</f>
        <v>83</v>
      </c>
      <c r="F24" s="973">
        <f>SUM(F25:F28)</f>
        <v>812</v>
      </c>
      <c r="G24" s="974">
        <f t="shared" si="5"/>
        <v>-729</v>
      </c>
      <c r="N24" s="970"/>
      <c r="O24" s="970"/>
      <c r="P24" s="970"/>
    </row>
    <row r="25" spans="1:16" ht="18.75" customHeight="1" x14ac:dyDescent="0.25">
      <c r="A25" s="987" t="s">
        <v>1018</v>
      </c>
      <c r="B25" s="989">
        <v>34</v>
      </c>
      <c r="C25" s="990">
        <v>339</v>
      </c>
      <c r="D25" s="988">
        <f t="shared" si="4"/>
        <v>-305</v>
      </c>
      <c r="E25" s="989">
        <v>46</v>
      </c>
      <c r="F25" s="990">
        <v>463</v>
      </c>
      <c r="G25" s="988">
        <f t="shared" si="5"/>
        <v>-417</v>
      </c>
      <c r="N25" s="970"/>
      <c r="O25" s="970"/>
      <c r="P25" s="970"/>
    </row>
    <row r="26" spans="1:16" ht="18.75" customHeight="1" x14ac:dyDescent="0.25">
      <c r="A26" s="987" t="s">
        <v>1019</v>
      </c>
      <c r="B26" s="989">
        <v>3</v>
      </c>
      <c r="C26" s="990">
        <v>268</v>
      </c>
      <c r="D26" s="988">
        <f t="shared" si="4"/>
        <v>-265</v>
      </c>
      <c r="E26" s="989">
        <v>3</v>
      </c>
      <c r="F26" s="990">
        <v>275</v>
      </c>
      <c r="G26" s="988">
        <f t="shared" si="5"/>
        <v>-272</v>
      </c>
      <c r="N26" s="970"/>
      <c r="O26" s="970"/>
      <c r="P26" s="970"/>
    </row>
    <row r="27" spans="1:16" ht="18.75" customHeight="1" x14ac:dyDescent="0.25">
      <c r="A27" s="987" t="s">
        <v>1020</v>
      </c>
      <c r="B27" s="989">
        <v>6</v>
      </c>
      <c r="C27" s="990">
        <v>29</v>
      </c>
      <c r="D27" s="988">
        <f t="shared" si="4"/>
        <v>-23</v>
      </c>
      <c r="E27" s="989">
        <v>31</v>
      </c>
      <c r="F27" s="990">
        <v>69</v>
      </c>
      <c r="G27" s="988">
        <f t="shared" si="5"/>
        <v>-38</v>
      </c>
      <c r="N27" s="970"/>
      <c r="O27" s="970"/>
      <c r="P27" s="970"/>
    </row>
    <row r="28" spans="1:16" ht="18.75" customHeight="1" x14ac:dyDescent="0.25">
      <c r="A28" s="987" t="s">
        <v>1021</v>
      </c>
      <c r="B28" s="989">
        <v>1</v>
      </c>
      <c r="C28" s="990">
        <v>4</v>
      </c>
      <c r="D28" s="988">
        <f t="shared" si="4"/>
        <v>-3</v>
      </c>
      <c r="E28" s="989">
        <v>3</v>
      </c>
      <c r="F28" s="990">
        <v>5</v>
      </c>
      <c r="G28" s="988">
        <f t="shared" si="5"/>
        <v>-2</v>
      </c>
      <c r="N28" s="970"/>
      <c r="O28" s="970"/>
      <c r="P28" s="970"/>
    </row>
    <row r="29" spans="1:16" ht="18.75" customHeight="1" x14ac:dyDescent="0.25">
      <c r="A29" s="971" t="s">
        <v>1022</v>
      </c>
      <c r="B29" s="972">
        <v>1234</v>
      </c>
      <c r="C29" s="973">
        <v>343</v>
      </c>
      <c r="D29" s="974">
        <f t="shared" si="4"/>
        <v>891</v>
      </c>
      <c r="E29" s="972">
        <v>1787</v>
      </c>
      <c r="F29" s="973">
        <v>499</v>
      </c>
      <c r="G29" s="974">
        <f t="shared" si="5"/>
        <v>1288</v>
      </c>
      <c r="N29" s="970"/>
      <c r="O29" s="970"/>
      <c r="P29" s="970"/>
    </row>
    <row r="30" spans="1:16" ht="18.75" customHeight="1" x14ac:dyDescent="0.3">
      <c r="A30" s="991" t="s">
        <v>1023</v>
      </c>
      <c r="B30" s="992">
        <v>3</v>
      </c>
      <c r="C30" s="993">
        <v>68</v>
      </c>
      <c r="D30" s="994">
        <f t="shared" si="4"/>
        <v>-65</v>
      </c>
      <c r="E30" s="992">
        <v>21</v>
      </c>
      <c r="F30" s="993">
        <v>80</v>
      </c>
      <c r="G30" s="994">
        <f t="shared" si="5"/>
        <v>-59</v>
      </c>
      <c r="N30" s="970"/>
      <c r="O30" s="970"/>
      <c r="P30" s="970"/>
    </row>
    <row r="31" spans="1:16" x14ac:dyDescent="0.25">
      <c r="A31" s="971" t="s">
        <v>1024</v>
      </c>
      <c r="B31" s="972">
        <f>B32+B33+B34</f>
        <v>1061</v>
      </c>
      <c r="C31" s="973">
        <f>C32+C33+C34</f>
        <v>1015</v>
      </c>
      <c r="D31" s="974">
        <f t="shared" si="4"/>
        <v>46</v>
      </c>
      <c r="E31" s="972">
        <f>E32+E33+E34</f>
        <v>1377</v>
      </c>
      <c r="F31" s="973">
        <f>F32+F33+F34</f>
        <v>1597</v>
      </c>
      <c r="G31" s="974">
        <f t="shared" si="5"/>
        <v>-220</v>
      </c>
      <c r="N31" s="970"/>
      <c r="O31" s="970"/>
      <c r="P31" s="970"/>
    </row>
    <row r="32" spans="1:16" ht="18.75" customHeight="1" x14ac:dyDescent="0.25">
      <c r="A32" s="987" t="s">
        <v>1025</v>
      </c>
      <c r="B32" s="989">
        <v>510</v>
      </c>
      <c r="C32" s="990">
        <v>259</v>
      </c>
      <c r="D32" s="988">
        <f t="shared" si="4"/>
        <v>251</v>
      </c>
      <c r="E32" s="989">
        <v>570</v>
      </c>
      <c r="F32" s="990">
        <v>510</v>
      </c>
      <c r="G32" s="988">
        <f t="shared" si="5"/>
        <v>60</v>
      </c>
      <c r="N32" s="970"/>
      <c r="O32" s="970"/>
      <c r="P32" s="970"/>
    </row>
    <row r="33" spans="1:16" x14ac:dyDescent="0.25">
      <c r="A33" s="987" t="s">
        <v>1026</v>
      </c>
      <c r="B33" s="989">
        <v>551</v>
      </c>
      <c r="C33" s="990">
        <v>631</v>
      </c>
      <c r="D33" s="988">
        <f t="shared" si="4"/>
        <v>-80</v>
      </c>
      <c r="E33" s="989">
        <v>799</v>
      </c>
      <c r="F33" s="990">
        <v>893</v>
      </c>
      <c r="G33" s="988">
        <f t="shared" si="5"/>
        <v>-94</v>
      </c>
      <c r="N33" s="970"/>
      <c r="O33" s="970"/>
      <c r="P33" s="970"/>
    </row>
    <row r="34" spans="1:16" x14ac:dyDescent="0.25">
      <c r="A34" s="987" t="s">
        <v>1027</v>
      </c>
      <c r="B34" s="989">
        <v>0</v>
      </c>
      <c r="C34" s="990">
        <v>125</v>
      </c>
      <c r="D34" s="988">
        <f t="shared" si="4"/>
        <v>-125</v>
      </c>
      <c r="E34" s="989">
        <v>8</v>
      </c>
      <c r="F34" s="990">
        <v>194</v>
      </c>
      <c r="G34" s="988">
        <f t="shared" si="5"/>
        <v>-186</v>
      </c>
      <c r="N34" s="970"/>
      <c r="O34" s="970"/>
      <c r="P34" s="970"/>
    </row>
    <row r="35" spans="1:16" x14ac:dyDescent="0.25">
      <c r="A35" s="971" t="s">
        <v>1028</v>
      </c>
      <c r="B35" s="972">
        <f>B36+B37+B38</f>
        <v>3032</v>
      </c>
      <c r="C35" s="973">
        <f>C36+C37+C38</f>
        <v>3302</v>
      </c>
      <c r="D35" s="974">
        <f t="shared" si="4"/>
        <v>-270</v>
      </c>
      <c r="E35" s="972">
        <f>E36+E37+E38</f>
        <v>4148</v>
      </c>
      <c r="F35" s="973">
        <f>F36+F37+F38</f>
        <v>3883</v>
      </c>
      <c r="G35" s="974">
        <f t="shared" si="5"/>
        <v>265</v>
      </c>
      <c r="N35" s="970"/>
      <c r="O35" s="970"/>
      <c r="P35" s="970"/>
    </row>
    <row r="36" spans="1:16" x14ac:dyDescent="0.25">
      <c r="A36" s="987" t="s">
        <v>1029</v>
      </c>
      <c r="B36" s="989">
        <v>1</v>
      </c>
      <c r="C36" s="990">
        <v>0</v>
      </c>
      <c r="D36" s="988">
        <f>B36-C36</f>
        <v>1</v>
      </c>
      <c r="E36" s="989">
        <v>8</v>
      </c>
      <c r="F36" s="990">
        <v>0</v>
      </c>
      <c r="G36" s="988">
        <f>E36-F36</f>
        <v>8</v>
      </c>
      <c r="N36" s="970"/>
      <c r="O36" s="970"/>
      <c r="P36" s="970"/>
    </row>
    <row r="37" spans="1:16" x14ac:dyDescent="0.25">
      <c r="A37" s="987" t="s">
        <v>1030</v>
      </c>
      <c r="B37" s="989">
        <v>772</v>
      </c>
      <c r="C37" s="990">
        <v>1165</v>
      </c>
      <c r="D37" s="988">
        <f t="shared" ref="D37:D39" si="6">B37-C37</f>
        <v>-393</v>
      </c>
      <c r="E37" s="989">
        <v>975</v>
      </c>
      <c r="F37" s="990">
        <v>1223</v>
      </c>
      <c r="G37" s="988">
        <f t="shared" ref="G37:G39" si="7">E37-F37</f>
        <v>-248</v>
      </c>
      <c r="N37" s="970"/>
      <c r="O37" s="970"/>
      <c r="P37" s="970"/>
    </row>
    <row r="38" spans="1:16" x14ac:dyDescent="0.25">
      <c r="A38" s="987" t="s">
        <v>1031</v>
      </c>
      <c r="B38" s="989">
        <v>2259</v>
      </c>
      <c r="C38" s="990">
        <v>2137</v>
      </c>
      <c r="D38" s="988">
        <f t="shared" si="6"/>
        <v>122</v>
      </c>
      <c r="E38" s="989">
        <v>3165</v>
      </c>
      <c r="F38" s="990">
        <v>2660</v>
      </c>
      <c r="G38" s="988">
        <f t="shared" si="7"/>
        <v>505</v>
      </c>
      <c r="N38" s="970"/>
      <c r="O38" s="970"/>
      <c r="P38" s="970"/>
    </row>
    <row r="39" spans="1:16" x14ac:dyDescent="0.25">
      <c r="A39" s="971" t="s">
        <v>1032</v>
      </c>
      <c r="B39" s="972">
        <f>B40+B41</f>
        <v>80</v>
      </c>
      <c r="C39" s="973">
        <f>C40+C41</f>
        <v>230</v>
      </c>
      <c r="D39" s="974">
        <f t="shared" si="6"/>
        <v>-150</v>
      </c>
      <c r="E39" s="972">
        <f>E40+E41</f>
        <v>98</v>
      </c>
      <c r="F39" s="973">
        <f>F40+F41</f>
        <v>574</v>
      </c>
      <c r="G39" s="974">
        <f t="shared" si="7"/>
        <v>-476</v>
      </c>
      <c r="N39" s="970"/>
      <c r="O39" s="970"/>
      <c r="P39" s="970"/>
    </row>
    <row r="40" spans="1:16" x14ac:dyDescent="0.25">
      <c r="A40" s="987" t="s">
        <v>1033</v>
      </c>
      <c r="B40" s="989">
        <v>30</v>
      </c>
      <c r="C40" s="990">
        <v>154</v>
      </c>
      <c r="D40" s="988">
        <f>B40-C40</f>
        <v>-124</v>
      </c>
      <c r="E40" s="989">
        <v>38</v>
      </c>
      <c r="F40" s="990">
        <v>350</v>
      </c>
      <c r="G40" s="988">
        <f>E40-F40</f>
        <v>-312</v>
      </c>
      <c r="N40" s="970"/>
      <c r="O40" s="970"/>
      <c r="P40" s="970"/>
    </row>
    <row r="41" spans="1:16" x14ac:dyDescent="0.25">
      <c r="A41" s="987" t="s">
        <v>1034</v>
      </c>
      <c r="B41" s="989">
        <v>50</v>
      </c>
      <c r="C41" s="990">
        <v>76</v>
      </c>
      <c r="D41" s="988">
        <f>B41-C41</f>
        <v>-26</v>
      </c>
      <c r="E41" s="989">
        <v>60</v>
      </c>
      <c r="F41" s="990">
        <v>224</v>
      </c>
      <c r="G41" s="988">
        <f>E41-F41</f>
        <v>-164</v>
      </c>
      <c r="N41" s="970"/>
      <c r="O41" s="970"/>
      <c r="P41" s="970"/>
    </row>
    <row r="42" spans="1:16" x14ac:dyDescent="0.25">
      <c r="A42" s="971" t="s">
        <v>1035</v>
      </c>
      <c r="B42" s="972">
        <v>19</v>
      </c>
      <c r="C42" s="973">
        <v>0</v>
      </c>
      <c r="D42" s="974">
        <f>B42-C42</f>
        <v>19</v>
      </c>
      <c r="E42" s="972">
        <v>10</v>
      </c>
      <c r="F42" s="973">
        <v>6</v>
      </c>
      <c r="G42" s="974">
        <f>E42-F42</f>
        <v>4</v>
      </c>
      <c r="N42" s="970"/>
      <c r="O42" s="970"/>
      <c r="P42" s="970"/>
    </row>
    <row r="43" spans="1:16" x14ac:dyDescent="0.25">
      <c r="A43" s="971" t="s">
        <v>1036</v>
      </c>
      <c r="B43" s="972">
        <f>B44+B45</f>
        <v>54251</v>
      </c>
      <c r="C43" s="973">
        <f>C44+C45</f>
        <v>45053</v>
      </c>
      <c r="D43" s="974">
        <f t="shared" ref="D43" si="8">B43-C43</f>
        <v>9198</v>
      </c>
      <c r="E43" s="972">
        <f>E44+E45</f>
        <v>57871</v>
      </c>
      <c r="F43" s="973">
        <f>F44+F45</f>
        <v>44502</v>
      </c>
      <c r="G43" s="974">
        <f t="shared" ref="G43" si="9">E43-F43</f>
        <v>13369</v>
      </c>
      <c r="N43" s="970"/>
      <c r="O43" s="970"/>
      <c r="P43" s="970"/>
    </row>
    <row r="44" spans="1:16" x14ac:dyDescent="0.25">
      <c r="A44" s="978" t="s">
        <v>1037</v>
      </c>
      <c r="B44" s="979">
        <v>7</v>
      </c>
      <c r="C44" s="980">
        <v>34</v>
      </c>
      <c r="D44" s="981">
        <f>B44-C44</f>
        <v>-27</v>
      </c>
      <c r="E44" s="979">
        <v>11</v>
      </c>
      <c r="F44" s="980">
        <v>61</v>
      </c>
      <c r="G44" s="981">
        <f>E44-F44</f>
        <v>-50</v>
      </c>
      <c r="N44" s="970"/>
      <c r="O44" s="970"/>
      <c r="P44" s="970"/>
    </row>
    <row r="45" spans="1:16" x14ac:dyDescent="0.25">
      <c r="A45" s="978" t="s">
        <v>1038</v>
      </c>
      <c r="B45" s="979">
        <v>54244</v>
      </c>
      <c r="C45" s="980">
        <v>45019</v>
      </c>
      <c r="D45" s="981">
        <f>B45-C45</f>
        <v>9225</v>
      </c>
      <c r="E45" s="979">
        <v>57860</v>
      </c>
      <c r="F45" s="980">
        <v>44441</v>
      </c>
      <c r="G45" s="981">
        <f>E45-F45</f>
        <v>13419</v>
      </c>
      <c r="N45" s="970"/>
      <c r="O45" s="970"/>
      <c r="P45" s="970"/>
    </row>
    <row r="46" spans="1:16" x14ac:dyDescent="0.25">
      <c r="A46" s="995" t="s">
        <v>1039</v>
      </c>
      <c r="B46" s="979">
        <v>35698</v>
      </c>
      <c r="C46" s="980">
        <v>30888</v>
      </c>
      <c r="D46" s="981">
        <f>B46-C46</f>
        <v>4810</v>
      </c>
      <c r="E46" s="979">
        <v>37808</v>
      </c>
      <c r="F46" s="980">
        <v>30464</v>
      </c>
      <c r="G46" s="981">
        <f>E46-F46</f>
        <v>7344</v>
      </c>
      <c r="N46" s="970"/>
      <c r="O46" s="970"/>
      <c r="P46" s="970"/>
    </row>
    <row r="47" spans="1:16" s="1001" customFormat="1" x14ac:dyDescent="0.25">
      <c r="A47" s="996" t="s">
        <v>943</v>
      </c>
      <c r="B47" s="983">
        <v>35599</v>
      </c>
      <c r="C47" s="984">
        <v>30617</v>
      </c>
      <c r="D47" s="985">
        <f>B47-C47</f>
        <v>4982</v>
      </c>
      <c r="E47" s="983">
        <v>37745</v>
      </c>
      <c r="F47" s="984">
        <v>30242</v>
      </c>
      <c r="G47" s="985">
        <f>E47-F47</f>
        <v>7503</v>
      </c>
      <c r="H47" s="997"/>
      <c r="I47" s="998"/>
      <c r="J47" s="998"/>
      <c r="K47" s="999"/>
      <c r="L47" s="999"/>
      <c r="M47" s="999"/>
      <c r="N47" s="1000"/>
      <c r="O47" s="1000"/>
      <c r="P47" s="1000"/>
    </row>
    <row r="48" spans="1:16" x14ac:dyDescent="0.25">
      <c r="A48" s="995" t="s">
        <v>1040</v>
      </c>
      <c r="B48" s="979">
        <v>10096</v>
      </c>
      <c r="C48" s="980">
        <v>5900</v>
      </c>
      <c r="D48" s="981">
        <f t="shared" ref="D48:D53" si="10">B48-C48</f>
        <v>4196</v>
      </c>
      <c r="E48" s="979">
        <v>10311</v>
      </c>
      <c r="F48" s="980">
        <v>6924</v>
      </c>
      <c r="G48" s="981">
        <f t="shared" ref="G48:G53" si="11">E48-F48</f>
        <v>3387</v>
      </c>
      <c r="N48" s="970"/>
      <c r="O48" s="970"/>
      <c r="P48" s="970"/>
    </row>
    <row r="49" spans="1:16" s="1001" customFormat="1" x14ac:dyDescent="0.25">
      <c r="A49" s="996" t="s">
        <v>943</v>
      </c>
      <c r="B49" s="983">
        <v>9146</v>
      </c>
      <c r="C49" s="984">
        <v>5521</v>
      </c>
      <c r="D49" s="985">
        <f t="shared" si="10"/>
        <v>3625</v>
      </c>
      <c r="E49" s="983">
        <v>9609</v>
      </c>
      <c r="F49" s="984">
        <v>5955</v>
      </c>
      <c r="G49" s="985">
        <f t="shared" si="11"/>
        <v>3654</v>
      </c>
      <c r="H49" s="997"/>
      <c r="I49" s="998"/>
      <c r="J49" s="998"/>
      <c r="K49" s="999"/>
      <c r="L49" s="999"/>
      <c r="M49" s="999"/>
      <c r="N49" s="1000"/>
      <c r="O49" s="1000"/>
      <c r="P49" s="1000"/>
    </row>
    <row r="50" spans="1:16" x14ac:dyDescent="0.25">
      <c r="A50" s="995" t="s">
        <v>1041</v>
      </c>
      <c r="B50" s="979">
        <v>7548</v>
      </c>
      <c r="C50" s="980">
        <v>8231</v>
      </c>
      <c r="D50" s="981">
        <f t="shared" si="10"/>
        <v>-683</v>
      </c>
      <c r="E50" s="979">
        <v>8765</v>
      </c>
      <c r="F50" s="980">
        <v>7053</v>
      </c>
      <c r="G50" s="981">
        <f t="shared" si="11"/>
        <v>1712</v>
      </c>
      <c r="N50" s="970"/>
      <c r="O50" s="970"/>
      <c r="P50" s="970"/>
    </row>
    <row r="51" spans="1:16" s="1001" customFormat="1" x14ac:dyDescent="0.25">
      <c r="A51" s="996" t="s">
        <v>943</v>
      </c>
      <c r="B51" s="983">
        <v>3869</v>
      </c>
      <c r="C51" s="984">
        <v>7079</v>
      </c>
      <c r="D51" s="985">
        <f t="shared" si="10"/>
        <v>-3210</v>
      </c>
      <c r="E51" s="983">
        <v>5346</v>
      </c>
      <c r="F51" s="984">
        <v>6357</v>
      </c>
      <c r="G51" s="985">
        <f t="shared" si="11"/>
        <v>-1011</v>
      </c>
      <c r="H51" s="997"/>
      <c r="I51" s="998"/>
      <c r="J51" s="998"/>
      <c r="K51" s="999"/>
      <c r="L51" s="999"/>
      <c r="M51" s="999"/>
      <c r="N51" s="1000"/>
      <c r="O51" s="1000"/>
      <c r="P51" s="1000"/>
    </row>
    <row r="52" spans="1:16" x14ac:dyDescent="0.25">
      <c r="A52" s="995" t="s">
        <v>1042</v>
      </c>
      <c r="B52" s="979">
        <v>902</v>
      </c>
      <c r="C52" s="980"/>
      <c r="D52" s="981">
        <f t="shared" si="10"/>
        <v>902</v>
      </c>
      <c r="E52" s="979">
        <v>976</v>
      </c>
      <c r="F52" s="980"/>
      <c r="G52" s="981">
        <f t="shared" si="11"/>
        <v>976</v>
      </c>
      <c r="N52" s="970"/>
      <c r="O52" s="970"/>
      <c r="P52" s="970"/>
    </row>
    <row r="53" spans="1:16" x14ac:dyDescent="0.25">
      <c r="A53" s="986" t="s">
        <v>1043</v>
      </c>
      <c r="B53" s="975">
        <f>B54+B55</f>
        <v>3207</v>
      </c>
      <c r="C53" s="976">
        <f>C54+C55</f>
        <v>4784</v>
      </c>
      <c r="D53" s="977">
        <f t="shared" si="10"/>
        <v>-1577</v>
      </c>
      <c r="E53" s="975">
        <f>E54+E55</f>
        <v>3044</v>
      </c>
      <c r="F53" s="976">
        <f>F54+F55</f>
        <v>6889</v>
      </c>
      <c r="G53" s="977">
        <f t="shared" si="11"/>
        <v>-3845</v>
      </c>
      <c r="N53" s="970"/>
      <c r="O53" s="970"/>
      <c r="P53" s="970"/>
    </row>
    <row r="54" spans="1:16" x14ac:dyDescent="0.25">
      <c r="A54" s="978" t="s">
        <v>950</v>
      </c>
      <c r="B54" s="979">
        <v>888</v>
      </c>
      <c r="C54" s="980">
        <v>6</v>
      </c>
      <c r="D54" s="981">
        <f>B54-C54</f>
        <v>882</v>
      </c>
      <c r="E54" s="979">
        <v>539</v>
      </c>
      <c r="F54" s="980">
        <v>15</v>
      </c>
      <c r="G54" s="981">
        <f>E54-F54</f>
        <v>524</v>
      </c>
      <c r="N54" s="970"/>
      <c r="O54" s="970"/>
      <c r="P54" s="970"/>
    </row>
    <row r="55" spans="1:16" ht="33" x14ac:dyDescent="0.25">
      <c r="A55" s="978" t="s">
        <v>1044</v>
      </c>
      <c r="B55" s="979">
        <v>2319</v>
      </c>
      <c r="C55" s="980">
        <v>4778</v>
      </c>
      <c r="D55" s="981">
        <f>B55-C55</f>
        <v>-2459</v>
      </c>
      <c r="E55" s="979">
        <v>2505</v>
      </c>
      <c r="F55" s="980">
        <v>6874</v>
      </c>
      <c r="G55" s="981">
        <f>E55-F55</f>
        <v>-4369</v>
      </c>
      <c r="N55" s="970"/>
      <c r="O55" s="970"/>
      <c r="P55" s="970"/>
    </row>
    <row r="56" spans="1:16" x14ac:dyDescent="0.25">
      <c r="A56" s="995" t="s">
        <v>1045</v>
      </c>
      <c r="B56" s="979">
        <v>2319</v>
      </c>
      <c r="C56" s="980">
        <v>4778</v>
      </c>
      <c r="D56" s="981">
        <f>B56-C56</f>
        <v>-2459</v>
      </c>
      <c r="E56" s="979">
        <v>2505</v>
      </c>
      <c r="F56" s="980">
        <v>6874</v>
      </c>
      <c r="G56" s="981">
        <f>E56-F56</f>
        <v>-4369</v>
      </c>
      <c r="N56" s="970"/>
      <c r="O56" s="970"/>
      <c r="P56" s="970"/>
    </row>
    <row r="57" spans="1:16" x14ac:dyDescent="0.25">
      <c r="A57" s="996" t="s">
        <v>943</v>
      </c>
      <c r="B57" s="983"/>
      <c r="C57" s="984">
        <v>1968</v>
      </c>
      <c r="D57" s="985">
        <f t="shared" ref="D57:D58" si="12">B57-C57</f>
        <v>-1968</v>
      </c>
      <c r="E57" s="983"/>
      <c r="F57" s="984">
        <v>3141</v>
      </c>
      <c r="G57" s="985">
        <f t="shared" ref="G57" si="13">E57-F57</f>
        <v>-3141</v>
      </c>
      <c r="N57" s="970"/>
      <c r="O57" s="970"/>
      <c r="P57" s="970"/>
    </row>
    <row r="58" spans="1:16" ht="17.25" thickBot="1" x14ac:dyDescent="0.3">
      <c r="A58" s="1002" t="s">
        <v>1046</v>
      </c>
      <c r="B58" s="1003">
        <v>591</v>
      </c>
      <c r="C58" s="984">
        <v>1243</v>
      </c>
      <c r="D58" s="1004">
        <f t="shared" si="12"/>
        <v>-652</v>
      </c>
      <c r="E58" s="1003">
        <v>520</v>
      </c>
      <c r="F58" s="984">
        <v>1793</v>
      </c>
      <c r="G58" s="1004">
        <f>E58-F58</f>
        <v>-1273</v>
      </c>
      <c r="N58" s="970"/>
      <c r="O58" s="970"/>
      <c r="P58" s="970"/>
    </row>
    <row r="59" spans="1:16" ht="17.25" customHeight="1" thickTop="1" x14ac:dyDescent="0.25">
      <c r="A59" s="1005"/>
      <c r="B59" s="3620" t="s">
        <v>996</v>
      </c>
      <c r="C59" s="3621"/>
      <c r="D59" s="3622"/>
      <c r="E59" s="3620" t="s">
        <v>997</v>
      </c>
      <c r="F59" s="3621"/>
      <c r="G59" s="3622"/>
    </row>
    <row r="60" spans="1:16" x14ac:dyDescent="0.25">
      <c r="A60" s="1006"/>
      <c r="B60" s="1007" t="s">
        <v>998</v>
      </c>
      <c r="C60" s="1008" t="s">
        <v>999</v>
      </c>
      <c r="D60" s="1009" t="s">
        <v>1000</v>
      </c>
      <c r="E60" s="1007" t="s">
        <v>998</v>
      </c>
      <c r="F60" s="1008" t="s">
        <v>999</v>
      </c>
      <c r="G60" s="1009" t="s">
        <v>1000</v>
      </c>
    </row>
    <row r="61" spans="1:16" x14ac:dyDescent="0.25">
      <c r="A61" s="1010" t="s">
        <v>1047</v>
      </c>
      <c r="B61" s="1011"/>
      <c r="C61" s="1012"/>
      <c r="D61" s="1013"/>
      <c r="E61" s="1011"/>
      <c r="F61" s="1012"/>
      <c r="G61" s="1013"/>
    </row>
    <row r="62" spans="1:16" ht="17.25" thickBot="1" x14ac:dyDescent="0.3">
      <c r="A62" s="1014" t="s">
        <v>1048</v>
      </c>
      <c r="B62" s="1015"/>
      <c r="C62" s="1016"/>
      <c r="D62" s="1017"/>
      <c r="E62" s="1018"/>
      <c r="F62" s="1016"/>
      <c r="G62" s="1017"/>
    </row>
    <row r="63" spans="1:16" ht="17.25" customHeight="1" thickTop="1" x14ac:dyDescent="0.25">
      <c r="A63" s="1019"/>
      <c r="B63" s="3620" t="s">
        <v>996</v>
      </c>
      <c r="C63" s="3621"/>
      <c r="D63" s="3622"/>
      <c r="E63" s="3620" t="s">
        <v>997</v>
      </c>
      <c r="F63" s="3621"/>
      <c r="G63" s="3622"/>
      <c r="I63" s="3625"/>
      <c r="J63" s="3625"/>
      <c r="K63" s="3625"/>
    </row>
    <row r="64" spans="1:16" ht="66" x14ac:dyDescent="0.25">
      <c r="A64" s="1006"/>
      <c r="B64" s="1020" t="s">
        <v>1049</v>
      </c>
      <c r="C64" s="1021" t="s">
        <v>1050</v>
      </c>
      <c r="D64" s="1022" t="s">
        <v>1000</v>
      </c>
      <c r="E64" s="1020" t="s">
        <v>1049</v>
      </c>
      <c r="F64" s="1021" t="s">
        <v>1050</v>
      </c>
      <c r="G64" s="1022" t="s">
        <v>1000</v>
      </c>
      <c r="I64" s="1023"/>
      <c r="J64" s="1023"/>
      <c r="K64" s="1023"/>
    </row>
    <row r="65" spans="1:13" x14ac:dyDescent="0.25">
      <c r="A65" s="1024" t="s">
        <v>1051</v>
      </c>
      <c r="B65" s="1025"/>
      <c r="C65" s="1012"/>
      <c r="D65" s="1013">
        <f>D66+D71+D88+D94+D138</f>
        <v>-9779.4838404466936</v>
      </c>
      <c r="E65" s="1025"/>
      <c r="F65" s="1012"/>
      <c r="G65" s="1013">
        <f>G66+G71+G88+G94+G138</f>
        <v>-20254.100186895837</v>
      </c>
      <c r="I65" s="1026"/>
      <c r="J65" s="1026"/>
      <c r="K65" s="1026"/>
    </row>
    <row r="66" spans="1:13" x14ac:dyDescent="0.3">
      <c r="A66" s="1027" t="s">
        <v>940</v>
      </c>
      <c r="B66" s="1028">
        <f>B67+B69</f>
        <v>54475.8</v>
      </c>
      <c r="C66" s="1029">
        <f>C67+C69</f>
        <v>67788</v>
      </c>
      <c r="D66" s="1030">
        <f t="shared" ref="D66:D71" si="14">B66-C66</f>
        <v>-13312.199999999997</v>
      </c>
      <c r="E66" s="1028">
        <f>E67+E69</f>
        <v>37826.745636665219</v>
      </c>
      <c r="F66" s="1029">
        <f>F67+F69</f>
        <v>70634.795408273334</v>
      </c>
      <c r="G66" s="1030">
        <f t="shared" ref="G66" si="15">E66-F66</f>
        <v>-32808.049771608115</v>
      </c>
      <c r="H66" s="1031"/>
      <c r="I66" s="1032"/>
      <c r="J66" s="1032"/>
      <c r="K66" s="1032"/>
    </row>
    <row r="67" spans="1:13" x14ac:dyDescent="0.3">
      <c r="A67" s="1033" t="s">
        <v>941</v>
      </c>
      <c r="B67" s="1034">
        <v>43580.6</v>
      </c>
      <c r="C67" s="1035">
        <v>54230.400000000001</v>
      </c>
      <c r="D67" s="1036">
        <f t="shared" si="14"/>
        <v>-10649.800000000003</v>
      </c>
      <c r="E67" s="1037">
        <v>30261.396509332175</v>
      </c>
      <c r="F67" s="1038">
        <v>56507.836326618672</v>
      </c>
      <c r="G67" s="1036">
        <v>-26246.439817286497</v>
      </c>
      <c r="H67" s="1031"/>
      <c r="I67" s="1032"/>
      <c r="J67" s="1032"/>
      <c r="K67" s="1032"/>
    </row>
    <row r="68" spans="1:13" s="1001" customFormat="1" x14ac:dyDescent="0.3">
      <c r="A68" s="1039" t="s">
        <v>943</v>
      </c>
      <c r="B68" s="1040">
        <v>43314.7</v>
      </c>
      <c r="C68" s="1041">
        <v>52174.400000000001</v>
      </c>
      <c r="D68" s="1042">
        <f t="shared" si="14"/>
        <v>-8859.7000000000044</v>
      </c>
      <c r="E68" s="1043">
        <v>30494.490032646416</v>
      </c>
      <c r="F68" s="1044">
        <v>55176.438772577865</v>
      </c>
      <c r="G68" s="1036">
        <v>-24681.948739931449</v>
      </c>
      <c r="H68" s="999"/>
      <c r="I68" s="1045"/>
      <c r="J68" s="1045"/>
      <c r="K68" s="1045"/>
    </row>
    <row r="69" spans="1:13" x14ac:dyDescent="0.3">
      <c r="A69" s="1033" t="s">
        <v>946</v>
      </c>
      <c r="B69" s="1034">
        <v>10895.2</v>
      </c>
      <c r="C69" s="1035">
        <v>13557.6</v>
      </c>
      <c r="D69" s="1036">
        <f t="shared" si="14"/>
        <v>-2662.3999999999996</v>
      </c>
      <c r="E69" s="1037">
        <v>7565.3491273330437</v>
      </c>
      <c r="F69" s="1038">
        <v>14126.959081654668</v>
      </c>
      <c r="G69" s="1036">
        <v>-6561.6099543216242</v>
      </c>
      <c r="I69" s="1032"/>
      <c r="J69" s="1032"/>
      <c r="K69" s="1032"/>
    </row>
    <row r="70" spans="1:13" s="1001" customFormat="1" x14ac:dyDescent="0.3">
      <c r="A70" s="1039" t="s">
        <v>943</v>
      </c>
      <c r="B70" s="1040">
        <v>10828.7</v>
      </c>
      <c r="C70" s="1041">
        <v>13043.6</v>
      </c>
      <c r="D70" s="1042">
        <f t="shared" si="14"/>
        <v>-2214.8999999999996</v>
      </c>
      <c r="E70" s="1043">
        <v>7623.6225081616039</v>
      </c>
      <c r="F70" s="1044">
        <v>13794.109693144466</v>
      </c>
      <c r="G70" s="1042">
        <v>-6170.4871849828623</v>
      </c>
      <c r="H70" s="997"/>
      <c r="I70" s="1045"/>
      <c r="J70" s="1045"/>
      <c r="K70" s="1045"/>
    </row>
    <row r="71" spans="1:13" x14ac:dyDescent="0.3">
      <c r="A71" s="1027" t="s">
        <v>947</v>
      </c>
      <c r="B71" s="1028">
        <f>B72+B78</f>
        <v>22983.05414858559</v>
      </c>
      <c r="C71" s="1046">
        <f>C72+C78</f>
        <v>-28560.607956780506</v>
      </c>
      <c r="D71" s="1030">
        <f t="shared" si="14"/>
        <v>51543.662105366093</v>
      </c>
      <c r="E71" s="1028">
        <f>E72+E78</f>
        <v>59513.027814770474</v>
      </c>
      <c r="F71" s="1046">
        <f>F72+F78</f>
        <v>12770.668037197991</v>
      </c>
      <c r="G71" s="1030">
        <f t="shared" ref="G71" si="16">E71-F71</f>
        <v>46742.359777572485</v>
      </c>
      <c r="H71" s="957"/>
      <c r="I71" s="1032"/>
      <c r="J71" s="1032"/>
      <c r="K71" s="1032"/>
    </row>
    <row r="72" spans="1:13" x14ac:dyDescent="0.3">
      <c r="A72" s="1033" t="s">
        <v>941</v>
      </c>
      <c r="B72" s="1037">
        <f>B74+B76</f>
        <v>21472.050666677995</v>
      </c>
      <c r="C72" s="1038">
        <f>C74+C76</f>
        <v>-7538.0441367564435</v>
      </c>
      <c r="D72" s="1036">
        <f>B72-C72</f>
        <v>29010.09480343444</v>
      </c>
      <c r="E72" s="1037">
        <v>33509.185355020978</v>
      </c>
      <c r="F72" s="1038">
        <v>7909.7634352760915</v>
      </c>
      <c r="G72" s="1036">
        <v>25599.421919744887</v>
      </c>
      <c r="H72" s="957"/>
      <c r="I72" s="1032"/>
      <c r="J72" s="1032"/>
      <c r="K72" s="1032"/>
    </row>
    <row r="73" spans="1:13" x14ac:dyDescent="0.3">
      <c r="A73" s="1047" t="s">
        <v>1052</v>
      </c>
      <c r="B73" s="1037"/>
      <c r="C73" s="1038"/>
      <c r="D73" s="1036"/>
      <c r="E73" s="1037"/>
      <c r="F73" s="1038"/>
      <c r="G73" s="1036"/>
      <c r="I73" s="1032"/>
      <c r="J73" s="1032"/>
      <c r="K73" s="1032"/>
    </row>
    <row r="74" spans="1:13" x14ac:dyDescent="0.3">
      <c r="A74" s="1047" t="s">
        <v>956</v>
      </c>
      <c r="B74" s="1037">
        <v>-30.697817743481874</v>
      </c>
      <c r="C74" s="1038"/>
      <c r="D74" s="1036">
        <f t="shared" ref="D74" si="17">B74-C74</f>
        <v>-30.697817743481874</v>
      </c>
      <c r="E74" s="1037">
        <v>-153.1630839643172</v>
      </c>
      <c r="F74" s="1038"/>
      <c r="G74" s="1036">
        <v>-153.1630839643172</v>
      </c>
      <c r="I74" s="1032"/>
      <c r="J74" s="1032"/>
      <c r="K74" s="1032"/>
    </row>
    <row r="75" spans="1:13" x14ac:dyDescent="0.3">
      <c r="A75" s="1047" t="s">
        <v>1053</v>
      </c>
      <c r="B75" s="1037"/>
      <c r="C75" s="1038"/>
      <c r="D75" s="1036"/>
      <c r="E75" s="1037"/>
      <c r="F75" s="1038"/>
      <c r="G75" s="1036"/>
      <c r="I75" s="1032"/>
      <c r="J75" s="1032"/>
      <c r="K75" s="1032"/>
    </row>
    <row r="76" spans="1:13" x14ac:dyDescent="0.3">
      <c r="A76" s="1047" t="s">
        <v>951</v>
      </c>
      <c r="B76" s="1037">
        <v>21502.748484421478</v>
      </c>
      <c r="C76" s="1038">
        <v>-7538.0441367564435</v>
      </c>
      <c r="D76" s="1036">
        <f t="shared" ref="D76:D88" si="18">B76-C76</f>
        <v>29040.79262117792</v>
      </c>
      <c r="E76" s="1037">
        <v>33662.348438985297</v>
      </c>
      <c r="F76" s="1038">
        <v>7909.7634352760915</v>
      </c>
      <c r="G76" s="1036">
        <v>25752.585003709206</v>
      </c>
      <c r="I76" s="1032"/>
      <c r="J76" s="1032"/>
      <c r="K76" s="1032"/>
    </row>
    <row r="77" spans="1:13" s="1001" customFormat="1" x14ac:dyDescent="0.3">
      <c r="A77" s="1048" t="s">
        <v>943</v>
      </c>
      <c r="B77" s="1043">
        <v>16545.715884976016</v>
      </c>
      <c r="C77" s="1044">
        <v>-7090.1106070864435</v>
      </c>
      <c r="D77" s="1042">
        <f t="shared" si="18"/>
        <v>23635.826492062461</v>
      </c>
      <c r="E77" s="1043">
        <v>32430.793635840353</v>
      </c>
      <c r="F77" s="1044">
        <v>8227.6933550360918</v>
      </c>
      <c r="G77" s="1042">
        <v>24203.100280804261</v>
      </c>
      <c r="H77" s="997"/>
      <c r="I77" s="1045"/>
      <c r="J77" s="1045"/>
      <c r="K77" s="1045"/>
      <c r="L77" s="999"/>
      <c r="M77" s="999"/>
    </row>
    <row r="78" spans="1:13" x14ac:dyDescent="0.3">
      <c r="A78" s="1033" t="s">
        <v>952</v>
      </c>
      <c r="B78" s="1037">
        <f>B79+B82+B83+B86</f>
        <v>1511.0034819075954</v>
      </c>
      <c r="C78" s="1038">
        <f>C79+C82+C83+C86</f>
        <v>-21022.563820024065</v>
      </c>
      <c r="D78" s="1036">
        <f t="shared" si="18"/>
        <v>22533.56730193166</v>
      </c>
      <c r="E78" s="1037">
        <v>26003.842459749496</v>
      </c>
      <c r="F78" s="1038">
        <v>4860.9046019218995</v>
      </c>
      <c r="G78" s="1036">
        <v>21142.937857827597</v>
      </c>
      <c r="I78" s="1032"/>
      <c r="J78" s="1032"/>
      <c r="K78" s="1032"/>
    </row>
    <row r="79" spans="1:13" x14ac:dyDescent="0.3">
      <c r="A79" s="1047" t="s">
        <v>948</v>
      </c>
      <c r="B79" s="1037"/>
      <c r="C79" s="1038">
        <v>-45.962000000000003</v>
      </c>
      <c r="D79" s="1036">
        <f t="shared" si="18"/>
        <v>45.962000000000003</v>
      </c>
      <c r="E79" s="1037"/>
      <c r="F79" s="1038">
        <v>14.295565000000003</v>
      </c>
      <c r="G79" s="1036">
        <v>-14.295565000000003</v>
      </c>
      <c r="I79" s="1032"/>
      <c r="J79" s="1032"/>
      <c r="K79" s="1032"/>
    </row>
    <row r="80" spans="1:13" x14ac:dyDescent="0.3">
      <c r="A80" s="1049" t="s">
        <v>953</v>
      </c>
      <c r="B80" s="1037"/>
      <c r="C80" s="1044">
        <v>-28.145471000000004</v>
      </c>
      <c r="D80" s="1036">
        <f t="shared" si="18"/>
        <v>28.145471000000004</v>
      </c>
      <c r="E80" s="1037"/>
      <c r="F80" s="1038">
        <v>14.295565000000003</v>
      </c>
      <c r="G80" s="1036">
        <v>-14.295565000000003</v>
      </c>
      <c r="I80" s="1032"/>
      <c r="J80" s="1032"/>
      <c r="K80" s="1032"/>
    </row>
    <row r="81" spans="1:13" x14ac:dyDescent="0.3">
      <c r="A81" s="1049" t="s">
        <v>954</v>
      </c>
      <c r="B81" s="1037"/>
      <c r="C81" s="1044"/>
      <c r="D81" s="1036">
        <f t="shared" si="18"/>
        <v>0</v>
      </c>
      <c r="E81" s="1037"/>
      <c r="F81" s="1038"/>
      <c r="G81" s="1036"/>
      <c r="I81" s="1032"/>
      <c r="J81" s="1032"/>
      <c r="K81" s="1032"/>
    </row>
    <row r="82" spans="1:13" ht="20.25" customHeight="1" x14ac:dyDescent="0.3">
      <c r="A82" s="1047" t="s">
        <v>956</v>
      </c>
      <c r="B82" s="1037">
        <v>6836.9565051462369</v>
      </c>
      <c r="C82" s="1038">
        <v>378.96232072526919</v>
      </c>
      <c r="D82" s="1036">
        <f t="shared" si="18"/>
        <v>6457.9941844209679</v>
      </c>
      <c r="E82" s="1037">
        <v>7337.9479119048419</v>
      </c>
      <c r="F82" s="1038">
        <v>-184.35837648637826</v>
      </c>
      <c r="G82" s="1036">
        <v>7522.3062883912198</v>
      </c>
      <c r="I82" s="1050"/>
      <c r="J82" s="1032"/>
      <c r="K82" s="1032"/>
    </row>
    <row r="83" spans="1:13" x14ac:dyDescent="0.3">
      <c r="A83" s="1047" t="s">
        <v>950</v>
      </c>
      <c r="B83" s="1037"/>
      <c r="C83" s="1038">
        <f>C84+C85</f>
        <v>43.891477000000002</v>
      </c>
      <c r="D83" s="1036">
        <f t="shared" si="18"/>
        <v>-43.891477000000002</v>
      </c>
      <c r="E83" s="1037"/>
      <c r="F83" s="1038">
        <v>-2.7096604999989502</v>
      </c>
      <c r="G83" s="1036">
        <v>2.7096604999989502</v>
      </c>
      <c r="I83" s="1032"/>
      <c r="J83" s="1032"/>
      <c r="K83" s="1032"/>
    </row>
    <row r="84" spans="1:13" x14ac:dyDescent="0.3">
      <c r="A84" s="1049" t="s">
        <v>953</v>
      </c>
      <c r="B84" s="1037"/>
      <c r="C84" s="1044">
        <v>13.502676999999998</v>
      </c>
      <c r="D84" s="1036">
        <f t="shared" si="18"/>
        <v>-13.502676999999998</v>
      </c>
      <c r="E84" s="1037"/>
      <c r="F84" s="1038">
        <v>-3.0010539999999999</v>
      </c>
      <c r="G84" s="1036">
        <v>3.0010539999999999</v>
      </c>
      <c r="I84" s="1051"/>
      <c r="J84" s="1051"/>
      <c r="K84" s="1052"/>
    </row>
    <row r="85" spans="1:13" x14ac:dyDescent="0.3">
      <c r="A85" s="1049" t="s">
        <v>954</v>
      </c>
      <c r="B85" s="1037"/>
      <c r="C85" s="1044">
        <v>30.388800000000003</v>
      </c>
      <c r="D85" s="1036">
        <f t="shared" si="18"/>
        <v>-30.388800000000003</v>
      </c>
      <c r="E85" s="1037"/>
      <c r="F85" s="1038"/>
      <c r="G85" s="1036"/>
      <c r="I85" s="1051"/>
      <c r="J85" s="1051"/>
      <c r="K85" s="1052"/>
    </row>
    <row r="86" spans="1:13" x14ac:dyDescent="0.3">
      <c r="A86" s="1047" t="s">
        <v>951</v>
      </c>
      <c r="B86" s="1037">
        <v>-5325.9530232386414</v>
      </c>
      <c r="C86" s="1038">
        <v>-21399.455617749332</v>
      </c>
      <c r="D86" s="1036">
        <f t="shared" si="18"/>
        <v>16073.50259451069</v>
      </c>
      <c r="E86" s="1037">
        <v>18665.894547844655</v>
      </c>
      <c r="F86" s="1038">
        <v>5033.6770739082767</v>
      </c>
      <c r="G86" s="1036">
        <v>13632.217473936378</v>
      </c>
      <c r="I86" s="1051"/>
      <c r="J86" s="1051"/>
      <c r="K86" s="1052"/>
    </row>
    <row r="87" spans="1:13" s="1001" customFormat="1" x14ac:dyDescent="0.3">
      <c r="A87" s="1048" t="s">
        <v>943</v>
      </c>
      <c r="B87" s="1043">
        <v>-5515.2386283253381</v>
      </c>
      <c r="C87" s="1044">
        <v>-21270.331821259329</v>
      </c>
      <c r="D87" s="1042">
        <f t="shared" si="18"/>
        <v>15755.093192933991</v>
      </c>
      <c r="E87" s="1043">
        <v>18649.103887802237</v>
      </c>
      <c r="F87" s="1044">
        <v>5036.0800651082773</v>
      </c>
      <c r="G87" s="1042">
        <v>13613.02382269396</v>
      </c>
      <c r="H87" s="997"/>
      <c r="I87" s="1053"/>
      <c r="J87" s="1053"/>
      <c r="K87" s="1054"/>
      <c r="L87" s="999"/>
      <c r="M87" s="999"/>
    </row>
    <row r="88" spans="1:13" x14ac:dyDescent="0.3">
      <c r="A88" s="1027" t="s">
        <v>1054</v>
      </c>
      <c r="B88" s="1028">
        <f>B89+B90+B91+B92</f>
        <v>-1830.6875788449506</v>
      </c>
      <c r="C88" s="1046">
        <f>C89+C90+C91+C92</f>
        <v>-2990.6178272422326</v>
      </c>
      <c r="D88" s="1030">
        <f t="shared" si="18"/>
        <v>1159.930248397282</v>
      </c>
      <c r="E88" s="1028">
        <f>E89+E90+E91+E92</f>
        <v>1171.5749463335212</v>
      </c>
      <c r="F88" s="1046">
        <f>F89+F90+F91+F92</f>
        <v>717.85509150486541</v>
      </c>
      <c r="G88" s="1030">
        <f t="shared" ref="G88" si="19">E88-F88</f>
        <v>453.7198548286558</v>
      </c>
      <c r="I88" s="1051"/>
      <c r="J88" s="1051"/>
      <c r="K88" s="1052"/>
    </row>
    <row r="89" spans="1:13" ht="16.5" hidden="1" customHeight="1" x14ac:dyDescent="0.3">
      <c r="A89" s="1033" t="s">
        <v>1052</v>
      </c>
      <c r="B89" s="1037"/>
      <c r="C89" s="1038"/>
      <c r="D89" s="1036"/>
      <c r="E89" s="1037"/>
      <c r="F89" s="1038"/>
      <c r="G89" s="1036"/>
      <c r="I89" s="1055"/>
      <c r="J89" s="1055"/>
    </row>
    <row r="90" spans="1:13" x14ac:dyDescent="0.3">
      <c r="A90" s="1033" t="s">
        <v>1055</v>
      </c>
      <c r="B90" s="1037">
        <v>-326.20562135309484</v>
      </c>
      <c r="C90" s="1038">
        <v>-867.9659651302195</v>
      </c>
      <c r="D90" s="1036">
        <f t="shared" ref="D90" si="20">B90-C90</f>
        <v>541.76034377712472</v>
      </c>
      <c r="E90" s="1037">
        <v>-886.60285958289592</v>
      </c>
      <c r="F90" s="1038">
        <v>-787.5162899174652</v>
      </c>
      <c r="G90" s="1036">
        <v>-99.086569665430716</v>
      </c>
      <c r="I90" s="1055"/>
      <c r="J90" s="1055"/>
    </row>
    <row r="91" spans="1:13" ht="16.5" hidden="1" customHeight="1" x14ac:dyDescent="0.3">
      <c r="A91" s="1033" t="s">
        <v>1053</v>
      </c>
      <c r="B91" s="1037"/>
      <c r="C91" s="1038"/>
      <c r="D91" s="1036"/>
      <c r="E91" s="1037"/>
      <c r="F91" s="1038"/>
      <c r="G91" s="1036"/>
    </row>
    <row r="92" spans="1:13" x14ac:dyDescent="0.3">
      <c r="A92" s="1033" t="s">
        <v>1056</v>
      </c>
      <c r="B92" s="1037">
        <v>-1504.4819574918558</v>
      </c>
      <c r="C92" s="1038">
        <v>-2122.6518621120131</v>
      </c>
      <c r="D92" s="1036">
        <f t="shared" ref="D92:D94" si="21">B92-C92</f>
        <v>618.16990462015724</v>
      </c>
      <c r="E92" s="1037">
        <v>2058.1778059164171</v>
      </c>
      <c r="F92" s="1038">
        <v>1505.3713814223306</v>
      </c>
      <c r="G92" s="1036">
        <v>552.80642449408651</v>
      </c>
    </row>
    <row r="93" spans="1:13" s="1001" customFormat="1" x14ac:dyDescent="0.3">
      <c r="A93" s="1039" t="s">
        <v>943</v>
      </c>
      <c r="B93" s="1043">
        <v>-1504.4819574918558</v>
      </c>
      <c r="C93" s="1044">
        <v>-2122.6518621120131</v>
      </c>
      <c r="D93" s="1042">
        <f t="shared" si="21"/>
        <v>618.16990462015724</v>
      </c>
      <c r="E93" s="1043">
        <v>2058.1778059164171</v>
      </c>
      <c r="F93" s="1044">
        <v>1505.3713814223306</v>
      </c>
      <c r="G93" s="1042">
        <v>552.80642449408651</v>
      </c>
      <c r="H93" s="997"/>
      <c r="I93" s="3626"/>
      <c r="J93" s="3626"/>
      <c r="K93" s="3626"/>
      <c r="L93" s="999"/>
      <c r="M93" s="999"/>
    </row>
    <row r="94" spans="1:13" x14ac:dyDescent="0.3">
      <c r="A94" s="1027" t="s">
        <v>957</v>
      </c>
      <c r="B94" s="1028">
        <f>B95+B96+B107+B123+B127</f>
        <v>-2316.3921904196432</v>
      </c>
      <c r="C94" s="1046">
        <f>C95+C96+C107+C123+C127</f>
        <v>42955.060823691376</v>
      </c>
      <c r="D94" s="1030">
        <f t="shared" si="21"/>
        <v>-45271.453014111015</v>
      </c>
      <c r="E94" s="1028">
        <f>E95+E96+E107+E123+E127</f>
        <v>-20013.826583608447</v>
      </c>
      <c r="F94" s="1046">
        <f>F95+F96+F107+F123+F127</f>
        <v>12070.507896732859</v>
      </c>
      <c r="G94" s="1030">
        <f t="shared" ref="G94" si="22">E94-F94</f>
        <v>-32084.334480341306</v>
      </c>
      <c r="I94" s="957"/>
      <c r="J94" s="957"/>
    </row>
    <row r="95" spans="1:13" ht="20.25" customHeight="1" x14ac:dyDescent="0.3">
      <c r="A95" s="1033" t="s">
        <v>1057</v>
      </c>
      <c r="B95" s="1037"/>
      <c r="C95" s="1038"/>
      <c r="D95" s="1036"/>
      <c r="E95" s="1037"/>
      <c r="F95" s="1038"/>
      <c r="G95" s="1036"/>
      <c r="I95" s="1056"/>
      <c r="J95" s="1056"/>
    </row>
    <row r="96" spans="1:13" x14ac:dyDescent="0.3">
      <c r="A96" s="1033" t="s">
        <v>958</v>
      </c>
      <c r="B96" s="1037">
        <f>B97+B100+B101+B102</f>
        <v>13449.140806410285</v>
      </c>
      <c r="C96" s="1038">
        <f>C97+C100+C101+C102</f>
        <v>-1472.9038301105484</v>
      </c>
      <c r="D96" s="1036">
        <f t="shared" ref="D96:D98" si="23">B96-C96</f>
        <v>14922.044636520834</v>
      </c>
      <c r="E96" s="1037">
        <v>-22989.297905555752</v>
      </c>
      <c r="F96" s="1038">
        <v>36033.207762112776</v>
      </c>
      <c r="G96" s="1036">
        <v>-59022.505667668527</v>
      </c>
    </row>
    <row r="97" spans="1:13" x14ac:dyDescent="0.3">
      <c r="A97" s="1047" t="s">
        <v>948</v>
      </c>
      <c r="B97" s="1037"/>
      <c r="C97" s="1038">
        <v>9653.7102790164045</v>
      </c>
      <c r="D97" s="1036">
        <f t="shared" si="23"/>
        <v>-9653.7102790164045</v>
      </c>
      <c r="E97" s="1037"/>
      <c r="F97" s="1038"/>
      <c r="G97" s="1036"/>
    </row>
    <row r="98" spans="1:13" x14ac:dyDescent="0.3">
      <c r="A98" s="1049" t="s">
        <v>953</v>
      </c>
      <c r="B98" s="1037"/>
      <c r="C98" s="1038">
        <v>9653.7102790164045</v>
      </c>
      <c r="D98" s="1036">
        <f t="shared" si="23"/>
        <v>-9653.7102790164045</v>
      </c>
      <c r="E98" s="1037"/>
      <c r="F98" s="1038"/>
      <c r="G98" s="1036"/>
    </row>
    <row r="99" spans="1:13" ht="16.5" customHeight="1" x14ac:dyDescent="0.3">
      <c r="A99" s="1049" t="s">
        <v>954</v>
      </c>
      <c r="B99" s="1037"/>
      <c r="C99" s="1038"/>
      <c r="D99" s="1036"/>
      <c r="E99" s="1037"/>
      <c r="F99" s="1038"/>
      <c r="G99" s="1036"/>
    </row>
    <row r="100" spans="1:13" x14ac:dyDescent="0.3">
      <c r="A100" s="1047" t="s">
        <v>956</v>
      </c>
      <c r="B100" s="1037">
        <v>25553.579496523387</v>
      </c>
      <c r="C100" s="1038">
        <v>-11126.614109126953</v>
      </c>
      <c r="D100" s="1036">
        <f t="shared" ref="D100" si="24">B100-C100</f>
        <v>36680.19360565034</v>
      </c>
      <c r="E100" s="1037">
        <v>-39548.544057367202</v>
      </c>
      <c r="F100" s="1038">
        <v>36033.207762112776</v>
      </c>
      <c r="G100" s="1036">
        <v>-75581.751819479978</v>
      </c>
      <c r="I100" s="957"/>
    </row>
    <row r="101" spans="1:13" x14ac:dyDescent="0.3">
      <c r="A101" s="1047" t="s">
        <v>950</v>
      </c>
      <c r="B101" s="1037"/>
      <c r="C101" s="1038"/>
      <c r="D101" s="1036"/>
      <c r="E101" s="1037"/>
      <c r="F101" s="1038"/>
      <c r="G101" s="1036"/>
    </row>
    <row r="102" spans="1:13" x14ac:dyDescent="0.3">
      <c r="A102" s="1047" t="s">
        <v>951</v>
      </c>
      <c r="B102" s="1037">
        <v>-12104.438690113102</v>
      </c>
      <c r="C102" s="1038"/>
      <c r="D102" s="1036">
        <f t="shared" ref="D102:D105" si="25">B102-C102</f>
        <v>-12104.438690113102</v>
      </c>
      <c r="E102" s="1037">
        <v>16559.246151811451</v>
      </c>
      <c r="F102" s="1038"/>
      <c r="G102" s="1036">
        <v>16559.246151811451</v>
      </c>
    </row>
    <row r="103" spans="1:13" x14ac:dyDescent="0.3">
      <c r="A103" s="1049" t="s">
        <v>960</v>
      </c>
      <c r="B103" s="1037">
        <v>-12104.438690113102</v>
      </c>
      <c r="C103" s="1038"/>
      <c r="D103" s="1036">
        <f t="shared" si="25"/>
        <v>-12104.438690113102</v>
      </c>
      <c r="E103" s="1037">
        <v>16559.246151811451</v>
      </c>
      <c r="F103" s="1038"/>
      <c r="G103" s="1036">
        <v>16559.246151811451</v>
      </c>
    </row>
    <row r="104" spans="1:13" x14ac:dyDescent="0.3">
      <c r="A104" s="1057" t="s">
        <v>953</v>
      </c>
      <c r="B104" s="1037">
        <v>-12104.438690113102</v>
      </c>
      <c r="C104" s="1038"/>
      <c r="D104" s="1036">
        <f t="shared" si="25"/>
        <v>-12104.438690113102</v>
      </c>
      <c r="E104" s="1037">
        <v>16559.246151811451</v>
      </c>
      <c r="F104" s="1038"/>
      <c r="G104" s="1036">
        <v>16559.246151811451</v>
      </c>
    </row>
    <row r="105" spans="1:13" s="1001" customFormat="1" x14ac:dyDescent="0.3">
      <c r="A105" s="1058" t="s">
        <v>943</v>
      </c>
      <c r="B105" s="1043">
        <v>-12104.438690113102</v>
      </c>
      <c r="C105" s="1044"/>
      <c r="D105" s="1042">
        <f t="shared" si="25"/>
        <v>-12104.438690113102</v>
      </c>
      <c r="E105" s="1037">
        <v>16559.246151811451</v>
      </c>
      <c r="F105" s="1038"/>
      <c r="G105" s="1036">
        <v>16559.246151811451</v>
      </c>
      <c r="H105" s="997"/>
      <c r="I105" s="998"/>
      <c r="J105" s="998"/>
      <c r="K105" s="999"/>
      <c r="L105" s="999"/>
      <c r="M105" s="999"/>
    </row>
    <row r="106" spans="1:13" ht="16.5" hidden="1" customHeight="1" x14ac:dyDescent="0.3">
      <c r="A106" s="1059" t="s">
        <v>954</v>
      </c>
      <c r="B106" s="1037"/>
      <c r="C106" s="1038"/>
      <c r="D106" s="1036"/>
      <c r="E106" s="1037"/>
      <c r="F106" s="1038"/>
      <c r="G106" s="1036"/>
    </row>
    <row r="107" spans="1:13" x14ac:dyDescent="0.3">
      <c r="A107" s="1033" t="s">
        <v>959</v>
      </c>
      <c r="B107" s="1037">
        <f>B109+B112+B116</f>
        <v>-24340.59719998443</v>
      </c>
      <c r="C107" s="1038">
        <f>C109+C112+C116</f>
        <v>13311.134041568544</v>
      </c>
      <c r="D107" s="1036">
        <f t="shared" ref="D107:D109" si="26">B107-C107</f>
        <v>-37651.731241552974</v>
      </c>
      <c r="E107" s="1037">
        <v>9226.5678788474779</v>
      </c>
      <c r="F107" s="1038">
        <v>-1047.5279569613808</v>
      </c>
      <c r="G107" s="1036">
        <v>10274.095835808859</v>
      </c>
    </row>
    <row r="108" spans="1:13" x14ac:dyDescent="0.3">
      <c r="A108" s="1047" t="s">
        <v>948</v>
      </c>
      <c r="B108" s="1037">
        <v>0</v>
      </c>
      <c r="C108" s="1038">
        <v>0</v>
      </c>
      <c r="D108" s="1036">
        <f t="shared" si="26"/>
        <v>0</v>
      </c>
      <c r="E108" s="1037"/>
      <c r="F108" s="1038">
        <v>3770.5375999116154</v>
      </c>
      <c r="G108" s="1036">
        <v>-3770.5375999116154</v>
      </c>
    </row>
    <row r="109" spans="1:13" ht="16.5" hidden="1" customHeight="1" x14ac:dyDescent="0.3">
      <c r="A109" s="1047" t="s">
        <v>956</v>
      </c>
      <c r="B109" s="1037">
        <v>-14090.813155611613</v>
      </c>
      <c r="C109" s="1038">
        <v>7165.0147723311502</v>
      </c>
      <c r="D109" s="1036">
        <f t="shared" si="26"/>
        <v>-21255.827927942762</v>
      </c>
      <c r="E109" s="1037">
        <v>-4795.4534092865415</v>
      </c>
      <c r="F109" s="1038">
        <v>-6907.2077344509789</v>
      </c>
      <c r="G109" s="1036">
        <v>2111.7543251644374</v>
      </c>
    </row>
    <row r="110" spans="1:13" x14ac:dyDescent="0.3">
      <c r="A110" s="1049" t="s">
        <v>953</v>
      </c>
      <c r="B110" s="1037"/>
      <c r="C110" s="1038"/>
      <c r="D110" s="1036"/>
      <c r="E110" s="1037"/>
      <c r="F110" s="1038"/>
      <c r="G110" s="1036"/>
    </row>
    <row r="111" spans="1:13" x14ac:dyDescent="0.3">
      <c r="A111" s="1049" t="s">
        <v>954</v>
      </c>
      <c r="B111" s="1037">
        <v>-14090.813155611613</v>
      </c>
      <c r="C111" s="1038">
        <v>7165.0147723311502</v>
      </c>
      <c r="D111" s="1036">
        <f t="shared" ref="D111" si="27">B111-C111</f>
        <v>-21255.827927942762</v>
      </c>
      <c r="E111" s="1037">
        <v>-4795.4534092865415</v>
      </c>
      <c r="F111" s="1038">
        <v>-6907.2077344509789</v>
      </c>
      <c r="G111" s="1036">
        <v>2111.7543251644374</v>
      </c>
    </row>
    <row r="112" spans="1:13" ht="16.5" hidden="1" customHeight="1" x14ac:dyDescent="0.3">
      <c r="A112" s="1047" t="s">
        <v>950</v>
      </c>
      <c r="B112" s="1037"/>
      <c r="C112" s="1038">
        <f>C114+C115</f>
        <v>8575</v>
      </c>
      <c r="D112" s="1036">
        <f>B112-C112</f>
        <v>-8575</v>
      </c>
      <c r="E112" s="1037"/>
      <c r="F112" s="1038">
        <v>-600</v>
      </c>
      <c r="G112" s="1036">
        <v>600</v>
      </c>
    </row>
    <row r="113" spans="1:13" ht="16.5" hidden="1" customHeight="1" x14ac:dyDescent="0.3">
      <c r="A113" s="1049" t="s">
        <v>1058</v>
      </c>
      <c r="B113" s="1037"/>
      <c r="C113" s="1038"/>
      <c r="D113" s="1036"/>
      <c r="E113" s="1037"/>
      <c r="F113" s="1038"/>
      <c r="G113" s="1036"/>
    </row>
    <row r="114" spans="1:13" x14ac:dyDescent="0.3">
      <c r="A114" s="1049" t="s">
        <v>1059</v>
      </c>
      <c r="B114" s="1037"/>
      <c r="C114" s="1038"/>
      <c r="D114" s="1036"/>
      <c r="E114" s="1037"/>
      <c r="F114" s="1038"/>
      <c r="G114" s="1036"/>
    </row>
    <row r="115" spans="1:13" x14ac:dyDescent="0.3">
      <c r="A115" s="1049" t="s">
        <v>974</v>
      </c>
      <c r="B115" s="1037"/>
      <c r="C115" s="1038">
        <v>8575</v>
      </c>
      <c r="D115" s="1036">
        <f>B115-C115</f>
        <v>-8575</v>
      </c>
      <c r="E115" s="1037"/>
      <c r="F115" s="1038">
        <v>-600</v>
      </c>
      <c r="G115" s="1036">
        <v>600</v>
      </c>
    </row>
    <row r="116" spans="1:13" ht="16.5" customHeight="1" x14ac:dyDescent="0.3">
      <c r="A116" s="1060" t="s">
        <v>951</v>
      </c>
      <c r="B116" s="1037">
        <f t="shared" ref="B116:D116" si="28">B117+B118</f>
        <v>-10249.784044372816</v>
      </c>
      <c r="C116" s="1038">
        <f t="shared" si="28"/>
        <v>-2428.8807307626043</v>
      </c>
      <c r="D116" s="1036">
        <f t="shared" si="28"/>
        <v>-7820.9033136102116</v>
      </c>
      <c r="E116" s="1037">
        <v>14022.021288134019</v>
      </c>
      <c r="F116" s="1038">
        <v>2689.1421775779831</v>
      </c>
      <c r="G116" s="1036">
        <v>11332.879110556036</v>
      </c>
    </row>
    <row r="117" spans="1:13" x14ac:dyDescent="0.3">
      <c r="A117" s="1061" t="s">
        <v>953</v>
      </c>
      <c r="B117" s="1037"/>
      <c r="C117" s="1038"/>
      <c r="D117" s="1036"/>
      <c r="E117" s="1037"/>
      <c r="F117" s="1038"/>
      <c r="G117" s="1036"/>
    </row>
    <row r="118" spans="1:13" x14ac:dyDescent="0.3">
      <c r="A118" s="1061" t="s">
        <v>954</v>
      </c>
      <c r="B118" s="1037">
        <v>-10249.784044372816</v>
      </c>
      <c r="C118" s="1038">
        <v>-2428.8807307626043</v>
      </c>
      <c r="D118" s="1036">
        <f t="shared" ref="D118:D119" si="29">B118-C118</f>
        <v>-7820.9033136102116</v>
      </c>
      <c r="E118" s="1037">
        <v>14022.021288134019</v>
      </c>
      <c r="F118" s="1038">
        <v>2689.1421775779831</v>
      </c>
      <c r="G118" s="1036">
        <v>11332.879110556036</v>
      </c>
    </row>
    <row r="119" spans="1:13" ht="16.5" hidden="1" customHeight="1" x14ac:dyDescent="0.3">
      <c r="A119" s="1060" t="s">
        <v>960</v>
      </c>
      <c r="B119" s="1037">
        <f>B120+B121</f>
        <v>-10249.784044372816</v>
      </c>
      <c r="C119" s="1038">
        <f>C120+C121</f>
        <v>-3368.2903686930908</v>
      </c>
      <c r="D119" s="1036">
        <f t="shared" si="29"/>
        <v>-6881.4936756797251</v>
      </c>
      <c r="E119" s="1037">
        <v>14022.021288134019</v>
      </c>
      <c r="F119" s="1038">
        <v>2388.7703941737932</v>
      </c>
      <c r="G119" s="1036">
        <v>11633.250893960227</v>
      </c>
    </row>
    <row r="120" spans="1:13" x14ac:dyDescent="0.3">
      <c r="A120" s="1061" t="s">
        <v>953</v>
      </c>
      <c r="B120" s="1037"/>
      <c r="C120" s="1038"/>
      <c r="D120" s="1036"/>
      <c r="E120" s="1037"/>
      <c r="F120" s="1038"/>
      <c r="G120" s="1036"/>
    </row>
    <row r="121" spans="1:13" s="1001" customFormat="1" x14ac:dyDescent="0.3">
      <c r="A121" s="1061" t="s">
        <v>954</v>
      </c>
      <c r="B121" s="1037">
        <v>-10249.784044372816</v>
      </c>
      <c r="C121" s="1038">
        <v>-3368.2903686930908</v>
      </c>
      <c r="D121" s="1036">
        <f t="shared" ref="D121:D125" si="30">B121-C121</f>
        <v>-6881.4936756797251</v>
      </c>
      <c r="E121" s="1037">
        <v>14022.021288134019</v>
      </c>
      <c r="F121" s="1038">
        <v>2388.7703941737932</v>
      </c>
      <c r="G121" s="1036">
        <v>11633.250893960227</v>
      </c>
      <c r="H121" s="997"/>
      <c r="I121" s="998"/>
      <c r="J121" s="998"/>
      <c r="K121" s="999"/>
      <c r="L121" s="999"/>
      <c r="M121" s="999"/>
    </row>
    <row r="122" spans="1:13" x14ac:dyDescent="0.3">
      <c r="A122" s="1062" t="s">
        <v>943</v>
      </c>
      <c r="B122" s="1043">
        <v>-10249.784044372816</v>
      </c>
      <c r="C122" s="1044">
        <v>-3368.2903686930908</v>
      </c>
      <c r="D122" s="1042">
        <f t="shared" si="30"/>
        <v>-6881.4936756797251</v>
      </c>
      <c r="E122" s="1043">
        <v>14022.021288134019</v>
      </c>
      <c r="F122" s="1044">
        <v>2388.7703941737932</v>
      </c>
      <c r="G122" s="1036">
        <v>11633.250893960227</v>
      </c>
    </row>
    <row r="123" spans="1:13" x14ac:dyDescent="0.3">
      <c r="A123" s="1033" t="s">
        <v>1060</v>
      </c>
      <c r="B123" s="1037">
        <f>B124</f>
        <v>88.222631939892352</v>
      </c>
      <c r="C123" s="1038">
        <f>C124</f>
        <v>9.2003846596196297</v>
      </c>
      <c r="D123" s="1036">
        <f t="shared" si="30"/>
        <v>79.022247280272722</v>
      </c>
      <c r="E123" s="1037">
        <v>-472.83958572172622</v>
      </c>
      <c r="F123" s="1038">
        <v>930.18363593033996</v>
      </c>
      <c r="G123" s="1036">
        <v>-1403.0232216520662</v>
      </c>
    </row>
    <row r="124" spans="1:13" x14ac:dyDescent="0.3">
      <c r="A124" s="1047" t="s">
        <v>951</v>
      </c>
      <c r="B124" s="1037">
        <f>B125+B126</f>
        <v>88.222631939892352</v>
      </c>
      <c r="C124" s="1038">
        <f>C125+C126</f>
        <v>9.2003846596196297</v>
      </c>
      <c r="D124" s="1036">
        <f t="shared" si="30"/>
        <v>79.022247280272722</v>
      </c>
      <c r="E124" s="1037">
        <v>-472.83958572172622</v>
      </c>
      <c r="F124" s="1038">
        <v>930.18363593033996</v>
      </c>
      <c r="G124" s="1036">
        <v>-1403.0232216520662</v>
      </c>
    </row>
    <row r="125" spans="1:13" ht="16.5" hidden="1" customHeight="1" x14ac:dyDescent="0.3">
      <c r="A125" s="1049" t="s">
        <v>953</v>
      </c>
      <c r="B125" s="1037">
        <v>88.222631939892352</v>
      </c>
      <c r="C125" s="1038">
        <v>9.2003846596196297</v>
      </c>
      <c r="D125" s="1036">
        <f t="shared" si="30"/>
        <v>79.022247280272722</v>
      </c>
      <c r="E125" s="1037">
        <v>-472.83958572172622</v>
      </c>
      <c r="F125" s="1038">
        <v>930.18363593033996</v>
      </c>
      <c r="G125" s="1036">
        <v>-1403.0232216520662</v>
      </c>
    </row>
    <row r="126" spans="1:13" x14ac:dyDescent="0.3">
      <c r="A126" s="1049" t="s">
        <v>954</v>
      </c>
      <c r="B126" s="1037"/>
      <c r="C126" s="1038"/>
      <c r="D126" s="1036"/>
      <c r="E126" s="1037"/>
      <c r="F126" s="1038"/>
      <c r="G126" s="1036"/>
    </row>
    <row r="127" spans="1:13" x14ac:dyDescent="0.3">
      <c r="A127" s="1033" t="s">
        <v>1061</v>
      </c>
      <c r="B127" s="1037">
        <f>B128+B131</f>
        <v>8486.8415712146088</v>
      </c>
      <c r="C127" s="1038">
        <f>C128+C131</f>
        <v>31107.630227573762</v>
      </c>
      <c r="D127" s="1036">
        <f t="shared" ref="D127:D129" si="31">B127-C127</f>
        <v>-22620.788656359153</v>
      </c>
      <c r="E127" s="1037">
        <v>-5778.2569711784481</v>
      </c>
      <c r="F127" s="1038">
        <v>-23845.35554434888</v>
      </c>
      <c r="G127" s="1036">
        <v>18067.098573170431</v>
      </c>
    </row>
    <row r="128" spans="1:13" x14ac:dyDescent="0.3">
      <c r="A128" s="1047" t="s">
        <v>956</v>
      </c>
      <c r="B128" s="1037">
        <f>B129+B130</f>
        <v>5616.1259662402126</v>
      </c>
      <c r="C128" s="1038">
        <f>C129+C130</f>
        <v>1626.0032680419292</v>
      </c>
      <c r="D128" s="1036">
        <f t="shared" si="31"/>
        <v>3990.1226981982836</v>
      </c>
      <c r="E128" s="1037">
        <v>-1851.0293192720903</v>
      </c>
      <c r="F128" s="1038">
        <v>-2937.1706955673631</v>
      </c>
      <c r="G128" s="1036">
        <v>1086.1413762952727</v>
      </c>
    </row>
    <row r="129" spans="1:13" ht="16.5" hidden="1" customHeight="1" x14ac:dyDescent="0.3">
      <c r="A129" s="1049" t="s">
        <v>953</v>
      </c>
      <c r="B129" s="1037">
        <v>5616.1259662402126</v>
      </c>
      <c r="C129" s="1038">
        <v>1626.0032680419292</v>
      </c>
      <c r="D129" s="1036">
        <f t="shared" si="31"/>
        <v>3990.1226981982836</v>
      </c>
      <c r="E129" s="1037">
        <v>-1851.0293192720903</v>
      </c>
      <c r="F129" s="1038">
        <v>-2937.1706955673631</v>
      </c>
      <c r="G129" s="1036">
        <v>1086.1413762952727</v>
      </c>
      <c r="H129" s="71"/>
      <c r="I129" s="71"/>
      <c r="J129" s="71"/>
      <c r="K129" s="71"/>
      <c r="L129" s="71"/>
      <c r="M129" s="71"/>
    </row>
    <row r="130" spans="1:13" x14ac:dyDescent="0.3">
      <c r="A130" s="1049" t="s">
        <v>954</v>
      </c>
      <c r="B130" s="1037"/>
      <c r="C130" s="1038"/>
      <c r="D130" s="1036"/>
      <c r="E130" s="1037"/>
      <c r="F130" s="1038"/>
      <c r="G130" s="1036"/>
      <c r="H130" s="71"/>
      <c r="I130" s="71"/>
      <c r="J130" s="71"/>
      <c r="K130" s="71"/>
      <c r="L130" s="71"/>
      <c r="M130" s="71"/>
    </row>
    <row r="131" spans="1:13" ht="16.5" customHeight="1" x14ac:dyDescent="0.3">
      <c r="A131" s="1047" t="s">
        <v>951</v>
      </c>
      <c r="B131" s="1037">
        <f>B132+B133</f>
        <v>2870.7156049743958</v>
      </c>
      <c r="C131" s="1038">
        <f>C132+C133</f>
        <v>29481.626959531834</v>
      </c>
      <c r="D131" s="1036">
        <f t="shared" ref="D131" si="32">B131-C131</f>
        <v>-26610.911354557436</v>
      </c>
      <c r="E131" s="1037">
        <v>-3927.2276519063576</v>
      </c>
      <c r="F131" s="1038">
        <v>-20908.184848781519</v>
      </c>
      <c r="G131" s="1036">
        <v>16980.957196875162</v>
      </c>
      <c r="H131" s="71"/>
      <c r="I131" s="71"/>
      <c r="J131" s="71"/>
      <c r="K131" s="71"/>
      <c r="L131" s="71"/>
      <c r="M131" s="71"/>
    </row>
    <row r="132" spans="1:13" hidden="1" x14ac:dyDescent="0.3">
      <c r="A132" s="1049" t="s">
        <v>953</v>
      </c>
      <c r="B132" s="1037"/>
      <c r="C132" s="1038"/>
      <c r="D132" s="1036"/>
      <c r="E132" s="1037"/>
      <c r="F132" s="1038"/>
      <c r="G132" s="1036"/>
      <c r="H132" s="71"/>
      <c r="I132" s="71"/>
      <c r="J132" s="71"/>
      <c r="K132" s="71"/>
      <c r="L132" s="71"/>
      <c r="M132" s="71"/>
    </row>
    <row r="133" spans="1:13" x14ac:dyDescent="0.3">
      <c r="A133" s="1049" t="s">
        <v>954</v>
      </c>
      <c r="B133" s="1037">
        <f>B136</f>
        <v>2870.7156049743958</v>
      </c>
      <c r="C133" s="1038">
        <f>C136</f>
        <v>29481.626959531834</v>
      </c>
      <c r="D133" s="1036">
        <f t="shared" ref="D133:D134" si="33">B133-C133</f>
        <v>-26610.911354557436</v>
      </c>
      <c r="E133" s="1037">
        <v>-3927.2276519063576</v>
      </c>
      <c r="F133" s="1038">
        <v>-20908.184848781519</v>
      </c>
      <c r="G133" s="1036">
        <v>16980.957196875162</v>
      </c>
      <c r="H133" s="71"/>
      <c r="I133" s="71"/>
      <c r="J133" s="71"/>
      <c r="K133" s="71"/>
      <c r="L133" s="71"/>
      <c r="M133" s="71"/>
    </row>
    <row r="134" spans="1:13" ht="16.5" hidden="1" customHeight="1" x14ac:dyDescent="0.3">
      <c r="A134" s="1049" t="s">
        <v>960</v>
      </c>
      <c r="B134" s="1037">
        <f>B135+B136</f>
        <v>2870.7156049743958</v>
      </c>
      <c r="C134" s="1038">
        <f>C135+C136</f>
        <v>29481.626959531834</v>
      </c>
      <c r="D134" s="1036">
        <f t="shared" si="33"/>
        <v>-26610.911354557436</v>
      </c>
      <c r="E134" s="1037">
        <v>-3927.2276519063576</v>
      </c>
      <c r="F134" s="1038">
        <v>-20908.184848781519</v>
      </c>
      <c r="G134" s="1036">
        <v>16980.957196875162</v>
      </c>
      <c r="H134" s="71"/>
      <c r="I134" s="71"/>
      <c r="J134" s="71"/>
      <c r="K134" s="71"/>
      <c r="L134" s="71"/>
      <c r="M134" s="71"/>
    </row>
    <row r="135" spans="1:13" x14ac:dyDescent="0.3">
      <c r="A135" s="1057" t="s">
        <v>953</v>
      </c>
      <c r="B135" s="1037"/>
      <c r="C135" s="1038"/>
      <c r="D135" s="1036"/>
      <c r="E135" s="1037"/>
      <c r="F135" s="1038"/>
      <c r="G135" s="1036"/>
      <c r="H135" s="71"/>
      <c r="I135" s="71"/>
      <c r="J135" s="71"/>
      <c r="K135" s="71"/>
      <c r="L135" s="71"/>
      <c r="M135" s="71"/>
    </row>
    <row r="136" spans="1:13" x14ac:dyDescent="0.3">
      <c r="A136" s="1063" t="s">
        <v>954</v>
      </c>
      <c r="B136" s="1037">
        <f>B137</f>
        <v>2870.7156049743958</v>
      </c>
      <c r="C136" s="1038">
        <f>C137</f>
        <v>29481.626959531834</v>
      </c>
      <c r="D136" s="1036">
        <f t="shared" ref="D136:D138" si="34">B136-C136</f>
        <v>-26610.911354557436</v>
      </c>
      <c r="E136" s="1037">
        <v>-3927.2276519063576</v>
      </c>
      <c r="F136" s="1038">
        <v>-20908.184848781519</v>
      </c>
      <c r="G136" s="1036">
        <v>16980.957196875162</v>
      </c>
      <c r="H136" s="71"/>
      <c r="I136" s="71"/>
      <c r="J136" s="71"/>
      <c r="K136" s="71"/>
      <c r="L136" s="71"/>
      <c r="M136" s="71"/>
    </row>
    <row r="137" spans="1:13" x14ac:dyDescent="0.3">
      <c r="A137" s="1058" t="s">
        <v>943</v>
      </c>
      <c r="B137" s="1037">
        <v>2870.7156049743958</v>
      </c>
      <c r="C137" s="1038">
        <v>29481.626959531834</v>
      </c>
      <c r="D137" s="1042">
        <f t="shared" si="34"/>
        <v>-26610.911354557436</v>
      </c>
      <c r="E137" s="1043">
        <v>-3927.2276519063576</v>
      </c>
      <c r="F137" s="1044">
        <v>-20908.184848781519</v>
      </c>
      <c r="G137" s="1036">
        <v>16980.957196875162</v>
      </c>
      <c r="H137" s="71"/>
      <c r="I137" s="71"/>
      <c r="J137" s="71"/>
      <c r="K137" s="71"/>
      <c r="L137" s="71"/>
      <c r="M137" s="71"/>
    </row>
    <row r="138" spans="1:13" x14ac:dyDescent="0.3">
      <c r="A138" s="1027" t="s">
        <v>963</v>
      </c>
      <c r="B138" s="1028">
        <f t="shared" ref="B138" si="35">B139+B142+B143+B144</f>
        <v>-3899.4231800990519</v>
      </c>
      <c r="C138" s="1046"/>
      <c r="D138" s="1030">
        <f t="shared" si="34"/>
        <v>-3899.4231800990519</v>
      </c>
      <c r="E138" s="1028">
        <f t="shared" ref="E138" si="36">E139+E142+E143+E144</f>
        <v>-2557.7955673475567</v>
      </c>
      <c r="F138" s="1038"/>
      <c r="G138" s="1030">
        <f t="shared" ref="G138" si="37">E138-F138</f>
        <v>-2557.7955673475567</v>
      </c>
      <c r="H138" s="71"/>
      <c r="I138" s="71"/>
      <c r="J138" s="71"/>
      <c r="K138" s="71"/>
      <c r="L138" s="71"/>
      <c r="M138" s="71"/>
    </row>
    <row r="139" spans="1:13" x14ac:dyDescent="0.3">
      <c r="A139" s="1033" t="s">
        <v>964</v>
      </c>
      <c r="B139" s="1037"/>
      <c r="C139" s="1038"/>
      <c r="D139" s="1036"/>
      <c r="E139" s="1037"/>
      <c r="F139" s="1038"/>
      <c r="G139" s="1036"/>
      <c r="H139" s="71"/>
      <c r="I139" s="71"/>
      <c r="J139" s="71"/>
      <c r="K139" s="71"/>
      <c r="L139" s="71"/>
      <c r="M139" s="71"/>
    </row>
    <row r="140" spans="1:13" x14ac:dyDescent="0.3">
      <c r="A140" s="1047" t="s">
        <v>1062</v>
      </c>
      <c r="B140" s="1037"/>
      <c r="C140" s="1038"/>
      <c r="D140" s="1036"/>
      <c r="E140" s="1037"/>
      <c r="F140" s="1038"/>
      <c r="G140" s="1036"/>
      <c r="H140" s="71"/>
      <c r="I140" s="71"/>
      <c r="J140" s="71"/>
      <c r="K140" s="71"/>
      <c r="L140" s="71"/>
      <c r="M140" s="71"/>
    </row>
    <row r="141" spans="1:13" x14ac:dyDescent="0.3">
      <c r="A141" s="1047" t="s">
        <v>1063</v>
      </c>
      <c r="B141" s="1037"/>
      <c r="C141" s="1038"/>
      <c r="D141" s="1036"/>
      <c r="E141" s="1037"/>
      <c r="F141" s="1038"/>
      <c r="G141" s="1036"/>
      <c r="H141" s="71"/>
      <c r="I141" s="71"/>
      <c r="J141" s="71"/>
      <c r="K141" s="71"/>
      <c r="L141" s="71"/>
      <c r="M141" s="71"/>
    </row>
    <row r="142" spans="1:13" x14ac:dyDescent="0.3">
      <c r="A142" s="1033" t="s">
        <v>965</v>
      </c>
      <c r="B142" s="1037">
        <v>0</v>
      </c>
      <c r="C142" s="1038"/>
      <c r="D142" s="1036">
        <f t="shared" ref="D142:D144" si="38">B142-C142</f>
        <v>0</v>
      </c>
      <c r="E142" s="1037"/>
      <c r="F142" s="1038"/>
      <c r="G142" s="1036"/>
      <c r="H142" s="71"/>
      <c r="I142" s="71"/>
      <c r="J142" s="71"/>
      <c r="K142" s="71"/>
      <c r="L142" s="71"/>
      <c r="M142" s="71"/>
    </row>
    <row r="143" spans="1:13" x14ac:dyDescent="0.3">
      <c r="A143" s="1033" t="s">
        <v>1064</v>
      </c>
      <c r="B143" s="1037">
        <v>529.29715181120002</v>
      </c>
      <c r="C143" s="1038"/>
      <c r="D143" s="1036">
        <f t="shared" si="38"/>
        <v>529.29715181120002</v>
      </c>
      <c r="E143" s="1037">
        <v>11.475985206000001</v>
      </c>
      <c r="F143" s="1038"/>
      <c r="G143" s="1036">
        <v>11.475985206000001</v>
      </c>
      <c r="H143" s="71"/>
      <c r="I143" s="71"/>
      <c r="J143" s="71"/>
      <c r="K143" s="71"/>
      <c r="L143" s="71"/>
      <c r="M143" s="71"/>
    </row>
    <row r="144" spans="1:13" ht="17.25" thickBot="1" x14ac:dyDescent="0.35">
      <c r="A144" s="1064" t="s">
        <v>1065</v>
      </c>
      <c r="B144" s="1037">
        <v>-4428.7203319102518</v>
      </c>
      <c r="C144" s="1065"/>
      <c r="D144" s="1066">
        <f t="shared" si="38"/>
        <v>-4428.7203319102518</v>
      </c>
      <c r="E144" s="1065">
        <v>-2569.2715525535568</v>
      </c>
      <c r="F144" s="1065"/>
      <c r="G144" s="1067">
        <v>-2569.2715525535568</v>
      </c>
      <c r="H144" s="71"/>
      <c r="I144" s="71"/>
      <c r="J144" s="71"/>
      <c r="K144" s="71"/>
      <c r="L144" s="71"/>
      <c r="M144" s="71"/>
    </row>
    <row r="145" spans="1:13" s="1076" customFormat="1" ht="18" thickTop="1" thickBot="1" x14ac:dyDescent="0.35">
      <c r="A145" s="1068" t="s">
        <v>1066</v>
      </c>
      <c r="B145" s="1069"/>
      <c r="C145" s="1070"/>
      <c r="D145" s="1071">
        <f>D65-(D5+D61)</f>
        <v>3051.5161595533064</v>
      </c>
      <c r="E145" s="1018"/>
      <c r="F145" s="1070"/>
      <c r="G145" s="1071">
        <f>G65-(G5+G61)</f>
        <v>-1804.1001868958374</v>
      </c>
      <c r="H145" s="1072"/>
      <c r="I145" s="1073"/>
      <c r="J145" s="1073"/>
      <c r="K145" s="1074"/>
      <c r="L145" s="1075"/>
      <c r="M145" s="1075"/>
    </row>
    <row r="146" spans="1:13" s="1076" customFormat="1" ht="18" thickTop="1" x14ac:dyDescent="0.3">
      <c r="A146" s="1077" t="s">
        <v>1067</v>
      </c>
      <c r="B146" s="1078"/>
      <c r="C146" s="960"/>
      <c r="D146" s="960"/>
      <c r="E146" s="1078"/>
      <c r="F146" s="960"/>
      <c r="G146" s="960"/>
      <c r="H146" s="1072"/>
      <c r="I146" s="1073"/>
      <c r="J146" s="1073"/>
      <c r="K146" s="1074"/>
      <c r="L146" s="1075"/>
      <c r="M146" s="1075"/>
    </row>
    <row r="147" spans="1:13" x14ac:dyDescent="0.3">
      <c r="A147" s="1079" t="s">
        <v>1068</v>
      </c>
      <c r="B147" s="1080"/>
      <c r="C147" s="1080"/>
      <c r="D147" s="1080"/>
      <c r="E147" s="1080"/>
      <c r="F147" s="1080"/>
      <c r="G147" s="1080"/>
    </row>
    <row r="148" spans="1:13" x14ac:dyDescent="0.3">
      <c r="A148" s="1081" t="s">
        <v>794</v>
      </c>
      <c r="B148" s="1078"/>
      <c r="C148" s="960"/>
      <c r="D148" s="960"/>
      <c r="E148" s="1078"/>
      <c r="F148" s="960"/>
      <c r="G148" s="960"/>
    </row>
    <row r="149" spans="1:13" x14ac:dyDescent="0.3">
      <c r="B149" s="1078"/>
      <c r="C149" s="960"/>
      <c r="D149" s="960"/>
      <c r="E149" s="1078"/>
      <c r="F149" s="960"/>
      <c r="G149" s="960"/>
    </row>
    <row r="150" spans="1:13" x14ac:dyDescent="0.3">
      <c r="B150" s="1078"/>
      <c r="C150" s="960"/>
      <c r="D150" s="960"/>
      <c r="E150" s="1078"/>
      <c r="F150" s="960"/>
      <c r="G150" s="960"/>
    </row>
    <row r="151" spans="1:13" x14ac:dyDescent="0.3">
      <c r="B151" s="1078"/>
      <c r="C151" s="960"/>
      <c r="D151" s="960"/>
      <c r="E151" s="1078"/>
      <c r="F151" s="960"/>
      <c r="G151" s="960"/>
    </row>
    <row r="152" spans="1:13" x14ac:dyDescent="0.3">
      <c r="B152" s="1082"/>
      <c r="D152" s="960"/>
      <c r="E152" s="1083"/>
      <c r="F152" s="960"/>
      <c r="G152" s="960"/>
    </row>
    <row r="153" spans="1:13" x14ac:dyDescent="0.3">
      <c r="F153" s="1084"/>
    </row>
    <row r="158" spans="1:13" x14ac:dyDescent="0.3">
      <c r="D158" s="3623"/>
      <c r="E158" s="3623"/>
      <c r="F158" s="3623"/>
      <c r="G158" s="3623"/>
    </row>
    <row r="159" spans="1:13" x14ac:dyDescent="0.3">
      <c r="D159" s="959"/>
      <c r="E159" s="1085"/>
      <c r="F159" s="1085"/>
      <c r="G159" s="1085"/>
    </row>
    <row r="160" spans="1:13" x14ac:dyDescent="0.3">
      <c r="D160" s="959"/>
      <c r="E160" s="1085"/>
      <c r="F160" s="1085"/>
      <c r="G160" s="1085"/>
    </row>
    <row r="161" spans="4:7" s="71" customFormat="1" x14ac:dyDescent="0.3">
      <c r="D161" s="959"/>
      <c r="E161" s="1085"/>
      <c r="F161" s="1085"/>
      <c r="G161" s="1085"/>
    </row>
    <row r="162" spans="4:7" s="71" customFormat="1" x14ac:dyDescent="0.3">
      <c r="D162" s="959"/>
      <c r="E162" s="1085"/>
      <c r="F162" s="1085"/>
      <c r="G162" s="1085"/>
    </row>
    <row r="163" spans="4:7" s="71" customFormat="1" x14ac:dyDescent="0.3">
      <c r="D163" s="1076"/>
      <c r="E163" s="1086"/>
      <c r="F163" s="1086"/>
      <c r="G163" s="1086"/>
    </row>
    <row r="165" spans="4:7" s="71" customFormat="1" ht="15" x14ac:dyDescent="0.25">
      <c r="D165" s="3623"/>
      <c r="E165" s="3623"/>
      <c r="F165" s="3623"/>
      <c r="G165" s="3623"/>
    </row>
    <row r="166" spans="4:7" s="71" customFormat="1" x14ac:dyDescent="0.3">
      <c r="D166" s="1087"/>
      <c r="E166" s="1085"/>
      <c r="F166" s="1085"/>
      <c r="G166" s="1088"/>
    </row>
    <row r="167" spans="4:7" s="71" customFormat="1" x14ac:dyDescent="0.3">
      <c r="D167" s="1087"/>
      <c r="E167" s="1085"/>
      <c r="F167" s="1085"/>
      <c r="G167" s="1088"/>
    </row>
    <row r="168" spans="4:7" s="71" customFormat="1" x14ac:dyDescent="0.3">
      <c r="D168" s="1087"/>
      <c r="E168" s="1085"/>
      <c r="F168" s="1085"/>
      <c r="G168" s="1088"/>
    </row>
    <row r="169" spans="4:7" s="71" customFormat="1" x14ac:dyDescent="0.3">
      <c r="D169" s="1087"/>
      <c r="E169" s="1085"/>
      <c r="F169" s="1085"/>
      <c r="G169" s="1088"/>
    </row>
    <row r="170" spans="4:7" s="71" customFormat="1" x14ac:dyDescent="0.3">
      <c r="D170" s="1076"/>
      <c r="E170" s="1089"/>
      <c r="F170" s="1089"/>
      <c r="G170" s="1089"/>
    </row>
    <row r="171" spans="4:7" s="71" customFormat="1" x14ac:dyDescent="0.3">
      <c r="D171" s="1076"/>
      <c r="E171" s="959"/>
      <c r="F171" s="1076"/>
      <c r="G171" s="1090"/>
    </row>
    <row r="172" spans="4:7" s="71" customFormat="1" x14ac:dyDescent="0.3">
      <c r="D172" s="1076"/>
      <c r="E172" s="1091"/>
      <c r="F172" s="1092"/>
      <c r="G172" s="1088"/>
    </row>
    <row r="173" spans="4:7" s="71" customFormat="1" x14ac:dyDescent="0.3">
      <c r="D173" s="1087"/>
      <c r="E173" s="1085"/>
      <c r="F173" s="1092"/>
      <c r="G173" s="1088"/>
    </row>
    <row r="174" spans="4:7" s="71" customFormat="1" x14ac:dyDescent="0.3">
      <c r="D174" s="1076"/>
      <c r="E174" s="1091"/>
      <c r="F174" s="1092"/>
      <c r="G174" s="1089"/>
    </row>
  </sheetData>
  <mergeCells count="13">
    <mergeCell ref="N3:P3"/>
    <mergeCell ref="B59:D59"/>
    <mergeCell ref="E59:G59"/>
    <mergeCell ref="D165:G165"/>
    <mergeCell ref="A1:G1"/>
    <mergeCell ref="B3:D3"/>
    <mergeCell ref="E3:G3"/>
    <mergeCell ref="K3:M3"/>
    <mergeCell ref="B63:D63"/>
    <mergeCell ref="E63:G63"/>
    <mergeCell ref="I63:K63"/>
    <mergeCell ref="I93:K93"/>
    <mergeCell ref="D158:G158"/>
  </mergeCells>
  <pageMargins left="0.75" right="0.75" top="0.57999999999999996" bottom="2E-3" header="0.31496062992126" footer="0.314"/>
  <pageSetup paperSize="9" scale="58" fitToHeight="0" orientation="portrait" r:id="rId1"/>
  <rowBreaks count="1" manualBreakCount="1">
    <brk id="62" max="6"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57"/>
  <sheetViews>
    <sheetView showGridLines="0" zoomScale="70" zoomScaleNormal="70" zoomScaleSheetLayoutView="70" workbookViewId="0">
      <pane xSplit="2" ySplit="4" topLeftCell="C140" activePane="bottomRight" state="frozen"/>
      <selection activeCell="R21" sqref="R21"/>
      <selection pane="topRight" activeCell="R21" sqref="R21"/>
      <selection pane="bottomLeft" activeCell="R21" sqref="R21"/>
      <selection pane="bottomRight" sqref="A1:F1"/>
    </sheetView>
  </sheetViews>
  <sheetFormatPr defaultColWidth="11.42578125" defaultRowHeight="16.5" x14ac:dyDescent="0.3"/>
  <cols>
    <col min="1" max="1" width="61.85546875" style="930" customWidth="1"/>
    <col min="2" max="2" width="28.28515625" style="894" customWidth="1"/>
    <col min="3" max="3" width="28.7109375" style="894" customWidth="1"/>
    <col min="4" max="4" width="27.42578125" style="894" customWidth="1"/>
    <col min="5" max="5" width="10.28515625" style="894" customWidth="1"/>
    <col min="6" max="6" width="23.85546875" style="894" customWidth="1"/>
    <col min="7" max="16384" width="11.42578125" style="894"/>
  </cols>
  <sheetData>
    <row r="1" spans="1:8" ht="30" customHeight="1" x14ac:dyDescent="0.25">
      <c r="A1" s="3627" t="s">
        <v>936</v>
      </c>
      <c r="B1" s="3627"/>
      <c r="C1" s="3627"/>
      <c r="D1" s="3627"/>
      <c r="E1" s="3627"/>
      <c r="F1" s="3627"/>
    </row>
    <row r="2" spans="1:8" ht="14.45" customHeight="1" x14ac:dyDescent="0.3">
      <c r="A2" s="895"/>
      <c r="B2" s="896"/>
      <c r="C2" s="896"/>
      <c r="E2" s="897"/>
    </row>
    <row r="3" spans="1:8" s="898" customFormat="1" thickBot="1" x14ac:dyDescent="0.35">
      <c r="D3" s="897" t="s">
        <v>681</v>
      </c>
    </row>
    <row r="4" spans="1:8" s="898" customFormat="1" ht="18" thickBot="1" x14ac:dyDescent="0.35">
      <c r="A4" s="899"/>
      <c r="B4" s="899">
        <v>2018</v>
      </c>
      <c r="C4" s="899">
        <v>2019</v>
      </c>
      <c r="D4" s="899" t="s">
        <v>937</v>
      </c>
      <c r="F4" s="3628"/>
    </row>
    <row r="5" spans="1:8" s="898" customFormat="1" thickBot="1" x14ac:dyDescent="0.35">
      <c r="A5" s="900" t="s">
        <v>938</v>
      </c>
      <c r="B5" s="901">
        <f>B6-B77</f>
        <v>1097547</v>
      </c>
      <c r="C5" s="901">
        <f>C6-C77</f>
        <v>992219</v>
      </c>
      <c r="D5" s="901">
        <f>D6-D77</f>
        <v>652943</v>
      </c>
      <c r="F5" s="3628"/>
    </row>
    <row r="6" spans="1:8" s="898" customFormat="1" ht="15" customHeight="1" thickTop="1" x14ac:dyDescent="0.3">
      <c r="A6" s="902" t="s">
        <v>939</v>
      </c>
      <c r="B6" s="903">
        <f>B7+B22+B40+B44+B69</f>
        <v>16333168</v>
      </c>
      <c r="C6" s="903">
        <f>C7+C22+C40+C44+C69</f>
        <v>17316177</v>
      </c>
      <c r="D6" s="903">
        <f>D7+D22+D40+D44+D69</f>
        <v>19283460</v>
      </c>
    </row>
    <row r="7" spans="1:8" s="898" customFormat="1" ht="15" customHeight="1" x14ac:dyDescent="0.3">
      <c r="A7" s="904" t="s">
        <v>940</v>
      </c>
      <c r="B7" s="905">
        <f>B8+B15</f>
        <v>8983084</v>
      </c>
      <c r="C7" s="905">
        <f>C8+C15</f>
        <v>9947461</v>
      </c>
      <c r="D7" s="905">
        <f>D8+D15</f>
        <v>11393884</v>
      </c>
    </row>
    <row r="8" spans="1:8" s="898" customFormat="1" ht="15" customHeight="1" x14ac:dyDescent="0.3">
      <c r="A8" s="906" t="s">
        <v>941</v>
      </c>
      <c r="B8" s="907">
        <f>B9+B11+B13</f>
        <v>6992699</v>
      </c>
      <c r="C8" s="907">
        <f>C9+C11+C13</f>
        <v>7799580</v>
      </c>
      <c r="D8" s="907">
        <f>D9+D11+D13</f>
        <v>8977496</v>
      </c>
    </row>
    <row r="9" spans="1:8" s="898" customFormat="1" ht="15" customHeight="1" x14ac:dyDescent="0.3">
      <c r="A9" s="908" t="s">
        <v>942</v>
      </c>
      <c r="B9" s="909">
        <v>6960847</v>
      </c>
      <c r="C9" s="909">
        <v>7758624</v>
      </c>
      <c r="D9" s="909">
        <v>8827880</v>
      </c>
    </row>
    <row r="10" spans="1:8" s="898" customFormat="1" ht="15" customHeight="1" x14ac:dyDescent="0.3">
      <c r="A10" s="910" t="s">
        <v>943</v>
      </c>
      <c r="B10" s="911">
        <v>6943936.4259978803</v>
      </c>
      <c r="C10" s="911">
        <v>7741653.3252415098</v>
      </c>
      <c r="D10" s="911">
        <v>8809976</v>
      </c>
      <c r="E10" s="912"/>
      <c r="H10" s="913"/>
    </row>
    <row r="11" spans="1:8" s="898" customFormat="1" ht="15" customHeight="1" x14ac:dyDescent="0.3">
      <c r="A11" s="908" t="s">
        <v>944</v>
      </c>
      <c r="B11" s="909">
        <v>3562</v>
      </c>
      <c r="C11" s="909">
        <v>1647</v>
      </c>
      <c r="D11" s="909">
        <v>949</v>
      </c>
    </row>
    <row r="12" spans="1:8" s="898" customFormat="1" ht="15" customHeight="1" x14ac:dyDescent="0.3">
      <c r="A12" s="910" t="s">
        <v>943</v>
      </c>
      <c r="B12" s="911">
        <v>3562</v>
      </c>
      <c r="C12" s="911">
        <v>1647</v>
      </c>
      <c r="D12" s="911">
        <v>949</v>
      </c>
    </row>
    <row r="13" spans="1:8" s="898" customFormat="1" ht="15" customHeight="1" x14ac:dyDescent="0.3">
      <c r="A13" s="908" t="s">
        <v>945</v>
      </c>
      <c r="B13" s="909">
        <v>28290</v>
      </c>
      <c r="C13" s="909">
        <v>39309</v>
      </c>
      <c r="D13" s="909">
        <v>148667</v>
      </c>
    </row>
    <row r="14" spans="1:8" s="898" customFormat="1" ht="15" customHeight="1" x14ac:dyDescent="0.3">
      <c r="A14" s="910" t="s">
        <v>943</v>
      </c>
      <c r="B14" s="911">
        <v>28290</v>
      </c>
      <c r="C14" s="911">
        <v>39309</v>
      </c>
      <c r="D14" s="911">
        <v>148667</v>
      </c>
    </row>
    <row r="15" spans="1:8" s="898" customFormat="1" ht="15" customHeight="1" x14ac:dyDescent="0.3">
      <c r="A15" s="906" t="s">
        <v>946</v>
      </c>
      <c r="B15" s="907">
        <f>B16+B18+B20</f>
        <v>1990385</v>
      </c>
      <c r="C15" s="907">
        <f>C16+C18+C20</f>
        <v>2147881</v>
      </c>
      <c r="D15" s="907">
        <f>D16+D18+D20</f>
        <v>2416388</v>
      </c>
    </row>
    <row r="16" spans="1:8" s="898" customFormat="1" ht="15" customHeight="1" x14ac:dyDescent="0.3">
      <c r="A16" s="908" t="s">
        <v>942</v>
      </c>
      <c r="B16" s="909">
        <v>1282052</v>
      </c>
      <c r="C16" s="909">
        <v>1521690</v>
      </c>
      <c r="D16" s="909">
        <v>1640916</v>
      </c>
      <c r="H16" s="913"/>
    </row>
    <row r="17" spans="1:4" s="898" customFormat="1" ht="15" customHeight="1" x14ac:dyDescent="0.3">
      <c r="A17" s="910" t="s">
        <v>943</v>
      </c>
      <c r="B17" s="911">
        <v>1275609.875</v>
      </c>
      <c r="C17" s="911">
        <v>1513157.6126999999</v>
      </c>
      <c r="D17" s="911">
        <v>1631701</v>
      </c>
    </row>
    <row r="18" spans="1:4" s="898" customFormat="1" ht="15" customHeight="1" x14ac:dyDescent="0.3">
      <c r="A18" s="908" t="s">
        <v>944</v>
      </c>
      <c r="B18" s="909">
        <v>112096</v>
      </c>
      <c r="C18" s="909">
        <v>108556</v>
      </c>
      <c r="D18" s="909">
        <v>4190</v>
      </c>
    </row>
    <row r="19" spans="1:4" s="898" customFormat="1" ht="15" customHeight="1" x14ac:dyDescent="0.3">
      <c r="A19" s="910" t="s">
        <v>943</v>
      </c>
      <c r="B19" s="911">
        <v>112096</v>
      </c>
      <c r="C19" s="911">
        <v>108556</v>
      </c>
      <c r="D19" s="911">
        <v>4190</v>
      </c>
    </row>
    <row r="20" spans="1:4" s="898" customFormat="1" ht="15" customHeight="1" x14ac:dyDescent="0.3">
      <c r="A20" s="908" t="s">
        <v>945</v>
      </c>
      <c r="B20" s="909">
        <v>596237</v>
      </c>
      <c r="C20" s="909">
        <v>517635</v>
      </c>
      <c r="D20" s="909">
        <v>771282</v>
      </c>
    </row>
    <row r="21" spans="1:4" s="898" customFormat="1" ht="15" customHeight="1" x14ac:dyDescent="0.3">
      <c r="A21" s="910" t="s">
        <v>943</v>
      </c>
      <c r="B21" s="911">
        <v>596237</v>
      </c>
      <c r="C21" s="911">
        <v>517635</v>
      </c>
      <c r="D21" s="911">
        <v>771282</v>
      </c>
    </row>
    <row r="22" spans="1:4" s="898" customFormat="1" ht="15" customHeight="1" x14ac:dyDescent="0.3">
      <c r="A22" s="904" t="s">
        <v>947</v>
      </c>
      <c r="B22" s="905">
        <f>B23+B29</f>
        <v>4905073</v>
      </c>
      <c r="C22" s="905">
        <f>C23+C29</f>
        <v>4756630</v>
      </c>
      <c r="D22" s="905">
        <f>D23+D29</f>
        <v>5397038</v>
      </c>
    </row>
    <row r="23" spans="1:4" s="898" customFormat="1" ht="15" customHeight="1" x14ac:dyDescent="0.3">
      <c r="A23" s="906" t="s">
        <v>941</v>
      </c>
      <c r="B23" s="907">
        <f>B24+B25+B26+B27</f>
        <v>4191501</v>
      </c>
      <c r="C23" s="907">
        <f>C24+C25+C26+C27</f>
        <v>4253072</v>
      </c>
      <c r="D23" s="907">
        <f>D24+D25+D26+D27</f>
        <v>4788412</v>
      </c>
    </row>
    <row r="24" spans="1:4" s="898" customFormat="1" ht="15" customHeight="1" x14ac:dyDescent="0.3">
      <c r="A24" s="908" t="s">
        <v>948</v>
      </c>
      <c r="B24" s="909">
        <v>920</v>
      </c>
      <c r="C24" s="909">
        <v>1120</v>
      </c>
      <c r="D24" s="909">
        <v>1332</v>
      </c>
    </row>
    <row r="25" spans="1:4" s="898" customFormat="1" ht="15" customHeight="1" x14ac:dyDescent="0.3">
      <c r="A25" s="908" t="s">
        <v>949</v>
      </c>
      <c r="B25" s="909">
        <v>7212</v>
      </c>
      <c r="C25" s="909">
        <v>2650</v>
      </c>
      <c r="D25" s="909">
        <v>4309</v>
      </c>
    </row>
    <row r="26" spans="1:4" s="898" customFormat="1" ht="15" customHeight="1" x14ac:dyDescent="0.3">
      <c r="A26" s="908" t="s">
        <v>950</v>
      </c>
      <c r="B26" s="909">
        <v>840</v>
      </c>
      <c r="C26" s="909">
        <v>893</v>
      </c>
      <c r="D26" s="909">
        <v>5143</v>
      </c>
    </row>
    <row r="27" spans="1:4" s="898" customFormat="1" ht="15" customHeight="1" x14ac:dyDescent="0.3">
      <c r="A27" s="908" t="s">
        <v>951</v>
      </c>
      <c r="B27" s="909">
        <v>4182529</v>
      </c>
      <c r="C27" s="909">
        <v>4248409</v>
      </c>
      <c r="D27" s="909">
        <v>4777628</v>
      </c>
    </row>
    <row r="28" spans="1:4" s="898" customFormat="1" ht="15" customHeight="1" x14ac:dyDescent="0.3">
      <c r="A28" s="910" t="s">
        <v>943</v>
      </c>
      <c r="B28" s="911">
        <v>4157647.7517430009</v>
      </c>
      <c r="C28" s="911">
        <v>4219442.5284999991</v>
      </c>
      <c r="D28" s="911">
        <v>4732522</v>
      </c>
    </row>
    <row r="29" spans="1:4" s="898" customFormat="1" ht="15" customHeight="1" x14ac:dyDescent="0.3">
      <c r="A29" s="906" t="s">
        <v>952</v>
      </c>
      <c r="B29" s="907">
        <f>B30+B33+B35</f>
        <v>713572</v>
      </c>
      <c r="C29" s="907">
        <f>C30+C33+C35</f>
        <v>503558</v>
      </c>
      <c r="D29" s="907">
        <f>D30+D33+D35</f>
        <v>608626</v>
      </c>
    </row>
    <row r="30" spans="1:4" s="898" customFormat="1" ht="15" customHeight="1" x14ac:dyDescent="0.3">
      <c r="A30" s="908" t="s">
        <v>949</v>
      </c>
      <c r="B30" s="909">
        <v>165862</v>
      </c>
      <c r="C30" s="909">
        <v>200473</v>
      </c>
      <c r="D30" s="909">
        <f>D31+D32</f>
        <v>257163</v>
      </c>
    </row>
    <row r="31" spans="1:4" s="898" customFormat="1" ht="15" customHeight="1" x14ac:dyDescent="0.3">
      <c r="A31" s="914" t="s">
        <v>953</v>
      </c>
      <c r="B31" s="915">
        <v>94295</v>
      </c>
      <c r="C31" s="915">
        <v>121889</v>
      </c>
      <c r="D31" s="915">
        <v>141022</v>
      </c>
    </row>
    <row r="32" spans="1:4" s="898" customFormat="1" ht="15" customHeight="1" x14ac:dyDescent="0.3">
      <c r="A32" s="914" t="s">
        <v>954</v>
      </c>
      <c r="B32" s="915">
        <v>71567</v>
      </c>
      <c r="C32" s="915">
        <v>78584</v>
      </c>
      <c r="D32" s="915">
        <v>116141</v>
      </c>
    </row>
    <row r="33" spans="1:4" s="898" customFormat="1" ht="15" customHeight="1" x14ac:dyDescent="0.3">
      <c r="A33" s="908" t="s">
        <v>950</v>
      </c>
      <c r="B33" s="909">
        <v>15441</v>
      </c>
      <c r="C33" s="909">
        <v>20978</v>
      </c>
      <c r="D33" s="909">
        <f>D34</f>
        <v>28378</v>
      </c>
    </row>
    <row r="34" spans="1:4" s="898" customFormat="1" ht="15" customHeight="1" x14ac:dyDescent="0.3">
      <c r="A34" s="914" t="s">
        <v>954</v>
      </c>
      <c r="B34" s="915">
        <v>15441</v>
      </c>
      <c r="C34" s="915">
        <v>20978</v>
      </c>
      <c r="D34" s="915">
        <v>28378</v>
      </c>
    </row>
    <row r="35" spans="1:4" s="898" customFormat="1" ht="15" customHeight="1" x14ac:dyDescent="0.3">
      <c r="A35" s="908" t="s">
        <v>951</v>
      </c>
      <c r="B35" s="909">
        <v>532269</v>
      </c>
      <c r="C35" s="909">
        <v>282107</v>
      </c>
      <c r="D35" s="909">
        <f>D36+D38</f>
        <v>323085</v>
      </c>
    </row>
    <row r="36" spans="1:4" s="898" customFormat="1" ht="15" customHeight="1" x14ac:dyDescent="0.3">
      <c r="A36" s="914" t="s">
        <v>953</v>
      </c>
      <c r="B36" s="915">
        <v>29538</v>
      </c>
      <c r="C36" s="915">
        <v>21346</v>
      </c>
      <c r="D36" s="915">
        <v>37592</v>
      </c>
    </row>
    <row r="37" spans="1:4" s="898" customFormat="1" ht="15" customHeight="1" x14ac:dyDescent="0.3">
      <c r="A37" s="910" t="s">
        <v>943</v>
      </c>
      <c r="B37" s="911">
        <v>29474.517280000004</v>
      </c>
      <c r="C37" s="911">
        <v>21264.658099999997</v>
      </c>
      <c r="D37" s="911">
        <v>37552</v>
      </c>
    </row>
    <row r="38" spans="1:4" s="898" customFormat="1" ht="15" customHeight="1" x14ac:dyDescent="0.3">
      <c r="A38" s="914" t="s">
        <v>954</v>
      </c>
      <c r="B38" s="915">
        <v>502731</v>
      </c>
      <c r="C38" s="915">
        <v>260761</v>
      </c>
      <c r="D38" s="915">
        <v>285493</v>
      </c>
    </row>
    <row r="39" spans="1:4" s="898" customFormat="1" ht="15" customHeight="1" x14ac:dyDescent="0.3">
      <c r="A39" s="910" t="s">
        <v>943</v>
      </c>
      <c r="B39" s="911">
        <v>496902.13968000002</v>
      </c>
      <c r="C39" s="911">
        <v>253528.8927</v>
      </c>
      <c r="D39" s="911">
        <v>277224</v>
      </c>
    </row>
    <row r="40" spans="1:4" s="898" customFormat="1" ht="32.25" customHeight="1" x14ac:dyDescent="0.3">
      <c r="A40" s="904" t="s">
        <v>955</v>
      </c>
      <c r="B40" s="916">
        <f>B41+B42</f>
        <v>85743</v>
      </c>
      <c r="C40" s="916">
        <f>C41+C42</f>
        <v>117292</v>
      </c>
      <c r="D40" s="916">
        <f>D41+D42</f>
        <v>128635</v>
      </c>
    </row>
    <row r="41" spans="1:4" s="898" customFormat="1" ht="15" customHeight="1" x14ac:dyDescent="0.3">
      <c r="A41" s="908" t="s">
        <v>956</v>
      </c>
      <c r="B41" s="909">
        <v>1685</v>
      </c>
      <c r="C41" s="909">
        <v>1855</v>
      </c>
      <c r="D41" s="909">
        <v>1827</v>
      </c>
    </row>
    <row r="42" spans="1:4" s="898" customFormat="1" ht="15" customHeight="1" x14ac:dyDescent="0.3">
      <c r="A42" s="908" t="s">
        <v>951</v>
      </c>
      <c r="B42" s="909">
        <v>84058</v>
      </c>
      <c r="C42" s="909">
        <v>115437</v>
      </c>
      <c r="D42" s="909">
        <v>126808</v>
      </c>
    </row>
    <row r="43" spans="1:4" s="898" customFormat="1" ht="15" customHeight="1" x14ac:dyDescent="0.3">
      <c r="A43" s="910" t="s">
        <v>943</v>
      </c>
      <c r="B43" s="911">
        <v>84058</v>
      </c>
      <c r="C43" s="911">
        <v>115437</v>
      </c>
      <c r="D43" s="911">
        <v>126808</v>
      </c>
    </row>
    <row r="44" spans="1:4" s="898" customFormat="1" ht="15" customHeight="1" x14ac:dyDescent="0.3">
      <c r="A44" s="904" t="s">
        <v>957</v>
      </c>
      <c r="B44" s="905">
        <f>B45+B50+B59+B62</f>
        <v>2141683</v>
      </c>
      <c r="C44" s="905">
        <f>C45+C50+C59+C62</f>
        <v>2225300</v>
      </c>
      <c r="D44" s="905">
        <f>D45+D50+D59+D62</f>
        <v>2075663</v>
      </c>
    </row>
    <row r="45" spans="1:4" s="898" customFormat="1" ht="15" customHeight="1" x14ac:dyDescent="0.3">
      <c r="A45" s="906" t="s">
        <v>958</v>
      </c>
      <c r="B45" s="907">
        <f>B46+B47</f>
        <v>584954</v>
      </c>
      <c r="C45" s="907">
        <f>C46+C47</f>
        <v>646127</v>
      </c>
      <c r="D45" s="907">
        <f>D46+D47</f>
        <v>622455</v>
      </c>
    </row>
    <row r="46" spans="1:4" s="898" customFormat="1" ht="15" customHeight="1" x14ac:dyDescent="0.3">
      <c r="A46" s="908" t="s">
        <v>949</v>
      </c>
      <c r="B46" s="909">
        <v>215262</v>
      </c>
      <c r="C46" s="909">
        <v>282413</v>
      </c>
      <c r="D46" s="909">
        <v>308380</v>
      </c>
    </row>
    <row r="47" spans="1:4" s="898" customFormat="1" ht="15" customHeight="1" x14ac:dyDescent="0.3">
      <c r="A47" s="908" t="s">
        <v>951</v>
      </c>
      <c r="B47" s="909">
        <v>369692</v>
      </c>
      <c r="C47" s="909">
        <v>363714</v>
      </c>
      <c r="D47" s="909">
        <v>314075</v>
      </c>
    </row>
    <row r="48" spans="1:4" s="898" customFormat="1" ht="15" customHeight="1" x14ac:dyDescent="0.3">
      <c r="A48" s="914" t="s">
        <v>953</v>
      </c>
      <c r="B48" s="915">
        <v>369692</v>
      </c>
      <c r="C48" s="915">
        <v>363714</v>
      </c>
      <c r="D48" s="915">
        <v>314075</v>
      </c>
    </row>
    <row r="49" spans="1:4" s="898" customFormat="1" ht="15" customHeight="1" x14ac:dyDescent="0.3">
      <c r="A49" s="910" t="s">
        <v>943</v>
      </c>
      <c r="B49" s="911">
        <v>369684.21244044497</v>
      </c>
      <c r="C49" s="911">
        <v>363695.1937</v>
      </c>
      <c r="D49" s="911">
        <v>314055</v>
      </c>
    </row>
    <row r="50" spans="1:4" s="898" customFormat="1" ht="15" customHeight="1" x14ac:dyDescent="0.3">
      <c r="A50" s="906" t="s">
        <v>959</v>
      </c>
      <c r="B50" s="907">
        <f>B51+B53</f>
        <v>1165358</v>
      </c>
      <c r="C50" s="907">
        <f>C51+C53</f>
        <v>1148597</v>
      </c>
      <c r="D50" s="907">
        <f>D51+D53</f>
        <v>995297</v>
      </c>
    </row>
    <row r="51" spans="1:4" s="898" customFormat="1" ht="15" customHeight="1" x14ac:dyDescent="0.3">
      <c r="A51" s="908" t="s">
        <v>956</v>
      </c>
      <c r="B51" s="909">
        <v>261988</v>
      </c>
      <c r="C51" s="909">
        <v>259596</v>
      </c>
      <c r="D51" s="909">
        <f>D52</f>
        <v>271545</v>
      </c>
    </row>
    <row r="52" spans="1:4" s="898" customFormat="1" ht="15" customHeight="1" x14ac:dyDescent="0.3">
      <c r="A52" s="914" t="s">
        <v>954</v>
      </c>
      <c r="B52" s="915">
        <v>261988</v>
      </c>
      <c r="C52" s="915">
        <v>259596</v>
      </c>
      <c r="D52" s="915">
        <v>271545</v>
      </c>
    </row>
    <row r="53" spans="1:4" s="898" customFormat="1" ht="15" customHeight="1" x14ac:dyDescent="0.3">
      <c r="A53" s="908" t="s">
        <v>951</v>
      </c>
      <c r="B53" s="909">
        <v>903370</v>
      </c>
      <c r="C53" s="909">
        <v>889001</v>
      </c>
      <c r="D53" s="909">
        <f>D54+D55</f>
        <v>723752</v>
      </c>
    </row>
    <row r="54" spans="1:4" s="898" customFormat="1" ht="15" customHeight="1" x14ac:dyDescent="0.3">
      <c r="A54" s="914" t="s">
        <v>953</v>
      </c>
      <c r="B54" s="915">
        <v>161</v>
      </c>
      <c r="C54" s="915">
        <v>171</v>
      </c>
      <c r="D54" s="915">
        <v>185</v>
      </c>
    </row>
    <row r="55" spans="1:4" s="898" customFormat="1" ht="15" customHeight="1" x14ac:dyDescent="0.3">
      <c r="A55" s="914" t="s">
        <v>954</v>
      </c>
      <c r="B55" s="915">
        <v>903209</v>
      </c>
      <c r="C55" s="915">
        <v>888830</v>
      </c>
      <c r="D55" s="915">
        <v>723567</v>
      </c>
    </row>
    <row r="56" spans="1:4" s="898" customFormat="1" ht="15" customHeight="1" x14ac:dyDescent="0.3">
      <c r="A56" s="917" t="s">
        <v>960</v>
      </c>
      <c r="B56" s="918">
        <v>902227</v>
      </c>
      <c r="C56" s="918">
        <v>887846</v>
      </c>
      <c r="D56" s="918">
        <f>D57</f>
        <v>722504</v>
      </c>
    </row>
    <row r="57" spans="1:4" s="898" customFormat="1" ht="15" customHeight="1" x14ac:dyDescent="0.3">
      <c r="A57" s="914" t="s">
        <v>954</v>
      </c>
      <c r="B57" s="915">
        <v>902227</v>
      </c>
      <c r="C57" s="915">
        <v>887846</v>
      </c>
      <c r="D57" s="915">
        <f>D58</f>
        <v>722504</v>
      </c>
    </row>
    <row r="58" spans="1:4" s="898" customFormat="1" ht="15" customHeight="1" x14ac:dyDescent="0.3">
      <c r="A58" s="910" t="s">
        <v>943</v>
      </c>
      <c r="B58" s="911">
        <v>902227</v>
      </c>
      <c r="C58" s="911">
        <v>887846</v>
      </c>
      <c r="D58" s="911">
        <v>722504</v>
      </c>
    </row>
    <row r="59" spans="1:4" s="898" customFormat="1" ht="15" customHeight="1" x14ac:dyDescent="0.3">
      <c r="A59" s="906" t="s">
        <v>961</v>
      </c>
      <c r="B59" s="907">
        <f>B60</f>
        <v>6138</v>
      </c>
      <c r="C59" s="907">
        <f>C60</f>
        <v>6663</v>
      </c>
      <c r="D59" s="907">
        <f>D60</f>
        <v>7816</v>
      </c>
    </row>
    <row r="60" spans="1:4" s="898" customFormat="1" ht="15" customHeight="1" x14ac:dyDescent="0.3">
      <c r="A60" s="908" t="s">
        <v>951</v>
      </c>
      <c r="B60" s="909">
        <v>6138</v>
      </c>
      <c r="C60" s="909">
        <v>6663</v>
      </c>
      <c r="D60" s="909">
        <f>D61</f>
        <v>7816</v>
      </c>
    </row>
    <row r="61" spans="1:4" s="898" customFormat="1" ht="15" customHeight="1" x14ac:dyDescent="0.3">
      <c r="A61" s="914" t="s">
        <v>953</v>
      </c>
      <c r="B61" s="915">
        <v>6138</v>
      </c>
      <c r="C61" s="915">
        <v>6663</v>
      </c>
      <c r="D61" s="915">
        <v>7816</v>
      </c>
    </row>
    <row r="62" spans="1:4" s="898" customFormat="1" ht="15" customHeight="1" x14ac:dyDescent="0.3">
      <c r="A62" s="906" t="s">
        <v>962</v>
      </c>
      <c r="B62" s="907">
        <f>B63+B65</f>
        <v>385233</v>
      </c>
      <c r="C62" s="907">
        <f>C63+C65</f>
        <v>423913</v>
      </c>
      <c r="D62" s="907">
        <f>D63+D65</f>
        <v>450095</v>
      </c>
    </row>
    <row r="63" spans="1:4" s="898" customFormat="1" ht="15" customHeight="1" x14ac:dyDescent="0.3">
      <c r="A63" s="908" t="s">
        <v>949</v>
      </c>
      <c r="B63" s="909">
        <v>2045</v>
      </c>
      <c r="C63" s="909">
        <v>1731</v>
      </c>
      <c r="D63" s="909">
        <f>D64</f>
        <v>1880</v>
      </c>
    </row>
    <row r="64" spans="1:4" s="898" customFormat="1" ht="15" customHeight="1" x14ac:dyDescent="0.3">
      <c r="A64" s="914" t="s">
        <v>953</v>
      </c>
      <c r="B64" s="915">
        <v>2045</v>
      </c>
      <c r="C64" s="915">
        <v>1731</v>
      </c>
      <c r="D64" s="915">
        <v>1880</v>
      </c>
    </row>
    <row r="65" spans="1:4" s="898" customFormat="1" ht="15" customHeight="1" x14ac:dyDescent="0.3">
      <c r="A65" s="908" t="s">
        <v>951</v>
      </c>
      <c r="B65" s="909">
        <v>383188</v>
      </c>
      <c r="C65" s="909">
        <v>422182</v>
      </c>
      <c r="D65" s="909">
        <f>D66</f>
        <v>448215</v>
      </c>
    </row>
    <row r="66" spans="1:4" s="898" customFormat="1" ht="15" customHeight="1" x14ac:dyDescent="0.3">
      <c r="A66" s="917" t="s">
        <v>960</v>
      </c>
      <c r="B66" s="918">
        <v>383188</v>
      </c>
      <c r="C66" s="918">
        <v>422182</v>
      </c>
      <c r="D66" s="918">
        <f>D67</f>
        <v>448215</v>
      </c>
    </row>
    <row r="67" spans="1:4" s="898" customFormat="1" ht="15" customHeight="1" x14ac:dyDescent="0.3">
      <c r="A67" s="914" t="s">
        <v>954</v>
      </c>
      <c r="B67" s="915">
        <v>383188</v>
      </c>
      <c r="C67" s="915">
        <v>422182</v>
      </c>
      <c r="D67" s="915">
        <v>448215</v>
      </c>
    </row>
    <row r="68" spans="1:4" s="898" customFormat="1" ht="15" customHeight="1" x14ac:dyDescent="0.3">
      <c r="A68" s="910" t="s">
        <v>943</v>
      </c>
      <c r="B68" s="911">
        <v>383188</v>
      </c>
      <c r="C68" s="911">
        <v>422182</v>
      </c>
      <c r="D68" s="911">
        <v>448215</v>
      </c>
    </row>
    <row r="69" spans="1:4" s="898" customFormat="1" ht="15" customHeight="1" x14ac:dyDescent="0.3">
      <c r="A69" s="904" t="s">
        <v>963</v>
      </c>
      <c r="B69" s="905">
        <f>B70+B71+B72+B73</f>
        <v>217585</v>
      </c>
      <c r="C69" s="905">
        <f>C70+C71+C72+C73</f>
        <v>269494</v>
      </c>
      <c r="D69" s="905">
        <f>D70+D71+D72+D73</f>
        <v>288240</v>
      </c>
    </row>
    <row r="70" spans="1:4" s="898" customFormat="1" ht="15" customHeight="1" x14ac:dyDescent="0.3">
      <c r="A70" s="919" t="s">
        <v>964</v>
      </c>
      <c r="B70" s="920">
        <v>17549</v>
      </c>
      <c r="C70" s="920">
        <v>22322</v>
      </c>
      <c r="D70" s="920">
        <v>29918</v>
      </c>
    </row>
    <row r="71" spans="1:4" s="898" customFormat="1" ht="15" customHeight="1" x14ac:dyDescent="0.3">
      <c r="A71" s="919" t="s">
        <v>965</v>
      </c>
      <c r="B71" s="920">
        <v>4288</v>
      </c>
      <c r="C71" s="920">
        <v>4560</v>
      </c>
      <c r="D71" s="920">
        <v>5135</v>
      </c>
    </row>
    <row r="72" spans="1:4" s="898" customFormat="1" ht="15" customHeight="1" x14ac:dyDescent="0.3">
      <c r="A72" s="919" t="s">
        <v>966</v>
      </c>
      <c r="B72" s="920">
        <v>1026</v>
      </c>
      <c r="C72" s="920">
        <v>1259</v>
      </c>
      <c r="D72" s="920">
        <v>1977</v>
      </c>
    </row>
    <row r="73" spans="1:4" s="898" customFormat="1" ht="15" customHeight="1" x14ac:dyDescent="0.3">
      <c r="A73" s="919" t="s">
        <v>967</v>
      </c>
      <c r="B73" s="920">
        <v>194722</v>
      </c>
      <c r="C73" s="920">
        <v>241353</v>
      </c>
      <c r="D73" s="920">
        <f>D74+D75+D76</f>
        <v>251210</v>
      </c>
    </row>
    <row r="74" spans="1:4" s="898" customFormat="1" ht="15" customHeight="1" x14ac:dyDescent="0.3">
      <c r="A74" s="908" t="s">
        <v>968</v>
      </c>
      <c r="B74" s="909">
        <v>21240</v>
      </c>
      <c r="C74" s="909">
        <v>48037</v>
      </c>
      <c r="D74" s="909">
        <v>48475</v>
      </c>
    </row>
    <row r="75" spans="1:4" s="898" customFormat="1" ht="15" customHeight="1" x14ac:dyDescent="0.3">
      <c r="A75" s="908" t="s">
        <v>969</v>
      </c>
      <c r="B75" s="909">
        <v>161495</v>
      </c>
      <c r="C75" s="909">
        <v>176813</v>
      </c>
      <c r="D75" s="909">
        <v>202735</v>
      </c>
    </row>
    <row r="76" spans="1:4" s="898" customFormat="1" ht="15" customHeight="1" x14ac:dyDescent="0.3">
      <c r="A76" s="908" t="s">
        <v>970</v>
      </c>
      <c r="B76" s="909">
        <v>11987</v>
      </c>
      <c r="C76" s="909">
        <v>16503</v>
      </c>
      <c r="D76" s="909">
        <v>0</v>
      </c>
    </row>
    <row r="77" spans="1:4" s="898" customFormat="1" ht="15" customHeight="1" x14ac:dyDescent="0.3">
      <c r="A77" s="921" t="s">
        <v>971</v>
      </c>
      <c r="B77" s="922">
        <f>B78+B93+B111+B115</f>
        <v>15235621</v>
      </c>
      <c r="C77" s="922">
        <f>C78+C93+C111+C115</f>
        <v>16323958</v>
      </c>
      <c r="D77" s="922">
        <f>D78+D93+D111+D115</f>
        <v>18630517</v>
      </c>
    </row>
    <row r="78" spans="1:4" s="898" customFormat="1" ht="15" customHeight="1" x14ac:dyDescent="0.3">
      <c r="A78" s="904" t="s">
        <v>940</v>
      </c>
      <c r="B78" s="905">
        <f>B79+B86</f>
        <v>10971450</v>
      </c>
      <c r="C78" s="905">
        <f>C79+C86</f>
        <v>11816540</v>
      </c>
      <c r="D78" s="905">
        <f>D79+D86</f>
        <v>13333322</v>
      </c>
    </row>
    <row r="79" spans="1:4" s="898" customFormat="1" ht="15" customHeight="1" x14ac:dyDescent="0.3">
      <c r="A79" s="906" t="s">
        <v>941</v>
      </c>
      <c r="B79" s="907">
        <f>B80+B82+B84</f>
        <v>6347782</v>
      </c>
      <c r="C79" s="907">
        <f>C80+C82+C84</f>
        <v>7477662</v>
      </c>
      <c r="D79" s="907">
        <f>D80+D82+D84</f>
        <v>8426129</v>
      </c>
    </row>
    <row r="80" spans="1:4" s="898" customFormat="1" ht="15" customHeight="1" x14ac:dyDescent="0.3">
      <c r="A80" s="908" t="s">
        <v>972</v>
      </c>
      <c r="B80" s="909">
        <v>6181778</v>
      </c>
      <c r="C80" s="909">
        <v>7337777</v>
      </c>
      <c r="D80" s="909">
        <v>8386403</v>
      </c>
    </row>
    <row r="81" spans="1:8" s="898" customFormat="1" ht="15" customHeight="1" x14ac:dyDescent="0.3">
      <c r="A81" s="910" t="s">
        <v>943</v>
      </c>
      <c r="B81" s="911">
        <v>6008629.3288601618</v>
      </c>
      <c r="C81" s="911">
        <v>7140496.8487430466</v>
      </c>
      <c r="D81" s="911">
        <v>8175424</v>
      </c>
    </row>
    <row r="82" spans="1:8" s="898" customFormat="1" ht="15" customHeight="1" x14ac:dyDescent="0.3">
      <c r="A82" s="908" t="s">
        <v>944</v>
      </c>
      <c r="B82" s="909">
        <v>1747</v>
      </c>
      <c r="C82" s="909">
        <v>1793</v>
      </c>
      <c r="D82" s="909">
        <v>3123</v>
      </c>
    </row>
    <row r="83" spans="1:8" s="898" customFormat="1" ht="15" customHeight="1" x14ac:dyDescent="0.3">
      <c r="A83" s="910" t="s">
        <v>943</v>
      </c>
      <c r="B83" s="911">
        <v>1747</v>
      </c>
      <c r="C83" s="911">
        <v>1793</v>
      </c>
      <c r="D83" s="911">
        <v>3123</v>
      </c>
      <c r="H83" s="913"/>
    </row>
    <row r="84" spans="1:8" s="898" customFormat="1" ht="15" customHeight="1" x14ac:dyDescent="0.3">
      <c r="A84" s="908" t="s">
        <v>945</v>
      </c>
      <c r="B84" s="909">
        <v>164257</v>
      </c>
      <c r="C84" s="909">
        <v>138092</v>
      </c>
      <c r="D84" s="909">
        <v>36603</v>
      </c>
    </row>
    <row r="85" spans="1:8" s="898" customFormat="1" ht="15" customHeight="1" x14ac:dyDescent="0.3">
      <c r="A85" s="910" t="s">
        <v>943</v>
      </c>
      <c r="B85" s="911">
        <v>164257</v>
      </c>
      <c r="C85" s="911">
        <v>138092</v>
      </c>
      <c r="D85" s="911">
        <v>36603</v>
      </c>
    </row>
    <row r="86" spans="1:8" s="898" customFormat="1" ht="15" customHeight="1" x14ac:dyDescent="0.3">
      <c r="A86" s="906" t="s">
        <v>946</v>
      </c>
      <c r="B86" s="907">
        <f>B87+B89+B91</f>
        <v>4623668</v>
      </c>
      <c r="C86" s="907">
        <f>C87+C89+C91</f>
        <v>4338878</v>
      </c>
      <c r="D86" s="907">
        <f>D87+D89+D91</f>
        <v>4907193</v>
      </c>
    </row>
    <row r="87" spans="1:8" s="898" customFormat="1" ht="15" customHeight="1" x14ac:dyDescent="0.3">
      <c r="A87" s="908" t="s">
        <v>942</v>
      </c>
      <c r="B87" s="909">
        <v>3859440</v>
      </c>
      <c r="C87" s="909">
        <v>3626896</v>
      </c>
      <c r="D87" s="909">
        <v>4067368</v>
      </c>
    </row>
    <row r="88" spans="1:8" s="898" customFormat="1" ht="15" customHeight="1" x14ac:dyDescent="0.3">
      <c r="A88" s="910" t="s">
        <v>943</v>
      </c>
      <c r="B88" s="911">
        <v>3844568.449</v>
      </c>
      <c r="C88" s="911">
        <v>3612612.7493700003</v>
      </c>
      <c r="D88" s="911">
        <v>4053342</v>
      </c>
      <c r="H88" s="913"/>
    </row>
    <row r="89" spans="1:8" s="898" customFormat="1" ht="15" customHeight="1" x14ac:dyDescent="0.3">
      <c r="A89" s="908" t="s">
        <v>944</v>
      </c>
      <c r="B89" s="909">
        <v>24317</v>
      </c>
      <c r="C89" s="909">
        <v>26755</v>
      </c>
      <c r="D89" s="909">
        <v>123290</v>
      </c>
    </row>
    <row r="90" spans="1:8" s="898" customFormat="1" ht="15" customHeight="1" x14ac:dyDescent="0.3">
      <c r="A90" s="910" t="s">
        <v>943</v>
      </c>
      <c r="B90" s="911">
        <v>24317</v>
      </c>
      <c r="C90" s="911">
        <v>26755</v>
      </c>
      <c r="D90" s="911">
        <v>123290</v>
      </c>
    </row>
    <row r="91" spans="1:8" s="898" customFormat="1" ht="15" customHeight="1" x14ac:dyDescent="0.3">
      <c r="A91" s="908" t="s">
        <v>945</v>
      </c>
      <c r="B91" s="909">
        <v>739911</v>
      </c>
      <c r="C91" s="909">
        <v>685227</v>
      </c>
      <c r="D91" s="909">
        <v>716535</v>
      </c>
    </row>
    <row r="92" spans="1:8" s="898" customFormat="1" ht="15" customHeight="1" x14ac:dyDescent="0.3">
      <c r="A92" s="910" t="s">
        <v>943</v>
      </c>
      <c r="B92" s="911">
        <v>739911</v>
      </c>
      <c r="C92" s="911">
        <v>685227</v>
      </c>
      <c r="D92" s="911">
        <v>716535</v>
      </c>
    </row>
    <row r="93" spans="1:8" s="898" customFormat="1" ht="15" customHeight="1" x14ac:dyDescent="0.3">
      <c r="A93" s="904" t="s">
        <v>947</v>
      </c>
      <c r="B93" s="905">
        <f>B94+B98</f>
        <v>1109542</v>
      </c>
      <c r="C93" s="905">
        <f>C94+C98</f>
        <v>1153758</v>
      </c>
      <c r="D93" s="905">
        <f>D94+D98</f>
        <v>2016786</v>
      </c>
    </row>
    <row r="94" spans="1:8" s="898" customFormat="1" ht="15" customHeight="1" x14ac:dyDescent="0.3">
      <c r="A94" s="906" t="s">
        <v>941</v>
      </c>
      <c r="B94" s="907">
        <f>B95+B96</f>
        <v>705352</v>
      </c>
      <c r="C94" s="907">
        <f>C95+C96</f>
        <v>733270</v>
      </c>
      <c r="D94" s="907">
        <f>D95+D96</f>
        <v>1470927</v>
      </c>
    </row>
    <row r="95" spans="1:8" s="898" customFormat="1" ht="15" customHeight="1" x14ac:dyDescent="0.3">
      <c r="A95" s="908" t="s">
        <v>949</v>
      </c>
      <c r="B95" s="909">
        <v>175</v>
      </c>
      <c r="C95" s="909">
        <v>244</v>
      </c>
      <c r="D95" s="909">
        <v>7105</v>
      </c>
    </row>
    <row r="96" spans="1:8" s="898" customFormat="1" ht="15" customHeight="1" x14ac:dyDescent="0.3">
      <c r="A96" s="908" t="s">
        <v>951</v>
      </c>
      <c r="B96" s="909">
        <v>705177</v>
      </c>
      <c r="C96" s="909">
        <v>733026</v>
      </c>
      <c r="D96" s="909">
        <v>1463822</v>
      </c>
    </row>
    <row r="97" spans="1:4" s="898" customFormat="1" ht="15" customHeight="1" x14ac:dyDescent="0.3">
      <c r="A97" s="910" t="s">
        <v>943</v>
      </c>
      <c r="B97" s="911">
        <v>658829</v>
      </c>
      <c r="C97" s="911">
        <v>708688</v>
      </c>
      <c r="D97" s="911">
        <v>1452478</v>
      </c>
    </row>
    <row r="98" spans="1:4" s="898" customFormat="1" ht="15" customHeight="1" x14ac:dyDescent="0.3">
      <c r="A98" s="906" t="s">
        <v>952</v>
      </c>
      <c r="B98" s="907">
        <f>B99+B102+B105+B108</f>
        <v>404190</v>
      </c>
      <c r="C98" s="907">
        <f>C99+C102+C105+C108</f>
        <v>420488</v>
      </c>
      <c r="D98" s="907">
        <f>D99+D102+D105+D108</f>
        <v>545859</v>
      </c>
    </row>
    <row r="99" spans="1:4" s="898" customFormat="1" ht="15" customHeight="1" x14ac:dyDescent="0.3">
      <c r="A99" s="908" t="s">
        <v>948</v>
      </c>
      <c r="B99" s="909">
        <v>55</v>
      </c>
      <c r="C99" s="909">
        <v>78</v>
      </c>
      <c r="D99" s="909">
        <f>D100+D101</f>
        <v>43</v>
      </c>
    </row>
    <row r="100" spans="1:4" s="898" customFormat="1" ht="15" customHeight="1" x14ac:dyDescent="0.3">
      <c r="A100" s="914" t="s">
        <v>953</v>
      </c>
      <c r="B100" s="915">
        <v>34</v>
      </c>
      <c r="C100" s="915">
        <v>57</v>
      </c>
      <c r="D100" s="915">
        <v>36</v>
      </c>
    </row>
    <row r="101" spans="1:4" s="898" customFormat="1" ht="15" customHeight="1" x14ac:dyDescent="0.3">
      <c r="A101" s="914" t="s">
        <v>954</v>
      </c>
      <c r="B101" s="915">
        <v>21</v>
      </c>
      <c r="C101" s="915">
        <v>21</v>
      </c>
      <c r="D101" s="915">
        <v>7</v>
      </c>
    </row>
    <row r="102" spans="1:4" s="898" customFormat="1" ht="15" customHeight="1" x14ac:dyDescent="0.3">
      <c r="A102" s="908" t="s">
        <v>949</v>
      </c>
      <c r="B102" s="909">
        <v>8698</v>
      </c>
      <c r="C102" s="909">
        <v>14983</v>
      </c>
      <c r="D102" s="909">
        <f>D104+D103</f>
        <v>14217</v>
      </c>
    </row>
    <row r="103" spans="1:4" s="898" customFormat="1" ht="15" customHeight="1" x14ac:dyDescent="0.3">
      <c r="A103" s="914" t="s">
        <v>953</v>
      </c>
      <c r="B103" s="909">
        <v>0</v>
      </c>
      <c r="C103" s="909">
        <v>0</v>
      </c>
      <c r="D103" s="909">
        <v>1</v>
      </c>
    </row>
    <row r="104" spans="1:4" s="898" customFormat="1" ht="15" customHeight="1" x14ac:dyDescent="0.3">
      <c r="A104" s="914" t="s">
        <v>954</v>
      </c>
      <c r="B104" s="915">
        <v>8698</v>
      </c>
      <c r="C104" s="915">
        <v>14983</v>
      </c>
      <c r="D104" s="915">
        <v>14216</v>
      </c>
    </row>
    <row r="105" spans="1:4" s="898" customFormat="1" ht="15" customHeight="1" x14ac:dyDescent="0.3">
      <c r="A105" s="908" t="s">
        <v>950</v>
      </c>
      <c r="B105" s="909">
        <v>270</v>
      </c>
      <c r="C105" s="909">
        <v>301</v>
      </c>
      <c r="D105" s="909">
        <f>D106+D107</f>
        <v>9274</v>
      </c>
    </row>
    <row r="106" spans="1:4" s="898" customFormat="1" ht="15" customHeight="1" x14ac:dyDescent="0.3">
      <c r="A106" s="914" t="s">
        <v>953</v>
      </c>
      <c r="B106" s="915">
        <v>17</v>
      </c>
      <c r="C106" s="915">
        <v>36</v>
      </c>
      <c r="D106" s="915">
        <v>25</v>
      </c>
    </row>
    <row r="107" spans="1:4" s="898" customFormat="1" ht="15" customHeight="1" x14ac:dyDescent="0.3">
      <c r="A107" s="914" t="s">
        <v>954</v>
      </c>
      <c r="B107" s="915">
        <v>253</v>
      </c>
      <c r="C107" s="915">
        <v>265</v>
      </c>
      <c r="D107" s="915">
        <v>9249</v>
      </c>
    </row>
    <row r="108" spans="1:4" s="898" customFormat="1" ht="15" customHeight="1" x14ac:dyDescent="0.3">
      <c r="A108" s="908" t="s">
        <v>951</v>
      </c>
      <c r="B108" s="909">
        <v>395167</v>
      </c>
      <c r="C108" s="909">
        <v>405126</v>
      </c>
      <c r="D108" s="909">
        <f>D109</f>
        <v>522325</v>
      </c>
    </row>
    <row r="109" spans="1:4" s="898" customFormat="1" ht="15" customHeight="1" x14ac:dyDescent="0.3">
      <c r="A109" s="914" t="s">
        <v>954</v>
      </c>
      <c r="B109" s="915">
        <v>395167</v>
      </c>
      <c r="C109" s="915">
        <v>405126</v>
      </c>
      <c r="D109" s="915">
        <v>522325</v>
      </c>
    </row>
    <row r="110" spans="1:4" s="923" customFormat="1" ht="15" customHeight="1" x14ac:dyDescent="0.3">
      <c r="A110" s="910" t="s">
        <v>943</v>
      </c>
      <c r="B110" s="911">
        <v>393298</v>
      </c>
      <c r="C110" s="911">
        <v>402967</v>
      </c>
      <c r="D110" s="911">
        <v>520789</v>
      </c>
    </row>
    <row r="111" spans="1:4" s="898" customFormat="1" ht="35.25" customHeight="1" x14ac:dyDescent="0.3">
      <c r="A111" s="904" t="s">
        <v>955</v>
      </c>
      <c r="B111" s="924">
        <f>B112+B113</f>
        <v>98041</v>
      </c>
      <c r="C111" s="924">
        <f>C112+C113</f>
        <v>30543</v>
      </c>
      <c r="D111" s="924">
        <f>D112+D113</f>
        <v>46359</v>
      </c>
    </row>
    <row r="112" spans="1:4" s="898" customFormat="1" ht="15" customHeight="1" x14ac:dyDescent="0.3">
      <c r="A112" s="908" t="s">
        <v>949</v>
      </c>
      <c r="B112" s="909">
        <v>2041</v>
      </c>
      <c r="C112" s="909">
        <v>2800</v>
      </c>
      <c r="D112" s="909">
        <v>3154</v>
      </c>
    </row>
    <row r="113" spans="1:4" s="898" customFormat="1" ht="15" customHeight="1" x14ac:dyDescent="0.3">
      <c r="A113" s="908" t="s">
        <v>951</v>
      </c>
      <c r="B113" s="909">
        <v>96000</v>
      </c>
      <c r="C113" s="909">
        <v>27743</v>
      </c>
      <c r="D113" s="909">
        <f>D114</f>
        <v>43205</v>
      </c>
    </row>
    <row r="114" spans="1:4" s="923" customFormat="1" ht="15" customHeight="1" x14ac:dyDescent="0.3">
      <c r="A114" s="910" t="s">
        <v>943</v>
      </c>
      <c r="B114" s="911">
        <v>96000</v>
      </c>
      <c r="C114" s="911">
        <v>27743</v>
      </c>
      <c r="D114" s="911">
        <v>43205</v>
      </c>
    </row>
    <row r="115" spans="1:4" s="898" customFormat="1" ht="15" customHeight="1" x14ac:dyDescent="0.3">
      <c r="A115" s="904" t="s">
        <v>957</v>
      </c>
      <c r="B115" s="905">
        <f>B116+B120+B133+B136+B143</f>
        <v>3056588</v>
      </c>
      <c r="C115" s="905">
        <f>C116+C120+C133+C136+C143</f>
        <v>3323117</v>
      </c>
      <c r="D115" s="905">
        <f>D116+D120+D133+D136+D143</f>
        <v>3234050</v>
      </c>
    </row>
    <row r="116" spans="1:4" s="898" customFormat="1" ht="15" customHeight="1" x14ac:dyDescent="0.3">
      <c r="A116" s="906" t="s">
        <v>958</v>
      </c>
      <c r="B116" s="907">
        <f>B117+B119</f>
        <v>175816</v>
      </c>
      <c r="C116" s="907">
        <f>C117+C119</f>
        <v>225800</v>
      </c>
      <c r="D116" s="907">
        <f>D117+D119</f>
        <v>254818</v>
      </c>
    </row>
    <row r="117" spans="1:4" s="898" customFormat="1" ht="15" customHeight="1" x14ac:dyDescent="0.3">
      <c r="A117" s="908" t="s">
        <v>973</v>
      </c>
      <c r="B117" s="909">
        <v>476</v>
      </c>
      <c r="C117" s="909">
        <v>247</v>
      </c>
      <c r="D117" s="909">
        <f>D118</f>
        <v>711</v>
      </c>
    </row>
    <row r="118" spans="1:4" s="898" customFormat="1" ht="15" customHeight="1" x14ac:dyDescent="0.3">
      <c r="A118" s="914" t="s">
        <v>953</v>
      </c>
      <c r="B118" s="915">
        <v>476</v>
      </c>
      <c r="C118" s="915">
        <v>247</v>
      </c>
      <c r="D118" s="915">
        <v>711</v>
      </c>
    </row>
    <row r="119" spans="1:4" s="898" customFormat="1" ht="15" customHeight="1" x14ac:dyDescent="0.3">
      <c r="A119" s="908" t="s">
        <v>956</v>
      </c>
      <c r="B119" s="909">
        <v>175340</v>
      </c>
      <c r="C119" s="909">
        <v>225553</v>
      </c>
      <c r="D119" s="909">
        <v>254107</v>
      </c>
    </row>
    <row r="120" spans="1:4" s="898" customFormat="1" ht="15" customHeight="1" x14ac:dyDescent="0.3">
      <c r="A120" s="906" t="s">
        <v>959</v>
      </c>
      <c r="B120" s="907">
        <f>B123+B125+B127+B121</f>
        <v>1920903</v>
      </c>
      <c r="C120" s="907">
        <f>C123+C125+C127+C121</f>
        <v>1933337</v>
      </c>
      <c r="D120" s="907">
        <f>D123+D125+D127+D121</f>
        <v>1810392</v>
      </c>
    </row>
    <row r="121" spans="1:4" s="898" customFormat="1" ht="15" customHeight="1" x14ac:dyDescent="0.3">
      <c r="A121" s="908" t="s">
        <v>948</v>
      </c>
      <c r="B121" s="920">
        <v>0</v>
      </c>
      <c r="C121" s="920">
        <v>0</v>
      </c>
      <c r="D121" s="920">
        <f>D122</f>
        <v>1977</v>
      </c>
    </row>
    <row r="122" spans="1:4" s="898" customFormat="1" ht="15" customHeight="1" x14ac:dyDescent="0.3">
      <c r="A122" s="914" t="s">
        <v>953</v>
      </c>
      <c r="B122" s="920">
        <v>0</v>
      </c>
      <c r="C122" s="920">
        <v>0</v>
      </c>
      <c r="D122" s="920">
        <v>1977</v>
      </c>
    </row>
    <row r="123" spans="1:4" s="898" customFormat="1" ht="15" customHeight="1" x14ac:dyDescent="0.3">
      <c r="A123" s="908" t="s">
        <v>956</v>
      </c>
      <c r="B123" s="909">
        <v>117182</v>
      </c>
      <c r="C123" s="909">
        <v>128946</v>
      </c>
      <c r="D123" s="909">
        <f>D124</f>
        <v>107784</v>
      </c>
    </row>
    <row r="124" spans="1:4" s="898" customFormat="1" ht="15" customHeight="1" x14ac:dyDescent="0.3">
      <c r="A124" s="914" t="s">
        <v>954</v>
      </c>
      <c r="B124" s="915">
        <v>117182</v>
      </c>
      <c r="C124" s="915">
        <v>128946</v>
      </c>
      <c r="D124" s="915">
        <v>107784</v>
      </c>
    </row>
    <row r="125" spans="1:4" s="898" customFormat="1" ht="15" customHeight="1" x14ac:dyDescent="0.3">
      <c r="A125" s="908" t="s">
        <v>950</v>
      </c>
      <c r="B125" s="909">
        <v>36690</v>
      </c>
      <c r="C125" s="909">
        <v>34439</v>
      </c>
      <c r="D125" s="909">
        <f>D126</f>
        <v>53977</v>
      </c>
    </row>
    <row r="126" spans="1:4" s="898" customFormat="1" ht="15" customHeight="1" x14ac:dyDescent="0.3">
      <c r="A126" s="914" t="s">
        <v>974</v>
      </c>
      <c r="B126" s="915">
        <v>36690</v>
      </c>
      <c r="C126" s="915">
        <v>34439</v>
      </c>
      <c r="D126" s="915">
        <v>53977</v>
      </c>
    </row>
    <row r="127" spans="1:4" s="898" customFormat="1" ht="15" customHeight="1" x14ac:dyDescent="0.3">
      <c r="A127" s="908" t="s">
        <v>951</v>
      </c>
      <c r="B127" s="909">
        <v>1767031</v>
      </c>
      <c r="C127" s="909">
        <v>1769952</v>
      </c>
      <c r="D127" s="909">
        <f>D128+D129</f>
        <v>1646654</v>
      </c>
    </row>
    <row r="128" spans="1:4" s="898" customFormat="1" ht="15" customHeight="1" x14ac:dyDescent="0.3">
      <c r="A128" s="914" t="s">
        <v>953</v>
      </c>
      <c r="B128" s="915">
        <v>249</v>
      </c>
      <c r="C128" s="915">
        <v>108</v>
      </c>
      <c r="D128" s="915">
        <v>179</v>
      </c>
    </row>
    <row r="129" spans="1:4" s="898" customFormat="1" ht="15" customHeight="1" x14ac:dyDescent="0.3">
      <c r="A129" s="914" t="s">
        <v>954</v>
      </c>
      <c r="B129" s="915">
        <v>1766782</v>
      </c>
      <c r="C129" s="915">
        <v>1769844</v>
      </c>
      <c r="D129" s="915">
        <v>1646475</v>
      </c>
    </row>
    <row r="130" spans="1:4" s="898" customFormat="1" ht="15" customHeight="1" x14ac:dyDescent="0.3">
      <c r="A130" s="917" t="s">
        <v>960</v>
      </c>
      <c r="B130" s="918">
        <v>1752752</v>
      </c>
      <c r="C130" s="918">
        <v>1752119</v>
      </c>
      <c r="D130" s="918">
        <f>D131</f>
        <v>1622530</v>
      </c>
    </row>
    <row r="131" spans="1:4" s="898" customFormat="1" ht="15" customHeight="1" x14ac:dyDescent="0.3">
      <c r="A131" s="914" t="s">
        <v>954</v>
      </c>
      <c r="B131" s="915">
        <v>1752752</v>
      </c>
      <c r="C131" s="915">
        <v>1752119</v>
      </c>
      <c r="D131" s="915">
        <f>D132</f>
        <v>1622530</v>
      </c>
    </row>
    <row r="132" spans="1:4" s="923" customFormat="1" ht="15" customHeight="1" x14ac:dyDescent="0.3">
      <c r="A132" s="910" t="s">
        <v>943</v>
      </c>
      <c r="B132" s="911">
        <v>1752752</v>
      </c>
      <c r="C132" s="911">
        <v>1752119</v>
      </c>
      <c r="D132" s="911">
        <v>1622530</v>
      </c>
    </row>
    <row r="133" spans="1:4" s="898" customFormat="1" ht="15" customHeight="1" x14ac:dyDescent="0.3">
      <c r="A133" s="906" t="s">
        <v>961</v>
      </c>
      <c r="B133" s="907">
        <f>B134</f>
        <v>5532</v>
      </c>
      <c r="C133" s="907">
        <f>C134</f>
        <v>4819</v>
      </c>
      <c r="D133" s="907">
        <f>D134</f>
        <v>5581</v>
      </c>
    </row>
    <row r="134" spans="1:4" s="898" customFormat="1" ht="15" customHeight="1" x14ac:dyDescent="0.3">
      <c r="A134" s="908" t="s">
        <v>951</v>
      </c>
      <c r="B134" s="909">
        <v>5532</v>
      </c>
      <c r="C134" s="909">
        <v>4819</v>
      </c>
      <c r="D134" s="909">
        <f>D135</f>
        <v>5581</v>
      </c>
    </row>
    <row r="135" spans="1:4" s="898" customFormat="1" ht="15" customHeight="1" x14ac:dyDescent="0.3">
      <c r="A135" s="914" t="s">
        <v>953</v>
      </c>
      <c r="B135" s="915">
        <v>5532</v>
      </c>
      <c r="C135" s="915">
        <v>4819</v>
      </c>
      <c r="D135" s="915">
        <v>5581</v>
      </c>
    </row>
    <row r="136" spans="1:4" s="898" customFormat="1" ht="15" customHeight="1" x14ac:dyDescent="0.3">
      <c r="A136" s="906" t="s">
        <v>975</v>
      </c>
      <c r="B136" s="907">
        <f>B137+B139</f>
        <v>949726</v>
      </c>
      <c r="C136" s="907">
        <f>C137+C139</f>
        <v>1154262</v>
      </c>
      <c r="D136" s="907">
        <f>D137+D139</f>
        <v>1157748</v>
      </c>
    </row>
    <row r="137" spans="1:4" s="898" customFormat="1" ht="15" customHeight="1" x14ac:dyDescent="0.3">
      <c r="A137" s="908" t="s">
        <v>949</v>
      </c>
      <c r="B137" s="909">
        <v>6226</v>
      </c>
      <c r="C137" s="909">
        <v>4360</v>
      </c>
      <c r="D137" s="909">
        <f>D138</f>
        <v>4027</v>
      </c>
    </row>
    <row r="138" spans="1:4" s="898" customFormat="1" ht="15" customHeight="1" x14ac:dyDescent="0.3">
      <c r="A138" s="914" t="s">
        <v>953</v>
      </c>
      <c r="B138" s="915">
        <v>6226</v>
      </c>
      <c r="C138" s="915">
        <v>4360</v>
      </c>
      <c r="D138" s="915">
        <v>4027</v>
      </c>
    </row>
    <row r="139" spans="1:4" s="898" customFormat="1" ht="15" customHeight="1" x14ac:dyDescent="0.3">
      <c r="A139" s="908" t="s">
        <v>951</v>
      </c>
      <c r="B139" s="909">
        <v>943500</v>
      </c>
      <c r="C139" s="909">
        <v>1149902</v>
      </c>
      <c r="D139" s="909">
        <f>D141</f>
        <v>1153721</v>
      </c>
    </row>
    <row r="140" spans="1:4" s="898" customFormat="1" ht="15" customHeight="1" x14ac:dyDescent="0.3">
      <c r="A140" s="917" t="s">
        <v>960</v>
      </c>
      <c r="B140" s="918">
        <v>943500</v>
      </c>
      <c r="C140" s="918">
        <v>1149902</v>
      </c>
      <c r="D140" s="918">
        <f>D142</f>
        <v>1153721</v>
      </c>
    </row>
    <row r="141" spans="1:4" s="898" customFormat="1" ht="15" customHeight="1" x14ac:dyDescent="0.3">
      <c r="A141" s="914" t="s">
        <v>954</v>
      </c>
      <c r="B141" s="915">
        <v>943500</v>
      </c>
      <c r="C141" s="915">
        <v>1149902</v>
      </c>
      <c r="D141" s="915">
        <f>D142</f>
        <v>1153721</v>
      </c>
    </row>
    <row r="142" spans="1:4" s="923" customFormat="1" ht="15" customHeight="1" x14ac:dyDescent="0.3">
      <c r="A142" s="910" t="s">
        <v>943</v>
      </c>
      <c r="B142" s="911">
        <v>943500</v>
      </c>
      <c r="C142" s="911">
        <v>1149902</v>
      </c>
      <c r="D142" s="911">
        <v>1153721</v>
      </c>
    </row>
    <row r="143" spans="1:4" s="898" customFormat="1" ht="15" customHeight="1" thickBot="1" x14ac:dyDescent="0.35">
      <c r="A143" s="925" t="s">
        <v>976</v>
      </c>
      <c r="B143" s="926">
        <v>4611</v>
      </c>
      <c r="C143" s="926">
        <v>4899</v>
      </c>
      <c r="D143" s="926">
        <v>5511</v>
      </c>
    </row>
    <row r="144" spans="1:4" s="898" customFormat="1" ht="30.75" customHeight="1" x14ac:dyDescent="0.3">
      <c r="A144" s="3629" t="s">
        <v>977</v>
      </c>
      <c r="B144" s="3629"/>
      <c r="C144" s="3629"/>
      <c r="D144" s="3629"/>
    </row>
    <row r="145" spans="1:7" s="898" customFormat="1" x14ac:dyDescent="0.3">
      <c r="A145" s="927" t="s">
        <v>978</v>
      </c>
    </row>
    <row r="146" spans="1:7" s="898" customFormat="1" ht="15.75" x14ac:dyDescent="0.3">
      <c r="A146" s="459" t="s">
        <v>794</v>
      </c>
    </row>
    <row r="147" spans="1:7" s="929" customFormat="1" x14ac:dyDescent="0.3">
      <c r="A147" s="928"/>
    </row>
    <row r="148" spans="1:7" s="929" customFormat="1" x14ac:dyDescent="0.3">
      <c r="A148" s="928"/>
    </row>
    <row r="149" spans="1:7" s="929" customFormat="1" x14ac:dyDescent="0.3">
      <c r="A149" s="928"/>
    </row>
    <row r="150" spans="1:7" s="929" customFormat="1" x14ac:dyDescent="0.3">
      <c r="A150" s="928"/>
    </row>
    <row r="151" spans="1:7" s="929" customFormat="1" x14ac:dyDescent="0.3">
      <c r="A151" s="928"/>
    </row>
    <row r="152" spans="1:7" s="929" customFormat="1" x14ac:dyDescent="0.3">
      <c r="A152" s="928"/>
    </row>
    <row r="153" spans="1:7" s="929" customFormat="1" x14ac:dyDescent="0.3">
      <c r="A153" s="928"/>
    </row>
    <row r="154" spans="1:7" s="929" customFormat="1" x14ac:dyDescent="0.3">
      <c r="A154" s="928"/>
    </row>
    <row r="155" spans="1:7" s="929" customFormat="1" x14ac:dyDescent="0.3">
      <c r="A155" s="928"/>
    </row>
    <row r="156" spans="1:7" s="929" customFormat="1" x14ac:dyDescent="0.3">
      <c r="A156" s="928"/>
    </row>
    <row r="157" spans="1:7" s="929" customFormat="1" x14ac:dyDescent="0.3">
      <c r="A157" s="928"/>
      <c r="G157" s="894"/>
    </row>
  </sheetData>
  <mergeCells count="3">
    <mergeCell ref="A1:F1"/>
    <mergeCell ref="F4:F5"/>
    <mergeCell ref="A144:D144"/>
  </mergeCells>
  <pageMargins left="0.75" right="0.75" top="0.57999999999999996" bottom="0.02" header="0.31496062992126" footer="0.31496062992126"/>
  <pageSetup paperSize="9" scale="55" fitToHeight="0" orientation="portrait" r:id="rId1"/>
  <rowBreaks count="1" manualBreakCount="1">
    <brk id="76" max="4"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3"/>
  <sheetViews>
    <sheetView showGridLines="0" zoomScale="70" zoomScaleNormal="70" zoomScaleSheetLayoutView="100" workbookViewId="0"/>
  </sheetViews>
  <sheetFormatPr defaultColWidth="13.140625" defaultRowHeight="16.5" x14ac:dyDescent="0.3"/>
  <cols>
    <col min="1" max="1" width="21.85546875" style="930" customWidth="1"/>
    <col min="2" max="3" width="14.140625" style="894" hidden="1" customWidth="1"/>
    <col min="4" max="8" width="16.140625" style="894" hidden="1" customWidth="1"/>
    <col min="9" max="9" width="10.5703125" style="894" hidden="1" customWidth="1"/>
    <col min="10" max="17" width="16.140625" style="894" hidden="1" customWidth="1"/>
    <col min="18" max="27" width="16.140625" style="894" customWidth="1"/>
    <col min="28" max="16384" width="13.140625" style="894"/>
  </cols>
  <sheetData>
    <row r="1" spans="1:27" ht="15.75" customHeight="1" x14ac:dyDescent="0.3">
      <c r="A1" s="1206" t="s">
        <v>1151</v>
      </c>
      <c r="B1" s="1206"/>
      <c r="C1" s="1206"/>
      <c r="D1" s="1206"/>
      <c r="E1" s="1206"/>
      <c r="F1" s="1206"/>
      <c r="G1" s="1206"/>
      <c r="H1" s="1206"/>
      <c r="I1" s="1206"/>
      <c r="J1" s="1206"/>
      <c r="K1" s="1206"/>
      <c r="L1" s="1206"/>
      <c r="M1" s="1206"/>
      <c r="N1" s="1206"/>
      <c r="O1" s="1206"/>
      <c r="P1" s="1206"/>
      <c r="Q1" s="1206"/>
      <c r="R1" s="1206"/>
      <c r="S1" s="1206"/>
      <c r="T1" s="1206"/>
      <c r="U1" s="1206"/>
      <c r="V1" s="1206"/>
      <c r="W1" s="1206"/>
      <c r="X1" s="1206"/>
      <c r="Y1" s="1206"/>
      <c r="Z1" s="1206"/>
      <c r="AA1" s="1206"/>
    </row>
    <row r="2" spans="1:27" ht="15.75" customHeight="1" thickBot="1" x14ac:dyDescent="0.3">
      <c r="A2" s="1207"/>
      <c r="B2" s="1207"/>
      <c r="C2" s="1207"/>
      <c r="D2" s="1207"/>
      <c r="E2" s="1207"/>
      <c r="F2" s="1207"/>
      <c r="G2" s="1207"/>
      <c r="H2" s="1207"/>
      <c r="I2" s="1207"/>
      <c r="J2" s="1207"/>
      <c r="K2" s="1207"/>
      <c r="L2" s="1208"/>
      <c r="M2" s="1208"/>
      <c r="N2" s="1208"/>
      <c r="O2" s="1208"/>
      <c r="P2" s="1208"/>
      <c r="Q2" s="1208"/>
      <c r="R2" s="1208"/>
      <c r="S2" s="1208"/>
      <c r="T2" s="1208"/>
      <c r="U2" s="1208"/>
      <c r="V2" s="1208"/>
      <c r="W2" s="1208"/>
      <c r="X2" s="1208"/>
      <c r="Y2" s="1208"/>
      <c r="Z2" s="1208"/>
      <c r="AA2" s="1208"/>
    </row>
    <row r="3" spans="1:27" ht="17.25" thickTop="1" x14ac:dyDescent="0.3">
      <c r="A3" s="1209"/>
      <c r="B3" s="3632" t="s">
        <v>1131</v>
      </c>
      <c r="C3" s="3633"/>
      <c r="D3" s="3630" t="s">
        <v>1132</v>
      </c>
      <c r="E3" s="3634"/>
      <c r="F3" s="3630" t="s">
        <v>1133</v>
      </c>
      <c r="G3" s="3634"/>
      <c r="H3" s="3630" t="s">
        <v>1134</v>
      </c>
      <c r="I3" s="3634"/>
      <c r="J3" s="3630" t="s">
        <v>1135</v>
      </c>
      <c r="K3" s="3634"/>
      <c r="L3" s="3630" t="s">
        <v>1136</v>
      </c>
      <c r="M3" s="3631"/>
      <c r="N3" s="3630" t="s">
        <v>1137</v>
      </c>
      <c r="O3" s="3631"/>
      <c r="P3" s="3630" t="s">
        <v>1138</v>
      </c>
      <c r="Q3" s="3631"/>
      <c r="R3" s="3630" t="s">
        <v>1139</v>
      </c>
      <c r="S3" s="3631"/>
      <c r="T3" s="3630" t="s">
        <v>1140</v>
      </c>
      <c r="U3" s="3631"/>
      <c r="V3" s="3630" t="s">
        <v>1141</v>
      </c>
      <c r="W3" s="3631"/>
      <c r="X3" s="3630" t="s">
        <v>1142</v>
      </c>
      <c r="Y3" s="3631"/>
      <c r="Z3" s="3630" t="s">
        <v>1143</v>
      </c>
      <c r="AA3" s="3631"/>
    </row>
    <row r="4" spans="1:27" ht="17.25" thickBot="1" x14ac:dyDescent="0.3">
      <c r="A4" s="1210"/>
      <c r="B4" s="1211" t="s">
        <v>681</v>
      </c>
      <c r="C4" s="1212" t="s">
        <v>1144</v>
      </c>
      <c r="D4" s="1213" t="s">
        <v>681</v>
      </c>
      <c r="E4" s="1214" t="s">
        <v>1144</v>
      </c>
      <c r="F4" s="1213" t="s">
        <v>681</v>
      </c>
      <c r="G4" s="1214" t="s">
        <v>1144</v>
      </c>
      <c r="H4" s="1213" t="s">
        <v>681</v>
      </c>
      <c r="I4" s="1214" t="s">
        <v>1144</v>
      </c>
      <c r="J4" s="1213" t="s">
        <v>681</v>
      </c>
      <c r="K4" s="1214" t="s">
        <v>1144</v>
      </c>
      <c r="L4" s="1213" t="s">
        <v>681</v>
      </c>
      <c r="M4" s="1215" t="s">
        <v>1144</v>
      </c>
      <c r="N4" s="1213" t="s">
        <v>681</v>
      </c>
      <c r="O4" s="1215" t="s">
        <v>1144</v>
      </c>
      <c r="P4" s="1213" t="s">
        <v>681</v>
      </c>
      <c r="Q4" s="1215" t="s">
        <v>1144</v>
      </c>
      <c r="R4" s="1213" t="s">
        <v>681</v>
      </c>
      <c r="S4" s="1215" t="s">
        <v>1144</v>
      </c>
      <c r="T4" s="1213" t="s">
        <v>681</v>
      </c>
      <c r="U4" s="1215" t="s">
        <v>1144</v>
      </c>
      <c r="V4" s="1213" t="s">
        <v>681</v>
      </c>
      <c r="W4" s="1215" t="s">
        <v>1144</v>
      </c>
      <c r="X4" s="1213" t="s">
        <v>681</v>
      </c>
      <c r="Y4" s="1215" t="s">
        <v>1144</v>
      </c>
      <c r="Z4" s="1213" t="s">
        <v>681</v>
      </c>
      <c r="AA4" s="1215" t="s">
        <v>1144</v>
      </c>
    </row>
    <row r="5" spans="1:27" s="1222" customFormat="1" ht="17.25" thickBot="1" x14ac:dyDescent="0.35">
      <c r="A5" s="1216" t="s">
        <v>1145</v>
      </c>
      <c r="B5" s="1217">
        <v>14908.181149508031</v>
      </c>
      <c r="C5" s="1218">
        <v>31620</v>
      </c>
      <c r="D5" s="1219">
        <v>15472.226499364326</v>
      </c>
      <c r="E5" s="1220">
        <v>32513</v>
      </c>
      <c r="F5" s="1219">
        <v>15996.346761563796</v>
      </c>
      <c r="G5" s="1220">
        <v>32983</v>
      </c>
      <c r="H5" s="1219">
        <v>15476.124991389166</v>
      </c>
      <c r="I5" s="1220">
        <v>33601</v>
      </c>
      <c r="J5" s="1219">
        <v>16582.18896130372</v>
      </c>
      <c r="K5" s="1220">
        <v>34910</v>
      </c>
      <c r="L5" s="1219">
        <v>17185.811581534814</v>
      </c>
      <c r="M5" s="1221">
        <v>35567</v>
      </c>
      <c r="N5" s="1219">
        <v>18966.851299744958</v>
      </c>
      <c r="O5" s="1221">
        <v>35555</v>
      </c>
      <c r="P5" s="1219">
        <v>18419.382639355743</v>
      </c>
      <c r="Q5" s="1221">
        <v>36439</v>
      </c>
      <c r="R5" s="1219">
        <v>18014.589488085585</v>
      </c>
      <c r="S5" s="1221">
        <v>36555</v>
      </c>
      <c r="T5" s="1219">
        <v>18286.932862350826</v>
      </c>
      <c r="U5" s="1221">
        <v>36567</v>
      </c>
      <c r="V5" s="1219">
        <v>18277.910962895854</v>
      </c>
      <c r="W5" s="1221">
        <v>36039</v>
      </c>
      <c r="X5" s="1219">
        <v>18142.937389209997</v>
      </c>
      <c r="Y5" s="1221">
        <v>35944</v>
      </c>
      <c r="Z5" s="1219">
        <v>18142.599396607391</v>
      </c>
      <c r="AA5" s="1221">
        <v>36001</v>
      </c>
    </row>
    <row r="6" spans="1:27" x14ac:dyDescent="0.3">
      <c r="A6" s="1223" t="s">
        <v>1146</v>
      </c>
      <c r="B6" s="1224">
        <v>1703.3231020000001</v>
      </c>
      <c r="C6" s="1225">
        <v>4040</v>
      </c>
      <c r="D6" s="1226">
        <v>2029.4331440000001</v>
      </c>
      <c r="E6" s="1227">
        <v>4665</v>
      </c>
      <c r="F6" s="1226">
        <v>2009.0752500000001</v>
      </c>
      <c r="G6" s="1227">
        <v>4701</v>
      </c>
      <c r="H6" s="1226">
        <v>2064.6409565499998</v>
      </c>
      <c r="I6" s="1227">
        <v>4856</v>
      </c>
      <c r="J6" s="1226">
        <v>2033.9340511599999</v>
      </c>
      <c r="K6" s="1227">
        <v>4868</v>
      </c>
      <c r="L6" s="1226">
        <v>2420.0622960000001</v>
      </c>
      <c r="M6" s="1228">
        <v>5692</v>
      </c>
      <c r="N6" s="1226">
        <v>2581.1587541199997</v>
      </c>
      <c r="O6" s="1228">
        <v>6005</v>
      </c>
      <c r="P6" s="1226">
        <v>5825.2907836499999</v>
      </c>
      <c r="Q6" s="1228">
        <v>13768</v>
      </c>
      <c r="R6" s="1226">
        <v>5699.7036489505881</v>
      </c>
      <c r="S6" s="1228">
        <v>13717</v>
      </c>
      <c r="T6" s="1226">
        <v>5751.0841163888463</v>
      </c>
      <c r="U6" s="1228">
        <v>14022</v>
      </c>
      <c r="V6" s="1226">
        <v>5653.1123186100003</v>
      </c>
      <c r="W6" s="1228">
        <v>13432</v>
      </c>
      <c r="X6" s="1226">
        <v>5518.6911389999996</v>
      </c>
      <c r="Y6" s="1228">
        <v>13441</v>
      </c>
      <c r="Z6" s="1226">
        <v>5452.7008114319988</v>
      </c>
      <c r="AA6" s="1228">
        <v>13103</v>
      </c>
    </row>
    <row r="7" spans="1:27" s="1222" customFormat="1" x14ac:dyDescent="0.3">
      <c r="A7" s="1229" t="s">
        <v>1147</v>
      </c>
      <c r="B7" s="1230">
        <v>10420.5643376034</v>
      </c>
      <c r="C7" s="1231">
        <v>22568</v>
      </c>
      <c r="D7" s="1232">
        <v>10509.012721594327</v>
      </c>
      <c r="E7" s="1233">
        <v>22637</v>
      </c>
      <c r="F7" s="1232">
        <v>10756.474941569997</v>
      </c>
      <c r="G7" s="1233">
        <v>22563</v>
      </c>
      <c r="H7" s="1232">
        <v>10318.047120916066</v>
      </c>
      <c r="I7" s="1233">
        <v>23302</v>
      </c>
      <c r="J7" s="1232">
        <v>10924.535716983723</v>
      </c>
      <c r="K7" s="1233">
        <v>23935</v>
      </c>
      <c r="L7" s="1232">
        <v>11110.944298624814</v>
      </c>
      <c r="M7" s="1234">
        <v>23511</v>
      </c>
      <c r="N7" s="1232">
        <v>12398.061572314955</v>
      </c>
      <c r="O7" s="1234">
        <v>23254</v>
      </c>
      <c r="P7" s="1232">
        <v>8398.4754731557423</v>
      </c>
      <c r="Q7" s="1234">
        <v>16106</v>
      </c>
      <c r="R7" s="1232">
        <v>8129.5443274149975</v>
      </c>
      <c r="S7" s="1234">
        <v>16327</v>
      </c>
      <c r="T7" s="1232">
        <v>8200.0293995619813</v>
      </c>
      <c r="U7" s="1234">
        <v>15874</v>
      </c>
      <c r="V7" s="1232">
        <v>8229.5316189358546</v>
      </c>
      <c r="W7" s="1234">
        <v>15864</v>
      </c>
      <c r="X7" s="1232">
        <v>8237.7819856499991</v>
      </c>
      <c r="Y7" s="1234">
        <v>15701</v>
      </c>
      <c r="Z7" s="1232">
        <v>8249.751966285392</v>
      </c>
      <c r="AA7" s="1234">
        <v>16127</v>
      </c>
    </row>
    <row r="8" spans="1:27" ht="17.25" thickBot="1" x14ac:dyDescent="0.35">
      <c r="A8" s="1235" t="s">
        <v>1148</v>
      </c>
      <c r="B8" s="1236">
        <v>2784.2937099046298</v>
      </c>
      <c r="C8" s="1237">
        <v>5012</v>
      </c>
      <c r="D8" s="1238">
        <v>2933.780633769999</v>
      </c>
      <c r="E8" s="1239">
        <v>5211</v>
      </c>
      <c r="F8" s="1238">
        <v>3230.796569993799</v>
      </c>
      <c r="G8" s="1239">
        <v>5719</v>
      </c>
      <c r="H8" s="1238">
        <v>3093.4369139230994</v>
      </c>
      <c r="I8" s="1239">
        <v>5443</v>
      </c>
      <c r="J8" s="1238">
        <v>3623.7191931599982</v>
      </c>
      <c r="K8" s="1239">
        <v>6107</v>
      </c>
      <c r="L8" s="1238">
        <v>3654.80498691</v>
      </c>
      <c r="M8" s="1240">
        <v>6364</v>
      </c>
      <c r="N8" s="1238">
        <v>3987.6309733100006</v>
      </c>
      <c r="O8" s="1240">
        <v>6296</v>
      </c>
      <c r="P8" s="1238">
        <v>4195.6163825499998</v>
      </c>
      <c r="Q8" s="1240">
        <v>6565</v>
      </c>
      <c r="R8" s="1238">
        <v>4185.3415117200002</v>
      </c>
      <c r="S8" s="1240">
        <v>6511</v>
      </c>
      <c r="T8" s="1238">
        <v>4335.8193463999987</v>
      </c>
      <c r="U8" s="1240">
        <v>6671</v>
      </c>
      <c r="V8" s="1238">
        <v>4395.2670253499982</v>
      </c>
      <c r="W8" s="1240">
        <v>6743</v>
      </c>
      <c r="X8" s="1238">
        <v>4386.4642645600006</v>
      </c>
      <c r="Y8" s="1240">
        <v>6802</v>
      </c>
      <c r="Z8" s="1238">
        <v>4440.1466188900013</v>
      </c>
      <c r="AA8" s="1240">
        <v>6771</v>
      </c>
    </row>
    <row r="9" spans="1:27" s="1222" customFormat="1" ht="17.25" thickBot="1" x14ac:dyDescent="0.35">
      <c r="A9" s="1216" t="s">
        <v>56</v>
      </c>
      <c r="B9" s="1217">
        <v>3321.5626322817479</v>
      </c>
      <c r="C9" s="1218">
        <v>2460</v>
      </c>
      <c r="D9" s="1219">
        <v>3151.6955018663712</v>
      </c>
      <c r="E9" s="1220">
        <v>2523</v>
      </c>
      <c r="F9" s="1219">
        <v>2900.9314859190008</v>
      </c>
      <c r="G9" s="1220">
        <v>2426</v>
      </c>
      <c r="H9" s="1219">
        <v>2730.0272956431154</v>
      </c>
      <c r="I9" s="1220">
        <v>2464</v>
      </c>
      <c r="J9" s="1219">
        <v>3106.1754653319103</v>
      </c>
      <c r="K9" s="1220">
        <v>2686</v>
      </c>
      <c r="L9" s="1219">
        <v>2990.8201862820347</v>
      </c>
      <c r="M9" s="1221">
        <v>2494</v>
      </c>
      <c r="N9" s="1219">
        <v>3070.3262415598128</v>
      </c>
      <c r="O9" s="1221">
        <v>2229</v>
      </c>
      <c r="P9" s="1219">
        <v>2741.1384878420799</v>
      </c>
      <c r="Q9" s="1221">
        <v>2253</v>
      </c>
      <c r="R9" s="1219">
        <v>2713.6471717890599</v>
      </c>
      <c r="S9" s="1221">
        <v>2234</v>
      </c>
      <c r="T9" s="1219">
        <v>2741.6730550373736</v>
      </c>
      <c r="U9" s="1221">
        <v>2188</v>
      </c>
      <c r="V9" s="1219">
        <v>2590.5566960674701</v>
      </c>
      <c r="W9" s="1221">
        <v>2170</v>
      </c>
      <c r="X9" s="1219">
        <v>2436.9409224700003</v>
      </c>
      <c r="Y9" s="1221">
        <v>2059</v>
      </c>
      <c r="Z9" s="1219">
        <v>2355.8465683107311</v>
      </c>
      <c r="AA9" s="1221">
        <v>1989</v>
      </c>
    </row>
    <row r="10" spans="1:27" x14ac:dyDescent="0.3">
      <c r="A10" s="1223" t="s">
        <v>1146</v>
      </c>
      <c r="B10" s="1241">
        <v>11.962669</v>
      </c>
      <c r="C10" s="1242">
        <v>5</v>
      </c>
      <c r="D10" s="1243">
        <v>22.44595</v>
      </c>
      <c r="E10" s="1244">
        <v>15</v>
      </c>
      <c r="F10" s="1243">
        <v>41.458378000000003</v>
      </c>
      <c r="G10" s="1244">
        <v>20</v>
      </c>
      <c r="H10" s="1243">
        <v>35.628348000000003</v>
      </c>
      <c r="I10" s="1244">
        <v>19</v>
      </c>
      <c r="J10" s="1243">
        <v>43.6891289</v>
      </c>
      <c r="K10" s="1244">
        <v>19</v>
      </c>
      <c r="L10" s="1243">
        <v>77.579504999999997</v>
      </c>
      <c r="M10" s="1245">
        <v>38</v>
      </c>
      <c r="N10" s="1243">
        <v>66.474119000000002</v>
      </c>
      <c r="O10" s="1245">
        <v>38</v>
      </c>
      <c r="P10" s="1243">
        <v>710.16605507999998</v>
      </c>
      <c r="Q10" s="1245">
        <v>726</v>
      </c>
      <c r="R10" s="1243">
        <v>726.63999637705967</v>
      </c>
      <c r="S10" s="1245">
        <v>717</v>
      </c>
      <c r="T10" s="1243">
        <v>668.48370166568236</v>
      </c>
      <c r="U10" s="1245">
        <v>670</v>
      </c>
      <c r="V10" s="1243">
        <v>653.60237711499997</v>
      </c>
      <c r="W10" s="1245">
        <v>649</v>
      </c>
      <c r="X10" s="1243">
        <v>543.26307499999996</v>
      </c>
      <c r="Y10" s="1245">
        <v>524</v>
      </c>
      <c r="Z10" s="1243">
        <v>542.99460076000003</v>
      </c>
      <c r="AA10" s="1245">
        <v>528</v>
      </c>
    </row>
    <row r="11" spans="1:27" x14ac:dyDescent="0.3">
      <c r="A11" s="1229" t="s">
        <v>1147</v>
      </c>
      <c r="B11" s="1246">
        <v>2372.0958495236996</v>
      </c>
      <c r="C11" s="1247">
        <v>1964</v>
      </c>
      <c r="D11" s="1248">
        <v>2184.8206320372001</v>
      </c>
      <c r="E11" s="1249">
        <v>1916</v>
      </c>
      <c r="F11" s="1248">
        <v>2087.4965836690003</v>
      </c>
      <c r="G11" s="1249">
        <v>1847</v>
      </c>
      <c r="H11" s="1248">
        <v>2080.0036730198149</v>
      </c>
      <c r="I11" s="1249">
        <v>2015</v>
      </c>
      <c r="J11" s="1248">
        <v>2327.20173604191</v>
      </c>
      <c r="K11" s="1249">
        <v>2170</v>
      </c>
      <c r="L11" s="1248">
        <v>2096.9389415920346</v>
      </c>
      <c r="M11" s="1250">
        <v>1953</v>
      </c>
      <c r="N11" s="1248">
        <v>2228.736706369813</v>
      </c>
      <c r="O11" s="1250">
        <v>1718</v>
      </c>
      <c r="P11" s="1248">
        <v>1299.6293054220798</v>
      </c>
      <c r="Q11" s="1250">
        <v>1056</v>
      </c>
      <c r="R11" s="1248">
        <v>1285.3153288020001</v>
      </c>
      <c r="S11" s="1250">
        <v>1045</v>
      </c>
      <c r="T11" s="1248">
        <v>1290.5777983516912</v>
      </c>
      <c r="U11" s="1250">
        <v>1028</v>
      </c>
      <c r="V11" s="1248">
        <v>1182.4889201324702</v>
      </c>
      <c r="W11" s="1250">
        <v>1030</v>
      </c>
      <c r="X11" s="1248">
        <v>1117.33087641</v>
      </c>
      <c r="Y11" s="1250">
        <v>1040</v>
      </c>
      <c r="Z11" s="1248">
        <v>1065.4778315907313</v>
      </c>
      <c r="AA11" s="1250">
        <v>977</v>
      </c>
    </row>
    <row r="12" spans="1:27" ht="17.25" thickBot="1" x14ac:dyDescent="0.35">
      <c r="A12" s="1235" t="s">
        <v>1148</v>
      </c>
      <c r="B12" s="1251">
        <v>937.50411375804833</v>
      </c>
      <c r="C12" s="1252">
        <v>491</v>
      </c>
      <c r="D12" s="1253">
        <v>944.42891982917115</v>
      </c>
      <c r="E12" s="1254">
        <v>592</v>
      </c>
      <c r="F12" s="1253">
        <v>771.97652425000081</v>
      </c>
      <c r="G12" s="1254">
        <v>559</v>
      </c>
      <c r="H12" s="1253">
        <v>614.39527462330011</v>
      </c>
      <c r="I12" s="1254">
        <v>430</v>
      </c>
      <c r="J12" s="1253">
        <v>735.28460039000015</v>
      </c>
      <c r="K12" s="1254">
        <v>497</v>
      </c>
      <c r="L12" s="1253">
        <v>816.30173969000009</v>
      </c>
      <c r="M12" s="1255">
        <v>503</v>
      </c>
      <c r="N12" s="1253">
        <v>775.11541619000002</v>
      </c>
      <c r="O12" s="1255">
        <v>473</v>
      </c>
      <c r="P12" s="1253">
        <v>731.34312734000002</v>
      </c>
      <c r="Q12" s="1255">
        <v>471</v>
      </c>
      <c r="R12" s="1253">
        <v>701.69184661000008</v>
      </c>
      <c r="S12" s="1255">
        <v>472</v>
      </c>
      <c r="T12" s="1253">
        <v>782.6115550200002</v>
      </c>
      <c r="U12" s="1255">
        <v>490</v>
      </c>
      <c r="V12" s="1253">
        <v>754.4653988199999</v>
      </c>
      <c r="W12" s="1255">
        <v>491</v>
      </c>
      <c r="X12" s="1253">
        <v>776.34697105999999</v>
      </c>
      <c r="Y12" s="1255">
        <v>495</v>
      </c>
      <c r="Z12" s="1253">
        <v>747.37413595999999</v>
      </c>
      <c r="AA12" s="1255">
        <v>484</v>
      </c>
    </row>
    <row r="13" spans="1:27" s="1222" customFormat="1" ht="17.25" thickBot="1" x14ac:dyDescent="0.35">
      <c r="A13" s="1216" t="s">
        <v>595</v>
      </c>
      <c r="B13" s="1217">
        <v>18229.743781789777</v>
      </c>
      <c r="C13" s="1218">
        <v>34080</v>
      </c>
      <c r="D13" s="1219">
        <v>18623.922001230698</v>
      </c>
      <c r="E13" s="1220">
        <v>35036</v>
      </c>
      <c r="F13" s="1219">
        <v>18897.278247482798</v>
      </c>
      <c r="G13" s="1220">
        <v>35409</v>
      </c>
      <c r="H13" s="1219">
        <v>18206.152287032281</v>
      </c>
      <c r="I13" s="1220">
        <v>36065</v>
      </c>
      <c r="J13" s="1219">
        <v>19688.364426635631</v>
      </c>
      <c r="K13" s="1220">
        <v>37596</v>
      </c>
      <c r="L13" s="1219">
        <v>20176.631767816849</v>
      </c>
      <c r="M13" s="1221">
        <v>38061</v>
      </c>
      <c r="N13" s="1219">
        <v>22037.177541304769</v>
      </c>
      <c r="O13" s="1221">
        <v>37784</v>
      </c>
      <c r="P13" s="1219">
        <v>21160.521127197822</v>
      </c>
      <c r="Q13" s="1221">
        <v>38692</v>
      </c>
      <c r="R13" s="1219">
        <v>20728.236659874645</v>
      </c>
      <c r="S13" s="1221">
        <v>38789</v>
      </c>
      <c r="T13" s="1219">
        <v>21028.605917388202</v>
      </c>
      <c r="U13" s="1221">
        <v>38755</v>
      </c>
      <c r="V13" s="1219">
        <v>20868.467658963324</v>
      </c>
      <c r="W13" s="1221">
        <v>38209</v>
      </c>
      <c r="X13" s="1219">
        <v>20579.87831168</v>
      </c>
      <c r="Y13" s="1221">
        <v>38003</v>
      </c>
      <c r="Z13" s="1219">
        <v>20498.445964918123</v>
      </c>
      <c r="AA13" s="1221">
        <v>37990</v>
      </c>
    </row>
    <row r="14" spans="1:27" x14ac:dyDescent="0.3">
      <c r="A14" s="1223" t="s">
        <v>1146</v>
      </c>
      <c r="B14" s="1224">
        <v>1715.2857710000001</v>
      </c>
      <c r="C14" s="1225">
        <v>4045</v>
      </c>
      <c r="D14" s="1226">
        <v>2051.8790939999999</v>
      </c>
      <c r="E14" s="1227">
        <v>4680</v>
      </c>
      <c r="F14" s="1226">
        <v>2050.5336280000001</v>
      </c>
      <c r="G14" s="1227">
        <v>4721</v>
      </c>
      <c r="H14" s="1226">
        <v>2100.26930455</v>
      </c>
      <c r="I14" s="1227">
        <v>4875</v>
      </c>
      <c r="J14" s="1226">
        <v>2077.6231800599999</v>
      </c>
      <c r="K14" s="1227">
        <v>4887</v>
      </c>
      <c r="L14" s="1226">
        <v>2497.6418010000002</v>
      </c>
      <c r="M14" s="1228">
        <v>5730</v>
      </c>
      <c r="N14" s="1226">
        <v>2647.6328731199997</v>
      </c>
      <c r="O14" s="1228">
        <v>6043</v>
      </c>
      <c r="P14" s="1226">
        <v>6535.4568387299996</v>
      </c>
      <c r="Q14" s="1228">
        <v>14494</v>
      </c>
      <c r="R14" s="1226">
        <v>6426.3436453276481</v>
      </c>
      <c r="S14" s="1228">
        <v>14434</v>
      </c>
      <c r="T14" s="1226">
        <v>6419.5678180545283</v>
      </c>
      <c r="U14" s="1228">
        <v>14692</v>
      </c>
      <c r="V14" s="1226">
        <v>6306.7146957250006</v>
      </c>
      <c r="W14" s="1228">
        <v>14081</v>
      </c>
      <c r="X14" s="1226">
        <v>6061.9542139999994</v>
      </c>
      <c r="Y14" s="1228">
        <v>13965</v>
      </c>
      <c r="Z14" s="1226">
        <v>5995.6954121919989</v>
      </c>
      <c r="AA14" s="1228">
        <v>13631</v>
      </c>
    </row>
    <row r="15" spans="1:27" x14ac:dyDescent="0.3">
      <c r="A15" s="1229" t="s">
        <v>1147</v>
      </c>
      <c r="B15" s="1230">
        <v>12792.6601871271</v>
      </c>
      <c r="C15" s="1231">
        <v>24532</v>
      </c>
      <c r="D15" s="1232">
        <v>12693.833353631526</v>
      </c>
      <c r="E15" s="1233">
        <v>24553</v>
      </c>
      <c r="F15" s="1232">
        <v>12843.971525238998</v>
      </c>
      <c r="G15" s="1233">
        <v>24410</v>
      </c>
      <c r="H15" s="1232">
        <v>12398.050793935881</v>
      </c>
      <c r="I15" s="1233">
        <v>25317</v>
      </c>
      <c r="J15" s="1232">
        <v>13251.737453025633</v>
      </c>
      <c r="K15" s="1233">
        <v>26105</v>
      </c>
      <c r="L15" s="1232">
        <v>13207.883240216848</v>
      </c>
      <c r="M15" s="1234">
        <v>25464</v>
      </c>
      <c r="N15" s="1232">
        <v>14626.798278684768</v>
      </c>
      <c r="O15" s="1234">
        <v>24972</v>
      </c>
      <c r="P15" s="1232">
        <v>9698.1047785778228</v>
      </c>
      <c r="Q15" s="1234">
        <v>17162</v>
      </c>
      <c r="R15" s="1232">
        <v>9414.8596562169969</v>
      </c>
      <c r="S15" s="1234">
        <v>17372</v>
      </c>
      <c r="T15" s="1232">
        <v>9490.6071979136723</v>
      </c>
      <c r="U15" s="1234">
        <v>16902</v>
      </c>
      <c r="V15" s="1232">
        <v>9412.0205390683241</v>
      </c>
      <c r="W15" s="1234">
        <v>16894</v>
      </c>
      <c r="X15" s="1232">
        <v>9355.1128620599993</v>
      </c>
      <c r="Y15" s="1234">
        <v>16741</v>
      </c>
      <c r="Z15" s="1232">
        <v>9315.2297978761235</v>
      </c>
      <c r="AA15" s="1234">
        <v>17104</v>
      </c>
    </row>
    <row r="16" spans="1:27" ht="17.25" thickBot="1" x14ac:dyDescent="0.35">
      <c r="A16" s="1235" t="s">
        <v>1148</v>
      </c>
      <c r="B16" s="1236">
        <v>3721.7978236626782</v>
      </c>
      <c r="C16" s="1237">
        <v>5503</v>
      </c>
      <c r="D16" s="1238">
        <v>3878.2095535991702</v>
      </c>
      <c r="E16" s="1239">
        <v>5803</v>
      </c>
      <c r="F16" s="1238">
        <v>4002.7730942437997</v>
      </c>
      <c r="G16" s="1239">
        <v>6278</v>
      </c>
      <c r="H16" s="1238">
        <v>3707.8321885463993</v>
      </c>
      <c r="I16" s="1239">
        <v>5873</v>
      </c>
      <c r="J16" s="1238">
        <v>4359.0037935499986</v>
      </c>
      <c r="K16" s="1239">
        <v>6604</v>
      </c>
      <c r="L16" s="1238">
        <v>4471.1067266</v>
      </c>
      <c r="M16" s="1240">
        <v>6867</v>
      </c>
      <c r="N16" s="1238">
        <v>4762.746389500001</v>
      </c>
      <c r="O16" s="1240">
        <v>6769</v>
      </c>
      <c r="P16" s="1238">
        <v>4926.9595098899999</v>
      </c>
      <c r="Q16" s="1240">
        <v>7036</v>
      </c>
      <c r="R16" s="1238">
        <v>4887.0333583299998</v>
      </c>
      <c r="S16" s="1240">
        <v>6983</v>
      </c>
      <c r="T16" s="1238">
        <v>5118.4309014199989</v>
      </c>
      <c r="U16" s="1240">
        <v>7161</v>
      </c>
      <c r="V16" s="1238">
        <v>5149.732424169998</v>
      </c>
      <c r="W16" s="1240">
        <v>7234</v>
      </c>
      <c r="X16" s="1238">
        <v>5162.8112356200008</v>
      </c>
      <c r="Y16" s="1240">
        <v>7297</v>
      </c>
      <c r="Z16" s="1238">
        <v>5187.5207548500011</v>
      </c>
      <c r="AA16" s="1240">
        <v>7255</v>
      </c>
    </row>
    <row r="17" spans="1:29" s="1259" customFormat="1" ht="14.25" x14ac:dyDescent="0.25">
      <c r="A17" s="1256" t="s">
        <v>1149</v>
      </c>
      <c r="B17" s="1257"/>
      <c r="C17" s="1257" t="s">
        <v>1150</v>
      </c>
      <c r="D17" s="1257"/>
      <c r="E17" s="1257"/>
      <c r="F17" s="1258"/>
      <c r="G17" s="1258"/>
      <c r="H17" s="1258"/>
      <c r="I17" s="1258"/>
      <c r="J17" s="1258"/>
      <c r="K17" s="1258"/>
    </row>
    <row r="18" spans="1:29" s="1259" customFormat="1" ht="14.25" customHeight="1" x14ac:dyDescent="0.25">
      <c r="A18" s="1260" t="s">
        <v>794</v>
      </c>
      <c r="T18"/>
      <c r="U18"/>
      <c r="V18"/>
      <c r="W18"/>
      <c r="X18"/>
      <c r="Y18"/>
      <c r="Z18"/>
      <c r="AA18"/>
      <c r="AB18"/>
      <c r="AC18"/>
    </row>
    <row r="19" spans="1:29" ht="15" x14ac:dyDescent="0.25">
      <c r="A19" s="341"/>
      <c r="T19"/>
      <c r="U19"/>
      <c r="V19"/>
      <c r="W19"/>
      <c r="X19"/>
      <c r="Y19"/>
      <c r="Z19"/>
      <c r="AA19"/>
      <c r="AB19"/>
      <c r="AC19"/>
    </row>
    <row r="20" spans="1:29" ht="15" x14ac:dyDescent="0.25">
      <c r="A20" s="341"/>
      <c r="T20"/>
      <c r="U20"/>
      <c r="V20"/>
      <c r="W20"/>
      <c r="X20"/>
      <c r="Y20"/>
      <c r="Z20"/>
      <c r="AA20"/>
      <c r="AB20"/>
      <c r="AC20"/>
    </row>
    <row r="21" spans="1:29" x14ac:dyDescent="0.3">
      <c r="T21"/>
      <c r="U21"/>
      <c r="V21"/>
      <c r="W21"/>
      <c r="X21"/>
      <c r="Y21"/>
      <c r="Z21"/>
      <c r="AA21"/>
      <c r="AB21"/>
      <c r="AC21"/>
    </row>
    <row r="22" spans="1:29" x14ac:dyDescent="0.3">
      <c r="T22"/>
      <c r="U22"/>
      <c r="V22"/>
      <c r="W22"/>
      <c r="X22"/>
      <c r="Y22"/>
      <c r="Z22"/>
      <c r="AA22"/>
      <c r="AB22"/>
      <c r="AC22"/>
    </row>
    <row r="23" spans="1:29" x14ac:dyDescent="0.3">
      <c r="T23"/>
      <c r="U23"/>
      <c r="V23"/>
      <c r="W23"/>
      <c r="X23"/>
      <c r="Y23"/>
      <c r="Z23"/>
      <c r="AA23"/>
      <c r="AB23"/>
      <c r="AC23"/>
    </row>
    <row r="24" spans="1:29" x14ac:dyDescent="0.3">
      <c r="T24"/>
      <c r="U24"/>
      <c r="V24"/>
      <c r="W24"/>
      <c r="X24"/>
      <c r="Y24"/>
      <c r="Z24"/>
      <c r="AA24"/>
      <c r="AB24"/>
      <c r="AC24"/>
    </row>
    <row r="25" spans="1:29" x14ac:dyDescent="0.3">
      <c r="T25"/>
      <c r="U25"/>
      <c r="V25"/>
      <c r="W25"/>
      <c r="X25"/>
      <c r="Y25"/>
      <c r="Z25"/>
      <c r="AA25"/>
      <c r="AB25"/>
      <c r="AC25"/>
    </row>
    <row r="26" spans="1:29" x14ac:dyDescent="0.3">
      <c r="T26"/>
      <c r="U26"/>
      <c r="V26"/>
      <c r="W26"/>
      <c r="X26"/>
      <c r="Y26"/>
      <c r="Z26"/>
      <c r="AA26"/>
      <c r="AB26"/>
      <c r="AC26"/>
    </row>
    <row r="27" spans="1:29" x14ac:dyDescent="0.3">
      <c r="T27"/>
      <c r="U27"/>
      <c r="V27"/>
      <c r="W27"/>
      <c r="X27"/>
      <c r="Y27"/>
      <c r="Z27"/>
      <c r="AA27"/>
      <c r="AB27"/>
      <c r="AC27"/>
    </row>
    <row r="28" spans="1:29" x14ac:dyDescent="0.3">
      <c r="T28"/>
      <c r="U28"/>
      <c r="V28"/>
      <c r="W28"/>
      <c r="X28"/>
      <c r="Y28"/>
      <c r="Z28"/>
      <c r="AA28"/>
      <c r="AB28"/>
      <c r="AC28"/>
    </row>
    <row r="29" spans="1:29" x14ac:dyDescent="0.3">
      <c r="T29"/>
      <c r="U29"/>
      <c r="V29"/>
      <c r="W29"/>
      <c r="X29"/>
      <c r="Y29"/>
      <c r="Z29"/>
      <c r="AA29"/>
      <c r="AB29"/>
      <c r="AC29"/>
    </row>
    <row r="30" spans="1:29" x14ac:dyDescent="0.3">
      <c r="T30"/>
      <c r="U30"/>
      <c r="V30"/>
      <c r="W30"/>
      <c r="X30"/>
      <c r="Y30"/>
      <c r="Z30"/>
      <c r="AA30"/>
      <c r="AB30"/>
      <c r="AC30"/>
    </row>
    <row r="31" spans="1:29" x14ac:dyDescent="0.3">
      <c r="T31"/>
      <c r="U31"/>
      <c r="V31"/>
      <c r="W31"/>
      <c r="X31"/>
      <c r="Y31"/>
      <c r="Z31"/>
      <c r="AA31"/>
      <c r="AB31"/>
      <c r="AC31"/>
    </row>
    <row r="32" spans="1:29" x14ac:dyDescent="0.3">
      <c r="T32"/>
      <c r="U32"/>
      <c r="V32"/>
      <c r="W32"/>
      <c r="X32"/>
      <c r="Y32"/>
      <c r="Z32"/>
      <c r="AA32"/>
      <c r="AB32"/>
      <c r="AC32"/>
    </row>
    <row r="33" spans="20:29" x14ac:dyDescent="0.3">
      <c r="T33"/>
      <c r="U33"/>
      <c r="V33"/>
      <c r="W33"/>
      <c r="X33"/>
      <c r="Y33"/>
      <c r="Z33"/>
      <c r="AA33"/>
      <c r="AB33"/>
      <c r="AC33"/>
    </row>
  </sheetData>
  <mergeCells count="13">
    <mergeCell ref="L3:M3"/>
    <mergeCell ref="B3:C3"/>
    <mergeCell ref="D3:E3"/>
    <mergeCell ref="F3:G3"/>
    <mergeCell ref="H3:I3"/>
    <mergeCell ref="J3:K3"/>
    <mergeCell ref="Z3:AA3"/>
    <mergeCell ref="N3:O3"/>
    <mergeCell ref="P3:Q3"/>
    <mergeCell ref="R3:S3"/>
    <mergeCell ref="T3:U3"/>
    <mergeCell ref="V3:W3"/>
    <mergeCell ref="X3:Y3"/>
  </mergeCells>
  <pageMargins left="0.75" right="0.75" top="0.75" bottom="0.75" header="0" footer="0"/>
  <pageSetup paperSize="9" scale="7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XM70"/>
  <sheetViews>
    <sheetView showGridLines="0" zoomScale="55" zoomScaleNormal="55" zoomScaleSheetLayoutView="85" workbookViewId="0">
      <pane xSplit="114" ySplit="3" topLeftCell="EA8" activePane="bottomRight" state="frozen"/>
      <selection activeCell="R21" sqref="R21"/>
      <selection pane="topRight" activeCell="R21" sqref="R21"/>
      <selection pane="bottomLeft" activeCell="R21" sqref="R21"/>
      <selection pane="bottomRight" activeCell="R21" sqref="R21"/>
    </sheetView>
  </sheetViews>
  <sheetFormatPr defaultRowHeight="16.5" x14ac:dyDescent="0.3"/>
  <cols>
    <col min="1" max="1" width="8.28515625" style="1566" customWidth="1"/>
    <col min="2" max="2" width="63.7109375" style="1566" customWidth="1"/>
    <col min="3" max="15" width="9.28515625" style="1566" hidden="1" customWidth="1"/>
    <col min="16" max="21" width="9.140625" style="1566" hidden="1" customWidth="1"/>
    <col min="22" max="22" width="9.7109375" style="1566" hidden="1" customWidth="1"/>
    <col min="23" max="25" width="9.140625" style="1566" hidden="1" customWidth="1"/>
    <col min="26" max="41" width="10.85546875" style="1566" hidden="1" customWidth="1"/>
    <col min="42" max="54" width="14.28515625" style="1566" hidden="1" customWidth="1"/>
    <col min="55" max="76" width="12.28515625" style="1566" hidden="1" customWidth="1"/>
    <col min="77" max="97" width="12.7109375" style="1566" hidden="1" customWidth="1"/>
    <col min="98" max="130" width="13.28515625" style="1566" hidden="1" customWidth="1"/>
    <col min="131" max="132" width="13.28515625" style="1566" customWidth="1"/>
    <col min="133" max="143" width="14.42578125" style="1566" bestFit="1" customWidth="1"/>
    <col min="144" max="144" width="2.85546875" style="1566" customWidth="1"/>
    <col min="145" max="273" width="8.85546875" style="1566"/>
    <col min="274" max="274" width="5.140625" style="1566" customWidth="1"/>
    <col min="275" max="275" width="63.42578125" style="1566" customWidth="1"/>
    <col min="276" max="313" width="9.140625" style="1566" hidden="1" customWidth="1"/>
    <col min="314" max="324" width="10.85546875" style="1566" customWidth="1"/>
    <col min="325" max="326" width="10.7109375" style="1566" customWidth="1"/>
    <col min="327" max="529" width="8.85546875" style="1566"/>
    <col min="530" max="530" width="5.140625" style="1566" customWidth="1"/>
    <col min="531" max="531" width="63.42578125" style="1566" customWidth="1"/>
    <col min="532" max="569" width="9.140625" style="1566" hidden="1" customWidth="1"/>
    <col min="570" max="580" width="10.85546875" style="1566" customWidth="1"/>
    <col min="581" max="582" width="10.7109375" style="1566" customWidth="1"/>
    <col min="583" max="785" width="8.85546875" style="1566"/>
    <col min="786" max="786" width="5.140625" style="1566" customWidth="1"/>
    <col min="787" max="787" width="63.42578125" style="1566" customWidth="1"/>
    <col min="788" max="825" width="9.140625" style="1566" hidden="1" customWidth="1"/>
    <col min="826" max="836" width="10.85546875" style="1566" customWidth="1"/>
    <col min="837" max="838" width="10.7109375" style="1566" customWidth="1"/>
    <col min="839" max="1041" width="8.85546875" style="1566"/>
    <col min="1042" max="1042" width="5.140625" style="1566" customWidth="1"/>
    <col min="1043" max="1043" width="63.42578125" style="1566" customWidth="1"/>
    <col min="1044" max="1081" width="9.140625" style="1566" hidden="1" customWidth="1"/>
    <col min="1082" max="1092" width="10.85546875" style="1566" customWidth="1"/>
    <col min="1093" max="1094" width="10.7109375" style="1566" customWidth="1"/>
    <col min="1095" max="1297" width="8.85546875" style="1566"/>
    <col min="1298" max="1298" width="5.140625" style="1566" customWidth="1"/>
    <col min="1299" max="1299" width="63.42578125" style="1566" customWidth="1"/>
    <col min="1300" max="1337" width="9.140625" style="1566" hidden="1" customWidth="1"/>
    <col min="1338" max="1348" width="10.85546875" style="1566" customWidth="1"/>
    <col min="1349" max="1350" width="10.7109375" style="1566" customWidth="1"/>
    <col min="1351" max="1553" width="8.85546875" style="1566"/>
    <col min="1554" max="1554" width="5.140625" style="1566" customWidth="1"/>
    <col min="1555" max="1555" width="63.42578125" style="1566" customWidth="1"/>
    <col min="1556" max="1593" width="9.140625" style="1566" hidden="1" customWidth="1"/>
    <col min="1594" max="1604" width="10.85546875" style="1566" customWidth="1"/>
    <col min="1605" max="1606" width="10.7109375" style="1566" customWidth="1"/>
    <col min="1607" max="1809" width="8.85546875" style="1566"/>
    <col min="1810" max="1810" width="5.140625" style="1566" customWidth="1"/>
    <col min="1811" max="1811" width="63.42578125" style="1566" customWidth="1"/>
    <col min="1812" max="1849" width="9.140625" style="1566" hidden="1" customWidth="1"/>
    <col min="1850" max="1860" width="10.85546875" style="1566" customWidth="1"/>
    <col min="1861" max="1862" width="10.7109375" style="1566" customWidth="1"/>
    <col min="1863" max="2065" width="8.85546875" style="1566"/>
    <col min="2066" max="2066" width="5.140625" style="1566" customWidth="1"/>
    <col min="2067" max="2067" width="63.42578125" style="1566" customWidth="1"/>
    <col min="2068" max="2105" width="9.140625" style="1566" hidden="1" customWidth="1"/>
    <col min="2106" max="2116" width="10.85546875" style="1566" customWidth="1"/>
    <col min="2117" max="2118" width="10.7109375" style="1566" customWidth="1"/>
    <col min="2119" max="2321" width="8.85546875" style="1566"/>
    <col min="2322" max="2322" width="5.140625" style="1566" customWidth="1"/>
    <col min="2323" max="2323" width="63.42578125" style="1566" customWidth="1"/>
    <col min="2324" max="2361" width="9.140625" style="1566" hidden="1" customWidth="1"/>
    <col min="2362" max="2372" width="10.85546875" style="1566" customWidth="1"/>
    <col min="2373" max="2374" width="10.7109375" style="1566" customWidth="1"/>
    <col min="2375" max="2577" width="8.85546875" style="1566"/>
    <col min="2578" max="2578" width="5.140625" style="1566" customWidth="1"/>
    <col min="2579" max="2579" width="63.42578125" style="1566" customWidth="1"/>
    <col min="2580" max="2617" width="9.140625" style="1566" hidden="1" customWidth="1"/>
    <col min="2618" max="2628" width="10.85546875" style="1566" customWidth="1"/>
    <col min="2629" max="2630" width="10.7109375" style="1566" customWidth="1"/>
    <col min="2631" max="2833" width="8.85546875" style="1566"/>
    <col min="2834" max="2834" width="5.140625" style="1566" customWidth="1"/>
    <col min="2835" max="2835" width="63.42578125" style="1566" customWidth="1"/>
    <col min="2836" max="2873" width="9.140625" style="1566" hidden="1" customWidth="1"/>
    <col min="2874" max="2884" width="10.85546875" style="1566" customWidth="1"/>
    <col min="2885" max="2886" width="10.7109375" style="1566" customWidth="1"/>
    <col min="2887" max="3089" width="8.85546875" style="1566"/>
    <col min="3090" max="3090" width="5.140625" style="1566" customWidth="1"/>
    <col min="3091" max="3091" width="63.42578125" style="1566" customWidth="1"/>
    <col min="3092" max="3129" width="9.140625" style="1566" hidden="1" customWidth="1"/>
    <col min="3130" max="3140" width="10.85546875" style="1566" customWidth="1"/>
    <col min="3141" max="3142" width="10.7109375" style="1566" customWidth="1"/>
    <col min="3143" max="3345" width="8.85546875" style="1566"/>
    <col min="3346" max="3346" width="5.140625" style="1566" customWidth="1"/>
    <col min="3347" max="3347" width="63.42578125" style="1566" customWidth="1"/>
    <col min="3348" max="3385" width="9.140625" style="1566" hidden="1" customWidth="1"/>
    <col min="3386" max="3396" width="10.85546875" style="1566" customWidth="1"/>
    <col min="3397" max="3398" width="10.7109375" style="1566" customWidth="1"/>
    <col min="3399" max="3601" width="8.85546875" style="1566"/>
    <col min="3602" max="3602" width="5.140625" style="1566" customWidth="1"/>
    <col min="3603" max="3603" width="63.42578125" style="1566" customWidth="1"/>
    <col min="3604" max="3641" width="9.140625" style="1566" hidden="1" customWidth="1"/>
    <col min="3642" max="3652" width="10.85546875" style="1566" customWidth="1"/>
    <col min="3653" max="3654" width="10.7109375" style="1566" customWidth="1"/>
    <col min="3655" max="3857" width="8.85546875" style="1566"/>
    <col min="3858" max="3858" width="5.140625" style="1566" customWidth="1"/>
    <col min="3859" max="3859" width="63.42578125" style="1566" customWidth="1"/>
    <col min="3860" max="3897" width="9.140625" style="1566" hidden="1" customWidth="1"/>
    <col min="3898" max="3908" width="10.85546875" style="1566" customWidth="1"/>
    <col min="3909" max="3910" width="10.7109375" style="1566" customWidth="1"/>
    <col min="3911" max="4113" width="8.85546875" style="1566"/>
    <col min="4114" max="4114" width="5.140625" style="1566" customWidth="1"/>
    <col min="4115" max="4115" width="63.42578125" style="1566" customWidth="1"/>
    <col min="4116" max="4153" width="9.140625" style="1566" hidden="1" customWidth="1"/>
    <col min="4154" max="4164" width="10.85546875" style="1566" customWidth="1"/>
    <col min="4165" max="4166" width="10.7109375" style="1566" customWidth="1"/>
    <col min="4167" max="4369" width="8.85546875" style="1566"/>
    <col min="4370" max="4370" width="5.140625" style="1566" customWidth="1"/>
    <col min="4371" max="4371" width="63.42578125" style="1566" customWidth="1"/>
    <col min="4372" max="4409" width="9.140625" style="1566" hidden="1" customWidth="1"/>
    <col min="4410" max="4420" width="10.85546875" style="1566" customWidth="1"/>
    <col min="4421" max="4422" width="10.7109375" style="1566" customWidth="1"/>
    <col min="4423" max="4625" width="8.85546875" style="1566"/>
    <col min="4626" max="4626" width="5.140625" style="1566" customWidth="1"/>
    <col min="4627" max="4627" width="63.42578125" style="1566" customWidth="1"/>
    <col min="4628" max="4665" width="9.140625" style="1566" hidden="1" customWidth="1"/>
    <col min="4666" max="4676" width="10.85546875" style="1566" customWidth="1"/>
    <col min="4677" max="4678" width="10.7109375" style="1566" customWidth="1"/>
    <col min="4679" max="4881" width="8.85546875" style="1566"/>
    <col min="4882" max="4882" width="5.140625" style="1566" customWidth="1"/>
    <col min="4883" max="4883" width="63.42578125" style="1566" customWidth="1"/>
    <col min="4884" max="4921" width="9.140625" style="1566" hidden="1" customWidth="1"/>
    <col min="4922" max="4932" width="10.85546875" style="1566" customWidth="1"/>
    <col min="4933" max="4934" width="10.7109375" style="1566" customWidth="1"/>
    <col min="4935" max="5137" width="8.85546875" style="1566"/>
    <col min="5138" max="5138" width="5.140625" style="1566" customWidth="1"/>
    <col min="5139" max="5139" width="63.42578125" style="1566" customWidth="1"/>
    <col min="5140" max="5177" width="9.140625" style="1566" hidden="1" customWidth="1"/>
    <col min="5178" max="5188" width="10.85546875" style="1566" customWidth="1"/>
    <col min="5189" max="5190" width="10.7109375" style="1566" customWidth="1"/>
    <col min="5191" max="5393" width="8.85546875" style="1566"/>
    <col min="5394" max="5394" width="5.140625" style="1566" customWidth="1"/>
    <col min="5395" max="5395" width="63.42578125" style="1566" customWidth="1"/>
    <col min="5396" max="5433" width="9.140625" style="1566" hidden="1" customWidth="1"/>
    <col min="5434" max="5444" width="10.85546875" style="1566" customWidth="1"/>
    <col min="5445" max="5446" width="10.7109375" style="1566" customWidth="1"/>
    <col min="5447" max="5649" width="8.85546875" style="1566"/>
    <col min="5650" max="5650" width="5.140625" style="1566" customWidth="1"/>
    <col min="5651" max="5651" width="63.42578125" style="1566" customWidth="1"/>
    <col min="5652" max="5689" width="9.140625" style="1566" hidden="1" customWidth="1"/>
    <col min="5690" max="5700" width="10.85546875" style="1566" customWidth="1"/>
    <col min="5701" max="5702" width="10.7109375" style="1566" customWidth="1"/>
    <col min="5703" max="5905" width="8.85546875" style="1566"/>
    <col min="5906" max="5906" width="5.140625" style="1566" customWidth="1"/>
    <col min="5907" max="5907" width="63.42578125" style="1566" customWidth="1"/>
    <col min="5908" max="5945" width="9.140625" style="1566" hidden="1" customWidth="1"/>
    <col min="5946" max="5956" width="10.85546875" style="1566" customWidth="1"/>
    <col min="5957" max="5958" width="10.7109375" style="1566" customWidth="1"/>
    <col min="5959" max="6161" width="8.85546875" style="1566"/>
    <col min="6162" max="6162" width="5.140625" style="1566" customWidth="1"/>
    <col min="6163" max="6163" width="63.42578125" style="1566" customWidth="1"/>
    <col min="6164" max="6201" width="9.140625" style="1566" hidden="1" customWidth="1"/>
    <col min="6202" max="6212" width="10.85546875" style="1566" customWidth="1"/>
    <col min="6213" max="6214" width="10.7109375" style="1566" customWidth="1"/>
    <col min="6215" max="6417" width="8.85546875" style="1566"/>
    <col min="6418" max="6418" width="5.140625" style="1566" customWidth="1"/>
    <col min="6419" max="6419" width="63.42578125" style="1566" customWidth="1"/>
    <col min="6420" max="6457" width="9.140625" style="1566" hidden="1" customWidth="1"/>
    <col min="6458" max="6468" width="10.85546875" style="1566" customWidth="1"/>
    <col min="6469" max="6470" width="10.7109375" style="1566" customWidth="1"/>
    <col min="6471" max="6673" width="8.85546875" style="1566"/>
    <col min="6674" max="6674" width="5.140625" style="1566" customWidth="1"/>
    <col min="6675" max="6675" width="63.42578125" style="1566" customWidth="1"/>
    <col min="6676" max="6713" width="9.140625" style="1566" hidden="1" customWidth="1"/>
    <col min="6714" max="6724" width="10.85546875" style="1566" customWidth="1"/>
    <col min="6725" max="6726" width="10.7109375" style="1566" customWidth="1"/>
    <col min="6727" max="6929" width="8.85546875" style="1566"/>
    <col min="6930" max="6930" width="5.140625" style="1566" customWidth="1"/>
    <col min="6931" max="6931" width="63.42578125" style="1566" customWidth="1"/>
    <col min="6932" max="6969" width="9.140625" style="1566" hidden="1" customWidth="1"/>
    <col min="6970" max="6980" width="10.85546875" style="1566" customWidth="1"/>
    <col min="6981" max="6982" width="10.7109375" style="1566" customWidth="1"/>
    <col min="6983" max="7185" width="8.85546875" style="1566"/>
    <col min="7186" max="7186" width="5.140625" style="1566" customWidth="1"/>
    <col min="7187" max="7187" width="63.42578125" style="1566" customWidth="1"/>
    <col min="7188" max="7225" width="9.140625" style="1566" hidden="1" customWidth="1"/>
    <col min="7226" max="7236" width="10.85546875" style="1566" customWidth="1"/>
    <col min="7237" max="7238" width="10.7109375" style="1566" customWidth="1"/>
    <col min="7239" max="7441" width="8.85546875" style="1566"/>
    <col min="7442" max="7442" width="5.140625" style="1566" customWidth="1"/>
    <col min="7443" max="7443" width="63.42578125" style="1566" customWidth="1"/>
    <col min="7444" max="7481" width="9.140625" style="1566" hidden="1" customWidth="1"/>
    <col min="7482" max="7492" width="10.85546875" style="1566" customWidth="1"/>
    <col min="7493" max="7494" width="10.7109375" style="1566" customWidth="1"/>
    <col min="7495" max="7697" width="8.85546875" style="1566"/>
    <col min="7698" max="7698" width="5.140625" style="1566" customWidth="1"/>
    <col min="7699" max="7699" width="63.42578125" style="1566" customWidth="1"/>
    <col min="7700" max="7737" width="9.140625" style="1566" hidden="1" customWidth="1"/>
    <col min="7738" max="7748" width="10.85546875" style="1566" customWidth="1"/>
    <col min="7749" max="7750" width="10.7109375" style="1566" customWidth="1"/>
    <col min="7751" max="7953" width="8.85546875" style="1566"/>
    <col min="7954" max="7954" width="5.140625" style="1566" customWidth="1"/>
    <col min="7955" max="7955" width="63.42578125" style="1566" customWidth="1"/>
    <col min="7956" max="7993" width="9.140625" style="1566" hidden="1" customWidth="1"/>
    <col min="7994" max="8004" width="10.85546875" style="1566" customWidth="1"/>
    <col min="8005" max="8006" width="10.7109375" style="1566" customWidth="1"/>
    <col min="8007" max="8209" width="8.85546875" style="1566"/>
    <col min="8210" max="8210" width="5.140625" style="1566" customWidth="1"/>
    <col min="8211" max="8211" width="63.42578125" style="1566" customWidth="1"/>
    <col min="8212" max="8249" width="9.140625" style="1566" hidden="1" customWidth="1"/>
    <col min="8250" max="8260" width="10.85546875" style="1566" customWidth="1"/>
    <col min="8261" max="8262" width="10.7109375" style="1566" customWidth="1"/>
    <col min="8263" max="8465" width="8.85546875" style="1566"/>
    <col min="8466" max="8466" width="5.140625" style="1566" customWidth="1"/>
    <col min="8467" max="8467" width="63.42578125" style="1566" customWidth="1"/>
    <col min="8468" max="8505" width="9.140625" style="1566" hidden="1" customWidth="1"/>
    <col min="8506" max="8516" width="10.85546875" style="1566" customWidth="1"/>
    <col min="8517" max="8518" width="10.7109375" style="1566" customWidth="1"/>
    <col min="8519" max="8721" width="8.85546875" style="1566"/>
    <col min="8722" max="8722" width="5.140625" style="1566" customWidth="1"/>
    <col min="8723" max="8723" width="63.42578125" style="1566" customWidth="1"/>
    <col min="8724" max="8761" width="9.140625" style="1566" hidden="1" customWidth="1"/>
    <col min="8762" max="8772" width="10.85546875" style="1566" customWidth="1"/>
    <col min="8773" max="8774" width="10.7109375" style="1566" customWidth="1"/>
    <col min="8775" max="8977" width="8.85546875" style="1566"/>
    <col min="8978" max="8978" width="5.140625" style="1566" customWidth="1"/>
    <col min="8979" max="8979" width="63.42578125" style="1566" customWidth="1"/>
    <col min="8980" max="9017" width="9.140625" style="1566" hidden="1" customWidth="1"/>
    <col min="9018" max="9028" width="10.85546875" style="1566" customWidth="1"/>
    <col min="9029" max="9030" width="10.7109375" style="1566" customWidth="1"/>
    <col min="9031" max="9233" width="8.85546875" style="1566"/>
    <col min="9234" max="9234" width="5.140625" style="1566" customWidth="1"/>
    <col min="9235" max="9235" width="63.42578125" style="1566" customWidth="1"/>
    <col min="9236" max="9273" width="9.140625" style="1566" hidden="1" customWidth="1"/>
    <col min="9274" max="9284" width="10.85546875" style="1566" customWidth="1"/>
    <col min="9285" max="9286" width="10.7109375" style="1566" customWidth="1"/>
    <col min="9287" max="9489" width="8.85546875" style="1566"/>
    <col min="9490" max="9490" width="5.140625" style="1566" customWidth="1"/>
    <col min="9491" max="9491" width="63.42578125" style="1566" customWidth="1"/>
    <col min="9492" max="9529" width="9.140625" style="1566" hidden="1" customWidth="1"/>
    <col min="9530" max="9540" width="10.85546875" style="1566" customWidth="1"/>
    <col min="9541" max="9542" width="10.7109375" style="1566" customWidth="1"/>
    <col min="9543" max="9745" width="8.85546875" style="1566"/>
    <col min="9746" max="9746" width="5.140625" style="1566" customWidth="1"/>
    <col min="9747" max="9747" width="63.42578125" style="1566" customWidth="1"/>
    <col min="9748" max="9785" width="9.140625" style="1566" hidden="1" customWidth="1"/>
    <col min="9786" max="9796" width="10.85546875" style="1566" customWidth="1"/>
    <col min="9797" max="9798" width="10.7109375" style="1566" customWidth="1"/>
    <col min="9799" max="10001" width="8.85546875" style="1566"/>
    <col min="10002" max="10002" width="5.140625" style="1566" customWidth="1"/>
    <col min="10003" max="10003" width="63.42578125" style="1566" customWidth="1"/>
    <col min="10004" max="10041" width="9.140625" style="1566" hidden="1" customWidth="1"/>
    <col min="10042" max="10052" width="10.85546875" style="1566" customWidth="1"/>
    <col min="10053" max="10054" width="10.7109375" style="1566" customWidth="1"/>
    <col min="10055" max="10257" width="8.85546875" style="1566"/>
    <col min="10258" max="10258" width="5.140625" style="1566" customWidth="1"/>
    <col min="10259" max="10259" width="63.42578125" style="1566" customWidth="1"/>
    <col min="10260" max="10297" width="9.140625" style="1566" hidden="1" customWidth="1"/>
    <col min="10298" max="10308" width="10.85546875" style="1566" customWidth="1"/>
    <col min="10309" max="10310" width="10.7109375" style="1566" customWidth="1"/>
    <col min="10311" max="10513" width="8.85546875" style="1566"/>
    <col min="10514" max="10514" width="5.140625" style="1566" customWidth="1"/>
    <col min="10515" max="10515" width="63.42578125" style="1566" customWidth="1"/>
    <col min="10516" max="10553" width="9.140625" style="1566" hidden="1" customWidth="1"/>
    <col min="10554" max="10564" width="10.85546875" style="1566" customWidth="1"/>
    <col min="10565" max="10566" width="10.7109375" style="1566" customWidth="1"/>
    <col min="10567" max="10769" width="8.85546875" style="1566"/>
    <col min="10770" max="10770" width="5.140625" style="1566" customWidth="1"/>
    <col min="10771" max="10771" width="63.42578125" style="1566" customWidth="1"/>
    <col min="10772" max="10809" width="9.140625" style="1566" hidden="1" customWidth="1"/>
    <col min="10810" max="10820" width="10.85546875" style="1566" customWidth="1"/>
    <col min="10821" max="10822" width="10.7109375" style="1566" customWidth="1"/>
    <col min="10823" max="11025" width="8.85546875" style="1566"/>
    <col min="11026" max="11026" width="5.140625" style="1566" customWidth="1"/>
    <col min="11027" max="11027" width="63.42578125" style="1566" customWidth="1"/>
    <col min="11028" max="11065" width="9.140625" style="1566" hidden="1" customWidth="1"/>
    <col min="11066" max="11076" width="10.85546875" style="1566" customWidth="1"/>
    <col min="11077" max="11078" width="10.7109375" style="1566" customWidth="1"/>
    <col min="11079" max="11281" width="8.85546875" style="1566"/>
    <col min="11282" max="11282" width="5.140625" style="1566" customWidth="1"/>
    <col min="11283" max="11283" width="63.42578125" style="1566" customWidth="1"/>
    <col min="11284" max="11321" width="9.140625" style="1566" hidden="1" customWidth="1"/>
    <col min="11322" max="11332" width="10.85546875" style="1566" customWidth="1"/>
    <col min="11333" max="11334" width="10.7109375" style="1566" customWidth="1"/>
    <col min="11335" max="11537" width="8.85546875" style="1566"/>
    <col min="11538" max="11538" width="5.140625" style="1566" customWidth="1"/>
    <col min="11539" max="11539" width="63.42578125" style="1566" customWidth="1"/>
    <col min="11540" max="11577" width="9.140625" style="1566" hidden="1" customWidth="1"/>
    <col min="11578" max="11588" width="10.85546875" style="1566" customWidth="1"/>
    <col min="11589" max="11590" width="10.7109375" style="1566" customWidth="1"/>
    <col min="11591" max="11793" width="8.85546875" style="1566"/>
    <col min="11794" max="11794" width="5.140625" style="1566" customWidth="1"/>
    <col min="11795" max="11795" width="63.42578125" style="1566" customWidth="1"/>
    <col min="11796" max="11833" width="9.140625" style="1566" hidden="1" customWidth="1"/>
    <col min="11834" max="11844" width="10.85546875" style="1566" customWidth="1"/>
    <col min="11845" max="11846" width="10.7109375" style="1566" customWidth="1"/>
    <col min="11847" max="12049" width="8.85546875" style="1566"/>
    <col min="12050" max="12050" width="5.140625" style="1566" customWidth="1"/>
    <col min="12051" max="12051" width="63.42578125" style="1566" customWidth="1"/>
    <col min="12052" max="12089" width="9.140625" style="1566" hidden="1" customWidth="1"/>
    <col min="12090" max="12100" width="10.85546875" style="1566" customWidth="1"/>
    <col min="12101" max="12102" width="10.7109375" style="1566" customWidth="1"/>
    <col min="12103" max="12305" width="8.85546875" style="1566"/>
    <col min="12306" max="12306" width="5.140625" style="1566" customWidth="1"/>
    <col min="12307" max="12307" width="63.42578125" style="1566" customWidth="1"/>
    <col min="12308" max="12345" width="9.140625" style="1566" hidden="1" customWidth="1"/>
    <col min="12346" max="12356" width="10.85546875" style="1566" customWidth="1"/>
    <col min="12357" max="12358" width="10.7109375" style="1566" customWidth="1"/>
    <col min="12359" max="12561" width="8.85546875" style="1566"/>
    <col min="12562" max="12562" width="5.140625" style="1566" customWidth="1"/>
    <col min="12563" max="12563" width="63.42578125" style="1566" customWidth="1"/>
    <col min="12564" max="12601" width="9.140625" style="1566" hidden="1" customWidth="1"/>
    <col min="12602" max="12612" width="10.85546875" style="1566" customWidth="1"/>
    <col min="12613" max="12614" width="10.7109375" style="1566" customWidth="1"/>
    <col min="12615" max="12817" width="8.85546875" style="1566"/>
    <col min="12818" max="12818" width="5.140625" style="1566" customWidth="1"/>
    <col min="12819" max="12819" width="63.42578125" style="1566" customWidth="1"/>
    <col min="12820" max="12857" width="9.140625" style="1566" hidden="1" customWidth="1"/>
    <col min="12858" max="12868" width="10.85546875" style="1566" customWidth="1"/>
    <col min="12869" max="12870" width="10.7109375" style="1566" customWidth="1"/>
    <col min="12871" max="13073" width="8.85546875" style="1566"/>
    <col min="13074" max="13074" width="5.140625" style="1566" customWidth="1"/>
    <col min="13075" max="13075" width="63.42578125" style="1566" customWidth="1"/>
    <col min="13076" max="13113" width="9.140625" style="1566" hidden="1" customWidth="1"/>
    <col min="13114" max="13124" width="10.85546875" style="1566" customWidth="1"/>
    <col min="13125" max="13126" width="10.7109375" style="1566" customWidth="1"/>
    <col min="13127" max="13329" width="8.85546875" style="1566"/>
    <col min="13330" max="13330" width="5.140625" style="1566" customWidth="1"/>
    <col min="13331" max="13331" width="63.42578125" style="1566" customWidth="1"/>
    <col min="13332" max="13369" width="9.140625" style="1566" hidden="1" customWidth="1"/>
    <col min="13370" max="13380" width="10.85546875" style="1566" customWidth="1"/>
    <col min="13381" max="13382" width="10.7109375" style="1566" customWidth="1"/>
    <col min="13383" max="13585" width="8.85546875" style="1566"/>
    <col min="13586" max="13586" width="5.140625" style="1566" customWidth="1"/>
    <col min="13587" max="13587" width="63.42578125" style="1566" customWidth="1"/>
    <col min="13588" max="13625" width="9.140625" style="1566" hidden="1" customWidth="1"/>
    <col min="13626" max="13636" width="10.85546875" style="1566" customWidth="1"/>
    <col min="13637" max="13638" width="10.7109375" style="1566" customWidth="1"/>
    <col min="13639" max="13841" width="8.85546875" style="1566"/>
    <col min="13842" max="13842" width="5.140625" style="1566" customWidth="1"/>
    <col min="13843" max="13843" width="63.42578125" style="1566" customWidth="1"/>
    <col min="13844" max="13881" width="9.140625" style="1566" hidden="1" customWidth="1"/>
    <col min="13882" max="13892" width="10.85546875" style="1566" customWidth="1"/>
    <col min="13893" max="13894" width="10.7109375" style="1566" customWidth="1"/>
    <col min="13895" max="14097" width="8.85546875" style="1566"/>
    <col min="14098" max="14098" width="5.140625" style="1566" customWidth="1"/>
    <col min="14099" max="14099" width="63.42578125" style="1566" customWidth="1"/>
    <col min="14100" max="14137" width="9.140625" style="1566" hidden="1" customWidth="1"/>
    <col min="14138" max="14148" width="10.85546875" style="1566" customWidth="1"/>
    <col min="14149" max="14150" width="10.7109375" style="1566" customWidth="1"/>
    <col min="14151" max="14353" width="8.85546875" style="1566"/>
    <col min="14354" max="14354" width="5.140625" style="1566" customWidth="1"/>
    <col min="14355" max="14355" width="63.42578125" style="1566" customWidth="1"/>
    <col min="14356" max="14393" width="9.140625" style="1566" hidden="1" customWidth="1"/>
    <col min="14394" max="14404" width="10.85546875" style="1566" customWidth="1"/>
    <col min="14405" max="14406" width="10.7109375" style="1566" customWidth="1"/>
    <col min="14407" max="14609" width="8.85546875" style="1566"/>
    <col min="14610" max="14610" width="5.140625" style="1566" customWidth="1"/>
    <col min="14611" max="14611" width="63.42578125" style="1566" customWidth="1"/>
    <col min="14612" max="14649" width="9.140625" style="1566" hidden="1" customWidth="1"/>
    <col min="14650" max="14660" width="10.85546875" style="1566" customWidth="1"/>
    <col min="14661" max="14662" width="10.7109375" style="1566" customWidth="1"/>
    <col min="14663" max="14865" width="8.85546875" style="1566"/>
    <col min="14866" max="14866" width="5.140625" style="1566" customWidth="1"/>
    <col min="14867" max="14867" width="63.42578125" style="1566" customWidth="1"/>
    <col min="14868" max="14905" width="9.140625" style="1566" hidden="1" customWidth="1"/>
    <col min="14906" max="14916" width="10.85546875" style="1566" customWidth="1"/>
    <col min="14917" max="14918" width="10.7109375" style="1566" customWidth="1"/>
    <col min="14919" max="15121" width="8.85546875" style="1566"/>
    <col min="15122" max="15122" width="5.140625" style="1566" customWidth="1"/>
    <col min="15123" max="15123" width="63.42578125" style="1566" customWidth="1"/>
    <col min="15124" max="15161" width="9.140625" style="1566" hidden="1" customWidth="1"/>
    <col min="15162" max="15172" width="10.85546875" style="1566" customWidth="1"/>
    <col min="15173" max="15174" width="10.7109375" style="1566" customWidth="1"/>
    <col min="15175" max="15377" width="8.85546875" style="1566"/>
    <col min="15378" max="15378" width="5.140625" style="1566" customWidth="1"/>
    <col min="15379" max="15379" width="63.42578125" style="1566" customWidth="1"/>
    <col min="15380" max="15417" width="9.140625" style="1566" hidden="1" customWidth="1"/>
    <col min="15418" max="15428" width="10.85546875" style="1566" customWidth="1"/>
    <col min="15429" max="15430" width="10.7109375" style="1566" customWidth="1"/>
    <col min="15431" max="15633" width="8.85546875" style="1566"/>
    <col min="15634" max="15634" width="5.140625" style="1566" customWidth="1"/>
    <col min="15635" max="15635" width="63.42578125" style="1566" customWidth="1"/>
    <col min="15636" max="15673" width="9.140625" style="1566" hidden="1" customWidth="1"/>
    <col min="15674" max="15684" width="10.85546875" style="1566" customWidth="1"/>
    <col min="15685" max="15686" width="10.7109375" style="1566" customWidth="1"/>
    <col min="15687" max="15889" width="8.85546875" style="1566"/>
    <col min="15890" max="15890" width="5.140625" style="1566" customWidth="1"/>
    <col min="15891" max="15891" width="63.42578125" style="1566" customWidth="1"/>
    <col min="15892" max="15929" width="9.140625" style="1566" hidden="1" customWidth="1"/>
    <col min="15930" max="15940" width="10.85546875" style="1566" customWidth="1"/>
    <col min="15941" max="15942" width="10.7109375" style="1566" customWidth="1"/>
    <col min="15943" max="16145" width="8.85546875" style="1566"/>
    <col min="16146" max="16146" width="5.140625" style="1566" customWidth="1"/>
    <col min="16147" max="16147" width="63.42578125" style="1566" customWidth="1"/>
    <col min="16148" max="16185" width="9.140625" style="1566" hidden="1" customWidth="1"/>
    <col min="16186" max="16196" width="10.85546875" style="1566" customWidth="1"/>
    <col min="16197" max="16198" width="10.7109375" style="1566" customWidth="1"/>
    <col min="16199" max="16384" width="8.85546875" style="1566"/>
  </cols>
  <sheetData>
    <row r="1" spans="1:143" s="465" customFormat="1" ht="18.75" x14ac:dyDescent="0.3">
      <c r="A1" s="1562" t="s">
        <v>1441</v>
      </c>
      <c r="B1" s="1563"/>
    </row>
    <row r="2" spans="1:143" ht="14.25" customHeight="1" thickBot="1" x14ac:dyDescent="0.35">
      <c r="A2" s="1564"/>
      <c r="B2" s="1564"/>
      <c r="C2" s="1565"/>
      <c r="D2" s="1565"/>
      <c r="E2" s="1565"/>
      <c r="F2" s="1565"/>
      <c r="H2" s="1565"/>
      <c r="I2" s="1565"/>
      <c r="J2" s="1565"/>
      <c r="L2" s="1565"/>
      <c r="O2" s="1565"/>
      <c r="P2" s="1565"/>
      <c r="Q2" s="1565"/>
      <c r="R2" s="1565"/>
      <c r="S2" s="1565"/>
      <c r="T2" s="1565"/>
      <c r="U2" s="1565"/>
      <c r="V2" s="1565"/>
      <c r="W2" s="1565"/>
      <c r="X2" s="1565"/>
      <c r="Y2" s="1565"/>
      <c r="Z2" s="1567"/>
      <c r="AA2" s="1567"/>
      <c r="AB2" s="1567"/>
      <c r="AC2" s="1567"/>
      <c r="AD2" s="1567"/>
      <c r="AE2" s="1567"/>
      <c r="AF2" s="1567"/>
      <c r="AG2" s="1567"/>
      <c r="AH2" s="1567"/>
      <c r="AI2" s="1567"/>
      <c r="AJ2" s="1567"/>
      <c r="AK2" s="1567"/>
      <c r="AL2" s="1567"/>
      <c r="AM2" s="1567"/>
      <c r="AN2" s="1567"/>
      <c r="AO2" s="1567"/>
      <c r="AP2" s="1567"/>
      <c r="AQ2" s="1567"/>
      <c r="AR2" s="1567"/>
      <c r="AS2" s="1567"/>
      <c r="AT2" s="1567"/>
      <c r="AV2" s="1567"/>
      <c r="AW2" s="1567"/>
      <c r="AX2" s="1567"/>
      <c r="AZ2" s="1567"/>
      <c r="BC2" s="1568"/>
      <c r="BE2" s="1568"/>
      <c r="BF2" s="1568"/>
      <c r="BZ2" s="1567"/>
      <c r="CH2" s="1567"/>
      <c r="CL2" s="1567"/>
      <c r="CP2" s="1567"/>
      <c r="DC2" s="1569"/>
      <c r="DE2" s="1569"/>
      <c r="DF2" s="1569"/>
      <c r="DG2" s="1569"/>
      <c r="DI2" s="1569"/>
      <c r="DJ2" s="1569"/>
      <c r="DL2" s="1569"/>
      <c r="DU2" s="1569"/>
      <c r="DZ2" s="1569"/>
      <c r="EG2" s="1569"/>
      <c r="EH2" s="1569"/>
      <c r="EI2" s="1569"/>
      <c r="EJ2" s="1569"/>
      <c r="EL2" s="1569"/>
      <c r="EM2" s="1569" t="s">
        <v>681</v>
      </c>
    </row>
    <row r="3" spans="1:143" ht="24.75" customHeight="1" thickTop="1" thickBot="1" x14ac:dyDescent="0.35">
      <c r="A3" s="1570" t="s">
        <v>1442</v>
      </c>
      <c r="B3" s="1570" t="s">
        <v>939</v>
      </c>
      <c r="C3" s="1571">
        <v>40179</v>
      </c>
      <c r="D3" s="1571">
        <v>40211</v>
      </c>
      <c r="E3" s="1571">
        <v>40239</v>
      </c>
      <c r="F3" s="1571">
        <v>40270</v>
      </c>
      <c r="G3" s="1571">
        <v>40300</v>
      </c>
      <c r="H3" s="1571">
        <v>40331</v>
      </c>
      <c r="I3" s="1571">
        <v>40361</v>
      </c>
      <c r="J3" s="1571">
        <v>40392</v>
      </c>
      <c r="K3" s="1571">
        <v>40423</v>
      </c>
      <c r="L3" s="1571">
        <v>40453</v>
      </c>
      <c r="M3" s="1571">
        <v>40484</v>
      </c>
      <c r="N3" s="1571">
        <v>40514</v>
      </c>
      <c r="O3" s="1571">
        <v>40545</v>
      </c>
      <c r="P3" s="1571">
        <v>40576</v>
      </c>
      <c r="Q3" s="1571">
        <v>40604</v>
      </c>
      <c r="R3" s="1571">
        <v>40635</v>
      </c>
      <c r="S3" s="1571">
        <v>40665</v>
      </c>
      <c r="T3" s="1571">
        <v>40696</v>
      </c>
      <c r="U3" s="1571">
        <v>40726</v>
      </c>
      <c r="V3" s="1571">
        <v>40757</v>
      </c>
      <c r="W3" s="1571">
        <v>40788</v>
      </c>
      <c r="X3" s="1571">
        <v>40818</v>
      </c>
      <c r="Y3" s="1571">
        <v>40849</v>
      </c>
      <c r="Z3" s="1571">
        <v>40879</v>
      </c>
      <c r="AA3" s="1571">
        <v>40910</v>
      </c>
      <c r="AB3" s="1571">
        <v>40941</v>
      </c>
      <c r="AC3" s="1571">
        <v>40970</v>
      </c>
      <c r="AD3" s="1571">
        <v>41001</v>
      </c>
      <c r="AE3" s="1571">
        <v>41031</v>
      </c>
      <c r="AF3" s="1571">
        <v>41062</v>
      </c>
      <c r="AG3" s="1571">
        <v>41092</v>
      </c>
      <c r="AH3" s="1571">
        <v>41123</v>
      </c>
      <c r="AI3" s="1571">
        <v>41154</v>
      </c>
      <c r="AJ3" s="1571">
        <v>41184</v>
      </c>
      <c r="AK3" s="1571">
        <v>41215</v>
      </c>
      <c r="AL3" s="1571">
        <v>41245</v>
      </c>
      <c r="AM3" s="1571">
        <v>41276</v>
      </c>
      <c r="AN3" s="1571">
        <v>41307</v>
      </c>
      <c r="AO3" s="1571">
        <v>41335</v>
      </c>
      <c r="AP3" s="1571">
        <v>41366</v>
      </c>
      <c r="AQ3" s="1571">
        <v>41396</v>
      </c>
      <c r="AR3" s="1571">
        <v>41427</v>
      </c>
      <c r="AS3" s="1571">
        <v>41457</v>
      </c>
      <c r="AT3" s="1571">
        <v>41488</v>
      </c>
      <c r="AU3" s="1571">
        <v>41519</v>
      </c>
      <c r="AV3" s="1571">
        <v>41549</v>
      </c>
      <c r="AW3" s="1571">
        <v>41580</v>
      </c>
      <c r="AX3" s="1571">
        <v>41610</v>
      </c>
      <c r="AY3" s="1571">
        <v>41641</v>
      </c>
      <c r="AZ3" s="1571">
        <v>41672</v>
      </c>
      <c r="BA3" s="1571">
        <v>41700</v>
      </c>
      <c r="BB3" s="1571">
        <v>41731</v>
      </c>
      <c r="BC3" s="1571">
        <v>41761</v>
      </c>
      <c r="BD3" s="1571">
        <v>41791</v>
      </c>
      <c r="BE3" s="1571">
        <v>41822</v>
      </c>
      <c r="BF3" s="1571">
        <v>41853</v>
      </c>
      <c r="BG3" s="1571">
        <v>41884</v>
      </c>
      <c r="BH3" s="1571">
        <v>41914</v>
      </c>
      <c r="BI3" s="1571">
        <v>41945</v>
      </c>
      <c r="BJ3" s="1571">
        <v>41975</v>
      </c>
      <c r="BK3" s="1571">
        <v>42006</v>
      </c>
      <c r="BL3" s="1571">
        <v>42037</v>
      </c>
      <c r="BM3" s="1571">
        <v>42065</v>
      </c>
      <c r="BN3" s="1571">
        <v>42096</v>
      </c>
      <c r="BO3" s="1571">
        <v>42126</v>
      </c>
      <c r="BP3" s="1571">
        <v>42157</v>
      </c>
      <c r="BQ3" s="1571">
        <v>42187</v>
      </c>
      <c r="BR3" s="1571">
        <v>42218</v>
      </c>
      <c r="BS3" s="1571">
        <v>42249</v>
      </c>
      <c r="BT3" s="1571">
        <v>42279</v>
      </c>
      <c r="BU3" s="1571">
        <v>42310</v>
      </c>
      <c r="BV3" s="1571">
        <v>42340</v>
      </c>
      <c r="BW3" s="1571">
        <v>42371</v>
      </c>
      <c r="BX3" s="1571">
        <v>42402</v>
      </c>
      <c r="BY3" s="1571">
        <v>42431</v>
      </c>
      <c r="BZ3" s="1571">
        <v>42462</v>
      </c>
      <c r="CA3" s="1571">
        <v>42492</v>
      </c>
      <c r="CB3" s="1571">
        <v>42523</v>
      </c>
      <c r="CC3" s="1571">
        <v>42553</v>
      </c>
      <c r="CD3" s="1571">
        <v>42584</v>
      </c>
      <c r="CE3" s="1571">
        <v>42615</v>
      </c>
      <c r="CF3" s="1571">
        <v>42645</v>
      </c>
      <c r="CG3" s="1571">
        <v>42676</v>
      </c>
      <c r="CH3" s="1571">
        <v>42706</v>
      </c>
      <c r="CI3" s="1571">
        <v>42737</v>
      </c>
      <c r="CJ3" s="1571">
        <v>42768</v>
      </c>
      <c r="CK3" s="1571">
        <v>42796</v>
      </c>
      <c r="CL3" s="1571">
        <v>42827</v>
      </c>
      <c r="CM3" s="1571">
        <v>42857</v>
      </c>
      <c r="CN3" s="1571">
        <v>42888</v>
      </c>
      <c r="CO3" s="1571">
        <v>42918</v>
      </c>
      <c r="CP3" s="1571">
        <v>42949</v>
      </c>
      <c r="CQ3" s="1571">
        <v>42980</v>
      </c>
      <c r="CR3" s="1571">
        <v>43010</v>
      </c>
      <c r="CS3" s="1571">
        <v>43041</v>
      </c>
      <c r="CT3" s="1571">
        <v>43071</v>
      </c>
      <c r="CU3" s="1571">
        <v>43102</v>
      </c>
      <c r="CV3" s="1571">
        <v>43133</v>
      </c>
      <c r="CW3" s="1571">
        <v>43161</v>
      </c>
      <c r="CX3" s="1571">
        <v>43192</v>
      </c>
      <c r="CY3" s="1571">
        <v>43222</v>
      </c>
      <c r="CZ3" s="1572" t="s">
        <v>750</v>
      </c>
      <c r="DA3" s="1571">
        <v>43283</v>
      </c>
      <c r="DB3" s="1571">
        <v>43314</v>
      </c>
      <c r="DC3" s="1571">
        <v>43345</v>
      </c>
      <c r="DD3" s="1571">
        <v>43375</v>
      </c>
      <c r="DE3" s="1571">
        <v>43406</v>
      </c>
      <c r="DF3" s="1571">
        <v>43436</v>
      </c>
      <c r="DG3" s="1571">
        <v>43467</v>
      </c>
      <c r="DH3" s="1571">
        <v>43498</v>
      </c>
      <c r="DI3" s="1571">
        <v>43526</v>
      </c>
      <c r="DJ3" s="1571">
        <v>43557</v>
      </c>
      <c r="DK3" s="1571">
        <v>43587</v>
      </c>
      <c r="DL3" s="1571">
        <v>43618</v>
      </c>
      <c r="DM3" s="1571">
        <v>43648</v>
      </c>
      <c r="DN3" s="1571">
        <v>43679</v>
      </c>
      <c r="DO3" s="1571">
        <v>43710</v>
      </c>
      <c r="DP3" s="1571">
        <v>43740</v>
      </c>
      <c r="DQ3" s="1571">
        <v>43771</v>
      </c>
      <c r="DR3" s="1571">
        <v>43801</v>
      </c>
      <c r="DS3" s="1571">
        <v>43832</v>
      </c>
      <c r="DT3" s="1571">
        <v>43863</v>
      </c>
      <c r="DU3" s="1572" t="s">
        <v>771</v>
      </c>
      <c r="DV3" s="1572" t="s">
        <v>1443</v>
      </c>
      <c r="DW3" s="1571" t="s">
        <v>1444</v>
      </c>
      <c r="DX3" s="1571" t="s">
        <v>774</v>
      </c>
      <c r="DY3" s="1572" t="s">
        <v>1091</v>
      </c>
      <c r="DZ3" s="1572" t="s">
        <v>1092</v>
      </c>
      <c r="EA3" s="1572" t="s">
        <v>1093</v>
      </c>
      <c r="EB3" s="1572" t="s">
        <v>778</v>
      </c>
      <c r="EC3" s="1572" t="s">
        <v>779</v>
      </c>
      <c r="ED3" s="1572" t="s">
        <v>1094</v>
      </c>
      <c r="EE3" s="1572" t="s">
        <v>781</v>
      </c>
      <c r="EF3" s="1572" t="s">
        <v>782</v>
      </c>
      <c r="EG3" s="1572" t="s">
        <v>783</v>
      </c>
      <c r="EH3" s="1572">
        <v>44287</v>
      </c>
      <c r="EI3" s="1572">
        <v>44317</v>
      </c>
      <c r="EJ3" s="1572">
        <v>44348</v>
      </c>
      <c r="EK3" s="1572">
        <v>44378</v>
      </c>
      <c r="EL3" s="1572">
        <v>44409</v>
      </c>
      <c r="EM3" s="1572">
        <v>44440</v>
      </c>
    </row>
    <row r="4" spans="1:143" ht="18" thickTop="1" x14ac:dyDescent="0.3">
      <c r="A4" s="1573"/>
      <c r="B4" s="1573"/>
      <c r="C4" s="1574"/>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74"/>
      <c r="BB4" s="1574"/>
      <c r="BC4" s="1574"/>
      <c r="BD4" s="1574"/>
      <c r="BE4" s="1574"/>
      <c r="BF4" s="1574"/>
      <c r="BG4" s="1574"/>
      <c r="BH4" s="1574"/>
      <c r="BI4" s="1574"/>
      <c r="BJ4" s="1574"/>
      <c r="BK4" s="1574"/>
      <c r="BL4" s="1574"/>
      <c r="BM4" s="1574"/>
      <c r="BN4" s="1574"/>
      <c r="BO4" s="1574"/>
      <c r="BP4" s="1574"/>
      <c r="BQ4" s="1574"/>
      <c r="BR4" s="1574"/>
      <c r="BS4" s="1574"/>
      <c r="BT4" s="1574"/>
      <c r="BU4" s="1574"/>
      <c r="BV4" s="1574"/>
      <c r="BW4" s="1574"/>
      <c r="BX4" s="1574"/>
      <c r="BY4" s="1574"/>
      <c r="BZ4" s="1574"/>
      <c r="CA4" s="1574"/>
      <c r="CB4" s="1574"/>
      <c r="CC4" s="1574"/>
      <c r="CD4" s="1574"/>
      <c r="CE4" s="1574"/>
      <c r="CF4" s="1574"/>
      <c r="CG4" s="1574"/>
      <c r="CH4" s="1574"/>
      <c r="CI4" s="1575"/>
      <c r="CJ4" s="1575"/>
      <c r="CK4" s="1575"/>
      <c r="CL4" s="1575"/>
      <c r="CM4" s="1575"/>
      <c r="CN4" s="1575"/>
      <c r="CO4" s="1575"/>
      <c r="CP4" s="1575"/>
      <c r="CQ4" s="1575"/>
      <c r="CR4" s="1575"/>
      <c r="CS4" s="1575"/>
      <c r="CT4" s="1575"/>
      <c r="CU4" s="1575"/>
      <c r="CV4" s="1575"/>
      <c r="CW4" s="1575"/>
      <c r="CX4" s="1575"/>
      <c r="CY4" s="1575"/>
      <c r="CZ4" s="1575"/>
      <c r="DA4" s="1575"/>
      <c r="DB4" s="1575"/>
      <c r="DC4" s="1575"/>
      <c r="DD4" s="1575"/>
      <c r="DE4" s="1575"/>
      <c r="DF4" s="1575"/>
      <c r="DG4" s="1575"/>
      <c r="DH4" s="1575"/>
      <c r="DI4" s="1575"/>
      <c r="DJ4" s="1575"/>
      <c r="DK4" s="1575"/>
      <c r="DL4" s="1575"/>
      <c r="DM4" s="1575"/>
      <c r="DN4" s="1575"/>
      <c r="DO4" s="1575"/>
      <c r="DP4" s="1575"/>
      <c r="DQ4" s="1575"/>
      <c r="DR4" s="1575"/>
      <c r="DS4" s="1575"/>
      <c r="DT4" s="1575"/>
      <c r="DU4" s="1575"/>
      <c r="DV4" s="1575"/>
      <c r="DW4" s="1575"/>
      <c r="DX4" s="1575"/>
      <c r="DY4" s="1575"/>
      <c r="DZ4" s="1575"/>
      <c r="EA4" s="1575"/>
      <c r="EB4" s="1575"/>
      <c r="EC4" s="1575"/>
      <c r="ED4" s="1575"/>
      <c r="EE4" s="1575"/>
      <c r="EF4" s="1575"/>
      <c r="EG4" s="1575"/>
      <c r="EH4" s="1575"/>
      <c r="EI4" s="1575"/>
      <c r="EJ4" s="1575"/>
      <c r="EK4" s="1575"/>
      <c r="EL4" s="1575"/>
      <c r="EM4" s="1575"/>
    </row>
    <row r="5" spans="1:143" ht="16.5" customHeight="1" x14ac:dyDescent="0.3">
      <c r="A5" s="1576" t="s">
        <v>1445</v>
      </c>
      <c r="B5" s="1576" t="s">
        <v>1446</v>
      </c>
      <c r="C5" s="1577">
        <v>8313.9230856199993</v>
      </c>
      <c r="D5" s="1577">
        <v>8554.6603705100006</v>
      </c>
      <c r="E5" s="1577">
        <v>8543.5793921799996</v>
      </c>
      <c r="F5" s="1577">
        <v>8747.1718602600013</v>
      </c>
      <c r="G5" s="1577">
        <v>9556.2360567600008</v>
      </c>
      <c r="H5" s="1577">
        <v>9176.9618582599996</v>
      </c>
      <c r="I5" s="1577">
        <v>8577.4751113599996</v>
      </c>
      <c r="J5" s="1577">
        <v>8964.9122942899994</v>
      </c>
      <c r="K5" s="1577">
        <v>9137.7338806799999</v>
      </c>
      <c r="L5" s="1577">
        <v>9189.04614253</v>
      </c>
      <c r="M5" s="1577">
        <v>9229.6837182599993</v>
      </c>
      <c r="N5" s="1577">
        <v>9525.0663255700001</v>
      </c>
      <c r="O5" s="1577">
        <v>9056.9216292099991</v>
      </c>
      <c r="P5" s="1577">
        <v>9259.0514912299986</v>
      </c>
      <c r="Q5" s="1577">
        <v>9060.6338427999981</v>
      </c>
      <c r="R5" s="1577">
        <v>9186.4692947099993</v>
      </c>
      <c r="S5" s="1577">
        <v>9355.9525099800012</v>
      </c>
      <c r="T5" s="1577">
        <v>9401.5499322600008</v>
      </c>
      <c r="U5" s="1577">
        <v>9516.6736425700001</v>
      </c>
      <c r="V5" s="1577">
        <v>10165.600383359999</v>
      </c>
      <c r="W5" s="1577">
        <v>10486.8216237</v>
      </c>
      <c r="X5" s="1577">
        <v>10793.925243599999</v>
      </c>
      <c r="Y5" s="1577">
        <v>10846.49111531</v>
      </c>
      <c r="Z5" s="1577">
        <v>10232.00808204</v>
      </c>
      <c r="AA5" s="1577">
        <v>10884.95353631</v>
      </c>
      <c r="AB5" s="1577">
        <v>10925.24783013</v>
      </c>
      <c r="AC5" s="1577">
        <v>10499.39109904</v>
      </c>
      <c r="AD5" s="1577">
        <v>10574.403858539999</v>
      </c>
      <c r="AE5" s="1577">
        <v>10378.168711709999</v>
      </c>
      <c r="AF5" s="1577">
        <v>10793.873166549998</v>
      </c>
      <c r="AG5" s="1577">
        <v>10959.584142559999</v>
      </c>
      <c r="AH5" s="1577">
        <v>10992.450605919999</v>
      </c>
      <c r="AI5" s="1577">
        <v>11502.52074158</v>
      </c>
      <c r="AJ5" s="1577">
        <v>11450.75111343</v>
      </c>
      <c r="AK5" s="1577">
        <v>11408.30600506</v>
      </c>
      <c r="AL5" s="1577">
        <v>11086.982508629999</v>
      </c>
      <c r="AM5" s="1577">
        <v>11091.524256320001</v>
      </c>
      <c r="AN5" s="1577">
        <v>10859.54273619</v>
      </c>
      <c r="AO5" s="1577">
        <v>10927.48027301</v>
      </c>
      <c r="AP5" s="1577">
        <v>10415.83919683</v>
      </c>
      <c r="AQ5" s="1577">
        <v>10192.80816008</v>
      </c>
      <c r="AR5" s="1577">
        <v>9361.1422593799998</v>
      </c>
      <c r="AS5" s="1577">
        <v>9826.8400938100003</v>
      </c>
      <c r="AT5" s="1577">
        <v>10073.589758530001</v>
      </c>
      <c r="AU5" s="1577">
        <v>9806.8217559900004</v>
      </c>
      <c r="AV5" s="1577">
        <v>9713.9569521400008</v>
      </c>
      <c r="AW5" s="1577">
        <v>9407.1533895899993</v>
      </c>
      <c r="AX5" s="1577">
        <v>9166.4078523200005</v>
      </c>
      <c r="AY5" s="1577">
        <v>9423.9782169700011</v>
      </c>
      <c r="AZ5" s="1577">
        <v>9673.3778150299986</v>
      </c>
      <c r="BA5" s="1577">
        <v>9548.3284712299992</v>
      </c>
      <c r="BB5" s="1577">
        <v>9515.1678391399983</v>
      </c>
      <c r="BC5" s="1577">
        <v>9438.9846605599996</v>
      </c>
      <c r="BD5" s="1577">
        <v>9668.9516985400005</v>
      </c>
      <c r="BE5" s="1577">
        <v>9628.0857852999998</v>
      </c>
      <c r="BF5" s="1577">
        <v>9682.6052572400004</v>
      </c>
      <c r="BG5" s="1577">
        <v>11894.207862830001</v>
      </c>
      <c r="BH5" s="1577">
        <v>12810.569558089999</v>
      </c>
      <c r="BI5" s="1577">
        <v>14072.53336646</v>
      </c>
      <c r="BJ5" s="1577">
        <v>14252.727087489999</v>
      </c>
      <c r="BK5" s="1577">
        <v>16386.981618220001</v>
      </c>
      <c r="BL5" s="1577">
        <v>16165.21224103</v>
      </c>
      <c r="BM5" s="1577">
        <v>17319.651827019999</v>
      </c>
      <c r="BN5" s="1577">
        <v>17128.454241530002</v>
      </c>
      <c r="BO5" s="1577">
        <v>16918.130501560001</v>
      </c>
      <c r="BP5" s="1577">
        <v>16754.418344040001</v>
      </c>
      <c r="BQ5" s="1577">
        <v>15887.87718121</v>
      </c>
      <c r="BR5" s="1577">
        <v>16309.029206019999</v>
      </c>
      <c r="BS5" s="1577">
        <v>16407.963294390003</v>
      </c>
      <c r="BT5" s="1577">
        <v>16761.993539340001</v>
      </c>
      <c r="BU5" s="1578">
        <v>15904.883853809999</v>
      </c>
      <c r="BV5" s="1578">
        <v>15865.742060820001</v>
      </c>
      <c r="BW5" s="1578">
        <v>16423.224682980002</v>
      </c>
      <c r="BX5" s="1578">
        <v>18464.04998295</v>
      </c>
      <c r="BY5" s="1578">
        <v>18301.903159670001</v>
      </c>
      <c r="BZ5" s="1578">
        <v>18612.095889780001</v>
      </c>
      <c r="CA5" s="1578">
        <v>18101.25427225</v>
      </c>
      <c r="CB5" s="1578">
        <v>21676.347765070001</v>
      </c>
      <c r="CC5" s="1578">
        <v>21780.851279999999</v>
      </c>
      <c r="CD5" s="1578">
        <v>21453.189424590004</v>
      </c>
      <c r="CE5" s="1578">
        <v>21711.820098050001</v>
      </c>
      <c r="CF5" s="1578">
        <v>22705.449347239999</v>
      </c>
      <c r="CG5" s="1578">
        <v>21477.49009426</v>
      </c>
      <c r="CH5" s="1578">
        <v>21012.220446519997</v>
      </c>
      <c r="CI5" s="1579">
        <v>21419.997627880002</v>
      </c>
      <c r="CJ5" s="1579">
        <v>22119.062824500001</v>
      </c>
      <c r="CK5" s="1579">
        <v>21845.375615180001</v>
      </c>
      <c r="CL5" s="1579">
        <v>22012.788021959997</v>
      </c>
      <c r="CM5" s="1579">
        <v>21882.890253439997</v>
      </c>
      <c r="CN5" s="1579">
        <v>21434.56102841</v>
      </c>
      <c r="CO5" s="1579">
        <v>21152.540818729998</v>
      </c>
      <c r="CP5" s="1579">
        <v>21234.920653519999</v>
      </c>
      <c r="CQ5" s="1579">
        <v>21715.520647429999</v>
      </c>
      <c r="CR5" s="1579">
        <v>21833.436775630002</v>
      </c>
      <c r="CS5" s="1579">
        <v>21494.353175069999</v>
      </c>
      <c r="CT5" s="1579">
        <v>21636.334058060002</v>
      </c>
      <c r="CU5" s="1580">
        <v>21480.658374660001</v>
      </c>
      <c r="CV5" s="1580">
        <v>21591.003861960002</v>
      </c>
      <c r="CW5" s="1580">
        <v>21954.76253923</v>
      </c>
      <c r="CX5" s="1580">
        <v>22450.718447179999</v>
      </c>
      <c r="CY5" s="1580">
        <v>22360.7943734</v>
      </c>
      <c r="CZ5" s="1580">
        <v>21649.390013760003</v>
      </c>
      <c r="DA5" s="1580">
        <v>20949.39389182</v>
      </c>
      <c r="DB5" s="1580">
        <v>20836.418601870002</v>
      </c>
      <c r="DC5" s="1580">
        <v>20514.21332726</v>
      </c>
      <c r="DD5" s="1580">
        <v>21059.21610238</v>
      </c>
      <c r="DE5" s="1580">
        <v>21082.430407520002</v>
      </c>
      <c r="DF5" s="1580">
        <v>21837.522978320001</v>
      </c>
      <c r="DG5" s="1580">
        <v>22291.661983980001</v>
      </c>
      <c r="DH5" s="1580">
        <v>22297.164918140003</v>
      </c>
      <c r="DI5" s="1580">
        <v>22257.754369369999</v>
      </c>
      <c r="DJ5" s="1580">
        <v>22282.704412880001</v>
      </c>
      <c r="DK5" s="1580">
        <v>22761.593563759998</v>
      </c>
      <c r="DL5" s="1580">
        <v>24434.745372279998</v>
      </c>
      <c r="DM5" s="1580">
        <v>24971.57812115</v>
      </c>
      <c r="DN5" s="1580">
        <v>26427.392238740002</v>
      </c>
      <c r="DO5" s="1580">
        <v>26167.127415210001</v>
      </c>
      <c r="DP5" s="1580">
        <v>26289.102667560001</v>
      </c>
      <c r="DQ5" s="1580">
        <v>25931.975850620001</v>
      </c>
      <c r="DR5" s="1580">
        <v>26882.355948129996</v>
      </c>
      <c r="DS5" s="1580">
        <v>27829.538352400003</v>
      </c>
      <c r="DT5" s="1580">
        <v>29260.612357899998</v>
      </c>
      <c r="DU5" s="1580">
        <v>30315.636037199998</v>
      </c>
      <c r="DV5" s="1580">
        <v>32610.167611289999</v>
      </c>
      <c r="DW5" s="1580">
        <v>32650.17150421</v>
      </c>
      <c r="DX5" s="1580">
        <v>33538.23095574</v>
      </c>
      <c r="DY5" s="1580">
        <v>36674.130878479999</v>
      </c>
      <c r="DZ5" s="1580">
        <v>36279.68782128</v>
      </c>
      <c r="EA5" s="1580">
        <v>35311.032204410003</v>
      </c>
      <c r="EB5" s="1580">
        <v>35138.173017779998</v>
      </c>
      <c r="EC5" s="1580">
        <v>33640.310472199999</v>
      </c>
      <c r="ED5" s="1580">
        <v>35052.853010980005</v>
      </c>
      <c r="EE5" s="1580">
        <v>34466.456406270001</v>
      </c>
      <c r="EF5" s="1580">
        <v>33379.591443370002</v>
      </c>
      <c r="EG5" s="1580">
        <v>32599.861505120003</v>
      </c>
      <c r="EH5" s="1580">
        <v>33947.656238100004</v>
      </c>
      <c r="EI5" s="1580">
        <v>36364.028186399999</v>
      </c>
      <c r="EJ5" s="1580">
        <v>35436.270913729997</v>
      </c>
      <c r="EK5" s="1580">
        <v>36868.025169300003</v>
      </c>
      <c r="EL5" s="1580">
        <v>44804.387695550002</v>
      </c>
      <c r="EM5" s="1580">
        <v>43317.69849278</v>
      </c>
    </row>
    <row r="6" spans="1:143" ht="16.5" customHeight="1" x14ac:dyDescent="0.3">
      <c r="A6" s="1581"/>
      <c r="B6" s="1581"/>
      <c r="C6" s="1582"/>
      <c r="D6" s="1582"/>
      <c r="E6" s="1582"/>
      <c r="F6" s="1582"/>
      <c r="G6" s="1582"/>
      <c r="H6" s="1582"/>
      <c r="I6" s="1582"/>
      <c r="J6" s="1582"/>
      <c r="K6" s="1582"/>
      <c r="L6" s="1582"/>
      <c r="M6" s="1582"/>
      <c r="N6" s="1582"/>
      <c r="O6" s="1582"/>
      <c r="P6" s="1582"/>
      <c r="Q6" s="1582"/>
      <c r="R6" s="1582"/>
      <c r="S6" s="1582"/>
      <c r="T6" s="1582"/>
      <c r="U6" s="1582"/>
      <c r="V6" s="1582"/>
      <c r="W6" s="1582"/>
      <c r="X6" s="1582"/>
      <c r="Y6" s="1582"/>
      <c r="Z6" s="1582"/>
      <c r="AA6" s="1582"/>
      <c r="AB6" s="1582"/>
      <c r="AC6" s="1582"/>
      <c r="AD6" s="1582"/>
      <c r="AE6" s="1582"/>
      <c r="AF6" s="1582"/>
      <c r="AG6" s="1582"/>
      <c r="AH6" s="1582"/>
      <c r="AI6" s="1582"/>
      <c r="AJ6" s="1582"/>
      <c r="AK6" s="1582"/>
      <c r="AL6" s="1582"/>
      <c r="AM6" s="1582"/>
      <c r="AN6" s="1582"/>
      <c r="AO6" s="1574"/>
      <c r="AP6" s="1574"/>
      <c r="AQ6" s="1574"/>
      <c r="AR6" s="1574"/>
      <c r="AS6" s="1574"/>
      <c r="AT6" s="1574"/>
      <c r="AU6" s="1574"/>
      <c r="AV6" s="1574"/>
      <c r="AW6" s="1574"/>
      <c r="AX6" s="1574"/>
      <c r="AY6" s="1574"/>
      <c r="AZ6" s="1574"/>
      <c r="BA6" s="1574"/>
      <c r="BB6" s="1574"/>
      <c r="BC6" s="1574"/>
      <c r="BD6" s="1574"/>
      <c r="BE6" s="1574"/>
      <c r="BF6" s="1574"/>
      <c r="BG6" s="1574"/>
      <c r="BH6" s="1574"/>
      <c r="BI6" s="1574"/>
      <c r="BJ6" s="1574"/>
      <c r="BK6" s="1574"/>
      <c r="BL6" s="1574"/>
      <c r="BM6" s="1574"/>
      <c r="BN6" s="1574"/>
      <c r="BO6" s="1574"/>
      <c r="BP6" s="1574"/>
      <c r="BQ6" s="1574"/>
      <c r="BR6" s="1574"/>
      <c r="BS6" s="1574"/>
      <c r="BT6" s="1574"/>
      <c r="BU6" s="1583"/>
      <c r="BV6" s="1583"/>
      <c r="BW6" s="1583"/>
      <c r="BX6" s="1583"/>
      <c r="BY6" s="1583"/>
      <c r="BZ6" s="1583"/>
      <c r="CA6" s="1583"/>
      <c r="CB6" s="1583"/>
      <c r="CC6" s="1583"/>
      <c r="CD6" s="1583"/>
      <c r="CE6" s="1583"/>
      <c r="CF6" s="1583"/>
      <c r="CG6" s="1583"/>
      <c r="CH6" s="1583"/>
      <c r="CI6" s="1575"/>
      <c r="CJ6" s="1575"/>
      <c r="CK6" s="1575"/>
      <c r="CL6" s="1575"/>
      <c r="CM6" s="1575"/>
      <c r="CN6" s="1575"/>
      <c r="CO6" s="1575"/>
      <c r="CP6" s="1575"/>
      <c r="CQ6" s="1575"/>
      <c r="CR6" s="1575"/>
      <c r="CS6" s="1575"/>
      <c r="CT6" s="1575"/>
      <c r="CU6" s="1584"/>
      <c r="CV6" s="1584"/>
      <c r="CW6" s="1584"/>
      <c r="CX6" s="1584"/>
      <c r="CY6" s="1584"/>
      <c r="CZ6" s="1584"/>
      <c r="DA6" s="1584"/>
      <c r="DB6" s="1584"/>
      <c r="DC6" s="1584"/>
      <c r="DD6" s="1584"/>
      <c r="DE6" s="1584"/>
      <c r="DF6" s="1584"/>
      <c r="DG6" s="1584"/>
      <c r="DH6" s="1584"/>
      <c r="DI6" s="1584"/>
      <c r="DJ6" s="1584"/>
      <c r="DK6" s="1584"/>
      <c r="DL6" s="1584"/>
      <c r="DM6" s="1584"/>
      <c r="DN6" s="1584"/>
      <c r="DO6" s="1584"/>
      <c r="DP6" s="1584"/>
      <c r="DQ6" s="1584"/>
      <c r="DR6" s="1584"/>
      <c r="DS6" s="1584"/>
      <c r="DT6" s="1584"/>
      <c r="DU6" s="1584"/>
      <c r="DV6" s="1584"/>
      <c r="DW6" s="1584"/>
      <c r="DX6" s="1584"/>
      <c r="DY6" s="1584"/>
      <c r="DZ6" s="1584"/>
      <c r="EA6" s="1584"/>
      <c r="EB6" s="1584"/>
      <c r="EC6" s="1584"/>
      <c r="ED6" s="1584"/>
      <c r="EE6" s="1584"/>
      <c r="EF6" s="1584"/>
      <c r="EG6" s="1584"/>
      <c r="EH6" s="1584"/>
      <c r="EI6" s="1584"/>
      <c r="EJ6" s="1584"/>
      <c r="EK6" s="1584"/>
      <c r="EL6" s="1584"/>
      <c r="EM6" s="1584"/>
    </row>
    <row r="7" spans="1:143" ht="16.5" customHeight="1" x14ac:dyDescent="0.3">
      <c r="A7" s="1576" t="s">
        <v>1447</v>
      </c>
      <c r="B7" s="1576" t="s">
        <v>1448</v>
      </c>
      <c r="C7" s="1577">
        <v>46479.690356609994</v>
      </c>
      <c r="D7" s="1577">
        <v>47338.646243449999</v>
      </c>
      <c r="E7" s="1577">
        <v>46874.403580339997</v>
      </c>
      <c r="F7" s="1577">
        <v>47113.568935839998</v>
      </c>
      <c r="G7" s="1577">
        <v>47970.326540830007</v>
      </c>
      <c r="H7" s="1577">
        <v>47749.636055729999</v>
      </c>
      <c r="I7" s="1577">
        <v>49042.936176709998</v>
      </c>
      <c r="J7" s="1577">
        <v>49332.633441409991</v>
      </c>
      <c r="K7" s="1577">
        <v>52450.741661199994</v>
      </c>
      <c r="L7" s="1577">
        <v>45739.848496799998</v>
      </c>
      <c r="M7" s="1577">
        <v>48100.089039729995</v>
      </c>
      <c r="N7" s="1577">
        <v>50558.082051600002</v>
      </c>
      <c r="O7" s="1577">
        <v>48153.005427600001</v>
      </c>
      <c r="P7" s="1577">
        <v>47983.890925710002</v>
      </c>
      <c r="Q7" s="1577">
        <v>50330.50895512999</v>
      </c>
      <c r="R7" s="1577">
        <v>49796.249027239995</v>
      </c>
      <c r="S7" s="1577">
        <v>48107.072336229998</v>
      </c>
      <c r="T7" s="1577">
        <v>50721.095615480001</v>
      </c>
      <c r="U7" s="1577">
        <v>49960.070493819992</v>
      </c>
      <c r="V7" s="1577">
        <v>49543.422391970002</v>
      </c>
      <c r="W7" s="1577">
        <v>47988.597888370001</v>
      </c>
      <c r="X7" s="1577">
        <v>50117.61087366</v>
      </c>
      <c r="Y7" s="1577">
        <v>46507.748853829995</v>
      </c>
      <c r="Z7" s="1577">
        <v>49690.326225489996</v>
      </c>
      <c r="AA7" s="1577">
        <v>48841.244741559989</v>
      </c>
      <c r="AB7" s="1577">
        <v>48768.139258179996</v>
      </c>
      <c r="AC7" s="1577">
        <v>48609.673783980004</v>
      </c>
      <c r="AD7" s="1577">
        <v>48048.578924560003</v>
      </c>
      <c r="AE7" s="1577">
        <v>47226.234658829999</v>
      </c>
      <c r="AF7" s="1577">
        <v>52892.181369340004</v>
      </c>
      <c r="AG7" s="1577">
        <v>51859.279100339991</v>
      </c>
      <c r="AH7" s="1577">
        <v>52260.86865371</v>
      </c>
      <c r="AI7" s="1577">
        <v>52486.355979999993</v>
      </c>
      <c r="AJ7" s="1577">
        <v>48261.316332099996</v>
      </c>
      <c r="AK7" s="1577">
        <v>50897.801944259998</v>
      </c>
      <c r="AL7" s="1577">
        <v>52230.276910590008</v>
      </c>
      <c r="AM7" s="1577">
        <v>54541.558988270008</v>
      </c>
      <c r="AN7" s="1577">
        <v>54460.441544789996</v>
      </c>
      <c r="AO7" s="1577">
        <v>57496.533880289993</v>
      </c>
      <c r="AP7" s="1577">
        <v>56956.475671139997</v>
      </c>
      <c r="AQ7" s="1577">
        <v>65309.752023239998</v>
      </c>
      <c r="AR7" s="1577">
        <v>65865.506923050008</v>
      </c>
      <c r="AS7" s="1577">
        <v>62442.457839729999</v>
      </c>
      <c r="AT7" s="1577">
        <v>60731.30969142</v>
      </c>
      <c r="AU7" s="1577">
        <v>62615.84372166</v>
      </c>
      <c r="AV7" s="1577">
        <v>62128.569978330001</v>
      </c>
      <c r="AW7" s="1577">
        <v>61212.090309649997</v>
      </c>
      <c r="AX7" s="1577">
        <v>65671.99359541999</v>
      </c>
      <c r="AY7" s="1577">
        <v>65001.572522259994</v>
      </c>
      <c r="AZ7" s="1577">
        <v>70325.203387729998</v>
      </c>
      <c r="BA7" s="1577">
        <v>72275.114166180007</v>
      </c>
      <c r="BB7" s="1577">
        <v>76699.570710229993</v>
      </c>
      <c r="BC7" s="1577">
        <v>79049.383966680005</v>
      </c>
      <c r="BD7" s="1577">
        <v>81250.858231420003</v>
      </c>
      <c r="BE7" s="1577">
        <v>82778.097596120002</v>
      </c>
      <c r="BF7" s="1577">
        <v>84787.815114509984</v>
      </c>
      <c r="BG7" s="1577">
        <v>82891.982579819989</v>
      </c>
      <c r="BH7" s="1577">
        <v>78762.170079570002</v>
      </c>
      <c r="BI7" s="1577">
        <v>75612.590637820002</v>
      </c>
      <c r="BJ7" s="1577">
        <v>77385.975843499997</v>
      </c>
      <c r="BK7" s="1577">
        <v>72629.630849979992</v>
      </c>
      <c r="BL7" s="1577">
        <v>62925.917202170014</v>
      </c>
      <c r="BM7" s="1577">
        <v>58480.387652580008</v>
      </c>
      <c r="BN7" s="1577">
        <v>44771.752081619998</v>
      </c>
      <c r="BO7" s="1577">
        <v>42563.058551499998</v>
      </c>
      <c r="BP7" s="1577">
        <v>38073.754578460001</v>
      </c>
      <c r="BQ7" s="1577">
        <v>42262.772240890001</v>
      </c>
      <c r="BR7" s="1577">
        <v>42864.375778319998</v>
      </c>
      <c r="BS7" s="1577">
        <v>40193.047211420009</v>
      </c>
      <c r="BT7" s="1577">
        <v>42993.967329619998</v>
      </c>
      <c r="BU7" s="1578">
        <v>45744.060463390007</v>
      </c>
      <c r="BV7" s="1578">
        <v>37567.587296919999</v>
      </c>
      <c r="BW7" s="1578">
        <v>43972.961755199998</v>
      </c>
      <c r="BX7" s="1578">
        <v>51730.241857550005</v>
      </c>
      <c r="BY7" s="1578">
        <v>53072.297125359997</v>
      </c>
      <c r="BZ7" s="1578">
        <v>50480.164341039999</v>
      </c>
      <c r="CA7" s="1578">
        <v>50099.544604170005</v>
      </c>
      <c r="CB7" s="1578">
        <v>53155.741105980007</v>
      </c>
      <c r="CC7" s="1578">
        <v>49591.107950810008</v>
      </c>
      <c r="CD7" s="1578">
        <v>25953.331185359995</v>
      </c>
      <c r="CE7" s="1578">
        <v>30204.438892050002</v>
      </c>
      <c r="CF7" s="1578">
        <v>25868.119061399993</v>
      </c>
      <c r="CG7" s="1578">
        <v>25486.071672620001</v>
      </c>
      <c r="CH7" s="1578">
        <v>29336.382384560005</v>
      </c>
      <c r="CI7" s="1579">
        <v>25846.664867020001</v>
      </c>
      <c r="CJ7" s="1579">
        <v>25910.323146860002</v>
      </c>
      <c r="CK7" s="1579">
        <v>26968.741297550001</v>
      </c>
      <c r="CL7" s="1579">
        <v>23904.167225090001</v>
      </c>
      <c r="CM7" s="1579">
        <v>19616.047523459994</v>
      </c>
      <c r="CN7" s="1579">
        <v>36110.476421989995</v>
      </c>
      <c r="CO7" s="1579">
        <v>41214.656960429995</v>
      </c>
      <c r="CP7" s="1579">
        <v>44638.545298670004</v>
      </c>
      <c r="CQ7" s="1579">
        <v>57951.403502900001</v>
      </c>
      <c r="CR7" s="1579">
        <v>20768.521938509999</v>
      </c>
      <c r="CS7" s="1579">
        <v>16200.300409190006</v>
      </c>
      <c r="CT7" s="1579">
        <v>40167.848764919996</v>
      </c>
      <c r="CU7" s="1580">
        <v>36930.029730510003</v>
      </c>
      <c r="CV7" s="1580">
        <v>20686.36145344</v>
      </c>
      <c r="CW7" s="1580">
        <v>33015.00342624</v>
      </c>
      <c r="CX7" s="1580">
        <v>28417.151371289994</v>
      </c>
      <c r="CY7" s="1580">
        <v>60987.560173774793</v>
      </c>
      <c r="CZ7" s="1580">
        <v>28044.83359966358</v>
      </c>
      <c r="DA7" s="1580">
        <v>19813.168259204609</v>
      </c>
      <c r="DB7" s="1580">
        <v>29157.11884578285</v>
      </c>
      <c r="DC7" s="1580">
        <v>24877.388861775155</v>
      </c>
      <c r="DD7" s="1580">
        <v>19988.313144882686</v>
      </c>
      <c r="DE7" s="1580">
        <v>23214.67012390948</v>
      </c>
      <c r="DF7" s="1580">
        <v>21190.230214677082</v>
      </c>
      <c r="DG7" s="1580">
        <v>22774.497088783308</v>
      </c>
      <c r="DH7" s="1580">
        <v>28874.779825214086</v>
      </c>
      <c r="DI7" s="1580">
        <v>27493.712243670649</v>
      </c>
      <c r="DJ7" s="1580">
        <v>29437.909027118338</v>
      </c>
      <c r="DK7" s="1580">
        <v>30662.416134091807</v>
      </c>
      <c r="DL7" s="1580">
        <v>49800.130808240727</v>
      </c>
      <c r="DM7" s="1580">
        <v>52811.841383703795</v>
      </c>
      <c r="DN7" s="1580">
        <v>49739.377359282786</v>
      </c>
      <c r="DO7" s="1580">
        <v>41395.074238387409</v>
      </c>
      <c r="DP7" s="1580">
        <v>39898.825465700429</v>
      </c>
      <c r="DQ7" s="1580">
        <v>48918.123072998205</v>
      </c>
      <c r="DR7" s="1580">
        <v>48045.728677939223</v>
      </c>
      <c r="DS7" s="1580">
        <v>54424.652535682711</v>
      </c>
      <c r="DT7" s="1580">
        <v>43010.871918997364</v>
      </c>
      <c r="DU7" s="1580">
        <v>57479.869647484345</v>
      </c>
      <c r="DV7" s="1580">
        <v>64506.380932019783</v>
      </c>
      <c r="DW7" s="1580">
        <v>39666.267443362951</v>
      </c>
      <c r="DX7" s="1580">
        <v>47309.352880735605</v>
      </c>
      <c r="DY7" s="1580">
        <v>50404.630621719582</v>
      </c>
      <c r="DZ7" s="1580">
        <v>52437.545989580431</v>
      </c>
      <c r="EA7" s="1580">
        <v>53343.96080799558</v>
      </c>
      <c r="EB7" s="1580">
        <v>39560.312985339311</v>
      </c>
      <c r="EC7" s="1580">
        <v>39455.049457039568</v>
      </c>
      <c r="ED7" s="1580">
        <v>48487.544591903992</v>
      </c>
      <c r="EE7" s="1580">
        <v>65472.353418301333</v>
      </c>
      <c r="EF7" s="1580">
        <v>52928.063137635319</v>
      </c>
      <c r="EG7" s="1580">
        <v>53464.033682963825</v>
      </c>
      <c r="EH7" s="1580">
        <v>63068.920930666965</v>
      </c>
      <c r="EI7" s="1580">
        <v>65172.687273433192</v>
      </c>
      <c r="EJ7" s="1580">
        <v>68732.469938451119</v>
      </c>
      <c r="EK7" s="1580">
        <v>67571.892493192427</v>
      </c>
      <c r="EL7" s="1580">
        <v>69541.940528642561</v>
      </c>
      <c r="EM7" s="1580">
        <v>82834.296188592401</v>
      </c>
    </row>
    <row r="8" spans="1:143" ht="16.5" customHeight="1" x14ac:dyDescent="0.3">
      <c r="A8" s="1581" t="s">
        <v>1449</v>
      </c>
      <c r="B8" s="1581" t="s">
        <v>1450</v>
      </c>
      <c r="C8" s="1585">
        <v>3.3162413999999996</v>
      </c>
      <c r="D8" s="1585">
        <v>3.44382162</v>
      </c>
      <c r="E8" s="1585">
        <v>0.52834817000000001</v>
      </c>
      <c r="F8" s="1585">
        <v>0.96362187999999993</v>
      </c>
      <c r="G8" s="1585">
        <v>1.61711374</v>
      </c>
      <c r="H8" s="1585">
        <v>1.58589907</v>
      </c>
      <c r="I8" s="1585">
        <v>1.69840021</v>
      </c>
      <c r="J8" s="1585">
        <v>2.0199524499999999</v>
      </c>
      <c r="K8" s="1585">
        <v>2.4689764999999997</v>
      </c>
      <c r="L8" s="1585">
        <v>2.6983453900000001</v>
      </c>
      <c r="M8" s="1585">
        <v>2.8881806699999997</v>
      </c>
      <c r="N8" s="1585">
        <v>3.0182872999999999</v>
      </c>
      <c r="O8" s="1585">
        <v>4.36494933</v>
      </c>
      <c r="P8" s="1585">
        <v>4.5159973499999992</v>
      </c>
      <c r="Q8" s="1585">
        <v>4.5201716999999997</v>
      </c>
      <c r="R8" s="1585">
        <v>4.6542414299999999</v>
      </c>
      <c r="S8" s="1585">
        <v>4.8596830799999999</v>
      </c>
      <c r="T8" s="1585">
        <v>2.1044306499999998</v>
      </c>
      <c r="U8" s="1585">
        <v>2.3229332400000002</v>
      </c>
      <c r="V8" s="1585">
        <v>1.10551946</v>
      </c>
      <c r="W8" s="1585">
        <v>1.2081790400000001</v>
      </c>
      <c r="X8" s="1585">
        <v>1.4917216399999997</v>
      </c>
      <c r="Y8" s="1585">
        <v>7.7478409999999998E-2</v>
      </c>
      <c r="Z8" s="1585">
        <v>0.20579432999999997</v>
      </c>
      <c r="AA8" s="1585">
        <v>2.08527073</v>
      </c>
      <c r="AB8" s="1585">
        <v>2.1227347000000001</v>
      </c>
      <c r="AC8" s="1585">
        <v>0.16106642000000002</v>
      </c>
      <c r="AD8" s="1585">
        <v>0.40776766999999997</v>
      </c>
      <c r="AE8" s="1585">
        <v>0.53828650999999994</v>
      </c>
      <c r="AF8" s="1585">
        <v>6.8709489999999998E-2</v>
      </c>
      <c r="AG8" s="1585">
        <v>0.28507784000000003</v>
      </c>
      <c r="AH8" s="1585">
        <v>0.38971388000000001</v>
      </c>
      <c r="AI8" s="1585">
        <v>0.61654191999999997</v>
      </c>
      <c r="AJ8" s="1585">
        <v>0.71829385999999995</v>
      </c>
      <c r="AK8" s="1585">
        <v>0.82500887999999994</v>
      </c>
      <c r="AL8" s="1585">
        <v>0.15974335999999997</v>
      </c>
      <c r="AM8" s="1585">
        <v>3.2131500000000001E-3</v>
      </c>
      <c r="AN8" s="1585">
        <v>0.21171297</v>
      </c>
      <c r="AO8" s="1585">
        <v>0.53191798000000001</v>
      </c>
      <c r="AP8" s="1585">
        <v>1.04820629</v>
      </c>
      <c r="AQ8" s="1585">
        <v>0.79720856000000007</v>
      </c>
      <c r="AR8" s="1585">
        <v>0.45030021999999997</v>
      </c>
      <c r="AS8" s="1585">
        <v>1.6454917600000001</v>
      </c>
      <c r="AT8" s="1585">
        <v>2.5353343500000003</v>
      </c>
      <c r="AU8" s="1585">
        <v>1.83243321</v>
      </c>
      <c r="AV8" s="1585">
        <v>3.2758696</v>
      </c>
      <c r="AW8" s="1585">
        <v>0.55512423</v>
      </c>
      <c r="AX8" s="1585">
        <v>1.47342814</v>
      </c>
      <c r="AY8" s="1585">
        <v>3.9064475099999996</v>
      </c>
      <c r="AZ8" s="1585">
        <v>4.9109224100000004</v>
      </c>
      <c r="BA8" s="1585">
        <v>5.9536671800000001</v>
      </c>
      <c r="BB8" s="1585">
        <v>0.9437263199999999</v>
      </c>
      <c r="BC8" s="1585">
        <v>1.9592846000000002</v>
      </c>
      <c r="BD8" s="1585">
        <v>3.2790184999999998</v>
      </c>
      <c r="BE8" s="1585">
        <v>1.0305465700000001</v>
      </c>
      <c r="BF8" s="1585">
        <v>2.1129708599999999</v>
      </c>
      <c r="BG8" s="1585">
        <v>0.99579791000000006</v>
      </c>
      <c r="BH8" s="1585">
        <v>2.09559498</v>
      </c>
      <c r="BI8" s="1585">
        <v>3.1292195699999996</v>
      </c>
      <c r="BJ8" s="1585">
        <v>0.80075947999999997</v>
      </c>
      <c r="BK8" s="1585">
        <v>3.9181357400000003</v>
      </c>
      <c r="BL8" s="1585">
        <v>1.15771402</v>
      </c>
      <c r="BM8" s="1585">
        <v>2.0793943700000002</v>
      </c>
      <c r="BN8" s="1585">
        <v>4.09080391</v>
      </c>
      <c r="BO8" s="1585">
        <v>5.0792759500000004</v>
      </c>
      <c r="BP8" s="1585">
        <v>0.53215592</v>
      </c>
      <c r="BQ8" s="1585">
        <v>1.6222477900000001</v>
      </c>
      <c r="BR8" s="1585">
        <v>3.7986197900000001</v>
      </c>
      <c r="BS8" s="1585">
        <v>0.56844960999999994</v>
      </c>
      <c r="BT8" s="1585">
        <v>2.1422187099999999</v>
      </c>
      <c r="BU8" s="1586">
        <v>3.5085658900000003</v>
      </c>
      <c r="BV8" s="1586">
        <v>0.84997544999999997</v>
      </c>
      <c r="BW8" s="1586">
        <v>5.5799382199999998</v>
      </c>
      <c r="BX8" s="1586">
        <v>6.6585110700000003</v>
      </c>
      <c r="BY8" s="1586">
        <v>8.1286054300000004</v>
      </c>
      <c r="BZ8" s="1586">
        <v>2.8538536699999999</v>
      </c>
      <c r="CA8" s="1586">
        <v>4.2383198000000002</v>
      </c>
      <c r="CB8" s="1586">
        <v>5.5956662899999996</v>
      </c>
      <c r="CC8" s="1586">
        <v>6.6103161100000003</v>
      </c>
      <c r="CD8" s="1586">
        <v>7.9118339200000003</v>
      </c>
      <c r="CE8" s="1586">
        <v>6.6625417999999996</v>
      </c>
      <c r="CF8" s="1586">
        <v>8.2792623699999996</v>
      </c>
      <c r="CG8" s="1586">
        <v>0.72698711999999999</v>
      </c>
      <c r="CH8" s="1586">
        <v>1.7118209199999999</v>
      </c>
      <c r="CI8" s="1587">
        <v>7.3309523399999996</v>
      </c>
      <c r="CJ8" s="1587">
        <v>8.2244865699999998</v>
      </c>
      <c r="CK8" s="1587">
        <v>9.7199616199999994</v>
      </c>
      <c r="CL8" s="1587">
        <v>10.654790650000001</v>
      </c>
      <c r="CM8" s="1587">
        <v>11.931114039999999</v>
      </c>
      <c r="CN8" s="1587">
        <v>13.2000545</v>
      </c>
      <c r="CO8" s="1587">
        <v>13.90434366</v>
      </c>
      <c r="CP8" s="1587">
        <v>14.580464210000001</v>
      </c>
      <c r="CQ8" s="1587">
        <v>16.02229247</v>
      </c>
      <c r="CR8" s="1587">
        <v>17.22606832</v>
      </c>
      <c r="CS8" s="1587">
        <v>17.917645370000002</v>
      </c>
      <c r="CT8" s="1587">
        <v>18.761190350000003</v>
      </c>
      <c r="CU8" s="1588">
        <v>23.155243179999999</v>
      </c>
      <c r="CV8" s="1588">
        <v>24.677085160000001</v>
      </c>
      <c r="CW8" s="1588">
        <v>26.284842210000001</v>
      </c>
      <c r="CX8" s="1588">
        <v>28.126177819999999</v>
      </c>
      <c r="CY8" s="1588">
        <v>19.17165039</v>
      </c>
      <c r="CZ8" s="1588">
        <v>20.428884489999998</v>
      </c>
      <c r="DA8" s="1588">
        <v>21.312925530000001</v>
      </c>
      <c r="DB8" s="1588">
        <v>22.417444270000001</v>
      </c>
      <c r="DC8" s="1588">
        <v>23.23131566</v>
      </c>
      <c r="DD8" s="1588">
        <v>3.7692603</v>
      </c>
      <c r="DE8" s="1588">
        <v>4.4197067699999995</v>
      </c>
      <c r="DF8" s="1588">
        <v>5.2128988099999995</v>
      </c>
      <c r="DG8" s="1588">
        <v>11.12005241</v>
      </c>
      <c r="DH8" s="1588">
        <v>12.727241710000001</v>
      </c>
      <c r="DI8" s="1588">
        <v>14.307861039999999</v>
      </c>
      <c r="DJ8" s="1588">
        <v>15.543937140000001</v>
      </c>
      <c r="DK8" s="1588">
        <v>5.7532942699999996</v>
      </c>
      <c r="DL8" s="1588">
        <v>6.49962076</v>
      </c>
      <c r="DM8" s="1588">
        <v>7.8449877800000003</v>
      </c>
      <c r="DN8" s="1588">
        <v>9.4197354400000002</v>
      </c>
      <c r="DO8" s="1588">
        <v>10.903498369999999</v>
      </c>
      <c r="DP8" s="1588">
        <v>12.328909939999999</v>
      </c>
      <c r="DQ8" s="1588">
        <v>6.5975193799999996</v>
      </c>
      <c r="DR8" s="1588">
        <v>7.1667985999999999</v>
      </c>
      <c r="DS8" s="1588">
        <v>15.75958484</v>
      </c>
      <c r="DT8" s="1588">
        <v>16.97671811</v>
      </c>
      <c r="DU8" s="1588">
        <v>7.3655315999999997</v>
      </c>
      <c r="DV8" s="1588">
        <v>7.5035066100000005</v>
      </c>
      <c r="DW8" s="1588">
        <v>7.5346126399999998</v>
      </c>
      <c r="DX8" s="1588">
        <v>8.1824657300000005</v>
      </c>
      <c r="DY8" s="1588">
        <v>9.046703599999999</v>
      </c>
      <c r="DZ8" s="1588">
        <v>9.3908576099999994</v>
      </c>
      <c r="EA8" s="1588">
        <v>9.9991276400000011</v>
      </c>
      <c r="EB8" s="1588">
        <v>10.37393906</v>
      </c>
      <c r="EC8" s="1588">
        <v>10.632759460000001</v>
      </c>
      <c r="ED8" s="1588">
        <v>11.301359470000001</v>
      </c>
      <c r="EE8" s="1588">
        <v>17.81347835</v>
      </c>
      <c r="EF8" s="1588">
        <v>18.28006354</v>
      </c>
      <c r="EG8" s="1588">
        <v>18.696578300000002</v>
      </c>
      <c r="EH8" s="1588">
        <v>7.7827115199999994</v>
      </c>
      <c r="EI8" s="1588">
        <v>8.008532240000001</v>
      </c>
      <c r="EJ8" s="1588">
        <v>8.3866510999999999</v>
      </c>
      <c r="EK8" s="1588">
        <v>8.6753242499999992</v>
      </c>
      <c r="EL8" s="1588">
        <v>8.7889614900000002</v>
      </c>
      <c r="EM8" s="1588">
        <v>0.97288589000000003</v>
      </c>
    </row>
    <row r="9" spans="1:143" ht="16.5" customHeight="1" x14ac:dyDescent="0.3">
      <c r="A9" s="1581" t="s">
        <v>1451</v>
      </c>
      <c r="B9" s="1581" t="s">
        <v>1452</v>
      </c>
      <c r="C9" s="1585">
        <v>8132.1138869999995</v>
      </c>
      <c r="D9" s="1585">
        <v>16165.038531259999</v>
      </c>
      <c r="E9" s="1585">
        <v>16415.657714739998</v>
      </c>
      <c r="F9" s="1585">
        <v>16282.483959679997</v>
      </c>
      <c r="G9" s="1585">
        <v>16384.195707950003</v>
      </c>
      <c r="H9" s="1585">
        <v>13563.80866162</v>
      </c>
      <c r="I9" s="1585">
        <v>13263.44750547</v>
      </c>
      <c r="J9" s="1585">
        <v>17475.175109269996</v>
      </c>
      <c r="K9" s="1585">
        <v>20950.598344339996</v>
      </c>
      <c r="L9" s="1585">
        <v>15807.355569879999</v>
      </c>
      <c r="M9" s="1585">
        <v>14252.397320960001</v>
      </c>
      <c r="N9" s="1585">
        <v>12194.92374333</v>
      </c>
      <c r="O9" s="1585">
        <v>10752.475926719999</v>
      </c>
      <c r="P9" s="1585">
        <v>10561.82350036</v>
      </c>
      <c r="Q9" s="1585">
        <v>14281.521187839999</v>
      </c>
      <c r="R9" s="1585">
        <v>10431.49251593</v>
      </c>
      <c r="S9" s="1585">
        <v>6307.5945568500001</v>
      </c>
      <c r="T9" s="1585">
        <v>11907.53680729</v>
      </c>
      <c r="U9" s="1585">
        <v>11472.13786741</v>
      </c>
      <c r="V9" s="1585">
        <v>13012.974477869999</v>
      </c>
      <c r="W9" s="1585">
        <v>13957.589320569999</v>
      </c>
      <c r="X9" s="1585">
        <v>15123.004838939998</v>
      </c>
      <c r="Y9" s="1585">
        <v>16412.485419919998</v>
      </c>
      <c r="Z9" s="1585">
        <v>19677.189963389999</v>
      </c>
      <c r="AA9" s="1585">
        <v>18166.427285889997</v>
      </c>
      <c r="AB9" s="1585">
        <v>18111.28020479</v>
      </c>
      <c r="AC9" s="1585">
        <v>21015.324634590001</v>
      </c>
      <c r="AD9" s="1585">
        <v>20102.940633890001</v>
      </c>
      <c r="AE9" s="1585">
        <v>19875.265104490001</v>
      </c>
      <c r="AF9" s="1585">
        <v>23742.215005490001</v>
      </c>
      <c r="AG9" s="1585">
        <v>22304.135166609998</v>
      </c>
      <c r="AH9" s="1585">
        <v>30492.67854257</v>
      </c>
      <c r="AI9" s="1585">
        <v>32579.410856299997</v>
      </c>
      <c r="AJ9" s="1585">
        <v>28249.655219799995</v>
      </c>
      <c r="AK9" s="1585">
        <v>30932.623094929997</v>
      </c>
      <c r="AL9" s="1585">
        <v>32390.31187293</v>
      </c>
      <c r="AM9" s="1585">
        <v>34749.097609590011</v>
      </c>
      <c r="AN9" s="1585">
        <v>35733.678906399997</v>
      </c>
      <c r="AO9" s="1585">
        <v>36617.823103210001</v>
      </c>
      <c r="AP9" s="1585">
        <v>36066.585837840001</v>
      </c>
      <c r="AQ9" s="1585">
        <v>27945.119753409999</v>
      </c>
      <c r="AR9" s="1585">
        <v>24850.079792949997</v>
      </c>
      <c r="AS9" s="1585">
        <v>22944.954486690003</v>
      </c>
      <c r="AT9" s="1585">
        <v>21854.622997580005</v>
      </c>
      <c r="AU9" s="1585">
        <v>22909.898303969996</v>
      </c>
      <c r="AV9" s="1585">
        <v>22624.069642890001</v>
      </c>
      <c r="AW9" s="1585">
        <v>20028.013601069993</v>
      </c>
      <c r="AX9" s="1585">
        <v>21748.553830939989</v>
      </c>
      <c r="AY9" s="1585">
        <v>21483.132138889992</v>
      </c>
      <c r="AZ9" s="1585">
        <v>22702.178274540005</v>
      </c>
      <c r="BA9" s="1585">
        <v>24034.491288860005</v>
      </c>
      <c r="BB9" s="1585">
        <v>28635.434102369993</v>
      </c>
      <c r="BC9" s="1585">
        <v>25048.548394419995</v>
      </c>
      <c r="BD9" s="1585">
        <v>27113.099582539995</v>
      </c>
      <c r="BE9" s="1585">
        <v>29028.218064130004</v>
      </c>
      <c r="BF9" s="1585">
        <v>30285.358766379984</v>
      </c>
      <c r="BG9" s="1585">
        <v>27084.338610829989</v>
      </c>
      <c r="BH9" s="1585">
        <v>24302.270313610003</v>
      </c>
      <c r="BI9" s="1585">
        <v>21740.981760110004</v>
      </c>
      <c r="BJ9" s="1585">
        <v>34391.150536819987</v>
      </c>
      <c r="BK9" s="1585">
        <v>33755.574954980002</v>
      </c>
      <c r="BL9" s="1585">
        <v>34163.156522330013</v>
      </c>
      <c r="BM9" s="1585">
        <v>28736.155734330005</v>
      </c>
      <c r="BN9" s="1585">
        <v>24589.990091500003</v>
      </c>
      <c r="BO9" s="1585">
        <v>31729.384710990002</v>
      </c>
      <c r="BP9" s="1585">
        <v>33983.370749590002</v>
      </c>
      <c r="BQ9" s="1585">
        <v>38243.675957359999</v>
      </c>
      <c r="BR9" s="1585">
        <v>38967.190348329998</v>
      </c>
      <c r="BS9" s="1585">
        <v>36352.212677100011</v>
      </c>
      <c r="BT9" s="1585">
        <v>39021.144219899994</v>
      </c>
      <c r="BU9" s="1586">
        <v>41590.668968020007</v>
      </c>
      <c r="BV9" s="1586">
        <v>33597.301729699997</v>
      </c>
      <c r="BW9" s="1586">
        <v>43654.056733619997</v>
      </c>
      <c r="BX9" s="1586">
        <v>51279.254434360002</v>
      </c>
      <c r="BY9" s="1586">
        <v>52465.045530859999</v>
      </c>
      <c r="BZ9" s="1586">
        <v>49980.480649470002</v>
      </c>
      <c r="CA9" s="1586">
        <v>49472.729484989999</v>
      </c>
      <c r="CB9" s="1586">
        <v>52727.821885630008</v>
      </c>
      <c r="CC9" s="1586">
        <v>49087.200803900007</v>
      </c>
      <c r="CD9" s="1586">
        <v>25395.106188259997</v>
      </c>
      <c r="CE9" s="1586">
        <v>29680.779072550002</v>
      </c>
      <c r="CF9" s="1586">
        <v>25239.583883979994</v>
      </c>
      <c r="CG9" s="1586">
        <v>24858.617003920001</v>
      </c>
      <c r="CH9" s="1586">
        <v>28864.868365970004</v>
      </c>
      <c r="CI9" s="1587">
        <v>25291.837129260002</v>
      </c>
      <c r="CJ9" s="1587">
        <v>25281.70785558</v>
      </c>
      <c r="CK9" s="1587">
        <v>26355.964568439998</v>
      </c>
      <c r="CL9" s="1587">
        <v>23109.980251009998</v>
      </c>
      <c r="CM9" s="1587">
        <v>18864.081702899995</v>
      </c>
      <c r="CN9" s="1587">
        <v>35701.326989199995</v>
      </c>
      <c r="CO9" s="1587">
        <v>40731.4329488</v>
      </c>
      <c r="CP9" s="1587">
        <v>44131.742626210005</v>
      </c>
      <c r="CQ9" s="1587">
        <v>57433.15640955</v>
      </c>
      <c r="CR9" s="1587">
        <v>20169.573831329999</v>
      </c>
      <c r="CS9" s="1587">
        <v>15729.065767740005</v>
      </c>
      <c r="CT9" s="1587">
        <v>39786.488546229994</v>
      </c>
      <c r="CU9" s="1588">
        <v>36474.863029120002</v>
      </c>
      <c r="CV9" s="1588">
        <v>20213.366966549998</v>
      </c>
      <c r="CW9" s="1588">
        <v>32529.241478899999</v>
      </c>
      <c r="CX9" s="1588">
        <v>27869.925041409995</v>
      </c>
      <c r="CY9" s="1588">
        <v>60631.046591414794</v>
      </c>
      <c r="CZ9" s="1588">
        <v>27930.195568903579</v>
      </c>
      <c r="DA9" s="1588">
        <v>19768.093257024608</v>
      </c>
      <c r="DB9" s="1588">
        <v>29123.802587732851</v>
      </c>
      <c r="DC9" s="1588">
        <v>24845.162000415155</v>
      </c>
      <c r="DD9" s="1588">
        <v>19973.602906422686</v>
      </c>
      <c r="DE9" s="1588">
        <v>23207.873647799479</v>
      </c>
      <c r="DF9" s="1588">
        <v>21182.583298007081</v>
      </c>
      <c r="DG9" s="1588">
        <v>22762.33693057331</v>
      </c>
      <c r="DH9" s="1588">
        <v>28860.480685134087</v>
      </c>
      <c r="DI9" s="1588">
        <v>27477.191810470649</v>
      </c>
      <c r="DJ9" s="1588">
        <v>29419.556343968339</v>
      </c>
      <c r="DK9" s="1588">
        <v>30535.296875871805</v>
      </c>
      <c r="DL9" s="1588">
        <v>49670.98249562073</v>
      </c>
      <c r="DM9" s="1588">
        <v>52715.101461643797</v>
      </c>
      <c r="DN9" s="1588">
        <v>49635.78075610278</v>
      </c>
      <c r="DO9" s="1588">
        <v>41273.459821657416</v>
      </c>
      <c r="DP9" s="1588">
        <v>39885.643868860432</v>
      </c>
      <c r="DQ9" s="1588">
        <v>48910.667285918207</v>
      </c>
      <c r="DR9" s="1588">
        <v>40707.805125279221</v>
      </c>
      <c r="DS9" s="1588">
        <v>50716.846758362713</v>
      </c>
      <c r="DT9" s="1588">
        <v>35462.875046727364</v>
      </c>
      <c r="DU9" s="1588">
        <v>49568.419167934342</v>
      </c>
      <c r="DV9" s="1588">
        <v>60455.650988119778</v>
      </c>
      <c r="DW9" s="1588">
        <v>39657.850815842947</v>
      </c>
      <c r="DX9" s="1588">
        <v>47300.614834775603</v>
      </c>
      <c r="DY9" s="1588">
        <v>50395.583918119584</v>
      </c>
      <c r="DZ9" s="1588">
        <v>52428.15513197043</v>
      </c>
      <c r="EA9" s="1588">
        <v>53333.961680355576</v>
      </c>
      <c r="EB9" s="1588">
        <v>39549.939046279309</v>
      </c>
      <c r="EC9" s="1588">
        <v>39444.416697579567</v>
      </c>
      <c r="ED9" s="1588">
        <v>48476.24323243399</v>
      </c>
      <c r="EE9" s="1588">
        <v>65454.539939951334</v>
      </c>
      <c r="EF9" s="1588">
        <v>52909.783074095321</v>
      </c>
      <c r="EG9" s="1588">
        <v>53445.337104663828</v>
      </c>
      <c r="EH9" s="1588">
        <v>63061.138219146967</v>
      </c>
      <c r="EI9" s="1588">
        <v>65164.678741193195</v>
      </c>
      <c r="EJ9" s="1588">
        <v>68724.083287351124</v>
      </c>
      <c r="EK9" s="1588">
        <v>67563.217168942429</v>
      </c>
      <c r="EL9" s="1588">
        <v>69533.151567152556</v>
      </c>
      <c r="EM9" s="1588">
        <v>82833.323302702396</v>
      </c>
    </row>
    <row r="10" spans="1:143" ht="16.5" customHeight="1" x14ac:dyDescent="0.3">
      <c r="A10" s="1581" t="s">
        <v>1453</v>
      </c>
      <c r="B10" s="1581" t="s">
        <v>1454</v>
      </c>
      <c r="C10" s="1585">
        <v>38344.260228209998</v>
      </c>
      <c r="D10" s="1585">
        <v>31170.163890569998</v>
      </c>
      <c r="E10" s="1585">
        <v>30458.217517429999</v>
      </c>
      <c r="F10" s="1585">
        <v>30830.121354279996</v>
      </c>
      <c r="G10" s="1585">
        <v>31584.513719139999</v>
      </c>
      <c r="H10" s="1585">
        <v>34184.241495039998</v>
      </c>
      <c r="I10" s="1585">
        <v>35777.790271029997</v>
      </c>
      <c r="J10" s="1585">
        <v>31855.438379689997</v>
      </c>
      <c r="K10" s="1585">
        <v>31497.674340359998</v>
      </c>
      <c r="L10" s="1585">
        <v>29929.794581529997</v>
      </c>
      <c r="M10" s="1585">
        <v>33844.803538099994</v>
      </c>
      <c r="N10" s="1585">
        <v>38360.14002097</v>
      </c>
      <c r="O10" s="1585">
        <v>37396.164551549999</v>
      </c>
      <c r="P10" s="1585">
        <v>37417.551427999999</v>
      </c>
      <c r="Q10" s="1585">
        <v>36044.467595589995</v>
      </c>
      <c r="R10" s="1585">
        <v>39360.102269879993</v>
      </c>
      <c r="S10" s="1585">
        <v>41794.618096300001</v>
      </c>
      <c r="T10" s="1585">
        <v>38811.454377540002</v>
      </c>
      <c r="U10" s="1585">
        <v>38485.609693169994</v>
      </c>
      <c r="V10" s="1585">
        <v>36529.34239464</v>
      </c>
      <c r="W10" s="1585">
        <v>34029.800388759999</v>
      </c>
      <c r="X10" s="1585">
        <v>34993.114313079997</v>
      </c>
      <c r="Y10" s="1585">
        <v>30095.185955499997</v>
      </c>
      <c r="Z10" s="1585">
        <v>30012.930467769998</v>
      </c>
      <c r="AA10" s="1585">
        <v>30672.732184939996</v>
      </c>
      <c r="AB10" s="1585">
        <v>30654.736318689997</v>
      </c>
      <c r="AC10" s="1585">
        <v>27594.188082969999</v>
      </c>
      <c r="AD10" s="1585">
        <v>27945.230522999998</v>
      </c>
      <c r="AE10" s="1585">
        <v>27350.431267830001</v>
      </c>
      <c r="AF10" s="1585">
        <v>29149.89765436</v>
      </c>
      <c r="AG10" s="1585">
        <v>29554.858855889997</v>
      </c>
      <c r="AH10" s="1585">
        <v>21767.800397259998</v>
      </c>
      <c r="AI10" s="1585">
        <v>19906.328581779999</v>
      </c>
      <c r="AJ10" s="1585">
        <v>20010.942818439999</v>
      </c>
      <c r="AK10" s="1585">
        <v>19964.35384045</v>
      </c>
      <c r="AL10" s="1585">
        <v>19839.805294300004</v>
      </c>
      <c r="AM10" s="1585">
        <v>19792.458165529999</v>
      </c>
      <c r="AN10" s="1585">
        <v>18726.550925420001</v>
      </c>
      <c r="AO10" s="1585">
        <v>20878.178859099997</v>
      </c>
      <c r="AP10" s="1585">
        <v>20888.841627010002</v>
      </c>
      <c r="AQ10" s="1585">
        <v>37363.835061269994</v>
      </c>
      <c r="AR10" s="1585">
        <v>41014.976829880005</v>
      </c>
      <c r="AS10" s="1585">
        <v>39495.857861279997</v>
      </c>
      <c r="AT10" s="1585">
        <v>38874.151359489995</v>
      </c>
      <c r="AU10" s="1585">
        <v>39704.112984480002</v>
      </c>
      <c r="AV10" s="1585">
        <v>39501.224465840001</v>
      </c>
      <c r="AW10" s="1585">
        <v>41183.521584350005</v>
      </c>
      <c r="AX10" s="1585">
        <v>43921.966336339996</v>
      </c>
      <c r="AY10" s="1585">
        <v>43514.533935860003</v>
      </c>
      <c r="AZ10" s="1585">
        <v>47618.114190779997</v>
      </c>
      <c r="BA10" s="1585">
        <v>48234.669210139997</v>
      </c>
      <c r="BB10" s="1585">
        <v>48063.192881540002</v>
      </c>
      <c r="BC10" s="1585">
        <v>53998.876287660001</v>
      </c>
      <c r="BD10" s="1585">
        <v>54134.479630380003</v>
      </c>
      <c r="BE10" s="1585">
        <v>53748.848985420002</v>
      </c>
      <c r="BF10" s="1585">
        <v>54500.343377270001</v>
      </c>
      <c r="BG10" s="1585">
        <v>55806.64817108</v>
      </c>
      <c r="BH10" s="1585">
        <v>54457.804170980002</v>
      </c>
      <c r="BI10" s="1585">
        <v>53868.479658140001</v>
      </c>
      <c r="BJ10" s="1585">
        <v>42994.024547200002</v>
      </c>
      <c r="BK10" s="1585">
        <v>38870.137759259997</v>
      </c>
      <c r="BL10" s="1585">
        <v>28761.602965819999</v>
      </c>
      <c r="BM10" s="1585">
        <v>29742.152523880002</v>
      </c>
      <c r="BN10" s="1585">
        <v>20177.671186209998</v>
      </c>
      <c r="BO10" s="1585">
        <v>10828.594564559999</v>
      </c>
      <c r="BP10" s="1585">
        <v>4089.8516729499997</v>
      </c>
      <c r="BQ10" s="1585">
        <v>4017.4740357400001</v>
      </c>
      <c r="BR10" s="1585">
        <v>3893.3868102000001</v>
      </c>
      <c r="BS10" s="1585">
        <v>3840.2660847100001</v>
      </c>
      <c r="BT10" s="1585">
        <v>3970.6808910099999</v>
      </c>
      <c r="BU10" s="1586">
        <v>4149.8829294799998</v>
      </c>
      <c r="BV10" s="1586">
        <v>3969.43559177</v>
      </c>
      <c r="BW10" s="1586">
        <v>313.32508336000001</v>
      </c>
      <c r="BX10" s="1586">
        <v>444.32891211999998</v>
      </c>
      <c r="BY10" s="1586">
        <v>599.1229890699999</v>
      </c>
      <c r="BZ10" s="1586">
        <v>496.82983789999997</v>
      </c>
      <c r="CA10" s="1586">
        <v>622.57679938000001</v>
      </c>
      <c r="CB10" s="1586">
        <v>422.32355405999999</v>
      </c>
      <c r="CC10" s="1586">
        <v>497.29683080000001</v>
      </c>
      <c r="CD10" s="1586">
        <v>550.31316317999995</v>
      </c>
      <c r="CE10" s="1586">
        <v>516.99727770000004</v>
      </c>
      <c r="CF10" s="1586">
        <v>620.25591505</v>
      </c>
      <c r="CG10" s="1586">
        <v>626.72768157999997</v>
      </c>
      <c r="CH10" s="1586">
        <v>469.80219767</v>
      </c>
      <c r="CI10" s="1587">
        <v>547.49678541999992</v>
      </c>
      <c r="CJ10" s="1587">
        <v>620.39080471</v>
      </c>
      <c r="CK10" s="1587">
        <v>603.05676748999997</v>
      </c>
      <c r="CL10" s="1587">
        <v>783.53218343000003</v>
      </c>
      <c r="CM10" s="1587">
        <v>740.0347065200001</v>
      </c>
      <c r="CN10" s="1587">
        <v>395.94937829000003</v>
      </c>
      <c r="CO10" s="1587">
        <v>469.31966796999995</v>
      </c>
      <c r="CP10" s="1587">
        <v>492.22220824999999</v>
      </c>
      <c r="CQ10" s="1587">
        <v>502.22480087999998</v>
      </c>
      <c r="CR10" s="1587">
        <v>581.72203886</v>
      </c>
      <c r="CS10" s="1587">
        <v>453.31699607999997</v>
      </c>
      <c r="CT10" s="1587">
        <v>362.59902834000002</v>
      </c>
      <c r="CU10" s="1588">
        <v>432.01145821000006</v>
      </c>
      <c r="CV10" s="1588">
        <v>448.31740173000003</v>
      </c>
      <c r="CW10" s="1588">
        <v>459.47710512999998</v>
      </c>
      <c r="CX10" s="1588">
        <v>519.10015206000003</v>
      </c>
      <c r="CY10" s="1588">
        <v>337.34193197000002</v>
      </c>
      <c r="CZ10" s="1588">
        <v>94.209146270000005</v>
      </c>
      <c r="DA10" s="1588">
        <v>23.762076650000001</v>
      </c>
      <c r="DB10" s="1588">
        <v>10.898813779999999</v>
      </c>
      <c r="DC10" s="1588">
        <v>8.995545700000001</v>
      </c>
      <c r="DD10" s="1588">
        <v>10.94097816</v>
      </c>
      <c r="DE10" s="1588">
        <v>2.3767693400000001</v>
      </c>
      <c r="DF10" s="1588">
        <v>2.43401786</v>
      </c>
      <c r="DG10" s="1588">
        <v>1.0401058000000001</v>
      </c>
      <c r="DH10" s="1588">
        <v>1.5718983700000002</v>
      </c>
      <c r="DI10" s="1588">
        <v>2.2125721600000001</v>
      </c>
      <c r="DJ10" s="1588">
        <v>2.8087460099999997</v>
      </c>
      <c r="DK10" s="1588">
        <v>121.36596395000001</v>
      </c>
      <c r="DL10" s="1588">
        <v>122.64869186</v>
      </c>
      <c r="DM10" s="1588">
        <v>88.894934279999987</v>
      </c>
      <c r="DN10" s="1588">
        <v>94.176867739999992</v>
      </c>
      <c r="DO10" s="1588">
        <v>110.71091835999999</v>
      </c>
      <c r="DP10" s="1588">
        <v>0.85268690000000003</v>
      </c>
      <c r="DQ10" s="1588">
        <v>0.85826770000000008</v>
      </c>
      <c r="DR10" s="1588">
        <v>7330.7567540599994</v>
      </c>
      <c r="DS10" s="1588">
        <v>3692.0461924799997</v>
      </c>
      <c r="DT10" s="1588">
        <v>7531.0201541599999</v>
      </c>
      <c r="DU10" s="1588">
        <v>7904.0849479500002</v>
      </c>
      <c r="DV10" s="1588">
        <v>4043.2264372899999</v>
      </c>
      <c r="DW10" s="1588">
        <v>0.88201488000000006</v>
      </c>
      <c r="DX10" s="1588">
        <v>0.55558023000000001</v>
      </c>
      <c r="DY10" s="1588">
        <v>0</v>
      </c>
      <c r="DZ10" s="1588">
        <v>0</v>
      </c>
      <c r="EA10" s="1588">
        <v>0</v>
      </c>
      <c r="EB10" s="1588">
        <v>0</v>
      </c>
      <c r="EC10" s="1588">
        <v>0</v>
      </c>
      <c r="ED10" s="1588">
        <v>0</v>
      </c>
      <c r="EE10" s="1588">
        <v>0</v>
      </c>
      <c r="EF10" s="1588">
        <v>0</v>
      </c>
      <c r="EG10" s="1588">
        <v>0</v>
      </c>
      <c r="EH10" s="1588">
        <v>0</v>
      </c>
      <c r="EI10" s="1588">
        <v>0</v>
      </c>
      <c r="EJ10" s="1588">
        <v>0</v>
      </c>
      <c r="EK10" s="1588">
        <v>0</v>
      </c>
      <c r="EL10" s="1588">
        <v>0</v>
      </c>
      <c r="EM10" s="1588">
        <v>0</v>
      </c>
    </row>
    <row r="11" spans="1:143" ht="16.5" customHeight="1" x14ac:dyDescent="0.3">
      <c r="A11" s="1581" t="s">
        <v>1455</v>
      </c>
      <c r="B11" s="1581" t="s">
        <v>1456</v>
      </c>
      <c r="C11" s="1585">
        <v>0</v>
      </c>
      <c r="D11" s="1585">
        <v>0</v>
      </c>
      <c r="E11" s="1585">
        <v>0</v>
      </c>
      <c r="F11" s="1585">
        <v>0</v>
      </c>
      <c r="G11" s="1585">
        <v>0</v>
      </c>
      <c r="H11" s="1585">
        <v>0</v>
      </c>
      <c r="I11" s="1585">
        <v>0</v>
      </c>
      <c r="J11" s="1585">
        <v>0</v>
      </c>
      <c r="K11" s="1585">
        <v>0</v>
      </c>
      <c r="L11" s="1585">
        <v>0</v>
      </c>
      <c r="M11" s="1585">
        <v>0</v>
      </c>
      <c r="N11" s="1585">
        <v>0</v>
      </c>
      <c r="O11" s="1585">
        <v>0</v>
      </c>
      <c r="P11" s="1585">
        <v>0</v>
      </c>
      <c r="Q11" s="1585">
        <v>0</v>
      </c>
      <c r="R11" s="1585">
        <v>0</v>
      </c>
      <c r="S11" s="1585">
        <v>0</v>
      </c>
      <c r="T11" s="1585">
        <v>0</v>
      </c>
      <c r="U11" s="1585">
        <v>0</v>
      </c>
      <c r="V11" s="1585">
        <v>0</v>
      </c>
      <c r="W11" s="1585">
        <v>0</v>
      </c>
      <c r="X11" s="1585">
        <v>0</v>
      </c>
      <c r="Y11" s="1585">
        <v>0</v>
      </c>
      <c r="Z11" s="1585">
        <v>0</v>
      </c>
      <c r="AA11" s="1585">
        <v>0</v>
      </c>
      <c r="AB11" s="1585">
        <v>0</v>
      </c>
      <c r="AC11" s="1585">
        <v>0</v>
      </c>
      <c r="AD11" s="1585">
        <v>0</v>
      </c>
      <c r="AE11" s="1585">
        <v>0</v>
      </c>
      <c r="AF11" s="1585">
        <v>0</v>
      </c>
      <c r="AG11" s="1585">
        <v>0</v>
      </c>
      <c r="AH11" s="1585">
        <v>0</v>
      </c>
      <c r="AI11" s="1585">
        <v>0</v>
      </c>
      <c r="AJ11" s="1585">
        <v>0</v>
      </c>
      <c r="AK11" s="1585">
        <v>0</v>
      </c>
      <c r="AL11" s="1585">
        <v>0</v>
      </c>
      <c r="AM11" s="1585">
        <v>0</v>
      </c>
      <c r="AN11" s="1585">
        <v>0</v>
      </c>
      <c r="AO11" s="1585">
        <v>0</v>
      </c>
      <c r="AP11" s="1585">
        <v>0</v>
      </c>
      <c r="AQ11" s="1585">
        <v>0</v>
      </c>
      <c r="AR11" s="1585">
        <v>0</v>
      </c>
      <c r="AS11" s="1585">
        <v>0</v>
      </c>
      <c r="AT11" s="1585">
        <v>0</v>
      </c>
      <c r="AU11" s="1585">
        <v>0</v>
      </c>
      <c r="AV11" s="1585">
        <v>0</v>
      </c>
      <c r="AW11" s="1585">
        <v>0</v>
      </c>
      <c r="AX11" s="1585">
        <v>0</v>
      </c>
      <c r="AY11" s="1585">
        <v>0</v>
      </c>
      <c r="AZ11" s="1585">
        <v>0</v>
      </c>
      <c r="BA11" s="1585">
        <v>0</v>
      </c>
      <c r="BB11" s="1585">
        <v>0</v>
      </c>
      <c r="BC11" s="1585">
        <v>0</v>
      </c>
      <c r="BD11" s="1585">
        <v>0</v>
      </c>
      <c r="BE11" s="1585">
        <v>0</v>
      </c>
      <c r="BF11" s="1585">
        <v>0</v>
      </c>
      <c r="BG11" s="1585">
        <v>0</v>
      </c>
      <c r="BH11" s="1585">
        <v>0</v>
      </c>
      <c r="BI11" s="1585">
        <v>0</v>
      </c>
      <c r="BJ11" s="1585">
        <v>0</v>
      </c>
      <c r="BK11" s="1585">
        <v>0</v>
      </c>
      <c r="BL11" s="1585">
        <v>0</v>
      </c>
      <c r="BM11" s="1585">
        <v>0</v>
      </c>
      <c r="BN11" s="1585">
        <v>0</v>
      </c>
      <c r="BO11" s="1585">
        <v>0</v>
      </c>
      <c r="BP11" s="1585">
        <v>0</v>
      </c>
      <c r="BQ11" s="1585">
        <v>0</v>
      </c>
      <c r="BR11" s="1585">
        <v>0</v>
      </c>
      <c r="BS11" s="1585">
        <v>0</v>
      </c>
      <c r="BT11" s="1585">
        <v>0</v>
      </c>
      <c r="BU11" s="1586">
        <v>0</v>
      </c>
      <c r="BV11" s="1586">
        <v>0</v>
      </c>
      <c r="BW11" s="1586">
        <v>0</v>
      </c>
      <c r="BX11" s="1586">
        <v>0</v>
      </c>
      <c r="BY11" s="1586">
        <v>0</v>
      </c>
      <c r="BZ11" s="1586">
        <v>0</v>
      </c>
      <c r="CA11" s="1586">
        <v>0</v>
      </c>
      <c r="CB11" s="1586">
        <v>0</v>
      </c>
      <c r="CC11" s="1586">
        <v>0</v>
      </c>
      <c r="CD11" s="1586">
        <v>0</v>
      </c>
      <c r="CE11" s="1586">
        <v>0</v>
      </c>
      <c r="CF11" s="1586">
        <v>0</v>
      </c>
      <c r="CG11" s="1586">
        <v>0</v>
      </c>
      <c r="CH11" s="1586">
        <v>0</v>
      </c>
      <c r="CI11" s="1587">
        <v>0</v>
      </c>
      <c r="CJ11" s="1587">
        <v>0</v>
      </c>
      <c r="CK11" s="1587">
        <v>0</v>
      </c>
      <c r="CL11" s="1587">
        <v>0</v>
      </c>
      <c r="CM11" s="1587">
        <v>0</v>
      </c>
      <c r="CN11" s="1587">
        <v>0</v>
      </c>
      <c r="CO11" s="1587">
        <v>0</v>
      </c>
      <c r="CP11" s="1587">
        <v>0</v>
      </c>
      <c r="CQ11" s="1587">
        <v>0</v>
      </c>
      <c r="CR11" s="1587">
        <v>0</v>
      </c>
      <c r="CS11" s="1587">
        <v>0</v>
      </c>
      <c r="CT11" s="1587">
        <v>0</v>
      </c>
      <c r="CU11" s="1588">
        <v>0</v>
      </c>
      <c r="CV11" s="1588">
        <v>0</v>
      </c>
      <c r="CW11" s="1588">
        <v>0</v>
      </c>
      <c r="CX11" s="1588">
        <v>0</v>
      </c>
      <c r="CY11" s="1588">
        <v>0</v>
      </c>
      <c r="CZ11" s="1588">
        <v>0</v>
      </c>
      <c r="DA11" s="1588">
        <v>0</v>
      </c>
      <c r="DB11" s="1588">
        <v>0</v>
      </c>
      <c r="DC11" s="1588">
        <v>0</v>
      </c>
      <c r="DD11" s="1588">
        <v>0</v>
      </c>
      <c r="DE11" s="1588">
        <v>0</v>
      </c>
      <c r="DF11" s="1588">
        <v>0</v>
      </c>
      <c r="DG11" s="1588">
        <v>0</v>
      </c>
      <c r="DH11" s="1588">
        <v>0</v>
      </c>
      <c r="DI11" s="1588">
        <v>0</v>
      </c>
      <c r="DJ11" s="1588">
        <v>0</v>
      </c>
      <c r="DK11" s="1588">
        <v>0</v>
      </c>
      <c r="DL11" s="1588">
        <v>0</v>
      </c>
      <c r="DM11" s="1588">
        <v>0</v>
      </c>
      <c r="DN11" s="1588">
        <v>0</v>
      </c>
      <c r="DO11" s="1588">
        <v>0</v>
      </c>
      <c r="DP11" s="1588">
        <v>0</v>
      </c>
      <c r="DQ11" s="1588">
        <v>0</v>
      </c>
      <c r="DR11" s="1588">
        <v>0</v>
      </c>
      <c r="DS11" s="1588">
        <v>0</v>
      </c>
      <c r="DT11" s="1588">
        <v>0</v>
      </c>
      <c r="DU11" s="1588">
        <v>0</v>
      </c>
      <c r="DV11" s="1588">
        <v>0</v>
      </c>
      <c r="DW11" s="1588">
        <v>0</v>
      </c>
      <c r="DX11" s="1588">
        <v>0</v>
      </c>
      <c r="DY11" s="1588">
        <v>0</v>
      </c>
      <c r="DZ11" s="1588">
        <v>0</v>
      </c>
      <c r="EA11" s="1588">
        <v>0</v>
      </c>
      <c r="EB11" s="1588">
        <v>0</v>
      </c>
      <c r="EC11" s="1588">
        <v>0</v>
      </c>
      <c r="ED11" s="1588">
        <v>0</v>
      </c>
      <c r="EE11" s="1588">
        <v>0</v>
      </c>
      <c r="EF11" s="1588">
        <v>0</v>
      </c>
      <c r="EG11" s="1588">
        <v>0</v>
      </c>
      <c r="EH11" s="1588">
        <v>0</v>
      </c>
      <c r="EI11" s="1588">
        <v>0</v>
      </c>
      <c r="EJ11" s="1588">
        <v>0</v>
      </c>
      <c r="EK11" s="1588">
        <v>0</v>
      </c>
      <c r="EL11" s="1588">
        <v>0</v>
      </c>
      <c r="EM11" s="1588">
        <v>0</v>
      </c>
    </row>
    <row r="12" spans="1:143" ht="16.5" customHeight="1" x14ac:dyDescent="0.3">
      <c r="A12" s="1581"/>
      <c r="B12" s="1581"/>
      <c r="C12" s="1582"/>
      <c r="D12" s="1582"/>
      <c r="E12" s="1582"/>
      <c r="F12" s="1582"/>
      <c r="G12" s="1582"/>
      <c r="H12" s="1582"/>
      <c r="I12" s="1582"/>
      <c r="J12" s="1582"/>
      <c r="K12" s="1582"/>
      <c r="L12" s="1582"/>
      <c r="M12" s="1582"/>
      <c r="N12" s="1582"/>
      <c r="O12" s="1582"/>
      <c r="P12" s="1582"/>
      <c r="Q12" s="1582"/>
      <c r="R12" s="1582"/>
      <c r="S12" s="1582"/>
      <c r="T12" s="1582"/>
      <c r="U12" s="1582"/>
      <c r="V12" s="1582"/>
      <c r="W12" s="1582"/>
      <c r="X12" s="1582"/>
      <c r="Y12" s="1582"/>
      <c r="Z12" s="1582"/>
      <c r="AA12" s="1582"/>
      <c r="AB12" s="1582"/>
      <c r="AC12" s="1582"/>
      <c r="AD12" s="1582"/>
      <c r="AE12" s="1582"/>
      <c r="AF12" s="1582"/>
      <c r="AG12" s="1582"/>
      <c r="AH12" s="1582"/>
      <c r="AI12" s="1582"/>
      <c r="AJ12" s="1582"/>
      <c r="AK12" s="1582"/>
      <c r="AL12" s="1582"/>
      <c r="AM12" s="1582"/>
      <c r="AN12" s="1582"/>
      <c r="AO12" s="1574"/>
      <c r="AP12" s="1574"/>
      <c r="AQ12" s="1574"/>
      <c r="AR12" s="1574"/>
      <c r="AS12" s="1574"/>
      <c r="AT12" s="1574"/>
      <c r="AU12" s="1574"/>
      <c r="AV12" s="1574"/>
      <c r="AW12" s="1574"/>
      <c r="AX12" s="1574"/>
      <c r="AY12" s="1574"/>
      <c r="AZ12" s="1574"/>
      <c r="BA12" s="1574"/>
      <c r="BB12" s="1574"/>
      <c r="BC12" s="1574"/>
      <c r="BD12" s="1574"/>
      <c r="BE12" s="1574"/>
      <c r="BF12" s="1574"/>
      <c r="BG12" s="1574"/>
      <c r="BH12" s="1574"/>
      <c r="BI12" s="1574"/>
      <c r="BJ12" s="1574"/>
      <c r="BK12" s="1574"/>
      <c r="BL12" s="1574"/>
      <c r="BM12" s="1574"/>
      <c r="BN12" s="1574"/>
      <c r="BO12" s="1574"/>
      <c r="BP12" s="1574"/>
      <c r="BQ12" s="1574"/>
      <c r="BR12" s="1574"/>
      <c r="BS12" s="1574"/>
      <c r="BT12" s="1574"/>
      <c r="BU12" s="1583"/>
      <c r="BV12" s="1583"/>
      <c r="BW12" s="1583"/>
      <c r="BX12" s="1583"/>
      <c r="BY12" s="1583"/>
      <c r="BZ12" s="1583"/>
      <c r="CA12" s="1583"/>
      <c r="CB12" s="1583"/>
      <c r="CC12" s="1583"/>
      <c r="CD12" s="1583"/>
      <c r="CE12" s="1583"/>
      <c r="CF12" s="1583"/>
      <c r="CG12" s="1583"/>
      <c r="CH12" s="1583"/>
      <c r="CI12" s="1575"/>
      <c r="CJ12" s="1575"/>
      <c r="CK12" s="1575"/>
      <c r="CL12" s="1575"/>
      <c r="CM12" s="1575"/>
      <c r="CN12" s="1575"/>
      <c r="CO12" s="1575"/>
      <c r="CP12" s="1575"/>
      <c r="CQ12" s="1575"/>
      <c r="CR12" s="1575"/>
      <c r="CS12" s="1575"/>
      <c r="CT12" s="1575"/>
      <c r="CU12" s="1584"/>
      <c r="CV12" s="1584"/>
      <c r="CW12" s="1584"/>
      <c r="CX12" s="1584"/>
      <c r="CY12" s="1584"/>
      <c r="CZ12" s="1584"/>
      <c r="DA12" s="1584"/>
      <c r="DB12" s="1584"/>
      <c r="DC12" s="1584"/>
      <c r="DD12" s="1584"/>
      <c r="DE12" s="1584"/>
      <c r="DF12" s="1584"/>
      <c r="DG12" s="1584"/>
      <c r="DH12" s="1584"/>
      <c r="DI12" s="1584"/>
      <c r="DJ12" s="1584"/>
      <c r="DK12" s="1584"/>
      <c r="DL12" s="1584"/>
      <c r="DM12" s="1584"/>
      <c r="DN12" s="1584"/>
      <c r="DO12" s="1584"/>
      <c r="DP12" s="1584"/>
      <c r="DQ12" s="1584"/>
      <c r="DR12" s="1584"/>
      <c r="DS12" s="1584"/>
      <c r="DT12" s="1584"/>
      <c r="DU12" s="1584"/>
      <c r="DV12" s="1584"/>
      <c r="DW12" s="1584"/>
      <c r="DX12" s="1584"/>
      <c r="DY12" s="1584"/>
      <c r="DZ12" s="1584"/>
      <c r="EA12" s="1584"/>
      <c r="EB12" s="1584"/>
      <c r="EC12" s="1584"/>
      <c r="ED12" s="1584"/>
      <c r="EE12" s="1584"/>
      <c r="EF12" s="1584"/>
      <c r="EG12" s="1584"/>
      <c r="EH12" s="1584"/>
      <c r="EI12" s="1584"/>
      <c r="EJ12" s="1584"/>
      <c r="EK12" s="1584"/>
      <c r="EL12" s="1584"/>
      <c r="EM12" s="1584"/>
    </row>
    <row r="13" spans="1:143" ht="16.5" customHeight="1" x14ac:dyDescent="0.3">
      <c r="A13" s="1576" t="s">
        <v>1457</v>
      </c>
      <c r="B13" s="1576" t="s">
        <v>1458</v>
      </c>
      <c r="C13" s="1577">
        <v>12072.22659412</v>
      </c>
      <c r="D13" s="1577">
        <v>12310.380973459998</v>
      </c>
      <c r="E13" s="1577">
        <v>12299.3892326</v>
      </c>
      <c r="F13" s="1577">
        <v>12753.430159419999</v>
      </c>
      <c r="G13" s="1577">
        <v>14169.02264089</v>
      </c>
      <c r="H13" s="1577">
        <v>13795.39429459</v>
      </c>
      <c r="I13" s="1577">
        <v>13439.258409259999</v>
      </c>
      <c r="J13" s="1577">
        <v>13996.250062699999</v>
      </c>
      <c r="K13" s="1577">
        <v>14106.46864476</v>
      </c>
      <c r="L13" s="1577">
        <v>21466.012411629996</v>
      </c>
      <c r="M13" s="1577">
        <v>22259.942895280001</v>
      </c>
      <c r="N13" s="1577">
        <v>22989.724287000001</v>
      </c>
      <c r="O13" s="1577">
        <v>22602.2319183</v>
      </c>
      <c r="P13" s="1577">
        <v>22691.09387561</v>
      </c>
      <c r="Q13" s="1577">
        <v>22352.028991380001</v>
      </c>
      <c r="R13" s="1577">
        <v>20849.54136513</v>
      </c>
      <c r="S13" s="1577">
        <v>25311.236187789997</v>
      </c>
      <c r="T13" s="1577">
        <v>25904.122945640003</v>
      </c>
      <c r="U13" s="1577">
        <v>25448.523120929996</v>
      </c>
      <c r="V13" s="1577">
        <v>26103.861314179998</v>
      </c>
      <c r="W13" s="1577">
        <v>26478.396701689999</v>
      </c>
      <c r="X13" s="1577">
        <v>26989.708329679997</v>
      </c>
      <c r="Y13" s="1577">
        <v>28710.847810829997</v>
      </c>
      <c r="Z13" s="1577">
        <v>29272.863074449997</v>
      </c>
      <c r="AA13" s="1577">
        <v>29774.367504059999</v>
      </c>
      <c r="AB13" s="1577">
        <v>29994.585717139998</v>
      </c>
      <c r="AC13" s="1577">
        <v>29716.363131129998</v>
      </c>
      <c r="AD13" s="1577">
        <v>30191.575073689997</v>
      </c>
      <c r="AE13" s="1577">
        <v>30291.892443910001</v>
      </c>
      <c r="AF13" s="1577">
        <v>30655.36253658</v>
      </c>
      <c r="AG13" s="1577">
        <v>32696.011781870002</v>
      </c>
      <c r="AH13" s="1577">
        <v>31903.367670209998</v>
      </c>
      <c r="AI13" s="1577">
        <v>31757.040021659996</v>
      </c>
      <c r="AJ13" s="1577">
        <v>35107.437926109997</v>
      </c>
      <c r="AK13" s="1577">
        <v>33233.225229119998</v>
      </c>
      <c r="AL13" s="1577">
        <v>33263.001441159999</v>
      </c>
      <c r="AM13" s="1577">
        <v>34490.790181199998</v>
      </c>
      <c r="AN13" s="1577">
        <v>34491.697270019999</v>
      </c>
      <c r="AO13" s="1577">
        <v>35028.633662579996</v>
      </c>
      <c r="AP13" s="1577">
        <v>35143.509310879999</v>
      </c>
      <c r="AQ13" s="1577">
        <v>35116.670259060003</v>
      </c>
      <c r="AR13" s="1577">
        <v>34785.282280559994</v>
      </c>
      <c r="AS13" s="1577">
        <v>34830.731261859997</v>
      </c>
      <c r="AT13" s="1577">
        <v>34803.259640700002</v>
      </c>
      <c r="AU13" s="1577">
        <v>34684.586074370003</v>
      </c>
      <c r="AV13" s="1577">
        <v>34903.114191610002</v>
      </c>
      <c r="AW13" s="1577">
        <v>35302.550363510003</v>
      </c>
      <c r="AX13" s="1577">
        <v>35206.02114995</v>
      </c>
      <c r="AY13" s="1577">
        <v>35120.570964209997</v>
      </c>
      <c r="AZ13" s="1577">
        <v>35087.762766209999</v>
      </c>
      <c r="BA13" s="1577">
        <v>35063.49077697</v>
      </c>
      <c r="BB13" s="1577">
        <v>35018.8841311</v>
      </c>
      <c r="BC13" s="1577">
        <v>34763.121082159996</v>
      </c>
      <c r="BD13" s="1577">
        <v>34924.906232589994</v>
      </c>
      <c r="BE13" s="1577">
        <v>34696.392183399999</v>
      </c>
      <c r="BF13" s="1577">
        <v>34629.470733150003</v>
      </c>
      <c r="BG13" s="1577">
        <v>31574.77115457</v>
      </c>
      <c r="BH13" s="1577">
        <v>33064.702984269999</v>
      </c>
      <c r="BI13" s="1577">
        <v>32649.264819859996</v>
      </c>
      <c r="BJ13" s="1577">
        <v>35127.371612870003</v>
      </c>
      <c r="BK13" s="1577">
        <v>34889.035530839996</v>
      </c>
      <c r="BL13" s="1577">
        <v>50644.848544829991</v>
      </c>
      <c r="BM13" s="1577">
        <v>66797.338300970005</v>
      </c>
      <c r="BN13" s="1577">
        <v>79005.39803411001</v>
      </c>
      <c r="BO13" s="1577">
        <v>81936.357049509985</v>
      </c>
      <c r="BP13" s="1577">
        <v>86952.937439709989</v>
      </c>
      <c r="BQ13" s="1577">
        <v>86949.157375989991</v>
      </c>
      <c r="BR13" s="1577">
        <v>86051.929120000001</v>
      </c>
      <c r="BS13" s="1577">
        <v>90772.343108989997</v>
      </c>
      <c r="BT13" s="1577">
        <v>91572.045293460003</v>
      </c>
      <c r="BU13" s="1578">
        <v>91319.630561269994</v>
      </c>
      <c r="BV13" s="1578">
        <v>100807.28968598002</v>
      </c>
      <c r="BW13" s="1578">
        <v>94211.988522299987</v>
      </c>
      <c r="BX13" s="1578">
        <v>87104.55853907</v>
      </c>
      <c r="BY13" s="1578">
        <v>86993.135188810003</v>
      </c>
      <c r="BZ13" s="1578">
        <v>88476.540857100001</v>
      </c>
      <c r="CA13" s="1578">
        <v>92693.395777989994</v>
      </c>
      <c r="CB13" s="1578">
        <v>92946.733204709992</v>
      </c>
      <c r="CC13" s="1578">
        <v>96612.464812959995</v>
      </c>
      <c r="CD13" s="1578">
        <v>120073.73445021</v>
      </c>
      <c r="CE13" s="1578">
        <v>118150.75114173</v>
      </c>
      <c r="CF13" s="1578">
        <v>123148.15360213998</v>
      </c>
      <c r="CG13" s="1578">
        <v>123661.41135312001</v>
      </c>
      <c r="CH13" s="1578">
        <v>124113.16470718998</v>
      </c>
      <c r="CI13" s="1579">
        <v>123926.71587837</v>
      </c>
      <c r="CJ13" s="1579">
        <v>123715.46142876</v>
      </c>
      <c r="CK13" s="1579">
        <v>120156.14693575</v>
      </c>
      <c r="CL13" s="1579">
        <v>126607.04578191003</v>
      </c>
      <c r="CM13" s="1579">
        <v>126898.63283741</v>
      </c>
      <c r="CN13" s="1579">
        <v>112932.86859763999</v>
      </c>
      <c r="CO13" s="1579">
        <v>104114.98338152999</v>
      </c>
      <c r="CP13" s="1579">
        <v>100127.16433932997</v>
      </c>
      <c r="CQ13" s="1579">
        <v>95185.754130750007</v>
      </c>
      <c r="CR13" s="1579">
        <v>135464.73574840999</v>
      </c>
      <c r="CS13" s="1579">
        <v>143557.17032844998</v>
      </c>
      <c r="CT13" s="1579">
        <v>128163.67508747001</v>
      </c>
      <c r="CU13" s="1580">
        <v>128772.98020999001</v>
      </c>
      <c r="CV13" s="1580">
        <v>149445.28742110002</v>
      </c>
      <c r="CW13" s="1580">
        <v>140528.91580125</v>
      </c>
      <c r="CX13" s="1580">
        <v>151508.43069193998</v>
      </c>
      <c r="CY13" s="1580">
        <v>126325.33361418519</v>
      </c>
      <c r="CZ13" s="1580">
        <v>148118.57198018971</v>
      </c>
      <c r="DA13" s="1580">
        <v>147125.2301788961</v>
      </c>
      <c r="DB13" s="1580">
        <v>141687.73069383728</v>
      </c>
      <c r="DC13" s="1580">
        <v>139430.88456314118</v>
      </c>
      <c r="DD13" s="1580">
        <v>141823.16205981487</v>
      </c>
      <c r="DE13" s="1580">
        <v>136696.98702932341</v>
      </c>
      <c r="DF13" s="1580">
        <v>140260.74991808756</v>
      </c>
      <c r="DG13" s="1580">
        <v>138887.57522395841</v>
      </c>
      <c r="DH13" s="1580">
        <v>134718.02301435734</v>
      </c>
      <c r="DI13" s="1580">
        <v>140066.95298663891</v>
      </c>
      <c r="DJ13" s="1580">
        <v>140315.55840746206</v>
      </c>
      <c r="DK13" s="1580">
        <v>149876.11351587894</v>
      </c>
      <c r="DL13" s="1580">
        <v>140138.77054756816</v>
      </c>
      <c r="DM13" s="1580">
        <v>141182.8787186656</v>
      </c>
      <c r="DN13" s="1580">
        <v>143643.4910501703</v>
      </c>
      <c r="DO13" s="1580">
        <v>154193.25661406579</v>
      </c>
      <c r="DP13" s="1580">
        <v>155892.66757797994</v>
      </c>
      <c r="DQ13" s="1580">
        <v>148289.36241629146</v>
      </c>
      <c r="DR13" s="1580">
        <v>148324.81455588524</v>
      </c>
      <c r="DS13" s="1580">
        <v>150708.75644677205</v>
      </c>
      <c r="DT13" s="1580">
        <v>159692.41662926984</v>
      </c>
      <c r="DU13" s="1580">
        <v>145746.53512900625</v>
      </c>
      <c r="DV13" s="1580">
        <v>153842.63926363279</v>
      </c>
      <c r="DW13" s="1580">
        <v>173500.03276056063</v>
      </c>
      <c r="DX13" s="1580">
        <v>184733.02390442844</v>
      </c>
      <c r="DY13" s="1580">
        <v>198559.45153497602</v>
      </c>
      <c r="DZ13" s="1580">
        <v>180128.32803775006</v>
      </c>
      <c r="EA13" s="1580">
        <v>183195.40076435203</v>
      </c>
      <c r="EB13" s="1580">
        <v>188471.20536435794</v>
      </c>
      <c r="EC13" s="1580">
        <v>186903.46502287849</v>
      </c>
      <c r="ED13" s="1580">
        <v>185212.8534258572</v>
      </c>
      <c r="EE13" s="1580">
        <v>188732.38147475541</v>
      </c>
      <c r="EF13" s="1580">
        <v>187405.79367697536</v>
      </c>
      <c r="EG13" s="1580">
        <v>190817.31659994583</v>
      </c>
      <c r="EH13" s="1580">
        <v>183586.56854842135</v>
      </c>
      <c r="EI13" s="1580">
        <v>185006.82639066238</v>
      </c>
      <c r="EJ13" s="1580">
        <v>185102.296588222</v>
      </c>
      <c r="EK13" s="1580">
        <v>190921.43577064827</v>
      </c>
      <c r="EL13" s="1580">
        <v>189574.42213579797</v>
      </c>
      <c r="EM13" s="1580">
        <v>188880.66458448351</v>
      </c>
    </row>
    <row r="14" spans="1:143" ht="16.5" customHeight="1" x14ac:dyDescent="0.3">
      <c r="A14" s="1581"/>
      <c r="B14" s="1581"/>
      <c r="C14" s="1582"/>
      <c r="D14" s="1582"/>
      <c r="E14" s="1582"/>
      <c r="F14" s="1582"/>
      <c r="G14" s="1582"/>
      <c r="H14" s="1582"/>
      <c r="I14" s="1582"/>
      <c r="J14" s="1582"/>
      <c r="K14" s="1582"/>
      <c r="L14" s="1582"/>
      <c r="M14" s="1582"/>
      <c r="N14" s="1582"/>
      <c r="O14" s="1582"/>
      <c r="P14" s="1582"/>
      <c r="Q14" s="1582"/>
      <c r="R14" s="1582"/>
      <c r="S14" s="1582"/>
      <c r="T14" s="1582"/>
      <c r="U14" s="1582"/>
      <c r="V14" s="1582"/>
      <c r="W14" s="1582"/>
      <c r="X14" s="1582"/>
      <c r="Y14" s="1582"/>
      <c r="Z14" s="1582"/>
      <c r="AA14" s="1582"/>
      <c r="AB14" s="1582"/>
      <c r="AC14" s="1582"/>
      <c r="AD14" s="1582"/>
      <c r="AE14" s="1582"/>
      <c r="AF14" s="1582"/>
      <c r="AG14" s="1582"/>
      <c r="AH14" s="1582"/>
      <c r="AI14" s="1582"/>
      <c r="AJ14" s="1582"/>
      <c r="AK14" s="1582"/>
      <c r="AL14" s="1582"/>
      <c r="AM14" s="1582"/>
      <c r="AN14" s="1582"/>
      <c r="AO14" s="1574"/>
      <c r="AP14" s="1574"/>
      <c r="AQ14" s="1574"/>
      <c r="AR14" s="1574"/>
      <c r="AS14" s="1574"/>
      <c r="AT14" s="1574"/>
      <c r="AU14" s="1574"/>
      <c r="AV14" s="1574"/>
      <c r="AW14" s="1574"/>
      <c r="AX14" s="1574"/>
      <c r="AY14" s="1574"/>
      <c r="AZ14" s="1574"/>
      <c r="BA14" s="1574"/>
      <c r="BB14" s="1574"/>
      <c r="BC14" s="1574"/>
      <c r="BD14" s="1574"/>
      <c r="BE14" s="1574"/>
      <c r="BF14" s="1574"/>
      <c r="BG14" s="1574"/>
      <c r="BH14" s="1574"/>
      <c r="BI14" s="1574"/>
      <c r="BJ14" s="1574"/>
      <c r="BK14" s="1574"/>
      <c r="BL14" s="1574"/>
      <c r="BM14" s="1574"/>
      <c r="BN14" s="1574"/>
      <c r="BO14" s="1574"/>
      <c r="BP14" s="1574"/>
      <c r="BQ14" s="1574"/>
      <c r="BR14" s="1574"/>
      <c r="BS14" s="1574"/>
      <c r="BT14" s="1574"/>
      <c r="BU14" s="1583"/>
      <c r="BV14" s="1583"/>
      <c r="BW14" s="1583"/>
      <c r="BX14" s="1583"/>
      <c r="BY14" s="1583"/>
      <c r="BZ14" s="1583"/>
      <c r="CA14" s="1583"/>
      <c r="CB14" s="1583"/>
      <c r="CC14" s="1583"/>
      <c r="CD14" s="1583"/>
      <c r="CE14" s="1583"/>
      <c r="CF14" s="1583"/>
      <c r="CG14" s="1583"/>
      <c r="CH14" s="1583"/>
      <c r="CI14" s="1575"/>
      <c r="CJ14" s="1575"/>
      <c r="CK14" s="1575"/>
      <c r="CL14" s="1575"/>
      <c r="CM14" s="1575"/>
      <c r="CN14" s="1575"/>
      <c r="CO14" s="1575"/>
      <c r="CP14" s="1575"/>
      <c r="CQ14" s="1575"/>
      <c r="CR14" s="1575"/>
      <c r="CS14" s="1575"/>
      <c r="CT14" s="1575"/>
      <c r="CU14" s="1584"/>
      <c r="CV14" s="1584"/>
      <c r="CW14" s="1584"/>
      <c r="CX14" s="1584"/>
      <c r="CY14" s="1584"/>
      <c r="CZ14" s="1584"/>
      <c r="DA14" s="1584"/>
      <c r="DB14" s="1584"/>
      <c r="DC14" s="1584"/>
      <c r="DD14" s="1584"/>
      <c r="DE14" s="1584"/>
      <c r="DF14" s="1584"/>
      <c r="DG14" s="1584"/>
      <c r="DH14" s="1584"/>
      <c r="DI14" s="1584"/>
      <c r="DJ14" s="1584"/>
      <c r="DK14" s="1584"/>
      <c r="DL14" s="1584"/>
      <c r="DM14" s="1584"/>
      <c r="DN14" s="1584"/>
      <c r="DO14" s="1584"/>
      <c r="DP14" s="1584"/>
      <c r="DQ14" s="1584"/>
      <c r="DR14" s="1584"/>
      <c r="DS14" s="1584"/>
      <c r="DT14" s="1584"/>
      <c r="DU14" s="1584"/>
      <c r="DV14" s="1584"/>
      <c r="DW14" s="1584"/>
      <c r="DX14" s="1584"/>
      <c r="DY14" s="1584"/>
      <c r="DZ14" s="1584"/>
      <c r="EA14" s="1584"/>
      <c r="EB14" s="1584"/>
      <c r="EC14" s="1584"/>
      <c r="ED14" s="1584"/>
      <c r="EE14" s="1584"/>
      <c r="EF14" s="1584"/>
      <c r="EG14" s="1584"/>
      <c r="EH14" s="1584"/>
      <c r="EI14" s="1584"/>
      <c r="EJ14" s="1584"/>
      <c r="EK14" s="1584"/>
      <c r="EL14" s="1584"/>
      <c r="EM14" s="1584"/>
    </row>
    <row r="15" spans="1:143" ht="16.5" customHeight="1" x14ac:dyDescent="0.3">
      <c r="A15" s="1576" t="s">
        <v>1459</v>
      </c>
      <c r="B15" s="1576" t="s">
        <v>1460</v>
      </c>
      <c r="C15" s="1577">
        <v>491.84622338999992</v>
      </c>
      <c r="D15" s="1577">
        <v>524.90104052999993</v>
      </c>
      <c r="E15" s="1577">
        <v>473.86928965999999</v>
      </c>
      <c r="F15" s="1577">
        <v>502.70682980000004</v>
      </c>
      <c r="G15" s="1577">
        <v>478.72747143999999</v>
      </c>
      <c r="H15" s="1577">
        <v>513.68363216</v>
      </c>
      <c r="I15" s="1577">
        <v>477.29557854999996</v>
      </c>
      <c r="J15" s="1577">
        <v>507.48070460999998</v>
      </c>
      <c r="K15" s="1577">
        <v>684.1661249199999</v>
      </c>
      <c r="L15" s="1577">
        <v>747.12506561999999</v>
      </c>
      <c r="M15" s="1577">
        <v>1143.4792162199999</v>
      </c>
      <c r="N15" s="1577">
        <v>1120.76761362</v>
      </c>
      <c r="O15" s="1577">
        <v>1123.4188966800002</v>
      </c>
      <c r="P15" s="1577">
        <v>1122.3026721700001</v>
      </c>
      <c r="Q15" s="1577">
        <v>339.41735683000002</v>
      </c>
      <c r="R15" s="1577">
        <v>1831.8265738599998</v>
      </c>
      <c r="S15" s="1577">
        <v>738.01858803999994</v>
      </c>
      <c r="T15" s="1577">
        <v>319.08661459000001</v>
      </c>
      <c r="U15" s="1577">
        <v>1894.1164255000001</v>
      </c>
      <c r="V15" s="1577">
        <v>1174.0161133600002</v>
      </c>
      <c r="W15" s="1577">
        <v>856.10078765999992</v>
      </c>
      <c r="X15" s="1577">
        <v>1051.07743783</v>
      </c>
      <c r="Y15" s="1577">
        <v>1204.4816335000003</v>
      </c>
      <c r="Z15" s="1577">
        <v>1260.3841304100001</v>
      </c>
      <c r="AA15" s="1577">
        <v>1230.5332219800002</v>
      </c>
      <c r="AB15" s="1577">
        <v>1230.5164966699999</v>
      </c>
      <c r="AC15" s="1577">
        <v>1215.4940869</v>
      </c>
      <c r="AD15" s="1577">
        <v>1190.11493638</v>
      </c>
      <c r="AE15" s="1577">
        <v>174.57985774000002</v>
      </c>
      <c r="AF15" s="1577">
        <v>561.96719344000007</v>
      </c>
      <c r="AG15" s="1577">
        <v>275.87252819999998</v>
      </c>
      <c r="AH15" s="1577">
        <v>557.69373244000008</v>
      </c>
      <c r="AI15" s="1577">
        <v>867.05270255000005</v>
      </c>
      <c r="AJ15" s="1577">
        <v>1270.9848473699999</v>
      </c>
      <c r="AK15" s="1577">
        <v>1435.0759070899996</v>
      </c>
      <c r="AL15" s="1577">
        <v>1912.9682759799998</v>
      </c>
      <c r="AM15" s="1577">
        <v>2240.3772425499997</v>
      </c>
      <c r="AN15" s="1577">
        <v>2218.0704379499998</v>
      </c>
      <c r="AO15" s="1577">
        <v>2186.4500008999998</v>
      </c>
      <c r="AP15" s="1577">
        <v>2356.7966116800003</v>
      </c>
      <c r="AQ15" s="1577">
        <v>1331.9935625799999</v>
      </c>
      <c r="AR15" s="1577">
        <v>1592.3635513900001</v>
      </c>
      <c r="AS15" s="1577">
        <v>1765.0824689000001</v>
      </c>
      <c r="AT15" s="1577">
        <v>2035.90239615</v>
      </c>
      <c r="AU15" s="1577">
        <v>3043.2619443799999</v>
      </c>
      <c r="AV15" s="1577">
        <v>2549.1096988900003</v>
      </c>
      <c r="AW15" s="1577">
        <v>2687.0578584899995</v>
      </c>
      <c r="AX15" s="1577">
        <v>2678.9976269699996</v>
      </c>
      <c r="AY15" s="1577">
        <v>3515.0071536999999</v>
      </c>
      <c r="AZ15" s="1577">
        <v>3536.8521446999998</v>
      </c>
      <c r="BA15" s="1577">
        <v>3530.2889172699993</v>
      </c>
      <c r="BB15" s="1577">
        <v>3532.1077040499999</v>
      </c>
      <c r="BC15" s="1577">
        <v>2494.0585267800002</v>
      </c>
      <c r="BD15" s="1577">
        <v>2404.2688256999995</v>
      </c>
      <c r="BE15" s="1577">
        <v>1843.34392875</v>
      </c>
      <c r="BF15" s="1577">
        <v>2127.4552850299997</v>
      </c>
      <c r="BG15" s="1577">
        <v>2167.0183569299998</v>
      </c>
      <c r="BH15" s="1577">
        <v>2155.1626769200002</v>
      </c>
      <c r="BI15" s="1577">
        <v>2322.5259095099996</v>
      </c>
      <c r="BJ15" s="1577">
        <v>2302.7540793499998</v>
      </c>
      <c r="BK15" s="1577">
        <v>2287.40010093</v>
      </c>
      <c r="BL15" s="1577">
        <v>2448.8803223999998</v>
      </c>
      <c r="BM15" s="1577">
        <v>2454.0093813699996</v>
      </c>
      <c r="BN15" s="1577">
        <v>2665.1367796700001</v>
      </c>
      <c r="BO15" s="1577">
        <v>2072.2967368200002</v>
      </c>
      <c r="BP15" s="1577">
        <v>5479.9487537899995</v>
      </c>
      <c r="BQ15" s="1577">
        <v>5156.8468584199991</v>
      </c>
      <c r="BR15" s="1577">
        <v>4773.1028237399996</v>
      </c>
      <c r="BS15" s="1577">
        <v>4786.1066778499999</v>
      </c>
      <c r="BT15" s="1577">
        <v>4655.0792346200005</v>
      </c>
      <c r="BU15" s="1578">
        <v>4626.3818023900003</v>
      </c>
      <c r="BV15" s="1578">
        <v>4568.5416659399998</v>
      </c>
      <c r="BW15" s="1578">
        <v>4566.7053859300004</v>
      </c>
      <c r="BX15" s="1578">
        <v>4565.9351240899996</v>
      </c>
      <c r="BY15" s="1578">
        <v>4594.1558131900001</v>
      </c>
      <c r="BZ15" s="1578">
        <v>4584.5097460400002</v>
      </c>
      <c r="CA15" s="1578">
        <v>4575.3782852699997</v>
      </c>
      <c r="CB15" s="1578">
        <v>4597.4719768400009</v>
      </c>
      <c r="CC15" s="1578">
        <v>4591.2229257899999</v>
      </c>
      <c r="CD15" s="1578">
        <v>4588.2355261499997</v>
      </c>
      <c r="CE15" s="1578">
        <v>4601.1488419199995</v>
      </c>
      <c r="CF15" s="1578">
        <v>4595.1524889400007</v>
      </c>
      <c r="CG15" s="1578">
        <v>8172.3212049899994</v>
      </c>
      <c r="CH15" s="1578">
        <v>8088.9907719700004</v>
      </c>
      <c r="CI15" s="1579">
        <v>8057.2176511399994</v>
      </c>
      <c r="CJ15" s="1579">
        <v>8041.6574016299992</v>
      </c>
      <c r="CK15" s="1579">
        <v>11544.623044370001</v>
      </c>
      <c r="CL15" s="1579">
        <v>11492.798256770002</v>
      </c>
      <c r="CM15" s="1579">
        <v>14941.364143459999</v>
      </c>
      <c r="CN15" s="1579">
        <v>14806.03204568</v>
      </c>
      <c r="CO15" s="1579">
        <v>14499.287889290001</v>
      </c>
      <c r="CP15" s="1579">
        <v>14257.473579269999</v>
      </c>
      <c r="CQ15" s="1579">
        <v>14626.477588690001</v>
      </c>
      <c r="CR15" s="1579">
        <v>14765.671579280001</v>
      </c>
      <c r="CS15" s="1579">
        <v>14554.581966230002</v>
      </c>
      <c r="CT15" s="1579">
        <v>14443.254467459999</v>
      </c>
      <c r="CU15" s="1580">
        <v>14088.517232390001</v>
      </c>
      <c r="CV15" s="1580">
        <v>15893.028730220001</v>
      </c>
      <c r="CW15" s="1580">
        <v>16043.578703970001</v>
      </c>
      <c r="CX15" s="1580">
        <v>16392.24572472</v>
      </c>
      <c r="CY15" s="1580">
        <v>16457.027470460001</v>
      </c>
      <c r="CZ15" s="1580">
        <v>16473.488074150002</v>
      </c>
      <c r="DA15" s="1580">
        <v>16319.755025660001</v>
      </c>
      <c r="DB15" s="1580">
        <v>16351.245574909999</v>
      </c>
      <c r="DC15" s="1580">
        <v>16351.759252350001</v>
      </c>
      <c r="DD15" s="1580">
        <v>16437.37012001</v>
      </c>
      <c r="DE15" s="1580">
        <v>16392.674682049998</v>
      </c>
      <c r="DF15" s="1580">
        <v>16293.671791839999</v>
      </c>
      <c r="DG15" s="1580">
        <v>16233.31325868</v>
      </c>
      <c r="DH15" s="1580">
        <v>16213.239165849998</v>
      </c>
      <c r="DI15" s="1580">
        <v>16475.570623719999</v>
      </c>
      <c r="DJ15" s="1580">
        <v>16533.422831839998</v>
      </c>
      <c r="DK15" s="1580">
        <v>16732.058161350004</v>
      </c>
      <c r="DL15" s="1580">
        <v>16647.477633440001</v>
      </c>
      <c r="DM15" s="1580">
        <v>16825.012464660002</v>
      </c>
      <c r="DN15" s="1580">
        <v>16875.293806770002</v>
      </c>
      <c r="DO15" s="1580">
        <v>16862.759277599998</v>
      </c>
      <c r="DP15" s="1580">
        <v>16869.573699600001</v>
      </c>
      <c r="DQ15" s="1580">
        <v>20653.615206449998</v>
      </c>
      <c r="DR15" s="1580">
        <v>20535.312224640002</v>
      </c>
      <c r="DS15" s="1580">
        <v>20682.179157279999</v>
      </c>
      <c r="DT15" s="1580">
        <v>17217.51696904</v>
      </c>
      <c r="DU15" s="1580">
        <v>18407.04911869</v>
      </c>
      <c r="DV15" s="1580">
        <v>18709.923378619998</v>
      </c>
      <c r="DW15" s="1580">
        <v>18678.657738509999</v>
      </c>
      <c r="DX15" s="1580">
        <v>24262.272588320004</v>
      </c>
      <c r="DY15" s="1580">
        <v>20410.436902429999</v>
      </c>
      <c r="DZ15" s="1580">
        <v>20468.073060179995</v>
      </c>
      <c r="EA15" s="1580">
        <v>14871.71549749</v>
      </c>
      <c r="EB15" s="1580">
        <v>47835.07925534001</v>
      </c>
      <c r="EC15" s="1580">
        <v>47944.372035450004</v>
      </c>
      <c r="ED15" s="1580">
        <v>41091.43352654</v>
      </c>
      <c r="EE15" s="1580">
        <v>41119.610317240003</v>
      </c>
      <c r="EF15" s="1580">
        <v>41282.583037470002</v>
      </c>
      <c r="EG15" s="1580">
        <v>39254.214319910003</v>
      </c>
      <c r="EH15" s="1580">
        <v>86600.234254780007</v>
      </c>
      <c r="EI15" s="1580">
        <v>86790.899325050006</v>
      </c>
      <c r="EJ15" s="1580">
        <v>87035.390183439988</v>
      </c>
      <c r="EK15" s="1580">
        <v>87044.077212389995</v>
      </c>
      <c r="EL15" s="1580">
        <v>7052.3095282499999</v>
      </c>
      <c r="EM15" s="1580">
        <v>7860.6408873699993</v>
      </c>
    </row>
    <row r="16" spans="1:143" ht="16.5" customHeight="1" x14ac:dyDescent="0.3">
      <c r="A16" s="1581"/>
      <c r="B16" s="1581"/>
      <c r="C16" s="1582"/>
      <c r="D16" s="1582"/>
      <c r="E16" s="1582"/>
      <c r="F16" s="1582"/>
      <c r="G16" s="1582"/>
      <c r="H16" s="1582"/>
      <c r="I16" s="1582"/>
      <c r="J16" s="1582"/>
      <c r="K16" s="1582"/>
      <c r="L16" s="1582"/>
      <c r="M16" s="1582"/>
      <c r="N16" s="1582"/>
      <c r="O16" s="1582"/>
      <c r="P16" s="1582"/>
      <c r="Q16" s="1582"/>
      <c r="R16" s="1582"/>
      <c r="S16" s="1582"/>
      <c r="T16" s="1582"/>
      <c r="U16" s="1582"/>
      <c r="V16" s="1582"/>
      <c r="W16" s="1582"/>
      <c r="X16" s="1582"/>
      <c r="Y16" s="1582"/>
      <c r="Z16" s="1582"/>
      <c r="AA16" s="1582"/>
      <c r="AB16" s="1582"/>
      <c r="AC16" s="1582"/>
      <c r="AD16" s="1582"/>
      <c r="AE16" s="1582"/>
      <c r="AF16" s="1582"/>
      <c r="AG16" s="1582"/>
      <c r="AH16" s="1582"/>
      <c r="AI16" s="1582"/>
      <c r="AJ16" s="1582"/>
      <c r="AK16" s="1582"/>
      <c r="AL16" s="1582"/>
      <c r="AM16" s="1582"/>
      <c r="AN16" s="1582"/>
      <c r="AO16" s="1574"/>
      <c r="AP16" s="1574"/>
      <c r="AQ16" s="1574"/>
      <c r="AR16" s="1574"/>
      <c r="AS16" s="1574"/>
      <c r="AT16" s="1574"/>
      <c r="AU16" s="1574"/>
      <c r="AV16" s="1574"/>
      <c r="AW16" s="1574"/>
      <c r="AX16" s="1574"/>
      <c r="AY16" s="1574"/>
      <c r="AZ16" s="1574"/>
      <c r="BA16" s="1574"/>
      <c r="BB16" s="1574"/>
      <c r="BC16" s="1574"/>
      <c r="BD16" s="1574"/>
      <c r="BE16" s="1574"/>
      <c r="BF16" s="1574"/>
      <c r="BG16" s="1574"/>
      <c r="BH16" s="1574"/>
      <c r="BI16" s="1574"/>
      <c r="BJ16" s="1574"/>
      <c r="BK16" s="1574"/>
      <c r="BL16" s="1574"/>
      <c r="BM16" s="1574"/>
      <c r="BN16" s="1574"/>
      <c r="BO16" s="1574"/>
      <c r="BP16" s="1574"/>
      <c r="BQ16" s="1574"/>
      <c r="BR16" s="1574"/>
      <c r="BS16" s="1574"/>
      <c r="BT16" s="1574"/>
      <c r="BU16" s="1583"/>
      <c r="BV16" s="1583"/>
      <c r="BW16" s="1583"/>
      <c r="BX16" s="1583"/>
      <c r="BY16" s="1583"/>
      <c r="BZ16" s="1583"/>
      <c r="CA16" s="1583"/>
      <c r="CB16" s="1583"/>
      <c r="CC16" s="1583"/>
      <c r="CD16" s="1583"/>
      <c r="CE16" s="1583"/>
      <c r="CF16" s="1583"/>
      <c r="CG16" s="1583"/>
      <c r="CH16" s="1583"/>
      <c r="CI16" s="1575"/>
      <c r="CJ16" s="1575"/>
      <c r="CK16" s="1575"/>
      <c r="CL16" s="1575"/>
      <c r="CM16" s="1575"/>
      <c r="CN16" s="1575"/>
      <c r="CO16" s="1575"/>
      <c r="CP16" s="1575"/>
      <c r="CQ16" s="1575"/>
      <c r="CR16" s="1575"/>
      <c r="CS16" s="1575"/>
      <c r="CT16" s="1575"/>
      <c r="CU16" s="1584"/>
      <c r="CV16" s="1584"/>
      <c r="CW16" s="1584"/>
      <c r="CX16" s="1584"/>
      <c r="CY16" s="1584"/>
      <c r="CZ16" s="1584"/>
      <c r="DA16" s="1584"/>
      <c r="DB16" s="1584"/>
      <c r="DC16" s="1584"/>
      <c r="DD16" s="1584"/>
      <c r="DE16" s="1584"/>
      <c r="DF16" s="1584"/>
      <c r="DG16" s="1584"/>
      <c r="DH16" s="1584"/>
      <c r="DI16" s="1584"/>
      <c r="DJ16" s="1584"/>
      <c r="DK16" s="1584"/>
      <c r="DL16" s="1584"/>
      <c r="DM16" s="1584"/>
      <c r="DN16" s="1584"/>
      <c r="DO16" s="1584"/>
      <c r="DP16" s="1584"/>
      <c r="DQ16" s="1584"/>
      <c r="DR16" s="1584"/>
      <c r="DS16" s="1584"/>
      <c r="DT16" s="1584"/>
      <c r="DU16" s="1584"/>
      <c r="DV16" s="1584"/>
      <c r="DW16" s="1584"/>
      <c r="DX16" s="1584"/>
      <c r="DY16" s="1584"/>
      <c r="DZ16" s="1584"/>
      <c r="EA16" s="1584"/>
      <c r="EB16" s="1584"/>
      <c r="EC16" s="1584"/>
      <c r="ED16" s="1584"/>
      <c r="EE16" s="1584"/>
      <c r="EF16" s="1584"/>
      <c r="EG16" s="1584"/>
      <c r="EH16" s="1584"/>
      <c r="EI16" s="1584"/>
      <c r="EJ16" s="1584"/>
      <c r="EK16" s="1584"/>
      <c r="EL16" s="1584"/>
      <c r="EM16" s="1584"/>
    </row>
    <row r="17" spans="1:143" ht="16.5" customHeight="1" x14ac:dyDescent="0.3">
      <c r="A17" s="1576" t="s">
        <v>1461</v>
      </c>
      <c r="B17" s="1576" t="s">
        <v>1462</v>
      </c>
      <c r="C17" s="1577">
        <v>161.26920694999998</v>
      </c>
      <c r="D17" s="1577">
        <v>166.87536215999998</v>
      </c>
      <c r="E17" s="1577">
        <v>161.42028822999998</v>
      </c>
      <c r="F17" s="1577">
        <v>160.23152331999998</v>
      </c>
      <c r="G17" s="1577">
        <v>179.13171553999999</v>
      </c>
      <c r="H17" s="1577">
        <v>174.67062755999999</v>
      </c>
      <c r="I17" s="1577">
        <v>169.48025906000001</v>
      </c>
      <c r="J17" s="1577">
        <v>176.93580440999997</v>
      </c>
      <c r="K17" s="1577">
        <v>174.46881076</v>
      </c>
      <c r="L17" s="1577">
        <v>177.56091634000001</v>
      </c>
      <c r="M17" s="1577">
        <v>174.34058016</v>
      </c>
      <c r="N17" s="1577">
        <v>327.91928007999996</v>
      </c>
      <c r="O17" s="1577">
        <v>316.69406669</v>
      </c>
      <c r="P17" s="1577">
        <v>296.98852712000001</v>
      </c>
      <c r="Q17" s="1577">
        <v>235.19138181999998</v>
      </c>
      <c r="R17" s="1577">
        <v>228.24569933999999</v>
      </c>
      <c r="S17" s="1577">
        <v>158.11373581000001</v>
      </c>
      <c r="T17" s="1577">
        <v>160.36309102999999</v>
      </c>
      <c r="U17" s="1577">
        <v>156.48745005000001</v>
      </c>
      <c r="V17" s="1577">
        <v>157.26738781</v>
      </c>
      <c r="W17" s="1577">
        <v>163.49021656999997</v>
      </c>
      <c r="X17" s="1577">
        <v>162.04376009000001</v>
      </c>
      <c r="Y17" s="1577">
        <v>164.88998756999999</v>
      </c>
      <c r="Z17" s="1577">
        <v>165.16484383</v>
      </c>
      <c r="AA17" s="1577">
        <v>164.04060859999998</v>
      </c>
      <c r="AB17" s="1577">
        <v>161.96498192999999</v>
      </c>
      <c r="AC17" s="1577">
        <v>162.67566421000001</v>
      </c>
      <c r="AD17" s="1577">
        <v>163.50994844999997</v>
      </c>
      <c r="AE17" s="1577">
        <v>167.93374788</v>
      </c>
      <c r="AF17" s="1577">
        <v>174.45067546999999</v>
      </c>
      <c r="AG17" s="1577">
        <v>211.87972452</v>
      </c>
      <c r="AH17" s="1577">
        <v>209.07097730999999</v>
      </c>
      <c r="AI17" s="1577">
        <v>208.87521335</v>
      </c>
      <c r="AJ17" s="1577">
        <v>212.53402743999999</v>
      </c>
      <c r="AK17" s="1577">
        <v>210.95428206999998</v>
      </c>
      <c r="AL17" s="1577">
        <v>209.43874825</v>
      </c>
      <c r="AM17" s="1577">
        <v>208.60019591999998</v>
      </c>
      <c r="AN17" s="1577">
        <v>211.45628828</v>
      </c>
      <c r="AO17" s="1577">
        <v>213.75509184999999</v>
      </c>
      <c r="AP17" s="1577">
        <v>212.55079352999999</v>
      </c>
      <c r="AQ17" s="1577">
        <v>213.33963661999999</v>
      </c>
      <c r="AR17" s="1577">
        <v>212.75046890000002</v>
      </c>
      <c r="AS17" s="1577">
        <v>221.86549281000001</v>
      </c>
      <c r="AT17" s="1577">
        <v>221.81932963</v>
      </c>
      <c r="AU17" s="1577">
        <v>219.53045155999999</v>
      </c>
      <c r="AV17" s="1577">
        <v>216.52573848</v>
      </c>
      <c r="AW17" s="1577">
        <v>218.31653191000001</v>
      </c>
      <c r="AX17" s="1577">
        <v>216.73786058000002</v>
      </c>
      <c r="AY17" s="1577">
        <v>218.93019322000001</v>
      </c>
      <c r="AZ17" s="1577">
        <v>218.11275381000002</v>
      </c>
      <c r="BA17" s="1577">
        <v>218.10628134999999</v>
      </c>
      <c r="BB17" s="1577">
        <v>217.28219397000001</v>
      </c>
      <c r="BC17" s="1577">
        <v>219.29112119999999</v>
      </c>
      <c r="BD17" s="1577">
        <v>227.39741284000002</v>
      </c>
      <c r="BE17" s="1577">
        <v>228.99984716999998</v>
      </c>
      <c r="BF17" s="1577">
        <v>232.01957019</v>
      </c>
      <c r="BG17" s="1577">
        <v>235.58074550000001</v>
      </c>
      <c r="BH17" s="1577">
        <v>235.57472911000002</v>
      </c>
      <c r="BI17" s="1577">
        <v>236.62680281000002</v>
      </c>
      <c r="BJ17" s="1577">
        <v>238.56366877000002</v>
      </c>
      <c r="BK17" s="1577">
        <v>245.42686543000002</v>
      </c>
      <c r="BL17" s="1577">
        <v>250.04395</v>
      </c>
      <c r="BM17" s="1577">
        <v>337.16357664999998</v>
      </c>
      <c r="BN17" s="1577">
        <v>327.93011097999999</v>
      </c>
      <c r="BO17" s="1577">
        <v>327.53284425999999</v>
      </c>
      <c r="BP17" s="1577">
        <v>325.61210411000002</v>
      </c>
      <c r="BQ17" s="1577">
        <v>424.87167019999998</v>
      </c>
      <c r="BR17" s="1577">
        <v>421.67678138999997</v>
      </c>
      <c r="BS17" s="1577">
        <v>426.37082745999999</v>
      </c>
      <c r="BT17" s="1577">
        <v>430.32526571</v>
      </c>
      <c r="BU17" s="1578">
        <v>434.56412392000004</v>
      </c>
      <c r="BV17" s="1578">
        <v>430.70113750000002</v>
      </c>
      <c r="BW17" s="1578">
        <v>432.14307244999998</v>
      </c>
      <c r="BX17" s="1578">
        <v>429.13295411000001</v>
      </c>
      <c r="BY17" s="1578">
        <v>424.72257717000002</v>
      </c>
      <c r="BZ17" s="1578">
        <v>419.87843735000001</v>
      </c>
      <c r="CA17" s="1578">
        <v>425.07209523</v>
      </c>
      <c r="CB17" s="1578">
        <v>450.79437767000002</v>
      </c>
      <c r="CC17" s="1578">
        <v>449.47465805000002</v>
      </c>
      <c r="CD17" s="1578">
        <v>447.01364114999996</v>
      </c>
      <c r="CE17" s="1578">
        <v>449.02859986999999</v>
      </c>
      <c r="CF17" s="1578">
        <v>455.14533527999998</v>
      </c>
      <c r="CG17" s="1578">
        <v>456.44795629000004</v>
      </c>
      <c r="CH17" s="1578">
        <v>456.62419564999999</v>
      </c>
      <c r="CI17" s="1579">
        <v>451.95501432999998</v>
      </c>
      <c r="CJ17" s="1579">
        <v>451.04437363</v>
      </c>
      <c r="CK17" s="1579">
        <v>447.63276120999996</v>
      </c>
      <c r="CL17" s="1579">
        <v>443.83589957999999</v>
      </c>
      <c r="CM17" s="1579">
        <v>441.01793947000004</v>
      </c>
      <c r="CN17" s="1579">
        <v>441.62176952999999</v>
      </c>
      <c r="CO17" s="1579">
        <v>462.91946060999999</v>
      </c>
      <c r="CP17" s="1579">
        <v>792.27196059000005</v>
      </c>
      <c r="CQ17" s="1579">
        <v>820.43747261999999</v>
      </c>
      <c r="CR17" s="1579">
        <v>831.69931032000011</v>
      </c>
      <c r="CS17" s="1579">
        <v>821.83850754999992</v>
      </c>
      <c r="CT17" s="1579">
        <v>819.08493266999994</v>
      </c>
      <c r="CU17" s="1580">
        <v>790.47109610999996</v>
      </c>
      <c r="CV17" s="1580">
        <v>803.40492445000007</v>
      </c>
      <c r="CW17" s="1580">
        <v>813.07621497000002</v>
      </c>
      <c r="CX17" s="1580">
        <v>841.88489895999999</v>
      </c>
      <c r="CY17" s="1580">
        <v>847.40813234000007</v>
      </c>
      <c r="CZ17" s="1580">
        <v>21043.356040378283</v>
      </c>
      <c r="DA17" s="1580">
        <v>22854.155961629298</v>
      </c>
      <c r="DB17" s="1580">
        <v>23092.086850039876</v>
      </c>
      <c r="DC17" s="1580">
        <v>22959.197455643669</v>
      </c>
      <c r="DD17" s="1580">
        <v>23379.283991752462</v>
      </c>
      <c r="DE17" s="1580">
        <v>22494.485845347113</v>
      </c>
      <c r="DF17" s="1580">
        <v>22480.634257145379</v>
      </c>
      <c r="DG17" s="1580">
        <v>23766.529621568283</v>
      </c>
      <c r="DH17" s="1580">
        <v>22881.047536068589</v>
      </c>
      <c r="DI17" s="1580">
        <v>25358.589172310436</v>
      </c>
      <c r="DJ17" s="1580">
        <v>25733.826218769609</v>
      </c>
      <c r="DK17" s="1580">
        <v>25550.667008069409</v>
      </c>
      <c r="DL17" s="1580">
        <v>26771.058209241135</v>
      </c>
      <c r="DM17" s="1580">
        <v>27940.355168130638</v>
      </c>
      <c r="DN17" s="1580">
        <v>27566.676826876916</v>
      </c>
      <c r="DO17" s="1580">
        <v>28790.66875514682</v>
      </c>
      <c r="DP17" s="1580">
        <v>29140.031385779625</v>
      </c>
      <c r="DQ17" s="1580">
        <v>29644.539671080311</v>
      </c>
      <c r="DR17" s="1580">
        <v>29920.264318375532</v>
      </c>
      <c r="DS17" s="1580">
        <v>29691.72741636528</v>
      </c>
      <c r="DT17" s="1580">
        <v>29276.168037772812</v>
      </c>
      <c r="DU17" s="1580">
        <v>29540.949384109404</v>
      </c>
      <c r="DV17" s="1580">
        <v>30736.794765817438</v>
      </c>
      <c r="DW17" s="1580">
        <v>31197.0972477664</v>
      </c>
      <c r="DX17" s="1580">
        <v>30566.41308185595</v>
      </c>
      <c r="DY17" s="1580">
        <v>31896.823101034348</v>
      </c>
      <c r="DZ17" s="1580">
        <v>32068.847245819525</v>
      </c>
      <c r="EA17" s="1580">
        <v>32278.423302862382</v>
      </c>
      <c r="EB17" s="1580">
        <v>32155.957012292758</v>
      </c>
      <c r="EC17" s="1580">
        <v>34582.496505611954</v>
      </c>
      <c r="ED17" s="1580">
        <v>34929.84748966882</v>
      </c>
      <c r="EE17" s="1580">
        <v>35498.667466993233</v>
      </c>
      <c r="EF17" s="1580">
        <v>35566.282710619322</v>
      </c>
      <c r="EG17" s="1580">
        <v>36681.81101954035</v>
      </c>
      <c r="EH17" s="1580">
        <v>37132.037242791725</v>
      </c>
      <c r="EI17" s="1580">
        <v>38106.233635914446</v>
      </c>
      <c r="EJ17" s="1580">
        <v>40405.106841956898</v>
      </c>
      <c r="EK17" s="1580">
        <v>40126.476791669265</v>
      </c>
      <c r="EL17" s="1580">
        <v>120574.47374172941</v>
      </c>
      <c r="EM17" s="1580">
        <v>120323.69828446407</v>
      </c>
    </row>
    <row r="18" spans="1:143" ht="16.5" customHeight="1" x14ac:dyDescent="0.3">
      <c r="A18" s="1581"/>
      <c r="B18" s="1589"/>
      <c r="C18" s="1582"/>
      <c r="D18" s="1582"/>
      <c r="E18" s="1582"/>
      <c r="F18" s="1582"/>
      <c r="G18" s="1582"/>
      <c r="H18" s="1582"/>
      <c r="I18" s="1582"/>
      <c r="J18" s="1582"/>
      <c r="K18" s="1582"/>
      <c r="L18" s="1582"/>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c r="AN18" s="1582"/>
      <c r="AO18" s="1574"/>
      <c r="AP18" s="1574"/>
      <c r="AQ18" s="1574"/>
      <c r="AR18" s="1574"/>
      <c r="AS18" s="1574"/>
      <c r="AT18" s="1574"/>
      <c r="AU18" s="1574"/>
      <c r="AV18" s="1574"/>
      <c r="AW18" s="1574"/>
      <c r="AX18" s="1574"/>
      <c r="AY18" s="1574"/>
      <c r="AZ18" s="1574"/>
      <c r="BA18" s="1574"/>
      <c r="BB18" s="1574"/>
      <c r="BC18" s="1574"/>
      <c r="BD18" s="1574"/>
      <c r="BE18" s="1574"/>
      <c r="BF18" s="1574"/>
      <c r="BG18" s="1574"/>
      <c r="BH18" s="1574"/>
      <c r="BI18" s="1574"/>
      <c r="BJ18" s="1574"/>
      <c r="BK18" s="1574"/>
      <c r="BL18" s="1574"/>
      <c r="BM18" s="1574"/>
      <c r="BN18" s="1574"/>
      <c r="BO18" s="1574"/>
      <c r="BP18" s="1574"/>
      <c r="BQ18" s="1574"/>
      <c r="BR18" s="1574"/>
      <c r="BS18" s="1574"/>
      <c r="BT18" s="1574"/>
      <c r="BU18" s="1583"/>
      <c r="BV18" s="1583"/>
      <c r="BW18" s="1583"/>
      <c r="BX18" s="1583"/>
      <c r="BY18" s="1583"/>
      <c r="BZ18" s="1583"/>
      <c r="CA18" s="1583"/>
      <c r="CB18" s="1583"/>
      <c r="CC18" s="1583"/>
      <c r="CD18" s="1583"/>
      <c r="CE18" s="1583"/>
      <c r="CF18" s="1583"/>
      <c r="CG18" s="1583"/>
      <c r="CH18" s="1583"/>
      <c r="CI18" s="1575"/>
      <c r="CJ18" s="1575"/>
      <c r="CK18" s="1575"/>
      <c r="CL18" s="1575"/>
      <c r="CM18" s="1575"/>
      <c r="CN18" s="1575"/>
      <c r="CO18" s="1575"/>
      <c r="CP18" s="1575"/>
      <c r="CQ18" s="1575"/>
      <c r="CR18" s="1575"/>
      <c r="CS18" s="1575"/>
      <c r="CT18" s="1575"/>
      <c r="CU18" s="1584"/>
      <c r="CV18" s="1584"/>
      <c r="CW18" s="1584"/>
      <c r="CX18" s="1584"/>
      <c r="CY18" s="1584"/>
      <c r="CZ18" s="1584"/>
      <c r="DA18" s="1584"/>
      <c r="DB18" s="1584"/>
      <c r="DC18" s="1584"/>
      <c r="DD18" s="1584"/>
      <c r="DE18" s="1584"/>
      <c r="DF18" s="1584"/>
      <c r="DG18" s="1584"/>
      <c r="DH18" s="1584"/>
      <c r="DI18" s="1584"/>
      <c r="DJ18" s="1584"/>
      <c r="DK18" s="1584"/>
      <c r="DL18" s="1584"/>
      <c r="DM18" s="1584"/>
      <c r="DN18" s="1584"/>
      <c r="DO18" s="1584"/>
      <c r="DP18" s="1584"/>
      <c r="DQ18" s="1584"/>
      <c r="DR18" s="1584"/>
      <c r="DS18" s="1584"/>
      <c r="DT18" s="1584"/>
      <c r="DU18" s="1584"/>
      <c r="DV18" s="1584"/>
      <c r="DW18" s="1584"/>
      <c r="DX18" s="1584"/>
      <c r="DY18" s="1584"/>
      <c r="DZ18" s="1584"/>
      <c r="EA18" s="1584"/>
      <c r="EB18" s="1584"/>
      <c r="EC18" s="1584"/>
      <c r="ED18" s="1584"/>
      <c r="EE18" s="1584"/>
      <c r="EF18" s="1584"/>
      <c r="EG18" s="1584"/>
      <c r="EH18" s="1584"/>
      <c r="EI18" s="1584"/>
      <c r="EJ18" s="1584"/>
      <c r="EK18" s="1584"/>
      <c r="EL18" s="1584"/>
      <c r="EM18" s="1584"/>
    </row>
    <row r="19" spans="1:143" ht="16.5" customHeight="1" x14ac:dyDescent="0.3">
      <c r="A19" s="1576" t="s">
        <v>1463</v>
      </c>
      <c r="B19" s="1576" t="s">
        <v>1464</v>
      </c>
      <c r="C19" s="1577">
        <v>0</v>
      </c>
      <c r="D19" s="1577">
        <v>0</v>
      </c>
      <c r="E19" s="1577">
        <v>0</v>
      </c>
      <c r="F19" s="1577">
        <v>0</v>
      </c>
      <c r="G19" s="1577">
        <v>0</v>
      </c>
      <c r="H19" s="1577">
        <v>0</v>
      </c>
      <c r="I19" s="1577">
        <v>0</v>
      </c>
      <c r="J19" s="1577">
        <v>0</v>
      </c>
      <c r="K19" s="1577">
        <v>0</v>
      </c>
      <c r="L19" s="1577">
        <v>0</v>
      </c>
      <c r="M19" s="1577">
        <v>0</v>
      </c>
      <c r="N19" s="1577">
        <v>0</v>
      </c>
      <c r="O19" s="1577">
        <v>0</v>
      </c>
      <c r="P19" s="1577">
        <v>0</v>
      </c>
      <c r="Q19" s="1577">
        <v>0</v>
      </c>
      <c r="R19" s="1577">
        <v>0</v>
      </c>
      <c r="S19" s="1577">
        <v>0</v>
      </c>
      <c r="T19" s="1577">
        <v>0</v>
      </c>
      <c r="U19" s="1577">
        <v>0</v>
      </c>
      <c r="V19" s="1577">
        <v>0</v>
      </c>
      <c r="W19" s="1577">
        <v>0</v>
      </c>
      <c r="X19" s="1577">
        <v>0</v>
      </c>
      <c r="Y19" s="1577">
        <v>0</v>
      </c>
      <c r="Z19" s="1577">
        <v>0</v>
      </c>
      <c r="AA19" s="1577">
        <v>0</v>
      </c>
      <c r="AB19" s="1577">
        <v>0</v>
      </c>
      <c r="AC19" s="1577">
        <v>0</v>
      </c>
      <c r="AD19" s="1577">
        <v>0</v>
      </c>
      <c r="AE19" s="1577">
        <v>0</v>
      </c>
      <c r="AF19" s="1577">
        <v>0</v>
      </c>
      <c r="AG19" s="1577">
        <v>0</v>
      </c>
      <c r="AH19" s="1577">
        <v>0</v>
      </c>
      <c r="AI19" s="1577">
        <v>0</v>
      </c>
      <c r="AJ19" s="1577">
        <v>0</v>
      </c>
      <c r="AK19" s="1577">
        <v>0</v>
      </c>
      <c r="AL19" s="1577">
        <v>0</v>
      </c>
      <c r="AM19" s="1577">
        <v>0</v>
      </c>
      <c r="AN19" s="1577">
        <v>0</v>
      </c>
      <c r="AO19" s="1577">
        <v>0</v>
      </c>
      <c r="AP19" s="1577">
        <v>0</v>
      </c>
      <c r="AQ19" s="1577">
        <v>0</v>
      </c>
      <c r="AR19" s="1577">
        <v>0</v>
      </c>
      <c r="AS19" s="1577">
        <v>0</v>
      </c>
      <c r="AT19" s="1577">
        <v>0</v>
      </c>
      <c r="AU19" s="1577">
        <v>0</v>
      </c>
      <c r="AV19" s="1577">
        <v>0</v>
      </c>
      <c r="AW19" s="1577">
        <v>0</v>
      </c>
      <c r="AX19" s="1577">
        <v>0</v>
      </c>
      <c r="AY19" s="1577">
        <v>0</v>
      </c>
      <c r="AZ19" s="1577">
        <v>0</v>
      </c>
      <c r="BA19" s="1577">
        <v>0</v>
      </c>
      <c r="BB19" s="1577">
        <v>0</v>
      </c>
      <c r="BC19" s="1577">
        <v>0</v>
      </c>
      <c r="BD19" s="1577">
        <v>0</v>
      </c>
      <c r="BE19" s="1577">
        <v>0</v>
      </c>
      <c r="BF19" s="1577">
        <v>0</v>
      </c>
      <c r="BG19" s="1577">
        <v>0</v>
      </c>
      <c r="BH19" s="1577">
        <v>0</v>
      </c>
      <c r="BI19" s="1577">
        <v>0</v>
      </c>
      <c r="BJ19" s="1577">
        <v>0</v>
      </c>
      <c r="BK19" s="1577">
        <v>0</v>
      </c>
      <c r="BL19" s="1577">
        <v>0</v>
      </c>
      <c r="BM19" s="1577">
        <v>0</v>
      </c>
      <c r="BN19" s="1577">
        <v>0</v>
      </c>
      <c r="BO19" s="1577">
        <v>0</v>
      </c>
      <c r="BP19" s="1577">
        <v>0</v>
      </c>
      <c r="BQ19" s="1577">
        <v>0</v>
      </c>
      <c r="BR19" s="1577">
        <v>0</v>
      </c>
      <c r="BS19" s="1577">
        <v>0</v>
      </c>
      <c r="BT19" s="1577">
        <v>0</v>
      </c>
      <c r="BU19" s="1578">
        <v>0</v>
      </c>
      <c r="BV19" s="1578">
        <v>0</v>
      </c>
      <c r="BW19" s="1578">
        <v>0</v>
      </c>
      <c r="BX19" s="1578">
        <v>0</v>
      </c>
      <c r="BY19" s="1578">
        <v>0</v>
      </c>
      <c r="BZ19" s="1578">
        <v>0</v>
      </c>
      <c r="CA19" s="1578">
        <v>0</v>
      </c>
      <c r="CB19" s="1578">
        <v>0</v>
      </c>
      <c r="CC19" s="1578">
        <v>0</v>
      </c>
      <c r="CD19" s="1578">
        <v>0</v>
      </c>
      <c r="CE19" s="1578">
        <v>0</v>
      </c>
      <c r="CF19" s="1578">
        <v>0</v>
      </c>
      <c r="CG19" s="1578">
        <v>0</v>
      </c>
      <c r="CH19" s="1578">
        <v>0</v>
      </c>
      <c r="CI19" s="1579">
        <v>0</v>
      </c>
      <c r="CJ19" s="1579">
        <v>0</v>
      </c>
      <c r="CK19" s="1579">
        <v>0</v>
      </c>
      <c r="CL19" s="1579">
        <v>0</v>
      </c>
      <c r="CM19" s="1579">
        <v>0</v>
      </c>
      <c r="CN19" s="1579">
        <v>0</v>
      </c>
      <c r="CO19" s="1579">
        <v>0</v>
      </c>
      <c r="CP19" s="1579">
        <v>0</v>
      </c>
      <c r="CQ19" s="1579">
        <v>0</v>
      </c>
      <c r="CR19" s="1579">
        <v>0</v>
      </c>
      <c r="CS19" s="1579">
        <v>0</v>
      </c>
      <c r="CT19" s="1579">
        <v>0</v>
      </c>
      <c r="CU19" s="1580">
        <v>0</v>
      </c>
      <c r="CV19" s="1580">
        <v>0</v>
      </c>
      <c r="CW19" s="1580">
        <v>0</v>
      </c>
      <c r="CX19" s="1580">
        <v>0</v>
      </c>
      <c r="CY19" s="1580">
        <v>0</v>
      </c>
      <c r="CZ19" s="1580">
        <v>0</v>
      </c>
      <c r="DA19" s="1580">
        <v>0</v>
      </c>
      <c r="DB19" s="1580">
        <v>0</v>
      </c>
      <c r="DC19" s="1580">
        <v>0</v>
      </c>
      <c r="DD19" s="1580">
        <v>0</v>
      </c>
      <c r="DE19" s="1580">
        <v>0</v>
      </c>
      <c r="DF19" s="1580">
        <v>0</v>
      </c>
      <c r="DG19" s="1580">
        <v>0</v>
      </c>
      <c r="DH19" s="1580">
        <v>0</v>
      </c>
      <c r="DI19" s="1580">
        <v>0</v>
      </c>
      <c r="DJ19" s="1580">
        <v>0</v>
      </c>
      <c r="DK19" s="1580">
        <v>0</v>
      </c>
      <c r="DL19" s="1580">
        <v>0</v>
      </c>
      <c r="DM19" s="1580">
        <v>0</v>
      </c>
      <c r="DN19" s="1580">
        <v>0</v>
      </c>
      <c r="DO19" s="1580">
        <v>0</v>
      </c>
      <c r="DP19" s="1580">
        <v>0</v>
      </c>
      <c r="DQ19" s="1580">
        <v>0</v>
      </c>
      <c r="DR19" s="1580">
        <v>0</v>
      </c>
      <c r="DS19" s="1580">
        <v>0</v>
      </c>
      <c r="DT19" s="1580">
        <v>0</v>
      </c>
      <c r="DU19" s="1580">
        <v>0</v>
      </c>
      <c r="DV19" s="1580">
        <v>0</v>
      </c>
      <c r="DW19" s="1580">
        <v>0</v>
      </c>
      <c r="DX19" s="1580">
        <v>0</v>
      </c>
      <c r="DY19" s="1580">
        <v>0</v>
      </c>
      <c r="DZ19" s="1580">
        <v>0</v>
      </c>
      <c r="EA19" s="1580">
        <v>0</v>
      </c>
      <c r="EB19" s="1580">
        <v>0</v>
      </c>
      <c r="EC19" s="1580">
        <v>0</v>
      </c>
      <c r="ED19" s="1580">
        <v>0</v>
      </c>
      <c r="EE19" s="1580">
        <v>0</v>
      </c>
      <c r="EF19" s="1580">
        <v>0</v>
      </c>
      <c r="EG19" s="1580">
        <v>0</v>
      </c>
      <c r="EH19" s="1580">
        <v>0</v>
      </c>
      <c r="EI19" s="1580">
        <v>0</v>
      </c>
      <c r="EJ19" s="1580">
        <v>0</v>
      </c>
      <c r="EK19" s="1580">
        <v>0</v>
      </c>
      <c r="EL19" s="1580">
        <v>0</v>
      </c>
      <c r="EM19" s="1580">
        <v>0</v>
      </c>
    </row>
    <row r="20" spans="1:143" ht="16.5" customHeight="1" x14ac:dyDescent="0.3">
      <c r="A20" s="1581"/>
      <c r="B20" s="1581"/>
      <c r="C20" s="1582"/>
      <c r="D20" s="1582"/>
      <c r="E20" s="1582"/>
      <c r="F20" s="1582"/>
      <c r="G20" s="1582"/>
      <c r="H20" s="1582"/>
      <c r="I20" s="1582"/>
      <c r="J20" s="1582"/>
      <c r="K20" s="1582"/>
      <c r="L20" s="1582"/>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c r="AN20" s="1582"/>
      <c r="AO20" s="1574"/>
      <c r="AP20" s="1574"/>
      <c r="AQ20" s="1574"/>
      <c r="AR20" s="1574"/>
      <c r="AS20" s="1574"/>
      <c r="AT20" s="1574"/>
      <c r="AU20" s="1574"/>
      <c r="AV20" s="1574"/>
      <c r="AW20" s="1574"/>
      <c r="AX20" s="1574"/>
      <c r="AY20" s="1574"/>
      <c r="AZ20" s="1574"/>
      <c r="BA20" s="1574"/>
      <c r="BB20" s="1574"/>
      <c r="BC20" s="1574"/>
      <c r="BD20" s="1574"/>
      <c r="BE20" s="1574"/>
      <c r="BF20" s="1574"/>
      <c r="BG20" s="1574"/>
      <c r="BH20" s="1574"/>
      <c r="BI20" s="1574"/>
      <c r="BJ20" s="1574"/>
      <c r="BK20" s="1574"/>
      <c r="BL20" s="1574"/>
      <c r="BM20" s="1574"/>
      <c r="BN20" s="1574"/>
      <c r="BO20" s="1574"/>
      <c r="BP20" s="1574"/>
      <c r="BQ20" s="1574"/>
      <c r="BR20" s="1574"/>
      <c r="BS20" s="1574"/>
      <c r="BT20" s="1574"/>
      <c r="BU20" s="1583"/>
      <c r="BV20" s="1583"/>
      <c r="BW20" s="1583"/>
      <c r="BX20" s="1583"/>
      <c r="BY20" s="1583"/>
      <c r="BZ20" s="1583"/>
      <c r="CA20" s="1583"/>
      <c r="CB20" s="1583"/>
      <c r="CC20" s="1583"/>
      <c r="CD20" s="1583"/>
      <c r="CE20" s="1583"/>
      <c r="CF20" s="1583"/>
      <c r="CG20" s="1583"/>
      <c r="CH20" s="1583"/>
      <c r="CI20" s="1575"/>
      <c r="CJ20" s="1575"/>
      <c r="CK20" s="1575"/>
      <c r="CL20" s="1575"/>
      <c r="CM20" s="1575"/>
      <c r="CN20" s="1575"/>
      <c r="CO20" s="1575"/>
      <c r="CP20" s="1575"/>
      <c r="CQ20" s="1575"/>
      <c r="CR20" s="1575"/>
      <c r="CS20" s="1575"/>
      <c r="CT20" s="1575"/>
      <c r="CU20" s="1584"/>
      <c r="CV20" s="1584"/>
      <c r="CW20" s="1584"/>
      <c r="CX20" s="1584"/>
      <c r="CY20" s="1584"/>
      <c r="CZ20" s="1584"/>
      <c r="DA20" s="1584"/>
      <c r="DB20" s="1584"/>
      <c r="DC20" s="1584"/>
      <c r="DD20" s="1584"/>
      <c r="DE20" s="1584"/>
      <c r="DF20" s="1584"/>
      <c r="DG20" s="1584"/>
      <c r="DH20" s="1584"/>
      <c r="DI20" s="1584"/>
      <c r="DJ20" s="1584"/>
      <c r="DK20" s="1584"/>
      <c r="DL20" s="1584"/>
      <c r="DM20" s="1584"/>
      <c r="DN20" s="1584"/>
      <c r="DO20" s="1584"/>
      <c r="DP20" s="1584"/>
      <c r="DQ20" s="1584"/>
      <c r="DR20" s="1584"/>
      <c r="DS20" s="1584"/>
      <c r="DT20" s="1584"/>
      <c r="DU20" s="1584"/>
      <c r="DV20" s="1584"/>
      <c r="DW20" s="1584"/>
      <c r="DX20" s="1584"/>
      <c r="DY20" s="1584"/>
      <c r="DZ20" s="1584"/>
      <c r="EA20" s="1584"/>
      <c r="EB20" s="1584"/>
      <c r="EC20" s="1584"/>
      <c r="ED20" s="1584"/>
      <c r="EE20" s="1584"/>
      <c r="EF20" s="1584"/>
      <c r="EG20" s="1584"/>
      <c r="EH20" s="1584"/>
      <c r="EI20" s="1584"/>
      <c r="EJ20" s="1584"/>
      <c r="EK20" s="1584"/>
      <c r="EL20" s="1584"/>
      <c r="EM20" s="1584"/>
    </row>
    <row r="21" spans="1:143" ht="16.5" customHeight="1" x14ac:dyDescent="0.3">
      <c r="A21" s="1576" t="s">
        <v>1465</v>
      </c>
      <c r="B21" s="1576" t="s">
        <v>1466</v>
      </c>
      <c r="C21" s="1577">
        <v>0</v>
      </c>
      <c r="D21" s="1577">
        <v>0</v>
      </c>
      <c r="E21" s="1577">
        <v>0</v>
      </c>
      <c r="F21" s="1577">
        <v>0</v>
      </c>
      <c r="G21" s="1577">
        <v>0</v>
      </c>
      <c r="H21" s="1577">
        <v>0</v>
      </c>
      <c r="I21" s="1577">
        <v>0</v>
      </c>
      <c r="J21" s="1577">
        <v>0</v>
      </c>
      <c r="K21" s="1577">
        <v>0</v>
      </c>
      <c r="L21" s="1577">
        <v>0</v>
      </c>
      <c r="M21" s="1577">
        <v>0</v>
      </c>
      <c r="N21" s="1577">
        <v>0</v>
      </c>
      <c r="O21" s="1577">
        <v>0</v>
      </c>
      <c r="P21" s="1577">
        <v>0</v>
      </c>
      <c r="Q21" s="1577">
        <v>0</v>
      </c>
      <c r="R21" s="1577">
        <v>0</v>
      </c>
      <c r="S21" s="1577">
        <v>0</v>
      </c>
      <c r="T21" s="1577">
        <v>0</v>
      </c>
      <c r="U21" s="1577">
        <v>0</v>
      </c>
      <c r="V21" s="1577">
        <v>0</v>
      </c>
      <c r="W21" s="1577">
        <v>0</v>
      </c>
      <c r="X21" s="1577">
        <v>0</v>
      </c>
      <c r="Y21" s="1577">
        <v>0</v>
      </c>
      <c r="Z21" s="1577">
        <v>0</v>
      </c>
      <c r="AA21" s="1577">
        <v>0</v>
      </c>
      <c r="AB21" s="1577">
        <v>0</v>
      </c>
      <c r="AC21" s="1577">
        <v>0</v>
      </c>
      <c r="AD21" s="1577">
        <v>0</v>
      </c>
      <c r="AE21" s="1577">
        <v>0</v>
      </c>
      <c r="AF21" s="1577">
        <v>0</v>
      </c>
      <c r="AG21" s="1577">
        <v>0</v>
      </c>
      <c r="AH21" s="1577">
        <v>0</v>
      </c>
      <c r="AI21" s="1577">
        <v>0</v>
      </c>
      <c r="AJ21" s="1577">
        <v>0</v>
      </c>
      <c r="AK21" s="1577">
        <v>0</v>
      </c>
      <c r="AL21" s="1577">
        <v>0</v>
      </c>
      <c r="AM21" s="1577">
        <v>0</v>
      </c>
      <c r="AN21" s="1577">
        <v>0</v>
      </c>
      <c r="AO21" s="1577">
        <v>0</v>
      </c>
      <c r="AP21" s="1577">
        <v>0</v>
      </c>
      <c r="AQ21" s="1577">
        <v>0</v>
      </c>
      <c r="AR21" s="1577">
        <v>0</v>
      </c>
      <c r="AS21" s="1577">
        <v>0</v>
      </c>
      <c r="AT21" s="1577">
        <v>0</v>
      </c>
      <c r="AU21" s="1577">
        <v>0</v>
      </c>
      <c r="AV21" s="1577">
        <v>0</v>
      </c>
      <c r="AW21" s="1577">
        <v>0</v>
      </c>
      <c r="AX21" s="1577">
        <v>0</v>
      </c>
      <c r="AY21" s="1577">
        <v>0</v>
      </c>
      <c r="AZ21" s="1577">
        <v>0</v>
      </c>
      <c r="BA21" s="1577">
        <v>0</v>
      </c>
      <c r="BB21" s="1577">
        <v>0</v>
      </c>
      <c r="BC21" s="1577">
        <v>0</v>
      </c>
      <c r="BD21" s="1577">
        <v>0</v>
      </c>
      <c r="BE21" s="1577">
        <v>0</v>
      </c>
      <c r="BF21" s="1577">
        <v>0</v>
      </c>
      <c r="BG21" s="1577">
        <v>0</v>
      </c>
      <c r="BH21" s="1577">
        <v>0</v>
      </c>
      <c r="BI21" s="1577">
        <v>0</v>
      </c>
      <c r="BJ21" s="1577">
        <v>0</v>
      </c>
      <c r="BK21" s="1577">
        <v>0</v>
      </c>
      <c r="BL21" s="1577">
        <v>0</v>
      </c>
      <c r="BM21" s="1577">
        <v>0</v>
      </c>
      <c r="BN21" s="1577">
        <v>0</v>
      </c>
      <c r="BO21" s="1577">
        <v>0</v>
      </c>
      <c r="BP21" s="1577">
        <v>0</v>
      </c>
      <c r="BQ21" s="1577">
        <v>0</v>
      </c>
      <c r="BR21" s="1577">
        <v>0</v>
      </c>
      <c r="BS21" s="1577">
        <v>0</v>
      </c>
      <c r="BT21" s="1577">
        <v>0</v>
      </c>
      <c r="BU21" s="1578">
        <v>0</v>
      </c>
      <c r="BV21" s="1578">
        <v>0</v>
      </c>
      <c r="BW21" s="1578">
        <v>0</v>
      </c>
      <c r="BX21" s="1578">
        <v>0</v>
      </c>
      <c r="BY21" s="1578">
        <v>0</v>
      </c>
      <c r="BZ21" s="1578">
        <v>0</v>
      </c>
      <c r="CA21" s="1578">
        <v>0</v>
      </c>
      <c r="CB21" s="1578">
        <v>0</v>
      </c>
      <c r="CC21" s="1578">
        <v>0</v>
      </c>
      <c r="CD21" s="1578">
        <v>0</v>
      </c>
      <c r="CE21" s="1578">
        <v>0</v>
      </c>
      <c r="CF21" s="1578">
        <v>0</v>
      </c>
      <c r="CG21" s="1578">
        <v>0</v>
      </c>
      <c r="CH21" s="1578">
        <v>0</v>
      </c>
      <c r="CI21" s="1579">
        <v>0</v>
      </c>
      <c r="CJ21" s="1579">
        <v>0</v>
      </c>
      <c r="CK21" s="1579">
        <v>0</v>
      </c>
      <c r="CL21" s="1579">
        <v>0</v>
      </c>
      <c r="CM21" s="1579">
        <v>0</v>
      </c>
      <c r="CN21" s="1579">
        <v>0</v>
      </c>
      <c r="CO21" s="1579">
        <v>0</v>
      </c>
      <c r="CP21" s="1579">
        <v>0</v>
      </c>
      <c r="CQ21" s="1579">
        <v>0</v>
      </c>
      <c r="CR21" s="1579">
        <v>0</v>
      </c>
      <c r="CS21" s="1579">
        <v>0</v>
      </c>
      <c r="CT21" s="1579">
        <v>0</v>
      </c>
      <c r="CU21" s="1580">
        <v>0</v>
      </c>
      <c r="CV21" s="1580">
        <v>0</v>
      </c>
      <c r="CW21" s="1580">
        <v>0</v>
      </c>
      <c r="CX21" s="1580">
        <v>0</v>
      </c>
      <c r="CY21" s="1580">
        <v>0</v>
      </c>
      <c r="CZ21" s="1580">
        <v>0</v>
      </c>
      <c r="DA21" s="1580">
        <v>0</v>
      </c>
      <c r="DB21" s="1580">
        <v>0</v>
      </c>
      <c r="DC21" s="1580">
        <v>0</v>
      </c>
      <c r="DD21" s="1580">
        <v>0</v>
      </c>
      <c r="DE21" s="1580">
        <v>0</v>
      </c>
      <c r="DF21" s="1580">
        <v>0</v>
      </c>
      <c r="DG21" s="1580">
        <v>0</v>
      </c>
      <c r="DH21" s="1580">
        <v>0</v>
      </c>
      <c r="DI21" s="1580">
        <v>0</v>
      </c>
      <c r="DJ21" s="1580">
        <v>0</v>
      </c>
      <c r="DK21" s="1580">
        <v>0</v>
      </c>
      <c r="DL21" s="1580">
        <v>0</v>
      </c>
      <c r="DM21" s="1580">
        <v>0</v>
      </c>
      <c r="DN21" s="1580">
        <v>0</v>
      </c>
      <c r="DO21" s="1580">
        <v>0</v>
      </c>
      <c r="DP21" s="1580">
        <v>0</v>
      </c>
      <c r="DQ21" s="1580">
        <v>0</v>
      </c>
      <c r="DR21" s="1580">
        <v>0</v>
      </c>
      <c r="DS21" s="1580">
        <v>0</v>
      </c>
      <c r="DT21" s="1580">
        <v>0</v>
      </c>
      <c r="DU21" s="1580">
        <v>0</v>
      </c>
      <c r="DV21" s="1580">
        <v>0</v>
      </c>
      <c r="DW21" s="1580">
        <v>0</v>
      </c>
      <c r="DX21" s="1580">
        <v>0</v>
      </c>
      <c r="DY21" s="1580">
        <v>0</v>
      </c>
      <c r="DZ21" s="1580">
        <v>0</v>
      </c>
      <c r="EA21" s="1580">
        <v>0</v>
      </c>
      <c r="EB21" s="1580">
        <v>0</v>
      </c>
      <c r="EC21" s="1580">
        <v>0</v>
      </c>
      <c r="ED21" s="1580">
        <v>0</v>
      </c>
      <c r="EE21" s="1580">
        <v>0</v>
      </c>
      <c r="EF21" s="1580">
        <v>0</v>
      </c>
      <c r="EG21" s="1580">
        <v>0</v>
      </c>
      <c r="EH21" s="1580">
        <v>0</v>
      </c>
      <c r="EI21" s="1580">
        <v>0</v>
      </c>
      <c r="EJ21" s="1580">
        <v>0</v>
      </c>
      <c r="EK21" s="1580">
        <v>0</v>
      </c>
      <c r="EL21" s="1580">
        <v>0</v>
      </c>
      <c r="EM21" s="1580">
        <v>0</v>
      </c>
    </row>
    <row r="22" spans="1:143" ht="16.5" customHeight="1" x14ac:dyDescent="0.3">
      <c r="A22" s="1581"/>
      <c r="B22" s="1581"/>
      <c r="C22" s="1582"/>
      <c r="D22" s="1582"/>
      <c r="E22" s="1582"/>
      <c r="F22" s="1582"/>
      <c r="G22" s="1582"/>
      <c r="H22" s="1582"/>
      <c r="I22" s="1582"/>
      <c r="J22" s="1582"/>
      <c r="K22" s="1582"/>
      <c r="L22" s="1582"/>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c r="AN22" s="1582"/>
      <c r="AO22" s="1574"/>
      <c r="AP22" s="1574"/>
      <c r="AQ22" s="1574"/>
      <c r="AR22" s="1574"/>
      <c r="AS22" s="1574"/>
      <c r="AT22" s="1574"/>
      <c r="AU22" s="1574"/>
      <c r="AV22" s="1574"/>
      <c r="AW22" s="1574"/>
      <c r="AX22" s="1574"/>
      <c r="AY22" s="1574"/>
      <c r="AZ22" s="1574"/>
      <c r="BA22" s="1574"/>
      <c r="BB22" s="1574"/>
      <c r="BC22" s="1574"/>
      <c r="BD22" s="1574"/>
      <c r="BE22" s="1574"/>
      <c r="BF22" s="1574"/>
      <c r="BG22" s="1574"/>
      <c r="BH22" s="1574"/>
      <c r="BI22" s="1574"/>
      <c r="BJ22" s="1574"/>
      <c r="BK22" s="1574"/>
      <c r="BL22" s="1574"/>
      <c r="BM22" s="1574"/>
      <c r="BN22" s="1574"/>
      <c r="BO22" s="1574"/>
      <c r="BP22" s="1574"/>
      <c r="BQ22" s="1574"/>
      <c r="BR22" s="1574"/>
      <c r="BS22" s="1574"/>
      <c r="BT22" s="1574"/>
      <c r="BU22" s="1583"/>
      <c r="BV22" s="1583"/>
      <c r="BW22" s="1583"/>
      <c r="BX22" s="1583"/>
      <c r="BY22" s="1583"/>
      <c r="BZ22" s="1583"/>
      <c r="CA22" s="1583"/>
      <c r="CB22" s="1583"/>
      <c r="CC22" s="1583"/>
      <c r="CD22" s="1583"/>
      <c r="CE22" s="1583"/>
      <c r="CF22" s="1583"/>
      <c r="CG22" s="1583"/>
      <c r="CH22" s="1583"/>
      <c r="CI22" s="1575"/>
      <c r="CJ22" s="1575"/>
      <c r="CK22" s="1575"/>
      <c r="CL22" s="1575"/>
      <c r="CM22" s="1575"/>
      <c r="CN22" s="1575"/>
      <c r="CO22" s="1575"/>
      <c r="CP22" s="1575"/>
      <c r="CQ22" s="1575"/>
      <c r="CR22" s="1575"/>
      <c r="CS22" s="1575"/>
      <c r="CT22" s="1575"/>
      <c r="CU22" s="1584"/>
      <c r="CV22" s="1584"/>
      <c r="CW22" s="1584"/>
      <c r="CX22" s="1584"/>
      <c r="CY22" s="1584"/>
      <c r="CZ22" s="1584"/>
      <c r="DA22" s="1584"/>
      <c r="DB22" s="1584"/>
      <c r="DC22" s="1584"/>
      <c r="DD22" s="1584"/>
      <c r="DE22" s="1584"/>
      <c r="DF22" s="1584"/>
      <c r="DG22" s="1584"/>
      <c r="DH22" s="1584"/>
      <c r="DI22" s="1584"/>
      <c r="DJ22" s="1584"/>
      <c r="DK22" s="1584"/>
      <c r="DL22" s="1584"/>
      <c r="DM22" s="1584"/>
      <c r="DN22" s="1584"/>
      <c r="DO22" s="1584"/>
      <c r="DP22" s="1584"/>
      <c r="DQ22" s="1584"/>
      <c r="DR22" s="1584"/>
      <c r="DS22" s="1584"/>
      <c r="DT22" s="1584"/>
      <c r="DU22" s="1584"/>
      <c r="DV22" s="1584"/>
      <c r="DW22" s="1584"/>
      <c r="DX22" s="1584"/>
      <c r="DY22" s="1584"/>
      <c r="DZ22" s="1584"/>
      <c r="EA22" s="1584"/>
      <c r="EB22" s="1584"/>
      <c r="EC22" s="1584"/>
      <c r="ED22" s="1584"/>
      <c r="EE22" s="1584"/>
      <c r="EF22" s="1584"/>
      <c r="EG22" s="1584"/>
      <c r="EH22" s="1584"/>
      <c r="EI22" s="1584"/>
      <c r="EJ22" s="1584"/>
      <c r="EK22" s="1584"/>
      <c r="EL22" s="1584"/>
      <c r="EM22" s="1584"/>
    </row>
    <row r="23" spans="1:143" ht="16.5" customHeight="1" x14ac:dyDescent="0.3">
      <c r="A23" s="1576" t="s">
        <v>1467</v>
      </c>
      <c r="B23" s="1576" t="s">
        <v>1468</v>
      </c>
      <c r="C23" s="1577">
        <v>100.87174853000002</v>
      </c>
      <c r="D23" s="1577">
        <v>61.454897129999992</v>
      </c>
      <c r="E23" s="1577">
        <v>161.37574275</v>
      </c>
      <c r="F23" s="1577">
        <v>34.115845870000001</v>
      </c>
      <c r="G23" s="1577">
        <v>104.31416644999999</v>
      </c>
      <c r="H23" s="1577">
        <v>94.826760669999999</v>
      </c>
      <c r="I23" s="1577">
        <v>117.08089912000001</v>
      </c>
      <c r="J23" s="1577">
        <v>17.912021249999999</v>
      </c>
      <c r="K23" s="1577">
        <v>223.52273242999996</v>
      </c>
      <c r="L23" s="1577">
        <v>154.10795172999997</v>
      </c>
      <c r="M23" s="1577">
        <v>155.91394252999999</v>
      </c>
      <c r="N23" s="1577">
        <v>172.57112454999998</v>
      </c>
      <c r="O23" s="1577">
        <v>415.07645757999995</v>
      </c>
      <c r="P23" s="1577">
        <v>143.73269343999999</v>
      </c>
      <c r="Q23" s="1577">
        <v>198.36355931999998</v>
      </c>
      <c r="R23" s="1577">
        <v>270.89756561000002</v>
      </c>
      <c r="S23" s="1577">
        <v>262.07020447999997</v>
      </c>
      <c r="T23" s="1577">
        <v>89.969799440000003</v>
      </c>
      <c r="U23" s="1577">
        <v>40.614643090000001</v>
      </c>
      <c r="V23" s="1577">
        <v>102.21225756</v>
      </c>
      <c r="W23" s="1577">
        <v>26.833478599999999</v>
      </c>
      <c r="X23" s="1577">
        <v>108.75771674999999</v>
      </c>
      <c r="Y23" s="1577">
        <v>127.08106000000001</v>
      </c>
      <c r="Z23" s="1577">
        <v>81.813073779999996</v>
      </c>
      <c r="AA23" s="1577">
        <v>181.16817865000002</v>
      </c>
      <c r="AB23" s="1577">
        <v>152.61813896000001</v>
      </c>
      <c r="AC23" s="1577">
        <v>208.72010127999999</v>
      </c>
      <c r="AD23" s="1577">
        <v>190.56597326999997</v>
      </c>
      <c r="AE23" s="1577">
        <v>276.53585465000003</v>
      </c>
      <c r="AF23" s="1577">
        <v>58.611248670000002</v>
      </c>
      <c r="AG23" s="1577">
        <v>151.15780359000001</v>
      </c>
      <c r="AH23" s="1577">
        <v>73.411701520000008</v>
      </c>
      <c r="AI23" s="1577">
        <v>111.50296273000001</v>
      </c>
      <c r="AJ23" s="1577">
        <v>107.42566719000001</v>
      </c>
      <c r="AK23" s="1577">
        <v>66.706140189999999</v>
      </c>
      <c r="AL23" s="1577">
        <v>130.50753857999999</v>
      </c>
      <c r="AM23" s="1577">
        <v>122.77166274</v>
      </c>
      <c r="AN23" s="1577">
        <v>117.70602724</v>
      </c>
      <c r="AO23" s="1577">
        <v>138.89641939000001</v>
      </c>
      <c r="AP23" s="1577">
        <v>206.63082968000001</v>
      </c>
      <c r="AQ23" s="1577">
        <v>116.23946946000001</v>
      </c>
      <c r="AR23" s="1577">
        <v>239.12644954999999</v>
      </c>
      <c r="AS23" s="1577">
        <v>178.50329379000001</v>
      </c>
      <c r="AT23" s="1577">
        <v>302.47471422000001</v>
      </c>
      <c r="AU23" s="1577">
        <v>180.52413272000001</v>
      </c>
      <c r="AV23" s="1577">
        <v>201.58305669999999</v>
      </c>
      <c r="AW23" s="1577">
        <v>225.20497719999995</v>
      </c>
      <c r="AX23" s="1577">
        <v>334.10311827999999</v>
      </c>
      <c r="AY23" s="1577">
        <v>252.25339766999997</v>
      </c>
      <c r="AZ23" s="1577">
        <v>203.01427069000002</v>
      </c>
      <c r="BA23" s="1577">
        <v>290.38413364999997</v>
      </c>
      <c r="BB23" s="1577">
        <v>155.35301681999999</v>
      </c>
      <c r="BC23" s="1577">
        <v>155.59944632999998</v>
      </c>
      <c r="BD23" s="1577">
        <v>264.22527162</v>
      </c>
      <c r="BE23" s="1577">
        <v>155.22379669</v>
      </c>
      <c r="BF23" s="1577">
        <v>148.18447637999998</v>
      </c>
      <c r="BG23" s="1577">
        <v>156.14361699</v>
      </c>
      <c r="BH23" s="1577">
        <v>185.25219944999998</v>
      </c>
      <c r="BI23" s="1577">
        <v>210.96108674000001</v>
      </c>
      <c r="BJ23" s="1577">
        <v>417.43839092999997</v>
      </c>
      <c r="BK23" s="1577">
        <v>137.61474666000001</v>
      </c>
      <c r="BL23" s="1577">
        <v>163.47300160999998</v>
      </c>
      <c r="BM23" s="1577">
        <v>187.61035182000001</v>
      </c>
      <c r="BN23" s="1577">
        <v>389.24553226999996</v>
      </c>
      <c r="BO23" s="1577">
        <v>393.67770002999987</v>
      </c>
      <c r="BP23" s="1577">
        <v>340.56190323999999</v>
      </c>
      <c r="BQ23" s="1577">
        <v>171.22489893999997</v>
      </c>
      <c r="BR23" s="1577">
        <v>230.27790598000001</v>
      </c>
      <c r="BS23" s="1577">
        <v>297.59497189999996</v>
      </c>
      <c r="BT23" s="1577">
        <v>215.58212819000002</v>
      </c>
      <c r="BU23" s="1578">
        <v>226.54815564</v>
      </c>
      <c r="BV23" s="1578">
        <v>297.47305231000007</v>
      </c>
      <c r="BW23" s="1578">
        <v>184.30287417000002</v>
      </c>
      <c r="BX23" s="1578">
        <v>215.11157694999997</v>
      </c>
      <c r="BY23" s="1578">
        <v>188.38003639999997</v>
      </c>
      <c r="BZ23" s="1578">
        <v>246.14235818</v>
      </c>
      <c r="CA23" s="1578">
        <v>201.42409343999995</v>
      </c>
      <c r="CB23" s="1578">
        <v>94.623986049999999</v>
      </c>
      <c r="CC23" s="1578">
        <v>578.99666363999995</v>
      </c>
      <c r="CD23" s="1578">
        <v>116.31063683999999</v>
      </c>
      <c r="CE23" s="1578">
        <v>132.76709568999999</v>
      </c>
      <c r="CF23" s="1578">
        <v>146.11648846999998</v>
      </c>
      <c r="CG23" s="1578">
        <v>174.48669113</v>
      </c>
      <c r="CH23" s="1578">
        <v>309.85292434000007</v>
      </c>
      <c r="CI23" s="1579">
        <v>209.36520251000002</v>
      </c>
      <c r="CJ23" s="1579">
        <v>201.80332579999998</v>
      </c>
      <c r="CK23" s="1579">
        <v>226.69423159000002</v>
      </c>
      <c r="CL23" s="1579">
        <v>213.18532532999998</v>
      </c>
      <c r="CM23" s="1579">
        <v>205.06324686000002</v>
      </c>
      <c r="CN23" s="1579">
        <v>218.92119914</v>
      </c>
      <c r="CO23" s="1579">
        <v>231.07291556000001</v>
      </c>
      <c r="CP23" s="1579">
        <v>238.44280649999999</v>
      </c>
      <c r="CQ23" s="1579">
        <v>267.28862820999996</v>
      </c>
      <c r="CR23" s="1579">
        <v>225.76911896999999</v>
      </c>
      <c r="CS23" s="1579">
        <v>237.59561436999999</v>
      </c>
      <c r="CT23" s="1579">
        <v>305.72559425999998</v>
      </c>
      <c r="CU23" s="1580">
        <v>310.27087632000001</v>
      </c>
      <c r="CV23" s="1580">
        <v>204.93398895999997</v>
      </c>
      <c r="CW23" s="1580">
        <v>234.96590846999996</v>
      </c>
      <c r="CX23" s="1580">
        <v>195.04017368999996</v>
      </c>
      <c r="CY23" s="1580">
        <v>213.31232153999997</v>
      </c>
      <c r="CZ23" s="1580">
        <v>227.61136733999999</v>
      </c>
      <c r="DA23" s="1580">
        <v>161.49822879999999</v>
      </c>
      <c r="DB23" s="1580">
        <v>187.87479436000001</v>
      </c>
      <c r="DC23" s="1580">
        <v>172.56592301999999</v>
      </c>
      <c r="DD23" s="1580">
        <v>131.95258973</v>
      </c>
      <c r="DE23" s="1580">
        <v>153.76331722</v>
      </c>
      <c r="DF23" s="1580">
        <v>167.85955718999998</v>
      </c>
      <c r="DG23" s="1580">
        <v>112.93765403</v>
      </c>
      <c r="DH23" s="1580">
        <v>132.68560528</v>
      </c>
      <c r="DI23" s="1580">
        <v>139.85173856</v>
      </c>
      <c r="DJ23" s="1580">
        <v>123.65837286999999</v>
      </c>
      <c r="DK23" s="1580">
        <v>152.68091181</v>
      </c>
      <c r="DL23" s="1580">
        <v>156.97694645999999</v>
      </c>
      <c r="DM23" s="1580">
        <v>114.79751038999999</v>
      </c>
      <c r="DN23" s="1580">
        <v>124.66131343999999</v>
      </c>
      <c r="DO23" s="1580">
        <v>191.08549248000003</v>
      </c>
      <c r="DP23" s="1580">
        <v>150.67367480999999</v>
      </c>
      <c r="DQ23" s="1580">
        <v>165.30566397000001</v>
      </c>
      <c r="DR23" s="1580">
        <v>128.31779293</v>
      </c>
      <c r="DS23" s="1580">
        <v>150.12244304000001</v>
      </c>
      <c r="DT23" s="1580">
        <v>133.49940277000002</v>
      </c>
      <c r="DU23" s="1580">
        <v>123.90771698</v>
      </c>
      <c r="DV23" s="1580">
        <v>112.68614022</v>
      </c>
      <c r="DW23" s="1580">
        <v>123.05326148</v>
      </c>
      <c r="DX23" s="1580">
        <v>74.497450489999991</v>
      </c>
      <c r="DY23" s="1580">
        <v>71.947806080000007</v>
      </c>
      <c r="DZ23" s="1580">
        <v>40059.118246569997</v>
      </c>
      <c r="EA23" s="1580">
        <v>60098.714761050003</v>
      </c>
      <c r="EB23" s="1580">
        <v>60110.862611670003</v>
      </c>
      <c r="EC23" s="1580">
        <v>60114.459679429994</v>
      </c>
      <c r="ED23" s="1580">
        <v>60167.655248119998</v>
      </c>
      <c r="EE23" s="1580">
        <v>60137.373721639997</v>
      </c>
      <c r="EF23" s="1580">
        <v>60118.729695099995</v>
      </c>
      <c r="EG23" s="1580">
        <v>60108.210879309998</v>
      </c>
      <c r="EH23" s="1580">
        <v>28137.753914869998</v>
      </c>
      <c r="EI23" s="1580">
        <v>28154.715400299996</v>
      </c>
      <c r="EJ23" s="1580">
        <v>28197.327290929999</v>
      </c>
      <c r="EK23" s="1580">
        <v>28177.565639379998</v>
      </c>
      <c r="EL23" s="1580">
        <v>28207.795582660001</v>
      </c>
      <c r="EM23" s="1580">
        <v>28181.559026939998</v>
      </c>
    </row>
    <row r="24" spans="1:143" ht="16.5" customHeight="1" x14ac:dyDescent="0.3">
      <c r="A24" s="1581"/>
      <c r="B24" s="1581"/>
      <c r="C24" s="1582"/>
      <c r="D24" s="1582"/>
      <c r="E24" s="1582"/>
      <c r="F24" s="1582"/>
      <c r="G24" s="1582"/>
      <c r="H24" s="1582"/>
      <c r="I24" s="1582"/>
      <c r="J24" s="1582"/>
      <c r="K24" s="1582"/>
      <c r="L24" s="1582"/>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c r="AN24" s="1582"/>
      <c r="AO24" s="1574"/>
      <c r="AP24" s="1574"/>
      <c r="AQ24" s="1574"/>
      <c r="AR24" s="1574"/>
      <c r="AS24" s="1574"/>
      <c r="AT24" s="1574"/>
      <c r="AU24" s="1574"/>
      <c r="AV24" s="1574"/>
      <c r="AW24" s="1574"/>
      <c r="AX24" s="1574"/>
      <c r="AY24" s="1574"/>
      <c r="AZ24" s="1574"/>
      <c r="BA24" s="1574"/>
      <c r="BB24" s="1574"/>
      <c r="BC24" s="1574"/>
      <c r="BD24" s="1574"/>
      <c r="BE24" s="1574"/>
      <c r="BF24" s="1574"/>
      <c r="BG24" s="1574"/>
      <c r="BH24" s="1574"/>
      <c r="BI24" s="1574"/>
      <c r="BJ24" s="1574"/>
      <c r="BK24" s="1574"/>
      <c r="BL24" s="1574"/>
      <c r="BM24" s="1574"/>
      <c r="BN24" s="1574"/>
      <c r="BO24" s="1574"/>
      <c r="BP24" s="1574"/>
      <c r="BQ24" s="1574"/>
      <c r="BR24" s="1574"/>
      <c r="BS24" s="1574"/>
      <c r="BT24" s="1574"/>
      <c r="BU24" s="1583"/>
      <c r="BV24" s="1583"/>
      <c r="BW24" s="1583"/>
      <c r="BX24" s="1583"/>
      <c r="BY24" s="1583"/>
      <c r="BZ24" s="1583"/>
      <c r="CA24" s="1583"/>
      <c r="CB24" s="1583"/>
      <c r="CC24" s="1583"/>
      <c r="CD24" s="1583"/>
      <c r="CE24" s="1583"/>
      <c r="CF24" s="1583"/>
      <c r="CG24" s="1583"/>
      <c r="CH24" s="1583"/>
      <c r="CI24" s="1575"/>
      <c r="CJ24" s="1575"/>
      <c r="CK24" s="1575"/>
      <c r="CL24" s="1575"/>
      <c r="CM24" s="1575"/>
      <c r="CN24" s="1575"/>
      <c r="CO24" s="1575"/>
      <c r="CP24" s="1575"/>
      <c r="CQ24" s="1575"/>
      <c r="CR24" s="1575"/>
      <c r="CS24" s="1575"/>
      <c r="CT24" s="1575"/>
      <c r="CU24" s="1584"/>
      <c r="CV24" s="1584"/>
      <c r="CW24" s="1584"/>
      <c r="CX24" s="1584"/>
      <c r="CY24" s="1584"/>
      <c r="CZ24" s="1584"/>
      <c r="DA24" s="1584"/>
      <c r="DB24" s="1584"/>
      <c r="DC24" s="1584"/>
      <c r="DD24" s="1584"/>
      <c r="DE24" s="1584"/>
      <c r="DF24" s="1584"/>
      <c r="DG24" s="1584"/>
      <c r="DH24" s="1584"/>
      <c r="DI24" s="1584"/>
      <c r="DJ24" s="1584"/>
      <c r="DK24" s="1584"/>
      <c r="DL24" s="1584"/>
      <c r="DM24" s="1584"/>
      <c r="DN24" s="1584"/>
      <c r="DO24" s="1584"/>
      <c r="DP24" s="1584"/>
      <c r="DQ24" s="1584"/>
      <c r="DR24" s="1584"/>
      <c r="DS24" s="1584"/>
      <c r="DT24" s="1584"/>
      <c r="DU24" s="1584"/>
      <c r="DV24" s="1584"/>
      <c r="DW24" s="1584"/>
      <c r="DX24" s="1584"/>
      <c r="DY24" s="1584"/>
      <c r="DZ24" s="1584"/>
      <c r="EA24" s="1584"/>
      <c r="EB24" s="1584"/>
      <c r="EC24" s="1584"/>
      <c r="ED24" s="1584"/>
      <c r="EE24" s="1584"/>
      <c r="EF24" s="1584"/>
      <c r="EG24" s="1584"/>
      <c r="EH24" s="1584"/>
      <c r="EI24" s="1584"/>
      <c r="EJ24" s="1584"/>
      <c r="EK24" s="1584"/>
      <c r="EL24" s="1584"/>
      <c r="EM24" s="1584"/>
    </row>
    <row r="25" spans="1:143" ht="16.5" customHeight="1" x14ac:dyDescent="0.3">
      <c r="A25" s="1576" t="s">
        <v>1469</v>
      </c>
      <c r="B25" s="1576" t="s">
        <v>1470</v>
      </c>
      <c r="C25" s="1577">
        <v>1976.6657630399998</v>
      </c>
      <c r="D25" s="1577">
        <v>1984.2185947199998</v>
      </c>
      <c r="E25" s="1577">
        <v>1985.61688293</v>
      </c>
      <c r="F25" s="1577">
        <v>1991.1752804099999</v>
      </c>
      <c r="G25" s="1577">
        <v>1992.6125975</v>
      </c>
      <c r="H25" s="1577">
        <v>1917.5217818799999</v>
      </c>
      <c r="I25" s="1577">
        <v>1917.4961673199998</v>
      </c>
      <c r="J25" s="1577">
        <v>1917.28120543</v>
      </c>
      <c r="K25" s="1577">
        <v>1917.2325234799998</v>
      </c>
      <c r="L25" s="1577">
        <v>1919.18921602</v>
      </c>
      <c r="M25" s="1577">
        <v>1918.9397383599999</v>
      </c>
      <c r="N25" s="1577">
        <v>1918.1092738299999</v>
      </c>
      <c r="O25" s="1577">
        <v>1918.06444788</v>
      </c>
      <c r="P25" s="1577">
        <v>1917.1917345799998</v>
      </c>
      <c r="Q25" s="1577">
        <v>1919.72773794</v>
      </c>
      <c r="R25" s="1577">
        <v>1919.4142326399999</v>
      </c>
      <c r="S25" s="1577">
        <v>1921.2854840099999</v>
      </c>
      <c r="T25" s="1577">
        <v>1996.35895349</v>
      </c>
      <c r="U25" s="1577">
        <v>1865.7395783099998</v>
      </c>
      <c r="V25" s="1577">
        <v>1865.7184242599999</v>
      </c>
      <c r="W25" s="1577">
        <v>1868.6160445899998</v>
      </c>
      <c r="X25" s="1577">
        <v>1868.3027242999999</v>
      </c>
      <c r="Y25" s="1577">
        <v>1978.7657218599998</v>
      </c>
      <c r="Z25" s="1577">
        <v>1978.4810529399999</v>
      </c>
      <c r="AA25" s="1577">
        <v>1981.11967119</v>
      </c>
      <c r="AB25" s="1577">
        <v>1982.9341981499999</v>
      </c>
      <c r="AC25" s="1577">
        <v>1982.877802</v>
      </c>
      <c r="AD25" s="1577">
        <v>1984.58480121</v>
      </c>
      <c r="AE25" s="1577">
        <v>1989.52938365</v>
      </c>
      <c r="AF25" s="1577">
        <v>1865.9288570599999</v>
      </c>
      <c r="AG25" s="1577">
        <v>1866.5775801199998</v>
      </c>
      <c r="AH25" s="1577">
        <v>1954.0414822299999</v>
      </c>
      <c r="AI25" s="1577">
        <v>1954.1670820299998</v>
      </c>
      <c r="AJ25" s="1577">
        <v>2087.27910208</v>
      </c>
      <c r="AK25" s="1577">
        <v>2104.2370903299998</v>
      </c>
      <c r="AL25" s="1577">
        <v>2097.3760829099997</v>
      </c>
      <c r="AM25" s="1577">
        <v>2095.2486594500001</v>
      </c>
      <c r="AN25" s="1577">
        <v>2099.2737472999997</v>
      </c>
      <c r="AO25" s="1577">
        <v>2094.6208616899999</v>
      </c>
      <c r="AP25" s="1577">
        <v>2113.9836782400002</v>
      </c>
      <c r="AQ25" s="1577">
        <v>2109.5643318900002</v>
      </c>
      <c r="AR25" s="1577">
        <v>1932.4942495500002</v>
      </c>
      <c r="AS25" s="1577">
        <v>1928.8543674699999</v>
      </c>
      <c r="AT25" s="1577">
        <v>1924.5813055199999</v>
      </c>
      <c r="AU25" s="1577">
        <v>1920.6146878499999</v>
      </c>
      <c r="AV25" s="1577">
        <v>1973.28626874</v>
      </c>
      <c r="AW25" s="1577">
        <v>1968.6993700200001</v>
      </c>
      <c r="AX25" s="1577">
        <v>1955.7937911900001</v>
      </c>
      <c r="AY25" s="1577">
        <v>1945.17292094</v>
      </c>
      <c r="AZ25" s="1577">
        <v>1944.5120906900002</v>
      </c>
      <c r="BA25" s="1577">
        <v>1945.5817451</v>
      </c>
      <c r="BB25" s="1577">
        <v>1950.4050652599999</v>
      </c>
      <c r="BC25" s="1577">
        <v>1949.0374773599999</v>
      </c>
      <c r="BD25" s="1577">
        <v>1843.2044038199999</v>
      </c>
      <c r="BE25" s="1577">
        <v>1843.0075791700001</v>
      </c>
      <c r="BF25" s="1577">
        <v>1848.5415386399998</v>
      </c>
      <c r="BG25" s="1577">
        <v>1845.9750228399998</v>
      </c>
      <c r="BH25" s="1577">
        <v>1842.28236945</v>
      </c>
      <c r="BI25" s="1577">
        <v>1838.3097861600002</v>
      </c>
      <c r="BJ25" s="1577">
        <v>1838.6635965099999</v>
      </c>
      <c r="BK25" s="1577">
        <v>1839.33735159</v>
      </c>
      <c r="BL25" s="1577">
        <v>1838.2578648399999</v>
      </c>
      <c r="BM25" s="1577">
        <v>1838.9161068199999</v>
      </c>
      <c r="BN25" s="1577">
        <v>1871.76677184</v>
      </c>
      <c r="BO25" s="1577">
        <v>1873.0080934099999</v>
      </c>
      <c r="BP25" s="1577">
        <v>1758.59652525</v>
      </c>
      <c r="BQ25" s="1577">
        <v>1765.1955663700001</v>
      </c>
      <c r="BR25" s="1577">
        <v>1784.7091786400001</v>
      </c>
      <c r="BS25" s="1577">
        <v>1793.1225634699997</v>
      </c>
      <c r="BT25" s="1577">
        <v>1800.69674044</v>
      </c>
      <c r="BU25" s="1578">
        <v>1812.9527837000001</v>
      </c>
      <c r="BV25" s="1578">
        <v>1825.2216799400001</v>
      </c>
      <c r="BW25" s="1578">
        <v>1837.8481110999999</v>
      </c>
      <c r="BX25" s="1578">
        <v>1840.3200148699998</v>
      </c>
      <c r="BY25" s="1578">
        <v>1841.4631023200002</v>
      </c>
      <c r="BZ25" s="1578">
        <v>1842.8854513700001</v>
      </c>
      <c r="CA25" s="1578">
        <v>1855.25130616</v>
      </c>
      <c r="CB25" s="1578">
        <v>1950.7770106699998</v>
      </c>
      <c r="CC25" s="1578">
        <v>1817.1802062500001</v>
      </c>
      <c r="CD25" s="1578">
        <v>1820.27272831</v>
      </c>
      <c r="CE25" s="1578">
        <v>1858.4220648000003</v>
      </c>
      <c r="CF25" s="1578">
        <v>1867.31848014</v>
      </c>
      <c r="CG25" s="1578">
        <v>1867.7454139500001</v>
      </c>
      <c r="CH25" s="1578">
        <v>1917.1051176200001</v>
      </c>
      <c r="CI25" s="1579">
        <v>1931.6881268400002</v>
      </c>
      <c r="CJ25" s="1579">
        <v>1949.6797471000002</v>
      </c>
      <c r="CK25" s="1579">
        <v>2017.6605561000003</v>
      </c>
      <c r="CL25" s="1579">
        <v>2048.7292062699998</v>
      </c>
      <c r="CM25" s="1579">
        <v>2068.1600349</v>
      </c>
      <c r="CN25" s="1579">
        <v>1964.2125651400002</v>
      </c>
      <c r="CO25" s="1579">
        <v>1992.6498684000001</v>
      </c>
      <c r="CP25" s="1579">
        <v>2024.3258200099999</v>
      </c>
      <c r="CQ25" s="1579">
        <v>2043.89235506</v>
      </c>
      <c r="CR25" s="1579">
        <v>2083.4067414300002</v>
      </c>
      <c r="CS25" s="1579">
        <v>2105.30215206</v>
      </c>
      <c r="CT25" s="1579">
        <v>2117.3534826</v>
      </c>
      <c r="CU25" s="1580">
        <v>2126.1563762400001</v>
      </c>
      <c r="CV25" s="1580">
        <v>2130.6462168500002</v>
      </c>
      <c r="CW25" s="1580">
        <v>2132.78491781</v>
      </c>
      <c r="CX25" s="1580">
        <v>2134.5392780899997</v>
      </c>
      <c r="CY25" s="1580">
        <v>2136.52147307</v>
      </c>
      <c r="CZ25" s="1580">
        <v>2033.90863408</v>
      </c>
      <c r="DA25" s="1580">
        <v>2034.6565531999997</v>
      </c>
      <c r="DB25" s="1580">
        <v>2049.46335555</v>
      </c>
      <c r="DC25" s="1580">
        <v>2050.6327610900003</v>
      </c>
      <c r="DD25" s="1580">
        <v>2081.6060169100001</v>
      </c>
      <c r="DE25" s="1580">
        <v>2081.62614024</v>
      </c>
      <c r="DF25" s="1580">
        <v>2083.8631646499998</v>
      </c>
      <c r="DG25" s="1580">
        <v>2108.8218909699999</v>
      </c>
      <c r="DH25" s="1580">
        <v>2132.1734901</v>
      </c>
      <c r="DI25" s="1580">
        <v>2140.08618755</v>
      </c>
      <c r="DJ25" s="1580">
        <v>2147.9134393499999</v>
      </c>
      <c r="DK25" s="1580">
        <v>2152.0999325500002</v>
      </c>
      <c r="DL25" s="1580">
        <v>2056.6157497099998</v>
      </c>
      <c r="DM25" s="1580">
        <v>2063.3416090199999</v>
      </c>
      <c r="DN25" s="1580">
        <v>2081.2235840999997</v>
      </c>
      <c r="DO25" s="1580">
        <v>2087.3680648200002</v>
      </c>
      <c r="DP25" s="1580">
        <v>2092.4276152500001</v>
      </c>
      <c r="DQ25" s="1580">
        <v>2100.9931381199999</v>
      </c>
      <c r="DR25" s="1580">
        <v>2101.29416924</v>
      </c>
      <c r="DS25" s="1580">
        <v>2106.4152265299999</v>
      </c>
      <c r="DT25" s="1580">
        <v>2107.0563370999998</v>
      </c>
      <c r="DU25" s="1580">
        <v>2107.5174071000001</v>
      </c>
      <c r="DV25" s="1580">
        <v>2107.7421171000001</v>
      </c>
      <c r="DW25" s="1580">
        <v>2108.0816927400001</v>
      </c>
      <c r="DX25" s="1580">
        <v>2057.0470939299998</v>
      </c>
      <c r="DY25" s="1580">
        <v>2058.8049848200003</v>
      </c>
      <c r="DZ25" s="1580">
        <v>2063.46499202</v>
      </c>
      <c r="EA25" s="1580">
        <v>2063.7060080199999</v>
      </c>
      <c r="EB25" s="1580">
        <v>2065.27010182</v>
      </c>
      <c r="EC25" s="1580">
        <v>2066.1116965300002</v>
      </c>
      <c r="ED25" s="1580">
        <v>2067.0118971500001</v>
      </c>
      <c r="EE25" s="1580">
        <v>2069.4063365000002</v>
      </c>
      <c r="EF25" s="1580">
        <v>2070.4567852199998</v>
      </c>
      <c r="EG25" s="1580">
        <v>2070.6062042100002</v>
      </c>
      <c r="EH25" s="1580">
        <v>2071.1973836000002</v>
      </c>
      <c r="EI25" s="1580">
        <v>2073.2062911400003</v>
      </c>
      <c r="EJ25" s="1580">
        <v>1984.7212815000003</v>
      </c>
      <c r="EK25" s="1580">
        <v>1988.8481967900002</v>
      </c>
      <c r="EL25" s="1580">
        <v>1988.8646257400001</v>
      </c>
      <c r="EM25" s="1580">
        <v>1988.7845456700002</v>
      </c>
    </row>
    <row r="26" spans="1:143" ht="16.5" customHeight="1" x14ac:dyDescent="0.3">
      <c r="A26" s="1581"/>
      <c r="B26" s="1581"/>
      <c r="C26" s="1585"/>
      <c r="D26" s="1585"/>
      <c r="E26" s="1585"/>
      <c r="F26" s="1585"/>
      <c r="G26" s="1585"/>
      <c r="H26" s="1585"/>
      <c r="I26" s="1585"/>
      <c r="J26" s="1585"/>
      <c r="K26" s="1585"/>
      <c r="L26" s="1585"/>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c r="AN26" s="1585"/>
      <c r="AO26" s="1574"/>
      <c r="AP26" s="1574"/>
      <c r="AQ26" s="1574"/>
      <c r="AR26" s="1574"/>
      <c r="AS26" s="1574"/>
      <c r="AT26" s="1574"/>
      <c r="AU26" s="1574"/>
      <c r="AV26" s="1574"/>
      <c r="AW26" s="1574"/>
      <c r="AX26" s="1574"/>
      <c r="AY26" s="1574"/>
      <c r="AZ26" s="1574"/>
      <c r="BA26" s="1574"/>
      <c r="BB26" s="1574"/>
      <c r="BC26" s="1574"/>
      <c r="BD26" s="1574"/>
      <c r="BE26" s="1574"/>
      <c r="BF26" s="1574"/>
      <c r="BG26" s="1574"/>
      <c r="BH26" s="1574"/>
      <c r="BI26" s="1574"/>
      <c r="BJ26" s="1574"/>
      <c r="BK26" s="1574"/>
      <c r="BL26" s="1574"/>
      <c r="BM26" s="1574"/>
      <c r="BN26" s="1574"/>
      <c r="BO26" s="1574"/>
      <c r="BP26" s="1574"/>
      <c r="BQ26" s="1574"/>
      <c r="BR26" s="1574"/>
      <c r="BS26" s="1574"/>
      <c r="BT26" s="1574"/>
      <c r="BU26" s="1583"/>
      <c r="BV26" s="1583"/>
      <c r="BW26" s="1583"/>
      <c r="BX26" s="1583"/>
      <c r="BY26" s="1583"/>
      <c r="BZ26" s="1583"/>
      <c r="CA26" s="1583"/>
      <c r="CB26" s="1583"/>
      <c r="CC26" s="1583"/>
      <c r="CD26" s="1583"/>
      <c r="CE26" s="1583"/>
      <c r="CF26" s="1583"/>
      <c r="CG26" s="1583"/>
      <c r="CH26" s="1583"/>
      <c r="CI26" s="1575"/>
      <c r="CJ26" s="1575"/>
      <c r="CK26" s="1575"/>
      <c r="CL26" s="1575"/>
      <c r="CM26" s="1575"/>
      <c r="CN26" s="1575"/>
      <c r="CO26" s="1575"/>
      <c r="CP26" s="1575"/>
      <c r="CQ26" s="1575"/>
      <c r="CR26" s="1575"/>
      <c r="CS26" s="1575"/>
      <c r="CT26" s="1575"/>
      <c r="CU26" s="1584"/>
      <c r="CV26" s="1584"/>
      <c r="CW26" s="1584"/>
      <c r="CX26" s="1584"/>
      <c r="CY26" s="1584"/>
      <c r="CZ26" s="1584"/>
      <c r="DA26" s="1584"/>
      <c r="DB26" s="1584"/>
      <c r="DC26" s="1584"/>
      <c r="DD26" s="1584"/>
      <c r="DE26" s="1584"/>
      <c r="DF26" s="1584"/>
      <c r="DG26" s="1584"/>
      <c r="DH26" s="1584"/>
      <c r="DI26" s="1584"/>
      <c r="DJ26" s="1584"/>
      <c r="DK26" s="1584"/>
      <c r="DL26" s="1584"/>
      <c r="DM26" s="1584"/>
      <c r="DN26" s="1584"/>
      <c r="DO26" s="1584"/>
      <c r="DP26" s="1584"/>
      <c r="DQ26" s="1584"/>
      <c r="DR26" s="1584"/>
      <c r="DS26" s="1584"/>
      <c r="DT26" s="1584"/>
      <c r="DU26" s="1584"/>
      <c r="DV26" s="1584"/>
      <c r="DW26" s="1584"/>
      <c r="DX26" s="1584"/>
      <c r="DY26" s="1584"/>
      <c r="DZ26" s="1584"/>
      <c r="EA26" s="1584"/>
      <c r="EB26" s="1584"/>
      <c r="EC26" s="1584"/>
      <c r="ED26" s="1584"/>
      <c r="EE26" s="1584"/>
      <c r="EF26" s="1584"/>
      <c r="EG26" s="1584"/>
      <c r="EH26" s="1584"/>
      <c r="EI26" s="1584"/>
      <c r="EJ26" s="1584"/>
      <c r="EK26" s="1584"/>
      <c r="EL26" s="1584"/>
      <c r="EM26" s="1584"/>
    </row>
    <row r="27" spans="1:143" ht="16.5" customHeight="1" x14ac:dyDescent="0.3">
      <c r="A27" s="1576"/>
      <c r="B27" s="1576" t="s">
        <v>1424</v>
      </c>
      <c r="C27" s="1577">
        <v>69596.492978260008</v>
      </c>
      <c r="D27" s="1577">
        <v>70941.137481960002</v>
      </c>
      <c r="E27" s="1577">
        <v>70499.654408689996</v>
      </c>
      <c r="F27" s="1577">
        <v>71302.400434919982</v>
      </c>
      <c r="G27" s="1577">
        <v>74450.371189410012</v>
      </c>
      <c r="H27" s="1577">
        <v>73422.695010850002</v>
      </c>
      <c r="I27" s="1577">
        <v>73741.022601379998</v>
      </c>
      <c r="J27" s="1577">
        <v>74913.405534099991</v>
      </c>
      <c r="K27" s="1577">
        <v>78694.334378229978</v>
      </c>
      <c r="L27" s="1577">
        <v>79392.890200669979</v>
      </c>
      <c r="M27" s="1577">
        <v>82982.389130539988</v>
      </c>
      <c r="N27" s="1577">
        <v>86612.239956250007</v>
      </c>
      <c r="O27" s="1577">
        <v>83585.412843940008</v>
      </c>
      <c r="P27" s="1577">
        <v>83414.25191986002</v>
      </c>
      <c r="Q27" s="1577">
        <v>84435.871825220005</v>
      </c>
      <c r="R27" s="1577">
        <v>84082.643758529986</v>
      </c>
      <c r="S27" s="1577">
        <v>85853.749046339988</v>
      </c>
      <c r="T27" s="1577">
        <v>88592.54695193001</v>
      </c>
      <c r="U27" s="1577">
        <v>88882.225354269991</v>
      </c>
      <c r="V27" s="1577">
        <v>89112.098272500007</v>
      </c>
      <c r="W27" s="1577">
        <v>87868.856741180018</v>
      </c>
      <c r="X27" s="1577">
        <v>91091.426085909989</v>
      </c>
      <c r="Y27" s="1577">
        <v>89540.306182900007</v>
      </c>
      <c r="Z27" s="1577">
        <v>92681.040482939992</v>
      </c>
      <c r="AA27" s="1577">
        <v>93057.427462349995</v>
      </c>
      <c r="AB27" s="1577">
        <v>93216.006621159991</v>
      </c>
      <c r="AC27" s="1577">
        <v>92395.195668540007</v>
      </c>
      <c r="AD27" s="1577">
        <v>92343.3335161</v>
      </c>
      <c r="AE27" s="1577">
        <v>90504.874658370012</v>
      </c>
      <c r="AF27" s="1577">
        <v>97002.375047109992</v>
      </c>
      <c r="AG27" s="1577">
        <v>98020.362661199993</v>
      </c>
      <c r="AH27" s="1577">
        <v>97950.904823339995</v>
      </c>
      <c r="AI27" s="1577">
        <v>98887.514703899986</v>
      </c>
      <c r="AJ27" s="1577">
        <v>98497.72901571999</v>
      </c>
      <c r="AK27" s="1577">
        <v>99356.306598119991</v>
      </c>
      <c r="AL27" s="1577">
        <v>100930.55150610002</v>
      </c>
      <c r="AM27" s="1577">
        <v>104790.87118644998</v>
      </c>
      <c r="AN27" s="1577">
        <v>104458.18805176998</v>
      </c>
      <c r="AO27" s="1577">
        <v>108086.37018971</v>
      </c>
      <c r="AP27" s="1577">
        <v>107405.78609197997</v>
      </c>
      <c r="AQ27" s="1577">
        <v>114390.36744292999</v>
      </c>
      <c r="AR27" s="1577">
        <v>113988.66618238001</v>
      </c>
      <c r="AS27" s="1577">
        <v>111194.33481837</v>
      </c>
      <c r="AT27" s="1577">
        <v>110092.93683617002</v>
      </c>
      <c r="AU27" s="1577">
        <v>112471.18276853002</v>
      </c>
      <c r="AV27" s="1577">
        <v>111686.14588489001</v>
      </c>
      <c r="AW27" s="1577">
        <v>111021.07280037001</v>
      </c>
      <c r="AX27" s="1577">
        <v>115230.05499470999</v>
      </c>
      <c r="AY27" s="1577">
        <v>115477.48536897</v>
      </c>
      <c r="AZ27" s="1577">
        <v>120988.83522885997</v>
      </c>
      <c r="BA27" s="1577">
        <v>122871.29449175001</v>
      </c>
      <c r="BB27" s="1577">
        <v>127088.77066056998</v>
      </c>
      <c r="BC27" s="1577">
        <v>128069.47628107002</v>
      </c>
      <c r="BD27" s="1577">
        <v>130583.81207653</v>
      </c>
      <c r="BE27" s="1577">
        <v>131173.15071659998</v>
      </c>
      <c r="BF27" s="1577">
        <v>133456.09197514001</v>
      </c>
      <c r="BG27" s="1577">
        <v>130765.67933947999</v>
      </c>
      <c r="BH27" s="1577">
        <v>129055.71459685999</v>
      </c>
      <c r="BI27" s="1577">
        <v>126942.81240936001</v>
      </c>
      <c r="BJ27" s="1577">
        <v>131563.49427942</v>
      </c>
      <c r="BK27" s="1577">
        <v>128415.42706364999</v>
      </c>
      <c r="BL27" s="1577">
        <v>134436.63312687998</v>
      </c>
      <c r="BM27" s="1577">
        <v>147415.07719723001</v>
      </c>
      <c r="BN27" s="1577">
        <v>146159.68355202</v>
      </c>
      <c r="BO27" s="1577">
        <v>146084.06147708997</v>
      </c>
      <c r="BP27" s="1577">
        <v>149685.82964860002</v>
      </c>
      <c r="BQ27" s="1577">
        <v>152617.94579202001</v>
      </c>
      <c r="BR27" s="1577">
        <v>152435.10079409002</v>
      </c>
      <c r="BS27" s="1577">
        <v>154676.54865548003</v>
      </c>
      <c r="BT27" s="1577">
        <v>158429.68953138002</v>
      </c>
      <c r="BU27" s="1578">
        <v>160069.02174411996</v>
      </c>
      <c r="BV27" s="1578">
        <v>161362.55657941001</v>
      </c>
      <c r="BW27" s="1578">
        <v>161629.17440413</v>
      </c>
      <c r="BX27" s="1578">
        <v>164349.35004959002</v>
      </c>
      <c r="BY27" s="1578">
        <v>165416.05700292002</v>
      </c>
      <c r="BZ27" s="1578">
        <v>164662.21708086002</v>
      </c>
      <c r="CA27" s="1578">
        <v>167951.32043451001</v>
      </c>
      <c r="CB27" s="1578">
        <v>174872.48942698998</v>
      </c>
      <c r="CC27" s="1578">
        <v>175421.29849749999</v>
      </c>
      <c r="CD27" s="1578">
        <v>174452.08759261001</v>
      </c>
      <c r="CE27" s="1578">
        <v>177108.37673411</v>
      </c>
      <c r="CF27" s="1578">
        <v>178785.45480360996</v>
      </c>
      <c r="CG27" s="1578">
        <v>181295.97438636003</v>
      </c>
      <c r="CH27" s="1578">
        <v>185234.34054784998</v>
      </c>
      <c r="CI27" s="1579">
        <v>181843.60436808999</v>
      </c>
      <c r="CJ27" s="1579">
        <v>182389.03224827995</v>
      </c>
      <c r="CK27" s="1579">
        <v>183206.87444175</v>
      </c>
      <c r="CL27" s="1579">
        <v>186722.54971691006</v>
      </c>
      <c r="CM27" s="1579">
        <v>186053.17597899999</v>
      </c>
      <c r="CN27" s="1579">
        <v>187908.69362752998</v>
      </c>
      <c r="CO27" s="1579">
        <v>183668.11129454998</v>
      </c>
      <c r="CP27" s="1579">
        <v>183313.14445789001</v>
      </c>
      <c r="CQ27" s="1579">
        <v>192610.77432565999</v>
      </c>
      <c r="CR27" s="1579">
        <v>195973.24121254997</v>
      </c>
      <c r="CS27" s="1579">
        <v>198971.14215291999</v>
      </c>
      <c r="CT27" s="1579">
        <v>207653.27638744004</v>
      </c>
      <c r="CU27" s="1580">
        <v>204499.08389622002</v>
      </c>
      <c r="CV27" s="1580">
        <v>210754.66659698001</v>
      </c>
      <c r="CW27" s="1580">
        <v>214723.08751194002</v>
      </c>
      <c r="CX27" s="1580">
        <v>221940.01058587001</v>
      </c>
      <c r="CY27" s="1580">
        <v>229327.95755876997</v>
      </c>
      <c r="CZ27" s="1580">
        <v>237591.15970956156</v>
      </c>
      <c r="DA27" s="1580">
        <v>229257.85809921002</v>
      </c>
      <c r="DB27" s="1580">
        <v>233361.93871634995</v>
      </c>
      <c r="DC27" s="1580">
        <v>226356.64214428002</v>
      </c>
      <c r="DD27" s="1580">
        <v>224900.90402548001</v>
      </c>
      <c r="DE27" s="1580">
        <v>222116.63754560999</v>
      </c>
      <c r="DF27" s="1580">
        <v>224314.53188190999</v>
      </c>
      <c r="DG27" s="1580">
        <v>226175.33672197</v>
      </c>
      <c r="DH27" s="1580">
        <v>227249.11355501</v>
      </c>
      <c r="DI27" s="1580">
        <v>233932.51732182002</v>
      </c>
      <c r="DJ27" s="1580">
        <v>236574.99271028998</v>
      </c>
      <c r="DK27" s="1580">
        <v>247887.62922751013</v>
      </c>
      <c r="DL27" s="1580">
        <v>260005.77526694001</v>
      </c>
      <c r="DM27" s="1580">
        <v>265909.80497572006</v>
      </c>
      <c r="DN27" s="1580">
        <v>266458.11617938004</v>
      </c>
      <c r="DO27" s="1580">
        <v>269687.33985771006</v>
      </c>
      <c r="DP27" s="1580">
        <v>270333.30208667996</v>
      </c>
      <c r="DQ27" s="1580">
        <v>275703.91501952999</v>
      </c>
      <c r="DR27" s="1580">
        <v>275938.08768713998</v>
      </c>
      <c r="DS27" s="1580">
        <v>285593.39157807006</v>
      </c>
      <c r="DT27" s="1580">
        <v>280698.14165285003</v>
      </c>
      <c r="DU27" s="1580">
        <v>283721.46444056998</v>
      </c>
      <c r="DV27" s="1580">
        <v>302626.33420869999</v>
      </c>
      <c r="DW27" s="1580">
        <v>297923.36164862994</v>
      </c>
      <c r="DX27" s="1580">
        <v>322540.83795550006</v>
      </c>
      <c r="DY27" s="1580">
        <v>340076.22582953994</v>
      </c>
      <c r="DZ27" s="1580">
        <v>363505.06539320003</v>
      </c>
      <c r="EA27" s="1580">
        <v>381162.95334618003</v>
      </c>
      <c r="EB27" s="1580">
        <v>405336.86034859996</v>
      </c>
      <c r="EC27" s="1580">
        <v>404706.26486914</v>
      </c>
      <c r="ED27" s="1580">
        <v>407009.19919022004</v>
      </c>
      <c r="EE27" s="1580">
        <v>427496.24914169993</v>
      </c>
      <c r="EF27" s="1580">
        <v>412751.50048639002</v>
      </c>
      <c r="EG27" s="1580">
        <v>414996.05421099998</v>
      </c>
      <c r="EH27" s="1580">
        <v>434544.36851323</v>
      </c>
      <c r="EI27" s="1580">
        <v>441668.59650290001</v>
      </c>
      <c r="EJ27" s="1580">
        <v>446893.58303823002</v>
      </c>
      <c r="EK27" s="1580">
        <v>452698.32127336995</v>
      </c>
      <c r="EL27" s="1580">
        <v>461744.19383836992</v>
      </c>
      <c r="EM27" s="1580">
        <v>473387.34201029997</v>
      </c>
    </row>
    <row r="28" spans="1:143" ht="16.5" customHeight="1" thickBot="1" x14ac:dyDescent="0.35">
      <c r="A28" s="1590"/>
      <c r="B28" s="1590"/>
      <c r="C28" s="1591"/>
      <c r="D28" s="1591"/>
      <c r="E28" s="1591"/>
      <c r="F28" s="1591"/>
      <c r="G28" s="1591"/>
      <c r="H28" s="1591"/>
      <c r="I28" s="1591"/>
      <c r="J28" s="1591"/>
      <c r="K28" s="1591"/>
      <c r="L28" s="1591"/>
      <c r="M28" s="1591"/>
      <c r="N28" s="1591"/>
      <c r="O28" s="1591"/>
      <c r="P28" s="1591"/>
      <c r="Q28" s="1591"/>
      <c r="R28" s="1591"/>
      <c r="S28" s="1591"/>
      <c r="T28" s="1591"/>
      <c r="U28" s="1591"/>
      <c r="V28" s="1591"/>
      <c r="W28" s="1591"/>
      <c r="X28" s="1591"/>
      <c r="Y28" s="1591"/>
      <c r="Z28" s="1591"/>
      <c r="AA28" s="1591"/>
      <c r="AB28" s="1591"/>
      <c r="AC28" s="1591"/>
      <c r="AD28" s="1591"/>
      <c r="AE28" s="1591"/>
      <c r="AF28" s="1591"/>
      <c r="AG28" s="1591"/>
      <c r="AH28" s="1591"/>
      <c r="AI28" s="1591"/>
      <c r="AJ28" s="1591"/>
      <c r="AK28" s="1591"/>
      <c r="AL28" s="1591"/>
      <c r="AM28" s="1591"/>
      <c r="AN28" s="1591"/>
      <c r="AO28" s="1591"/>
      <c r="AP28" s="1591"/>
      <c r="AQ28" s="1591"/>
      <c r="AR28" s="1591"/>
      <c r="AS28" s="1591"/>
      <c r="AT28" s="1591"/>
      <c r="AU28" s="1591"/>
      <c r="AV28" s="1591"/>
      <c r="AW28" s="1591"/>
      <c r="AX28" s="1591"/>
      <c r="AY28" s="1591"/>
      <c r="AZ28" s="1591"/>
      <c r="BA28" s="1591"/>
      <c r="BB28" s="1591"/>
      <c r="BC28" s="1591"/>
      <c r="BD28" s="1591"/>
      <c r="BE28" s="1591"/>
      <c r="BF28" s="1591"/>
      <c r="BG28" s="1591"/>
      <c r="BH28" s="1591"/>
      <c r="BI28" s="1591"/>
      <c r="BJ28" s="1591"/>
      <c r="BK28" s="1591"/>
      <c r="BL28" s="1591"/>
      <c r="BM28" s="1591"/>
      <c r="BN28" s="1591"/>
      <c r="BO28" s="1591"/>
      <c r="BP28" s="1591"/>
      <c r="BQ28" s="1591"/>
      <c r="BR28" s="1591"/>
      <c r="BS28" s="1591"/>
      <c r="BT28" s="1591"/>
      <c r="BU28" s="1591"/>
      <c r="BV28" s="1591"/>
      <c r="BW28" s="1591"/>
      <c r="BX28" s="1591"/>
      <c r="BY28" s="1591"/>
      <c r="BZ28" s="1591"/>
      <c r="CA28" s="1591"/>
      <c r="CB28" s="1591"/>
      <c r="CC28" s="1591"/>
      <c r="CD28" s="1591"/>
      <c r="CE28" s="1591"/>
      <c r="CF28" s="1591"/>
      <c r="CG28" s="1591"/>
      <c r="CH28" s="1591"/>
      <c r="CI28" s="1592"/>
      <c r="CJ28" s="1592"/>
      <c r="CK28" s="1592"/>
      <c r="CL28" s="1592"/>
      <c r="CM28" s="1592"/>
      <c r="CN28" s="1592"/>
      <c r="CO28" s="1592"/>
      <c r="CP28" s="1592"/>
      <c r="CQ28" s="1592"/>
      <c r="CR28" s="1592"/>
      <c r="CS28" s="1592"/>
      <c r="CT28" s="1592"/>
      <c r="CU28" s="1592"/>
      <c r="CV28" s="1592"/>
      <c r="CW28" s="1592"/>
      <c r="CX28" s="1592"/>
      <c r="CY28" s="1593"/>
      <c r="CZ28" s="1593"/>
      <c r="DA28" s="1593"/>
      <c r="DB28" s="1593"/>
      <c r="DC28" s="1593"/>
      <c r="DD28" s="1593"/>
      <c r="DE28" s="1593"/>
      <c r="DF28" s="1593"/>
      <c r="DG28" s="1593"/>
      <c r="DH28" s="1593"/>
      <c r="DI28" s="1593"/>
      <c r="DJ28" s="1593"/>
      <c r="DK28" s="1593"/>
      <c r="DL28" s="1593"/>
      <c r="DM28" s="1593"/>
      <c r="DN28" s="1593"/>
      <c r="DO28" s="1593"/>
      <c r="DP28" s="1593"/>
      <c r="DQ28" s="1593"/>
      <c r="DR28" s="1593"/>
      <c r="DS28" s="1593"/>
      <c r="DT28" s="1593"/>
      <c r="DU28" s="1593"/>
      <c r="DV28" s="1593"/>
      <c r="DW28" s="1593"/>
      <c r="DX28" s="1593"/>
      <c r="DY28" s="1593"/>
      <c r="DZ28" s="1593"/>
      <c r="EA28" s="1593"/>
      <c r="EB28" s="1593"/>
      <c r="EC28" s="1593"/>
      <c r="ED28" s="1593"/>
      <c r="EE28" s="1593"/>
      <c r="EF28" s="1593"/>
      <c r="EG28" s="1593"/>
      <c r="EH28" s="1593"/>
      <c r="EI28" s="1593"/>
      <c r="EJ28" s="1593"/>
      <c r="EK28" s="1593"/>
      <c r="EL28" s="1593"/>
      <c r="EM28" s="1593"/>
    </row>
    <row r="29" spans="1:143" ht="12" customHeight="1" thickTop="1" x14ac:dyDescent="0.3">
      <c r="A29" s="465"/>
      <c r="B29" s="465"/>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5"/>
      <c r="AO29" s="465"/>
      <c r="AP29" s="465"/>
      <c r="AQ29" s="465"/>
      <c r="AR29" s="465"/>
      <c r="AS29" s="465"/>
      <c r="AT29" s="465"/>
      <c r="AU29" s="465"/>
      <c r="AV29" s="465"/>
      <c r="AW29" s="465"/>
      <c r="AX29" s="465"/>
      <c r="AY29" s="465"/>
      <c r="AZ29" s="465"/>
      <c r="BA29" s="465"/>
      <c r="BB29" s="465"/>
      <c r="BC29" s="465"/>
      <c r="BD29" s="465"/>
      <c r="BE29" s="465"/>
      <c r="BF29" s="465"/>
      <c r="BG29" s="465"/>
      <c r="BH29" s="465"/>
      <c r="BI29" s="465"/>
      <c r="BJ29" s="465"/>
      <c r="BK29" s="465"/>
      <c r="BL29" s="465"/>
      <c r="BM29" s="465"/>
      <c r="BN29" s="465"/>
      <c r="BO29" s="465"/>
      <c r="BP29" s="465"/>
      <c r="BQ29" s="465"/>
      <c r="BR29" s="465"/>
      <c r="BS29" s="465"/>
      <c r="BT29" s="465"/>
      <c r="BU29" s="465"/>
      <c r="BV29" s="465"/>
      <c r="BW29" s="465"/>
      <c r="BX29" s="465"/>
      <c r="BY29" s="465"/>
      <c r="BZ29" s="465"/>
      <c r="CA29" s="465"/>
      <c r="CB29" s="465"/>
      <c r="CC29" s="465"/>
      <c r="CD29" s="465"/>
      <c r="CE29" s="465"/>
      <c r="CF29" s="465"/>
      <c r="CG29" s="465"/>
      <c r="CH29" s="465"/>
      <c r="CI29" s="465"/>
      <c r="CJ29" s="465"/>
      <c r="CK29" s="465"/>
      <c r="CL29" s="465"/>
      <c r="CM29" s="465"/>
      <c r="CN29" s="465"/>
      <c r="CO29" s="465"/>
      <c r="CP29" s="465"/>
      <c r="CQ29" s="465"/>
      <c r="CR29" s="465"/>
      <c r="CS29" s="465"/>
      <c r="CT29" s="465"/>
      <c r="CU29" s="465"/>
      <c r="CV29" s="465"/>
      <c r="CW29" s="465"/>
      <c r="CX29" s="465"/>
      <c r="CY29" s="1594"/>
      <c r="CZ29" s="1594"/>
      <c r="DA29" s="1594"/>
      <c r="DB29" s="1594"/>
      <c r="DC29" s="1594"/>
      <c r="DD29" s="1594"/>
      <c r="DE29" s="1594"/>
      <c r="DF29" s="1594"/>
      <c r="DG29" s="1594"/>
      <c r="DH29" s="1594"/>
      <c r="DI29" s="1594"/>
      <c r="DJ29" s="1594"/>
      <c r="DK29" s="1594"/>
      <c r="DL29" s="1594"/>
      <c r="DM29" s="1594"/>
      <c r="DN29" s="1594"/>
      <c r="DO29" s="1594"/>
      <c r="DP29" s="1594"/>
      <c r="DQ29" s="1594"/>
      <c r="DR29" s="1594"/>
      <c r="DS29" s="1594"/>
      <c r="DT29" s="1594"/>
      <c r="DU29" s="1594"/>
      <c r="DV29" s="1594"/>
      <c r="DW29" s="1594"/>
      <c r="DX29" s="1594"/>
      <c r="DY29" s="1594"/>
      <c r="DZ29" s="1594"/>
      <c r="EA29" s="1594"/>
      <c r="EB29" s="1594"/>
      <c r="EC29" s="1594"/>
      <c r="ED29" s="1594"/>
      <c r="EE29" s="1594"/>
      <c r="EF29" s="1594"/>
      <c r="EG29" s="1594"/>
      <c r="EH29" s="1594"/>
      <c r="EI29" s="1594"/>
      <c r="EJ29" s="1594"/>
      <c r="EK29" s="1594"/>
      <c r="EL29" s="1594"/>
      <c r="EM29" s="1594"/>
    </row>
    <row r="30" spans="1:143" ht="18" thickBot="1" x14ac:dyDescent="0.35">
      <c r="A30" s="465"/>
      <c r="B30" s="465"/>
      <c r="C30" s="465"/>
      <c r="D30" s="465"/>
      <c r="E30" s="465"/>
      <c r="F30" s="465"/>
      <c r="G30" s="465"/>
      <c r="H30" s="465"/>
      <c r="I30" s="465"/>
      <c r="J30" s="465"/>
      <c r="K30" s="465"/>
      <c r="L30" s="465"/>
      <c r="M30" s="465"/>
      <c r="N30" s="465"/>
      <c r="O30" s="465"/>
      <c r="P30" s="465"/>
      <c r="Q30" s="465"/>
      <c r="R30" s="465"/>
      <c r="S30" s="465"/>
      <c r="T30" s="465"/>
      <c r="U30" s="465"/>
      <c r="V30" s="465"/>
      <c r="W30" s="465"/>
      <c r="X30" s="465"/>
      <c r="Y30" s="465"/>
      <c r="Z30" s="465"/>
      <c r="AA30" s="465"/>
      <c r="AB30" s="465"/>
      <c r="AC30" s="465"/>
      <c r="AD30" s="465"/>
      <c r="AE30" s="465"/>
      <c r="AF30" s="465"/>
      <c r="AG30" s="465"/>
      <c r="AH30" s="465"/>
      <c r="AI30" s="465"/>
      <c r="AJ30" s="465"/>
      <c r="AK30" s="465"/>
      <c r="AL30" s="465"/>
      <c r="AM30" s="465"/>
      <c r="AN30" s="465"/>
      <c r="AO30" s="465"/>
      <c r="AP30" s="465"/>
      <c r="AQ30" s="465"/>
      <c r="AR30" s="465"/>
      <c r="AS30" s="465"/>
      <c r="AT30" s="465"/>
      <c r="AU30" s="465"/>
      <c r="AV30" s="465"/>
      <c r="AW30" s="465"/>
      <c r="AX30" s="465"/>
      <c r="AY30" s="465"/>
      <c r="AZ30" s="465"/>
      <c r="BA30" s="465"/>
      <c r="BB30" s="465"/>
      <c r="BC30" s="465"/>
      <c r="BD30" s="465"/>
      <c r="BE30" s="465"/>
      <c r="BF30" s="465"/>
      <c r="BG30" s="465"/>
      <c r="BH30" s="465"/>
      <c r="BI30" s="465"/>
      <c r="BJ30" s="465"/>
      <c r="BK30" s="465"/>
      <c r="BL30" s="465"/>
      <c r="BM30" s="465"/>
      <c r="BN30" s="465"/>
      <c r="BO30" s="465"/>
      <c r="BP30" s="465"/>
      <c r="BQ30" s="465"/>
      <c r="BR30" s="465"/>
      <c r="BS30" s="465"/>
      <c r="BT30" s="465"/>
      <c r="BU30" s="465"/>
      <c r="BV30" s="465"/>
      <c r="BW30" s="465"/>
      <c r="BX30" s="465"/>
      <c r="BY30" s="465"/>
      <c r="BZ30" s="465"/>
      <c r="CA30" s="465"/>
      <c r="CB30" s="465"/>
      <c r="CC30" s="465"/>
      <c r="CD30" s="465"/>
      <c r="CE30" s="465"/>
      <c r="CF30" s="465"/>
      <c r="CG30" s="465"/>
      <c r="CH30" s="465"/>
      <c r="CI30" s="465"/>
      <c r="CJ30" s="465"/>
      <c r="CL30" s="1567"/>
      <c r="CP30" s="1567"/>
      <c r="DC30" s="1595"/>
      <c r="DE30" s="1595"/>
      <c r="DF30" s="1595"/>
      <c r="DG30" s="1595"/>
      <c r="DI30" s="1595"/>
      <c r="DJ30" s="1595"/>
      <c r="DL30" s="1595"/>
      <c r="DY30" s="1595"/>
      <c r="DZ30" s="1595"/>
      <c r="EA30" s="1595"/>
      <c r="EB30" s="1595"/>
      <c r="EC30" s="1595"/>
      <c r="ED30" s="1595"/>
      <c r="EE30" s="1595"/>
      <c r="EF30" s="1595"/>
      <c r="EG30" s="1595"/>
      <c r="EH30" s="1595"/>
      <c r="EI30" s="1595"/>
      <c r="EJ30" s="1595"/>
      <c r="EK30" s="1595"/>
      <c r="EL30" s="1595"/>
      <c r="EM30" s="1595"/>
    </row>
    <row r="31" spans="1:143" ht="24.75" customHeight="1" thickTop="1" thickBot="1" x14ac:dyDescent="0.35">
      <c r="A31" s="1570" t="s">
        <v>1442</v>
      </c>
      <c r="B31" s="1570" t="s">
        <v>971</v>
      </c>
      <c r="C31" s="1571">
        <f>C3</f>
        <v>40179</v>
      </c>
      <c r="D31" s="1571">
        <f>D3</f>
        <v>40211</v>
      </c>
      <c r="E31" s="1571">
        <f t="shared" ref="E31:AO31" si="0">E3</f>
        <v>40239</v>
      </c>
      <c r="F31" s="1571">
        <f t="shared" si="0"/>
        <v>40270</v>
      </c>
      <c r="G31" s="1571">
        <f t="shared" si="0"/>
        <v>40300</v>
      </c>
      <c r="H31" s="1571">
        <f t="shared" si="0"/>
        <v>40331</v>
      </c>
      <c r="I31" s="1571">
        <f t="shared" si="0"/>
        <v>40361</v>
      </c>
      <c r="J31" s="1571">
        <f t="shared" si="0"/>
        <v>40392</v>
      </c>
      <c r="K31" s="1571">
        <f t="shared" si="0"/>
        <v>40423</v>
      </c>
      <c r="L31" s="1571">
        <f t="shared" si="0"/>
        <v>40453</v>
      </c>
      <c r="M31" s="1571">
        <f t="shared" si="0"/>
        <v>40484</v>
      </c>
      <c r="N31" s="1571">
        <f t="shared" si="0"/>
        <v>40514</v>
      </c>
      <c r="O31" s="1571">
        <f t="shared" si="0"/>
        <v>40545</v>
      </c>
      <c r="P31" s="1571">
        <f t="shared" si="0"/>
        <v>40576</v>
      </c>
      <c r="Q31" s="1571">
        <f t="shared" si="0"/>
        <v>40604</v>
      </c>
      <c r="R31" s="1571">
        <f t="shared" si="0"/>
        <v>40635</v>
      </c>
      <c r="S31" s="1571">
        <f t="shared" si="0"/>
        <v>40665</v>
      </c>
      <c r="T31" s="1571">
        <f t="shared" si="0"/>
        <v>40696</v>
      </c>
      <c r="U31" s="1571">
        <f t="shared" si="0"/>
        <v>40726</v>
      </c>
      <c r="V31" s="1571">
        <f t="shared" si="0"/>
        <v>40757</v>
      </c>
      <c r="W31" s="1571">
        <f t="shared" si="0"/>
        <v>40788</v>
      </c>
      <c r="X31" s="1571">
        <f t="shared" si="0"/>
        <v>40818</v>
      </c>
      <c r="Y31" s="1571">
        <f t="shared" si="0"/>
        <v>40849</v>
      </c>
      <c r="Z31" s="1571">
        <f t="shared" si="0"/>
        <v>40879</v>
      </c>
      <c r="AA31" s="1571">
        <f t="shared" si="0"/>
        <v>40910</v>
      </c>
      <c r="AB31" s="1571">
        <f t="shared" si="0"/>
        <v>40941</v>
      </c>
      <c r="AC31" s="1571">
        <f t="shared" si="0"/>
        <v>40970</v>
      </c>
      <c r="AD31" s="1571">
        <f t="shared" si="0"/>
        <v>41001</v>
      </c>
      <c r="AE31" s="1571">
        <f t="shared" si="0"/>
        <v>41031</v>
      </c>
      <c r="AF31" s="1571">
        <f t="shared" si="0"/>
        <v>41062</v>
      </c>
      <c r="AG31" s="1571">
        <f t="shared" si="0"/>
        <v>41092</v>
      </c>
      <c r="AH31" s="1571">
        <f t="shared" si="0"/>
        <v>41123</v>
      </c>
      <c r="AI31" s="1571">
        <f t="shared" si="0"/>
        <v>41154</v>
      </c>
      <c r="AJ31" s="1571">
        <f t="shared" si="0"/>
        <v>41184</v>
      </c>
      <c r="AK31" s="1571">
        <f t="shared" si="0"/>
        <v>41215</v>
      </c>
      <c r="AL31" s="1571">
        <f t="shared" si="0"/>
        <v>41245</v>
      </c>
      <c r="AM31" s="1571">
        <f t="shared" si="0"/>
        <v>41276</v>
      </c>
      <c r="AN31" s="1571">
        <f t="shared" si="0"/>
        <v>41307</v>
      </c>
      <c r="AO31" s="1571">
        <f t="shared" si="0"/>
        <v>41335</v>
      </c>
      <c r="AP31" s="1571">
        <f>AP3</f>
        <v>41366</v>
      </c>
      <c r="AQ31" s="1571">
        <f>AQ3</f>
        <v>41396</v>
      </c>
      <c r="AR31" s="1571">
        <f>AR3</f>
        <v>41427</v>
      </c>
      <c r="AS31" s="1571">
        <f>AS3</f>
        <v>41457</v>
      </c>
      <c r="AT31" s="1571">
        <f>AT3</f>
        <v>41488</v>
      </c>
      <c r="AU31" s="1571">
        <v>41519</v>
      </c>
      <c r="AV31" s="1571">
        <f>AV3</f>
        <v>41549</v>
      </c>
      <c r="AW31" s="1571">
        <v>41580</v>
      </c>
      <c r="AX31" s="1571">
        <v>41610</v>
      </c>
      <c r="AY31" s="1571">
        <v>41641</v>
      </c>
      <c r="AZ31" s="1571">
        <v>41672</v>
      </c>
      <c r="BA31" s="1571">
        <v>41700</v>
      </c>
      <c r="BB31" s="1571">
        <v>41731</v>
      </c>
      <c r="BC31" s="1571">
        <v>41761</v>
      </c>
      <c r="BD31" s="1571">
        <f>BD3</f>
        <v>41791</v>
      </c>
      <c r="BE31" s="1571">
        <v>41822</v>
      </c>
      <c r="BF31" s="1571">
        <f>BF3</f>
        <v>41853</v>
      </c>
      <c r="BG31" s="1571">
        <f>BG3</f>
        <v>41884</v>
      </c>
      <c r="BH31" s="1571">
        <v>41914</v>
      </c>
      <c r="BI31" s="1571">
        <v>41945</v>
      </c>
      <c r="BJ31" s="1571">
        <v>41975</v>
      </c>
      <c r="BK31" s="1571">
        <v>42006</v>
      </c>
      <c r="BL31" s="1571">
        <v>42037</v>
      </c>
      <c r="BM31" s="1571">
        <v>42065</v>
      </c>
      <c r="BN31" s="1571">
        <v>42096</v>
      </c>
      <c r="BO31" s="1571">
        <v>42126</v>
      </c>
      <c r="BP31" s="1571">
        <v>42157</v>
      </c>
      <c r="BQ31" s="1571">
        <v>42187</v>
      </c>
      <c r="BR31" s="1571">
        <v>42218</v>
      </c>
      <c r="BS31" s="1571">
        <v>42249</v>
      </c>
      <c r="BT31" s="1571">
        <v>42279</v>
      </c>
      <c r="BU31" s="1571">
        <v>42310</v>
      </c>
      <c r="BV31" s="1571">
        <v>42340</v>
      </c>
      <c r="BW31" s="1571">
        <v>42371</v>
      </c>
      <c r="BX31" s="1571">
        <v>42402</v>
      </c>
      <c r="BY31" s="1571">
        <v>42431</v>
      </c>
      <c r="BZ31" s="1571">
        <v>42462</v>
      </c>
      <c r="CA31" s="1571">
        <v>42492</v>
      </c>
      <c r="CB31" s="1571">
        <v>42523</v>
      </c>
      <c r="CC31" s="1571">
        <v>42553</v>
      </c>
      <c r="CD31" s="1571">
        <v>42584</v>
      </c>
      <c r="CE31" s="1571">
        <v>42615</v>
      </c>
      <c r="CF31" s="1571">
        <v>42645</v>
      </c>
      <c r="CG31" s="1571">
        <v>42676</v>
      </c>
      <c r="CH31" s="1571">
        <v>42706</v>
      </c>
      <c r="CI31" s="1571">
        <v>42737</v>
      </c>
      <c r="CJ31" s="1571">
        <v>42768</v>
      </c>
      <c r="CK31" s="1571">
        <v>42796</v>
      </c>
      <c r="CL31" s="1571">
        <v>42827</v>
      </c>
      <c r="CM31" s="1571">
        <v>42857</v>
      </c>
      <c r="CN31" s="1571">
        <v>42888</v>
      </c>
      <c r="CO31" s="1571">
        <v>42918</v>
      </c>
      <c r="CP31" s="1571">
        <v>42949</v>
      </c>
      <c r="CQ31" s="1571">
        <v>42980</v>
      </c>
      <c r="CR31" s="1571">
        <v>43010</v>
      </c>
      <c r="CS31" s="1571">
        <v>43041</v>
      </c>
      <c r="CT31" s="1571">
        <v>43071</v>
      </c>
      <c r="CU31" s="1571">
        <v>43102</v>
      </c>
      <c r="CV31" s="1571">
        <v>43133</v>
      </c>
      <c r="CW31" s="1571">
        <v>43161</v>
      </c>
      <c r="CX31" s="1571">
        <v>43192</v>
      </c>
      <c r="CY31" s="1571">
        <v>43222</v>
      </c>
      <c r="CZ31" s="1571">
        <v>43253</v>
      </c>
      <c r="DA31" s="1571">
        <v>43283</v>
      </c>
      <c r="DB31" s="1571">
        <v>43314</v>
      </c>
      <c r="DC31" s="1571">
        <v>43345</v>
      </c>
      <c r="DD31" s="1571">
        <v>43375</v>
      </c>
      <c r="DE31" s="1571">
        <v>43406</v>
      </c>
      <c r="DF31" s="1571">
        <v>43436</v>
      </c>
      <c r="DG31" s="1571">
        <v>43467</v>
      </c>
      <c r="DH31" s="1571">
        <v>43498</v>
      </c>
      <c r="DI31" s="1571">
        <v>43526</v>
      </c>
      <c r="DJ31" s="1571">
        <v>43557</v>
      </c>
      <c r="DK31" s="1571">
        <f>DK3</f>
        <v>43587</v>
      </c>
      <c r="DL31" s="1571">
        <v>43618</v>
      </c>
      <c r="DM31" s="1571">
        <v>43648</v>
      </c>
      <c r="DN31" s="1571">
        <v>43679</v>
      </c>
      <c r="DO31" s="1571">
        <v>43710</v>
      </c>
      <c r="DP31" s="1571">
        <v>43740</v>
      </c>
      <c r="DQ31" s="1571">
        <v>43771</v>
      </c>
      <c r="DR31" s="1571">
        <v>43801</v>
      </c>
      <c r="DS31" s="1571">
        <v>43832</v>
      </c>
      <c r="DT31" s="1571">
        <v>43863</v>
      </c>
      <c r="DU31" s="1572" t="s">
        <v>771</v>
      </c>
      <c r="DV31" s="1572" t="s">
        <v>1443</v>
      </c>
      <c r="DW31" s="1571" t="s">
        <v>1444</v>
      </c>
      <c r="DX31" s="1571" t="s">
        <v>774</v>
      </c>
      <c r="DY31" s="1572" t="s">
        <v>1091</v>
      </c>
      <c r="DZ31" s="1572" t="s">
        <v>1092</v>
      </c>
      <c r="EA31" s="1572" t="s">
        <v>1093</v>
      </c>
      <c r="EB31" s="1572" t="s">
        <v>778</v>
      </c>
      <c r="EC31" s="1572" t="s">
        <v>779</v>
      </c>
      <c r="ED31" s="1572" t="s">
        <v>1094</v>
      </c>
      <c r="EE31" s="1572" t="s">
        <v>781</v>
      </c>
      <c r="EF31" s="1572" t="s">
        <v>782</v>
      </c>
      <c r="EG31" s="1572" t="s">
        <v>783</v>
      </c>
      <c r="EH31" s="1572">
        <v>44287</v>
      </c>
      <c r="EI31" s="1572">
        <v>44317</v>
      </c>
      <c r="EJ31" s="1572">
        <v>44348</v>
      </c>
      <c r="EK31" s="1572">
        <v>44378</v>
      </c>
      <c r="EL31" s="1572">
        <v>44409</v>
      </c>
      <c r="EM31" s="1572">
        <v>44440</v>
      </c>
    </row>
    <row r="32" spans="1:143" ht="16.5" customHeight="1" thickTop="1" x14ac:dyDescent="0.3">
      <c r="A32" s="1581"/>
      <c r="B32" s="1596"/>
      <c r="C32" s="1585"/>
      <c r="D32" s="1585"/>
      <c r="E32" s="1585"/>
      <c r="F32" s="1585"/>
      <c r="G32" s="1585"/>
      <c r="H32" s="1585"/>
      <c r="I32" s="1585"/>
      <c r="J32" s="1585"/>
      <c r="K32" s="1585"/>
      <c r="L32" s="1585"/>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1585"/>
      <c r="AO32" s="1574"/>
      <c r="AP32" s="1574"/>
      <c r="AQ32" s="1574"/>
      <c r="AR32" s="1574"/>
      <c r="AS32" s="1574"/>
      <c r="AT32" s="1574"/>
      <c r="AU32" s="1574"/>
      <c r="AV32" s="1574"/>
      <c r="AW32" s="1574"/>
      <c r="AX32" s="1574"/>
      <c r="AY32" s="1574"/>
      <c r="AZ32" s="1574"/>
      <c r="BA32" s="1574"/>
      <c r="BB32" s="1574"/>
      <c r="BC32" s="1574"/>
      <c r="BD32" s="1574"/>
      <c r="BE32" s="1574"/>
      <c r="BF32" s="1574"/>
      <c r="BG32" s="1574"/>
      <c r="BH32" s="1574"/>
      <c r="BI32" s="1574"/>
      <c r="BJ32" s="1574"/>
      <c r="BK32" s="1574"/>
      <c r="BL32" s="1574"/>
      <c r="BM32" s="1574"/>
      <c r="BN32" s="1574"/>
      <c r="BO32" s="1574"/>
      <c r="BP32" s="1574"/>
      <c r="BQ32" s="1574"/>
      <c r="BR32" s="1574"/>
      <c r="BS32" s="1574"/>
      <c r="BT32" s="1574"/>
      <c r="BU32" s="1574"/>
      <c r="BV32" s="1574"/>
      <c r="BW32" s="1574"/>
      <c r="BX32" s="1574"/>
      <c r="BY32" s="1574"/>
      <c r="BZ32" s="1574"/>
      <c r="CA32" s="1574"/>
      <c r="CB32" s="1574"/>
      <c r="CC32" s="1574"/>
      <c r="CD32" s="1574"/>
      <c r="CE32" s="1574"/>
      <c r="CF32" s="1574"/>
      <c r="CG32" s="1574"/>
      <c r="CH32" s="1574"/>
      <c r="CI32" s="1574"/>
      <c r="CJ32" s="1574"/>
      <c r="CK32" s="1574"/>
      <c r="CL32" s="1574"/>
      <c r="CM32" s="1575"/>
      <c r="CN32" s="1575"/>
      <c r="CO32" s="1575"/>
      <c r="CP32" s="1575"/>
      <c r="CQ32" s="1575"/>
      <c r="CR32" s="1575"/>
      <c r="CS32" s="1575"/>
      <c r="CT32" s="1575"/>
      <c r="CU32" s="1575"/>
      <c r="CV32" s="1575"/>
      <c r="CW32" s="1575"/>
      <c r="CX32" s="1575"/>
      <c r="CY32" s="1584"/>
      <c r="CZ32" s="1584"/>
      <c r="DA32" s="1584"/>
      <c r="DB32" s="1584"/>
      <c r="DC32" s="1584"/>
      <c r="DD32" s="1584"/>
      <c r="DE32" s="1584"/>
      <c r="DF32" s="1584"/>
      <c r="DG32" s="1584"/>
      <c r="DH32" s="1584"/>
      <c r="DI32" s="1584"/>
      <c r="DJ32" s="1584"/>
      <c r="DK32" s="1584"/>
      <c r="DL32" s="1584"/>
      <c r="DM32" s="1584"/>
      <c r="DN32" s="1584"/>
      <c r="DO32" s="1584"/>
      <c r="DP32" s="1584"/>
      <c r="DQ32" s="1584"/>
      <c r="DR32" s="1584"/>
      <c r="DS32" s="1584"/>
      <c r="DT32" s="1584"/>
      <c r="DU32" s="1584"/>
      <c r="DV32" s="1584"/>
      <c r="DW32" s="1584"/>
      <c r="DX32" s="1584"/>
      <c r="DY32" s="1584"/>
      <c r="DZ32" s="1584"/>
      <c r="EA32" s="1584"/>
      <c r="EB32" s="1584"/>
      <c r="EC32" s="1584"/>
      <c r="ED32" s="1584"/>
      <c r="EE32" s="1584"/>
      <c r="EF32" s="1584"/>
      <c r="EG32" s="1584"/>
      <c r="EH32" s="1584"/>
      <c r="EI32" s="1584"/>
      <c r="EJ32" s="1584"/>
      <c r="EK32" s="1584"/>
      <c r="EL32" s="1584"/>
      <c r="EM32" s="1584"/>
    </row>
    <row r="33" spans="1:143" ht="16.5" customHeight="1" x14ac:dyDescent="0.3">
      <c r="A33" s="1576" t="s">
        <v>1471</v>
      </c>
      <c r="B33" s="1576" t="s">
        <v>1426</v>
      </c>
      <c r="C33" s="1577">
        <v>18952.441887060002</v>
      </c>
      <c r="D33" s="1577">
        <v>18641.061393979999</v>
      </c>
      <c r="E33" s="1577">
        <v>18743.303560849996</v>
      </c>
      <c r="F33" s="1577">
        <v>18751.685785169997</v>
      </c>
      <c r="G33" s="1577">
        <v>18911.351549290001</v>
      </c>
      <c r="H33" s="1577">
        <v>18649.461355769999</v>
      </c>
      <c r="I33" s="1577">
        <v>18959.472219740001</v>
      </c>
      <c r="J33" s="1577">
        <v>19099.734956819997</v>
      </c>
      <c r="K33" s="1577">
        <v>19096.175257759998</v>
      </c>
      <c r="L33" s="1577">
        <v>19126.732547099997</v>
      </c>
      <c r="M33" s="1577">
        <v>19515.158774399999</v>
      </c>
      <c r="N33" s="1577">
        <v>22591.76147184</v>
      </c>
      <c r="O33" s="1577">
        <v>21236.65837347</v>
      </c>
      <c r="P33" s="1577">
        <v>20538.891013150002</v>
      </c>
      <c r="Q33" s="1577">
        <v>20556.85096652</v>
      </c>
      <c r="R33" s="1577">
        <v>20352.834272419997</v>
      </c>
      <c r="S33" s="1577">
        <v>20595.249062759998</v>
      </c>
      <c r="T33" s="1577">
        <v>20453.797603709998</v>
      </c>
      <c r="U33" s="1577">
        <v>20905.664051119998</v>
      </c>
      <c r="V33" s="1577">
        <v>21645.42161148</v>
      </c>
      <c r="W33" s="1577">
        <v>21156.80149025</v>
      </c>
      <c r="X33" s="1577">
        <v>21838.137164569998</v>
      </c>
      <c r="Y33" s="1577">
        <v>21414.945182689997</v>
      </c>
      <c r="Z33" s="1577">
        <v>24469.755843179999</v>
      </c>
      <c r="AA33" s="1577">
        <v>22588.058014799997</v>
      </c>
      <c r="AB33" s="1577">
        <v>22171.260158819998</v>
      </c>
      <c r="AC33" s="1577">
        <v>21862.04674324</v>
      </c>
      <c r="AD33" s="1577">
        <v>21939.357956429998</v>
      </c>
      <c r="AE33" s="1577">
        <v>22081.98990434</v>
      </c>
      <c r="AF33" s="1577">
        <v>21745.491674569999</v>
      </c>
      <c r="AG33" s="1577">
        <v>22149.626996290001</v>
      </c>
      <c r="AH33" s="1577">
        <v>22572.425488049998</v>
      </c>
      <c r="AI33" s="1577">
        <v>22452.776109720002</v>
      </c>
      <c r="AJ33" s="1577">
        <v>23032.897365330002</v>
      </c>
      <c r="AK33" s="1577">
        <v>23216.152670249998</v>
      </c>
      <c r="AL33" s="1577">
        <v>26961.314001819999</v>
      </c>
      <c r="AM33" s="1577">
        <v>25163.105337090001</v>
      </c>
      <c r="AN33" s="1577">
        <v>24498.755108590001</v>
      </c>
      <c r="AO33" s="1577">
        <v>24955.023412139999</v>
      </c>
      <c r="AP33" s="1577">
        <v>24919.571457469996</v>
      </c>
      <c r="AQ33" s="1577">
        <v>24588.03063723</v>
      </c>
      <c r="AR33" s="1577">
        <v>24405.038596909999</v>
      </c>
      <c r="AS33" s="1577">
        <v>25220.77754155</v>
      </c>
      <c r="AT33" s="1577">
        <v>25317.262526309998</v>
      </c>
      <c r="AU33" s="1577">
        <v>24906.271864289996</v>
      </c>
      <c r="AV33" s="1577">
        <v>25514.94680301</v>
      </c>
      <c r="AW33" s="1577">
        <v>25355.99961635</v>
      </c>
      <c r="AX33" s="1577">
        <v>30127.65067585</v>
      </c>
      <c r="AY33" s="1577">
        <v>27335.793403099997</v>
      </c>
      <c r="AZ33" s="1577">
        <v>26937.436175199997</v>
      </c>
      <c r="BA33" s="1577">
        <v>26769.000060089998</v>
      </c>
      <c r="BB33" s="1577">
        <v>26721.178490309998</v>
      </c>
      <c r="BC33" s="1577">
        <v>26022.338344529999</v>
      </c>
      <c r="BD33" s="1577">
        <v>26344.899356469996</v>
      </c>
      <c r="BE33" s="1577">
        <v>27338.762973989997</v>
      </c>
      <c r="BF33" s="1577">
        <v>26980.232630539998</v>
      </c>
      <c r="BG33" s="1577">
        <v>26570.910404800001</v>
      </c>
      <c r="BH33" s="1577">
        <v>26596.024344789996</v>
      </c>
      <c r="BI33" s="1577">
        <v>27231.957308459998</v>
      </c>
      <c r="BJ33" s="1577">
        <v>32530.922907949996</v>
      </c>
      <c r="BK33" s="1577">
        <v>28693.542673849999</v>
      </c>
      <c r="BL33" s="1577">
        <v>28537.310704579999</v>
      </c>
      <c r="BM33" s="1577">
        <v>28235.79267477</v>
      </c>
      <c r="BN33" s="1577">
        <v>28891.639225089999</v>
      </c>
      <c r="BO33" s="1577">
        <v>28381.598166739997</v>
      </c>
      <c r="BP33" s="1577">
        <v>28401.159025539997</v>
      </c>
      <c r="BQ33" s="1577">
        <v>29084.588811319998</v>
      </c>
      <c r="BR33" s="1577">
        <v>28788.739345999998</v>
      </c>
      <c r="BS33" s="1577">
        <v>28816.358797509998</v>
      </c>
      <c r="BT33" s="1577">
        <v>29134.156574879999</v>
      </c>
      <c r="BU33" s="1578">
        <v>29138.429183199998</v>
      </c>
      <c r="BV33" s="1578">
        <v>33337.37905756</v>
      </c>
      <c r="BW33" s="1578">
        <v>31171.009461819998</v>
      </c>
      <c r="BX33" s="1578">
        <v>30647.284968779997</v>
      </c>
      <c r="BY33" s="1578">
        <v>30743.296292809999</v>
      </c>
      <c r="BZ33" s="1578">
        <v>30447.59312302</v>
      </c>
      <c r="CA33" s="1578">
        <v>30571.560486869999</v>
      </c>
      <c r="CB33" s="1578">
        <v>30580.84748371</v>
      </c>
      <c r="CC33" s="1578">
        <v>31022.94784166</v>
      </c>
      <c r="CD33" s="1578">
        <v>31154.782347649998</v>
      </c>
      <c r="CE33" s="1578">
        <v>31412.19991146</v>
      </c>
      <c r="CF33" s="1578">
        <v>31813.8796005</v>
      </c>
      <c r="CG33" s="1578">
        <v>31992.048036119999</v>
      </c>
      <c r="CH33" s="1578">
        <v>35918.397170519995</v>
      </c>
      <c r="CI33" s="1578">
        <v>34021.84120132</v>
      </c>
      <c r="CJ33" s="1578">
        <v>33440.569531870002</v>
      </c>
      <c r="CK33" s="1578">
        <v>33640.358126409999</v>
      </c>
      <c r="CL33" s="1578">
        <v>33183.677823489998</v>
      </c>
      <c r="CM33" s="1579">
        <v>32557.513193549999</v>
      </c>
      <c r="CN33" s="1579">
        <v>33563.811729280002</v>
      </c>
      <c r="CO33" s="1579">
        <v>33350.070714089998</v>
      </c>
      <c r="CP33" s="1579">
        <v>32925.326606149996</v>
      </c>
      <c r="CQ33" s="1579">
        <v>33195.02502809</v>
      </c>
      <c r="CR33" s="1579">
        <v>34800.521369850001</v>
      </c>
      <c r="CS33" s="1579">
        <v>34608.30036668</v>
      </c>
      <c r="CT33" s="1579">
        <v>38711.487522229996</v>
      </c>
      <c r="CU33" s="1580">
        <v>37136.068104809994</v>
      </c>
      <c r="CV33" s="1580">
        <v>36152.509834080003</v>
      </c>
      <c r="CW33" s="1580">
        <v>35151.823000780001</v>
      </c>
      <c r="CX33" s="1580">
        <v>34465.873527309996</v>
      </c>
      <c r="CY33" s="1580">
        <v>34209.282211720005</v>
      </c>
      <c r="CZ33" s="1580">
        <v>33840.939583910003</v>
      </c>
      <c r="DA33" s="1580">
        <v>34354.436784220001</v>
      </c>
      <c r="DB33" s="1580">
        <v>33981.630423590002</v>
      </c>
      <c r="DC33" s="1580">
        <v>33490.009091289998</v>
      </c>
      <c r="DD33" s="1580">
        <v>34513.611328470004</v>
      </c>
      <c r="DE33" s="1580">
        <v>34749.692863690005</v>
      </c>
      <c r="DF33" s="1580">
        <v>39340.472129850001</v>
      </c>
      <c r="DG33" s="1580">
        <v>37248.48744307</v>
      </c>
      <c r="DH33" s="1580">
        <v>35669.852744309996</v>
      </c>
      <c r="DI33" s="1580">
        <v>36175.575864860002</v>
      </c>
      <c r="DJ33" s="1580">
        <v>36335.002560349996</v>
      </c>
      <c r="DK33" s="1580">
        <v>36329.981773430001</v>
      </c>
      <c r="DL33" s="1580">
        <v>35893.39228421</v>
      </c>
      <c r="DM33" s="1580">
        <v>36452.5215704</v>
      </c>
      <c r="DN33" s="1580">
        <v>36472.006218720002</v>
      </c>
      <c r="DO33" s="1580">
        <v>35863.320522440001</v>
      </c>
      <c r="DP33" s="1580">
        <v>37885.514226650004</v>
      </c>
      <c r="DQ33" s="1580">
        <v>37486.875528690005</v>
      </c>
      <c r="DR33" s="1580">
        <v>42909.155061279998</v>
      </c>
      <c r="DS33" s="1580">
        <v>39910.772255479998</v>
      </c>
      <c r="DT33" s="1580">
        <v>39384.515622779996</v>
      </c>
      <c r="DU33" s="1580">
        <v>40531.515348909998</v>
      </c>
      <c r="DV33" s="1580">
        <v>42371.915842529997</v>
      </c>
      <c r="DW33" s="1580">
        <v>42552.193212419996</v>
      </c>
      <c r="DX33" s="1580">
        <v>41855.520518819998</v>
      </c>
      <c r="DY33" s="1580">
        <v>42116.495948699994</v>
      </c>
      <c r="DZ33" s="1580">
        <v>41580.369955940005</v>
      </c>
      <c r="EA33" s="1580">
        <v>41766.725282209998</v>
      </c>
      <c r="EB33" s="1580">
        <v>42101.064163249997</v>
      </c>
      <c r="EC33" s="1580">
        <v>42301.685575169999</v>
      </c>
      <c r="ED33" s="1580">
        <v>46561.469153729995</v>
      </c>
      <c r="EE33" s="1580">
        <v>44509.239605659997</v>
      </c>
      <c r="EF33" s="1580">
        <v>43570.631886510004</v>
      </c>
      <c r="EG33" s="1580">
        <v>44859.021304490001</v>
      </c>
      <c r="EH33" s="1580">
        <v>45474.997122109999</v>
      </c>
      <c r="EI33" s="1580">
        <v>45652.290638890001</v>
      </c>
      <c r="EJ33" s="1580">
        <v>45253.418362540004</v>
      </c>
      <c r="EK33" s="1580">
        <v>45396.058863369995</v>
      </c>
      <c r="EL33" s="1580">
        <v>45485.625681690006</v>
      </c>
      <c r="EM33" s="1580">
        <v>45203.814371940003</v>
      </c>
    </row>
    <row r="34" spans="1:143" ht="16.5" customHeight="1" x14ac:dyDescent="0.3">
      <c r="A34" s="1581"/>
      <c r="B34" s="1581"/>
      <c r="C34" s="1582"/>
      <c r="D34" s="1582"/>
      <c r="E34" s="1582"/>
      <c r="F34" s="1582"/>
      <c r="G34" s="1582"/>
      <c r="H34" s="1582"/>
      <c r="I34" s="1582"/>
      <c r="J34" s="1582"/>
      <c r="K34" s="1582"/>
      <c r="L34" s="1582"/>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1582"/>
      <c r="AO34" s="1574"/>
      <c r="AP34" s="1574"/>
      <c r="AQ34" s="1574"/>
      <c r="AR34" s="1574"/>
      <c r="AS34" s="1574"/>
      <c r="AT34" s="1574"/>
      <c r="AU34" s="1574"/>
      <c r="AV34" s="1574"/>
      <c r="AW34" s="1574"/>
      <c r="AX34" s="1574"/>
      <c r="AY34" s="1574"/>
      <c r="AZ34" s="1574"/>
      <c r="BA34" s="1574"/>
      <c r="BB34" s="1574"/>
      <c r="BC34" s="1574"/>
      <c r="BD34" s="1574"/>
      <c r="BE34" s="1574"/>
      <c r="BF34" s="1574"/>
      <c r="BG34" s="1574"/>
      <c r="BH34" s="1574"/>
      <c r="BI34" s="1574"/>
      <c r="BJ34" s="1574"/>
      <c r="BK34" s="1574"/>
      <c r="BL34" s="1574"/>
      <c r="BM34" s="1574"/>
      <c r="BN34" s="1574"/>
      <c r="BO34" s="1574"/>
      <c r="BP34" s="1574"/>
      <c r="BQ34" s="1574"/>
      <c r="BR34" s="1574"/>
      <c r="BS34" s="1574"/>
      <c r="BT34" s="1574"/>
      <c r="BU34" s="1583"/>
      <c r="BV34" s="1583"/>
      <c r="BW34" s="1583"/>
      <c r="BX34" s="1583"/>
      <c r="BY34" s="1583"/>
      <c r="BZ34" s="1583"/>
      <c r="CA34" s="1583"/>
      <c r="CB34" s="1583"/>
      <c r="CC34" s="1583"/>
      <c r="CD34" s="1583"/>
      <c r="CE34" s="1583"/>
      <c r="CF34" s="1583"/>
      <c r="CG34" s="1583"/>
      <c r="CH34" s="1583"/>
      <c r="CI34" s="1583"/>
      <c r="CJ34" s="1583"/>
      <c r="CK34" s="1583"/>
      <c r="CL34" s="1583"/>
      <c r="CM34" s="1575"/>
      <c r="CN34" s="1575"/>
      <c r="CO34" s="1575"/>
      <c r="CP34" s="1575"/>
      <c r="CQ34" s="1575"/>
      <c r="CR34" s="1575"/>
      <c r="CS34" s="1575"/>
      <c r="CT34" s="1575"/>
      <c r="CU34" s="1584"/>
      <c r="CV34" s="1584"/>
      <c r="CW34" s="1584"/>
      <c r="CX34" s="1584"/>
      <c r="CY34" s="1584"/>
      <c r="CZ34" s="1584"/>
      <c r="DA34" s="1584"/>
      <c r="DB34" s="1584"/>
      <c r="DC34" s="1584"/>
      <c r="DD34" s="1584"/>
      <c r="DE34" s="1584"/>
      <c r="DF34" s="1584"/>
      <c r="DG34" s="1584"/>
      <c r="DH34" s="1584"/>
      <c r="DI34" s="1584"/>
      <c r="DJ34" s="1584"/>
      <c r="DK34" s="1584"/>
      <c r="DL34" s="1584"/>
      <c r="DM34" s="1584"/>
      <c r="DN34" s="1584"/>
      <c r="DO34" s="1584"/>
      <c r="DP34" s="1584"/>
      <c r="DQ34" s="1584"/>
      <c r="DR34" s="1584"/>
      <c r="DS34" s="1584"/>
      <c r="DT34" s="1584"/>
      <c r="DU34" s="1584"/>
      <c r="DV34" s="1584"/>
      <c r="DW34" s="1584"/>
      <c r="DX34" s="1584"/>
      <c r="DY34" s="1584"/>
      <c r="DZ34" s="1584"/>
      <c r="EA34" s="1584"/>
      <c r="EB34" s="1584"/>
      <c r="EC34" s="1584"/>
      <c r="ED34" s="1584"/>
      <c r="EE34" s="1584"/>
      <c r="EF34" s="1584"/>
      <c r="EG34" s="1584"/>
      <c r="EH34" s="1584"/>
      <c r="EI34" s="1584"/>
      <c r="EJ34" s="1584"/>
      <c r="EK34" s="1584"/>
      <c r="EL34" s="1584"/>
      <c r="EM34" s="1584"/>
    </row>
    <row r="35" spans="1:143" ht="16.5" customHeight="1" x14ac:dyDescent="0.3">
      <c r="A35" s="1576" t="s">
        <v>1472</v>
      </c>
      <c r="B35" s="1576" t="s">
        <v>1473</v>
      </c>
      <c r="C35" s="1577">
        <v>173.77583848999998</v>
      </c>
      <c r="D35" s="1577">
        <v>102.15030181408299</v>
      </c>
      <c r="E35" s="1577">
        <v>107.57548442879599</v>
      </c>
      <c r="F35" s="1577">
        <v>96.970545829999992</v>
      </c>
      <c r="G35" s="1577">
        <v>92.457328589252</v>
      </c>
      <c r="H35" s="1577">
        <v>440.817523815794</v>
      </c>
      <c r="I35" s="1577">
        <v>144.695107660503</v>
      </c>
      <c r="J35" s="1577">
        <v>139.61848140775101</v>
      </c>
      <c r="K35" s="1577">
        <v>267.13934071788196</v>
      </c>
      <c r="L35" s="1577">
        <v>140.39613334605099</v>
      </c>
      <c r="M35" s="1577">
        <v>147.65538167153198</v>
      </c>
      <c r="N35" s="1577">
        <v>156.18358312016798</v>
      </c>
      <c r="O35" s="1577">
        <v>141.37216390342701</v>
      </c>
      <c r="P35" s="1577">
        <v>165.14521648076197</v>
      </c>
      <c r="Q35" s="1577">
        <v>156.283154672509</v>
      </c>
      <c r="R35" s="1577">
        <v>170.538513680878</v>
      </c>
      <c r="S35" s="1577">
        <v>118.92258400263799</v>
      </c>
      <c r="T35" s="1577">
        <v>227.06391243610898</v>
      </c>
      <c r="U35" s="1577">
        <v>147.606747109975</v>
      </c>
      <c r="V35" s="1577">
        <v>145.05270454831998</v>
      </c>
      <c r="W35" s="1577">
        <v>178.60699340812801</v>
      </c>
      <c r="X35" s="1577">
        <v>228.86708454979401</v>
      </c>
      <c r="Y35" s="1577">
        <v>145.94768976260698</v>
      </c>
      <c r="Z35" s="1577">
        <v>144.74181716741302</v>
      </c>
      <c r="AA35" s="1577">
        <v>134.190323829216</v>
      </c>
      <c r="AB35" s="1577">
        <v>122.79770026911299</v>
      </c>
      <c r="AC35" s="1577">
        <v>128.30850091761698</v>
      </c>
      <c r="AD35" s="1577">
        <v>125.31778668365899</v>
      </c>
      <c r="AE35" s="1577">
        <v>104.85266671033099</v>
      </c>
      <c r="AF35" s="1577">
        <v>188.10748455776599</v>
      </c>
      <c r="AG35" s="1577">
        <v>198.07162782</v>
      </c>
      <c r="AH35" s="1577">
        <v>71.810326250000003</v>
      </c>
      <c r="AI35" s="1577">
        <v>223.63965296000001</v>
      </c>
      <c r="AJ35" s="1577">
        <v>238.61876867999996</v>
      </c>
      <c r="AK35" s="1577">
        <v>151.47403553999999</v>
      </c>
      <c r="AL35" s="1577">
        <v>146.47737080000002</v>
      </c>
      <c r="AM35" s="1577">
        <v>69.348740169999985</v>
      </c>
      <c r="AN35" s="1577">
        <v>65.960218440000006</v>
      </c>
      <c r="AO35" s="1577">
        <v>64.97840020999999</v>
      </c>
      <c r="AP35" s="1577">
        <v>65.584209119999997</v>
      </c>
      <c r="AQ35" s="1577">
        <v>68.513367979999998</v>
      </c>
      <c r="AR35" s="1577">
        <v>311.48284962999998</v>
      </c>
      <c r="AS35" s="1577">
        <v>90.367219909999989</v>
      </c>
      <c r="AT35" s="1577">
        <v>88.740492129999993</v>
      </c>
      <c r="AU35" s="1577">
        <v>165.29868494999999</v>
      </c>
      <c r="AV35" s="1577">
        <v>96.820067709999989</v>
      </c>
      <c r="AW35" s="1577">
        <v>176.07912083000002</v>
      </c>
      <c r="AX35" s="1577">
        <v>327.56298057999999</v>
      </c>
      <c r="AY35" s="1577">
        <v>68.868365640000007</v>
      </c>
      <c r="AZ35" s="1577">
        <v>92.072264139999987</v>
      </c>
      <c r="BA35" s="1577">
        <v>87.70549441</v>
      </c>
      <c r="BB35" s="1577">
        <v>85.291687549999992</v>
      </c>
      <c r="BC35" s="1577">
        <v>79.022807060000005</v>
      </c>
      <c r="BD35" s="1577">
        <v>286.60368328999999</v>
      </c>
      <c r="BE35" s="1577">
        <v>117.17449668</v>
      </c>
      <c r="BF35" s="1577">
        <v>93.580257980000013</v>
      </c>
      <c r="BG35" s="1577">
        <v>174.95850214999999</v>
      </c>
      <c r="BH35" s="1577">
        <v>198.19834580999998</v>
      </c>
      <c r="BI35" s="1577">
        <v>116.58136098999999</v>
      </c>
      <c r="BJ35" s="1577">
        <v>132.96940228</v>
      </c>
      <c r="BK35" s="1577">
        <v>90.140118959999995</v>
      </c>
      <c r="BL35" s="1577">
        <v>98.214010599999995</v>
      </c>
      <c r="BM35" s="1577">
        <v>287.49325514999998</v>
      </c>
      <c r="BN35" s="1577">
        <v>106.17286981999999</v>
      </c>
      <c r="BO35" s="1577">
        <v>119.60855578000002</v>
      </c>
      <c r="BP35" s="1577">
        <v>205.71154525</v>
      </c>
      <c r="BQ35" s="1577">
        <v>303.37492168</v>
      </c>
      <c r="BR35" s="1577">
        <v>973.68625691</v>
      </c>
      <c r="BS35" s="1577">
        <v>160.70164977000002</v>
      </c>
      <c r="BT35" s="1577">
        <v>111.26486164000001</v>
      </c>
      <c r="BU35" s="1578">
        <v>94.175746759999996</v>
      </c>
      <c r="BV35" s="1578">
        <v>269.32090277000003</v>
      </c>
      <c r="BW35" s="1578">
        <v>87.858485169999994</v>
      </c>
      <c r="BX35" s="1578">
        <v>94.195966089999999</v>
      </c>
      <c r="BY35" s="1578">
        <v>94.053120899999996</v>
      </c>
      <c r="BZ35" s="1578">
        <v>161.28891437999999</v>
      </c>
      <c r="CA35" s="1578">
        <v>89.757791629999986</v>
      </c>
      <c r="CB35" s="1578">
        <v>179.93911718000001</v>
      </c>
      <c r="CC35" s="1578">
        <v>146.21655204999999</v>
      </c>
      <c r="CD35" s="1578">
        <v>272.51439976</v>
      </c>
      <c r="CE35" s="1578">
        <v>201.026970912292</v>
      </c>
      <c r="CF35" s="1578">
        <v>108.05774693229202</v>
      </c>
      <c r="CG35" s="1578">
        <v>123.29075911229199</v>
      </c>
      <c r="CH35" s="1578">
        <v>501.94194608229202</v>
      </c>
      <c r="CI35" s="1578">
        <v>100.121209352292</v>
      </c>
      <c r="CJ35" s="1578">
        <v>123.23431674229201</v>
      </c>
      <c r="CK35" s="1578">
        <v>188.695070572292</v>
      </c>
      <c r="CL35" s="1578">
        <v>124.155907852292</v>
      </c>
      <c r="CM35" s="1579">
        <v>116.71135166229199</v>
      </c>
      <c r="CN35" s="1579">
        <v>154.50991295229201</v>
      </c>
      <c r="CO35" s="1579">
        <v>135.60562615229202</v>
      </c>
      <c r="CP35" s="1579">
        <v>119.37766276229199</v>
      </c>
      <c r="CQ35" s="1579">
        <v>161.25076070229198</v>
      </c>
      <c r="CR35" s="1579">
        <v>123.792049482292</v>
      </c>
      <c r="CS35" s="1579">
        <v>96.785139372292008</v>
      </c>
      <c r="CT35" s="1579">
        <v>117.1509110622919</v>
      </c>
      <c r="CU35" s="1580">
        <v>102.42437505161277</v>
      </c>
      <c r="CV35" s="1580">
        <v>102.68574928999996</v>
      </c>
      <c r="CW35" s="1580">
        <v>90.992883340000006</v>
      </c>
      <c r="CX35" s="1580">
        <v>136.97165480000001</v>
      </c>
      <c r="CY35" s="1580">
        <v>90.161154210000007</v>
      </c>
      <c r="CZ35" s="1580">
        <v>181.81452732</v>
      </c>
      <c r="DA35" s="1580">
        <v>244.34909191</v>
      </c>
      <c r="DB35" s="1580">
        <v>88.388957700000006</v>
      </c>
      <c r="DC35" s="1580">
        <v>158.43232340999998</v>
      </c>
      <c r="DD35" s="1580">
        <v>92.67600542000001</v>
      </c>
      <c r="DE35" s="1580">
        <v>94.416789629999997</v>
      </c>
      <c r="DF35" s="1580">
        <v>125.31831032999997</v>
      </c>
      <c r="DG35" s="1580">
        <v>94.889142859999993</v>
      </c>
      <c r="DH35" s="1580">
        <v>97.602569751300095</v>
      </c>
      <c r="DI35" s="1580">
        <v>171.87512075000001</v>
      </c>
      <c r="DJ35" s="1580">
        <v>113.19360673999999</v>
      </c>
      <c r="DK35" s="1580">
        <v>87.118590710000007</v>
      </c>
      <c r="DL35" s="1580">
        <v>174.29209967000003</v>
      </c>
      <c r="DM35" s="1580">
        <v>139.92875448999999</v>
      </c>
      <c r="DN35" s="1580">
        <v>153.06926948</v>
      </c>
      <c r="DO35" s="1580">
        <v>151.49676460052194</v>
      </c>
      <c r="DP35" s="1580">
        <v>124.37545290999998</v>
      </c>
      <c r="DQ35" s="1580">
        <v>180.39076556999999</v>
      </c>
      <c r="DR35" s="1580">
        <v>209.11658635000001</v>
      </c>
      <c r="DS35" s="1580">
        <v>112.00605301321792</v>
      </c>
      <c r="DT35" s="1580">
        <v>134.80012464999999</v>
      </c>
      <c r="DU35" s="1580">
        <v>129.51373888999998</v>
      </c>
      <c r="DV35" s="1580">
        <v>204.09779483000003</v>
      </c>
      <c r="DW35" s="1580">
        <v>152.48577488000001</v>
      </c>
      <c r="DX35" s="1580">
        <v>157.5809311400001</v>
      </c>
      <c r="DY35" s="1580">
        <v>1031.3103779999999</v>
      </c>
      <c r="DZ35" s="1580">
        <v>1032.36337</v>
      </c>
      <c r="EA35" s="1580">
        <v>1031.980763</v>
      </c>
      <c r="EB35" s="1580">
        <v>33834.113019000004</v>
      </c>
      <c r="EC35" s="1580">
        <v>33834.016367999997</v>
      </c>
      <c r="ED35" s="1580">
        <v>33332.021075000004</v>
      </c>
      <c r="EE35" s="1580">
        <v>33246.989805999998</v>
      </c>
      <c r="EF35" s="1580">
        <v>33185.131032000005</v>
      </c>
      <c r="EG35" s="1580">
        <v>31909.062534999997</v>
      </c>
      <c r="EH35" s="1580">
        <v>78706.811833999993</v>
      </c>
      <c r="EI35" s="1580">
        <v>77827.165803000011</v>
      </c>
      <c r="EJ35" s="1580">
        <v>71934.215039000002</v>
      </c>
      <c r="EK35" s="1580">
        <v>70796.857119999986</v>
      </c>
      <c r="EL35" s="1580">
        <v>70169.741037</v>
      </c>
      <c r="EM35" s="1580">
        <v>68839.380646000005</v>
      </c>
    </row>
    <row r="36" spans="1:143" ht="16.5" customHeight="1" x14ac:dyDescent="0.3">
      <c r="A36" s="1581" t="s">
        <v>1474</v>
      </c>
      <c r="B36" s="1581" t="s">
        <v>1475</v>
      </c>
      <c r="C36" s="1585">
        <v>22.587345850000002</v>
      </c>
      <c r="D36" s="1585">
        <v>24.744540514082999</v>
      </c>
      <c r="E36" s="1585">
        <v>23.849837548796</v>
      </c>
      <c r="F36" s="1585">
        <v>18.228978470000001</v>
      </c>
      <c r="G36" s="1585">
        <v>18.263779599251997</v>
      </c>
      <c r="H36" s="1585">
        <v>20.765367005793998</v>
      </c>
      <c r="I36" s="1585">
        <v>19.718758210502997</v>
      </c>
      <c r="J36" s="1585">
        <v>24.796664857751008</v>
      </c>
      <c r="K36" s="1585">
        <v>24.287037047881995</v>
      </c>
      <c r="L36" s="1585">
        <v>19.542466706051002</v>
      </c>
      <c r="M36" s="1585">
        <v>21.999239441531991</v>
      </c>
      <c r="N36" s="1585">
        <v>24.493795200167998</v>
      </c>
      <c r="O36" s="1585">
        <v>14.350253283427008</v>
      </c>
      <c r="P36" s="1585">
        <v>12.139555840761995</v>
      </c>
      <c r="Q36" s="1585">
        <v>11.978865682509007</v>
      </c>
      <c r="R36" s="1585">
        <v>10.738506780878001</v>
      </c>
      <c r="S36" s="1585">
        <v>11.205565562638004</v>
      </c>
      <c r="T36" s="1585">
        <v>10.587319066109</v>
      </c>
      <c r="U36" s="1585">
        <v>14.109763349974992</v>
      </c>
      <c r="V36" s="1585">
        <v>13.63773414832</v>
      </c>
      <c r="W36" s="1585">
        <v>15.698556618128009</v>
      </c>
      <c r="X36" s="1585">
        <v>14.606797769794008</v>
      </c>
      <c r="Y36" s="1585">
        <v>15.119194412606996</v>
      </c>
      <c r="Z36" s="1585">
        <v>16.387315327413003</v>
      </c>
      <c r="AA36" s="1585">
        <v>19.396711529215999</v>
      </c>
      <c r="AB36" s="1585">
        <v>15.694678129113001</v>
      </c>
      <c r="AC36" s="1585">
        <v>15.629992317616994</v>
      </c>
      <c r="AD36" s="1585">
        <v>8.5982636536590107</v>
      </c>
      <c r="AE36" s="1585">
        <v>8.3524888203310006</v>
      </c>
      <c r="AF36" s="1585">
        <v>10.438192297765998</v>
      </c>
      <c r="AG36" s="1585">
        <v>8.942154580000004</v>
      </c>
      <c r="AH36" s="1585">
        <v>12.123119959999997</v>
      </c>
      <c r="AI36" s="1585">
        <v>9.9914872199999998</v>
      </c>
      <c r="AJ36" s="1585">
        <v>10.633213389999991</v>
      </c>
      <c r="AK36" s="1585">
        <v>15.135496139999999</v>
      </c>
      <c r="AL36" s="1585">
        <v>12.26796014</v>
      </c>
      <c r="AM36" s="1585">
        <v>9.4486492399999911</v>
      </c>
      <c r="AN36" s="1585">
        <v>8.5116829600000106</v>
      </c>
      <c r="AO36" s="1585">
        <v>8.9783699599999913</v>
      </c>
      <c r="AP36" s="1585">
        <v>9.1002109599999983</v>
      </c>
      <c r="AQ36" s="1585">
        <v>9.4573140000000002</v>
      </c>
      <c r="AR36" s="1585">
        <v>12.949643999999999</v>
      </c>
      <c r="AS36" s="1585">
        <v>15.529333999999999</v>
      </c>
      <c r="AT36" s="1585">
        <v>12.122377</v>
      </c>
      <c r="AU36" s="1585">
        <v>10.837873999999999</v>
      </c>
      <c r="AV36" s="1585">
        <v>12.407376999999999</v>
      </c>
      <c r="AW36" s="1585">
        <v>13.756131</v>
      </c>
      <c r="AX36" s="1585">
        <v>11.081707</v>
      </c>
      <c r="AY36" s="1585">
        <v>12.787836</v>
      </c>
      <c r="AZ36" s="1585">
        <v>19.284112</v>
      </c>
      <c r="BA36" s="1585">
        <v>20.909382000000001</v>
      </c>
      <c r="BB36" s="1585">
        <v>20.245926999999998</v>
      </c>
      <c r="BC36" s="1585">
        <v>20.801047000000001</v>
      </c>
      <c r="BD36" s="1585">
        <v>22.928493</v>
      </c>
      <c r="BE36" s="1585">
        <v>21.38899</v>
      </c>
      <c r="BF36" s="1585">
        <v>21.812104999999999</v>
      </c>
      <c r="BG36" s="1585">
        <v>22.688719000000003</v>
      </c>
      <c r="BH36" s="1585">
        <v>23.482017999999997</v>
      </c>
      <c r="BI36" s="1585">
        <v>24.858671999999999</v>
      </c>
      <c r="BJ36" s="1585">
        <v>27.873531999999997</v>
      </c>
      <c r="BK36" s="1585">
        <v>27.794181999999999</v>
      </c>
      <c r="BL36" s="1585">
        <v>27.968121999999997</v>
      </c>
      <c r="BM36" s="1585">
        <v>28.234946000000001</v>
      </c>
      <c r="BN36" s="1585">
        <v>27.068202000000003</v>
      </c>
      <c r="BO36" s="1585">
        <v>28.037162000000002</v>
      </c>
      <c r="BP36" s="1585">
        <v>21.76407</v>
      </c>
      <c r="BQ36" s="1585">
        <v>21.726244000000001</v>
      </c>
      <c r="BR36" s="1585">
        <v>23.647455000000001</v>
      </c>
      <c r="BS36" s="1585">
        <v>27.880478</v>
      </c>
      <c r="BT36" s="1585">
        <v>28.179905999999999</v>
      </c>
      <c r="BU36" s="1586">
        <v>27.275673999999999</v>
      </c>
      <c r="BV36" s="1586">
        <v>25.929378</v>
      </c>
      <c r="BW36" s="1586">
        <v>24.763244</v>
      </c>
      <c r="BX36" s="1586">
        <v>18.885643000000002</v>
      </c>
      <c r="BY36" s="1586">
        <v>20.920655999999997</v>
      </c>
      <c r="BZ36" s="1586">
        <v>20.846422999999998</v>
      </c>
      <c r="CA36" s="1586">
        <v>20.751145999999999</v>
      </c>
      <c r="CB36" s="1586">
        <v>22.350980999999997</v>
      </c>
      <c r="CC36" s="1586">
        <v>23.163017999999997</v>
      </c>
      <c r="CD36" s="1586">
        <v>25.491909999999997</v>
      </c>
      <c r="CE36" s="1586">
        <v>37.445918952292004</v>
      </c>
      <c r="CF36" s="1586">
        <v>40.065726952292003</v>
      </c>
      <c r="CG36" s="1586">
        <v>42.518680952292002</v>
      </c>
      <c r="CH36" s="1586">
        <v>31.871081952291998</v>
      </c>
      <c r="CI36" s="1586">
        <v>31.220807952291999</v>
      </c>
      <c r="CJ36" s="1586">
        <v>32.009434952291997</v>
      </c>
      <c r="CK36" s="1586">
        <v>34.669512952292003</v>
      </c>
      <c r="CL36" s="1586">
        <v>30.455868952291997</v>
      </c>
      <c r="CM36" s="1587">
        <v>30.404271952291996</v>
      </c>
      <c r="CN36" s="1587">
        <v>31.989065952291998</v>
      </c>
      <c r="CO36" s="1587">
        <v>33.733735952292001</v>
      </c>
      <c r="CP36" s="1587">
        <v>31.506537952291996</v>
      </c>
      <c r="CQ36" s="1587">
        <v>32.778923952292004</v>
      </c>
      <c r="CR36" s="1587">
        <v>31.676142952291997</v>
      </c>
      <c r="CS36" s="1587">
        <v>31.230207952291998</v>
      </c>
      <c r="CT36" s="1587">
        <v>31.605047952291997</v>
      </c>
      <c r="CU36" s="1588">
        <v>33.656144952292003</v>
      </c>
      <c r="CV36" s="1588">
        <v>24.347820000000002</v>
      </c>
      <c r="CW36" s="1588">
        <v>24.983936000000003</v>
      </c>
      <c r="CX36" s="1588">
        <v>26.005782000000004</v>
      </c>
      <c r="CY36" s="1588">
        <v>26.523624000000002</v>
      </c>
      <c r="CZ36" s="1588">
        <v>28.50403</v>
      </c>
      <c r="DA36" s="1588">
        <v>24.378238</v>
      </c>
      <c r="DB36" s="1588">
        <v>26.233623000000001</v>
      </c>
      <c r="DC36" s="1588">
        <v>28.143712000000001</v>
      </c>
      <c r="DD36" s="1588">
        <v>27.972768000000002</v>
      </c>
      <c r="DE36" s="1588">
        <v>31.004217000000001</v>
      </c>
      <c r="DF36" s="1588">
        <v>29.855588999999998</v>
      </c>
      <c r="DG36" s="1588">
        <v>34.069088000000001</v>
      </c>
      <c r="DH36" s="1588">
        <v>34.293087</v>
      </c>
      <c r="DI36" s="1588">
        <v>36.117815</v>
      </c>
      <c r="DJ36" s="1588">
        <v>30.671852999999999</v>
      </c>
      <c r="DK36" s="1588">
        <v>28.818100000000001</v>
      </c>
      <c r="DL36" s="1588">
        <v>37.232635999999999</v>
      </c>
      <c r="DM36" s="1588">
        <v>38.707521999999997</v>
      </c>
      <c r="DN36" s="1588">
        <v>29.148284</v>
      </c>
      <c r="DO36" s="1588">
        <v>30.095746999999999</v>
      </c>
      <c r="DP36" s="1588">
        <v>33.730979999999995</v>
      </c>
      <c r="DQ36" s="1588">
        <v>28.341699000000002</v>
      </c>
      <c r="DR36" s="1588">
        <v>32.858111999999998</v>
      </c>
      <c r="DS36" s="1588">
        <v>34.490670999999999</v>
      </c>
      <c r="DT36" s="1588">
        <v>34.139313999999999</v>
      </c>
      <c r="DU36" s="1588">
        <v>36.981038999999996</v>
      </c>
      <c r="DV36" s="1588">
        <v>44.435594999999999</v>
      </c>
      <c r="DW36" s="1588">
        <v>43.218471000000008</v>
      </c>
      <c r="DX36" s="1588">
        <v>31.811841999999999</v>
      </c>
      <c r="DY36" s="1588">
        <v>1031.3103779999999</v>
      </c>
      <c r="DZ36" s="1588">
        <v>1032.36337</v>
      </c>
      <c r="EA36" s="1588">
        <v>1031.980763</v>
      </c>
      <c r="EB36" s="1588">
        <v>33834.113019000004</v>
      </c>
      <c r="EC36" s="1588">
        <v>33834.016367999997</v>
      </c>
      <c r="ED36" s="1588">
        <v>33332.021075000004</v>
      </c>
      <c r="EE36" s="1588">
        <v>33246.989805999998</v>
      </c>
      <c r="EF36" s="1588">
        <v>33185.131032000005</v>
      </c>
      <c r="EG36" s="1588">
        <v>31909.062534999997</v>
      </c>
      <c r="EH36" s="1588">
        <v>78706.811833999993</v>
      </c>
      <c r="EI36" s="1588">
        <v>77827.165803000011</v>
      </c>
      <c r="EJ36" s="1588">
        <v>71934.215039000002</v>
      </c>
      <c r="EK36" s="1588">
        <v>70796.857119999986</v>
      </c>
      <c r="EL36" s="1588">
        <v>70169.741037</v>
      </c>
      <c r="EM36" s="1588">
        <v>68839.380646000005</v>
      </c>
    </row>
    <row r="37" spans="1:143" ht="16.5" customHeight="1" x14ac:dyDescent="0.3">
      <c r="A37" s="1581" t="s">
        <v>1476</v>
      </c>
      <c r="B37" s="1581" t="s">
        <v>1477</v>
      </c>
      <c r="C37" s="1585">
        <v>0</v>
      </c>
      <c r="D37" s="1585">
        <v>0</v>
      </c>
      <c r="E37" s="1585">
        <v>0</v>
      </c>
      <c r="F37" s="1585">
        <v>0</v>
      </c>
      <c r="G37" s="1585">
        <v>0</v>
      </c>
      <c r="H37" s="1585">
        <v>0</v>
      </c>
      <c r="I37" s="1585">
        <v>0</v>
      </c>
      <c r="J37" s="1585">
        <v>0</v>
      </c>
      <c r="K37" s="1585">
        <v>0</v>
      </c>
      <c r="L37" s="1585">
        <v>0</v>
      </c>
      <c r="M37" s="1585">
        <v>0</v>
      </c>
      <c r="N37" s="1585">
        <v>0</v>
      </c>
      <c r="O37" s="1585">
        <v>0</v>
      </c>
      <c r="P37" s="1585">
        <v>0</v>
      </c>
      <c r="Q37" s="1585">
        <v>0</v>
      </c>
      <c r="R37" s="1585">
        <v>0</v>
      </c>
      <c r="S37" s="1585">
        <v>0</v>
      </c>
      <c r="T37" s="1585">
        <v>0</v>
      </c>
      <c r="U37" s="1585">
        <v>0</v>
      </c>
      <c r="V37" s="1585">
        <v>0</v>
      </c>
      <c r="W37" s="1585">
        <v>0</v>
      </c>
      <c r="X37" s="1585">
        <v>0</v>
      </c>
      <c r="Y37" s="1585">
        <v>0</v>
      </c>
      <c r="Z37" s="1585">
        <v>0</v>
      </c>
      <c r="AA37" s="1585">
        <v>0</v>
      </c>
      <c r="AB37" s="1585">
        <v>0</v>
      </c>
      <c r="AC37" s="1585">
        <v>0</v>
      </c>
      <c r="AD37" s="1585">
        <v>0</v>
      </c>
      <c r="AE37" s="1585">
        <v>0</v>
      </c>
      <c r="AF37" s="1585">
        <v>0</v>
      </c>
      <c r="AG37" s="1585">
        <v>0</v>
      </c>
      <c r="AH37" s="1585">
        <v>0</v>
      </c>
      <c r="AI37" s="1585">
        <v>0</v>
      </c>
      <c r="AJ37" s="1585">
        <v>0</v>
      </c>
      <c r="AK37" s="1585">
        <v>0</v>
      </c>
      <c r="AL37" s="1585">
        <v>0</v>
      </c>
      <c r="AM37" s="1585">
        <v>0</v>
      </c>
      <c r="AN37" s="1585">
        <v>0</v>
      </c>
      <c r="AO37" s="1585">
        <v>0</v>
      </c>
      <c r="AP37" s="1585">
        <v>0</v>
      </c>
      <c r="AQ37" s="1585">
        <v>0</v>
      </c>
      <c r="AR37" s="1585">
        <v>0</v>
      </c>
      <c r="AS37" s="1585">
        <v>0</v>
      </c>
      <c r="AT37" s="1585">
        <v>0</v>
      </c>
      <c r="AU37" s="1585">
        <v>0</v>
      </c>
      <c r="AV37" s="1585">
        <v>0</v>
      </c>
      <c r="AW37" s="1585">
        <v>0</v>
      </c>
      <c r="AX37" s="1585">
        <v>0</v>
      </c>
      <c r="AY37" s="1585">
        <v>0</v>
      </c>
      <c r="AZ37" s="1585">
        <v>0</v>
      </c>
      <c r="BA37" s="1585">
        <v>0</v>
      </c>
      <c r="BB37" s="1585">
        <v>0</v>
      </c>
      <c r="BC37" s="1585">
        <v>0</v>
      </c>
      <c r="BD37" s="1585">
        <v>0</v>
      </c>
      <c r="BE37" s="1585">
        <v>0</v>
      </c>
      <c r="BF37" s="1585">
        <v>0</v>
      </c>
      <c r="BG37" s="1585">
        <v>0</v>
      </c>
      <c r="BH37" s="1585">
        <v>0</v>
      </c>
      <c r="BI37" s="1585">
        <v>0</v>
      </c>
      <c r="BJ37" s="1585">
        <v>0</v>
      </c>
      <c r="BK37" s="1585">
        <v>0</v>
      </c>
      <c r="BL37" s="1585">
        <v>0</v>
      </c>
      <c r="BM37" s="1585">
        <v>0</v>
      </c>
      <c r="BN37" s="1585">
        <v>0</v>
      </c>
      <c r="BO37" s="1585">
        <v>0</v>
      </c>
      <c r="BP37" s="1585">
        <v>0</v>
      </c>
      <c r="BQ37" s="1585">
        <v>0</v>
      </c>
      <c r="BR37" s="1585">
        <v>0</v>
      </c>
      <c r="BS37" s="1585">
        <v>0</v>
      </c>
      <c r="BT37" s="1585">
        <v>0</v>
      </c>
      <c r="BU37" s="1586">
        <v>0</v>
      </c>
      <c r="BV37" s="1586">
        <v>0</v>
      </c>
      <c r="BW37" s="1586">
        <v>0</v>
      </c>
      <c r="BX37" s="1586">
        <v>0</v>
      </c>
      <c r="BY37" s="1586">
        <v>0</v>
      </c>
      <c r="BZ37" s="1586">
        <v>0</v>
      </c>
      <c r="CA37" s="1586">
        <v>0</v>
      </c>
      <c r="CB37" s="1586">
        <v>0</v>
      </c>
      <c r="CC37" s="1586">
        <v>0</v>
      </c>
      <c r="CD37" s="1586">
        <v>0</v>
      </c>
      <c r="CE37" s="1586">
        <v>0</v>
      </c>
      <c r="CF37" s="1586">
        <v>0</v>
      </c>
      <c r="CG37" s="1586">
        <v>0</v>
      </c>
      <c r="CH37" s="1586">
        <v>0</v>
      </c>
      <c r="CI37" s="1586">
        <v>0</v>
      </c>
      <c r="CJ37" s="1586">
        <v>0</v>
      </c>
      <c r="CK37" s="1586">
        <v>0</v>
      </c>
      <c r="CL37" s="1586">
        <v>0</v>
      </c>
      <c r="CM37" s="1587">
        <v>0</v>
      </c>
      <c r="CN37" s="1587">
        <v>0</v>
      </c>
      <c r="CO37" s="1587">
        <v>0</v>
      </c>
      <c r="CP37" s="1587">
        <v>0</v>
      </c>
      <c r="CQ37" s="1587">
        <v>0</v>
      </c>
      <c r="CR37" s="1587">
        <v>0</v>
      </c>
      <c r="CS37" s="1587">
        <v>0</v>
      </c>
      <c r="CT37" s="1587">
        <v>0</v>
      </c>
      <c r="CU37" s="1588">
        <v>0</v>
      </c>
      <c r="CV37" s="1588">
        <v>0</v>
      </c>
      <c r="CW37" s="1588">
        <v>0</v>
      </c>
      <c r="CX37" s="1588">
        <v>0</v>
      </c>
      <c r="CY37" s="1588">
        <v>0</v>
      </c>
      <c r="CZ37" s="1588">
        <v>0</v>
      </c>
      <c r="DA37" s="1588">
        <v>0</v>
      </c>
      <c r="DB37" s="1588">
        <v>0</v>
      </c>
      <c r="DC37" s="1588">
        <v>0</v>
      </c>
      <c r="DD37" s="1588">
        <v>0</v>
      </c>
      <c r="DE37" s="1588">
        <v>0</v>
      </c>
      <c r="DF37" s="1588">
        <v>0</v>
      </c>
      <c r="DG37" s="1588">
        <v>0</v>
      </c>
      <c r="DH37" s="1588">
        <v>0</v>
      </c>
      <c r="DI37" s="1588">
        <v>0</v>
      </c>
      <c r="DJ37" s="1588">
        <v>0</v>
      </c>
      <c r="DK37" s="1588">
        <v>0</v>
      </c>
      <c r="DL37" s="1588">
        <v>0</v>
      </c>
      <c r="DM37" s="1588">
        <v>0</v>
      </c>
      <c r="DN37" s="1588">
        <v>0</v>
      </c>
      <c r="DO37" s="1588">
        <v>0</v>
      </c>
      <c r="DP37" s="1588">
        <v>0</v>
      </c>
      <c r="DQ37" s="1588">
        <v>0</v>
      </c>
      <c r="DR37" s="1588">
        <v>0</v>
      </c>
      <c r="DS37" s="1588">
        <v>0</v>
      </c>
      <c r="DT37" s="1588">
        <v>0</v>
      </c>
      <c r="DU37" s="1588">
        <v>0</v>
      </c>
      <c r="DV37" s="1588">
        <v>0</v>
      </c>
      <c r="DW37" s="1588">
        <v>0</v>
      </c>
      <c r="DX37" s="1588">
        <v>0</v>
      </c>
      <c r="DY37" s="1588">
        <v>0</v>
      </c>
      <c r="DZ37" s="1588">
        <v>0</v>
      </c>
      <c r="EA37" s="1588">
        <v>0</v>
      </c>
      <c r="EB37" s="1588">
        <v>0</v>
      </c>
      <c r="EC37" s="1588">
        <v>0</v>
      </c>
      <c r="ED37" s="1588">
        <v>0</v>
      </c>
      <c r="EE37" s="1588">
        <v>0</v>
      </c>
      <c r="EF37" s="1588">
        <v>0</v>
      </c>
      <c r="EG37" s="1588">
        <v>0</v>
      </c>
      <c r="EH37" s="1588">
        <v>0</v>
      </c>
      <c r="EI37" s="1588">
        <v>0</v>
      </c>
      <c r="EJ37" s="1588">
        <v>0</v>
      </c>
      <c r="EK37" s="1588">
        <v>0</v>
      </c>
      <c r="EL37" s="1588">
        <v>0</v>
      </c>
      <c r="EM37" s="1588">
        <v>0</v>
      </c>
    </row>
    <row r="38" spans="1:143" ht="16.5" customHeight="1" x14ac:dyDescent="0.3">
      <c r="A38" s="1581" t="s">
        <v>1478</v>
      </c>
      <c r="B38" s="1581" t="s">
        <v>1479</v>
      </c>
      <c r="C38" s="1585">
        <v>151.18849263999999</v>
      </c>
      <c r="D38" s="1585">
        <v>77.405761299999995</v>
      </c>
      <c r="E38" s="1585">
        <v>83.725646879999985</v>
      </c>
      <c r="F38" s="1585">
        <v>78.741567359999991</v>
      </c>
      <c r="G38" s="1585">
        <v>74.193548989999996</v>
      </c>
      <c r="H38" s="1585">
        <v>420.05215680999999</v>
      </c>
      <c r="I38" s="1585">
        <v>124.97634945</v>
      </c>
      <c r="J38" s="1585">
        <v>114.82181654999999</v>
      </c>
      <c r="K38" s="1585">
        <v>242.85230366999997</v>
      </c>
      <c r="L38" s="1585">
        <v>120.85366664</v>
      </c>
      <c r="M38" s="1585">
        <v>125.65614223</v>
      </c>
      <c r="N38" s="1585">
        <v>131.68978791999999</v>
      </c>
      <c r="O38" s="1585">
        <v>127.02191062</v>
      </c>
      <c r="P38" s="1585">
        <v>153.00566063999997</v>
      </c>
      <c r="Q38" s="1585">
        <v>144.30428899</v>
      </c>
      <c r="R38" s="1585">
        <v>159.8000069</v>
      </c>
      <c r="S38" s="1585">
        <v>107.71701843999999</v>
      </c>
      <c r="T38" s="1585">
        <v>216.47659336999999</v>
      </c>
      <c r="U38" s="1585">
        <v>133.49698376000001</v>
      </c>
      <c r="V38" s="1585">
        <v>131.41497039999999</v>
      </c>
      <c r="W38" s="1585">
        <v>162.90843679</v>
      </c>
      <c r="X38" s="1585">
        <v>214.26028678</v>
      </c>
      <c r="Y38" s="1585">
        <v>130.82849535</v>
      </c>
      <c r="Z38" s="1585">
        <v>128.35450184000001</v>
      </c>
      <c r="AA38" s="1585">
        <v>114.79361229999999</v>
      </c>
      <c r="AB38" s="1585">
        <v>107.10302213999999</v>
      </c>
      <c r="AC38" s="1585">
        <v>112.67850859999999</v>
      </c>
      <c r="AD38" s="1585">
        <v>116.71952302999999</v>
      </c>
      <c r="AE38" s="1585">
        <v>96.500177889999989</v>
      </c>
      <c r="AF38" s="1585">
        <v>177.66929225999999</v>
      </c>
      <c r="AG38" s="1585">
        <v>189.12947324000001</v>
      </c>
      <c r="AH38" s="1585">
        <v>59.687206289999999</v>
      </c>
      <c r="AI38" s="1585">
        <v>213.64816574</v>
      </c>
      <c r="AJ38" s="1585">
        <v>227.98555528999998</v>
      </c>
      <c r="AK38" s="1585">
        <v>136.3385394</v>
      </c>
      <c r="AL38" s="1585">
        <v>134.20941066</v>
      </c>
      <c r="AM38" s="1585">
        <v>59.900090929999998</v>
      </c>
      <c r="AN38" s="1585">
        <v>57.448535479999997</v>
      </c>
      <c r="AO38" s="1585">
        <v>56.000030250000002</v>
      </c>
      <c r="AP38" s="1585">
        <v>56.483998159999999</v>
      </c>
      <c r="AQ38" s="1585">
        <v>59.056053979999994</v>
      </c>
      <c r="AR38" s="1585">
        <v>298.53320563</v>
      </c>
      <c r="AS38" s="1585">
        <v>74.837885909999997</v>
      </c>
      <c r="AT38" s="1585">
        <v>76.618115129999993</v>
      </c>
      <c r="AU38" s="1585">
        <v>154.46081095</v>
      </c>
      <c r="AV38" s="1585">
        <v>84.412690709999993</v>
      </c>
      <c r="AW38" s="1585">
        <v>162.32298983000001</v>
      </c>
      <c r="AX38" s="1585">
        <v>316.48127357999999</v>
      </c>
      <c r="AY38" s="1585">
        <v>56.080529640000002</v>
      </c>
      <c r="AZ38" s="1585">
        <v>72.788152139999994</v>
      </c>
      <c r="BA38" s="1585">
        <v>66.796112409999992</v>
      </c>
      <c r="BB38" s="1585">
        <v>65.045760549999997</v>
      </c>
      <c r="BC38" s="1585">
        <v>58.221760060000001</v>
      </c>
      <c r="BD38" s="1585">
        <v>263.67519028999999</v>
      </c>
      <c r="BE38" s="1585">
        <v>95.785506680000012</v>
      </c>
      <c r="BF38" s="1585">
        <v>71.768152980000011</v>
      </c>
      <c r="BG38" s="1585">
        <v>152.26978314999999</v>
      </c>
      <c r="BH38" s="1585">
        <v>174.71632781</v>
      </c>
      <c r="BI38" s="1585">
        <v>91.722688989999995</v>
      </c>
      <c r="BJ38" s="1585">
        <v>105.09587028</v>
      </c>
      <c r="BK38" s="1585">
        <v>62.345936960000003</v>
      </c>
      <c r="BL38" s="1585">
        <v>70.245888600000001</v>
      </c>
      <c r="BM38" s="1585">
        <v>259.25830915</v>
      </c>
      <c r="BN38" s="1585">
        <v>79.104667819999989</v>
      </c>
      <c r="BO38" s="1585">
        <v>91.571393780000008</v>
      </c>
      <c r="BP38" s="1585">
        <v>183.94747525</v>
      </c>
      <c r="BQ38" s="1585">
        <v>281.64867767999999</v>
      </c>
      <c r="BR38" s="1585">
        <v>950.03880190999996</v>
      </c>
      <c r="BS38" s="1585">
        <v>132.82117177000001</v>
      </c>
      <c r="BT38" s="1585">
        <v>83.084955640000004</v>
      </c>
      <c r="BU38" s="1586">
        <v>66.90007276</v>
      </c>
      <c r="BV38" s="1586">
        <v>243.39152477000002</v>
      </c>
      <c r="BW38" s="1586">
        <v>63.095241170000001</v>
      </c>
      <c r="BX38" s="1586">
        <v>75.310323089999997</v>
      </c>
      <c r="BY38" s="1586">
        <v>73.132464900000002</v>
      </c>
      <c r="BZ38" s="1586">
        <v>140.44249138000001</v>
      </c>
      <c r="CA38" s="1586">
        <v>69.006645629999994</v>
      </c>
      <c r="CB38" s="1586">
        <v>157.58813618000002</v>
      </c>
      <c r="CC38" s="1586">
        <v>123.05353405</v>
      </c>
      <c r="CD38" s="1586">
        <v>247.02248975999998</v>
      </c>
      <c r="CE38" s="1586">
        <v>163.58105196</v>
      </c>
      <c r="CF38" s="1586">
        <v>67.992019980000009</v>
      </c>
      <c r="CG38" s="1586">
        <v>80.772078159999992</v>
      </c>
      <c r="CH38" s="1586">
        <v>470.07086413000002</v>
      </c>
      <c r="CI38" s="1586">
        <v>68.900401400000007</v>
      </c>
      <c r="CJ38" s="1586">
        <v>91.224881790000012</v>
      </c>
      <c r="CK38" s="1586">
        <v>154.02555762</v>
      </c>
      <c r="CL38" s="1586">
        <v>93.70003890000001</v>
      </c>
      <c r="CM38" s="1587">
        <v>86.307079709999996</v>
      </c>
      <c r="CN38" s="1587">
        <v>122.520847</v>
      </c>
      <c r="CO38" s="1587">
        <v>101.87189020000001</v>
      </c>
      <c r="CP38" s="1587">
        <v>87.871124809999998</v>
      </c>
      <c r="CQ38" s="1587">
        <v>128.47183674999999</v>
      </c>
      <c r="CR38" s="1587">
        <v>92.115906530000004</v>
      </c>
      <c r="CS38" s="1587">
        <v>65.554931420000003</v>
      </c>
      <c r="CT38" s="1587">
        <v>85.5458631099999</v>
      </c>
      <c r="CU38" s="1588">
        <v>68.768230099320775</v>
      </c>
      <c r="CV38" s="1588">
        <v>78.337929289999963</v>
      </c>
      <c r="CW38" s="1588">
        <v>66.008947340000006</v>
      </c>
      <c r="CX38" s="1588">
        <v>110.9658728</v>
      </c>
      <c r="CY38" s="1588">
        <v>63.637530210000001</v>
      </c>
      <c r="CZ38" s="1588">
        <v>153.31049732</v>
      </c>
      <c r="DA38" s="1588">
        <v>219.97085390999999</v>
      </c>
      <c r="DB38" s="1588">
        <v>62.155334700000004</v>
      </c>
      <c r="DC38" s="1588">
        <v>130.28861140999999</v>
      </c>
      <c r="DD38" s="1588">
        <v>64.703237420000008</v>
      </c>
      <c r="DE38" s="1588">
        <v>63.412572629999993</v>
      </c>
      <c r="DF38" s="1588">
        <v>95.46272132999998</v>
      </c>
      <c r="DG38" s="1588">
        <v>60.820054859999999</v>
      </c>
      <c r="DH38" s="1588">
        <v>63.309482751300095</v>
      </c>
      <c r="DI38" s="1588">
        <v>135.75730575</v>
      </c>
      <c r="DJ38" s="1588">
        <v>82.521753739999994</v>
      </c>
      <c r="DK38" s="1588">
        <v>58.300490709999998</v>
      </c>
      <c r="DL38" s="1588">
        <v>137.05946367000001</v>
      </c>
      <c r="DM38" s="1588">
        <v>101.22123248999999</v>
      </c>
      <c r="DN38" s="1588">
        <v>123.92098548</v>
      </c>
      <c r="DO38" s="1588">
        <v>121.40101760052195</v>
      </c>
      <c r="DP38" s="1588">
        <v>90.64447290999999</v>
      </c>
      <c r="DQ38" s="1588">
        <v>152.04906656999998</v>
      </c>
      <c r="DR38" s="1588">
        <v>176.25847435</v>
      </c>
      <c r="DS38" s="1588">
        <v>77.515382013217931</v>
      </c>
      <c r="DT38" s="1588">
        <v>100.66081064999997</v>
      </c>
      <c r="DU38" s="1588">
        <v>92.532699889999989</v>
      </c>
      <c r="DV38" s="1588">
        <v>159.66219983000002</v>
      </c>
      <c r="DW38" s="1588">
        <v>109.26730388</v>
      </c>
      <c r="DX38" s="1588">
        <v>125.7690891400001</v>
      </c>
      <c r="DY38" s="1588">
        <v>0</v>
      </c>
      <c r="DZ38" s="1588">
        <v>0</v>
      </c>
      <c r="EA38" s="1588">
        <v>0</v>
      </c>
      <c r="EB38" s="1588">
        <v>0</v>
      </c>
      <c r="EC38" s="1588">
        <v>0</v>
      </c>
      <c r="ED38" s="1588">
        <v>0</v>
      </c>
      <c r="EE38" s="1588">
        <v>0</v>
      </c>
      <c r="EF38" s="1588">
        <v>0</v>
      </c>
      <c r="EG38" s="1588">
        <v>0</v>
      </c>
      <c r="EH38" s="1588">
        <v>0</v>
      </c>
      <c r="EI38" s="1588">
        <v>0</v>
      </c>
      <c r="EJ38" s="1588">
        <v>0</v>
      </c>
      <c r="EK38" s="1588">
        <v>0</v>
      </c>
      <c r="EL38" s="1588">
        <v>0</v>
      </c>
      <c r="EM38" s="1588">
        <v>0</v>
      </c>
    </row>
    <row r="39" spans="1:143" ht="16.5" customHeight="1" x14ac:dyDescent="0.3">
      <c r="A39" s="1581"/>
      <c r="B39" s="1581"/>
      <c r="C39" s="1582"/>
      <c r="D39" s="1582"/>
      <c r="E39" s="1582"/>
      <c r="F39" s="1582"/>
      <c r="G39" s="1582"/>
      <c r="H39" s="1582"/>
      <c r="I39" s="1582"/>
      <c r="J39" s="1582"/>
      <c r="K39" s="1582"/>
      <c r="L39" s="1582"/>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c r="AN39" s="1582"/>
      <c r="AO39" s="1574"/>
      <c r="AP39" s="1574"/>
      <c r="AQ39" s="1574"/>
      <c r="AR39" s="1574"/>
      <c r="AS39" s="1574"/>
      <c r="AT39" s="1574"/>
      <c r="AU39" s="1574"/>
      <c r="AV39" s="1574"/>
      <c r="AW39" s="1574"/>
      <c r="AX39" s="1574"/>
      <c r="AY39" s="1574"/>
      <c r="AZ39" s="1574"/>
      <c r="BA39" s="1574"/>
      <c r="BB39" s="1574"/>
      <c r="BC39" s="1574"/>
      <c r="BD39" s="1574"/>
      <c r="BE39" s="1574"/>
      <c r="BF39" s="1574"/>
      <c r="BG39" s="1574"/>
      <c r="BH39" s="1574"/>
      <c r="BI39" s="1574"/>
      <c r="BJ39" s="1574"/>
      <c r="BK39" s="1574"/>
      <c r="BL39" s="1574"/>
      <c r="BM39" s="1574"/>
      <c r="BN39" s="1574"/>
      <c r="BO39" s="1574"/>
      <c r="BP39" s="1574"/>
      <c r="BQ39" s="1574"/>
      <c r="BR39" s="1574"/>
      <c r="BS39" s="1574"/>
      <c r="BT39" s="1574"/>
      <c r="BU39" s="1583"/>
      <c r="BV39" s="1583"/>
      <c r="BW39" s="1583"/>
      <c r="BX39" s="1583"/>
      <c r="BY39" s="1583"/>
      <c r="BZ39" s="1583"/>
      <c r="CA39" s="1583"/>
      <c r="CB39" s="1583"/>
      <c r="CC39" s="1583"/>
      <c r="CD39" s="1583"/>
      <c r="CE39" s="1583"/>
      <c r="CF39" s="1583"/>
      <c r="CG39" s="1583"/>
      <c r="CH39" s="1583"/>
      <c r="CI39" s="1583"/>
      <c r="CJ39" s="1583"/>
      <c r="CK39" s="1583"/>
      <c r="CL39" s="1583"/>
      <c r="CM39" s="1575"/>
      <c r="CN39" s="1575"/>
      <c r="CO39" s="1575"/>
      <c r="CP39" s="1575"/>
      <c r="CQ39" s="1575"/>
      <c r="CR39" s="1575"/>
      <c r="CS39" s="1575"/>
      <c r="CT39" s="1575"/>
      <c r="CU39" s="1584"/>
      <c r="CV39" s="1584"/>
      <c r="CW39" s="1584"/>
      <c r="CX39" s="1584"/>
      <c r="CY39" s="1584"/>
      <c r="CZ39" s="1584"/>
      <c r="DA39" s="1584"/>
      <c r="DB39" s="1584"/>
      <c r="DC39" s="1584"/>
      <c r="DD39" s="1584"/>
      <c r="DE39" s="1584"/>
      <c r="DF39" s="1584"/>
      <c r="DG39" s="1584"/>
      <c r="DH39" s="1584"/>
      <c r="DI39" s="1584"/>
      <c r="DJ39" s="1584"/>
      <c r="DK39" s="1584"/>
      <c r="DL39" s="1584"/>
      <c r="DM39" s="1584"/>
      <c r="DN39" s="1584"/>
      <c r="DO39" s="1584"/>
      <c r="DP39" s="1584"/>
      <c r="DQ39" s="1584"/>
      <c r="DR39" s="1584"/>
      <c r="DS39" s="1584"/>
      <c r="DT39" s="1584"/>
      <c r="DU39" s="1584"/>
      <c r="DV39" s="1584"/>
      <c r="DW39" s="1584"/>
      <c r="DX39" s="1584"/>
      <c r="DY39" s="1584"/>
      <c r="DZ39" s="1584"/>
      <c r="EA39" s="1584"/>
      <c r="EB39" s="1584"/>
      <c r="EC39" s="1584"/>
      <c r="ED39" s="1584"/>
      <c r="EE39" s="1584"/>
      <c r="EF39" s="1584"/>
      <c r="EG39" s="1584"/>
      <c r="EH39" s="1584"/>
      <c r="EI39" s="1584"/>
      <c r="EJ39" s="1584"/>
      <c r="EK39" s="1584"/>
      <c r="EL39" s="1584"/>
      <c r="EM39" s="1584"/>
    </row>
    <row r="40" spans="1:143" ht="16.5" customHeight="1" x14ac:dyDescent="0.3">
      <c r="A40" s="1576" t="s">
        <v>1480</v>
      </c>
      <c r="B40" s="1576" t="s">
        <v>1481</v>
      </c>
      <c r="C40" s="1577">
        <v>29966.975270430004</v>
      </c>
      <c r="D40" s="1577">
        <v>31254.647347658003</v>
      </c>
      <c r="E40" s="1577">
        <v>30372.563617634001</v>
      </c>
      <c r="F40" s="1577">
        <v>30963.920489230004</v>
      </c>
      <c r="G40" s="1577">
        <v>30613.226018459998</v>
      </c>
      <c r="H40" s="1577">
        <v>33128.330575418004</v>
      </c>
      <c r="I40" s="1577">
        <v>33789.267421356002</v>
      </c>
      <c r="J40" s="1577">
        <v>33020.689187719807</v>
      </c>
      <c r="K40" s="1577">
        <v>30534.132591883994</v>
      </c>
      <c r="L40" s="1577">
        <v>31544.458324931002</v>
      </c>
      <c r="M40" s="1577">
        <v>34977.812640402</v>
      </c>
      <c r="N40" s="1577">
        <v>35949.448974421</v>
      </c>
      <c r="O40" s="1577">
        <v>35192.75877875572</v>
      </c>
      <c r="P40" s="1577">
        <v>34541.421341773646</v>
      </c>
      <c r="Q40" s="1577">
        <v>36939.507580827478</v>
      </c>
      <c r="R40" s="1577">
        <v>36646.860198302456</v>
      </c>
      <c r="S40" s="1577">
        <v>36053.616068564763</v>
      </c>
      <c r="T40" s="1577">
        <v>36084.724062089997</v>
      </c>
      <c r="U40" s="1577">
        <v>36239.179683970557</v>
      </c>
      <c r="V40" s="1577">
        <v>35220.694716186779</v>
      </c>
      <c r="W40" s="1577">
        <v>35968.445858579995</v>
      </c>
      <c r="X40" s="1577">
        <v>36491.476768018532</v>
      </c>
      <c r="Y40" s="1577">
        <v>36444.609430624776</v>
      </c>
      <c r="Z40" s="1577">
        <v>38789.824571191995</v>
      </c>
      <c r="AA40" s="1577">
        <v>38832.313905730829</v>
      </c>
      <c r="AB40" s="1577">
        <v>39201.650866966433</v>
      </c>
      <c r="AC40" s="1577">
        <v>39598.520794407035</v>
      </c>
      <c r="AD40" s="1577">
        <v>39343.312606860163</v>
      </c>
      <c r="AE40" s="1577">
        <v>39252.326794396096</v>
      </c>
      <c r="AF40" s="1577">
        <v>42619.680820155401</v>
      </c>
      <c r="AG40" s="1577">
        <v>42577.058093508051</v>
      </c>
      <c r="AH40" s="1577">
        <v>43504.518758566446</v>
      </c>
      <c r="AI40" s="1577">
        <v>43201.277614377948</v>
      </c>
      <c r="AJ40" s="1577">
        <v>42159.302407638199</v>
      </c>
      <c r="AK40" s="1577">
        <v>42910.437745755764</v>
      </c>
      <c r="AL40" s="1577">
        <v>40614.66020448348</v>
      </c>
      <c r="AM40" s="1577">
        <v>42825.937377875787</v>
      </c>
      <c r="AN40" s="1577">
        <v>43964.981252033365</v>
      </c>
      <c r="AO40" s="1577">
        <v>42932.13565626496</v>
      </c>
      <c r="AP40" s="1577">
        <v>40830.506188844367</v>
      </c>
      <c r="AQ40" s="1577">
        <v>47274.165556918102</v>
      </c>
      <c r="AR40" s="1577">
        <v>48436.776476322426</v>
      </c>
      <c r="AS40" s="1577">
        <v>44985.178309535302</v>
      </c>
      <c r="AT40" s="1577">
        <v>41348.617100414427</v>
      </c>
      <c r="AU40" s="1577">
        <v>44235.655758825626</v>
      </c>
      <c r="AV40" s="1577">
        <v>43755.652114609475</v>
      </c>
      <c r="AW40" s="1577">
        <v>44181.708255133148</v>
      </c>
      <c r="AX40" s="1577">
        <v>45777.675150546376</v>
      </c>
      <c r="AY40" s="1577">
        <v>47958.153422024698</v>
      </c>
      <c r="AZ40" s="1577">
        <v>52887.297649936125</v>
      </c>
      <c r="BA40" s="1577">
        <v>52134.949325764224</v>
      </c>
      <c r="BB40" s="1577">
        <v>56217.050935438325</v>
      </c>
      <c r="BC40" s="1577">
        <v>55100.478066376672</v>
      </c>
      <c r="BD40" s="1577">
        <v>56440.796463404222</v>
      </c>
      <c r="BE40" s="1577">
        <v>58292.819903318996</v>
      </c>
      <c r="BF40" s="1577">
        <v>62112.201600465844</v>
      </c>
      <c r="BG40" s="1577">
        <v>63458.390614410375</v>
      </c>
      <c r="BH40" s="1577">
        <v>62322.811491108325</v>
      </c>
      <c r="BI40" s="1577">
        <v>56410.697808099874</v>
      </c>
      <c r="BJ40" s="1577">
        <v>55987.2849719515</v>
      </c>
      <c r="BK40" s="1577">
        <v>59825.179798573226</v>
      </c>
      <c r="BL40" s="1577">
        <v>65161.407995931448</v>
      </c>
      <c r="BM40" s="1577">
        <v>71010.513358596872</v>
      </c>
      <c r="BN40" s="1577">
        <v>70912.953684895256</v>
      </c>
      <c r="BO40" s="1577">
        <v>68932.392346479101</v>
      </c>
      <c r="BP40" s="1577">
        <v>68217.023590271958</v>
      </c>
      <c r="BQ40" s="1577">
        <v>69100.952125154843</v>
      </c>
      <c r="BR40" s="1577">
        <v>66000.244530413009</v>
      </c>
      <c r="BS40" s="1577">
        <v>68660.186618714753</v>
      </c>
      <c r="BT40" s="1577">
        <v>71708.192215308474</v>
      </c>
      <c r="BU40" s="1578">
        <v>74485.847071344557</v>
      </c>
      <c r="BV40" s="1578">
        <v>72494.120712716802</v>
      </c>
      <c r="BW40" s="1578">
        <v>73387.265660208053</v>
      </c>
      <c r="BX40" s="1578">
        <v>74779.201230639548</v>
      </c>
      <c r="BY40" s="1578">
        <v>73618.696646692566</v>
      </c>
      <c r="BZ40" s="1578">
        <v>74155.979837397506</v>
      </c>
      <c r="CA40" s="1578">
        <v>77765.312972637301</v>
      </c>
      <c r="CB40" s="1578">
        <v>80644.360184238016</v>
      </c>
      <c r="CC40" s="1578">
        <v>80603.676751099105</v>
      </c>
      <c r="CD40" s="1578">
        <v>82223.716535257263</v>
      </c>
      <c r="CE40" s="1578">
        <v>83744.208376581228</v>
      </c>
      <c r="CF40" s="1578">
        <v>84213.721441161208</v>
      </c>
      <c r="CG40" s="1578">
        <v>88118.834941231224</v>
      </c>
      <c r="CH40" s="1578">
        <v>88441.479207051219</v>
      </c>
      <c r="CI40" s="1578">
        <v>87189.950623401237</v>
      </c>
      <c r="CJ40" s="1578">
        <v>86446.309018551226</v>
      </c>
      <c r="CK40" s="1578">
        <v>87765.205659631218</v>
      </c>
      <c r="CL40" s="1578">
        <v>94547.000497511224</v>
      </c>
      <c r="CM40" s="1579">
        <v>93214.983486141224</v>
      </c>
      <c r="CN40" s="1579">
        <v>85749.731818561224</v>
      </c>
      <c r="CO40" s="1579">
        <v>80021.470131171227</v>
      </c>
      <c r="CP40" s="1579">
        <v>79842.054960191221</v>
      </c>
      <c r="CQ40" s="1579">
        <v>82004.631570521218</v>
      </c>
      <c r="CR40" s="1579">
        <v>80426.787731071207</v>
      </c>
      <c r="CS40" s="1579">
        <v>87997.723998171219</v>
      </c>
      <c r="CT40" s="1579">
        <v>91699.870868191225</v>
      </c>
      <c r="CU40" s="1580">
        <v>91794.271166041901</v>
      </c>
      <c r="CV40" s="1580">
        <v>89607.067906263779</v>
      </c>
      <c r="CW40" s="1580">
        <v>87277.837543327871</v>
      </c>
      <c r="CX40" s="1580">
        <v>89416.484585948914</v>
      </c>
      <c r="CY40" s="1580">
        <v>96826.287207250585</v>
      </c>
      <c r="CZ40" s="1580">
        <v>110083.65593103829</v>
      </c>
      <c r="DA40" s="1580">
        <v>104521.73196517759</v>
      </c>
      <c r="DB40" s="1580">
        <v>111179.29981891498</v>
      </c>
      <c r="DC40" s="1580">
        <v>100384.61095970873</v>
      </c>
      <c r="DD40" s="1580">
        <v>96881.238664737524</v>
      </c>
      <c r="DE40" s="1580">
        <v>98755.429046798628</v>
      </c>
      <c r="DF40" s="1580">
        <v>89842.427578938485</v>
      </c>
      <c r="DG40" s="1580">
        <v>94472.661701492703</v>
      </c>
      <c r="DH40" s="1580">
        <v>92116.511822538974</v>
      </c>
      <c r="DI40" s="1580">
        <v>89379.092453990248</v>
      </c>
      <c r="DJ40" s="1580">
        <v>86924.16093317153</v>
      </c>
      <c r="DK40" s="1580">
        <v>89164.075766510097</v>
      </c>
      <c r="DL40" s="1580">
        <v>90186.905101146898</v>
      </c>
      <c r="DM40" s="1580">
        <v>94961.859608127881</v>
      </c>
      <c r="DN40" s="1580">
        <v>92789.454825870358</v>
      </c>
      <c r="DO40" s="1580">
        <v>92399.072075251941</v>
      </c>
      <c r="DP40" s="1580">
        <v>87849.508281443021</v>
      </c>
      <c r="DQ40" s="1580">
        <v>92477.068743999524</v>
      </c>
      <c r="DR40" s="1580">
        <v>104079.68957931641</v>
      </c>
      <c r="DS40" s="1580">
        <v>103808.54192417515</v>
      </c>
      <c r="DT40" s="1580">
        <v>99321.660716402374</v>
      </c>
      <c r="DU40" s="1580">
        <v>108290.62750661823</v>
      </c>
      <c r="DV40" s="1580">
        <v>127204.3819319218</v>
      </c>
      <c r="DW40" s="1580">
        <v>139211.25360189262</v>
      </c>
      <c r="DX40" s="1580">
        <v>149810.62329122334</v>
      </c>
      <c r="DY40" s="1580">
        <v>151394.32557434798</v>
      </c>
      <c r="DZ40" s="1580">
        <v>162334.11951294233</v>
      </c>
      <c r="EA40" s="1580">
        <v>162309.61818441364</v>
      </c>
      <c r="EB40" s="1580">
        <v>159670.28013665378</v>
      </c>
      <c r="EC40" s="1580">
        <v>157656.04203595335</v>
      </c>
      <c r="ED40" s="1580">
        <v>157597.88016278105</v>
      </c>
      <c r="EE40" s="1580">
        <v>176296.23557296811</v>
      </c>
      <c r="EF40" s="1580">
        <v>161998.09108637981</v>
      </c>
      <c r="EG40" s="1580">
        <v>169381.18306503288</v>
      </c>
      <c r="EH40" s="1580">
        <v>155455.59569384682</v>
      </c>
      <c r="EI40" s="1580">
        <v>157849.54888044443</v>
      </c>
      <c r="EJ40" s="1580">
        <v>166495.42911737776</v>
      </c>
      <c r="EK40" s="1580">
        <v>162548.25643135665</v>
      </c>
      <c r="EL40" s="1580">
        <v>172812.80254865339</v>
      </c>
      <c r="EM40" s="1580">
        <v>191391.84090220457</v>
      </c>
    </row>
    <row r="41" spans="1:143" ht="16.5" customHeight="1" x14ac:dyDescent="0.3">
      <c r="A41" s="1581" t="s">
        <v>1482</v>
      </c>
      <c r="B41" s="1581" t="s">
        <v>1475</v>
      </c>
      <c r="C41" s="1585">
        <v>29905.948359430004</v>
      </c>
      <c r="D41" s="1585">
        <v>31193.630936658003</v>
      </c>
      <c r="E41" s="1585">
        <v>27311.545206634</v>
      </c>
      <c r="F41" s="1585">
        <v>29202.901078230003</v>
      </c>
      <c r="G41" s="1585">
        <v>30552.205607459997</v>
      </c>
      <c r="H41" s="1585">
        <v>31067.309164418002</v>
      </c>
      <c r="I41" s="1585">
        <v>33728.246010356001</v>
      </c>
      <c r="J41" s="1585">
        <v>32959.665776719805</v>
      </c>
      <c r="K41" s="1585">
        <v>30473.108180883995</v>
      </c>
      <c r="L41" s="1585">
        <v>31483.433913931003</v>
      </c>
      <c r="M41" s="1585">
        <v>34916.786229402001</v>
      </c>
      <c r="N41" s="1585">
        <v>35888.421563420998</v>
      </c>
      <c r="O41" s="1585">
        <v>35131.730367755721</v>
      </c>
      <c r="P41" s="1585">
        <v>34480.391930773643</v>
      </c>
      <c r="Q41" s="1585">
        <v>36878.477169827478</v>
      </c>
      <c r="R41" s="1585">
        <v>36585.829787302457</v>
      </c>
      <c r="S41" s="1585">
        <v>35982.459657564759</v>
      </c>
      <c r="T41" s="1585">
        <v>36017.19423909</v>
      </c>
      <c r="U41" s="1585">
        <v>36171.64986097056</v>
      </c>
      <c r="V41" s="1585">
        <v>35153.164893186782</v>
      </c>
      <c r="W41" s="1585">
        <v>35900.916035579998</v>
      </c>
      <c r="X41" s="1585">
        <v>36423.946945018535</v>
      </c>
      <c r="Y41" s="1585">
        <v>36377.079607624779</v>
      </c>
      <c r="Z41" s="1585">
        <v>38722.294748191998</v>
      </c>
      <c r="AA41" s="1585">
        <v>38764.784082730832</v>
      </c>
      <c r="AB41" s="1585">
        <v>39134.121043966436</v>
      </c>
      <c r="AC41" s="1585">
        <v>39530.990971407038</v>
      </c>
      <c r="AD41" s="1585">
        <v>39275.779788860164</v>
      </c>
      <c r="AE41" s="1585">
        <v>39184.793976396097</v>
      </c>
      <c r="AF41" s="1585">
        <v>42552.138171155399</v>
      </c>
      <c r="AG41" s="1585">
        <v>42506.010275508052</v>
      </c>
      <c r="AH41" s="1585">
        <v>43433.470940566447</v>
      </c>
      <c r="AI41" s="1585">
        <v>43130.22012637795</v>
      </c>
      <c r="AJ41" s="1585">
        <v>42088.247914638203</v>
      </c>
      <c r="AK41" s="1585">
        <v>42839.383252755768</v>
      </c>
      <c r="AL41" s="1585">
        <v>40543.605711483484</v>
      </c>
      <c r="AM41" s="1585">
        <v>42754.882884875791</v>
      </c>
      <c r="AN41" s="1585">
        <v>43897.441759033369</v>
      </c>
      <c r="AO41" s="1585">
        <v>42864.596163264956</v>
      </c>
      <c r="AP41" s="1585">
        <v>40762.96669584437</v>
      </c>
      <c r="AQ41" s="1585">
        <v>47206.626063918106</v>
      </c>
      <c r="AR41" s="1585">
        <v>48369.236983322422</v>
      </c>
      <c r="AS41" s="1585">
        <v>44917.638816535298</v>
      </c>
      <c r="AT41" s="1585">
        <v>41281.077607414431</v>
      </c>
      <c r="AU41" s="1585">
        <v>44168.116265825622</v>
      </c>
      <c r="AV41" s="1585">
        <v>43688.112621609478</v>
      </c>
      <c r="AW41" s="1585">
        <v>44114.168762133151</v>
      </c>
      <c r="AX41" s="1585">
        <v>45710.135657546372</v>
      </c>
      <c r="AY41" s="1585">
        <v>47890.613929024701</v>
      </c>
      <c r="AZ41" s="1585">
        <v>52715.362689936119</v>
      </c>
      <c r="BA41" s="1585">
        <v>51963.014365764218</v>
      </c>
      <c r="BB41" s="1585">
        <v>56048.243475438321</v>
      </c>
      <c r="BC41" s="1585">
        <v>54931.670606376669</v>
      </c>
      <c r="BD41" s="1585">
        <v>56271.989003404218</v>
      </c>
      <c r="BE41" s="1585">
        <v>58124.012443318992</v>
      </c>
      <c r="BF41" s="1585">
        <v>61943.39414046584</v>
      </c>
      <c r="BG41" s="1585">
        <v>63289.583154410371</v>
      </c>
      <c r="BH41" s="1585">
        <v>62154.004031108321</v>
      </c>
      <c r="BI41" s="1585">
        <v>56241.890348099871</v>
      </c>
      <c r="BJ41" s="1585">
        <v>55818.477511951496</v>
      </c>
      <c r="BK41" s="1585">
        <v>59094.987338573228</v>
      </c>
      <c r="BL41" s="1585">
        <v>63683.215535931449</v>
      </c>
      <c r="BM41" s="1585">
        <v>68422.250898596874</v>
      </c>
      <c r="BN41" s="1585">
        <v>68324.691224895258</v>
      </c>
      <c r="BO41" s="1585">
        <v>64352.684886479095</v>
      </c>
      <c r="BP41" s="1585">
        <v>62659.31613027196</v>
      </c>
      <c r="BQ41" s="1585">
        <v>63293.244665154845</v>
      </c>
      <c r="BR41" s="1585">
        <v>59949.981070413007</v>
      </c>
      <c r="BS41" s="1585">
        <v>62006.423158714751</v>
      </c>
      <c r="BT41" s="1585">
        <v>64354.428755308472</v>
      </c>
      <c r="BU41" s="1586">
        <v>67032.083611344569</v>
      </c>
      <c r="BV41" s="1586">
        <v>65040.3572527168</v>
      </c>
      <c r="BW41" s="1586">
        <v>65457.187200208049</v>
      </c>
      <c r="BX41" s="1586">
        <v>66468.772770639553</v>
      </c>
      <c r="BY41" s="1586">
        <v>65458.33818669257</v>
      </c>
      <c r="BZ41" s="1586">
        <v>65995.621377397518</v>
      </c>
      <c r="CA41" s="1586">
        <v>70596.399512637305</v>
      </c>
      <c r="CB41" s="1586">
        <v>71028.93172423802</v>
      </c>
      <c r="CC41" s="1586">
        <v>71238.268291099099</v>
      </c>
      <c r="CD41" s="1586">
        <v>72748.864075257254</v>
      </c>
      <c r="CE41" s="1586">
        <v>73340.119916581229</v>
      </c>
      <c r="CF41" s="1586">
        <v>74509.632981161209</v>
      </c>
      <c r="CG41" s="1586">
        <v>78514.746481231225</v>
      </c>
      <c r="CH41" s="1586">
        <v>77932.39074705122</v>
      </c>
      <c r="CI41" s="1586">
        <v>75207.001663401228</v>
      </c>
      <c r="CJ41" s="1586">
        <v>75656.610058551218</v>
      </c>
      <c r="CK41" s="1586">
        <v>76515.506699631209</v>
      </c>
      <c r="CL41" s="1586">
        <v>83297.301537511215</v>
      </c>
      <c r="CM41" s="1587">
        <v>80388.284526141215</v>
      </c>
      <c r="CN41" s="1587">
        <v>75647.062858561214</v>
      </c>
      <c r="CO41" s="1587">
        <v>69918.801171171217</v>
      </c>
      <c r="CP41" s="1587">
        <v>68597.386000191211</v>
      </c>
      <c r="CQ41" s="1587">
        <v>72292.698610521213</v>
      </c>
      <c r="CR41" s="1587">
        <v>70714.854771071216</v>
      </c>
      <c r="CS41" s="1587">
        <v>78285.791038171214</v>
      </c>
      <c r="CT41" s="1587">
        <v>81872.937908191219</v>
      </c>
      <c r="CU41" s="1588">
        <v>81505.338206041895</v>
      </c>
      <c r="CV41" s="1588">
        <v>78180.495446263769</v>
      </c>
      <c r="CW41" s="1588">
        <v>73403.365083327881</v>
      </c>
      <c r="CX41" s="1588">
        <v>72978.51212594891</v>
      </c>
      <c r="CY41" s="1588">
        <v>76790.314747250581</v>
      </c>
      <c r="CZ41" s="1588">
        <v>90233.968471038286</v>
      </c>
      <c r="DA41" s="1588">
        <v>84672.04450517759</v>
      </c>
      <c r="DB41" s="1588">
        <v>92823.612358914979</v>
      </c>
      <c r="DC41" s="1588">
        <v>82028.923499708733</v>
      </c>
      <c r="DD41" s="1588">
        <v>78525.551204737523</v>
      </c>
      <c r="DE41" s="1588">
        <v>80399.741586798627</v>
      </c>
      <c r="DF41" s="1588">
        <v>72007.784085938474</v>
      </c>
      <c r="DG41" s="1588">
        <v>77299.518208492707</v>
      </c>
      <c r="DH41" s="1588">
        <v>77116.96832953897</v>
      </c>
      <c r="DI41" s="1588">
        <v>76247.448960990252</v>
      </c>
      <c r="DJ41" s="1588">
        <v>75660.017440171519</v>
      </c>
      <c r="DK41" s="1588">
        <v>82074.932273510087</v>
      </c>
      <c r="DL41" s="1588">
        <v>77373.361608146894</v>
      </c>
      <c r="DM41" s="1588">
        <v>81069.816115127876</v>
      </c>
      <c r="DN41" s="1588">
        <v>78897.411332870353</v>
      </c>
      <c r="DO41" s="1588">
        <v>78507.028582251936</v>
      </c>
      <c r="DP41" s="1588">
        <v>73957.464788443016</v>
      </c>
      <c r="DQ41" s="1588">
        <v>78585.025250999533</v>
      </c>
      <c r="DR41" s="1588">
        <v>90703.64608631641</v>
      </c>
      <c r="DS41" s="1588">
        <v>90475.373414125148</v>
      </c>
      <c r="DT41" s="1588">
        <v>86950.363470642376</v>
      </c>
      <c r="DU41" s="1588">
        <v>91651.782427168218</v>
      </c>
      <c r="DV41" s="1588">
        <v>111291.7697130318</v>
      </c>
      <c r="DW41" s="1588">
        <v>123422.30060090261</v>
      </c>
      <c r="DX41" s="1588">
        <v>138222.08218350334</v>
      </c>
      <c r="DY41" s="1588">
        <v>144783.21386216796</v>
      </c>
      <c r="DZ41" s="1588">
        <v>155704.42054048233</v>
      </c>
      <c r="EA41" s="1588">
        <v>155661.93154073364</v>
      </c>
      <c r="EB41" s="1588">
        <v>153004.00623268378</v>
      </c>
      <c r="EC41" s="1588">
        <v>150971.78046076334</v>
      </c>
      <c r="ED41" s="1588">
        <v>150895.03132732105</v>
      </c>
      <c r="EE41" s="1588">
        <v>169574.79947722811</v>
      </c>
      <c r="EF41" s="1588">
        <v>155259.8664974898</v>
      </c>
      <c r="EG41" s="1588">
        <v>164698.57121587289</v>
      </c>
      <c r="EH41" s="1588">
        <v>150760.99617344682</v>
      </c>
      <c r="EI41" s="1588">
        <v>155220.84100388442</v>
      </c>
      <c r="EJ41" s="1588">
        <v>166437.38562437776</v>
      </c>
      <c r="EK41" s="1588">
        <v>162490.21293835665</v>
      </c>
      <c r="EL41" s="1588">
        <v>172754.75905565338</v>
      </c>
      <c r="EM41" s="1588">
        <v>191333.79740920456</v>
      </c>
    </row>
    <row r="42" spans="1:143" ht="16.5" customHeight="1" x14ac:dyDescent="0.3">
      <c r="A42" s="1581" t="s">
        <v>1483</v>
      </c>
      <c r="B42" s="1581" t="s">
        <v>1477</v>
      </c>
      <c r="C42" s="1585">
        <v>61.026910999999927</v>
      </c>
      <c r="D42" s="1585">
        <v>61.016411000000062</v>
      </c>
      <c r="E42" s="1585">
        <v>61.018411000000015</v>
      </c>
      <c r="F42" s="1585">
        <v>61.019411000000218</v>
      </c>
      <c r="G42" s="1585">
        <v>61.020410999999967</v>
      </c>
      <c r="H42" s="1585">
        <v>61.021410999999716</v>
      </c>
      <c r="I42" s="1585">
        <v>61.021411000000171</v>
      </c>
      <c r="J42" s="1585">
        <v>61.023411000000124</v>
      </c>
      <c r="K42" s="1585">
        <v>61.024410999999873</v>
      </c>
      <c r="L42" s="1585">
        <v>61.024410999999873</v>
      </c>
      <c r="M42" s="1585">
        <v>61.026410999999825</v>
      </c>
      <c r="N42" s="1585">
        <v>61.027411000000029</v>
      </c>
      <c r="O42" s="1585">
        <v>61.028410999999778</v>
      </c>
      <c r="P42" s="1585">
        <v>61.029410999999982</v>
      </c>
      <c r="Q42" s="1585">
        <v>61.030411000000186</v>
      </c>
      <c r="R42" s="1585">
        <v>61.030411000000186</v>
      </c>
      <c r="S42" s="1585">
        <v>71.156410999999935</v>
      </c>
      <c r="T42" s="1585">
        <v>67.529822999999851</v>
      </c>
      <c r="U42" s="1585">
        <v>67.529822999999851</v>
      </c>
      <c r="V42" s="1585">
        <v>67.529822999999851</v>
      </c>
      <c r="W42" s="1585">
        <v>67.529822999999851</v>
      </c>
      <c r="X42" s="1585">
        <v>67.529822999999851</v>
      </c>
      <c r="Y42" s="1585">
        <v>67.529822999999851</v>
      </c>
      <c r="Z42" s="1585">
        <v>67.529822999999851</v>
      </c>
      <c r="AA42" s="1585">
        <v>67.529822999999851</v>
      </c>
      <c r="AB42" s="1585">
        <v>67.529822999999851</v>
      </c>
      <c r="AC42" s="1585">
        <v>67.529822999999851</v>
      </c>
      <c r="AD42" s="1585">
        <v>67.532818000000134</v>
      </c>
      <c r="AE42" s="1585">
        <v>67.532818000000134</v>
      </c>
      <c r="AF42" s="1585">
        <v>67.542648999999983</v>
      </c>
      <c r="AG42" s="1585">
        <v>67.532818000000006</v>
      </c>
      <c r="AH42" s="1585">
        <v>67.532818000000006</v>
      </c>
      <c r="AI42" s="1585">
        <v>67.542487999999921</v>
      </c>
      <c r="AJ42" s="1585">
        <v>67.539493000000093</v>
      </c>
      <c r="AK42" s="1585">
        <v>67.539493000000093</v>
      </c>
      <c r="AL42" s="1585">
        <v>67.539493000000093</v>
      </c>
      <c r="AM42" s="1585">
        <v>67.539493000000093</v>
      </c>
      <c r="AN42" s="1585">
        <v>67.53949300000022</v>
      </c>
      <c r="AO42" s="1585">
        <v>67.53949300000022</v>
      </c>
      <c r="AP42" s="1585">
        <v>67.539492999999766</v>
      </c>
      <c r="AQ42" s="1585">
        <v>67.539492999999766</v>
      </c>
      <c r="AR42" s="1585">
        <v>67.53949300000022</v>
      </c>
      <c r="AS42" s="1585">
        <v>67.53949300000022</v>
      </c>
      <c r="AT42" s="1585">
        <v>67.53949300000022</v>
      </c>
      <c r="AU42" s="1585">
        <v>67.53949300000022</v>
      </c>
      <c r="AV42" s="1585">
        <v>67.539492999999766</v>
      </c>
      <c r="AW42" s="1585">
        <v>67.539492999999766</v>
      </c>
      <c r="AX42" s="1585">
        <v>67.53949300000022</v>
      </c>
      <c r="AY42" s="1585">
        <v>67.53949300000022</v>
      </c>
      <c r="AZ42" s="1585">
        <v>64.790993000000043</v>
      </c>
      <c r="BA42" s="1585">
        <v>64.790993000000043</v>
      </c>
      <c r="BB42" s="1585">
        <v>58.063492999999994</v>
      </c>
      <c r="BC42" s="1585">
        <v>58.063492999999994</v>
      </c>
      <c r="BD42" s="1585">
        <v>58.063492999999994</v>
      </c>
      <c r="BE42" s="1585">
        <v>58.063492999999994</v>
      </c>
      <c r="BF42" s="1585">
        <v>58.063492999999994</v>
      </c>
      <c r="BG42" s="1585">
        <v>58.063492999999994</v>
      </c>
      <c r="BH42" s="1585">
        <v>58.063492999999994</v>
      </c>
      <c r="BI42" s="1585">
        <v>58.063492999999994</v>
      </c>
      <c r="BJ42" s="1585">
        <v>58.063492999999994</v>
      </c>
      <c r="BK42" s="1585">
        <v>58.063493000000221</v>
      </c>
      <c r="BL42" s="1585">
        <v>58.063492999999653</v>
      </c>
      <c r="BM42" s="1585">
        <v>58.063493000000562</v>
      </c>
      <c r="BN42" s="1585">
        <v>58.063492999999653</v>
      </c>
      <c r="BO42" s="1585">
        <v>58.063492999998743</v>
      </c>
      <c r="BP42" s="1585">
        <v>58.063492999998743</v>
      </c>
      <c r="BQ42" s="1585">
        <v>58.063492999998743</v>
      </c>
      <c r="BR42" s="1585">
        <v>58.063492999998743</v>
      </c>
      <c r="BS42" s="1585">
        <v>58.063493000000562</v>
      </c>
      <c r="BT42" s="1585">
        <v>58.063492999998743</v>
      </c>
      <c r="BU42" s="1586">
        <v>58.063492999998743</v>
      </c>
      <c r="BV42" s="1586">
        <v>58.063492999998743</v>
      </c>
      <c r="BW42" s="1586">
        <v>58.063492999998743</v>
      </c>
      <c r="BX42" s="1586">
        <v>58.063492999999653</v>
      </c>
      <c r="BY42" s="1586">
        <v>58.063492999999653</v>
      </c>
      <c r="BZ42" s="1586">
        <v>58.063492999999653</v>
      </c>
      <c r="CA42" s="1586">
        <v>58.063492999999653</v>
      </c>
      <c r="CB42" s="1586">
        <v>58.063492999999653</v>
      </c>
      <c r="CC42" s="1586">
        <v>58.043492999999216</v>
      </c>
      <c r="CD42" s="1586">
        <v>58.043492999999216</v>
      </c>
      <c r="CE42" s="1586">
        <v>58.043492999999216</v>
      </c>
      <c r="CF42" s="1586">
        <v>58.043492999999216</v>
      </c>
      <c r="CG42" s="1586">
        <v>58.043492999999216</v>
      </c>
      <c r="CH42" s="1586">
        <v>58.043492999999216</v>
      </c>
      <c r="CI42" s="1586">
        <v>58.043492999999216</v>
      </c>
      <c r="CJ42" s="1586">
        <v>58.043492999997397</v>
      </c>
      <c r="CK42" s="1586">
        <v>58.043492999999216</v>
      </c>
      <c r="CL42" s="1586">
        <v>58.043493000001035</v>
      </c>
      <c r="CM42" s="1587">
        <v>58.043492999999216</v>
      </c>
      <c r="CN42" s="1587">
        <v>58.043492999999216</v>
      </c>
      <c r="CO42" s="1587">
        <v>58.043492999999216</v>
      </c>
      <c r="CP42" s="1587">
        <v>58.043492999999216</v>
      </c>
      <c r="CQ42" s="1587">
        <v>58.043492999999216</v>
      </c>
      <c r="CR42" s="1587">
        <v>58.043492999997397</v>
      </c>
      <c r="CS42" s="1587">
        <v>58.043492999997397</v>
      </c>
      <c r="CT42" s="1587">
        <v>58.043493000001035</v>
      </c>
      <c r="CU42" s="1588">
        <v>58.043492999999216</v>
      </c>
      <c r="CV42" s="1588">
        <v>58.043492999999216</v>
      </c>
      <c r="CW42" s="1588">
        <v>58.043492999997397</v>
      </c>
      <c r="CX42" s="1588">
        <v>58.043492999997397</v>
      </c>
      <c r="CY42" s="1588">
        <v>58.043493000001035</v>
      </c>
      <c r="CZ42" s="1588">
        <v>58.043493000001035</v>
      </c>
      <c r="DA42" s="1588">
        <v>58.043493000001035</v>
      </c>
      <c r="DB42" s="1588">
        <v>58.043493000001035</v>
      </c>
      <c r="DC42" s="1588">
        <v>58.043493000001035</v>
      </c>
      <c r="DD42" s="1588">
        <v>58.043493000001035</v>
      </c>
      <c r="DE42" s="1588">
        <v>58.043493000001035</v>
      </c>
      <c r="DF42" s="1588">
        <v>58.043493000001035</v>
      </c>
      <c r="DG42" s="1588">
        <v>58.043493000001035</v>
      </c>
      <c r="DH42" s="1588">
        <v>58.043493000001035</v>
      </c>
      <c r="DI42" s="1588">
        <v>58.043492999997397</v>
      </c>
      <c r="DJ42" s="1588">
        <v>58.043492999999216</v>
      </c>
      <c r="DK42" s="1588">
        <v>58.043492999999216</v>
      </c>
      <c r="DL42" s="1588">
        <v>58.043492999999216</v>
      </c>
      <c r="DM42" s="1588">
        <v>58.043492999999216</v>
      </c>
      <c r="DN42" s="1588">
        <v>58.043492999999216</v>
      </c>
      <c r="DO42" s="1588">
        <v>58.043493000001035</v>
      </c>
      <c r="DP42" s="1588">
        <v>58.043492999999216</v>
      </c>
      <c r="DQ42" s="1588">
        <v>58.043492999997397</v>
      </c>
      <c r="DR42" s="1588">
        <v>58.043492999997397</v>
      </c>
      <c r="DS42" s="1588">
        <v>58.043492999997397</v>
      </c>
      <c r="DT42" s="1588">
        <v>58.043492999999216</v>
      </c>
      <c r="DU42" s="1588">
        <v>58.043493000001035</v>
      </c>
      <c r="DV42" s="1588">
        <v>58.043492999997397</v>
      </c>
      <c r="DW42" s="1588">
        <v>58.043492999999216</v>
      </c>
      <c r="DX42" s="1588">
        <v>58.043492999999216</v>
      </c>
      <c r="DY42" s="1588">
        <v>58.043493000000126</v>
      </c>
      <c r="DZ42" s="1588">
        <v>58.043493000001035</v>
      </c>
      <c r="EA42" s="1588">
        <v>58.043492999999216</v>
      </c>
      <c r="EB42" s="1588">
        <v>58.043493000001035</v>
      </c>
      <c r="EC42" s="1588">
        <v>58.043493000001035</v>
      </c>
      <c r="ED42" s="1588">
        <v>58.043493000000126</v>
      </c>
      <c r="EE42" s="1588">
        <v>58.043492999999216</v>
      </c>
      <c r="EF42" s="1588">
        <v>58.043492999999216</v>
      </c>
      <c r="EG42" s="1588">
        <v>58.043492999999216</v>
      </c>
      <c r="EH42" s="1588">
        <v>58.043493000000126</v>
      </c>
      <c r="EI42" s="1588">
        <v>58.043493000000126</v>
      </c>
      <c r="EJ42" s="1588">
        <v>58.043493000000126</v>
      </c>
      <c r="EK42" s="1588">
        <v>58.043493000000126</v>
      </c>
      <c r="EL42" s="1588">
        <v>58.043492999999216</v>
      </c>
      <c r="EM42" s="1588">
        <v>58.043492999999216</v>
      </c>
    </row>
    <row r="43" spans="1:143" ht="16.5" customHeight="1" x14ac:dyDescent="0.3">
      <c r="A43" s="1581" t="s">
        <v>1484</v>
      </c>
      <c r="B43" s="1581" t="s">
        <v>1479</v>
      </c>
      <c r="C43" s="1585">
        <v>0</v>
      </c>
      <c r="D43" s="1585">
        <v>0</v>
      </c>
      <c r="E43" s="1585">
        <v>3000</v>
      </c>
      <c r="F43" s="1585">
        <v>1700</v>
      </c>
      <c r="G43" s="1585">
        <v>0</v>
      </c>
      <c r="H43" s="1585">
        <v>2000</v>
      </c>
      <c r="I43" s="1585">
        <v>0</v>
      </c>
      <c r="J43" s="1585">
        <v>0</v>
      </c>
      <c r="K43" s="1585">
        <v>0</v>
      </c>
      <c r="L43" s="1585">
        <v>0</v>
      </c>
      <c r="M43" s="1585">
        <v>0</v>
      </c>
      <c r="N43" s="1585">
        <v>0</v>
      </c>
      <c r="O43" s="1585">
        <v>0</v>
      </c>
      <c r="P43" s="1585">
        <v>0</v>
      </c>
      <c r="Q43" s="1585">
        <v>0</v>
      </c>
      <c r="R43" s="1585">
        <v>0</v>
      </c>
      <c r="S43" s="1585">
        <v>0</v>
      </c>
      <c r="T43" s="1585">
        <v>0</v>
      </c>
      <c r="U43" s="1585">
        <v>0</v>
      </c>
      <c r="V43" s="1585">
        <v>0</v>
      </c>
      <c r="W43" s="1585">
        <v>0</v>
      </c>
      <c r="X43" s="1585">
        <v>0</v>
      </c>
      <c r="Y43" s="1585">
        <v>0</v>
      </c>
      <c r="Z43" s="1585">
        <v>0</v>
      </c>
      <c r="AA43" s="1585">
        <v>0</v>
      </c>
      <c r="AB43" s="1585">
        <v>0</v>
      </c>
      <c r="AC43" s="1585">
        <v>0</v>
      </c>
      <c r="AD43" s="1585">
        <v>0</v>
      </c>
      <c r="AE43" s="1585">
        <v>0</v>
      </c>
      <c r="AF43" s="1585">
        <v>0</v>
      </c>
      <c r="AG43" s="1585">
        <v>3.5150000000000001</v>
      </c>
      <c r="AH43" s="1585">
        <v>3.5150000000000001</v>
      </c>
      <c r="AI43" s="1585">
        <v>3.5150000000000001</v>
      </c>
      <c r="AJ43" s="1585">
        <v>3.5150000000000001</v>
      </c>
      <c r="AK43" s="1585">
        <v>3.5150000000000001</v>
      </c>
      <c r="AL43" s="1585">
        <v>3.5150000000000001</v>
      </c>
      <c r="AM43" s="1585">
        <v>3.5150000000000001</v>
      </c>
      <c r="AN43" s="1585">
        <v>0</v>
      </c>
      <c r="AO43" s="1585">
        <v>0</v>
      </c>
      <c r="AP43" s="1585">
        <v>0</v>
      </c>
      <c r="AQ43" s="1585">
        <v>0</v>
      </c>
      <c r="AR43" s="1585">
        <v>0</v>
      </c>
      <c r="AS43" s="1585">
        <v>0</v>
      </c>
      <c r="AT43" s="1585">
        <v>0</v>
      </c>
      <c r="AU43" s="1585">
        <v>0</v>
      </c>
      <c r="AV43" s="1585">
        <v>0</v>
      </c>
      <c r="AW43" s="1585">
        <v>0</v>
      </c>
      <c r="AX43" s="1585">
        <v>0</v>
      </c>
      <c r="AY43" s="1585">
        <v>0</v>
      </c>
      <c r="AZ43" s="1585">
        <v>107.143967</v>
      </c>
      <c r="BA43" s="1585">
        <v>107.143967</v>
      </c>
      <c r="BB43" s="1585">
        <v>110.743967</v>
      </c>
      <c r="BC43" s="1585">
        <v>110.743967</v>
      </c>
      <c r="BD43" s="1585">
        <v>110.743967</v>
      </c>
      <c r="BE43" s="1585">
        <v>110.743967</v>
      </c>
      <c r="BF43" s="1585">
        <v>110.743967</v>
      </c>
      <c r="BG43" s="1585">
        <v>110.743967</v>
      </c>
      <c r="BH43" s="1585">
        <v>110.743967</v>
      </c>
      <c r="BI43" s="1585">
        <v>110.743967</v>
      </c>
      <c r="BJ43" s="1585">
        <v>110.743967</v>
      </c>
      <c r="BK43" s="1585">
        <v>672.12896699999999</v>
      </c>
      <c r="BL43" s="1585">
        <v>1420.1289670000001</v>
      </c>
      <c r="BM43" s="1585">
        <v>2530.1989669999998</v>
      </c>
      <c r="BN43" s="1585">
        <v>2530.1989669999998</v>
      </c>
      <c r="BO43" s="1585">
        <v>4521.643967</v>
      </c>
      <c r="BP43" s="1585">
        <v>5499.643967</v>
      </c>
      <c r="BQ43" s="1585">
        <v>5749.643967</v>
      </c>
      <c r="BR43" s="1585">
        <v>5992.1999669999996</v>
      </c>
      <c r="BS43" s="1585">
        <v>6595.6999669999996</v>
      </c>
      <c r="BT43" s="1585">
        <v>7295.6999669999996</v>
      </c>
      <c r="BU43" s="1586">
        <v>7395.6999669999996</v>
      </c>
      <c r="BV43" s="1586">
        <v>7395.6999669999996</v>
      </c>
      <c r="BW43" s="1586">
        <v>7872.0149670000001</v>
      </c>
      <c r="BX43" s="1586">
        <v>8252.3649669999995</v>
      </c>
      <c r="BY43" s="1586">
        <v>8102.2949669999998</v>
      </c>
      <c r="BZ43" s="1586">
        <v>8102.2949669999998</v>
      </c>
      <c r="CA43" s="1586">
        <v>7110.8499670000001</v>
      </c>
      <c r="CB43" s="1586">
        <v>9557.3649669999995</v>
      </c>
      <c r="CC43" s="1586">
        <v>9307.3649669999995</v>
      </c>
      <c r="CD43" s="1586">
        <v>9416.8089670000008</v>
      </c>
      <c r="CE43" s="1586">
        <v>10346.044967</v>
      </c>
      <c r="CF43" s="1586">
        <v>9646.0449669999998</v>
      </c>
      <c r="CG43" s="1586">
        <v>9546.0449669999998</v>
      </c>
      <c r="CH43" s="1586">
        <v>10451.044967</v>
      </c>
      <c r="CI43" s="1586">
        <v>11924.905467</v>
      </c>
      <c r="CJ43" s="1586">
        <v>10731.655467</v>
      </c>
      <c r="CK43" s="1586">
        <v>11191.655467</v>
      </c>
      <c r="CL43" s="1586">
        <v>11191.655467</v>
      </c>
      <c r="CM43" s="1587">
        <v>12768.655467</v>
      </c>
      <c r="CN43" s="1587">
        <v>10044.625467</v>
      </c>
      <c r="CO43" s="1587">
        <v>10044.625467</v>
      </c>
      <c r="CP43" s="1587">
        <v>11186.625467</v>
      </c>
      <c r="CQ43" s="1587">
        <v>9653.8894670000009</v>
      </c>
      <c r="CR43" s="1587">
        <v>9653.8894670000009</v>
      </c>
      <c r="CS43" s="1587">
        <v>9653.8894670000009</v>
      </c>
      <c r="CT43" s="1587">
        <v>9768.8894670000009</v>
      </c>
      <c r="CU43" s="1588">
        <v>10230.889467000001</v>
      </c>
      <c r="CV43" s="1588">
        <v>11368.528967</v>
      </c>
      <c r="CW43" s="1588">
        <v>13816.428967</v>
      </c>
      <c r="CX43" s="1588">
        <v>16379.928967</v>
      </c>
      <c r="CY43" s="1588">
        <v>19977.928967</v>
      </c>
      <c r="CZ43" s="1588">
        <v>19791.643967</v>
      </c>
      <c r="DA43" s="1588">
        <v>19791.643967</v>
      </c>
      <c r="DB43" s="1588">
        <v>18297.643967</v>
      </c>
      <c r="DC43" s="1588">
        <v>18297.643967</v>
      </c>
      <c r="DD43" s="1588">
        <v>18297.643967</v>
      </c>
      <c r="DE43" s="1588">
        <v>18297.643967</v>
      </c>
      <c r="DF43" s="1588">
        <v>17776.599999999999</v>
      </c>
      <c r="DG43" s="1588">
        <v>17115.099999999999</v>
      </c>
      <c r="DH43" s="1588">
        <v>14941.5</v>
      </c>
      <c r="DI43" s="1588">
        <v>13073.6</v>
      </c>
      <c r="DJ43" s="1588">
        <v>11206.1</v>
      </c>
      <c r="DK43" s="1588">
        <v>7031.1</v>
      </c>
      <c r="DL43" s="1588">
        <v>12755.5</v>
      </c>
      <c r="DM43" s="1588">
        <v>13834</v>
      </c>
      <c r="DN43" s="1588">
        <v>13834</v>
      </c>
      <c r="DO43" s="1588">
        <v>13834</v>
      </c>
      <c r="DP43" s="1588">
        <v>13834</v>
      </c>
      <c r="DQ43" s="1588">
        <v>13834</v>
      </c>
      <c r="DR43" s="1588">
        <v>13318</v>
      </c>
      <c r="DS43" s="1588">
        <v>13275.125017049999</v>
      </c>
      <c r="DT43" s="1588">
        <v>12313.25375276</v>
      </c>
      <c r="DU43" s="1588">
        <v>16580.801586450001</v>
      </c>
      <c r="DV43" s="1588">
        <v>15854.56872589</v>
      </c>
      <c r="DW43" s="1588">
        <v>15730.90950799</v>
      </c>
      <c r="DX43" s="1588">
        <v>11530.497614720001</v>
      </c>
      <c r="DY43" s="1588">
        <v>6553.0682191800006</v>
      </c>
      <c r="DZ43" s="1588">
        <v>6571.6554794599997</v>
      </c>
      <c r="EA43" s="1588">
        <v>6589.64315068</v>
      </c>
      <c r="EB43" s="1588">
        <v>6608.2304109699999</v>
      </c>
      <c r="EC43" s="1588">
        <v>6626.2180821899992</v>
      </c>
      <c r="ED43" s="1588">
        <v>6644.8053424600002</v>
      </c>
      <c r="EE43" s="1588">
        <v>6663.3926027399993</v>
      </c>
      <c r="EF43" s="1588">
        <v>6680.1810958900005</v>
      </c>
      <c r="EG43" s="1588">
        <v>4624.5683561599999</v>
      </c>
      <c r="EH43" s="1588">
        <v>4636.5560273999999</v>
      </c>
      <c r="EI43" s="1588">
        <v>2570.6643835599998</v>
      </c>
      <c r="EJ43" s="1588">
        <v>0</v>
      </c>
      <c r="EK43" s="1588">
        <v>0</v>
      </c>
      <c r="EL43" s="1588">
        <v>0</v>
      </c>
      <c r="EM43" s="1588">
        <v>0</v>
      </c>
    </row>
    <row r="44" spans="1:143" ht="16.5" customHeight="1" x14ac:dyDescent="0.3">
      <c r="A44" s="1581"/>
      <c r="B44" s="1581"/>
      <c r="C44" s="1582"/>
      <c r="D44" s="1582"/>
      <c r="E44" s="1582"/>
      <c r="F44" s="1582"/>
      <c r="G44" s="1582"/>
      <c r="H44" s="1582"/>
      <c r="I44" s="1582"/>
      <c r="J44" s="1582"/>
      <c r="K44" s="1582"/>
      <c r="L44" s="1582"/>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c r="AN44" s="1582"/>
      <c r="AO44" s="1574"/>
      <c r="AP44" s="1574"/>
      <c r="AQ44" s="1574"/>
      <c r="AR44" s="1574"/>
      <c r="AS44" s="1574"/>
      <c r="AT44" s="1574"/>
      <c r="AU44" s="1574"/>
      <c r="AV44" s="1574"/>
      <c r="AW44" s="1574"/>
      <c r="AX44" s="1574"/>
      <c r="AY44" s="1574"/>
      <c r="AZ44" s="1574"/>
      <c r="BA44" s="1574"/>
      <c r="BB44" s="1574"/>
      <c r="BC44" s="1574"/>
      <c r="BD44" s="1574"/>
      <c r="BE44" s="1574"/>
      <c r="BF44" s="1574"/>
      <c r="BG44" s="1574"/>
      <c r="BH44" s="1574"/>
      <c r="BI44" s="1574"/>
      <c r="BJ44" s="1574"/>
      <c r="BK44" s="1574"/>
      <c r="BL44" s="1574"/>
      <c r="BM44" s="1574"/>
      <c r="BN44" s="1574"/>
      <c r="BO44" s="1574"/>
      <c r="BP44" s="1574"/>
      <c r="BQ44" s="1574"/>
      <c r="BR44" s="1574"/>
      <c r="BS44" s="1574"/>
      <c r="BT44" s="1574"/>
      <c r="BU44" s="1583"/>
      <c r="BV44" s="1583"/>
      <c r="BW44" s="1583"/>
      <c r="BX44" s="1583"/>
      <c r="BY44" s="1583"/>
      <c r="BZ44" s="1583"/>
      <c r="CA44" s="1583"/>
      <c r="CB44" s="1583"/>
      <c r="CC44" s="1583"/>
      <c r="CD44" s="1583"/>
      <c r="CE44" s="1583"/>
      <c r="CF44" s="1583"/>
      <c r="CG44" s="1583"/>
      <c r="CH44" s="1583"/>
      <c r="CI44" s="1583"/>
      <c r="CJ44" s="1583"/>
      <c r="CK44" s="1583"/>
      <c r="CL44" s="1583"/>
      <c r="CM44" s="1575"/>
      <c r="CN44" s="1575"/>
      <c r="CO44" s="1575"/>
      <c r="CP44" s="1575"/>
      <c r="CQ44" s="1575"/>
      <c r="CR44" s="1575"/>
      <c r="CS44" s="1575"/>
      <c r="CT44" s="1575"/>
      <c r="CU44" s="1584"/>
      <c r="CV44" s="1584"/>
      <c r="CW44" s="1584"/>
      <c r="CX44" s="1584"/>
      <c r="CY44" s="1584"/>
      <c r="CZ44" s="1584"/>
      <c r="DA44" s="1584"/>
      <c r="DB44" s="1584"/>
      <c r="DC44" s="1584"/>
      <c r="DD44" s="1584"/>
      <c r="DE44" s="1584"/>
      <c r="DF44" s="1584"/>
      <c r="DG44" s="1584"/>
      <c r="DH44" s="1584"/>
      <c r="DI44" s="1584"/>
      <c r="DJ44" s="1584"/>
      <c r="DK44" s="1584"/>
      <c r="DL44" s="1584"/>
      <c r="DM44" s="1584"/>
      <c r="DN44" s="1584"/>
      <c r="DO44" s="1584"/>
      <c r="DP44" s="1584"/>
      <c r="DQ44" s="1584"/>
      <c r="DR44" s="1584"/>
      <c r="DS44" s="1584"/>
      <c r="DT44" s="1584"/>
      <c r="DU44" s="1584"/>
      <c r="DV44" s="1584"/>
      <c r="DW44" s="1584"/>
      <c r="DX44" s="1584"/>
      <c r="DY44" s="1584"/>
      <c r="DZ44" s="1584"/>
      <c r="EA44" s="1584"/>
      <c r="EB44" s="1584"/>
      <c r="EC44" s="1584"/>
      <c r="ED44" s="1584"/>
      <c r="EE44" s="1584"/>
      <c r="EF44" s="1584"/>
      <c r="EG44" s="1584"/>
      <c r="EH44" s="1584"/>
      <c r="EI44" s="1584"/>
      <c r="EJ44" s="1584"/>
      <c r="EK44" s="1584"/>
      <c r="EL44" s="1584"/>
      <c r="EM44" s="1584"/>
    </row>
    <row r="45" spans="1:143" ht="16.5" customHeight="1" x14ac:dyDescent="0.3">
      <c r="A45" s="1576" t="s">
        <v>1485</v>
      </c>
      <c r="B45" s="1576" t="s">
        <v>1486</v>
      </c>
      <c r="C45" s="1577">
        <v>0</v>
      </c>
      <c r="D45" s="1577">
        <v>0</v>
      </c>
      <c r="E45" s="1577">
        <v>0</v>
      </c>
      <c r="F45" s="1577">
        <v>0</v>
      </c>
      <c r="G45" s="1577">
        <v>0</v>
      </c>
      <c r="H45" s="1577">
        <v>0</v>
      </c>
      <c r="I45" s="1577">
        <v>0</v>
      </c>
      <c r="J45" s="1577">
        <v>303.74899999999991</v>
      </c>
      <c r="K45" s="1577">
        <v>502.16046600000004</v>
      </c>
      <c r="L45" s="1577">
        <v>502.16046600000004</v>
      </c>
      <c r="M45" s="1577">
        <v>502.16046600000004</v>
      </c>
      <c r="N45" s="1577">
        <v>477.37821600000007</v>
      </c>
      <c r="O45" s="1577">
        <v>522.35433200000011</v>
      </c>
      <c r="P45" s="1577">
        <v>563.02008699999988</v>
      </c>
      <c r="Q45" s="1577">
        <v>709.01456599999983</v>
      </c>
      <c r="R45" s="1577">
        <v>760.30179399999975</v>
      </c>
      <c r="S45" s="1577">
        <v>957.91281299999991</v>
      </c>
      <c r="T45" s="1577">
        <v>1111.7664229999998</v>
      </c>
      <c r="U45" s="1577">
        <v>1421.1139969999999</v>
      </c>
      <c r="V45" s="1577">
        <v>1345.9546740000001</v>
      </c>
      <c r="W45" s="1577">
        <v>1097.4000299999998</v>
      </c>
      <c r="X45" s="1577">
        <v>1147.5015679999997</v>
      </c>
      <c r="Y45" s="1577">
        <v>1074.3758809999999</v>
      </c>
      <c r="Z45" s="1577">
        <v>973.89911399999983</v>
      </c>
      <c r="AA45" s="1577">
        <v>987.01167250000026</v>
      </c>
      <c r="AB45" s="1577">
        <v>987.61469880999994</v>
      </c>
      <c r="AC45" s="1577">
        <v>987.90412218000029</v>
      </c>
      <c r="AD45" s="1577">
        <v>964.24856999999986</v>
      </c>
      <c r="AE45" s="1577">
        <v>815.01807333999989</v>
      </c>
      <c r="AF45" s="1577">
        <v>829.00589168999988</v>
      </c>
      <c r="AG45" s="1577">
        <v>879.56600669000034</v>
      </c>
      <c r="AH45" s="1577">
        <v>783.56822769379312</v>
      </c>
      <c r="AI45" s="1577">
        <v>728.4015081</v>
      </c>
      <c r="AJ45" s="1577">
        <v>626.68072635999999</v>
      </c>
      <c r="AK45" s="1577">
        <v>702.04092421000007</v>
      </c>
      <c r="AL45" s="1577">
        <v>860.31270639999991</v>
      </c>
      <c r="AM45" s="1577">
        <v>1136.02626151</v>
      </c>
      <c r="AN45" s="1577">
        <v>1214.9587380400001</v>
      </c>
      <c r="AO45" s="1577">
        <v>2300.1123070199992</v>
      </c>
      <c r="AP45" s="1577">
        <v>2583.8162419999999</v>
      </c>
      <c r="AQ45" s="1577">
        <v>2828.7816888536649</v>
      </c>
      <c r="AR45" s="1577">
        <v>2783.8348632041857</v>
      </c>
      <c r="AS45" s="1577">
        <v>2614.354993311681</v>
      </c>
      <c r="AT45" s="1577">
        <v>2994.8673294889336</v>
      </c>
      <c r="AU45" s="1577">
        <v>2660.8722954435084</v>
      </c>
      <c r="AV45" s="1577">
        <v>2610.2756306442334</v>
      </c>
      <c r="AW45" s="1577">
        <v>2571.964406937097</v>
      </c>
      <c r="AX45" s="1577">
        <v>1818.6549297441982</v>
      </c>
      <c r="AY45" s="1577">
        <v>1566.6874621341976</v>
      </c>
      <c r="AZ45" s="1577">
        <v>1518.7520036264834</v>
      </c>
      <c r="BA45" s="1577">
        <v>1626.8607322698992</v>
      </c>
      <c r="BB45" s="1577">
        <v>1542.129128801779</v>
      </c>
      <c r="BC45" s="1577">
        <v>1945.7750698424302</v>
      </c>
      <c r="BD45" s="1577">
        <v>1906.2233462202012</v>
      </c>
      <c r="BE45" s="1577">
        <v>1931.966328434846</v>
      </c>
      <c r="BF45" s="1577">
        <v>1845.619172527418</v>
      </c>
      <c r="BG45" s="1577">
        <v>1813.8576627535981</v>
      </c>
      <c r="BH45" s="1577">
        <v>1809.8412517385532</v>
      </c>
      <c r="BI45" s="1577">
        <v>1933.8905259506596</v>
      </c>
      <c r="BJ45" s="1577">
        <v>1977.8356894148478</v>
      </c>
      <c r="BK45" s="1577">
        <v>3104.4042453554771</v>
      </c>
      <c r="BL45" s="1577">
        <v>3130.5526144907531</v>
      </c>
      <c r="BM45" s="1577">
        <v>3028.5484233272427</v>
      </c>
      <c r="BN45" s="1577">
        <v>2193.1226852449554</v>
      </c>
      <c r="BO45" s="1577">
        <v>2056.4769072711374</v>
      </c>
      <c r="BP45" s="1577">
        <v>1994.7740961039547</v>
      </c>
      <c r="BQ45" s="1577">
        <v>2292.4223185635105</v>
      </c>
      <c r="BR45" s="1577">
        <v>2822.8377000452147</v>
      </c>
      <c r="BS45" s="1577">
        <v>2768.742620551197</v>
      </c>
      <c r="BT45" s="1577">
        <v>2615.7408358037405</v>
      </c>
      <c r="BU45" s="1578">
        <v>2820.2200533702671</v>
      </c>
      <c r="BV45" s="1578">
        <v>3023.7572276985466</v>
      </c>
      <c r="BW45" s="1578">
        <v>2943.8292142852647</v>
      </c>
      <c r="BX45" s="1578">
        <v>3494.0050491976053</v>
      </c>
      <c r="BY45" s="1578">
        <v>3737.6449013561714</v>
      </c>
      <c r="BZ45" s="1578">
        <v>3818.8879124726454</v>
      </c>
      <c r="CA45" s="1578">
        <v>3717.5430564371454</v>
      </c>
      <c r="CB45" s="1578">
        <v>3862.37316478393</v>
      </c>
      <c r="CC45" s="1578">
        <v>3937.9001757329943</v>
      </c>
      <c r="CD45" s="1578">
        <v>3878.4306242567982</v>
      </c>
      <c r="CE45" s="1578">
        <v>3977.0592322756002</v>
      </c>
      <c r="CF45" s="1578">
        <v>3977.6923143762651</v>
      </c>
      <c r="CG45" s="1578">
        <v>3978.3049744780105</v>
      </c>
      <c r="CH45" s="1578">
        <v>4091.5779306704781</v>
      </c>
      <c r="CI45" s="1578">
        <v>3914.7414449115086</v>
      </c>
      <c r="CJ45" s="1578">
        <v>4110.653918095888</v>
      </c>
      <c r="CK45" s="1578">
        <v>4220.9722888364267</v>
      </c>
      <c r="CL45" s="1578">
        <v>4175.4147896630084</v>
      </c>
      <c r="CM45" s="1579">
        <v>4084.4765281324408</v>
      </c>
      <c r="CN45" s="1579">
        <v>4954.407946356785</v>
      </c>
      <c r="CO45" s="1579">
        <v>5404.7101411440644</v>
      </c>
      <c r="CP45" s="1579">
        <v>5010.1609060732771</v>
      </c>
      <c r="CQ45" s="1579">
        <v>4981.4208065471712</v>
      </c>
      <c r="CR45" s="1579">
        <v>5709.8381471048251</v>
      </c>
      <c r="CS45" s="1579">
        <v>5708.0453873663128</v>
      </c>
      <c r="CT45" s="1579">
        <v>5489.1077501127265</v>
      </c>
      <c r="CU45" s="1580">
        <v>5513.8183068044691</v>
      </c>
      <c r="CV45" s="1580">
        <v>7413.2134494217898</v>
      </c>
      <c r="CW45" s="1580">
        <v>12594.456361176315</v>
      </c>
      <c r="CX45" s="1580">
        <v>15510.233448907273</v>
      </c>
      <c r="CY45" s="1580">
        <v>17476.41340155217</v>
      </c>
      <c r="CZ45" s="1580">
        <v>18257.213084227442</v>
      </c>
      <c r="DA45" s="1580">
        <v>19889.706420076684</v>
      </c>
      <c r="DB45" s="1580">
        <v>19022.095143053666</v>
      </c>
      <c r="DC45" s="1580">
        <v>20358.470923741927</v>
      </c>
      <c r="DD45" s="1580">
        <v>20875.81786602833</v>
      </c>
      <c r="DE45" s="1580">
        <v>20263.142446436872</v>
      </c>
      <c r="DF45" s="1580">
        <v>21899.842264582279</v>
      </c>
      <c r="DG45" s="1580">
        <v>21850.370016168483</v>
      </c>
      <c r="DH45" s="1580">
        <v>23248.572223132323</v>
      </c>
      <c r="DI45" s="1580">
        <v>24828.777496793307</v>
      </c>
      <c r="DJ45" s="1580">
        <v>25147.064418188154</v>
      </c>
      <c r="DK45" s="1580">
        <v>24904.207664737729</v>
      </c>
      <c r="DL45" s="1580">
        <v>26982.781655601542</v>
      </c>
      <c r="DM45" s="1580">
        <v>27150.945244588518</v>
      </c>
      <c r="DN45" s="1580">
        <v>27059.47992788527</v>
      </c>
      <c r="DO45" s="1580">
        <v>26345.787149204461</v>
      </c>
      <c r="DP45" s="1580">
        <v>26795.295921734403</v>
      </c>
      <c r="DQ45" s="1580">
        <v>26450.778124003409</v>
      </c>
      <c r="DR45" s="1580">
        <v>26822.853961766399</v>
      </c>
      <c r="DS45" s="1580">
        <v>26859.219633909466</v>
      </c>
      <c r="DT45" s="1580">
        <v>24636.230833551264</v>
      </c>
      <c r="DU45" s="1580">
        <v>23424.709441082585</v>
      </c>
      <c r="DV45" s="1580">
        <v>22177.866305366384</v>
      </c>
      <c r="DW45" s="1580">
        <v>19227.589534369341</v>
      </c>
      <c r="DX45" s="1580">
        <v>18843.372285949888</v>
      </c>
      <c r="DY45" s="1580">
        <v>19201.188432612289</v>
      </c>
      <c r="DZ45" s="1580">
        <v>18736.923989354444</v>
      </c>
      <c r="EA45" s="1580">
        <v>19016.635811612556</v>
      </c>
      <c r="EB45" s="1580">
        <v>21450.662145877915</v>
      </c>
      <c r="EC45" s="1580">
        <v>21751.216181135442</v>
      </c>
      <c r="ED45" s="1580">
        <v>20031.561868459889</v>
      </c>
      <c r="EE45" s="1580">
        <v>20614.299203660394</v>
      </c>
      <c r="EF45" s="1580">
        <v>19879.918539375511</v>
      </c>
      <c r="EG45" s="1580">
        <v>15883.987602071098</v>
      </c>
      <c r="EH45" s="1580">
        <v>13557.896337997494</v>
      </c>
      <c r="EI45" s="1580">
        <v>12828.920650047221</v>
      </c>
      <c r="EJ45" s="1580">
        <v>12653.919407783218</v>
      </c>
      <c r="EK45" s="1580">
        <v>12246.044642381976</v>
      </c>
      <c r="EL45" s="1580">
        <v>12373.695670944551</v>
      </c>
      <c r="EM45" s="1580">
        <v>11811.52549387279</v>
      </c>
    </row>
    <row r="46" spans="1:143" ht="16.5" customHeight="1" x14ac:dyDescent="0.3">
      <c r="A46" s="1581"/>
      <c r="B46" s="1581"/>
      <c r="C46" s="1582"/>
      <c r="D46" s="1582"/>
      <c r="E46" s="1582"/>
      <c r="F46" s="1582"/>
      <c r="G46" s="1582"/>
      <c r="H46" s="1582"/>
      <c r="I46" s="1582"/>
      <c r="J46" s="1582"/>
      <c r="K46" s="1582"/>
      <c r="L46" s="1582"/>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c r="AN46" s="1582"/>
      <c r="AO46" s="1574"/>
      <c r="AP46" s="1574"/>
      <c r="AQ46" s="1574"/>
      <c r="AR46" s="1574"/>
      <c r="AS46" s="1574"/>
      <c r="AT46" s="1574"/>
      <c r="AU46" s="1574"/>
      <c r="AV46" s="1574"/>
      <c r="AW46" s="1574"/>
      <c r="AX46" s="1574"/>
      <c r="AY46" s="1574"/>
      <c r="AZ46" s="1574"/>
      <c r="BA46" s="1574"/>
      <c r="BB46" s="1574"/>
      <c r="BC46" s="1574"/>
      <c r="BD46" s="1574"/>
      <c r="BE46" s="1574"/>
      <c r="BF46" s="1574"/>
      <c r="BG46" s="1574"/>
      <c r="BH46" s="1574"/>
      <c r="BI46" s="1574"/>
      <c r="BJ46" s="1574"/>
      <c r="BK46" s="1574"/>
      <c r="BL46" s="1574"/>
      <c r="BM46" s="1574"/>
      <c r="BN46" s="1574"/>
      <c r="BO46" s="1574"/>
      <c r="BP46" s="1574"/>
      <c r="BQ46" s="1574"/>
      <c r="BR46" s="1574"/>
      <c r="BS46" s="1574"/>
      <c r="BT46" s="1574"/>
      <c r="BU46" s="1583"/>
      <c r="BV46" s="1583"/>
      <c r="BW46" s="1583"/>
      <c r="BX46" s="1583"/>
      <c r="BY46" s="1583"/>
      <c r="BZ46" s="1583"/>
      <c r="CA46" s="1583"/>
      <c r="CB46" s="1583"/>
      <c r="CC46" s="1583"/>
      <c r="CD46" s="1583"/>
      <c r="CE46" s="1583"/>
      <c r="CF46" s="1583"/>
      <c r="CG46" s="1583"/>
      <c r="CH46" s="1583"/>
      <c r="CI46" s="1583"/>
      <c r="CJ46" s="1583"/>
      <c r="CK46" s="1583"/>
      <c r="CL46" s="1583"/>
      <c r="CM46" s="1575"/>
      <c r="CN46" s="1575"/>
      <c r="CO46" s="1575"/>
      <c r="CP46" s="1575"/>
      <c r="CQ46" s="1575"/>
      <c r="CR46" s="1575"/>
      <c r="CS46" s="1575"/>
      <c r="CT46" s="1575"/>
      <c r="CU46" s="1584"/>
      <c r="CV46" s="1584"/>
      <c r="CW46" s="1584"/>
      <c r="CX46" s="1584"/>
      <c r="CY46" s="1584"/>
      <c r="CZ46" s="1584"/>
      <c r="DA46" s="1584"/>
      <c r="DB46" s="1584"/>
      <c r="DC46" s="1584"/>
      <c r="DD46" s="1584"/>
      <c r="DE46" s="1584"/>
      <c r="DF46" s="1584"/>
      <c r="DG46" s="1584"/>
      <c r="DH46" s="1584"/>
      <c r="DI46" s="1584"/>
      <c r="DJ46" s="1584"/>
      <c r="DK46" s="1584"/>
      <c r="DL46" s="1584"/>
      <c r="DM46" s="1584"/>
      <c r="DN46" s="1584"/>
      <c r="DO46" s="1584"/>
      <c r="DP46" s="1584"/>
      <c r="DQ46" s="1584"/>
      <c r="DR46" s="1584"/>
      <c r="DS46" s="1584"/>
      <c r="DT46" s="1584"/>
      <c r="DU46" s="1584"/>
      <c r="DV46" s="1584"/>
      <c r="DW46" s="1584"/>
      <c r="DX46" s="1584"/>
      <c r="DY46" s="1584"/>
      <c r="DZ46" s="1584"/>
      <c r="EA46" s="1584"/>
      <c r="EB46" s="1584"/>
      <c r="EC46" s="1584"/>
      <c r="ED46" s="1584"/>
      <c r="EE46" s="1584"/>
      <c r="EF46" s="1584"/>
      <c r="EG46" s="1584"/>
      <c r="EH46" s="1584"/>
      <c r="EI46" s="1584"/>
      <c r="EJ46" s="1584"/>
      <c r="EK46" s="1584"/>
      <c r="EL46" s="1584"/>
      <c r="EM46" s="1584"/>
    </row>
    <row r="47" spans="1:143" ht="22.15" customHeight="1" x14ac:dyDescent="0.3">
      <c r="A47" s="1576" t="s">
        <v>1487</v>
      </c>
      <c r="B47" s="1576" t="s">
        <v>1488</v>
      </c>
      <c r="C47" s="1577">
        <v>0.97697899999999993</v>
      </c>
      <c r="D47" s="1577">
        <v>0.97697899999999993</v>
      </c>
      <c r="E47" s="1577">
        <v>0.97697899999999993</v>
      </c>
      <c r="F47" s="1577">
        <v>0.97697899999999993</v>
      </c>
      <c r="G47" s="1577">
        <v>700.304979</v>
      </c>
      <c r="H47" s="1577">
        <v>0.97697899999999993</v>
      </c>
      <c r="I47" s="1577">
        <v>0.97697899999999993</v>
      </c>
      <c r="J47" s="1577">
        <v>1949.5115290000001</v>
      </c>
      <c r="K47" s="1577">
        <v>6727.3778899999998</v>
      </c>
      <c r="L47" s="1577">
        <v>6727.3778899999998</v>
      </c>
      <c r="M47" s="1577">
        <v>6727.3778899999998</v>
      </c>
      <c r="N47" s="1577">
        <v>5101.1285029999999</v>
      </c>
      <c r="O47" s="1577">
        <v>5899.3738249999997</v>
      </c>
      <c r="P47" s="1577">
        <v>7178.258124</v>
      </c>
      <c r="Q47" s="1577">
        <v>6962.9102419999999</v>
      </c>
      <c r="R47" s="1577">
        <v>7176.5287470000003</v>
      </c>
      <c r="S47" s="1577">
        <v>8050.2318850000011</v>
      </c>
      <c r="T47" s="1577">
        <v>9350.0623379999997</v>
      </c>
      <c r="U47" s="1577">
        <v>10061.164205000001</v>
      </c>
      <c r="V47" s="1577">
        <v>9783.8574340000014</v>
      </c>
      <c r="W47" s="1577">
        <v>8884.4224610000001</v>
      </c>
      <c r="X47" s="1577">
        <v>8906.7630180000015</v>
      </c>
      <c r="Y47" s="1577">
        <v>8989.1163437203486</v>
      </c>
      <c r="Z47" s="1577">
        <v>7621.8026020000007</v>
      </c>
      <c r="AA47" s="1577">
        <v>8098.1933754899992</v>
      </c>
      <c r="AB47" s="1577">
        <v>8103.3600904899986</v>
      </c>
      <c r="AC47" s="1577">
        <v>7987.70630239</v>
      </c>
      <c r="AD47" s="1577">
        <v>7666.8660758100004</v>
      </c>
      <c r="AE47" s="1577">
        <v>7059.1474340511413</v>
      </c>
      <c r="AF47" s="1577">
        <v>6924.8333079799986</v>
      </c>
      <c r="AG47" s="1577">
        <v>6810.575498449999</v>
      </c>
      <c r="AH47" s="1577">
        <v>5899.4714549999999</v>
      </c>
      <c r="AI47" s="1577">
        <v>5548.3711433400003</v>
      </c>
      <c r="AJ47" s="1577">
        <v>5151.53506191</v>
      </c>
      <c r="AK47" s="1577">
        <v>5432.9948068099993</v>
      </c>
      <c r="AL47" s="1577">
        <v>5650.9292838000001</v>
      </c>
      <c r="AM47" s="1577">
        <v>8292.3251740800006</v>
      </c>
      <c r="AN47" s="1577">
        <v>8229.7347259200014</v>
      </c>
      <c r="AO47" s="1577">
        <v>10911.038199100001</v>
      </c>
      <c r="AP47" s="1577">
        <v>12400.236332000002</v>
      </c>
      <c r="AQ47" s="1577">
        <v>14397.987373506336</v>
      </c>
      <c r="AR47" s="1577">
        <v>15073.430049965815</v>
      </c>
      <c r="AS47" s="1577">
        <v>14639.647727208319</v>
      </c>
      <c r="AT47" s="1577">
        <v>16841.729297471069</v>
      </c>
      <c r="AU47" s="1577">
        <v>16527.854840426491</v>
      </c>
      <c r="AV47" s="1577">
        <v>16256.050535835768</v>
      </c>
      <c r="AW47" s="1577">
        <v>16006.596918962901</v>
      </c>
      <c r="AX47" s="1577">
        <v>14816.341808295803</v>
      </c>
      <c r="AY47" s="1577">
        <v>15805.867442425804</v>
      </c>
      <c r="AZ47" s="1577">
        <v>16853.601829623516</v>
      </c>
      <c r="BA47" s="1577">
        <v>19037.1664735501</v>
      </c>
      <c r="BB47" s="1577">
        <v>19558.669342488218</v>
      </c>
      <c r="BC47" s="1577">
        <v>21690.958455277567</v>
      </c>
      <c r="BD47" s="1577">
        <v>21769.819955249801</v>
      </c>
      <c r="BE47" s="1577">
        <v>20515.969835745153</v>
      </c>
      <c r="BF47" s="1577">
        <v>18707.384725992579</v>
      </c>
      <c r="BG47" s="1577">
        <v>17194.662906816404</v>
      </c>
      <c r="BH47" s="1577">
        <v>17534.395552451446</v>
      </c>
      <c r="BI47" s="1577">
        <v>21430.804232799339</v>
      </c>
      <c r="BJ47" s="1577">
        <v>21819.989235755154</v>
      </c>
      <c r="BK47" s="1577">
        <v>18820.833436914523</v>
      </c>
      <c r="BL47" s="1577">
        <v>17561.064038939247</v>
      </c>
      <c r="BM47" s="1577">
        <v>16093.248044462756</v>
      </c>
      <c r="BN47" s="1577">
        <v>16303.566108505043</v>
      </c>
      <c r="BO47" s="1577">
        <v>20072.59277831886</v>
      </c>
      <c r="BP47" s="1577">
        <v>24761.408888216043</v>
      </c>
      <c r="BQ47" s="1577">
        <v>26468.822463576485</v>
      </c>
      <c r="BR47" s="1577">
        <v>29083.29511164478</v>
      </c>
      <c r="BS47" s="1577">
        <v>28252.173220278808</v>
      </c>
      <c r="BT47" s="1577">
        <v>27482.686239086255</v>
      </c>
      <c r="BU47" s="1578">
        <v>26705.459534849728</v>
      </c>
      <c r="BV47" s="1578">
        <v>26211.022620811455</v>
      </c>
      <c r="BW47" s="1578">
        <v>27696.718761614735</v>
      </c>
      <c r="BX47" s="1578">
        <v>28651.598215942391</v>
      </c>
      <c r="BY47" s="1578">
        <v>30398.692709023828</v>
      </c>
      <c r="BZ47" s="1578">
        <v>30329.007969927352</v>
      </c>
      <c r="CA47" s="1578">
        <v>29634.729211632854</v>
      </c>
      <c r="CB47" s="1578">
        <v>31971.949978656074</v>
      </c>
      <c r="CC47" s="1578">
        <v>31905.269878307008</v>
      </c>
      <c r="CD47" s="1578">
        <v>30472.831746993201</v>
      </c>
      <c r="CE47" s="1578">
        <v>30379.934940104398</v>
      </c>
      <c r="CF47" s="1578">
        <v>30385.224719153735</v>
      </c>
      <c r="CG47" s="1578">
        <v>30390.343860181991</v>
      </c>
      <c r="CH47" s="1578">
        <v>30282.993765139523</v>
      </c>
      <c r="CI47" s="1578">
        <v>31546.103834498485</v>
      </c>
      <c r="CJ47" s="1578">
        <v>32860.470528294114</v>
      </c>
      <c r="CK47" s="1578">
        <v>32756.792770723569</v>
      </c>
      <c r="CL47" s="1578">
        <v>30508.750524446983</v>
      </c>
      <c r="CM47" s="1579">
        <v>32368.961424007564</v>
      </c>
      <c r="CN47" s="1579">
        <v>40844.727462043214</v>
      </c>
      <c r="CO47" s="1579">
        <v>45986.866742425933</v>
      </c>
      <c r="CP47" s="1579">
        <v>49621.555652876727</v>
      </c>
      <c r="CQ47" s="1579">
        <v>51033.269060512823</v>
      </c>
      <c r="CR47" s="1579">
        <v>51593.071034535176</v>
      </c>
      <c r="CS47" s="1579">
        <v>50472.940248263694</v>
      </c>
      <c r="CT47" s="1579">
        <v>51579.364107647278</v>
      </c>
      <c r="CU47" s="1580">
        <v>54257.438472275535</v>
      </c>
      <c r="CV47" s="1580">
        <v>60010.234159538217</v>
      </c>
      <c r="CW47" s="1580">
        <v>59671.616298873691</v>
      </c>
      <c r="CX47" s="1580">
        <v>58028.980285152727</v>
      </c>
      <c r="CY47" s="1580">
        <v>57049.372761277817</v>
      </c>
      <c r="CZ47" s="1580">
        <v>53584.549816332561</v>
      </c>
      <c r="DA47" s="1580">
        <v>51582.83359155331</v>
      </c>
      <c r="DB47" s="1580">
        <v>50493.695366486339</v>
      </c>
      <c r="DC47" s="1580">
        <v>54206.639282538083</v>
      </c>
      <c r="DD47" s="1580">
        <v>53582.959091911674</v>
      </c>
      <c r="DE47" s="1580">
        <v>50607.850229043121</v>
      </c>
      <c r="DF47" s="1580">
        <v>54998.374549107721</v>
      </c>
      <c r="DG47" s="1580">
        <v>55429.512839131516</v>
      </c>
      <c r="DH47" s="1580">
        <v>57578.551645817679</v>
      </c>
      <c r="DI47" s="1580">
        <v>61194.164276256692</v>
      </c>
      <c r="DJ47" s="1580">
        <v>63878.08411063184</v>
      </c>
      <c r="DK47" s="1580">
        <v>69612.105710522272</v>
      </c>
      <c r="DL47" s="1580">
        <v>75360.160072018465</v>
      </c>
      <c r="DM47" s="1580">
        <v>72315.339936051489</v>
      </c>
      <c r="DN47" s="1580">
        <v>73142.704531894735</v>
      </c>
      <c r="DO47" s="1580">
        <v>76142.24566582554</v>
      </c>
      <c r="DP47" s="1580">
        <v>78452.586796215604</v>
      </c>
      <c r="DQ47" s="1580">
        <v>78241.230307136575</v>
      </c>
      <c r="DR47" s="1580">
        <v>77359.2021266136</v>
      </c>
      <c r="DS47" s="1580">
        <v>88187.979669040535</v>
      </c>
      <c r="DT47" s="1580">
        <v>86132.706131198735</v>
      </c>
      <c r="DU47" s="1580">
        <v>76455.1478139674</v>
      </c>
      <c r="DV47" s="1580">
        <v>66490.504989173627</v>
      </c>
      <c r="DW47" s="1580">
        <v>50785.574111570641</v>
      </c>
      <c r="DX47" s="1580">
        <v>53146.137299770111</v>
      </c>
      <c r="DY47" s="1580">
        <v>61736.460905117703</v>
      </c>
      <c r="DZ47" s="1580">
        <v>75514.236870145571</v>
      </c>
      <c r="EA47" s="1580">
        <v>89237.831491687437</v>
      </c>
      <c r="EB47" s="1580">
        <v>86262.105568022103</v>
      </c>
      <c r="EC47" s="1580">
        <v>85067.53276444455</v>
      </c>
      <c r="ED47" s="1580">
        <v>90826.842388530116</v>
      </c>
      <c r="EE47" s="1580">
        <v>94673.513946139617</v>
      </c>
      <c r="EF47" s="1580">
        <v>92350.028948794512</v>
      </c>
      <c r="EG47" s="1580">
        <v>91158.04428641891</v>
      </c>
      <c r="EH47" s="1580">
        <v>109546.51225023252</v>
      </c>
      <c r="EI47" s="1580">
        <v>111247.47423011277</v>
      </c>
      <c r="EJ47" s="1580">
        <v>101611.65625639679</v>
      </c>
      <c r="EK47" s="1580">
        <v>105832.41160251803</v>
      </c>
      <c r="EL47" s="1580">
        <v>101309.80993893543</v>
      </c>
      <c r="EM47" s="1580">
        <v>90262.363386647208</v>
      </c>
    </row>
    <row r="48" spans="1:143" ht="16.5" customHeight="1" x14ac:dyDescent="0.3">
      <c r="A48" s="1581"/>
      <c r="B48" s="1581"/>
      <c r="C48" s="1582"/>
      <c r="D48" s="1582"/>
      <c r="E48" s="1582"/>
      <c r="F48" s="1582"/>
      <c r="G48" s="1582"/>
      <c r="H48" s="1582"/>
      <c r="I48" s="1582"/>
      <c r="J48" s="1582"/>
      <c r="K48" s="1582"/>
      <c r="L48" s="1582"/>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c r="AN48" s="1582"/>
      <c r="AO48" s="1574"/>
      <c r="AP48" s="1574"/>
      <c r="AQ48" s="1574"/>
      <c r="AR48" s="1574"/>
      <c r="AS48" s="1574"/>
      <c r="AT48" s="1574"/>
      <c r="AU48" s="1574"/>
      <c r="AV48" s="1574"/>
      <c r="AW48" s="1574"/>
      <c r="AX48" s="1574"/>
      <c r="AY48" s="1574"/>
      <c r="AZ48" s="1574"/>
      <c r="BA48" s="1574"/>
      <c r="BB48" s="1574"/>
      <c r="BC48" s="1574"/>
      <c r="BD48" s="1574"/>
      <c r="BE48" s="1574"/>
      <c r="BF48" s="1574"/>
      <c r="BG48" s="1574"/>
      <c r="BH48" s="1574"/>
      <c r="BI48" s="1574"/>
      <c r="BJ48" s="1574"/>
      <c r="BK48" s="1574"/>
      <c r="BL48" s="1574"/>
      <c r="BM48" s="1574"/>
      <c r="BN48" s="1574"/>
      <c r="BO48" s="1574"/>
      <c r="BP48" s="1574"/>
      <c r="BQ48" s="1574"/>
      <c r="BR48" s="1574"/>
      <c r="BS48" s="1574"/>
      <c r="BT48" s="1574"/>
      <c r="BU48" s="1583"/>
      <c r="BV48" s="1583"/>
      <c r="BW48" s="1583"/>
      <c r="BX48" s="1583"/>
      <c r="BY48" s="1583"/>
      <c r="BZ48" s="1583"/>
      <c r="CA48" s="1583"/>
      <c r="CB48" s="1583"/>
      <c r="CC48" s="1583"/>
      <c r="CD48" s="1583"/>
      <c r="CE48" s="1583"/>
      <c r="CF48" s="1583"/>
      <c r="CG48" s="1583"/>
      <c r="CH48" s="1583"/>
      <c r="CI48" s="1583"/>
      <c r="CJ48" s="1583"/>
      <c r="CK48" s="1583"/>
      <c r="CL48" s="1583"/>
      <c r="CM48" s="1575"/>
      <c r="CN48" s="1575"/>
      <c r="CO48" s="1575"/>
      <c r="CP48" s="1575"/>
      <c r="CQ48" s="1575"/>
      <c r="CR48" s="1575"/>
      <c r="CS48" s="1575"/>
      <c r="CT48" s="1575"/>
      <c r="CU48" s="1584"/>
      <c r="CV48" s="1584"/>
      <c r="CW48" s="1584"/>
      <c r="CX48" s="1584"/>
      <c r="CY48" s="1584"/>
      <c r="CZ48" s="1584"/>
      <c r="DA48" s="1584"/>
      <c r="DB48" s="1584"/>
      <c r="DC48" s="1584"/>
      <c r="DD48" s="1584"/>
      <c r="DE48" s="1584"/>
      <c r="DF48" s="1584"/>
      <c r="DG48" s="1584"/>
      <c r="DH48" s="1584"/>
      <c r="DI48" s="1584"/>
      <c r="DJ48" s="1584"/>
      <c r="DK48" s="1584"/>
      <c r="DL48" s="1584"/>
      <c r="DM48" s="1584"/>
      <c r="DN48" s="1584"/>
      <c r="DO48" s="1584"/>
      <c r="DP48" s="1584"/>
      <c r="DQ48" s="1584"/>
      <c r="DR48" s="1584"/>
      <c r="DS48" s="1584"/>
      <c r="DT48" s="1584"/>
      <c r="DU48" s="1584"/>
      <c r="DV48" s="1584"/>
      <c r="DW48" s="1584"/>
      <c r="DX48" s="1584"/>
      <c r="DY48" s="1584"/>
      <c r="DZ48" s="1584"/>
      <c r="EA48" s="1584"/>
      <c r="EB48" s="1584"/>
      <c r="EC48" s="1584"/>
      <c r="ED48" s="1584"/>
      <c r="EE48" s="1584"/>
      <c r="EF48" s="1584"/>
      <c r="EG48" s="1584"/>
      <c r="EH48" s="1584"/>
      <c r="EI48" s="1584"/>
      <c r="EJ48" s="1584"/>
      <c r="EK48" s="1584"/>
      <c r="EL48" s="1584"/>
      <c r="EM48" s="1584"/>
    </row>
    <row r="49" spans="1:143" ht="16.5" customHeight="1" x14ac:dyDescent="0.3">
      <c r="A49" s="1576" t="s">
        <v>1489</v>
      </c>
      <c r="B49" s="1576" t="s">
        <v>1460</v>
      </c>
      <c r="C49" s="1577">
        <v>0</v>
      </c>
      <c r="D49" s="1577">
        <v>0</v>
      </c>
      <c r="E49" s="1577">
        <v>0</v>
      </c>
      <c r="F49" s="1577">
        <v>0</v>
      </c>
      <c r="G49" s="1577">
        <v>0</v>
      </c>
      <c r="H49" s="1577">
        <v>0</v>
      </c>
      <c r="I49" s="1577">
        <v>0</v>
      </c>
      <c r="J49" s="1577">
        <v>0</v>
      </c>
      <c r="K49" s="1577">
        <v>0</v>
      </c>
      <c r="L49" s="1577">
        <v>0</v>
      </c>
      <c r="M49" s="1577">
        <v>0</v>
      </c>
      <c r="N49" s="1577">
        <v>0</v>
      </c>
      <c r="O49" s="1577">
        <v>0</v>
      </c>
      <c r="P49" s="1577">
        <v>0</v>
      </c>
      <c r="Q49" s="1577">
        <v>0</v>
      </c>
      <c r="R49" s="1577">
        <v>0</v>
      </c>
      <c r="S49" s="1577">
        <v>0</v>
      </c>
      <c r="T49" s="1577">
        <v>0</v>
      </c>
      <c r="U49" s="1577">
        <v>0</v>
      </c>
      <c r="V49" s="1577">
        <v>0</v>
      </c>
      <c r="W49" s="1577">
        <v>0</v>
      </c>
      <c r="X49" s="1577">
        <v>0</v>
      </c>
      <c r="Y49" s="1577">
        <v>0</v>
      </c>
      <c r="Z49" s="1577">
        <v>0</v>
      </c>
      <c r="AA49" s="1577">
        <v>0</v>
      </c>
      <c r="AB49" s="1577">
        <v>0</v>
      </c>
      <c r="AC49" s="1577">
        <v>0</v>
      </c>
      <c r="AD49" s="1577">
        <v>0</v>
      </c>
      <c r="AE49" s="1577">
        <v>0</v>
      </c>
      <c r="AF49" s="1577">
        <v>0</v>
      </c>
      <c r="AG49" s="1577">
        <v>0</v>
      </c>
      <c r="AH49" s="1577">
        <v>0</v>
      </c>
      <c r="AI49" s="1577">
        <v>0</v>
      </c>
      <c r="AJ49" s="1577">
        <v>0</v>
      </c>
      <c r="AK49" s="1577">
        <v>0</v>
      </c>
      <c r="AL49" s="1577">
        <v>0</v>
      </c>
      <c r="AM49" s="1577">
        <v>0</v>
      </c>
      <c r="AN49" s="1577">
        <v>0</v>
      </c>
      <c r="AO49" s="1577">
        <v>0</v>
      </c>
      <c r="AP49" s="1577">
        <v>0</v>
      </c>
      <c r="AQ49" s="1577">
        <v>0</v>
      </c>
      <c r="AR49" s="1577">
        <v>0</v>
      </c>
      <c r="AS49" s="1577">
        <v>0</v>
      </c>
      <c r="AT49" s="1577">
        <v>0</v>
      </c>
      <c r="AU49" s="1577">
        <v>0</v>
      </c>
      <c r="AV49" s="1577">
        <v>0</v>
      </c>
      <c r="AW49" s="1577">
        <v>0</v>
      </c>
      <c r="AX49" s="1577">
        <v>0</v>
      </c>
      <c r="AY49" s="1577">
        <v>900</v>
      </c>
      <c r="AZ49" s="1577">
        <v>0</v>
      </c>
      <c r="BA49" s="1577">
        <v>0</v>
      </c>
      <c r="BB49" s="1577">
        <v>0</v>
      </c>
      <c r="BC49" s="1577">
        <v>0</v>
      </c>
      <c r="BD49" s="1577">
        <v>0</v>
      </c>
      <c r="BE49" s="1577">
        <v>0</v>
      </c>
      <c r="BF49" s="1577">
        <v>0</v>
      </c>
      <c r="BG49" s="1577">
        <v>0</v>
      </c>
      <c r="BH49" s="1577">
        <v>0</v>
      </c>
      <c r="BI49" s="1577">
        <v>0</v>
      </c>
      <c r="BJ49" s="1577">
        <v>0</v>
      </c>
      <c r="BK49" s="1577">
        <v>0</v>
      </c>
      <c r="BL49" s="1577">
        <v>0</v>
      </c>
      <c r="BM49" s="1577">
        <v>0</v>
      </c>
      <c r="BN49" s="1577">
        <v>0</v>
      </c>
      <c r="BO49" s="1577">
        <v>0</v>
      </c>
      <c r="BP49" s="1577">
        <v>0</v>
      </c>
      <c r="BQ49" s="1577">
        <v>0</v>
      </c>
      <c r="BR49" s="1577">
        <v>0</v>
      </c>
      <c r="BS49" s="1577">
        <v>0</v>
      </c>
      <c r="BT49" s="1577">
        <v>0</v>
      </c>
      <c r="BU49" s="1578">
        <v>0</v>
      </c>
      <c r="BV49" s="1578">
        <v>0</v>
      </c>
      <c r="BW49" s="1578">
        <v>0</v>
      </c>
      <c r="BX49" s="1578">
        <v>0</v>
      </c>
      <c r="BY49" s="1578">
        <v>0</v>
      </c>
      <c r="BZ49" s="1578">
        <v>0</v>
      </c>
      <c r="CA49" s="1578">
        <v>0</v>
      </c>
      <c r="CB49" s="1578">
        <v>0</v>
      </c>
      <c r="CC49" s="1578">
        <v>0</v>
      </c>
      <c r="CD49" s="1578">
        <v>0</v>
      </c>
      <c r="CE49" s="1578">
        <v>0</v>
      </c>
      <c r="CF49" s="1578">
        <v>0</v>
      </c>
      <c r="CG49" s="1578">
        <v>0</v>
      </c>
      <c r="CH49" s="1578">
        <v>0</v>
      </c>
      <c r="CI49" s="1578">
        <v>0</v>
      </c>
      <c r="CJ49" s="1578">
        <v>0</v>
      </c>
      <c r="CK49" s="1578">
        <v>0</v>
      </c>
      <c r="CL49" s="1578">
        <v>0</v>
      </c>
      <c r="CM49" s="1579">
        <v>0</v>
      </c>
      <c r="CN49" s="1579">
        <v>0</v>
      </c>
      <c r="CO49" s="1579">
        <v>0</v>
      </c>
      <c r="CP49" s="1579">
        <v>0</v>
      </c>
      <c r="CQ49" s="1579">
        <v>0</v>
      </c>
      <c r="CR49" s="1579">
        <v>0</v>
      </c>
      <c r="CS49" s="1579">
        <v>0</v>
      </c>
      <c r="CT49" s="1579">
        <v>0</v>
      </c>
      <c r="CU49" s="1580">
        <v>0</v>
      </c>
      <c r="CV49" s="1580">
        <v>0</v>
      </c>
      <c r="CW49" s="1580">
        <v>0</v>
      </c>
      <c r="CX49" s="1580">
        <v>0</v>
      </c>
      <c r="CY49" s="1580">
        <v>0</v>
      </c>
      <c r="CZ49" s="1580">
        <v>0</v>
      </c>
      <c r="DA49" s="1580">
        <v>0</v>
      </c>
      <c r="DB49" s="1580">
        <v>0</v>
      </c>
      <c r="DC49" s="1580">
        <v>0</v>
      </c>
      <c r="DD49" s="1580">
        <v>0</v>
      </c>
      <c r="DE49" s="1580">
        <v>0</v>
      </c>
      <c r="DF49" s="1580">
        <v>0</v>
      </c>
      <c r="DG49" s="1580">
        <v>0</v>
      </c>
      <c r="DH49" s="1580">
        <v>0</v>
      </c>
      <c r="DI49" s="1580">
        <v>0</v>
      </c>
      <c r="DJ49" s="1580">
        <v>0</v>
      </c>
      <c r="DK49" s="1580">
        <v>0</v>
      </c>
      <c r="DL49" s="1580">
        <v>0</v>
      </c>
      <c r="DM49" s="1580">
        <v>0</v>
      </c>
      <c r="DN49" s="1580">
        <v>0</v>
      </c>
      <c r="DO49" s="1580">
        <v>0</v>
      </c>
      <c r="DP49" s="1580">
        <v>0</v>
      </c>
      <c r="DQ49" s="1580">
        <v>0</v>
      </c>
      <c r="DR49" s="1580">
        <v>0</v>
      </c>
      <c r="DS49" s="1580">
        <v>0</v>
      </c>
      <c r="DT49" s="1580">
        <v>0</v>
      </c>
      <c r="DU49" s="1580">
        <v>0</v>
      </c>
      <c r="DV49" s="1580">
        <v>0</v>
      </c>
      <c r="DW49" s="1580">
        <v>0</v>
      </c>
      <c r="DX49" s="1580">
        <v>9659.004697280001</v>
      </c>
      <c r="DY49" s="1580">
        <v>9604.5707403399992</v>
      </c>
      <c r="DZ49" s="1580">
        <v>9567.9555798900001</v>
      </c>
      <c r="EA49" s="1580">
        <v>9614.8623936900003</v>
      </c>
      <c r="EB49" s="1580">
        <v>9636.30553358</v>
      </c>
      <c r="EC49" s="1580">
        <v>9623.3358673099992</v>
      </c>
      <c r="ED49" s="1580">
        <v>1976.6671715999998</v>
      </c>
      <c r="EE49" s="1580">
        <v>1989.4531496500001</v>
      </c>
      <c r="EF49" s="1580">
        <v>6000.5845226299998</v>
      </c>
      <c r="EG49" s="1580">
        <v>4067.01</v>
      </c>
      <c r="EH49" s="1580">
        <v>4051.17</v>
      </c>
      <c r="EI49" s="1580">
        <v>4074.89</v>
      </c>
      <c r="EJ49" s="1580">
        <v>8526.5273692899991</v>
      </c>
      <c r="EK49" s="1580">
        <v>12860.52</v>
      </c>
      <c r="EL49" s="1580">
        <v>17096.68</v>
      </c>
      <c r="EM49" s="1580">
        <v>25660.86</v>
      </c>
    </row>
    <row r="50" spans="1:143" ht="16.5" customHeight="1" x14ac:dyDescent="0.3">
      <c r="A50" s="1581"/>
      <c r="B50" s="1597"/>
      <c r="C50" s="1582"/>
      <c r="D50" s="1582"/>
      <c r="E50" s="1582"/>
      <c r="F50" s="1582"/>
      <c r="G50" s="1582"/>
      <c r="H50" s="1582"/>
      <c r="I50" s="1582"/>
      <c r="J50" s="1582"/>
      <c r="K50" s="1582"/>
      <c r="L50" s="1582"/>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c r="AN50" s="1582"/>
      <c r="AO50" s="1574"/>
      <c r="AP50" s="1574"/>
      <c r="AQ50" s="1574"/>
      <c r="AR50" s="1574"/>
      <c r="AS50" s="1574"/>
      <c r="AT50" s="1574"/>
      <c r="AU50" s="1574"/>
      <c r="AV50" s="1574"/>
      <c r="AW50" s="1574"/>
      <c r="AX50" s="1574"/>
      <c r="AY50" s="1574"/>
      <c r="AZ50" s="1574"/>
      <c r="BA50" s="1574"/>
      <c r="BB50" s="1574"/>
      <c r="BC50" s="1574"/>
      <c r="BD50" s="1574"/>
      <c r="BE50" s="1574"/>
      <c r="BF50" s="1574"/>
      <c r="BG50" s="1574"/>
      <c r="BH50" s="1574"/>
      <c r="BI50" s="1574"/>
      <c r="BJ50" s="1574"/>
      <c r="BK50" s="1574"/>
      <c r="BL50" s="1574"/>
      <c r="BM50" s="1574"/>
      <c r="BN50" s="1574"/>
      <c r="BO50" s="1574"/>
      <c r="BP50" s="1574"/>
      <c r="BQ50" s="1574"/>
      <c r="BR50" s="1574"/>
      <c r="BS50" s="1574"/>
      <c r="BT50" s="1574"/>
      <c r="BU50" s="1583"/>
      <c r="BV50" s="1583"/>
      <c r="BW50" s="1583"/>
      <c r="BX50" s="1583"/>
      <c r="BY50" s="1583"/>
      <c r="BZ50" s="1583"/>
      <c r="CA50" s="1583"/>
      <c r="CB50" s="1583"/>
      <c r="CC50" s="1583"/>
      <c r="CD50" s="1583"/>
      <c r="CE50" s="1583"/>
      <c r="CF50" s="1583"/>
      <c r="CG50" s="1583"/>
      <c r="CH50" s="1583"/>
      <c r="CI50" s="1583"/>
      <c r="CJ50" s="1583"/>
      <c r="CK50" s="1583"/>
      <c r="CL50" s="1583"/>
      <c r="CM50" s="1575"/>
      <c r="CN50" s="1575"/>
      <c r="CO50" s="1575"/>
      <c r="CP50" s="1575"/>
      <c r="CQ50" s="1575"/>
      <c r="CR50" s="1575"/>
      <c r="CS50" s="1575"/>
      <c r="CT50" s="1575"/>
      <c r="CU50" s="1584"/>
      <c r="CV50" s="1584"/>
      <c r="CW50" s="1584"/>
      <c r="CX50" s="1584"/>
      <c r="CY50" s="1584"/>
      <c r="CZ50" s="1584"/>
      <c r="DA50" s="1584"/>
      <c r="DB50" s="1584"/>
      <c r="DC50" s="1584"/>
      <c r="DD50" s="1584"/>
      <c r="DE50" s="1584"/>
      <c r="DF50" s="1584"/>
      <c r="DG50" s="1584"/>
      <c r="DH50" s="1584"/>
      <c r="DI50" s="1584"/>
      <c r="DJ50" s="1584"/>
      <c r="DK50" s="1584"/>
      <c r="DL50" s="1584"/>
      <c r="DM50" s="1584"/>
      <c r="DN50" s="1584"/>
      <c r="DO50" s="1584"/>
      <c r="DP50" s="1584"/>
      <c r="DQ50" s="1584"/>
      <c r="DR50" s="1584"/>
      <c r="DS50" s="1584"/>
      <c r="DT50" s="1584"/>
      <c r="DU50" s="1584"/>
      <c r="DV50" s="1584"/>
      <c r="DW50" s="1584"/>
      <c r="DX50" s="1584"/>
      <c r="DY50" s="1584"/>
      <c r="DZ50" s="1584"/>
      <c r="EA50" s="1584"/>
      <c r="EB50" s="1584"/>
      <c r="EC50" s="1584"/>
      <c r="ED50" s="1584"/>
      <c r="EE50" s="1584"/>
      <c r="EF50" s="1584"/>
      <c r="EG50" s="1584"/>
      <c r="EH50" s="1584"/>
      <c r="EI50" s="1584"/>
      <c r="EJ50" s="1584"/>
      <c r="EK50" s="1584"/>
      <c r="EL50" s="1584"/>
      <c r="EM50" s="1584"/>
    </row>
    <row r="51" spans="1:143" ht="16.5" customHeight="1" x14ac:dyDescent="0.3">
      <c r="A51" s="1576" t="s">
        <v>1490</v>
      </c>
      <c r="B51" s="1576" t="s">
        <v>1464</v>
      </c>
      <c r="C51" s="1577">
        <v>0</v>
      </c>
      <c r="D51" s="1577">
        <v>0</v>
      </c>
      <c r="E51" s="1577">
        <v>0</v>
      </c>
      <c r="F51" s="1577">
        <v>0</v>
      </c>
      <c r="G51" s="1577">
        <v>0</v>
      </c>
      <c r="H51" s="1577">
        <v>0</v>
      </c>
      <c r="I51" s="1577">
        <v>0</v>
      </c>
      <c r="J51" s="1577">
        <v>0</v>
      </c>
      <c r="K51" s="1577">
        <v>0</v>
      </c>
      <c r="L51" s="1577">
        <v>0</v>
      </c>
      <c r="M51" s="1577">
        <v>0</v>
      </c>
      <c r="N51" s="1577">
        <v>0</v>
      </c>
      <c r="O51" s="1577">
        <v>0</v>
      </c>
      <c r="P51" s="1577">
        <v>0</v>
      </c>
      <c r="Q51" s="1577">
        <v>0</v>
      </c>
      <c r="R51" s="1577">
        <v>0</v>
      </c>
      <c r="S51" s="1577">
        <v>0</v>
      </c>
      <c r="T51" s="1577">
        <v>0</v>
      </c>
      <c r="U51" s="1577">
        <v>0</v>
      </c>
      <c r="V51" s="1577">
        <v>0</v>
      </c>
      <c r="W51" s="1577">
        <v>0</v>
      </c>
      <c r="X51" s="1577">
        <v>0</v>
      </c>
      <c r="Y51" s="1577">
        <v>0</v>
      </c>
      <c r="Z51" s="1577">
        <v>0</v>
      </c>
      <c r="AA51" s="1577">
        <v>0</v>
      </c>
      <c r="AB51" s="1577">
        <v>0</v>
      </c>
      <c r="AC51" s="1577">
        <v>0</v>
      </c>
      <c r="AD51" s="1577">
        <v>0</v>
      </c>
      <c r="AE51" s="1577">
        <v>0</v>
      </c>
      <c r="AF51" s="1577">
        <v>0</v>
      </c>
      <c r="AG51" s="1577">
        <v>0</v>
      </c>
      <c r="AH51" s="1577">
        <v>0</v>
      </c>
      <c r="AI51" s="1577">
        <v>0</v>
      </c>
      <c r="AJ51" s="1577">
        <v>0</v>
      </c>
      <c r="AK51" s="1577">
        <v>0</v>
      </c>
      <c r="AL51" s="1577">
        <v>0</v>
      </c>
      <c r="AM51" s="1577">
        <v>0</v>
      </c>
      <c r="AN51" s="1577">
        <v>0</v>
      </c>
      <c r="AO51" s="1577">
        <v>0</v>
      </c>
      <c r="AP51" s="1577">
        <v>0</v>
      </c>
      <c r="AQ51" s="1577">
        <v>0</v>
      </c>
      <c r="AR51" s="1577">
        <v>0</v>
      </c>
      <c r="AS51" s="1577">
        <v>0</v>
      </c>
      <c r="AT51" s="1577">
        <v>0</v>
      </c>
      <c r="AU51" s="1577">
        <v>0</v>
      </c>
      <c r="AV51" s="1577">
        <v>0</v>
      </c>
      <c r="AW51" s="1577">
        <v>0</v>
      </c>
      <c r="AX51" s="1577">
        <v>0</v>
      </c>
      <c r="AY51" s="1577">
        <v>0</v>
      </c>
      <c r="AZ51" s="1577">
        <v>0</v>
      </c>
      <c r="BA51" s="1577">
        <v>0</v>
      </c>
      <c r="BB51" s="1577">
        <v>0</v>
      </c>
      <c r="BC51" s="1577">
        <v>0</v>
      </c>
      <c r="BD51" s="1577">
        <v>0</v>
      </c>
      <c r="BE51" s="1577">
        <v>0</v>
      </c>
      <c r="BF51" s="1577">
        <v>0</v>
      </c>
      <c r="BG51" s="1577">
        <v>0</v>
      </c>
      <c r="BH51" s="1577">
        <v>0</v>
      </c>
      <c r="BI51" s="1577">
        <v>0</v>
      </c>
      <c r="BJ51" s="1577">
        <v>0</v>
      </c>
      <c r="BK51" s="1577">
        <v>0</v>
      </c>
      <c r="BL51" s="1577">
        <v>0</v>
      </c>
      <c r="BM51" s="1577">
        <v>0</v>
      </c>
      <c r="BN51" s="1577">
        <v>0</v>
      </c>
      <c r="BO51" s="1577">
        <v>0</v>
      </c>
      <c r="BP51" s="1577">
        <v>0</v>
      </c>
      <c r="BQ51" s="1577">
        <v>0</v>
      </c>
      <c r="BR51" s="1577">
        <v>0</v>
      </c>
      <c r="BS51" s="1577">
        <v>0</v>
      </c>
      <c r="BT51" s="1577">
        <v>0</v>
      </c>
      <c r="BU51" s="1578">
        <v>0</v>
      </c>
      <c r="BV51" s="1578">
        <v>0</v>
      </c>
      <c r="BW51" s="1578">
        <v>0</v>
      </c>
      <c r="BX51" s="1578">
        <v>0</v>
      </c>
      <c r="BY51" s="1578">
        <v>0</v>
      </c>
      <c r="BZ51" s="1578">
        <v>0</v>
      </c>
      <c r="CA51" s="1578">
        <v>0</v>
      </c>
      <c r="CB51" s="1578">
        <v>0</v>
      </c>
      <c r="CC51" s="1578">
        <v>0</v>
      </c>
      <c r="CD51" s="1578">
        <v>0</v>
      </c>
      <c r="CE51" s="1578">
        <v>0</v>
      </c>
      <c r="CF51" s="1578">
        <v>0</v>
      </c>
      <c r="CG51" s="1578">
        <v>0</v>
      </c>
      <c r="CH51" s="1578">
        <v>0</v>
      </c>
      <c r="CI51" s="1578">
        <v>0</v>
      </c>
      <c r="CJ51" s="1578">
        <v>0</v>
      </c>
      <c r="CK51" s="1578">
        <v>0</v>
      </c>
      <c r="CL51" s="1578">
        <v>0</v>
      </c>
      <c r="CM51" s="1579">
        <v>0</v>
      </c>
      <c r="CN51" s="1579">
        <v>0</v>
      </c>
      <c r="CO51" s="1579">
        <v>0</v>
      </c>
      <c r="CP51" s="1579">
        <v>0</v>
      </c>
      <c r="CQ51" s="1579">
        <v>0</v>
      </c>
      <c r="CR51" s="1579">
        <v>0</v>
      </c>
      <c r="CS51" s="1579">
        <v>0</v>
      </c>
      <c r="CT51" s="1579">
        <v>0</v>
      </c>
      <c r="CU51" s="1580">
        <v>0</v>
      </c>
      <c r="CV51" s="1580">
        <v>0</v>
      </c>
      <c r="CW51" s="1580">
        <v>0</v>
      </c>
      <c r="CX51" s="1580">
        <v>0</v>
      </c>
      <c r="CY51" s="1580">
        <v>0</v>
      </c>
      <c r="CZ51" s="1580">
        <v>0</v>
      </c>
      <c r="DA51" s="1580">
        <v>0</v>
      </c>
      <c r="DB51" s="1580">
        <v>0</v>
      </c>
      <c r="DC51" s="1580">
        <v>0</v>
      </c>
      <c r="DD51" s="1580">
        <v>0</v>
      </c>
      <c r="DE51" s="1580">
        <v>0</v>
      </c>
      <c r="DF51" s="1580">
        <v>0</v>
      </c>
      <c r="DG51" s="1580">
        <v>0</v>
      </c>
      <c r="DH51" s="1580">
        <v>0</v>
      </c>
      <c r="DI51" s="1580">
        <v>0</v>
      </c>
      <c r="DJ51" s="1580">
        <v>0</v>
      </c>
      <c r="DK51" s="1580">
        <v>0</v>
      </c>
      <c r="DL51" s="1580">
        <v>0</v>
      </c>
      <c r="DM51" s="1580">
        <v>0</v>
      </c>
      <c r="DN51" s="1580">
        <v>0</v>
      </c>
      <c r="DO51" s="1580">
        <v>0</v>
      </c>
      <c r="DP51" s="1580">
        <v>0</v>
      </c>
      <c r="DQ51" s="1580">
        <v>0</v>
      </c>
      <c r="DR51" s="1580">
        <v>0</v>
      </c>
      <c r="DS51" s="1580">
        <v>0</v>
      </c>
      <c r="DT51" s="1580">
        <v>0</v>
      </c>
      <c r="DU51" s="1580">
        <v>0</v>
      </c>
      <c r="DV51" s="1580">
        <v>0</v>
      </c>
      <c r="DW51" s="1580">
        <v>0</v>
      </c>
      <c r="DX51" s="1580">
        <v>0</v>
      </c>
      <c r="DY51" s="1580">
        <v>0</v>
      </c>
      <c r="DZ51" s="1580">
        <v>0</v>
      </c>
      <c r="EA51" s="1580">
        <v>0</v>
      </c>
      <c r="EB51" s="1580">
        <v>0</v>
      </c>
      <c r="EC51" s="1580">
        <v>0</v>
      </c>
      <c r="ED51" s="1580">
        <v>0</v>
      </c>
      <c r="EE51" s="1580">
        <v>0</v>
      </c>
      <c r="EF51" s="1580">
        <v>0</v>
      </c>
      <c r="EG51" s="1580">
        <v>0</v>
      </c>
      <c r="EH51" s="1580">
        <v>0</v>
      </c>
      <c r="EI51" s="1580">
        <v>0</v>
      </c>
      <c r="EJ51" s="1580">
        <v>0</v>
      </c>
      <c r="EK51" s="1580">
        <v>0</v>
      </c>
      <c r="EL51" s="1580">
        <v>0</v>
      </c>
      <c r="EM51" s="1580">
        <v>0</v>
      </c>
    </row>
    <row r="52" spans="1:143" ht="16.5" customHeight="1" x14ac:dyDescent="0.3">
      <c r="A52" s="1581"/>
      <c r="B52" s="1581"/>
      <c r="C52" s="1582"/>
      <c r="D52" s="1582"/>
      <c r="E52" s="1582"/>
      <c r="F52" s="1582"/>
      <c r="G52" s="1582"/>
      <c r="H52" s="1582"/>
      <c r="I52" s="1582"/>
      <c r="J52" s="1582"/>
      <c r="K52" s="1582"/>
      <c r="L52" s="1582"/>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c r="AN52" s="1582"/>
      <c r="AO52" s="1574"/>
      <c r="AP52" s="1574"/>
      <c r="AQ52" s="1574"/>
      <c r="AR52" s="1574"/>
      <c r="AS52" s="1574"/>
      <c r="AT52" s="1574"/>
      <c r="AU52" s="1574"/>
      <c r="AV52" s="1574"/>
      <c r="AW52" s="1574"/>
      <c r="AX52" s="1574"/>
      <c r="AY52" s="1574"/>
      <c r="AZ52" s="1574"/>
      <c r="BA52" s="1574"/>
      <c r="BB52" s="1574"/>
      <c r="BC52" s="1574"/>
      <c r="BD52" s="1574"/>
      <c r="BE52" s="1574"/>
      <c r="BF52" s="1574"/>
      <c r="BG52" s="1574"/>
      <c r="BH52" s="1574"/>
      <c r="BI52" s="1574"/>
      <c r="BJ52" s="1574"/>
      <c r="BK52" s="1574"/>
      <c r="BL52" s="1574"/>
      <c r="BM52" s="1574"/>
      <c r="BN52" s="1574"/>
      <c r="BO52" s="1574"/>
      <c r="BP52" s="1574"/>
      <c r="BQ52" s="1574"/>
      <c r="BR52" s="1574"/>
      <c r="BS52" s="1574"/>
      <c r="BT52" s="1574"/>
      <c r="BU52" s="1583"/>
      <c r="BV52" s="1583"/>
      <c r="BW52" s="1583"/>
      <c r="BX52" s="1583"/>
      <c r="BY52" s="1583"/>
      <c r="BZ52" s="1583"/>
      <c r="CA52" s="1583"/>
      <c r="CB52" s="1583"/>
      <c r="CC52" s="1583"/>
      <c r="CD52" s="1583"/>
      <c r="CE52" s="1583"/>
      <c r="CF52" s="1583"/>
      <c r="CG52" s="1583"/>
      <c r="CH52" s="1583"/>
      <c r="CI52" s="1583"/>
      <c r="CJ52" s="1583"/>
      <c r="CK52" s="1583"/>
      <c r="CL52" s="1583"/>
      <c r="CM52" s="1575"/>
      <c r="CN52" s="1575"/>
      <c r="CO52" s="1575"/>
      <c r="CP52" s="1575"/>
      <c r="CQ52" s="1575"/>
      <c r="CR52" s="1575"/>
      <c r="CS52" s="1575"/>
      <c r="CT52" s="1575"/>
      <c r="CU52" s="1584"/>
      <c r="CV52" s="1584"/>
      <c r="CW52" s="1584"/>
      <c r="CX52" s="1584"/>
      <c r="CY52" s="1584"/>
      <c r="CZ52" s="1584"/>
      <c r="DA52" s="1584"/>
      <c r="DB52" s="1584"/>
      <c r="DC52" s="1584"/>
      <c r="DD52" s="1584"/>
      <c r="DE52" s="1584"/>
      <c r="DF52" s="1584"/>
      <c r="DG52" s="1584"/>
      <c r="DH52" s="1584"/>
      <c r="DI52" s="1584"/>
      <c r="DJ52" s="1584"/>
      <c r="DK52" s="1584"/>
      <c r="DL52" s="1584"/>
      <c r="DM52" s="1584"/>
      <c r="DN52" s="1584"/>
      <c r="DO52" s="1584"/>
      <c r="DP52" s="1584"/>
      <c r="DQ52" s="1584"/>
      <c r="DR52" s="1584"/>
      <c r="DS52" s="1584"/>
      <c r="DT52" s="1584"/>
      <c r="DU52" s="1584"/>
      <c r="DV52" s="1584"/>
      <c r="DW52" s="1584"/>
      <c r="DX52" s="1584"/>
      <c r="DY52" s="1584"/>
      <c r="DZ52" s="1584"/>
      <c r="EA52" s="1584"/>
      <c r="EB52" s="1584"/>
      <c r="EC52" s="1584"/>
      <c r="ED52" s="1584"/>
      <c r="EE52" s="1584"/>
      <c r="EF52" s="1584"/>
      <c r="EG52" s="1584"/>
      <c r="EH52" s="1584"/>
      <c r="EI52" s="1584"/>
      <c r="EJ52" s="1584"/>
      <c r="EK52" s="1584"/>
      <c r="EL52" s="1584"/>
      <c r="EM52" s="1584"/>
    </row>
    <row r="53" spans="1:143" ht="16.5" customHeight="1" x14ac:dyDescent="0.3">
      <c r="A53" s="1576" t="s">
        <v>1491</v>
      </c>
      <c r="B53" s="1576" t="s">
        <v>1466</v>
      </c>
      <c r="C53" s="1577">
        <v>0</v>
      </c>
      <c r="D53" s="1577">
        <v>0</v>
      </c>
      <c r="E53" s="1577">
        <v>0</v>
      </c>
      <c r="F53" s="1577">
        <v>0</v>
      </c>
      <c r="G53" s="1577">
        <v>0</v>
      </c>
      <c r="H53" s="1577">
        <v>0</v>
      </c>
      <c r="I53" s="1577">
        <v>0</v>
      </c>
      <c r="J53" s="1577">
        <v>0</v>
      </c>
      <c r="K53" s="1577">
        <v>0</v>
      </c>
      <c r="L53" s="1577">
        <v>0</v>
      </c>
      <c r="M53" s="1577">
        <v>0</v>
      </c>
      <c r="N53" s="1577">
        <v>0</v>
      </c>
      <c r="O53" s="1577">
        <v>0</v>
      </c>
      <c r="P53" s="1577">
        <v>0</v>
      </c>
      <c r="Q53" s="1577">
        <v>0</v>
      </c>
      <c r="R53" s="1577">
        <v>0</v>
      </c>
      <c r="S53" s="1577">
        <v>0</v>
      </c>
      <c r="T53" s="1577">
        <v>0</v>
      </c>
      <c r="U53" s="1577">
        <v>0</v>
      </c>
      <c r="V53" s="1577">
        <v>0</v>
      </c>
      <c r="W53" s="1577">
        <v>0</v>
      </c>
      <c r="X53" s="1577">
        <v>0</v>
      </c>
      <c r="Y53" s="1577">
        <v>0</v>
      </c>
      <c r="Z53" s="1577">
        <v>0</v>
      </c>
      <c r="AA53" s="1577">
        <v>0</v>
      </c>
      <c r="AB53" s="1577">
        <v>0</v>
      </c>
      <c r="AC53" s="1577">
        <v>0</v>
      </c>
      <c r="AD53" s="1577">
        <v>0</v>
      </c>
      <c r="AE53" s="1577">
        <v>0</v>
      </c>
      <c r="AF53" s="1577">
        <v>0</v>
      </c>
      <c r="AG53" s="1577">
        <v>0</v>
      </c>
      <c r="AH53" s="1577">
        <v>0</v>
      </c>
      <c r="AI53" s="1577">
        <v>0</v>
      </c>
      <c r="AJ53" s="1577">
        <v>0</v>
      </c>
      <c r="AK53" s="1577">
        <v>0</v>
      </c>
      <c r="AL53" s="1577">
        <v>0</v>
      </c>
      <c r="AM53" s="1577">
        <v>0</v>
      </c>
      <c r="AN53" s="1577">
        <v>0</v>
      </c>
      <c r="AO53" s="1577">
        <v>0</v>
      </c>
      <c r="AP53" s="1577">
        <v>0</v>
      </c>
      <c r="AQ53" s="1577">
        <v>0</v>
      </c>
      <c r="AR53" s="1577">
        <v>0</v>
      </c>
      <c r="AS53" s="1577">
        <v>0</v>
      </c>
      <c r="AT53" s="1577">
        <v>0</v>
      </c>
      <c r="AU53" s="1577">
        <v>0</v>
      </c>
      <c r="AV53" s="1577">
        <v>0</v>
      </c>
      <c r="AW53" s="1577">
        <v>0</v>
      </c>
      <c r="AX53" s="1577">
        <v>0</v>
      </c>
      <c r="AY53" s="1577">
        <v>0</v>
      </c>
      <c r="AZ53" s="1577">
        <v>0</v>
      </c>
      <c r="BA53" s="1577">
        <v>0</v>
      </c>
      <c r="BB53" s="1577">
        <v>0</v>
      </c>
      <c r="BC53" s="1577">
        <v>0</v>
      </c>
      <c r="BD53" s="1577">
        <v>0</v>
      </c>
      <c r="BE53" s="1577">
        <v>0</v>
      </c>
      <c r="BF53" s="1577">
        <v>0</v>
      </c>
      <c r="BG53" s="1577">
        <v>0</v>
      </c>
      <c r="BH53" s="1577">
        <v>0</v>
      </c>
      <c r="BI53" s="1577">
        <v>0</v>
      </c>
      <c r="BJ53" s="1577">
        <v>0</v>
      </c>
      <c r="BK53" s="1577">
        <v>0</v>
      </c>
      <c r="BL53" s="1577">
        <v>0</v>
      </c>
      <c r="BM53" s="1577">
        <v>0</v>
      </c>
      <c r="BN53" s="1577">
        <v>0</v>
      </c>
      <c r="BO53" s="1577">
        <v>0</v>
      </c>
      <c r="BP53" s="1577">
        <v>0</v>
      </c>
      <c r="BQ53" s="1577">
        <v>0</v>
      </c>
      <c r="BR53" s="1577">
        <v>0</v>
      </c>
      <c r="BS53" s="1577">
        <v>0</v>
      </c>
      <c r="BT53" s="1577">
        <v>0</v>
      </c>
      <c r="BU53" s="1578">
        <v>0</v>
      </c>
      <c r="BV53" s="1578">
        <v>0</v>
      </c>
      <c r="BW53" s="1578">
        <v>0</v>
      </c>
      <c r="BX53" s="1578">
        <v>0</v>
      </c>
      <c r="BY53" s="1578">
        <v>0</v>
      </c>
      <c r="BZ53" s="1578">
        <v>0</v>
      </c>
      <c r="CA53" s="1578">
        <v>0</v>
      </c>
      <c r="CB53" s="1578">
        <v>0</v>
      </c>
      <c r="CC53" s="1578">
        <v>0</v>
      </c>
      <c r="CD53" s="1578">
        <v>0</v>
      </c>
      <c r="CE53" s="1578">
        <v>0</v>
      </c>
      <c r="CF53" s="1578">
        <v>0</v>
      </c>
      <c r="CG53" s="1578">
        <v>0</v>
      </c>
      <c r="CH53" s="1578">
        <v>0</v>
      </c>
      <c r="CI53" s="1578">
        <v>0</v>
      </c>
      <c r="CJ53" s="1578">
        <v>0</v>
      </c>
      <c r="CK53" s="1578">
        <v>0</v>
      </c>
      <c r="CL53" s="1578">
        <v>0</v>
      </c>
      <c r="CM53" s="1579">
        <v>0</v>
      </c>
      <c r="CN53" s="1579">
        <v>0</v>
      </c>
      <c r="CO53" s="1579">
        <v>0</v>
      </c>
      <c r="CP53" s="1579">
        <v>0</v>
      </c>
      <c r="CQ53" s="1579">
        <v>0</v>
      </c>
      <c r="CR53" s="1579">
        <v>0</v>
      </c>
      <c r="CS53" s="1579">
        <v>0</v>
      </c>
      <c r="CT53" s="1579">
        <v>0</v>
      </c>
      <c r="CU53" s="1580">
        <v>0</v>
      </c>
      <c r="CV53" s="1580">
        <v>0</v>
      </c>
      <c r="CW53" s="1580">
        <v>0</v>
      </c>
      <c r="CX53" s="1580">
        <v>0</v>
      </c>
      <c r="CY53" s="1580">
        <v>0</v>
      </c>
      <c r="CZ53" s="1580">
        <v>0</v>
      </c>
      <c r="DA53" s="1580">
        <v>0</v>
      </c>
      <c r="DB53" s="1580">
        <v>0</v>
      </c>
      <c r="DC53" s="1580">
        <v>0</v>
      </c>
      <c r="DD53" s="1580">
        <v>0</v>
      </c>
      <c r="DE53" s="1580">
        <v>0</v>
      </c>
      <c r="DF53" s="1580">
        <v>0</v>
      </c>
      <c r="DG53" s="1580">
        <v>0</v>
      </c>
      <c r="DH53" s="1580">
        <v>0</v>
      </c>
      <c r="DI53" s="1580">
        <v>0</v>
      </c>
      <c r="DJ53" s="1580">
        <v>0</v>
      </c>
      <c r="DK53" s="1580">
        <v>0</v>
      </c>
      <c r="DL53" s="1580">
        <v>0</v>
      </c>
      <c r="DM53" s="1580">
        <v>0</v>
      </c>
      <c r="DN53" s="1580">
        <v>0</v>
      </c>
      <c r="DO53" s="1580">
        <v>0</v>
      </c>
      <c r="DP53" s="1580">
        <v>0</v>
      </c>
      <c r="DQ53" s="1580">
        <v>0</v>
      </c>
      <c r="DR53" s="1580">
        <v>0</v>
      </c>
      <c r="DS53" s="1580">
        <v>0</v>
      </c>
      <c r="DT53" s="1580">
        <v>0</v>
      </c>
      <c r="DU53" s="1580">
        <v>0</v>
      </c>
      <c r="DV53" s="1580">
        <v>0</v>
      </c>
      <c r="DW53" s="1580">
        <v>0</v>
      </c>
      <c r="DX53" s="1580">
        <v>0</v>
      </c>
      <c r="DY53" s="1580">
        <v>0</v>
      </c>
      <c r="DZ53" s="1580">
        <v>0</v>
      </c>
      <c r="EA53" s="1580">
        <v>0</v>
      </c>
      <c r="EB53" s="1580">
        <v>0</v>
      </c>
      <c r="EC53" s="1580">
        <v>0</v>
      </c>
      <c r="ED53" s="1580">
        <v>0</v>
      </c>
      <c r="EE53" s="1580">
        <v>0</v>
      </c>
      <c r="EF53" s="1580">
        <v>0</v>
      </c>
      <c r="EG53" s="1580">
        <v>0</v>
      </c>
      <c r="EH53" s="1580">
        <v>0</v>
      </c>
      <c r="EI53" s="1580">
        <v>0</v>
      </c>
      <c r="EJ53" s="1580">
        <v>0</v>
      </c>
      <c r="EK53" s="1580">
        <v>0</v>
      </c>
      <c r="EL53" s="1580">
        <v>0</v>
      </c>
      <c r="EM53" s="1580">
        <v>0</v>
      </c>
    </row>
    <row r="54" spans="1:143" ht="16.5" customHeight="1" x14ac:dyDescent="0.3">
      <c r="A54" s="1581"/>
      <c r="B54" s="1581"/>
      <c r="C54" s="1582"/>
      <c r="D54" s="1582"/>
      <c r="E54" s="1582"/>
      <c r="F54" s="1582"/>
      <c r="G54" s="1582"/>
      <c r="H54" s="1582"/>
      <c r="I54" s="1582"/>
      <c r="J54" s="1582"/>
      <c r="K54" s="1582"/>
      <c r="L54" s="1582"/>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c r="AN54" s="1582"/>
      <c r="AO54" s="1574"/>
      <c r="AP54" s="1574"/>
      <c r="AQ54" s="1574"/>
      <c r="AR54" s="1574"/>
      <c r="AS54" s="1574"/>
      <c r="AT54" s="1574"/>
      <c r="AU54" s="1574"/>
      <c r="AV54" s="1574"/>
      <c r="AW54" s="1574"/>
      <c r="AX54" s="1574"/>
      <c r="AY54" s="1574"/>
      <c r="AZ54" s="1574"/>
      <c r="BA54" s="1574"/>
      <c r="BB54" s="1574"/>
      <c r="BC54" s="1574"/>
      <c r="BD54" s="1574"/>
      <c r="BE54" s="1574"/>
      <c r="BF54" s="1574"/>
      <c r="BG54" s="1574"/>
      <c r="BH54" s="1574"/>
      <c r="BI54" s="1574"/>
      <c r="BJ54" s="1574"/>
      <c r="BK54" s="1574"/>
      <c r="BL54" s="1574"/>
      <c r="BM54" s="1574"/>
      <c r="BN54" s="1574"/>
      <c r="BO54" s="1574"/>
      <c r="BP54" s="1574"/>
      <c r="BQ54" s="1574"/>
      <c r="BR54" s="1574"/>
      <c r="BS54" s="1574"/>
      <c r="BT54" s="1574"/>
      <c r="BU54" s="1583"/>
      <c r="BV54" s="1583"/>
      <c r="BW54" s="1583"/>
      <c r="BX54" s="1583"/>
      <c r="BY54" s="1583"/>
      <c r="BZ54" s="1583"/>
      <c r="CA54" s="1583"/>
      <c r="CB54" s="1583"/>
      <c r="CC54" s="1583"/>
      <c r="CD54" s="1583"/>
      <c r="CE54" s="1583"/>
      <c r="CF54" s="1583"/>
      <c r="CG54" s="1583"/>
      <c r="CH54" s="1583"/>
      <c r="CI54" s="1583"/>
      <c r="CJ54" s="1583"/>
      <c r="CK54" s="1583"/>
      <c r="CL54" s="1583"/>
      <c r="CM54" s="1575"/>
      <c r="CN54" s="1575"/>
      <c r="CO54" s="1575"/>
      <c r="CP54" s="1575"/>
      <c r="CQ54" s="1575"/>
      <c r="CR54" s="1575"/>
      <c r="CS54" s="1575"/>
      <c r="CT54" s="1575"/>
      <c r="CU54" s="1584"/>
      <c r="CV54" s="1584"/>
      <c r="CW54" s="1584"/>
      <c r="CX54" s="1584"/>
      <c r="CY54" s="1584"/>
      <c r="CZ54" s="1584"/>
      <c r="DA54" s="1584"/>
      <c r="DB54" s="1584"/>
      <c r="DC54" s="1584"/>
      <c r="DD54" s="1584"/>
      <c r="DE54" s="1584"/>
      <c r="DF54" s="1584"/>
      <c r="DG54" s="1584"/>
      <c r="DH54" s="1584"/>
      <c r="DI54" s="1584"/>
      <c r="DJ54" s="1584"/>
      <c r="DK54" s="1584"/>
      <c r="DL54" s="1584"/>
      <c r="DM54" s="1584"/>
      <c r="DN54" s="1584"/>
      <c r="DO54" s="1584"/>
      <c r="DP54" s="1584"/>
      <c r="DQ54" s="1584"/>
      <c r="DR54" s="1584"/>
      <c r="DS54" s="1584"/>
      <c r="DT54" s="1584"/>
      <c r="DU54" s="1584"/>
      <c r="DV54" s="1584"/>
      <c r="DW54" s="1584"/>
      <c r="DX54" s="1584"/>
      <c r="DY54" s="1584"/>
      <c r="DZ54" s="1584"/>
      <c r="EA54" s="1584"/>
      <c r="EB54" s="1584"/>
      <c r="EC54" s="1584"/>
      <c r="ED54" s="1584"/>
      <c r="EE54" s="1584"/>
      <c r="EF54" s="1584"/>
      <c r="EG54" s="1584"/>
      <c r="EH54" s="1584"/>
      <c r="EI54" s="1584"/>
      <c r="EJ54" s="1584"/>
      <c r="EK54" s="1584"/>
      <c r="EL54" s="1584"/>
      <c r="EM54" s="1584"/>
    </row>
    <row r="55" spans="1:143" ht="16.5" customHeight="1" x14ac:dyDescent="0.3">
      <c r="A55" s="1576" t="s">
        <v>1492</v>
      </c>
      <c r="B55" s="1576" t="s">
        <v>1493</v>
      </c>
      <c r="C55" s="1577">
        <v>538.21283592999998</v>
      </c>
      <c r="D55" s="1577">
        <v>486.14490092999995</v>
      </c>
      <c r="E55" s="1577">
        <v>618.69126218000008</v>
      </c>
      <c r="F55" s="1577">
        <v>512.37668000999997</v>
      </c>
      <c r="G55" s="1577">
        <v>590.64657192999994</v>
      </c>
      <c r="H55" s="1577">
        <v>929.23720615000002</v>
      </c>
      <c r="I55" s="1577">
        <v>2338.0420034099998</v>
      </c>
      <c r="J55" s="1577">
        <v>927.75824321999994</v>
      </c>
      <c r="K55" s="1577">
        <v>1072.1266438399998</v>
      </c>
      <c r="L55" s="1577">
        <v>1049.9736225899999</v>
      </c>
      <c r="M55" s="1577">
        <v>921.2037224899999</v>
      </c>
      <c r="N55" s="1577">
        <v>975.29421922999995</v>
      </c>
      <c r="O55" s="1577">
        <v>1179.0680737399998</v>
      </c>
      <c r="P55" s="1577">
        <v>845.18880186000001</v>
      </c>
      <c r="Q55" s="1577">
        <v>867.82027834999997</v>
      </c>
      <c r="R55" s="1577">
        <v>1070.84335545</v>
      </c>
      <c r="S55" s="1577">
        <v>1155.9288818900002</v>
      </c>
      <c r="T55" s="1577">
        <v>1215.97244467</v>
      </c>
      <c r="U55" s="1577">
        <v>1354.25470415</v>
      </c>
      <c r="V55" s="1577">
        <v>1353.74939073</v>
      </c>
      <c r="W55" s="1577">
        <v>978.95630284999993</v>
      </c>
      <c r="X55" s="1577">
        <v>1123.9420090399999</v>
      </c>
      <c r="Y55" s="1577">
        <v>1187.4279252400001</v>
      </c>
      <c r="Z55" s="1577">
        <v>1138.04615612</v>
      </c>
      <c r="AA55" s="1577">
        <v>1126.1566596799998</v>
      </c>
      <c r="AB55" s="1577">
        <v>1034.2038716699999</v>
      </c>
      <c r="AC55" s="1577">
        <v>1047.56163956</v>
      </c>
      <c r="AD55" s="1577">
        <v>1100.7612842200001</v>
      </c>
      <c r="AE55" s="1577">
        <v>1237.1838996199999</v>
      </c>
      <c r="AF55" s="1577">
        <v>911.68682326999988</v>
      </c>
      <c r="AG55" s="1577">
        <v>1625.31888514</v>
      </c>
      <c r="AH55" s="1577">
        <v>1549.26650855</v>
      </c>
      <c r="AI55" s="1577">
        <v>1568.3670513499999</v>
      </c>
      <c r="AJ55" s="1577">
        <v>1263.2788130399999</v>
      </c>
      <c r="AK55" s="1577">
        <v>1250.9957634699999</v>
      </c>
      <c r="AL55" s="1577">
        <v>1312.9801299100004</v>
      </c>
      <c r="AM55" s="1577">
        <v>1373.2369780400002</v>
      </c>
      <c r="AN55" s="1577">
        <v>1294.51844523</v>
      </c>
      <c r="AO55" s="1577">
        <v>1309.22184118</v>
      </c>
      <c r="AP55" s="1577">
        <v>1381.3287188100001</v>
      </c>
      <c r="AQ55" s="1577">
        <v>1284.6913234800343</v>
      </c>
      <c r="AR55" s="1577">
        <v>1128.0638976000148</v>
      </c>
      <c r="AS55" s="1577">
        <v>1389.1377747299755</v>
      </c>
      <c r="AT55" s="1577">
        <v>1621.9914351249708</v>
      </c>
      <c r="AU55" s="1577">
        <v>1429.9281341417975</v>
      </c>
      <c r="AV55" s="1577">
        <v>1350.8092643812051</v>
      </c>
      <c r="AW55" s="1577">
        <v>1363.481055648788</v>
      </c>
      <c r="AX55" s="1577">
        <v>1481.0242033974096</v>
      </c>
      <c r="AY55" s="1577">
        <v>1369.1390704724565</v>
      </c>
      <c r="AZ55" s="1577">
        <v>1211.890613675366</v>
      </c>
      <c r="BA55" s="1577">
        <v>1287.3444427282561</v>
      </c>
      <c r="BB55" s="1577">
        <v>1167.436104729722</v>
      </c>
      <c r="BC55" s="1577">
        <v>1144.7062325860024</v>
      </c>
      <c r="BD55" s="1577">
        <v>1185.1920070913661</v>
      </c>
      <c r="BE55" s="1577">
        <v>1296.546781784871</v>
      </c>
      <c r="BF55" s="1577">
        <v>1254.3451458262853</v>
      </c>
      <c r="BG55" s="1577">
        <v>1264.0378001964027</v>
      </c>
      <c r="BH55" s="1577">
        <v>1616.3914386308027</v>
      </c>
      <c r="BI55" s="1577">
        <v>1627.2223627918927</v>
      </c>
      <c r="BJ55" s="1577">
        <v>1842.6271117917099</v>
      </c>
      <c r="BK55" s="1577">
        <v>1628.6121597820661</v>
      </c>
      <c r="BL55" s="1577">
        <v>1622.6072468596196</v>
      </c>
      <c r="BM55" s="1577">
        <v>1753.2287598542005</v>
      </c>
      <c r="BN55" s="1577">
        <v>1650.7368296397069</v>
      </c>
      <c r="BO55" s="1577">
        <v>1651.2165607760658</v>
      </c>
      <c r="BP55" s="1577">
        <v>1634.1071258180323</v>
      </c>
      <c r="BQ55" s="1577">
        <v>1607.1944808551614</v>
      </c>
      <c r="BR55" s="1577">
        <v>1683.5871585070154</v>
      </c>
      <c r="BS55" s="1577">
        <v>1737.6267725551986</v>
      </c>
      <c r="BT55" s="1577">
        <v>1787.4163761315695</v>
      </c>
      <c r="BU55" s="1578">
        <v>1726.2648159954565</v>
      </c>
      <c r="BV55" s="1578">
        <v>1696.2638843331699</v>
      </c>
      <c r="BW55" s="1578">
        <v>1654.1694700219739</v>
      </c>
      <c r="BX55" s="1578">
        <v>1645.8527529404216</v>
      </c>
      <c r="BY55" s="1578">
        <v>1734.638064467526</v>
      </c>
      <c r="BZ55" s="1578">
        <v>1658.682799772517</v>
      </c>
      <c r="CA55" s="1578">
        <v>1593.5124513526839</v>
      </c>
      <c r="CB55" s="1578">
        <v>1637.6252399420525</v>
      </c>
      <c r="CC55" s="1578">
        <v>1872.1568749508695</v>
      </c>
      <c r="CD55" s="1578">
        <v>1516.6241633027223</v>
      </c>
      <c r="CE55" s="1578">
        <v>1586.4102300464212</v>
      </c>
      <c r="CF55" s="1578">
        <v>2183.0596216864255</v>
      </c>
      <c r="CG55" s="1578">
        <v>2250.2051788465233</v>
      </c>
      <c r="CH55" s="1578">
        <v>2308.0768964665244</v>
      </c>
      <c r="CI55" s="1578">
        <v>1881.9393131364548</v>
      </c>
      <c r="CJ55" s="1578">
        <v>1911.0533564864943</v>
      </c>
      <c r="CK55" s="1578">
        <v>2037.3547660964705</v>
      </c>
      <c r="CL55" s="1578">
        <v>2139.0195345465113</v>
      </c>
      <c r="CM55" s="1579">
        <v>2148.7085172564502</v>
      </c>
      <c r="CN55" s="1579">
        <v>2830.0326603264839</v>
      </c>
      <c r="CO55" s="1579">
        <v>2845.1891382465219</v>
      </c>
      <c r="CP55" s="1579">
        <v>2712.7358011565466</v>
      </c>
      <c r="CQ55" s="1579">
        <v>2766.1765475265047</v>
      </c>
      <c r="CR55" s="1579">
        <v>2884.1899727164759</v>
      </c>
      <c r="CS55" s="1579">
        <v>2341.8427289465762</v>
      </c>
      <c r="CT55" s="1579">
        <v>2286.1076339160436</v>
      </c>
      <c r="CU55" s="1580">
        <v>2341.9953491364554</v>
      </c>
      <c r="CV55" s="1580">
        <v>1930.0376910963555</v>
      </c>
      <c r="CW55" s="1580">
        <v>1859.9959418120668</v>
      </c>
      <c r="CX55" s="1580">
        <v>1905.0163147011099</v>
      </c>
      <c r="CY55" s="1580">
        <v>1912.03888268941</v>
      </c>
      <c r="CZ55" s="1580">
        <v>1722.5373578516819</v>
      </c>
      <c r="DA55" s="1580">
        <v>1532.2508873923521</v>
      </c>
      <c r="DB55" s="1580">
        <v>1265.0870479198193</v>
      </c>
      <c r="DC55" s="1580">
        <v>1103.1639609812767</v>
      </c>
      <c r="DD55" s="1580">
        <v>1717.9416745223887</v>
      </c>
      <c r="DE55" s="1580">
        <v>1598.5313476312404</v>
      </c>
      <c r="DF55" s="1580">
        <v>1313.5426582514715</v>
      </c>
      <c r="DG55" s="1580">
        <v>891.60289957732687</v>
      </c>
      <c r="DH55" s="1580">
        <v>1252.0456227899999</v>
      </c>
      <c r="DI55" s="1580">
        <v>1056.2499061896556</v>
      </c>
      <c r="DJ55" s="1580">
        <v>899.67953126834391</v>
      </c>
      <c r="DK55" s="1580">
        <v>904.07432895990348</v>
      </c>
      <c r="DL55" s="1580">
        <v>612.19120356318092</v>
      </c>
      <c r="DM55" s="1580">
        <v>2640.4207892121403</v>
      </c>
      <c r="DN55" s="1580">
        <v>2578.2505624195401</v>
      </c>
      <c r="DO55" s="1580">
        <v>2473.3718218776462</v>
      </c>
      <c r="DP55" s="1580">
        <v>2408.0192686869336</v>
      </c>
      <c r="DQ55" s="1580">
        <v>2386.8891345600923</v>
      </c>
      <c r="DR55" s="1580">
        <v>2134.5995065035349</v>
      </c>
      <c r="DS55" s="1580">
        <v>1367.616504951804</v>
      </c>
      <c r="DT55" s="1580">
        <v>1173.0664875576329</v>
      </c>
      <c r="DU55" s="1580">
        <v>1623.2019536617893</v>
      </c>
      <c r="DV55" s="1580">
        <v>862.04535976816146</v>
      </c>
      <c r="DW55" s="1580">
        <v>635.51824941016127</v>
      </c>
      <c r="DX55" s="1580">
        <v>454.57915538021945</v>
      </c>
      <c r="DY55" s="1580">
        <v>3047.5280253620699</v>
      </c>
      <c r="DZ55" s="1580">
        <v>3032.207622197564</v>
      </c>
      <c r="EA55" s="1580">
        <v>7010.349267206343</v>
      </c>
      <c r="EB55" s="1580">
        <v>1234.5074823464502</v>
      </c>
      <c r="EC55" s="1580">
        <v>740.90879603649887</v>
      </c>
      <c r="ED55" s="1580">
        <v>1842.4301513489338</v>
      </c>
      <c r="EE55" s="1580">
        <v>1341.1716621715964</v>
      </c>
      <c r="EF55" s="1580">
        <v>1103.4634250198339</v>
      </c>
      <c r="EG55" s="1580">
        <v>1368.3607270971531</v>
      </c>
      <c r="EH55" s="1580">
        <v>617.19620753332504</v>
      </c>
      <c r="EI55" s="1580">
        <v>419.52602118588601</v>
      </c>
      <c r="EJ55" s="1580">
        <v>224.00052006215626</v>
      </c>
      <c r="EK55" s="1580">
        <v>2834.9588518736014</v>
      </c>
      <c r="EL55" s="1580">
        <v>2628.4679536464846</v>
      </c>
      <c r="EM55" s="1580">
        <v>2933.009351875306</v>
      </c>
    </row>
    <row r="56" spans="1:143" ht="16.5" customHeight="1" x14ac:dyDescent="0.3">
      <c r="A56" s="1581"/>
      <c r="B56" s="1581"/>
      <c r="C56" s="1582"/>
      <c r="D56" s="1582"/>
      <c r="E56" s="1582"/>
      <c r="F56" s="1582"/>
      <c r="G56" s="1582"/>
      <c r="H56" s="1582"/>
      <c r="I56" s="1582"/>
      <c r="J56" s="1582"/>
      <c r="K56" s="1582"/>
      <c r="L56" s="1582"/>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c r="AN56" s="1582"/>
      <c r="AO56" s="1574"/>
      <c r="AP56" s="1574"/>
      <c r="AQ56" s="1574"/>
      <c r="AR56" s="1574"/>
      <c r="AS56" s="1574"/>
      <c r="AT56" s="1574"/>
      <c r="AU56" s="1574"/>
      <c r="AV56" s="1574"/>
      <c r="AW56" s="1574"/>
      <c r="AX56" s="1574"/>
      <c r="AY56" s="1574"/>
      <c r="AZ56" s="1574"/>
      <c r="BA56" s="1574"/>
      <c r="BB56" s="1574"/>
      <c r="BC56" s="1574"/>
      <c r="BD56" s="1574"/>
      <c r="BE56" s="1574"/>
      <c r="BF56" s="1574"/>
      <c r="BG56" s="1574"/>
      <c r="BH56" s="1574"/>
      <c r="BI56" s="1574"/>
      <c r="BJ56" s="1574"/>
      <c r="BK56" s="1574"/>
      <c r="BL56" s="1574"/>
      <c r="BM56" s="1574"/>
      <c r="BN56" s="1574"/>
      <c r="BO56" s="1574"/>
      <c r="BP56" s="1574"/>
      <c r="BQ56" s="1574"/>
      <c r="BR56" s="1574"/>
      <c r="BS56" s="1574"/>
      <c r="BT56" s="1574"/>
      <c r="BU56" s="1583"/>
      <c r="BV56" s="1583"/>
      <c r="BW56" s="1583"/>
      <c r="BX56" s="1583"/>
      <c r="BY56" s="1583"/>
      <c r="BZ56" s="1583"/>
      <c r="CA56" s="1583"/>
      <c r="CB56" s="1583"/>
      <c r="CC56" s="1583"/>
      <c r="CD56" s="1583"/>
      <c r="CE56" s="1583"/>
      <c r="CF56" s="1583"/>
      <c r="CG56" s="1583"/>
      <c r="CH56" s="1583"/>
      <c r="CI56" s="1583"/>
      <c r="CJ56" s="1583"/>
      <c r="CK56" s="1583"/>
      <c r="CL56" s="1583"/>
      <c r="CM56" s="1575"/>
      <c r="CN56" s="1575"/>
      <c r="CO56" s="1575"/>
      <c r="CP56" s="1575"/>
      <c r="CQ56" s="1575"/>
      <c r="CR56" s="1575"/>
      <c r="CS56" s="1575"/>
      <c r="CT56" s="1575"/>
      <c r="CU56" s="1584"/>
      <c r="CV56" s="1584"/>
      <c r="CW56" s="1584"/>
      <c r="CX56" s="1584"/>
      <c r="CY56" s="1584"/>
      <c r="CZ56" s="1584"/>
      <c r="DA56" s="1584"/>
      <c r="DB56" s="1584"/>
      <c r="DC56" s="1584"/>
      <c r="DD56" s="1584"/>
      <c r="DE56" s="1584"/>
      <c r="DF56" s="1584"/>
      <c r="DG56" s="1584"/>
      <c r="DH56" s="1584"/>
      <c r="DI56" s="1584"/>
      <c r="DJ56" s="1584"/>
      <c r="DK56" s="1584"/>
      <c r="DL56" s="1584"/>
      <c r="DM56" s="1584"/>
      <c r="DN56" s="1584"/>
      <c r="DO56" s="1584"/>
      <c r="DP56" s="1584"/>
      <c r="DQ56" s="1584"/>
      <c r="DR56" s="1584"/>
      <c r="DS56" s="1584"/>
      <c r="DT56" s="1584"/>
      <c r="DU56" s="1584"/>
      <c r="DV56" s="1584"/>
      <c r="DW56" s="1584"/>
      <c r="DX56" s="1584"/>
      <c r="DY56" s="1584"/>
      <c r="DZ56" s="1584"/>
      <c r="EA56" s="1584"/>
      <c r="EB56" s="1584"/>
      <c r="EC56" s="1584"/>
      <c r="ED56" s="1584"/>
      <c r="EE56" s="1584"/>
      <c r="EF56" s="1584"/>
      <c r="EG56" s="1584"/>
      <c r="EH56" s="1584"/>
      <c r="EI56" s="1584"/>
      <c r="EJ56" s="1584"/>
      <c r="EK56" s="1584"/>
      <c r="EL56" s="1584"/>
      <c r="EM56" s="1584"/>
    </row>
    <row r="57" spans="1:143" ht="16.5" customHeight="1" x14ac:dyDescent="0.3">
      <c r="A57" s="1576" t="s">
        <v>1494</v>
      </c>
      <c r="B57" s="1576" t="s">
        <v>1462</v>
      </c>
      <c r="C57" s="1577">
        <v>19964.110167409999</v>
      </c>
      <c r="D57" s="1577">
        <v>20456.15655851</v>
      </c>
      <c r="E57" s="1577">
        <v>20656.54350453</v>
      </c>
      <c r="F57" s="1577">
        <v>20976.469956159999</v>
      </c>
      <c r="G57" s="1577">
        <v>23542.384742170001</v>
      </c>
      <c r="H57" s="1577">
        <v>20273.87106505</v>
      </c>
      <c r="I57" s="1577">
        <v>18508.569286829999</v>
      </c>
      <c r="J57" s="1577">
        <v>19472.344551769998</v>
      </c>
      <c r="K57" s="1577">
        <v>20495.222189169999</v>
      </c>
      <c r="L57" s="1577">
        <v>20301.791217229998</v>
      </c>
      <c r="M57" s="1577">
        <v>20191.020255150001</v>
      </c>
      <c r="N57" s="1577">
        <v>21361.044988709997</v>
      </c>
      <c r="O57" s="1577">
        <v>19413.827296809999</v>
      </c>
      <c r="P57" s="1577">
        <v>19582.327154340001</v>
      </c>
      <c r="Q57" s="1577">
        <v>18243.485036359998</v>
      </c>
      <c r="R57" s="1577">
        <v>17904.736877859999</v>
      </c>
      <c r="S57" s="1577">
        <v>18921.887750959999</v>
      </c>
      <c r="T57" s="1577">
        <v>20149.1601701</v>
      </c>
      <c r="U57" s="1577">
        <v>18753.241767789998</v>
      </c>
      <c r="V57" s="1577">
        <v>19617.36774234</v>
      </c>
      <c r="W57" s="1577">
        <v>19604.223607199998</v>
      </c>
      <c r="X57" s="1577">
        <v>21354.738473539997</v>
      </c>
      <c r="Y57" s="1577">
        <v>20283.88373102</v>
      </c>
      <c r="Z57" s="1577">
        <v>19542.970377909998</v>
      </c>
      <c r="AA57" s="1577">
        <v>21291.50351029</v>
      </c>
      <c r="AB57" s="1577">
        <v>21595.119234289999</v>
      </c>
      <c r="AC57" s="1577">
        <v>20783.147565799998</v>
      </c>
      <c r="AD57" s="1577">
        <v>21203.46923585</v>
      </c>
      <c r="AE57" s="1577">
        <v>19954.35588607</v>
      </c>
      <c r="AF57" s="1577">
        <v>23783.569044779997</v>
      </c>
      <c r="AG57" s="1577">
        <v>23780.145553330003</v>
      </c>
      <c r="AH57" s="1577">
        <v>23569.844059790001</v>
      </c>
      <c r="AI57" s="1577">
        <v>25164.681625080102</v>
      </c>
      <c r="AJ57" s="1577">
        <v>26025.415872760001</v>
      </c>
      <c r="AK57" s="1577">
        <v>25692.210255179998</v>
      </c>
      <c r="AL57" s="1577">
        <v>25383.877467489987</v>
      </c>
      <c r="AM57" s="1577">
        <v>25930.891317520014</v>
      </c>
      <c r="AN57" s="1577">
        <v>25189.279282339961</v>
      </c>
      <c r="AO57" s="1577">
        <v>25613.860504809993</v>
      </c>
      <c r="AP57" s="1577">
        <v>25224.743159949947</v>
      </c>
      <c r="AQ57" s="1577">
        <v>23948.197494770015</v>
      </c>
      <c r="AR57" s="1577">
        <v>21850.039449129999</v>
      </c>
      <c r="AS57" s="1577">
        <v>22254.871252340021</v>
      </c>
      <c r="AT57" s="1577">
        <v>21879.72865525998</v>
      </c>
      <c r="AU57" s="1577">
        <v>22545.301191179984</v>
      </c>
      <c r="AV57" s="1577">
        <v>22101.591468449988</v>
      </c>
      <c r="AW57" s="1577">
        <v>21365.243426009973</v>
      </c>
      <c r="AX57" s="1577">
        <v>20881.14524601998</v>
      </c>
      <c r="AY57" s="1577">
        <v>20472.976203240014</v>
      </c>
      <c r="AZ57" s="1577">
        <v>21487.784692900019</v>
      </c>
      <c r="BA57" s="1577">
        <v>21928.267963229922</v>
      </c>
      <c r="BB57" s="1577">
        <v>21797.014970980046</v>
      </c>
      <c r="BC57" s="1577">
        <v>22086.19730513003</v>
      </c>
      <c r="BD57" s="1577">
        <v>22650.277264699977</v>
      </c>
      <c r="BE57" s="1577">
        <v>21679.910396959978</v>
      </c>
      <c r="BF57" s="1577">
        <v>22462.728441649982</v>
      </c>
      <c r="BG57" s="1577">
        <v>20288.861448660031</v>
      </c>
      <c r="BH57" s="1577">
        <v>18978.052171999949</v>
      </c>
      <c r="BI57" s="1577">
        <v>18191.658810679994</v>
      </c>
      <c r="BJ57" s="1577">
        <v>17271.864959959996</v>
      </c>
      <c r="BK57" s="1577">
        <v>16252.714630709965</v>
      </c>
      <c r="BL57" s="1577">
        <v>18325.476515089984</v>
      </c>
      <c r="BM57" s="1577">
        <v>27006.25268139</v>
      </c>
      <c r="BN57" s="1577">
        <v>26101.492148820111</v>
      </c>
      <c r="BO57" s="1577">
        <v>24870.176161724856</v>
      </c>
      <c r="BP57" s="1577">
        <v>24471.645377400018</v>
      </c>
      <c r="BQ57" s="1577">
        <v>23760.59067086998</v>
      </c>
      <c r="BR57" s="1577">
        <v>23082.71069057002</v>
      </c>
      <c r="BS57" s="1577">
        <v>24280.758976100049</v>
      </c>
      <c r="BT57" s="1577">
        <v>25590.232428529933</v>
      </c>
      <c r="BU57" s="1578">
        <v>25098.625338600003</v>
      </c>
      <c r="BV57" s="1578">
        <v>24330.692173520045</v>
      </c>
      <c r="BW57" s="1578">
        <v>24688.323351009974</v>
      </c>
      <c r="BX57" s="1578">
        <v>25037.211866000027</v>
      </c>
      <c r="BY57" s="1578">
        <v>25089.035267669948</v>
      </c>
      <c r="BZ57" s="1578">
        <v>24090.776523889981</v>
      </c>
      <c r="CA57" s="1578">
        <v>24578.904463949977</v>
      </c>
      <c r="CB57" s="1578">
        <v>25995.394258479944</v>
      </c>
      <c r="CC57" s="1578">
        <v>25933.130423700044</v>
      </c>
      <c r="CD57" s="1578">
        <v>24933.187775389986</v>
      </c>
      <c r="CE57" s="1578">
        <v>25807.537072730051</v>
      </c>
      <c r="CF57" s="1578">
        <v>26103.819359800116</v>
      </c>
      <c r="CG57" s="1578">
        <v>24442.946636389959</v>
      </c>
      <c r="CH57" s="1578">
        <v>23689.873631919989</v>
      </c>
      <c r="CI57" s="1578">
        <v>23188.90674147004</v>
      </c>
      <c r="CJ57" s="1578">
        <v>23496.741578239998</v>
      </c>
      <c r="CK57" s="1578">
        <v>22597.495759479989</v>
      </c>
      <c r="CL57" s="1578">
        <v>22044.530639399971</v>
      </c>
      <c r="CM57" s="1579">
        <v>21561.821478250007</v>
      </c>
      <c r="CN57" s="1579">
        <v>19811.472098009999</v>
      </c>
      <c r="CO57" s="1579">
        <v>15924.198801319966</v>
      </c>
      <c r="CP57" s="1579">
        <v>13081.932868679964</v>
      </c>
      <c r="CQ57" s="1579">
        <v>18469.000551759982</v>
      </c>
      <c r="CR57" s="1579">
        <v>20435.040907790011</v>
      </c>
      <c r="CS57" s="1579">
        <v>17745.504284119903</v>
      </c>
      <c r="CT57" s="1579">
        <v>17770.187594280058</v>
      </c>
      <c r="CU57" s="1580">
        <v>13353.068122100005</v>
      </c>
      <c r="CV57" s="1580">
        <v>15538.917807289947</v>
      </c>
      <c r="CW57" s="1580">
        <v>18076.365482630034</v>
      </c>
      <c r="CX57" s="1580">
        <v>22476.450769049956</v>
      </c>
      <c r="CY57" s="1580">
        <v>21764.401940069976</v>
      </c>
      <c r="CZ57" s="1580">
        <v>19920.449408879998</v>
      </c>
      <c r="DA57" s="1580">
        <v>17132.549358880002</v>
      </c>
      <c r="DB57" s="1580">
        <v>17331.741958690058</v>
      </c>
      <c r="DC57" s="1580">
        <v>16655.315602609982</v>
      </c>
      <c r="DD57" s="1580">
        <v>17236.659394390081</v>
      </c>
      <c r="DE57" s="1580">
        <v>16047.574822380067</v>
      </c>
      <c r="DF57" s="1580">
        <v>16794.55439085004</v>
      </c>
      <c r="DG57" s="1580">
        <v>16187.812679669985</v>
      </c>
      <c r="DH57" s="1580">
        <v>17285.976926669988</v>
      </c>
      <c r="DI57" s="1580">
        <v>21126.782202980045</v>
      </c>
      <c r="DJ57" s="1580">
        <v>23277.807549940124</v>
      </c>
      <c r="DK57" s="1580">
        <v>26886.065392700013</v>
      </c>
      <c r="DL57" s="1580">
        <v>30796.05285072992</v>
      </c>
      <c r="DM57" s="1580">
        <v>32248.78907285001</v>
      </c>
      <c r="DN57" s="1580">
        <v>34263.150843110052</v>
      </c>
      <c r="DO57" s="1580">
        <v>36312.045858509955</v>
      </c>
      <c r="DP57" s="1580">
        <v>36818.002139040036</v>
      </c>
      <c r="DQ57" s="1580">
        <v>38480.682415569943</v>
      </c>
      <c r="DR57" s="1580">
        <v>22423.470864930048</v>
      </c>
      <c r="DS57" s="1580">
        <v>25347.25553749987</v>
      </c>
      <c r="DT57" s="1580">
        <v>29915.161736709953</v>
      </c>
      <c r="DU57" s="1580">
        <v>33266.74863743993</v>
      </c>
      <c r="DV57" s="1580">
        <v>43315.521985109976</v>
      </c>
      <c r="DW57" s="1580">
        <v>45358.747164090011</v>
      </c>
      <c r="DX57" s="1580">
        <v>48614.019775939989</v>
      </c>
      <c r="DY57" s="1580">
        <v>51944.345824869946</v>
      </c>
      <c r="DZ57" s="1580">
        <v>51706.888492540071</v>
      </c>
      <c r="EA57" s="1580">
        <v>51174.950152169957</v>
      </c>
      <c r="EB57" s="1580">
        <v>51147.822299679843</v>
      </c>
      <c r="EC57" s="1580">
        <v>53731.527280900147</v>
      </c>
      <c r="ED57" s="1580">
        <v>54840.327218580074</v>
      </c>
      <c r="EE57" s="1580">
        <v>54825.346195260252</v>
      </c>
      <c r="EF57" s="1580">
        <v>54663.651045490231</v>
      </c>
      <c r="EG57" s="1580">
        <v>56369.384690699953</v>
      </c>
      <c r="EH57" s="1580">
        <v>27134.189067319825</v>
      </c>
      <c r="EI57" s="1580">
        <v>31768.780279029783</v>
      </c>
      <c r="EJ57" s="1580">
        <v>40194.416965589997</v>
      </c>
      <c r="EK57" s="1580">
        <v>40183.213761679712</v>
      </c>
      <c r="EL57" s="1580">
        <v>39867.37100731003</v>
      </c>
      <c r="EM57" s="1580">
        <v>37284.54785757004</v>
      </c>
    </row>
    <row r="58" spans="1:143" ht="16.5" customHeight="1" x14ac:dyDescent="0.3">
      <c r="A58" s="1581"/>
      <c r="B58" s="1581"/>
      <c r="C58" s="1585"/>
      <c r="D58" s="1585"/>
      <c r="E58" s="1585"/>
      <c r="F58" s="1585"/>
      <c r="G58" s="1585"/>
      <c r="H58" s="1585"/>
      <c r="I58" s="1585"/>
      <c r="J58" s="1585"/>
      <c r="K58" s="1585"/>
      <c r="L58" s="1585"/>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c r="AN58" s="1585"/>
      <c r="AO58" s="1574"/>
      <c r="AP58" s="1574"/>
      <c r="AQ58" s="1574"/>
      <c r="AR58" s="1574"/>
      <c r="AS58" s="1574"/>
      <c r="AT58" s="1574"/>
      <c r="AU58" s="1574"/>
      <c r="AV58" s="1574"/>
      <c r="AW58" s="1574"/>
      <c r="AX58" s="1574"/>
      <c r="AY58" s="1574"/>
      <c r="AZ58" s="1574"/>
      <c r="BA58" s="1574"/>
      <c r="BB58" s="1574"/>
      <c r="BC58" s="1574"/>
      <c r="BD58" s="1574"/>
      <c r="BE58" s="1574"/>
      <c r="BF58" s="1574"/>
      <c r="BG58" s="1574"/>
      <c r="BH58" s="1574"/>
      <c r="BI58" s="1574"/>
      <c r="BJ58" s="1574"/>
      <c r="BK58" s="1574"/>
      <c r="BL58" s="1574"/>
      <c r="BM58" s="1574"/>
      <c r="BN58" s="1574"/>
      <c r="BO58" s="1574"/>
      <c r="BP58" s="1574"/>
      <c r="BQ58" s="1574"/>
      <c r="BR58" s="1574"/>
      <c r="BS58" s="1574"/>
      <c r="BT58" s="1574"/>
      <c r="BU58" s="1583"/>
      <c r="BV58" s="1583"/>
      <c r="BW58" s="1583"/>
      <c r="BX58" s="1583"/>
      <c r="BY58" s="1583"/>
      <c r="BZ58" s="1583"/>
      <c r="CA58" s="1583"/>
      <c r="CB58" s="1583"/>
      <c r="CC58" s="1583"/>
      <c r="CD58" s="1583"/>
      <c r="CE58" s="1583"/>
      <c r="CF58" s="1583"/>
      <c r="CG58" s="1583"/>
      <c r="CH58" s="1583"/>
      <c r="CI58" s="1583"/>
      <c r="CJ58" s="1583"/>
      <c r="CK58" s="1583"/>
      <c r="CL58" s="1583"/>
      <c r="CM58" s="1575"/>
      <c r="CN58" s="1575"/>
      <c r="CO58" s="1575"/>
      <c r="CP58" s="1575"/>
      <c r="CQ58" s="1575"/>
      <c r="CR58" s="1575"/>
      <c r="CS58" s="1575"/>
      <c r="CT58" s="1575"/>
      <c r="CU58" s="1584"/>
      <c r="CV58" s="1584"/>
      <c r="CW58" s="1584"/>
      <c r="CX58" s="1584"/>
      <c r="CY58" s="1584"/>
      <c r="CZ58" s="1584"/>
      <c r="DA58" s="1584"/>
      <c r="DB58" s="1584"/>
      <c r="DC58" s="1584"/>
      <c r="DD58" s="1584"/>
      <c r="DE58" s="1584"/>
      <c r="DF58" s="1584"/>
      <c r="DG58" s="1584"/>
      <c r="DH58" s="1584"/>
      <c r="DI58" s="1584"/>
      <c r="DJ58" s="1584"/>
      <c r="DK58" s="1584"/>
      <c r="DL58" s="1584"/>
      <c r="DM58" s="1584"/>
      <c r="DN58" s="1584"/>
      <c r="DO58" s="1584"/>
      <c r="DP58" s="1584"/>
      <c r="DQ58" s="1584"/>
      <c r="DR58" s="1584"/>
      <c r="DS58" s="1584"/>
      <c r="DT58" s="1584"/>
      <c r="DU58" s="1584"/>
      <c r="DV58" s="1584"/>
      <c r="DW58" s="1584"/>
      <c r="DX58" s="1584"/>
      <c r="DY58" s="1584"/>
      <c r="DZ58" s="1584"/>
      <c r="EA58" s="1584"/>
      <c r="EB58" s="1584"/>
      <c r="EC58" s="1584"/>
      <c r="ED58" s="1584"/>
      <c r="EE58" s="1584"/>
      <c r="EF58" s="1584"/>
      <c r="EG58" s="1584"/>
      <c r="EH58" s="1584"/>
      <c r="EI58" s="1584"/>
      <c r="EJ58" s="1584"/>
      <c r="EK58" s="1584"/>
      <c r="EL58" s="1584"/>
      <c r="EM58" s="1584"/>
    </row>
    <row r="59" spans="1:143" ht="16.5" customHeight="1" x14ac:dyDescent="0.3">
      <c r="A59" s="1576"/>
      <c r="B59" s="1576" t="s">
        <v>1434</v>
      </c>
      <c r="C59" s="1577">
        <v>69596.492978319991</v>
      </c>
      <c r="D59" s="1577">
        <v>70941.137481892089</v>
      </c>
      <c r="E59" s="1577">
        <v>70499.654408622795</v>
      </c>
      <c r="F59" s="1577">
        <v>71302.400435399992</v>
      </c>
      <c r="G59" s="1577">
        <v>74450.371189439247</v>
      </c>
      <c r="H59" s="1577">
        <v>73422.694705203787</v>
      </c>
      <c r="I59" s="1577">
        <v>73741.023017996515</v>
      </c>
      <c r="J59" s="1577">
        <v>74913.405949937558</v>
      </c>
      <c r="K59" s="1577">
        <v>78694.334379371867</v>
      </c>
      <c r="L59" s="1577">
        <v>79392.890201197049</v>
      </c>
      <c r="M59" s="1577">
        <v>82982.38913011353</v>
      </c>
      <c r="N59" s="1577">
        <v>86612.239956321166</v>
      </c>
      <c r="O59" s="1577">
        <v>83585.412843679136</v>
      </c>
      <c r="P59" s="1577">
        <v>83414.251738604406</v>
      </c>
      <c r="Q59" s="1577">
        <v>84435.871824729984</v>
      </c>
      <c r="R59" s="1577">
        <v>84082.643758713326</v>
      </c>
      <c r="S59" s="1577">
        <v>85853.7490461774</v>
      </c>
      <c r="T59" s="1577">
        <v>88592.546954006102</v>
      </c>
      <c r="U59" s="1577">
        <v>88882.225156140514</v>
      </c>
      <c r="V59" s="1577">
        <v>89112.098273285083</v>
      </c>
      <c r="W59" s="1577">
        <v>87868.85674328811</v>
      </c>
      <c r="X59" s="1577">
        <v>91091.426085718325</v>
      </c>
      <c r="Y59" s="1577">
        <v>89540.306184057728</v>
      </c>
      <c r="Z59" s="1577">
        <v>92681.040481569406</v>
      </c>
      <c r="AA59" s="1577">
        <v>93057.427462320033</v>
      </c>
      <c r="AB59" s="1577">
        <v>93216.006621315551</v>
      </c>
      <c r="AC59" s="1577">
        <v>92395.195668494649</v>
      </c>
      <c r="AD59" s="1577">
        <v>92343.333515853825</v>
      </c>
      <c r="AE59" s="1577">
        <v>90504.874658527566</v>
      </c>
      <c r="AF59" s="1577">
        <v>97002.375047003166</v>
      </c>
      <c r="AG59" s="1577">
        <v>98020.36266122805</v>
      </c>
      <c r="AH59" s="1577">
        <v>97950.904823900244</v>
      </c>
      <c r="AI59" s="1577">
        <v>98887.514704928049</v>
      </c>
      <c r="AJ59" s="1577">
        <v>98497.729015718214</v>
      </c>
      <c r="AK59" s="1577">
        <v>99356.306201215775</v>
      </c>
      <c r="AL59" s="1577">
        <v>100930.55116470347</v>
      </c>
      <c r="AM59" s="1577">
        <v>104790.8711862858</v>
      </c>
      <c r="AN59" s="1577">
        <v>104458.18777059334</v>
      </c>
      <c r="AO59" s="1577">
        <v>108086.37032072496</v>
      </c>
      <c r="AP59" s="1577">
        <v>107405.78630819431</v>
      </c>
      <c r="AQ59" s="1577">
        <v>114390.36744273815</v>
      </c>
      <c r="AR59" s="1577">
        <v>113988.66618276245</v>
      </c>
      <c r="AS59" s="1577">
        <v>111194.3348185853</v>
      </c>
      <c r="AT59" s="1577">
        <v>110092.93683619938</v>
      </c>
      <c r="AU59" s="1577">
        <v>112471.1827692574</v>
      </c>
      <c r="AV59" s="1577">
        <v>111686.14588464067</v>
      </c>
      <c r="AW59" s="1577">
        <v>111021.07279987191</v>
      </c>
      <c r="AX59" s="1577">
        <v>115230.05499443377</v>
      </c>
      <c r="AY59" s="1577">
        <v>115477.48536903718</v>
      </c>
      <c r="AZ59" s="1577">
        <v>120988.83522910152</v>
      </c>
      <c r="BA59" s="1577">
        <v>122871.29449204239</v>
      </c>
      <c r="BB59" s="1577">
        <v>127088.77066029809</v>
      </c>
      <c r="BC59" s="1577">
        <v>128069.4762808027</v>
      </c>
      <c r="BD59" s="1577">
        <v>130583.81207642556</v>
      </c>
      <c r="BE59" s="1577">
        <v>131173.15071691383</v>
      </c>
      <c r="BF59" s="1577">
        <v>133456.09197498212</v>
      </c>
      <c r="BG59" s="1577">
        <v>130765.6793397868</v>
      </c>
      <c r="BH59" s="1577">
        <v>129055.71459652908</v>
      </c>
      <c r="BI59" s="1577">
        <v>126942.81240977174</v>
      </c>
      <c r="BJ59" s="1577">
        <v>131563.49427910321</v>
      </c>
      <c r="BK59" s="1577">
        <v>128415.42706414525</v>
      </c>
      <c r="BL59" s="1577">
        <v>134436.63312649104</v>
      </c>
      <c r="BM59" s="1577">
        <v>147415.07719755106</v>
      </c>
      <c r="BN59" s="1577">
        <v>146159.68355201508</v>
      </c>
      <c r="BO59" s="1577">
        <v>146084.06147709003</v>
      </c>
      <c r="BP59" s="1577">
        <v>149685.82964859999</v>
      </c>
      <c r="BQ59" s="1577">
        <v>152617.94579201998</v>
      </c>
      <c r="BR59" s="1577">
        <v>152435.10079409002</v>
      </c>
      <c r="BS59" s="1577">
        <v>154676.54865548</v>
      </c>
      <c r="BT59" s="1577">
        <v>158429.68953137996</v>
      </c>
      <c r="BU59" s="1578">
        <v>160069.02174412005</v>
      </c>
      <c r="BV59" s="1578">
        <v>161362.55657941001</v>
      </c>
      <c r="BW59" s="1578">
        <v>161629.17440413</v>
      </c>
      <c r="BX59" s="1578">
        <v>164349.35004958996</v>
      </c>
      <c r="BY59" s="1578">
        <v>165416.05700292002</v>
      </c>
      <c r="BZ59" s="1578">
        <v>164662.21708085999</v>
      </c>
      <c r="CA59" s="1578">
        <v>167951.32043450995</v>
      </c>
      <c r="CB59" s="1578">
        <v>174872.48942699001</v>
      </c>
      <c r="CC59" s="1578">
        <v>175421.29849750001</v>
      </c>
      <c r="CD59" s="1578">
        <v>174452.08759260995</v>
      </c>
      <c r="CE59" s="1578">
        <v>177108.37673410997</v>
      </c>
      <c r="CF59" s="1578">
        <v>178785.45480361005</v>
      </c>
      <c r="CG59" s="1578">
        <v>181295.97438636</v>
      </c>
      <c r="CH59" s="1578">
        <v>185234.34054785004</v>
      </c>
      <c r="CI59" s="1578">
        <v>181843.60436808999</v>
      </c>
      <c r="CJ59" s="1578">
        <v>182389.03224828001</v>
      </c>
      <c r="CK59" s="1578">
        <v>183206.87444175</v>
      </c>
      <c r="CL59" s="1578">
        <v>186722.54971691</v>
      </c>
      <c r="CM59" s="1579">
        <v>186053.17597899996</v>
      </c>
      <c r="CN59" s="1579">
        <v>187908.69362753001</v>
      </c>
      <c r="CO59" s="1579">
        <v>183668.11129455001</v>
      </c>
      <c r="CP59" s="1579">
        <v>183313.14445789001</v>
      </c>
      <c r="CQ59" s="1579">
        <v>192610.77432565999</v>
      </c>
      <c r="CR59" s="1579">
        <v>195973.24121254997</v>
      </c>
      <c r="CS59" s="1579">
        <v>198971.14215291999</v>
      </c>
      <c r="CT59" s="1579">
        <v>207653.2763874396</v>
      </c>
      <c r="CU59" s="1580">
        <v>204499.08389621993</v>
      </c>
      <c r="CV59" s="1580">
        <v>210754.6665969801</v>
      </c>
      <c r="CW59" s="1580">
        <v>214723.08751193993</v>
      </c>
      <c r="CX59" s="1580">
        <v>221940.01058586998</v>
      </c>
      <c r="CY59" s="1580">
        <v>229327.95755876999</v>
      </c>
      <c r="CZ59" s="1580">
        <v>237591.15970955996</v>
      </c>
      <c r="DA59" s="1580">
        <v>229257.85809920996</v>
      </c>
      <c r="DB59" s="1580">
        <v>233361.93871635484</v>
      </c>
      <c r="DC59" s="1580">
        <v>226356.64214427999</v>
      </c>
      <c r="DD59" s="1580">
        <v>224900.90402548003</v>
      </c>
      <c r="DE59" s="1580">
        <v>222116.63754560993</v>
      </c>
      <c r="DF59" s="1580">
        <v>224314.53188190999</v>
      </c>
      <c r="DG59" s="1580">
        <v>226175.33672197003</v>
      </c>
      <c r="DH59" s="1580">
        <v>227249.11355501023</v>
      </c>
      <c r="DI59" s="1580">
        <v>233932.51732181996</v>
      </c>
      <c r="DJ59" s="1580">
        <v>236574.99271028998</v>
      </c>
      <c r="DK59" s="1580">
        <v>247887.62922757003</v>
      </c>
      <c r="DL59" s="1580">
        <v>260005.77526694004</v>
      </c>
      <c r="DM59" s="1580">
        <v>265909.80497572001</v>
      </c>
      <c r="DN59" s="1580">
        <v>266458.11617937998</v>
      </c>
      <c r="DO59" s="1580">
        <v>269687.33985771006</v>
      </c>
      <c r="DP59" s="1580">
        <v>270333.30208668002</v>
      </c>
      <c r="DQ59" s="1580">
        <v>275703.91501952958</v>
      </c>
      <c r="DR59" s="1580">
        <v>275938.08768676</v>
      </c>
      <c r="DS59" s="1580">
        <v>285593.39157807006</v>
      </c>
      <c r="DT59" s="1580">
        <v>280698.14165284997</v>
      </c>
      <c r="DU59" s="1580">
        <v>283721.46444056992</v>
      </c>
      <c r="DV59" s="1580">
        <v>302626.33420869993</v>
      </c>
      <c r="DW59" s="1580">
        <v>297923.36164863274</v>
      </c>
      <c r="DX59" s="1580">
        <v>322540.83795550355</v>
      </c>
      <c r="DY59" s="1580">
        <v>340076.22582934995</v>
      </c>
      <c r="DZ59" s="1580">
        <v>363505.06539300992</v>
      </c>
      <c r="EA59" s="1580">
        <v>381162.95334598992</v>
      </c>
      <c r="EB59" s="1580">
        <v>405336.86034841009</v>
      </c>
      <c r="EC59" s="1580">
        <v>404706.26486895001</v>
      </c>
      <c r="ED59" s="1580">
        <v>407009.19919003005</v>
      </c>
      <c r="EE59" s="1580">
        <v>427496.24914150994</v>
      </c>
      <c r="EF59" s="1580">
        <v>412751.50048619986</v>
      </c>
      <c r="EG59" s="1580">
        <v>414996.05421080999</v>
      </c>
      <c r="EH59" s="1580">
        <v>434544.36851303995</v>
      </c>
      <c r="EI59" s="1580">
        <v>441668.59650271019</v>
      </c>
      <c r="EJ59" s="1580">
        <v>446893.58303803991</v>
      </c>
      <c r="EK59" s="1580">
        <v>452698.3212731799</v>
      </c>
      <c r="EL59" s="1580">
        <v>461744.19383817987</v>
      </c>
      <c r="EM59" s="1580">
        <v>473387.34201010992</v>
      </c>
    </row>
    <row r="60" spans="1:143" ht="16.5" customHeight="1" thickBot="1" x14ac:dyDescent="0.35">
      <c r="A60" s="1598"/>
      <c r="B60" s="1598"/>
      <c r="C60" s="1599"/>
      <c r="D60" s="1599"/>
      <c r="E60" s="1599"/>
      <c r="F60" s="1599"/>
      <c r="G60" s="1599"/>
      <c r="H60" s="1599"/>
      <c r="I60" s="1599"/>
      <c r="J60" s="1599"/>
      <c r="K60" s="1599"/>
      <c r="L60" s="1599"/>
      <c r="M60" s="1599"/>
      <c r="N60" s="1599"/>
      <c r="O60" s="1599"/>
      <c r="P60" s="1599"/>
      <c r="Q60" s="1599"/>
      <c r="R60" s="1599"/>
      <c r="S60" s="1599"/>
      <c r="T60" s="1599"/>
      <c r="U60" s="1599"/>
      <c r="V60" s="1599"/>
      <c r="W60" s="1599"/>
      <c r="X60" s="1599"/>
      <c r="Y60" s="1599"/>
      <c r="Z60" s="1599"/>
      <c r="AA60" s="1599"/>
      <c r="AB60" s="1599"/>
      <c r="AC60" s="1599"/>
      <c r="AD60" s="1599"/>
      <c r="AE60" s="1599"/>
      <c r="AF60" s="1599"/>
      <c r="AG60" s="1599"/>
      <c r="AH60" s="1599"/>
      <c r="AI60" s="1599"/>
      <c r="AJ60" s="1599"/>
      <c r="AK60" s="1599"/>
      <c r="AL60" s="1599"/>
      <c r="AM60" s="1599"/>
      <c r="AN60" s="1599"/>
      <c r="AO60" s="1599"/>
      <c r="AP60" s="1599"/>
      <c r="AQ60" s="1599"/>
      <c r="AR60" s="1599"/>
      <c r="AS60" s="1599"/>
      <c r="AT60" s="1599"/>
      <c r="AU60" s="1599"/>
      <c r="AV60" s="1599"/>
      <c r="AW60" s="1599"/>
      <c r="AX60" s="1599"/>
      <c r="AY60" s="1599"/>
      <c r="AZ60" s="1599"/>
      <c r="BA60" s="1599"/>
      <c r="BB60" s="1599"/>
      <c r="BC60" s="1599"/>
      <c r="BD60" s="1599"/>
      <c r="BE60" s="1599"/>
      <c r="BF60" s="1599"/>
      <c r="BG60" s="1599"/>
      <c r="BH60" s="1599"/>
      <c r="BI60" s="1599"/>
      <c r="BJ60" s="1599"/>
      <c r="BK60" s="1599"/>
      <c r="BL60" s="1599"/>
      <c r="BM60" s="1599"/>
      <c r="BN60" s="1599"/>
      <c r="BO60" s="1599"/>
      <c r="BP60" s="1599"/>
      <c r="BQ60" s="1599"/>
      <c r="BR60" s="1599"/>
      <c r="BS60" s="1599"/>
      <c r="BT60" s="1599"/>
      <c r="BU60" s="1599"/>
      <c r="BV60" s="1599"/>
      <c r="BW60" s="1599"/>
      <c r="BX60" s="1599"/>
      <c r="BY60" s="1599"/>
      <c r="BZ60" s="1599"/>
      <c r="CA60" s="1599"/>
      <c r="CB60" s="1599"/>
      <c r="CC60" s="1599"/>
      <c r="CD60" s="1599"/>
      <c r="CE60" s="1599"/>
      <c r="CF60" s="1599"/>
      <c r="CG60" s="1599"/>
      <c r="CH60" s="1599"/>
      <c r="CI60" s="1599"/>
      <c r="CJ60" s="1599"/>
      <c r="CK60" s="1599"/>
      <c r="CL60" s="1599"/>
      <c r="CM60" s="1599"/>
      <c r="CN60" s="1599"/>
      <c r="CO60" s="1599"/>
      <c r="CP60" s="1599"/>
      <c r="CQ60" s="1599"/>
      <c r="CR60" s="1599"/>
      <c r="CS60" s="1599"/>
      <c r="CT60" s="1599"/>
      <c r="CU60" s="1599"/>
      <c r="CV60" s="1599"/>
      <c r="CW60" s="1599"/>
      <c r="CX60" s="1599"/>
      <c r="CY60" s="1600"/>
      <c r="CZ60" s="1600"/>
      <c r="DA60" s="1600"/>
      <c r="DB60" s="1600"/>
      <c r="DC60" s="1600"/>
      <c r="DD60" s="1600"/>
      <c r="DE60" s="1600"/>
      <c r="DF60" s="1600"/>
      <c r="DG60" s="1600"/>
      <c r="DH60" s="1600"/>
      <c r="DI60" s="1600"/>
      <c r="DJ60" s="1600"/>
      <c r="DK60" s="1600"/>
      <c r="DL60" s="1600"/>
      <c r="DM60" s="1600"/>
      <c r="DN60" s="1600"/>
      <c r="DO60" s="1600"/>
      <c r="DP60" s="1600"/>
      <c r="DQ60" s="1600"/>
      <c r="DR60" s="1600"/>
      <c r="DS60" s="1600"/>
      <c r="DT60" s="1600"/>
      <c r="DU60" s="1600"/>
      <c r="DV60" s="1600"/>
      <c r="DW60" s="1600"/>
      <c r="DX60" s="1600"/>
      <c r="DY60" s="1600"/>
      <c r="DZ60" s="1600"/>
      <c r="EA60" s="1600"/>
      <c r="EB60" s="1600"/>
      <c r="EC60" s="1600"/>
      <c r="ED60" s="1600"/>
      <c r="EE60" s="1600"/>
      <c r="EF60" s="1600"/>
      <c r="EG60" s="1600"/>
      <c r="EH60" s="1600"/>
      <c r="EI60" s="1600"/>
      <c r="EJ60" s="1600"/>
      <c r="EK60" s="1600"/>
      <c r="EL60" s="1600"/>
      <c r="EM60" s="1600"/>
    </row>
    <row r="61" spans="1:143" s="1565" customFormat="1" ht="15.75" customHeight="1" thickTop="1" x14ac:dyDescent="0.3">
      <c r="A61" s="1601" t="s">
        <v>1495</v>
      </c>
      <c r="B61" s="1601"/>
      <c r="C61" s="1601"/>
      <c r="D61" s="1601"/>
      <c r="E61" s="1601"/>
      <c r="F61" s="1601"/>
      <c r="G61" s="1601"/>
      <c r="H61" s="1601"/>
      <c r="I61" s="1601"/>
      <c r="J61" s="1601"/>
      <c r="K61" s="1601"/>
      <c r="L61" s="1601"/>
      <c r="M61" s="1601"/>
      <c r="N61" s="1601"/>
      <c r="O61" s="1601"/>
      <c r="P61" s="1601"/>
      <c r="Q61" s="1601"/>
      <c r="R61" s="1601"/>
      <c r="S61" s="1601"/>
      <c r="T61" s="1601"/>
      <c r="U61" s="1601"/>
      <c r="V61" s="1601"/>
      <c r="W61" s="1601"/>
      <c r="X61" s="1601"/>
      <c r="Y61" s="1601"/>
      <c r="Z61" s="1601"/>
      <c r="AA61" s="1601"/>
      <c r="AB61" s="1601"/>
      <c r="AC61" s="1601"/>
      <c r="AD61" s="1601"/>
      <c r="AE61" s="1601"/>
      <c r="AF61" s="1601"/>
      <c r="AG61" s="1601"/>
      <c r="AH61" s="1601"/>
      <c r="AI61" s="1601"/>
      <c r="AJ61" s="1601"/>
      <c r="AK61" s="1601"/>
      <c r="AL61" s="1601"/>
      <c r="AM61" s="1601"/>
      <c r="AN61" s="1601"/>
      <c r="AO61" s="1601"/>
      <c r="AP61" s="1601"/>
      <c r="AQ61" s="1601"/>
      <c r="AR61" s="1601"/>
      <c r="AS61" s="1601"/>
      <c r="AT61" s="1601"/>
      <c r="AU61" s="1601"/>
      <c r="AV61" s="1601"/>
      <c r="AW61" s="1601"/>
      <c r="AX61" s="1601"/>
      <c r="AY61" s="1601"/>
      <c r="AZ61" s="1601"/>
      <c r="BA61" s="1601"/>
      <c r="BB61" s="1601"/>
      <c r="BC61" s="1601"/>
      <c r="BD61" s="1601"/>
      <c r="BE61" s="1601"/>
      <c r="BF61" s="1601"/>
      <c r="BG61" s="1601"/>
      <c r="BH61" s="1601"/>
      <c r="BI61" s="1601"/>
      <c r="BJ61" s="1601"/>
      <c r="BK61" s="1601"/>
      <c r="BL61" s="1601"/>
      <c r="BM61" s="1601"/>
      <c r="BN61" s="1601"/>
      <c r="BO61" s="1601"/>
      <c r="BP61" s="1601"/>
      <c r="BQ61" s="1601"/>
      <c r="BR61" s="1601"/>
      <c r="BS61" s="1601"/>
      <c r="BT61" s="1601"/>
      <c r="BU61" s="1601"/>
      <c r="BV61" s="1601"/>
      <c r="BW61" s="1601"/>
      <c r="BX61" s="1601"/>
      <c r="BY61" s="1601"/>
      <c r="BZ61" s="1601"/>
      <c r="CA61" s="1601"/>
      <c r="CB61" s="1601"/>
      <c r="CC61" s="1601"/>
      <c r="CD61" s="1601"/>
      <c r="CE61" s="1601"/>
      <c r="CF61" s="1601"/>
      <c r="CG61" s="1601"/>
      <c r="CH61" s="1601"/>
      <c r="CI61" s="1601"/>
      <c r="CJ61" s="1601"/>
      <c r="CK61" s="1601"/>
      <c r="CL61" s="1601"/>
      <c r="CM61" s="1601"/>
      <c r="CN61" s="1601"/>
      <c r="CO61" s="1601"/>
      <c r="CP61" s="1601"/>
      <c r="CQ61" s="1601"/>
      <c r="CR61" s="1601"/>
      <c r="CS61" s="1601"/>
      <c r="CT61" s="1601"/>
      <c r="CU61" s="1601"/>
      <c r="CV61" s="1601"/>
      <c r="CW61" s="1601"/>
      <c r="CX61" s="1601"/>
      <c r="CY61" s="1601"/>
      <c r="CZ61" s="1601"/>
      <c r="DA61" s="1601"/>
      <c r="DB61" s="1601"/>
      <c r="DC61" s="1601"/>
      <c r="DD61" s="1601"/>
      <c r="DE61" s="1601"/>
      <c r="DF61" s="1601"/>
      <c r="DG61" s="1601"/>
      <c r="DH61" s="1601"/>
      <c r="DI61" s="1601"/>
      <c r="DJ61" s="1601"/>
      <c r="DK61" s="1601"/>
      <c r="DL61" s="1601"/>
      <c r="DM61" s="1601"/>
      <c r="DN61" s="1601"/>
      <c r="DO61" s="1601"/>
      <c r="DP61" s="1601"/>
      <c r="DQ61" s="1601"/>
      <c r="DR61" s="1601"/>
      <c r="DS61" s="1601"/>
      <c r="DT61" s="1601"/>
      <c r="DU61" s="1601"/>
      <c r="DV61" s="1601"/>
      <c r="DW61" s="1601"/>
      <c r="DX61" s="1601"/>
      <c r="DY61" s="1601"/>
      <c r="DZ61" s="1601"/>
      <c r="EA61" s="1601"/>
      <c r="EB61" s="1601"/>
      <c r="EC61" s="1601"/>
      <c r="ED61" s="1601"/>
      <c r="EE61" s="1601"/>
      <c r="EF61" s="1601"/>
      <c r="EG61" s="1601"/>
      <c r="EH61" s="1601"/>
      <c r="EI61" s="1601"/>
      <c r="EJ61" s="1601"/>
      <c r="EK61" s="1601"/>
      <c r="EL61" s="1601"/>
      <c r="EM61" s="1601"/>
    </row>
    <row r="62" spans="1:143" s="1565" customFormat="1" ht="15.75" customHeight="1" x14ac:dyDescent="0.3">
      <c r="A62" s="1602" t="s">
        <v>1496</v>
      </c>
      <c r="B62" s="1601"/>
      <c r="C62" s="1601"/>
      <c r="D62" s="1601"/>
      <c r="E62" s="1601"/>
      <c r="F62" s="1601"/>
      <c r="G62" s="1601"/>
      <c r="H62" s="1601"/>
      <c r="I62" s="1601"/>
      <c r="J62" s="1601"/>
      <c r="K62" s="1601"/>
      <c r="L62" s="1601"/>
      <c r="M62" s="1601"/>
      <c r="N62" s="1601"/>
      <c r="O62" s="1601"/>
      <c r="P62" s="1601"/>
      <c r="Q62" s="1601"/>
      <c r="R62" s="1601"/>
      <c r="S62" s="1601"/>
      <c r="T62" s="1601"/>
      <c r="U62" s="1601"/>
      <c r="V62" s="1601"/>
      <c r="W62" s="1601"/>
      <c r="X62" s="1601"/>
      <c r="Y62" s="1601"/>
      <c r="Z62" s="1601"/>
      <c r="AA62" s="1601"/>
      <c r="AB62" s="1601"/>
      <c r="AC62" s="1601"/>
      <c r="AD62" s="1601"/>
      <c r="AE62" s="1601"/>
      <c r="AF62" s="1601"/>
      <c r="AG62" s="1601"/>
      <c r="AH62" s="1601"/>
      <c r="AI62" s="1601"/>
      <c r="AJ62" s="1601"/>
      <c r="AK62" s="1601"/>
      <c r="AL62" s="1601"/>
      <c r="AM62" s="1601"/>
      <c r="AN62" s="1601"/>
      <c r="AO62" s="1601"/>
      <c r="AP62" s="1601"/>
      <c r="AQ62" s="1601"/>
      <c r="AR62" s="1601"/>
      <c r="AS62" s="1601"/>
      <c r="AT62" s="1601"/>
      <c r="AU62" s="1601"/>
      <c r="AV62" s="1601"/>
      <c r="AW62" s="1601"/>
      <c r="AX62" s="1601"/>
      <c r="AY62" s="1601"/>
      <c r="AZ62" s="1601"/>
      <c r="BA62" s="1601"/>
      <c r="BB62" s="1601"/>
      <c r="BC62" s="1601"/>
      <c r="BD62" s="1601"/>
      <c r="BE62" s="1601"/>
      <c r="BF62" s="1601"/>
      <c r="BG62" s="1601"/>
      <c r="BH62" s="1601"/>
      <c r="BI62" s="1601"/>
      <c r="BJ62" s="1601"/>
      <c r="BK62" s="1601"/>
      <c r="BL62" s="1601"/>
      <c r="BM62" s="1601"/>
      <c r="BN62" s="1601"/>
      <c r="BO62" s="1601"/>
      <c r="BP62" s="1601"/>
      <c r="BQ62" s="1601"/>
      <c r="BR62" s="1601"/>
      <c r="BS62" s="1601"/>
      <c r="BT62" s="1601"/>
      <c r="BU62" s="1601"/>
      <c r="BV62" s="1601"/>
      <c r="BW62" s="1601"/>
      <c r="BX62" s="1601"/>
      <c r="BY62" s="1601"/>
      <c r="BZ62" s="1601"/>
      <c r="CA62" s="1601"/>
      <c r="CB62" s="1601"/>
      <c r="CC62" s="1601"/>
      <c r="CD62" s="1601"/>
      <c r="CE62" s="1601"/>
      <c r="CF62" s="1601"/>
      <c r="CG62" s="1601"/>
      <c r="CH62" s="1601"/>
      <c r="CI62" s="1601"/>
      <c r="CJ62" s="1601"/>
      <c r="CK62" s="1601"/>
      <c r="CL62" s="1601"/>
      <c r="CM62" s="1601"/>
      <c r="CN62" s="1601"/>
      <c r="CO62" s="1601"/>
      <c r="CP62" s="1601"/>
      <c r="CQ62" s="1601"/>
      <c r="CR62" s="1601"/>
      <c r="CS62" s="1601"/>
      <c r="CT62" s="1601"/>
      <c r="CU62" s="1601"/>
      <c r="CV62" s="1601"/>
      <c r="CW62" s="1601"/>
      <c r="CX62" s="1601"/>
      <c r="CY62" s="1601"/>
      <c r="CZ62" s="1601"/>
      <c r="DA62" s="1601"/>
      <c r="DB62" s="1601"/>
      <c r="DC62" s="1601"/>
      <c r="DD62" s="1601"/>
      <c r="DE62" s="1601"/>
      <c r="DF62" s="1601"/>
      <c r="DG62" s="1601"/>
      <c r="DH62" s="1601"/>
      <c r="DI62" s="1601"/>
      <c r="DJ62" s="1601"/>
      <c r="DK62" s="1601"/>
      <c r="DL62" s="1601"/>
      <c r="DM62" s="1601"/>
      <c r="DN62" s="1601"/>
      <c r="DO62" s="1601"/>
      <c r="DP62" s="1601"/>
      <c r="DQ62" s="1601"/>
      <c r="DR62" s="1601"/>
      <c r="DS62" s="1601"/>
      <c r="DT62" s="1601"/>
      <c r="DU62" s="1601"/>
      <c r="DV62" s="1601"/>
      <c r="DW62" s="1601"/>
      <c r="DX62" s="1601"/>
      <c r="DY62" s="1601"/>
      <c r="DZ62" s="1601"/>
      <c r="EA62" s="1601"/>
      <c r="EB62" s="1601"/>
      <c r="EC62" s="1601"/>
      <c r="ED62" s="1601"/>
      <c r="EE62" s="1601"/>
      <c r="EF62" s="1601"/>
      <c r="EG62" s="1601"/>
      <c r="EH62" s="1601"/>
      <c r="EI62" s="1601"/>
      <c r="EJ62" s="1601"/>
      <c r="EK62" s="1601"/>
      <c r="EL62" s="1601"/>
      <c r="EM62" s="1601"/>
    </row>
    <row r="63" spans="1:143" s="1565" customFormat="1" ht="15.75" customHeight="1" x14ac:dyDescent="0.3">
      <c r="A63" s="1601" t="s">
        <v>1497</v>
      </c>
      <c r="B63" s="1601"/>
      <c r="C63" s="1601"/>
      <c r="D63" s="1601"/>
      <c r="E63" s="1601"/>
      <c r="F63" s="1601"/>
      <c r="G63" s="1601"/>
      <c r="H63" s="1601"/>
      <c r="I63" s="1601"/>
      <c r="J63" s="1601"/>
      <c r="K63" s="1601"/>
      <c r="L63" s="1601"/>
      <c r="M63" s="1601"/>
      <c r="N63" s="1601"/>
      <c r="O63" s="1601"/>
      <c r="P63" s="1601"/>
      <c r="Q63" s="1601"/>
      <c r="R63" s="1601"/>
      <c r="S63" s="1601"/>
      <c r="T63" s="1601"/>
      <c r="U63" s="1601"/>
      <c r="V63" s="1601"/>
      <c r="W63" s="1601"/>
      <c r="X63" s="1601"/>
      <c r="Y63" s="1601"/>
      <c r="Z63" s="1601"/>
      <c r="AA63" s="1601"/>
      <c r="AB63" s="1601"/>
      <c r="AC63" s="1601"/>
      <c r="AD63" s="1601"/>
      <c r="AE63" s="1601"/>
      <c r="AF63" s="1601"/>
      <c r="AG63" s="1601"/>
      <c r="AH63" s="1601"/>
      <c r="AI63" s="1601"/>
      <c r="AJ63" s="1601"/>
      <c r="AK63" s="1601"/>
      <c r="AL63" s="1601"/>
      <c r="AM63" s="1601"/>
      <c r="AN63" s="1601"/>
      <c r="AO63" s="1601"/>
      <c r="AP63" s="1601"/>
      <c r="AQ63" s="1601"/>
      <c r="AR63" s="1601"/>
      <c r="AS63" s="1601"/>
      <c r="AT63" s="1601"/>
      <c r="AU63" s="1601"/>
      <c r="AV63" s="1601"/>
      <c r="AW63" s="1601"/>
      <c r="AX63" s="1601"/>
      <c r="AY63" s="1601"/>
      <c r="AZ63" s="1601"/>
      <c r="BA63" s="1601"/>
      <c r="BB63" s="1601"/>
      <c r="BC63" s="1601"/>
      <c r="BD63" s="1601"/>
      <c r="BE63" s="1601"/>
      <c r="BF63" s="1601"/>
      <c r="BG63" s="1601"/>
      <c r="BH63" s="1601"/>
      <c r="BI63" s="1601"/>
      <c r="BJ63" s="1601"/>
      <c r="BK63" s="1601"/>
      <c r="BL63" s="1601"/>
      <c r="BM63" s="1601"/>
      <c r="BN63" s="1601"/>
      <c r="BO63" s="1601"/>
      <c r="BP63" s="1601"/>
      <c r="BQ63" s="1601"/>
      <c r="BR63" s="1601"/>
      <c r="BS63" s="1601"/>
      <c r="BT63" s="1601"/>
      <c r="BU63" s="1601"/>
      <c r="BV63" s="1601"/>
      <c r="BW63" s="1601"/>
      <c r="BX63" s="1601"/>
      <c r="BY63" s="1601"/>
      <c r="BZ63" s="1601"/>
      <c r="CA63" s="1601"/>
      <c r="CB63" s="1601"/>
      <c r="CC63" s="1601"/>
      <c r="CD63" s="1601"/>
      <c r="CE63" s="1601"/>
      <c r="CF63" s="1601"/>
      <c r="CG63" s="1601"/>
      <c r="CH63" s="1601"/>
      <c r="CI63" s="1601"/>
      <c r="CJ63" s="1601"/>
      <c r="CK63" s="1601"/>
      <c r="CL63" s="1601"/>
      <c r="CM63" s="1601"/>
      <c r="CN63" s="1601"/>
      <c r="CO63" s="1601"/>
      <c r="CP63" s="1601"/>
      <c r="CQ63" s="1601"/>
      <c r="CR63" s="1601"/>
      <c r="CS63" s="1601"/>
      <c r="CT63" s="1601"/>
      <c r="CU63" s="1601"/>
      <c r="CV63" s="1601"/>
      <c r="CW63" s="1601"/>
      <c r="CX63" s="1601"/>
      <c r="CY63" s="1601"/>
      <c r="CZ63" s="1601"/>
      <c r="DA63" s="1601"/>
      <c r="DB63" s="1601"/>
      <c r="DC63" s="1601"/>
      <c r="DD63" s="1601"/>
      <c r="DE63" s="1601"/>
      <c r="DF63" s="1601"/>
      <c r="DG63" s="1601"/>
      <c r="DH63" s="1601"/>
      <c r="DI63" s="1601"/>
      <c r="DJ63" s="1601"/>
      <c r="DK63" s="1601"/>
      <c r="DL63" s="1601"/>
      <c r="DM63" s="1601"/>
      <c r="DN63" s="1601"/>
      <c r="DO63" s="1601"/>
      <c r="DP63" s="1601"/>
      <c r="DQ63" s="1601"/>
      <c r="DR63" s="1601"/>
      <c r="DS63" s="1601"/>
      <c r="DT63" s="1601"/>
      <c r="DU63" s="1601"/>
      <c r="DV63" s="1601"/>
      <c r="DW63" s="1601"/>
      <c r="DX63" s="1601"/>
      <c r="DY63" s="1601"/>
      <c r="DZ63" s="1601"/>
      <c r="EA63" s="1601"/>
      <c r="EB63" s="1601"/>
      <c r="EC63" s="1601"/>
      <c r="ED63" s="1601"/>
      <c r="EE63" s="1601"/>
      <c r="EF63" s="1601"/>
      <c r="EG63" s="1601"/>
      <c r="EH63" s="1601"/>
      <c r="EI63" s="1601"/>
      <c r="EJ63" s="1601"/>
      <c r="EK63" s="1601"/>
      <c r="EL63" s="1601"/>
      <c r="EM63" s="1601"/>
    </row>
    <row r="64" spans="1:143" s="1565" customFormat="1" ht="15.75" customHeight="1" x14ac:dyDescent="0.3">
      <c r="A64" s="1603" t="s">
        <v>794</v>
      </c>
      <c r="B64" s="1601"/>
      <c r="C64" s="1601"/>
      <c r="D64" s="1601"/>
      <c r="E64" s="1601"/>
      <c r="F64" s="1601"/>
      <c r="G64" s="1601"/>
      <c r="H64" s="1601"/>
      <c r="I64" s="1601"/>
      <c r="J64" s="1601"/>
      <c r="K64" s="1601"/>
      <c r="L64" s="1601"/>
      <c r="M64" s="1601"/>
      <c r="N64" s="1601"/>
      <c r="O64" s="1601"/>
      <c r="P64" s="1601"/>
      <c r="Q64" s="1601"/>
      <c r="R64" s="1601"/>
      <c r="S64" s="1601"/>
      <c r="T64" s="1601"/>
      <c r="U64" s="1601"/>
      <c r="V64" s="1601"/>
      <c r="W64" s="1601"/>
      <c r="X64" s="1601"/>
      <c r="Y64" s="1601"/>
      <c r="Z64" s="1601"/>
      <c r="AA64" s="1601"/>
      <c r="AB64" s="1601"/>
      <c r="AC64" s="1601"/>
      <c r="AD64" s="1601"/>
      <c r="AE64" s="1601"/>
      <c r="AF64" s="1601"/>
      <c r="AG64" s="1601"/>
      <c r="AH64" s="1601"/>
      <c r="AI64" s="1601"/>
      <c r="AJ64" s="1601"/>
      <c r="AK64" s="1601"/>
      <c r="AL64" s="1601"/>
      <c r="AM64" s="1601"/>
      <c r="AN64" s="1601"/>
      <c r="AO64" s="1601"/>
      <c r="AP64" s="1601"/>
      <c r="AQ64" s="1601"/>
      <c r="AR64" s="1601"/>
      <c r="AS64" s="1601"/>
      <c r="AT64" s="1601"/>
      <c r="AU64" s="1601"/>
      <c r="AV64" s="1601"/>
      <c r="AW64" s="1601"/>
      <c r="AX64" s="1601"/>
      <c r="AY64" s="1601"/>
      <c r="AZ64" s="1601"/>
      <c r="BA64" s="1601"/>
      <c r="BB64" s="1601"/>
      <c r="BC64" s="1601"/>
      <c r="BD64" s="1601"/>
      <c r="BE64" s="1601"/>
      <c r="BF64" s="1601"/>
      <c r="BG64" s="1601"/>
      <c r="BH64" s="1601"/>
      <c r="BI64" s="1601"/>
      <c r="BJ64" s="1601"/>
      <c r="BK64" s="1601"/>
      <c r="BL64" s="1601"/>
      <c r="BM64" s="1601"/>
      <c r="BN64" s="1601"/>
      <c r="BO64" s="1601"/>
      <c r="BP64" s="1601"/>
      <c r="BQ64" s="1601"/>
      <c r="BR64" s="1601"/>
      <c r="BS64" s="1601"/>
      <c r="BT64" s="1601"/>
      <c r="BU64" s="1601"/>
      <c r="BV64" s="1601"/>
      <c r="BW64" s="1601"/>
      <c r="BX64" s="1601"/>
      <c r="BY64" s="1601"/>
      <c r="BZ64" s="1601"/>
      <c r="CA64" s="1601"/>
      <c r="CB64" s="1601"/>
      <c r="CC64" s="1601"/>
      <c r="CD64" s="1601"/>
      <c r="CE64" s="1601"/>
      <c r="CF64" s="1601"/>
      <c r="CG64" s="1601"/>
      <c r="CH64" s="1601"/>
      <c r="CI64" s="1601"/>
      <c r="CJ64" s="1601"/>
      <c r="CK64" s="1601"/>
      <c r="CL64" s="1601"/>
      <c r="CM64" s="1601"/>
      <c r="CN64" s="1601"/>
      <c r="CO64" s="1601"/>
      <c r="CP64" s="1601"/>
      <c r="CQ64" s="1601"/>
      <c r="CR64" s="1601"/>
      <c r="CS64" s="1601"/>
      <c r="CT64" s="1601"/>
      <c r="CU64" s="1601"/>
      <c r="CV64" s="1601"/>
      <c r="CW64" s="1601"/>
      <c r="CX64" s="1601"/>
      <c r="CY64" s="1601"/>
      <c r="CZ64" s="1601"/>
      <c r="DA64" s="1601"/>
      <c r="DB64" s="1601"/>
      <c r="DC64" s="1601"/>
      <c r="DD64" s="1601"/>
      <c r="DE64" s="1601"/>
      <c r="DF64" s="1601"/>
      <c r="DG64" s="1601"/>
      <c r="DH64" s="1601"/>
      <c r="DI64" s="1601"/>
      <c r="DJ64" s="1601"/>
      <c r="DK64" s="1601"/>
      <c r="DL64" s="1601"/>
      <c r="DM64" s="1601"/>
      <c r="DN64" s="1601"/>
      <c r="DO64" s="1601"/>
      <c r="DP64" s="1601"/>
      <c r="DQ64" s="1601"/>
      <c r="DR64" s="1601"/>
      <c r="DS64" s="1601"/>
      <c r="DT64" s="1601"/>
      <c r="DU64" s="1601"/>
      <c r="DV64" s="1601"/>
      <c r="DW64" s="1601"/>
      <c r="DX64" s="1601"/>
      <c r="DY64" s="1601"/>
      <c r="DZ64" s="1601"/>
      <c r="EA64" s="1601"/>
      <c r="EB64" s="1601"/>
      <c r="EC64" s="1601"/>
      <c r="ED64" s="1601"/>
      <c r="EE64" s="1601"/>
      <c r="EF64" s="1601"/>
      <c r="EG64" s="1601"/>
      <c r="EH64" s="1601"/>
      <c r="EI64" s="1601"/>
      <c r="EJ64" s="1601"/>
      <c r="EK64" s="1601"/>
      <c r="EL64" s="1601"/>
      <c r="EM64" s="1601"/>
    </row>
    <row r="65" spans="1:143" x14ac:dyDescent="0.3">
      <c r="A65" s="469"/>
      <c r="B65" s="469"/>
      <c r="C65" s="469"/>
      <c r="D65" s="469"/>
      <c r="E65" s="469"/>
      <c r="F65" s="469"/>
      <c r="G65" s="469"/>
      <c r="H65" s="469"/>
      <c r="I65" s="469"/>
      <c r="J65" s="469"/>
      <c r="K65" s="469"/>
      <c r="L65" s="469"/>
      <c r="M65" s="469"/>
      <c r="N65" s="469"/>
      <c r="O65" s="469"/>
      <c r="P65" s="469"/>
      <c r="Q65" s="469"/>
      <c r="R65" s="469"/>
      <c r="S65" s="469"/>
      <c r="T65" s="469"/>
      <c r="U65" s="469"/>
      <c r="V65" s="469"/>
      <c r="W65" s="469"/>
      <c r="X65" s="469"/>
      <c r="Y65" s="469"/>
      <c r="Z65" s="469"/>
      <c r="AA65" s="469"/>
      <c r="AB65" s="469"/>
      <c r="AC65" s="469"/>
      <c r="AD65" s="469"/>
      <c r="AE65" s="469"/>
      <c r="AF65" s="469"/>
      <c r="AG65" s="469"/>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row>
    <row r="67" spans="1:143" ht="17.25" x14ac:dyDescent="0.3">
      <c r="A67" s="465"/>
      <c r="B67" s="465"/>
      <c r="C67" s="465"/>
      <c r="D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5"/>
      <c r="AL67" s="465"/>
      <c r="AM67" s="465"/>
      <c r="AN67" s="465"/>
      <c r="AO67" s="465"/>
      <c r="AP67" s="465"/>
      <c r="AQ67" s="465"/>
      <c r="AR67" s="465"/>
      <c r="AS67" s="465"/>
      <c r="AT67" s="465"/>
      <c r="AU67" s="465"/>
      <c r="AV67" s="465"/>
      <c r="AW67" s="465"/>
      <c r="AX67" s="465"/>
      <c r="AY67" s="465"/>
      <c r="AZ67" s="465"/>
      <c r="BA67" s="465"/>
      <c r="BB67" s="465"/>
      <c r="BC67" s="465"/>
      <c r="BD67" s="465"/>
      <c r="BE67" s="465"/>
      <c r="BF67" s="465"/>
      <c r="BG67" s="465"/>
      <c r="BH67" s="465"/>
      <c r="BI67" s="465"/>
      <c r="BJ67" s="465"/>
      <c r="BK67" s="465"/>
      <c r="BL67" s="465"/>
      <c r="BM67" s="465"/>
      <c r="BN67" s="465"/>
      <c r="BO67" s="465"/>
      <c r="BP67" s="465"/>
      <c r="BQ67" s="465"/>
      <c r="BR67" s="465"/>
      <c r="BS67" s="465"/>
      <c r="BT67" s="465"/>
      <c r="BU67" s="465"/>
      <c r="BV67" s="465"/>
      <c r="BW67" s="465"/>
      <c r="BX67" s="465"/>
      <c r="BY67" s="465"/>
      <c r="BZ67" s="465"/>
      <c r="CA67" s="465"/>
      <c r="CB67" s="465"/>
      <c r="CC67" s="465"/>
      <c r="CD67" s="465"/>
      <c r="CE67" s="465"/>
      <c r="CF67" s="465"/>
      <c r="CG67" s="465"/>
      <c r="CH67" s="465"/>
      <c r="CI67" s="465"/>
      <c r="CJ67" s="465"/>
      <c r="CK67" s="465"/>
      <c r="CL67" s="465"/>
      <c r="CM67" s="465"/>
      <c r="CN67" s="465"/>
      <c r="CO67" s="465"/>
      <c r="CP67" s="465"/>
      <c r="CQ67" s="465"/>
      <c r="CR67" s="465"/>
      <c r="CS67" s="465"/>
      <c r="CT67" s="465"/>
      <c r="CU67" s="465"/>
      <c r="CV67" s="465"/>
      <c r="CW67" s="465"/>
      <c r="CX67" s="465"/>
      <c r="CY67" s="465"/>
      <c r="CZ67" s="465"/>
      <c r="DA67" s="465"/>
      <c r="DB67" s="465"/>
      <c r="DC67" s="465"/>
      <c r="DD67" s="465"/>
      <c r="DE67" s="465"/>
      <c r="DF67" s="465"/>
      <c r="DG67" s="465"/>
      <c r="DH67" s="465"/>
      <c r="DI67" s="465"/>
      <c r="DJ67" s="465"/>
      <c r="DK67" s="465"/>
      <c r="DL67" s="465"/>
      <c r="DM67" s="465"/>
      <c r="DN67" s="465"/>
      <c r="DO67" s="465"/>
      <c r="DP67" s="465"/>
      <c r="DQ67" s="465"/>
      <c r="DR67" s="465"/>
      <c r="DS67" s="465"/>
      <c r="DT67" s="465"/>
      <c r="DU67" s="465"/>
      <c r="DV67" s="465"/>
      <c r="DW67" s="465"/>
      <c r="DX67" s="465"/>
      <c r="DY67" s="465"/>
      <c r="DZ67" s="465"/>
      <c r="EA67" s="465"/>
      <c r="EB67" s="465"/>
      <c r="EC67" s="465"/>
      <c r="ED67" s="465"/>
      <c r="EE67" s="465"/>
      <c r="EF67" s="465"/>
      <c r="EG67" s="465"/>
      <c r="EH67" s="465"/>
      <c r="EI67" s="465"/>
      <c r="EJ67" s="465"/>
      <c r="EK67" s="465"/>
      <c r="EL67" s="465"/>
      <c r="EM67" s="465"/>
    </row>
    <row r="68" spans="1:143" ht="17.25" x14ac:dyDescent="0.3">
      <c r="A68" s="465"/>
      <c r="B68" s="465"/>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c r="AA68" s="465"/>
      <c r="AB68" s="465"/>
      <c r="AC68" s="465"/>
      <c r="AD68" s="465"/>
      <c r="AE68" s="465"/>
      <c r="AF68" s="465"/>
      <c r="AG68" s="465"/>
      <c r="AH68" s="465"/>
      <c r="AI68" s="465"/>
      <c r="AJ68" s="465"/>
      <c r="AK68" s="465"/>
      <c r="AL68" s="465"/>
      <c r="AM68" s="465"/>
      <c r="AN68" s="465"/>
      <c r="AO68" s="465"/>
      <c r="AP68" s="465"/>
      <c r="AQ68" s="465"/>
      <c r="AR68" s="465"/>
      <c r="AS68" s="465"/>
      <c r="AT68" s="465"/>
      <c r="AU68" s="465"/>
      <c r="AV68" s="465"/>
      <c r="AW68" s="465"/>
      <c r="AX68" s="465"/>
      <c r="AY68" s="465"/>
      <c r="AZ68" s="465"/>
      <c r="BA68" s="465"/>
      <c r="BB68" s="465"/>
      <c r="BC68" s="465"/>
      <c r="BD68" s="465"/>
      <c r="BE68" s="465"/>
      <c r="BF68" s="465"/>
      <c r="BG68" s="465"/>
      <c r="BH68" s="465"/>
      <c r="BI68" s="465"/>
      <c r="BJ68" s="465"/>
      <c r="BK68" s="465"/>
      <c r="BL68" s="465"/>
      <c r="BM68" s="465"/>
      <c r="BN68" s="465"/>
      <c r="BO68" s="465"/>
      <c r="BP68" s="465"/>
      <c r="BQ68" s="465"/>
      <c r="BR68" s="465"/>
      <c r="BS68" s="465"/>
      <c r="BT68" s="465"/>
      <c r="BU68" s="465"/>
      <c r="BV68" s="465"/>
      <c r="BW68" s="465"/>
      <c r="BX68" s="465"/>
      <c r="BY68" s="465"/>
      <c r="BZ68" s="465"/>
      <c r="CA68" s="465"/>
      <c r="CB68" s="465"/>
      <c r="CC68" s="465"/>
      <c r="CD68" s="465"/>
      <c r="CE68" s="465"/>
      <c r="CF68" s="465"/>
      <c r="CG68" s="465"/>
      <c r="CH68" s="465"/>
      <c r="CI68" s="465"/>
      <c r="CJ68" s="465"/>
      <c r="CK68" s="465"/>
      <c r="CL68" s="465"/>
      <c r="CM68" s="465"/>
      <c r="CN68" s="465"/>
      <c r="CO68" s="465"/>
      <c r="CP68" s="465"/>
      <c r="CQ68" s="465"/>
      <c r="CR68" s="465"/>
      <c r="CS68" s="465"/>
      <c r="CT68" s="465"/>
      <c r="CU68" s="465"/>
      <c r="CV68" s="465"/>
      <c r="CW68" s="465"/>
      <c r="CX68" s="465"/>
      <c r="CY68" s="465"/>
      <c r="CZ68" s="465"/>
      <c r="DA68" s="465"/>
      <c r="DB68" s="465"/>
      <c r="DC68" s="465"/>
      <c r="DD68" s="465"/>
      <c r="DE68" s="465"/>
      <c r="DF68" s="465"/>
      <c r="DG68" s="465"/>
      <c r="DH68" s="465"/>
      <c r="DI68" s="465"/>
      <c r="DJ68" s="465"/>
      <c r="DK68" s="465"/>
      <c r="DL68" s="465"/>
      <c r="DM68" s="465"/>
      <c r="DN68" s="465"/>
      <c r="DO68" s="465"/>
      <c r="DP68" s="465"/>
      <c r="DQ68" s="465"/>
      <c r="DR68" s="465"/>
      <c r="DS68" s="465"/>
      <c r="DT68" s="465"/>
      <c r="DU68" s="465"/>
      <c r="DV68" s="465"/>
      <c r="DW68" s="465"/>
      <c r="DX68" s="465"/>
      <c r="DY68" s="465"/>
      <c r="DZ68" s="465"/>
      <c r="EA68" s="465"/>
      <c r="EB68" s="465"/>
      <c r="EC68" s="465"/>
      <c r="ED68" s="465"/>
      <c r="EE68" s="465"/>
      <c r="EF68" s="465"/>
      <c r="EG68" s="465"/>
      <c r="EH68" s="465"/>
      <c r="EI68" s="465"/>
      <c r="EJ68" s="465"/>
      <c r="EK68" s="465"/>
      <c r="EL68" s="465"/>
      <c r="EM68" s="465"/>
    </row>
    <row r="69" spans="1:143" ht="17.25" x14ac:dyDescent="0.3">
      <c r="A69" s="465"/>
      <c r="B69" s="465"/>
      <c r="C69" s="465"/>
      <c r="D69" s="465"/>
      <c r="E69" s="465"/>
      <c r="F69" s="465"/>
      <c r="G69" s="465"/>
      <c r="H69" s="465"/>
      <c r="I69" s="465"/>
      <c r="J69" s="465"/>
      <c r="K69" s="465"/>
      <c r="L69" s="465"/>
      <c r="M69" s="465"/>
      <c r="N69" s="465"/>
      <c r="O69" s="465"/>
      <c r="P69" s="465"/>
      <c r="Q69" s="465"/>
      <c r="R69" s="465"/>
      <c r="S69" s="465"/>
      <c r="T69" s="465"/>
      <c r="U69" s="465"/>
      <c r="V69" s="465"/>
      <c r="W69" s="465"/>
      <c r="X69" s="465"/>
      <c r="Y69" s="465"/>
      <c r="Z69" s="465"/>
      <c r="AA69" s="465"/>
      <c r="AB69" s="465"/>
      <c r="AC69" s="465"/>
      <c r="AD69" s="465"/>
      <c r="AE69" s="465"/>
      <c r="AF69" s="465"/>
      <c r="AG69" s="465"/>
      <c r="AH69" s="465"/>
      <c r="AI69" s="465"/>
      <c r="AJ69" s="465"/>
      <c r="AK69" s="465"/>
      <c r="AL69" s="465"/>
      <c r="AM69" s="465"/>
      <c r="AN69" s="465"/>
      <c r="AO69" s="465"/>
      <c r="AP69" s="465"/>
      <c r="AQ69" s="465"/>
      <c r="AR69" s="465"/>
      <c r="AS69" s="465"/>
      <c r="AT69" s="465"/>
      <c r="AU69" s="465"/>
      <c r="AV69" s="465"/>
      <c r="AW69" s="465"/>
      <c r="AX69" s="465"/>
      <c r="AY69" s="465"/>
      <c r="AZ69" s="465"/>
      <c r="BA69" s="465"/>
      <c r="BB69" s="465"/>
      <c r="BC69" s="465"/>
      <c r="BD69" s="465"/>
      <c r="BE69" s="465"/>
      <c r="BF69" s="465"/>
      <c r="BG69" s="465"/>
      <c r="BH69" s="465"/>
      <c r="BI69" s="465"/>
      <c r="BJ69" s="465"/>
      <c r="BK69" s="465"/>
      <c r="BL69" s="465"/>
      <c r="BM69" s="465"/>
      <c r="BN69" s="465"/>
      <c r="BO69" s="465"/>
      <c r="BP69" s="465"/>
      <c r="BQ69" s="465"/>
      <c r="BR69" s="465"/>
      <c r="BS69" s="465"/>
      <c r="BT69" s="465"/>
      <c r="BU69" s="465"/>
      <c r="BV69" s="465"/>
      <c r="BW69" s="465"/>
      <c r="BX69" s="465"/>
      <c r="BY69" s="465"/>
      <c r="BZ69" s="465"/>
      <c r="CA69" s="465"/>
      <c r="CB69" s="465"/>
      <c r="CC69" s="465"/>
      <c r="CD69" s="465"/>
      <c r="CE69" s="465"/>
      <c r="CF69" s="465"/>
      <c r="CG69" s="465"/>
      <c r="CH69" s="465"/>
      <c r="CI69" s="465"/>
      <c r="CJ69" s="465"/>
      <c r="CK69" s="465"/>
      <c r="CL69" s="465"/>
      <c r="CM69" s="465"/>
      <c r="CN69" s="465"/>
      <c r="CO69" s="465"/>
      <c r="CP69" s="465"/>
      <c r="CQ69" s="465"/>
      <c r="CR69" s="465"/>
      <c r="CS69" s="465"/>
      <c r="CT69" s="465"/>
      <c r="CU69" s="465"/>
      <c r="CV69" s="465"/>
      <c r="CW69" s="465"/>
      <c r="CX69" s="465"/>
      <c r="CY69" s="465"/>
      <c r="CZ69" s="465"/>
      <c r="DA69" s="465"/>
      <c r="DB69" s="465"/>
      <c r="DC69" s="465"/>
      <c r="DD69" s="465"/>
      <c r="DE69" s="465"/>
      <c r="DF69" s="465"/>
      <c r="DG69" s="465"/>
      <c r="DH69" s="465"/>
      <c r="DI69" s="465"/>
      <c r="DJ69" s="465"/>
      <c r="DK69" s="465"/>
      <c r="DL69" s="465"/>
      <c r="DM69" s="465"/>
      <c r="DN69" s="465"/>
      <c r="DO69" s="465"/>
      <c r="DP69" s="465"/>
      <c r="DQ69" s="465"/>
      <c r="DR69" s="465"/>
      <c r="DS69" s="465"/>
      <c r="DT69" s="465"/>
      <c r="DU69" s="465"/>
      <c r="DV69" s="465"/>
      <c r="DW69" s="465"/>
      <c r="DX69" s="465"/>
      <c r="DY69" s="465"/>
      <c r="DZ69" s="465"/>
      <c r="EA69" s="465"/>
      <c r="EB69" s="465"/>
      <c r="EC69" s="465"/>
      <c r="ED69" s="465"/>
      <c r="EE69" s="465"/>
      <c r="EF69" s="465"/>
      <c r="EG69" s="465"/>
      <c r="EH69" s="465"/>
      <c r="EI69" s="465"/>
      <c r="EJ69" s="465"/>
      <c r="EK69" s="465"/>
      <c r="EL69" s="465"/>
      <c r="EM69" s="465"/>
    </row>
    <row r="70" spans="1:143" ht="17.25" x14ac:dyDescent="0.3">
      <c r="A70" s="465"/>
      <c r="B70" s="465"/>
      <c r="C70" s="465"/>
      <c r="D70" s="465"/>
      <c r="E70" s="465"/>
      <c r="F70" s="465"/>
      <c r="G70" s="465"/>
      <c r="H70" s="465"/>
      <c r="I70" s="465"/>
      <c r="J70" s="465"/>
      <c r="K70" s="465"/>
      <c r="L70" s="465"/>
      <c r="M70" s="465"/>
      <c r="N70" s="465"/>
      <c r="O70" s="465"/>
      <c r="P70" s="465"/>
      <c r="Q70" s="465"/>
      <c r="R70" s="465"/>
      <c r="S70" s="465"/>
      <c r="T70" s="465"/>
      <c r="U70" s="465"/>
      <c r="V70" s="465"/>
      <c r="W70" s="465"/>
      <c r="X70" s="465"/>
      <c r="Y70" s="465"/>
      <c r="Z70" s="465"/>
      <c r="AA70" s="465"/>
      <c r="AB70" s="465"/>
      <c r="AC70" s="465"/>
      <c r="AD70" s="465"/>
      <c r="AE70" s="465"/>
      <c r="AF70" s="465"/>
      <c r="AG70" s="465"/>
      <c r="AH70" s="465"/>
      <c r="AI70" s="465"/>
      <c r="AJ70" s="465"/>
      <c r="AK70" s="465"/>
      <c r="AL70" s="465"/>
      <c r="AM70" s="465"/>
      <c r="AN70" s="465"/>
      <c r="AO70" s="465"/>
      <c r="AP70" s="465"/>
      <c r="AQ70" s="465"/>
      <c r="AR70" s="465"/>
      <c r="AS70" s="465"/>
      <c r="AT70" s="465"/>
      <c r="AU70" s="465"/>
      <c r="AV70" s="465"/>
      <c r="AW70" s="465"/>
      <c r="AX70" s="465"/>
      <c r="AY70" s="465"/>
      <c r="AZ70" s="465"/>
      <c r="BA70" s="465"/>
      <c r="BB70" s="465"/>
      <c r="BC70" s="465"/>
      <c r="BD70" s="465"/>
      <c r="BE70" s="465"/>
      <c r="BF70" s="465"/>
      <c r="BG70" s="465"/>
      <c r="BH70" s="465"/>
      <c r="BI70" s="465"/>
      <c r="BJ70" s="465"/>
      <c r="BK70" s="465"/>
      <c r="BL70" s="465"/>
      <c r="BM70" s="465"/>
      <c r="BN70" s="465"/>
      <c r="BO70" s="465"/>
      <c r="BP70" s="465"/>
      <c r="BQ70" s="465"/>
      <c r="BR70" s="465"/>
      <c r="BS70" s="465"/>
      <c r="BT70" s="465"/>
      <c r="BU70" s="465"/>
      <c r="BV70" s="465"/>
      <c r="BW70" s="465"/>
      <c r="BX70" s="465"/>
      <c r="BY70" s="465"/>
      <c r="BZ70" s="465"/>
      <c r="CA70" s="465"/>
      <c r="CB70" s="465"/>
      <c r="CC70" s="465"/>
      <c r="CD70" s="465"/>
      <c r="CE70" s="465"/>
      <c r="CF70" s="465"/>
      <c r="CG70" s="465"/>
      <c r="CH70" s="465"/>
      <c r="CI70" s="465"/>
      <c r="CJ70" s="465"/>
      <c r="CK70" s="465"/>
      <c r="CL70" s="465"/>
      <c r="CM70" s="465"/>
      <c r="CN70" s="465"/>
      <c r="CO70" s="465"/>
      <c r="CP70" s="465"/>
      <c r="CQ70" s="465"/>
      <c r="CR70" s="465"/>
      <c r="CS70" s="465"/>
      <c r="CT70" s="465"/>
      <c r="CU70" s="465"/>
      <c r="CV70" s="465"/>
      <c r="CW70" s="465"/>
      <c r="CX70" s="465"/>
      <c r="CY70" s="465"/>
      <c r="CZ70" s="465"/>
      <c r="DA70" s="465"/>
      <c r="DB70" s="465"/>
      <c r="DC70" s="465"/>
      <c r="DD70" s="465"/>
      <c r="DE70" s="465"/>
      <c r="DF70" s="465"/>
      <c r="DG70" s="465"/>
      <c r="DH70" s="465"/>
      <c r="DI70" s="465"/>
      <c r="DJ70" s="465"/>
      <c r="DK70" s="465"/>
      <c r="DL70" s="465"/>
      <c r="DM70" s="465"/>
      <c r="DN70" s="465"/>
      <c r="DO70" s="465"/>
      <c r="DP70" s="465"/>
      <c r="DQ70" s="465"/>
      <c r="DR70" s="465"/>
      <c r="DS70" s="465"/>
      <c r="DT70" s="465"/>
      <c r="DU70" s="465"/>
      <c r="DV70" s="465"/>
      <c r="DW70" s="465"/>
      <c r="DX70" s="465"/>
      <c r="DY70" s="465"/>
      <c r="DZ70" s="465"/>
      <c r="EA70" s="465"/>
      <c r="EB70" s="465"/>
      <c r="EC70" s="465"/>
      <c r="ED70" s="465"/>
      <c r="EE70" s="465"/>
      <c r="EF70" s="465"/>
      <c r="EG70" s="465"/>
      <c r="EH70" s="465"/>
      <c r="EI70" s="465"/>
      <c r="EJ70" s="465"/>
      <c r="EK70" s="465"/>
      <c r="EL70" s="465"/>
      <c r="EM70" s="465"/>
    </row>
  </sheetData>
  <printOptions horizontalCentered="1"/>
  <pageMargins left="0.75" right="0.75" top="0.75" bottom="0.75" header="0.3" footer="0"/>
  <pageSetup paperSize="9" scale="46"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DP44"/>
  <sheetViews>
    <sheetView showGridLines="0" zoomScale="70" zoomScaleNormal="70" zoomScaleSheetLayoutView="80" workbookViewId="0">
      <pane xSplit="113" ySplit="3" topLeftCell="DY4" activePane="bottomRight" state="frozen"/>
      <selection activeCell="R21" sqref="R21"/>
      <selection pane="topRight" activeCell="R21" sqref="R21"/>
      <selection pane="bottomLeft" activeCell="R21" sqref="R21"/>
      <selection pane="bottomRight" activeCell="R21" sqref="R21"/>
    </sheetView>
  </sheetViews>
  <sheetFormatPr defaultColWidth="9.140625" defaultRowHeight="14.25" x14ac:dyDescent="0.25"/>
  <cols>
    <col min="1" max="1" width="60.140625" style="469" customWidth="1"/>
    <col min="2" max="13" width="9" style="469" hidden="1" customWidth="1"/>
    <col min="14" max="39" width="9.140625" style="469" hidden="1" customWidth="1"/>
    <col min="40" max="40" width="9.7109375" style="469" hidden="1" customWidth="1"/>
    <col min="41" max="90" width="11.28515625" style="469" hidden="1" customWidth="1"/>
    <col min="91" max="91" width="11.5703125" style="469" hidden="1" customWidth="1"/>
    <col min="92" max="129" width="11.28515625" style="469" hidden="1" customWidth="1"/>
    <col min="130" max="142" width="11.28515625" style="469" customWidth="1"/>
    <col min="143" max="215" width="9.140625" style="469" customWidth="1"/>
    <col min="216" max="216" width="55.28515625" style="469" customWidth="1"/>
    <col min="217" max="266" width="9.140625" style="469" hidden="1" customWidth="1"/>
    <col min="267" max="267" width="55.28515625" style="469" customWidth="1"/>
    <col min="268" max="305" width="9.140625" style="469" hidden="1" customWidth="1"/>
    <col min="306" max="471" width="9.140625" style="469" customWidth="1"/>
    <col min="472" max="472" width="55.28515625" style="469" customWidth="1"/>
    <col min="473" max="522" width="9.140625" style="469" hidden="1" customWidth="1"/>
    <col min="523" max="523" width="55.28515625" style="469" customWidth="1"/>
    <col min="524" max="561" width="9.140625" style="469" hidden="1" customWidth="1"/>
    <col min="562" max="727" width="9.140625" style="469" customWidth="1"/>
    <col min="728" max="728" width="55.28515625" style="469" customWidth="1"/>
    <col min="729" max="778" width="9.140625" style="469" hidden="1" customWidth="1"/>
    <col min="779" max="779" width="55.28515625" style="469" customWidth="1"/>
    <col min="780" max="817" width="9.140625" style="469" hidden="1" customWidth="1"/>
    <col min="818" max="983" width="9.140625" style="469" customWidth="1"/>
    <col min="984" max="984" width="55.28515625" style="469" customWidth="1"/>
    <col min="985" max="1034" width="9.140625" style="469" hidden="1" customWidth="1"/>
    <col min="1035" max="1035" width="55.28515625" style="469" customWidth="1"/>
    <col min="1036" max="1073" width="9.140625" style="469" hidden="1" customWidth="1"/>
    <col min="1074" max="1239" width="9.140625" style="469" customWidth="1"/>
    <col min="1240" max="1240" width="55.28515625" style="469" customWidth="1"/>
    <col min="1241" max="1290" width="9.140625" style="469" hidden="1" customWidth="1"/>
    <col min="1291" max="1291" width="55.28515625" style="469" customWidth="1"/>
    <col min="1292" max="1329" width="9.140625" style="469" hidden="1" customWidth="1"/>
    <col min="1330" max="1495" width="9.140625" style="469" customWidth="1"/>
    <col min="1496" max="1496" width="55.28515625" style="469" customWidth="1"/>
    <col min="1497" max="1546" width="9.140625" style="469" hidden="1" customWidth="1"/>
    <col min="1547" max="1547" width="55.28515625" style="469" customWidth="1"/>
    <col min="1548" max="1585" width="9.140625" style="469" hidden="1" customWidth="1"/>
    <col min="1586" max="1751" width="9.140625" style="469" customWidth="1"/>
    <col min="1752" max="1752" width="55.28515625" style="469" customWidth="1"/>
    <col min="1753" max="1802" width="9.140625" style="469" hidden="1" customWidth="1"/>
    <col min="1803" max="1803" width="55.28515625" style="469" customWidth="1"/>
    <col min="1804" max="1841" width="9.140625" style="469" hidden="1" customWidth="1"/>
    <col min="1842" max="2007" width="9.140625" style="469" customWidth="1"/>
    <col min="2008" max="2008" width="55.28515625" style="469" customWidth="1"/>
    <col min="2009" max="2058" width="9.140625" style="469" hidden="1" customWidth="1"/>
    <col min="2059" max="2059" width="55.28515625" style="469" customWidth="1"/>
    <col min="2060" max="2097" width="9.140625" style="469" hidden="1" customWidth="1"/>
    <col min="2098" max="2263" width="9.140625" style="469" customWidth="1"/>
    <col min="2264" max="2264" width="55.28515625" style="469" customWidth="1"/>
    <col min="2265" max="2314" width="9.140625" style="469" hidden="1" customWidth="1"/>
    <col min="2315" max="2315" width="55.28515625" style="469" customWidth="1"/>
    <col min="2316" max="2353" width="9.140625" style="469" hidden="1" customWidth="1"/>
    <col min="2354" max="2519" width="9.140625" style="469" customWidth="1"/>
    <col min="2520" max="2520" width="55.28515625" style="469" customWidth="1"/>
    <col min="2521" max="2570" width="9.140625" style="469" hidden="1" customWidth="1"/>
    <col min="2571" max="2571" width="55.28515625" style="469" customWidth="1"/>
    <col min="2572" max="2609" width="9.140625" style="469" hidden="1" customWidth="1"/>
    <col min="2610" max="2775" width="9.140625" style="469" customWidth="1"/>
    <col min="2776" max="2776" width="55.28515625" style="469" customWidth="1"/>
    <col min="2777" max="2826" width="9.140625" style="469" hidden="1" customWidth="1"/>
    <col min="2827" max="2827" width="55.28515625" style="469" customWidth="1"/>
    <col min="2828" max="2865" width="9.140625" style="469" hidden="1" customWidth="1"/>
    <col min="2866" max="3031" width="9.140625" style="469" customWidth="1"/>
    <col min="3032" max="3032" width="55.28515625" style="469" customWidth="1"/>
    <col min="3033" max="3082" width="9.140625" style="469" hidden="1" customWidth="1"/>
    <col min="3083" max="3083" width="55.28515625" style="469" customWidth="1"/>
    <col min="3084" max="3121" width="9.140625" style="469" hidden="1" customWidth="1"/>
    <col min="3122" max="3287" width="9.140625" style="469" customWidth="1"/>
    <col min="3288" max="3288" width="55.28515625" style="469" customWidth="1"/>
    <col min="3289" max="3338" width="9.140625" style="469" hidden="1" customWidth="1"/>
    <col min="3339" max="3339" width="55.28515625" style="469" customWidth="1"/>
    <col min="3340" max="3377" width="9.140625" style="469" hidden="1" customWidth="1"/>
    <col min="3378" max="3543" width="9.140625" style="469" customWidth="1"/>
    <col min="3544" max="3544" width="55.28515625" style="469" customWidth="1"/>
    <col min="3545" max="3594" width="9.140625" style="469" hidden="1" customWidth="1"/>
    <col min="3595" max="3595" width="55.28515625" style="469" customWidth="1"/>
    <col min="3596" max="3633" width="9.140625" style="469" hidden="1" customWidth="1"/>
    <col min="3634" max="3799" width="9.140625" style="469" customWidth="1"/>
    <col min="3800" max="3800" width="55.28515625" style="469" customWidth="1"/>
    <col min="3801" max="3850" width="9.140625" style="469" hidden="1" customWidth="1"/>
    <col min="3851" max="3851" width="55.28515625" style="469" customWidth="1"/>
    <col min="3852" max="3889" width="9.140625" style="469" hidden="1" customWidth="1"/>
    <col min="3890" max="4055" width="9.140625" style="469" customWidth="1"/>
    <col min="4056" max="4056" width="55.28515625" style="469" customWidth="1"/>
    <col min="4057" max="4106" width="9.140625" style="469" hidden="1" customWidth="1"/>
    <col min="4107" max="4107" width="55.28515625" style="469" customWidth="1"/>
    <col min="4108" max="4145" width="9.140625" style="469" hidden="1" customWidth="1"/>
    <col min="4146" max="4311" width="9.140625" style="469" customWidth="1"/>
    <col min="4312" max="4312" width="55.28515625" style="469" customWidth="1"/>
    <col min="4313" max="4362" width="9.140625" style="469" hidden="1" customWidth="1"/>
    <col min="4363" max="4363" width="55.28515625" style="469" customWidth="1"/>
    <col min="4364" max="4401" width="9.140625" style="469" hidden="1" customWidth="1"/>
    <col min="4402" max="4567" width="9.140625" style="469" customWidth="1"/>
    <col min="4568" max="4568" width="55.28515625" style="469" customWidth="1"/>
    <col min="4569" max="4618" width="9.140625" style="469" hidden="1" customWidth="1"/>
    <col min="4619" max="4619" width="55.28515625" style="469" customWidth="1"/>
    <col min="4620" max="4657" width="9.140625" style="469" hidden="1" customWidth="1"/>
    <col min="4658" max="4823" width="9.140625" style="469" customWidth="1"/>
    <col min="4824" max="4824" width="55.28515625" style="469" customWidth="1"/>
    <col min="4825" max="4874" width="9.140625" style="469" hidden="1" customWidth="1"/>
    <col min="4875" max="4875" width="55.28515625" style="469" customWidth="1"/>
    <col min="4876" max="4913" width="9.140625" style="469" hidden="1" customWidth="1"/>
    <col min="4914" max="5079" width="9.140625" style="469" customWidth="1"/>
    <col min="5080" max="5080" width="55.28515625" style="469" customWidth="1"/>
    <col min="5081" max="5130" width="9.140625" style="469" hidden="1" customWidth="1"/>
    <col min="5131" max="5131" width="55.28515625" style="469" customWidth="1"/>
    <col min="5132" max="5169" width="9.140625" style="469" hidden="1" customWidth="1"/>
    <col min="5170" max="5335" width="9.140625" style="469" customWidth="1"/>
    <col min="5336" max="5336" width="55.28515625" style="469" customWidth="1"/>
    <col min="5337" max="5386" width="9.140625" style="469" hidden="1" customWidth="1"/>
    <col min="5387" max="5387" width="55.28515625" style="469" customWidth="1"/>
    <col min="5388" max="5425" width="9.140625" style="469" hidden="1" customWidth="1"/>
    <col min="5426" max="5591" width="9.140625" style="469" customWidth="1"/>
    <col min="5592" max="5592" width="55.28515625" style="469" customWidth="1"/>
    <col min="5593" max="5642" width="9.140625" style="469" hidden="1" customWidth="1"/>
    <col min="5643" max="5643" width="55.28515625" style="469" customWidth="1"/>
    <col min="5644" max="5681" width="9.140625" style="469" hidden="1" customWidth="1"/>
    <col min="5682" max="5847" width="9.140625" style="469" customWidth="1"/>
    <col min="5848" max="5848" width="55.28515625" style="469" customWidth="1"/>
    <col min="5849" max="5898" width="9.140625" style="469" hidden="1" customWidth="1"/>
    <col min="5899" max="5899" width="55.28515625" style="469" customWidth="1"/>
    <col min="5900" max="5937" width="9.140625" style="469" hidden="1" customWidth="1"/>
    <col min="5938" max="6103" width="9.140625" style="469" customWidth="1"/>
    <col min="6104" max="6104" width="55.28515625" style="469" customWidth="1"/>
    <col min="6105" max="6154" width="9.140625" style="469" hidden="1" customWidth="1"/>
    <col min="6155" max="6155" width="55.28515625" style="469" customWidth="1"/>
    <col min="6156" max="6193" width="9.140625" style="469" hidden="1" customWidth="1"/>
    <col min="6194" max="6359" width="9.140625" style="469" customWidth="1"/>
    <col min="6360" max="6360" width="55.28515625" style="469" customWidth="1"/>
    <col min="6361" max="6410" width="9.140625" style="469" hidden="1" customWidth="1"/>
    <col min="6411" max="6411" width="55.28515625" style="469" customWidth="1"/>
    <col min="6412" max="6449" width="9.140625" style="469" hidden="1" customWidth="1"/>
    <col min="6450" max="6615" width="9.140625" style="469" customWidth="1"/>
    <col min="6616" max="6616" width="55.28515625" style="469" customWidth="1"/>
    <col min="6617" max="6666" width="9.140625" style="469" hidden="1" customWidth="1"/>
    <col min="6667" max="6667" width="55.28515625" style="469" customWidth="1"/>
    <col min="6668" max="6705" width="9.140625" style="469" hidden="1" customWidth="1"/>
    <col min="6706" max="6871" width="9.140625" style="469" customWidth="1"/>
    <col min="6872" max="6872" width="55.28515625" style="469" customWidth="1"/>
    <col min="6873" max="6922" width="9.140625" style="469" hidden="1" customWidth="1"/>
    <col min="6923" max="6923" width="55.28515625" style="469" customWidth="1"/>
    <col min="6924" max="6961" width="9.140625" style="469" hidden="1" customWidth="1"/>
    <col min="6962" max="7127" width="9.140625" style="469" customWidth="1"/>
    <col min="7128" max="7128" width="55.28515625" style="469" customWidth="1"/>
    <col min="7129" max="7178" width="9.140625" style="469" hidden="1" customWidth="1"/>
    <col min="7179" max="7179" width="55.28515625" style="469" customWidth="1"/>
    <col min="7180" max="7217" width="9.140625" style="469" hidden="1" customWidth="1"/>
    <col min="7218" max="7383" width="9.140625" style="469" customWidth="1"/>
    <col min="7384" max="7384" width="55.28515625" style="469" customWidth="1"/>
    <col min="7385" max="7434" width="9.140625" style="469" hidden="1" customWidth="1"/>
    <col min="7435" max="7435" width="55.28515625" style="469" customWidth="1"/>
    <col min="7436" max="7473" width="9.140625" style="469" hidden="1" customWidth="1"/>
    <col min="7474" max="7639" width="9.140625" style="469" customWidth="1"/>
    <col min="7640" max="7640" width="55.28515625" style="469" customWidth="1"/>
    <col min="7641" max="7690" width="9.140625" style="469" hidden="1" customWidth="1"/>
    <col min="7691" max="7691" width="55.28515625" style="469" customWidth="1"/>
    <col min="7692" max="7729" width="9.140625" style="469" hidden="1" customWidth="1"/>
    <col min="7730" max="7895" width="9.140625" style="469" customWidth="1"/>
    <col min="7896" max="7896" width="55.28515625" style="469" customWidth="1"/>
    <col min="7897" max="7946" width="9.140625" style="469" hidden="1" customWidth="1"/>
    <col min="7947" max="7947" width="55.28515625" style="469" customWidth="1"/>
    <col min="7948" max="7985" width="9.140625" style="469" hidden="1" customWidth="1"/>
    <col min="7986" max="8151" width="9.140625" style="469" customWidth="1"/>
    <col min="8152" max="8152" width="55.28515625" style="469" customWidth="1"/>
    <col min="8153" max="8202" width="9.140625" style="469" hidden="1" customWidth="1"/>
    <col min="8203" max="8203" width="55.28515625" style="469" customWidth="1"/>
    <col min="8204" max="8241" width="9.140625" style="469" hidden="1" customWidth="1"/>
    <col min="8242" max="8407" width="9.140625" style="469" customWidth="1"/>
    <col min="8408" max="8408" width="55.28515625" style="469" customWidth="1"/>
    <col min="8409" max="8458" width="9.140625" style="469" hidden="1" customWidth="1"/>
    <col min="8459" max="8459" width="55.28515625" style="469" customWidth="1"/>
    <col min="8460" max="8497" width="9.140625" style="469" hidden="1" customWidth="1"/>
    <col min="8498" max="8663" width="9.140625" style="469" customWidth="1"/>
    <col min="8664" max="8664" width="55.28515625" style="469" customWidth="1"/>
    <col min="8665" max="8714" width="9.140625" style="469" hidden="1" customWidth="1"/>
    <col min="8715" max="8715" width="55.28515625" style="469" customWidth="1"/>
    <col min="8716" max="8753" width="9.140625" style="469" hidden="1" customWidth="1"/>
    <col min="8754" max="8919" width="9.140625" style="469" customWidth="1"/>
    <col min="8920" max="8920" width="55.28515625" style="469" customWidth="1"/>
    <col min="8921" max="8970" width="9.140625" style="469" hidden="1" customWidth="1"/>
    <col min="8971" max="8971" width="55.28515625" style="469" customWidth="1"/>
    <col min="8972" max="9009" width="9.140625" style="469" hidden="1" customWidth="1"/>
    <col min="9010" max="9175" width="9.140625" style="469" customWidth="1"/>
    <col min="9176" max="9176" width="55.28515625" style="469" customWidth="1"/>
    <col min="9177" max="9226" width="9.140625" style="469" hidden="1" customWidth="1"/>
    <col min="9227" max="9227" width="55.28515625" style="469" customWidth="1"/>
    <col min="9228" max="9265" width="9.140625" style="469" hidden="1" customWidth="1"/>
    <col min="9266" max="9431" width="9.140625" style="469" customWidth="1"/>
    <col min="9432" max="9432" width="55.28515625" style="469" customWidth="1"/>
    <col min="9433" max="9482" width="9.140625" style="469" hidden="1" customWidth="1"/>
    <col min="9483" max="9483" width="55.28515625" style="469" customWidth="1"/>
    <col min="9484" max="9521" width="9.140625" style="469" hidden="1" customWidth="1"/>
    <col min="9522" max="9687" width="9.140625" style="469" customWidth="1"/>
    <col min="9688" max="9688" width="55.28515625" style="469" customWidth="1"/>
    <col min="9689" max="9738" width="9.140625" style="469" hidden="1" customWidth="1"/>
    <col min="9739" max="9739" width="55.28515625" style="469" customWidth="1"/>
    <col min="9740" max="9777" width="9.140625" style="469" hidden="1" customWidth="1"/>
    <col min="9778" max="9943" width="9.140625" style="469" customWidth="1"/>
    <col min="9944" max="9944" width="55.28515625" style="469" customWidth="1"/>
    <col min="9945" max="9994" width="9.140625" style="469" hidden="1" customWidth="1"/>
    <col min="9995" max="9995" width="55.28515625" style="469" customWidth="1"/>
    <col min="9996" max="10033" width="9.140625" style="469" hidden="1" customWidth="1"/>
    <col min="10034" max="10199" width="9.140625" style="469" customWidth="1"/>
    <col min="10200" max="10200" width="55.28515625" style="469" customWidth="1"/>
    <col min="10201" max="10250" width="9.140625" style="469" hidden="1" customWidth="1"/>
    <col min="10251" max="10251" width="55.28515625" style="469" customWidth="1"/>
    <col min="10252" max="10289" width="9.140625" style="469" hidden="1" customWidth="1"/>
    <col min="10290" max="10455" width="9.140625" style="469" customWidth="1"/>
    <col min="10456" max="10456" width="55.28515625" style="469" customWidth="1"/>
    <col min="10457" max="10506" width="9.140625" style="469" hidden="1" customWidth="1"/>
    <col min="10507" max="10507" width="55.28515625" style="469" customWidth="1"/>
    <col min="10508" max="10545" width="9.140625" style="469" hidden="1" customWidth="1"/>
    <col min="10546" max="10711" width="9.140625" style="469" customWidth="1"/>
    <col min="10712" max="10712" width="55.28515625" style="469" customWidth="1"/>
    <col min="10713" max="10762" width="9.140625" style="469" hidden="1" customWidth="1"/>
    <col min="10763" max="10763" width="55.28515625" style="469" customWidth="1"/>
    <col min="10764" max="10801" width="9.140625" style="469" hidden="1" customWidth="1"/>
    <col min="10802" max="10967" width="9.140625" style="469" customWidth="1"/>
    <col min="10968" max="10968" width="55.28515625" style="469" customWidth="1"/>
    <col min="10969" max="11018" width="9.140625" style="469" hidden="1" customWidth="1"/>
    <col min="11019" max="11019" width="55.28515625" style="469" customWidth="1"/>
    <col min="11020" max="11057" width="9.140625" style="469" hidden="1" customWidth="1"/>
    <col min="11058" max="11223" width="9.140625" style="469" customWidth="1"/>
    <col min="11224" max="11224" width="55.28515625" style="469" customWidth="1"/>
    <col min="11225" max="11274" width="9.140625" style="469" hidden="1" customWidth="1"/>
    <col min="11275" max="11275" width="55.28515625" style="469" customWidth="1"/>
    <col min="11276" max="11313" width="9.140625" style="469" hidden="1" customWidth="1"/>
    <col min="11314" max="11479" width="9.140625" style="469" customWidth="1"/>
    <col min="11480" max="11480" width="55.28515625" style="469" customWidth="1"/>
    <col min="11481" max="11530" width="9.140625" style="469" hidden="1" customWidth="1"/>
    <col min="11531" max="11531" width="55.28515625" style="469" customWidth="1"/>
    <col min="11532" max="11569" width="9.140625" style="469" hidden="1" customWidth="1"/>
    <col min="11570" max="11735" width="9.140625" style="469" customWidth="1"/>
    <col min="11736" max="11736" width="55.28515625" style="469" customWidth="1"/>
    <col min="11737" max="11786" width="9.140625" style="469" hidden="1" customWidth="1"/>
    <col min="11787" max="11787" width="55.28515625" style="469" customWidth="1"/>
    <col min="11788" max="11825" width="9.140625" style="469" hidden="1" customWidth="1"/>
    <col min="11826" max="11991" width="9.140625" style="469" customWidth="1"/>
    <col min="11992" max="11992" width="55.28515625" style="469" customWidth="1"/>
    <col min="11993" max="12042" width="9.140625" style="469" hidden="1" customWidth="1"/>
    <col min="12043" max="12043" width="55.28515625" style="469" customWidth="1"/>
    <col min="12044" max="12081" width="9.140625" style="469" hidden="1" customWidth="1"/>
    <col min="12082" max="12247" width="9.140625" style="469" customWidth="1"/>
    <col min="12248" max="12248" width="55.28515625" style="469" customWidth="1"/>
    <col min="12249" max="12298" width="9.140625" style="469" hidden="1" customWidth="1"/>
    <col min="12299" max="12299" width="55.28515625" style="469" customWidth="1"/>
    <col min="12300" max="12337" width="9.140625" style="469" hidden="1" customWidth="1"/>
    <col min="12338" max="12503" width="9.140625" style="469" customWidth="1"/>
    <col min="12504" max="12504" width="55.28515625" style="469" customWidth="1"/>
    <col min="12505" max="12554" width="9.140625" style="469" hidden="1" customWidth="1"/>
    <col min="12555" max="12555" width="55.28515625" style="469" customWidth="1"/>
    <col min="12556" max="12593" width="9.140625" style="469" hidden="1" customWidth="1"/>
    <col min="12594" max="12759" width="9.140625" style="469" customWidth="1"/>
    <col min="12760" max="12760" width="55.28515625" style="469" customWidth="1"/>
    <col min="12761" max="12810" width="9.140625" style="469" hidden="1" customWidth="1"/>
    <col min="12811" max="12811" width="55.28515625" style="469" customWidth="1"/>
    <col min="12812" max="12849" width="9.140625" style="469" hidden="1" customWidth="1"/>
    <col min="12850" max="13015" width="9.140625" style="469" customWidth="1"/>
    <col min="13016" max="13016" width="55.28515625" style="469" customWidth="1"/>
    <col min="13017" max="13066" width="9.140625" style="469" hidden="1" customWidth="1"/>
    <col min="13067" max="13067" width="55.28515625" style="469" customWidth="1"/>
    <col min="13068" max="13105" width="9.140625" style="469" hidden="1" customWidth="1"/>
    <col min="13106" max="13271" width="9.140625" style="469" customWidth="1"/>
    <col min="13272" max="13272" width="55.28515625" style="469" customWidth="1"/>
    <col min="13273" max="13322" width="9.140625" style="469" hidden="1" customWidth="1"/>
    <col min="13323" max="13323" width="55.28515625" style="469" customWidth="1"/>
    <col min="13324" max="13361" width="9.140625" style="469" hidden="1" customWidth="1"/>
    <col min="13362" max="13527" width="9.140625" style="469" customWidth="1"/>
    <col min="13528" max="13528" width="55.28515625" style="469" customWidth="1"/>
    <col min="13529" max="13578" width="9.140625" style="469" hidden="1" customWidth="1"/>
    <col min="13579" max="13579" width="55.28515625" style="469" customWidth="1"/>
    <col min="13580" max="13617" width="9.140625" style="469" hidden="1" customWidth="1"/>
    <col min="13618" max="13783" width="9.140625" style="469" customWidth="1"/>
    <col min="13784" max="13784" width="55.28515625" style="469" customWidth="1"/>
    <col min="13785" max="13834" width="9.140625" style="469" hidden="1" customWidth="1"/>
    <col min="13835" max="13835" width="55.28515625" style="469" customWidth="1"/>
    <col min="13836" max="13873" width="9.140625" style="469" hidden="1" customWidth="1"/>
    <col min="13874" max="14039" width="9.140625" style="469" customWidth="1"/>
    <col min="14040" max="14040" width="55.28515625" style="469" customWidth="1"/>
    <col min="14041" max="14090" width="9.140625" style="469" hidden="1" customWidth="1"/>
    <col min="14091" max="14091" width="55.28515625" style="469" customWidth="1"/>
    <col min="14092" max="14129" width="9.140625" style="469" hidden="1" customWidth="1"/>
    <col min="14130" max="14295" width="9.140625" style="469" customWidth="1"/>
    <col min="14296" max="14296" width="55.28515625" style="469" customWidth="1"/>
    <col min="14297" max="14346" width="9.140625" style="469" hidden="1" customWidth="1"/>
    <col min="14347" max="14347" width="55.28515625" style="469" customWidth="1"/>
    <col min="14348" max="14385" width="9.140625" style="469" hidden="1" customWidth="1"/>
    <col min="14386" max="14551" width="9.140625" style="469" customWidth="1"/>
    <col min="14552" max="14552" width="55.28515625" style="469" customWidth="1"/>
    <col min="14553" max="14602" width="9.140625" style="469" hidden="1" customWidth="1"/>
    <col min="14603" max="14603" width="55.28515625" style="469" customWidth="1"/>
    <col min="14604" max="14641" width="9.140625" style="469" hidden="1" customWidth="1"/>
    <col min="14642" max="14807" width="9.140625" style="469" customWidth="1"/>
    <col min="14808" max="14808" width="55.28515625" style="469" customWidth="1"/>
    <col min="14809" max="14858" width="9.140625" style="469" hidden="1" customWidth="1"/>
    <col min="14859" max="14859" width="55.28515625" style="469" customWidth="1"/>
    <col min="14860" max="14897" width="9.140625" style="469" hidden="1" customWidth="1"/>
    <col min="14898" max="15063" width="9.140625" style="469" customWidth="1"/>
    <col min="15064" max="15064" width="55.28515625" style="469" customWidth="1"/>
    <col min="15065" max="15114" width="9.140625" style="469" hidden="1" customWidth="1"/>
    <col min="15115" max="15115" width="55.28515625" style="469" customWidth="1"/>
    <col min="15116" max="15153" width="9.140625" style="469" hidden="1" customWidth="1"/>
    <col min="15154" max="15319" width="9.140625" style="469" customWidth="1"/>
    <col min="15320" max="15320" width="55.28515625" style="469" customWidth="1"/>
    <col min="15321" max="15370" width="9.140625" style="469" hidden="1" customWidth="1"/>
    <col min="15371" max="15371" width="55.28515625" style="469" customWidth="1"/>
    <col min="15372" max="15409" width="9.140625" style="469" hidden="1" customWidth="1"/>
    <col min="15410" max="15575" width="9.140625" style="469" customWidth="1"/>
    <col min="15576" max="15576" width="55.28515625" style="469" customWidth="1"/>
    <col min="15577" max="15626" width="9.140625" style="469" hidden="1" customWidth="1"/>
    <col min="15627" max="15627" width="55.28515625" style="469" customWidth="1"/>
    <col min="15628" max="15665" width="9.140625" style="469" hidden="1" customWidth="1"/>
    <col min="15666" max="15831" width="9.140625" style="469" customWidth="1"/>
    <col min="15832" max="15832" width="55.28515625" style="469" customWidth="1"/>
    <col min="15833" max="15882" width="9.140625" style="469" hidden="1" customWidth="1"/>
    <col min="15883" max="15883" width="55.28515625" style="469" customWidth="1"/>
    <col min="15884" max="15921" width="9.140625" style="469" hidden="1" customWidth="1"/>
    <col min="15922" max="16087" width="9.140625" style="469" customWidth="1"/>
    <col min="16088" max="16088" width="55.28515625" style="469" customWidth="1"/>
    <col min="16089" max="16138" width="9.140625" style="469" hidden="1" customWidth="1"/>
    <col min="16139" max="16139" width="55.28515625" style="469" customWidth="1"/>
    <col min="16140" max="16177" width="9.140625" style="469" hidden="1" customWidth="1"/>
    <col min="16178" max="16343" width="9.140625" style="469" customWidth="1"/>
    <col min="16344" max="16344" width="55.28515625" style="469" customWidth="1"/>
    <col min="16345" max="16384" width="9.140625" style="469" hidden="1" customWidth="1"/>
  </cols>
  <sheetData>
    <row r="1" spans="1:142" ht="18" customHeight="1" x14ac:dyDescent="0.3">
      <c r="A1" s="1604" t="s">
        <v>1498</v>
      </c>
    </row>
    <row r="2" spans="1:142" ht="13.5" customHeight="1" thickBot="1" x14ac:dyDescent="0.35">
      <c r="A2" s="1605"/>
      <c r="B2" s="1568"/>
      <c r="C2" s="1568"/>
      <c r="D2" s="1568"/>
      <c r="E2" s="1568"/>
      <c r="G2" s="1568"/>
      <c r="H2" s="1568"/>
      <c r="I2" s="1568"/>
      <c r="K2" s="1568"/>
      <c r="N2" s="1568"/>
      <c r="O2" s="1568"/>
      <c r="P2" s="1568"/>
      <c r="Q2" s="1568"/>
      <c r="R2" s="1568"/>
      <c r="S2" s="1568"/>
      <c r="T2" s="1568"/>
      <c r="U2" s="1568"/>
      <c r="V2" s="1568"/>
      <c r="W2" s="1568"/>
      <c r="X2" s="1568"/>
      <c r="Y2" s="1606"/>
      <c r="Z2" s="1606"/>
      <c r="AA2" s="1606"/>
      <c r="AB2" s="1606"/>
      <c r="AC2" s="1606"/>
      <c r="AD2" s="1568"/>
      <c r="AE2" s="1568"/>
      <c r="AF2" s="1568"/>
      <c r="AG2" s="1568"/>
      <c r="AH2" s="1568"/>
      <c r="AI2" s="1568"/>
      <c r="AJ2" s="1568"/>
      <c r="AK2" s="1568"/>
      <c r="AL2" s="1568"/>
      <c r="AM2" s="1568"/>
      <c r="AN2" s="1568"/>
      <c r="AO2" s="1568"/>
      <c r="AP2" s="1568"/>
      <c r="AV2" s="1568"/>
      <c r="AW2" s="1568"/>
      <c r="AX2" s="1568"/>
      <c r="BA2" s="1567"/>
      <c r="BB2" s="1567"/>
      <c r="BD2" s="1567"/>
      <c r="BE2" s="1567"/>
      <c r="BF2" s="1567"/>
      <c r="BG2" s="1567"/>
      <c r="BH2" s="1567"/>
      <c r="BY2" s="1567"/>
      <c r="CG2" s="1567"/>
      <c r="CI2" s="1567"/>
      <c r="CK2" s="1567"/>
      <c r="CO2" s="1567"/>
      <c r="DD2" s="1601"/>
      <c r="DE2" s="1601"/>
      <c r="DF2" s="1601"/>
      <c r="DH2" s="1601"/>
      <c r="DI2" s="1601"/>
      <c r="DK2" s="1601"/>
      <c r="DT2" s="1568"/>
      <c r="DY2" s="1568"/>
      <c r="EF2" s="1568"/>
      <c r="EG2" s="1568"/>
      <c r="EH2" s="1568"/>
      <c r="EI2" s="1568"/>
      <c r="EK2" s="1568"/>
      <c r="EL2" s="1568" t="s">
        <v>681</v>
      </c>
    </row>
    <row r="3" spans="1:142" s="1566" customFormat="1" ht="24" customHeight="1" thickTop="1" thickBot="1" x14ac:dyDescent="0.35">
      <c r="A3" s="1607"/>
      <c r="B3" s="1608">
        <v>40179</v>
      </c>
      <c r="C3" s="1609">
        <v>40211</v>
      </c>
      <c r="D3" s="1609">
        <v>40239</v>
      </c>
      <c r="E3" s="1609">
        <v>40270</v>
      </c>
      <c r="F3" s="1609">
        <v>40300</v>
      </c>
      <c r="G3" s="1609">
        <v>40331</v>
      </c>
      <c r="H3" s="1609">
        <v>40361</v>
      </c>
      <c r="I3" s="1609">
        <v>40392</v>
      </c>
      <c r="J3" s="1609">
        <v>40423</v>
      </c>
      <c r="K3" s="1609">
        <v>40453</v>
      </c>
      <c r="L3" s="1609">
        <v>40484</v>
      </c>
      <c r="M3" s="1609">
        <v>40514</v>
      </c>
      <c r="N3" s="1609">
        <v>40545</v>
      </c>
      <c r="O3" s="1609">
        <v>40576</v>
      </c>
      <c r="P3" s="1609">
        <v>40604</v>
      </c>
      <c r="Q3" s="1609">
        <v>40635</v>
      </c>
      <c r="R3" s="1609">
        <v>40665</v>
      </c>
      <c r="S3" s="1609">
        <v>40696</v>
      </c>
      <c r="T3" s="1609">
        <v>40726</v>
      </c>
      <c r="U3" s="1609">
        <v>40757</v>
      </c>
      <c r="V3" s="1609">
        <v>40788</v>
      </c>
      <c r="W3" s="1609">
        <v>40818</v>
      </c>
      <c r="X3" s="1609">
        <v>40849</v>
      </c>
      <c r="Y3" s="1609">
        <v>40879</v>
      </c>
      <c r="Z3" s="1609">
        <v>40910</v>
      </c>
      <c r="AA3" s="1609">
        <v>40941</v>
      </c>
      <c r="AB3" s="1609">
        <v>40970</v>
      </c>
      <c r="AC3" s="1609">
        <v>41001</v>
      </c>
      <c r="AD3" s="1609">
        <v>41031</v>
      </c>
      <c r="AE3" s="1609">
        <v>41062</v>
      </c>
      <c r="AF3" s="1609">
        <v>41092</v>
      </c>
      <c r="AG3" s="1609">
        <v>41123</v>
      </c>
      <c r="AH3" s="1609">
        <v>41154</v>
      </c>
      <c r="AI3" s="1609">
        <v>41184</v>
      </c>
      <c r="AJ3" s="1609">
        <v>41215</v>
      </c>
      <c r="AK3" s="1609">
        <v>41245</v>
      </c>
      <c r="AL3" s="1609">
        <v>41276</v>
      </c>
      <c r="AM3" s="1609">
        <v>41307</v>
      </c>
      <c r="AN3" s="1609">
        <v>41335</v>
      </c>
      <c r="AO3" s="1609">
        <v>41366</v>
      </c>
      <c r="AP3" s="1609">
        <v>41396</v>
      </c>
      <c r="AQ3" s="1609">
        <v>41427</v>
      </c>
      <c r="AR3" s="1609">
        <v>41457</v>
      </c>
      <c r="AS3" s="1609">
        <v>41488</v>
      </c>
      <c r="AT3" s="1609">
        <v>41519</v>
      </c>
      <c r="AU3" s="1609">
        <v>41549</v>
      </c>
      <c r="AV3" s="1609">
        <v>41580</v>
      </c>
      <c r="AW3" s="1609">
        <v>41610</v>
      </c>
      <c r="AX3" s="1609">
        <v>41641</v>
      </c>
      <c r="AY3" s="1609">
        <v>41672</v>
      </c>
      <c r="AZ3" s="1609">
        <v>41700</v>
      </c>
      <c r="BA3" s="1609">
        <v>41731</v>
      </c>
      <c r="BB3" s="1609">
        <v>41761</v>
      </c>
      <c r="BC3" s="1609">
        <v>41791</v>
      </c>
      <c r="BD3" s="1609">
        <v>41821</v>
      </c>
      <c r="BE3" s="1609">
        <v>41852</v>
      </c>
      <c r="BF3" s="1609">
        <v>41883</v>
      </c>
      <c r="BG3" s="1609">
        <v>41914</v>
      </c>
      <c r="BH3" s="1609">
        <v>41945</v>
      </c>
      <c r="BI3" s="1609">
        <v>41975</v>
      </c>
      <c r="BJ3" s="1609">
        <v>42006</v>
      </c>
      <c r="BK3" s="1609">
        <v>42037</v>
      </c>
      <c r="BL3" s="1609">
        <v>42065</v>
      </c>
      <c r="BM3" s="1609">
        <v>42096</v>
      </c>
      <c r="BN3" s="1609">
        <v>42126</v>
      </c>
      <c r="BO3" s="1609">
        <v>42157</v>
      </c>
      <c r="BP3" s="1609">
        <v>42187</v>
      </c>
      <c r="BQ3" s="1609">
        <v>42218</v>
      </c>
      <c r="BR3" s="1609">
        <v>42249</v>
      </c>
      <c r="BS3" s="1609">
        <v>42279</v>
      </c>
      <c r="BT3" s="1609">
        <v>42310</v>
      </c>
      <c r="BU3" s="1609">
        <v>42340</v>
      </c>
      <c r="BV3" s="1609">
        <v>42371</v>
      </c>
      <c r="BW3" s="1609">
        <v>42402</v>
      </c>
      <c r="BX3" s="1609">
        <v>42431</v>
      </c>
      <c r="BY3" s="1609">
        <v>42462</v>
      </c>
      <c r="BZ3" s="1609">
        <v>42492</v>
      </c>
      <c r="CA3" s="1609">
        <v>42523</v>
      </c>
      <c r="CB3" s="1609">
        <v>42553</v>
      </c>
      <c r="CC3" s="1609">
        <v>42584</v>
      </c>
      <c r="CD3" s="1609">
        <v>42615</v>
      </c>
      <c r="CE3" s="1609">
        <v>42645</v>
      </c>
      <c r="CF3" s="1609">
        <v>42676</v>
      </c>
      <c r="CG3" s="1609">
        <v>42706</v>
      </c>
      <c r="CH3" s="1609">
        <v>42737</v>
      </c>
      <c r="CI3" s="1609">
        <v>42768</v>
      </c>
      <c r="CJ3" s="1609">
        <v>42796</v>
      </c>
      <c r="CK3" s="1609">
        <v>42827</v>
      </c>
      <c r="CL3" s="1609">
        <v>42857</v>
      </c>
      <c r="CM3" s="1609">
        <v>42888</v>
      </c>
      <c r="CN3" s="1609">
        <v>42918</v>
      </c>
      <c r="CO3" s="1609">
        <v>42949</v>
      </c>
      <c r="CP3" s="1609">
        <v>42980</v>
      </c>
      <c r="CQ3" s="1609">
        <v>43010</v>
      </c>
      <c r="CR3" s="1609">
        <v>43041</v>
      </c>
      <c r="CS3" s="1609">
        <v>43071</v>
      </c>
      <c r="CT3" s="1609">
        <v>43102</v>
      </c>
      <c r="CU3" s="1609">
        <v>43133</v>
      </c>
      <c r="CV3" s="1609">
        <v>43161</v>
      </c>
      <c r="CW3" s="1609">
        <v>43192</v>
      </c>
      <c r="CX3" s="1609">
        <v>43222</v>
      </c>
      <c r="CY3" s="1609">
        <v>43253</v>
      </c>
      <c r="CZ3" s="1609">
        <v>43283</v>
      </c>
      <c r="DA3" s="1609">
        <v>43314</v>
      </c>
      <c r="DB3" s="1609">
        <v>43345</v>
      </c>
      <c r="DC3" s="1609">
        <v>43375</v>
      </c>
      <c r="DD3" s="1609">
        <v>43406</v>
      </c>
      <c r="DE3" s="1609">
        <v>43436</v>
      </c>
      <c r="DF3" s="1609">
        <v>43467</v>
      </c>
      <c r="DG3" s="1609">
        <v>43498</v>
      </c>
      <c r="DH3" s="1609">
        <v>43526</v>
      </c>
      <c r="DI3" s="1609">
        <v>43557</v>
      </c>
      <c r="DJ3" s="1609">
        <v>43587</v>
      </c>
      <c r="DK3" s="1609">
        <v>43618</v>
      </c>
      <c r="DL3" s="1609">
        <v>43648</v>
      </c>
      <c r="DM3" s="1609">
        <v>43679</v>
      </c>
      <c r="DN3" s="1609">
        <v>43710</v>
      </c>
      <c r="DO3" s="1609">
        <v>43740</v>
      </c>
      <c r="DP3" s="1609">
        <v>43771</v>
      </c>
      <c r="DQ3" s="1609">
        <v>43801</v>
      </c>
      <c r="DR3" s="1609">
        <v>43832</v>
      </c>
      <c r="DS3" s="1609">
        <v>43863</v>
      </c>
      <c r="DT3" s="1610" t="s">
        <v>771</v>
      </c>
      <c r="DU3" s="1610" t="s">
        <v>1443</v>
      </c>
      <c r="DV3" s="1610" t="s">
        <v>773</v>
      </c>
      <c r="DW3" s="1610" t="s">
        <v>1499</v>
      </c>
      <c r="DX3" s="1610" t="s">
        <v>1500</v>
      </c>
      <c r="DY3" s="1610" t="s">
        <v>1501</v>
      </c>
      <c r="DZ3" s="1610" t="s">
        <v>1502</v>
      </c>
      <c r="EA3" s="1610" t="s">
        <v>1503</v>
      </c>
      <c r="EB3" s="1610" t="s">
        <v>779</v>
      </c>
      <c r="EC3" s="1610" t="s">
        <v>1094</v>
      </c>
      <c r="ED3" s="1610" t="s">
        <v>781</v>
      </c>
      <c r="EE3" s="1610" t="s">
        <v>782</v>
      </c>
      <c r="EF3" s="1610" t="s">
        <v>783</v>
      </c>
      <c r="EG3" s="1610">
        <v>44287</v>
      </c>
      <c r="EH3" s="1610">
        <v>44317</v>
      </c>
      <c r="EI3" s="1610">
        <v>44348</v>
      </c>
      <c r="EJ3" s="1610">
        <v>44378</v>
      </c>
      <c r="EK3" s="1610">
        <v>44409</v>
      </c>
      <c r="EL3" s="1610">
        <v>44440</v>
      </c>
    </row>
    <row r="4" spans="1:142" ht="17.25" thickTop="1" x14ac:dyDescent="0.3">
      <c r="A4" s="1611"/>
      <c r="B4" s="1612"/>
      <c r="C4" s="1613"/>
      <c r="D4" s="1613"/>
      <c r="E4" s="1613"/>
      <c r="F4" s="1613"/>
      <c r="G4" s="1613"/>
      <c r="H4" s="1613"/>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583"/>
      <c r="AO4" s="1583"/>
      <c r="AP4" s="1583"/>
      <c r="AQ4" s="1583"/>
      <c r="AR4" s="1583"/>
      <c r="AS4" s="1583"/>
      <c r="AT4" s="1583"/>
      <c r="AU4" s="1583"/>
      <c r="AV4" s="1583"/>
      <c r="AW4" s="1583"/>
      <c r="AX4" s="1583"/>
      <c r="AY4" s="1583"/>
      <c r="AZ4" s="1583"/>
      <c r="BA4" s="1583"/>
      <c r="BB4" s="1583"/>
      <c r="BC4" s="1583"/>
      <c r="BD4" s="1583"/>
      <c r="BE4" s="1583"/>
      <c r="BF4" s="1583"/>
      <c r="BG4" s="1583"/>
      <c r="BH4" s="1583"/>
      <c r="BI4" s="1583"/>
      <c r="BJ4" s="1583"/>
      <c r="BK4" s="1583"/>
      <c r="BL4" s="1583"/>
      <c r="BM4" s="1583"/>
      <c r="BN4" s="1583"/>
      <c r="BO4" s="1583"/>
      <c r="BP4" s="1583"/>
      <c r="BQ4" s="1583"/>
      <c r="BR4" s="1583"/>
      <c r="BS4" s="1583"/>
      <c r="BT4" s="1583"/>
      <c r="BU4" s="1583"/>
      <c r="BV4" s="1583"/>
      <c r="BW4" s="1583"/>
      <c r="BX4" s="1583"/>
      <c r="BY4" s="1583"/>
      <c r="BZ4" s="1583"/>
      <c r="CA4" s="1583"/>
      <c r="CB4" s="1583"/>
      <c r="CC4" s="1583"/>
      <c r="CD4" s="1583"/>
      <c r="CE4" s="1583"/>
      <c r="CF4" s="1583"/>
      <c r="CG4" s="1583"/>
      <c r="CH4" s="1575"/>
      <c r="CI4" s="1575"/>
      <c r="CJ4" s="1575"/>
      <c r="CK4" s="1575"/>
      <c r="CL4" s="1575"/>
      <c r="CM4" s="1575"/>
      <c r="CN4" s="1575"/>
      <c r="CO4" s="1575"/>
      <c r="CP4" s="1575"/>
      <c r="CQ4" s="1575"/>
      <c r="CR4" s="1575"/>
      <c r="CS4" s="1575"/>
      <c r="CT4" s="1575"/>
      <c r="CU4" s="1575"/>
      <c r="CV4" s="1575"/>
      <c r="CW4" s="1575"/>
      <c r="CX4" s="1575"/>
      <c r="CY4" s="1575"/>
      <c r="CZ4" s="1575"/>
      <c r="DA4" s="1575"/>
      <c r="DB4" s="1575"/>
      <c r="DC4" s="1575"/>
      <c r="DD4" s="1575"/>
      <c r="DE4" s="1575"/>
      <c r="DF4" s="1575"/>
      <c r="DG4" s="1575"/>
      <c r="DH4" s="1575"/>
      <c r="DI4" s="1575"/>
      <c r="DJ4" s="1575"/>
      <c r="DK4" s="1575"/>
      <c r="DL4" s="1575"/>
      <c r="DM4" s="1575"/>
      <c r="DN4" s="1575"/>
      <c r="DO4" s="1575"/>
      <c r="DP4" s="1575"/>
      <c r="DQ4" s="1575"/>
      <c r="DR4" s="1575"/>
      <c r="DS4" s="1575"/>
      <c r="DT4" s="1575"/>
      <c r="DU4" s="1575"/>
      <c r="DV4" s="1575"/>
      <c r="DW4" s="1575"/>
      <c r="DX4" s="1575"/>
      <c r="DY4" s="1575"/>
      <c r="DZ4" s="1575"/>
      <c r="EA4" s="1575"/>
      <c r="EB4" s="1575"/>
      <c r="EC4" s="1575"/>
      <c r="ED4" s="1575"/>
      <c r="EE4" s="1575"/>
      <c r="EF4" s="1575"/>
      <c r="EG4" s="1575"/>
      <c r="EH4" s="1575"/>
      <c r="EI4" s="1575"/>
      <c r="EJ4" s="1575"/>
      <c r="EK4" s="1575"/>
      <c r="EL4" s="1575"/>
    </row>
    <row r="5" spans="1:142" ht="17.25" customHeight="1" x14ac:dyDescent="0.3">
      <c r="A5" s="1614" t="s">
        <v>1504</v>
      </c>
      <c r="B5" s="1615">
        <v>66426.303235972882</v>
      </c>
      <c r="C5" s="1616">
        <v>67813.347178623269</v>
      </c>
      <c r="D5" s="1616">
        <v>67350.55298928589</v>
      </c>
      <c r="E5" s="1616">
        <v>67898.424276395206</v>
      </c>
      <c r="F5" s="1616">
        <v>70563.533940011592</v>
      </c>
      <c r="G5" s="1616">
        <v>69029.206086238628</v>
      </c>
      <c r="H5" s="1616">
        <v>69173.827566074178</v>
      </c>
      <c r="I5" s="1616">
        <v>70109.753901685341</v>
      </c>
      <c r="J5" s="1616">
        <v>73222.669057128718</v>
      </c>
      <c r="K5" s="1616">
        <v>72628.910586909114</v>
      </c>
      <c r="L5" s="1616">
        <v>74948.541309052278</v>
      </c>
      <c r="M5" s="1616">
        <v>77907.26620021234</v>
      </c>
      <c r="N5" s="1616">
        <v>74640.649942564065</v>
      </c>
      <c r="O5" s="1616">
        <v>74618.615312754191</v>
      </c>
      <c r="P5" s="1616">
        <v>76376.735414886105</v>
      </c>
      <c r="Q5" s="1616">
        <v>75700.789623743025</v>
      </c>
      <c r="R5" s="1616">
        <v>77269.692369705648</v>
      </c>
      <c r="S5" s="1616">
        <v>79953.017943437662</v>
      </c>
      <c r="T5" s="1616">
        <v>79074.75525046949</v>
      </c>
      <c r="U5" s="1616">
        <v>79520.667822633579</v>
      </c>
      <c r="V5" s="1616">
        <v>78671.260029511788</v>
      </c>
      <c r="W5" s="1616">
        <v>81199.667306703283</v>
      </c>
      <c r="X5" s="1616">
        <v>77556.049942866448</v>
      </c>
      <c r="Y5" s="1616">
        <v>80100.875885288551</v>
      </c>
      <c r="Z5" s="1616">
        <v>80040.746933815622</v>
      </c>
      <c r="AA5" s="1616">
        <v>79939.581236785903</v>
      </c>
      <c r="AB5" s="1616">
        <v>79411.668224062698</v>
      </c>
      <c r="AC5" s="1616">
        <v>79032.748513622151</v>
      </c>
      <c r="AD5" s="1616">
        <v>78098.527743300889</v>
      </c>
      <c r="AE5" s="1616">
        <v>85159.248901662751</v>
      </c>
      <c r="AF5" s="1616">
        <v>86394.874568552084</v>
      </c>
      <c r="AG5" s="1616">
        <v>86880.112743733043</v>
      </c>
      <c r="AH5" s="1616">
        <v>87928.224802783152</v>
      </c>
      <c r="AI5" s="1616">
        <v>88106.871545446251</v>
      </c>
      <c r="AJ5" s="1616">
        <v>90488.3945909303</v>
      </c>
      <c r="AK5" s="1616">
        <v>91559.825805914632</v>
      </c>
      <c r="AL5" s="1616">
        <v>94098.106945505308</v>
      </c>
      <c r="AM5" s="1616">
        <v>93549.31388682939</v>
      </c>
      <c r="AN5" s="1578">
        <v>96754.802980609718</v>
      </c>
      <c r="AO5" s="1578">
        <v>95870.007278678371</v>
      </c>
      <c r="AP5" s="1578">
        <v>104072.51915873688</v>
      </c>
      <c r="AQ5" s="1578">
        <v>103579.9323233067</v>
      </c>
      <c r="AR5" s="1578">
        <v>100694.20800170788</v>
      </c>
      <c r="AS5" s="1578">
        <v>99291.769986535714</v>
      </c>
      <c r="AT5" s="1578">
        <v>100933.44968334469</v>
      </c>
      <c r="AU5" s="1578">
        <v>100229.18125081969</v>
      </c>
      <c r="AV5" s="1578">
        <v>99261.274187500021</v>
      </c>
      <c r="AW5" s="1578">
        <v>103497.94482550361</v>
      </c>
      <c r="AX5" s="1578">
        <v>102921.43799632388</v>
      </c>
      <c r="AY5" s="1578">
        <v>108544.33997084292</v>
      </c>
      <c r="AZ5" s="1578">
        <v>110343.08859754098</v>
      </c>
      <c r="BA5" s="1578">
        <v>114721.20755311572</v>
      </c>
      <c r="BB5" s="1578">
        <v>117055.21513527753</v>
      </c>
      <c r="BC5" s="1578">
        <v>119619.60702976644</v>
      </c>
      <c r="BD5" s="1578">
        <v>121075.74227892855</v>
      </c>
      <c r="BE5" s="1578">
        <v>123260.36938210644</v>
      </c>
      <c r="BF5" s="1578">
        <v>120752.98616916555</v>
      </c>
      <c r="BG5" s="1578">
        <v>119694.92564294937</v>
      </c>
      <c r="BH5" s="1578">
        <v>117838.97237219621</v>
      </c>
      <c r="BI5" s="1578">
        <v>122735.45625949455</v>
      </c>
      <c r="BJ5" s="1578">
        <v>120049.19112513392</v>
      </c>
      <c r="BK5" s="1578">
        <v>126047.57279302411</v>
      </c>
      <c r="BL5" s="1578">
        <v>139062.48919025276</v>
      </c>
      <c r="BM5" s="1578">
        <v>137586.09214340354</v>
      </c>
      <c r="BN5" s="1578">
        <v>138175.21268258648</v>
      </c>
      <c r="BO5" s="1578">
        <v>138628.47666558527</v>
      </c>
      <c r="BP5" s="1577">
        <v>142104.72795610214</v>
      </c>
      <c r="BQ5" s="1577">
        <v>142278.28919419972</v>
      </c>
      <c r="BR5" s="1577">
        <v>144450.61180768846</v>
      </c>
      <c r="BS5" s="1577">
        <v>148534.72719634642</v>
      </c>
      <c r="BT5" s="1577">
        <v>150438.85095480151</v>
      </c>
      <c r="BU5" s="1577">
        <v>151519.45790363476</v>
      </c>
      <c r="BV5" s="1577">
        <v>153595.05761268668</v>
      </c>
      <c r="BW5" s="1577">
        <v>156324.69065769573</v>
      </c>
      <c r="BX5" s="1577">
        <v>157406.6914241621</v>
      </c>
      <c r="BY5" s="1577">
        <v>156600.80811839449</v>
      </c>
      <c r="BZ5" s="1577">
        <v>159897.71195550862</v>
      </c>
      <c r="CA5" s="1577">
        <v>166725.92581236121</v>
      </c>
      <c r="CB5" s="1577">
        <v>166910.92624923383</v>
      </c>
      <c r="CC5" s="1577">
        <v>166395.73053723547</v>
      </c>
      <c r="CD5" s="1577">
        <v>169580.80563689113</v>
      </c>
      <c r="CE5" s="1577">
        <v>171298.85641524161</v>
      </c>
      <c r="CF5" s="1577">
        <v>173801.30735711419</v>
      </c>
      <c r="CG5" s="1577">
        <v>177668.55562032614</v>
      </c>
      <c r="CH5" s="1579">
        <v>174394.86292201749</v>
      </c>
      <c r="CI5" s="1579">
        <v>174924.25180757011</v>
      </c>
      <c r="CJ5" s="1579">
        <v>175637.22381427392</v>
      </c>
      <c r="CK5" s="1579">
        <v>179152.63008492597</v>
      </c>
      <c r="CL5" s="1579">
        <v>178461.27118693173</v>
      </c>
      <c r="CM5" s="1579">
        <v>180437.56616006474</v>
      </c>
      <c r="CN5" s="1579">
        <v>176191.51600309185</v>
      </c>
      <c r="CO5" s="1579">
        <v>175785.32195359335</v>
      </c>
      <c r="CP5" s="1579">
        <v>185058.20583007197</v>
      </c>
      <c r="CQ5" s="1579">
        <v>188375.48139406703</v>
      </c>
      <c r="CR5" s="1579">
        <v>191339.81988459302</v>
      </c>
      <c r="CS5" s="1579">
        <v>200039.4517179582</v>
      </c>
      <c r="CT5" s="1579">
        <v>196835.78700488887</v>
      </c>
      <c r="CU5" s="1579">
        <v>202954.33186410007</v>
      </c>
      <c r="CV5" s="1579">
        <v>207215.69517574867</v>
      </c>
      <c r="CW5" s="1580">
        <v>214373.48147916992</v>
      </c>
      <c r="CX5" s="1580">
        <v>221942.12390585776</v>
      </c>
      <c r="CY5" s="1580">
        <v>230238.77583979841</v>
      </c>
      <c r="CZ5" s="1580">
        <v>221922.20800793669</v>
      </c>
      <c r="DA5" s="1580">
        <v>225940.38191798772</v>
      </c>
      <c r="DB5" s="1580">
        <v>218871.25093894106</v>
      </c>
      <c r="DC5" s="1580">
        <v>217596.3036255289</v>
      </c>
      <c r="DD5" s="1580">
        <v>214815.73631158541</v>
      </c>
      <c r="DE5" s="1580">
        <v>217004.41993496372</v>
      </c>
      <c r="DF5" s="1580">
        <v>218846.8952504606</v>
      </c>
      <c r="DG5" s="1580">
        <v>219966.96050391931</v>
      </c>
      <c r="DH5" s="1580">
        <v>226576.71631358506</v>
      </c>
      <c r="DI5" s="1580">
        <v>229226.42152050519</v>
      </c>
      <c r="DJ5" s="1580">
        <v>240408.08847555952</v>
      </c>
      <c r="DK5" s="1580">
        <v>252957.68400993009</v>
      </c>
      <c r="DL5" s="1580">
        <v>258964.54538824756</v>
      </c>
      <c r="DM5" s="1580">
        <v>259427.82324653002</v>
      </c>
      <c r="DN5" s="1580">
        <v>262761.86596508219</v>
      </c>
      <c r="DO5" s="1580">
        <v>263442.84530936059</v>
      </c>
      <c r="DP5" s="1580">
        <v>268691.24890248722</v>
      </c>
      <c r="DQ5" s="1580">
        <v>269147.02911251434</v>
      </c>
      <c r="DR5" s="1580">
        <v>278812.67778411362</v>
      </c>
      <c r="DS5" s="1580">
        <v>273904.52688807907</v>
      </c>
      <c r="DT5" s="1580">
        <v>276298.97259022022</v>
      </c>
      <c r="DU5" s="1580">
        <v>280218.67607955547</v>
      </c>
      <c r="DV5" s="1617">
        <v>275540.36607464025</v>
      </c>
      <c r="DW5" s="1617">
        <v>278884.25604416308</v>
      </c>
      <c r="DX5" s="1617">
        <v>295596.05314703286</v>
      </c>
      <c r="DY5" s="1617">
        <v>278825.85957494081</v>
      </c>
      <c r="DZ5" s="1617">
        <v>277995.11736622191</v>
      </c>
      <c r="EA5" s="1617">
        <v>269143.13557219441</v>
      </c>
      <c r="EB5" s="1617">
        <v>268344.11662117584</v>
      </c>
      <c r="EC5" s="1617">
        <v>284981.4928212621</v>
      </c>
      <c r="ED5" s="1617">
        <v>305406.72245056508</v>
      </c>
      <c r="EE5" s="1617">
        <v>286606.10411991918</v>
      </c>
      <c r="EF5" s="1617">
        <v>292769.16974273225</v>
      </c>
      <c r="EG5" s="1617">
        <v>296822.91944970074</v>
      </c>
      <c r="EH5" s="1617">
        <v>304286.70241272327</v>
      </c>
      <c r="EI5" s="1617">
        <v>304753.51439039694</v>
      </c>
      <c r="EJ5" s="1617">
        <v>306323.25830701092</v>
      </c>
      <c r="EK5" s="1617">
        <v>311055.09824585548</v>
      </c>
      <c r="EL5" s="1617">
        <v>313224.63939457148</v>
      </c>
    </row>
    <row r="6" spans="1:142" ht="17.25" customHeight="1" x14ac:dyDescent="0.3">
      <c r="A6" s="1618" t="s">
        <v>1505</v>
      </c>
      <c r="B6" s="1619">
        <v>66492.585799862878</v>
      </c>
      <c r="C6" s="1620">
        <v>67862.01856516127</v>
      </c>
      <c r="D6" s="1620">
        <v>67430.017346329885</v>
      </c>
      <c r="E6" s="1620">
        <v>67945.452102185212</v>
      </c>
      <c r="F6" s="1620">
        <v>70614.469927441591</v>
      </c>
      <c r="G6" s="1620">
        <v>69077.816955356626</v>
      </c>
      <c r="H6" s="1620">
        <v>69265.429972490179</v>
      </c>
      <c r="I6" s="1620">
        <v>70224.263039725134</v>
      </c>
      <c r="J6" s="1620">
        <v>73306.736101442715</v>
      </c>
      <c r="K6" s="1620">
        <v>72737.86993747011</v>
      </c>
      <c r="L6" s="1620">
        <v>75058.895358864276</v>
      </c>
      <c r="M6" s="1620">
        <v>78026.980681843343</v>
      </c>
      <c r="N6" s="1620">
        <v>74759.402480359786</v>
      </c>
      <c r="O6" s="1620">
        <v>74756.632415967833</v>
      </c>
      <c r="P6" s="1620">
        <v>76503.314619923578</v>
      </c>
      <c r="Q6" s="1620">
        <v>75822.721528235488</v>
      </c>
      <c r="R6" s="1620">
        <v>77399.73435942053</v>
      </c>
      <c r="S6" s="1620">
        <v>80428.540590047662</v>
      </c>
      <c r="T6" s="1620">
        <v>79203.946197350044</v>
      </c>
      <c r="U6" s="1620">
        <v>79650.466859240361</v>
      </c>
      <c r="V6" s="1620">
        <v>78845.458772601793</v>
      </c>
      <c r="W6" s="1620">
        <v>81365.965833621827</v>
      </c>
      <c r="X6" s="1620">
        <v>77788.750568031581</v>
      </c>
      <c r="Y6" s="1620">
        <v>80237.109940980547</v>
      </c>
      <c r="Z6" s="1620">
        <v>80176.177110206452</v>
      </c>
      <c r="AA6" s="1620">
        <v>80076.559609812335</v>
      </c>
      <c r="AB6" s="1620">
        <v>79548.29515837974</v>
      </c>
      <c r="AC6" s="1620">
        <v>79170.996508812314</v>
      </c>
      <c r="AD6" s="1620">
        <v>78259.701957858124</v>
      </c>
      <c r="AE6" s="1620">
        <v>85301.194492148148</v>
      </c>
      <c r="AF6" s="1620">
        <v>86536.615580950136</v>
      </c>
      <c r="AG6" s="1620">
        <v>86975.8829999195</v>
      </c>
      <c r="AH6" s="1620">
        <v>88031.529455901109</v>
      </c>
      <c r="AI6" s="1620">
        <v>88210.393405284456</v>
      </c>
      <c r="AJ6" s="1620">
        <v>90592.266418886065</v>
      </c>
      <c r="AK6" s="1620">
        <v>91662.001872008113</v>
      </c>
      <c r="AL6" s="1620">
        <v>94206.306852081107</v>
      </c>
      <c r="AM6" s="1620">
        <v>93652.94961204275</v>
      </c>
      <c r="AN6" s="1586">
        <v>96856.18605491468</v>
      </c>
      <c r="AO6" s="1586">
        <v>95972.828640172738</v>
      </c>
      <c r="AP6" s="1586">
        <v>104173.9</v>
      </c>
      <c r="AQ6" s="1586">
        <v>103679.96920214912</v>
      </c>
      <c r="AR6" s="1586">
        <v>100788.00224111319</v>
      </c>
      <c r="AS6" s="1586">
        <v>99389.311397990154</v>
      </c>
      <c r="AT6" s="1586">
        <v>101028.76444301031</v>
      </c>
      <c r="AU6" s="1586">
        <v>100323.77135378917</v>
      </c>
      <c r="AV6" s="1586">
        <v>99353.672925023173</v>
      </c>
      <c r="AW6" s="1586">
        <v>103588.59652304999</v>
      </c>
      <c r="AX6" s="1586">
        <v>103056.83719043</v>
      </c>
      <c r="AY6" s="1586">
        <v>108803.3230663904</v>
      </c>
      <c r="AZ6" s="1586">
        <v>110599.60209876251</v>
      </c>
      <c r="BA6" s="1586">
        <v>114974.06548828747</v>
      </c>
      <c r="BB6" s="1586">
        <v>117312.07808435091</v>
      </c>
      <c r="BC6" s="1586">
        <v>119944.65630671878</v>
      </c>
      <c r="BD6" s="1586">
        <v>121350.88133572963</v>
      </c>
      <c r="BE6" s="1586">
        <v>123535.35157167081</v>
      </c>
      <c r="BF6" s="1586">
        <v>121023.82463929077</v>
      </c>
      <c r="BG6" s="1586">
        <v>119863.62063081395</v>
      </c>
      <c r="BH6" s="1586">
        <v>118004.01682056001</v>
      </c>
      <c r="BI6" s="1586">
        <v>122902.86876265999</v>
      </c>
      <c r="BJ6" s="1586">
        <v>120224.55203825</v>
      </c>
      <c r="BK6" s="1586">
        <v>126134.09181294555</v>
      </c>
      <c r="BL6" s="1586">
        <v>139159.55671709255</v>
      </c>
      <c r="BM6" s="1586">
        <v>137675.95125165879</v>
      </c>
      <c r="BN6" s="1586">
        <v>138270.08388301558</v>
      </c>
      <c r="BO6" s="1586">
        <v>138736.36289079723</v>
      </c>
      <c r="BP6" s="1585">
        <v>142244.00566068699</v>
      </c>
      <c r="BQ6" s="1585">
        <v>142429.89123584275</v>
      </c>
      <c r="BR6" s="1585">
        <v>144610.22775594323</v>
      </c>
      <c r="BS6" s="1585">
        <v>148654.91652434878</v>
      </c>
      <c r="BT6" s="1585">
        <v>150583.3164485539</v>
      </c>
      <c r="BU6" s="1585">
        <v>151856.27698822602</v>
      </c>
      <c r="BV6" s="1585">
        <v>153914.60229189318</v>
      </c>
      <c r="BW6" s="1585">
        <v>156583.09698075289</v>
      </c>
      <c r="BX6" s="1585">
        <v>157680.25910065058</v>
      </c>
      <c r="BY6" s="1585">
        <v>156873.46849497192</v>
      </c>
      <c r="BZ6" s="1585">
        <v>160176.45902006555</v>
      </c>
      <c r="CA6" s="1585">
        <v>167032.80796707145</v>
      </c>
      <c r="CB6" s="1585">
        <v>167228.8798811645</v>
      </c>
      <c r="CC6" s="1585">
        <v>166713.84984650367</v>
      </c>
      <c r="CD6" s="1585">
        <v>169897.43033160749</v>
      </c>
      <c r="CE6" s="1585">
        <v>171612.71157636732</v>
      </c>
      <c r="CF6" s="1585">
        <v>174115.07719089411</v>
      </c>
      <c r="CG6" s="1585">
        <v>177982.24018251544</v>
      </c>
      <c r="CH6" s="1587">
        <v>174708.46037187485</v>
      </c>
      <c r="CI6" s="1587">
        <v>175237.75950683522</v>
      </c>
      <c r="CJ6" s="1587">
        <v>175952.6463087367</v>
      </c>
      <c r="CK6" s="1587">
        <v>179465.96518892606</v>
      </c>
      <c r="CL6" s="1587">
        <v>178776.51799960746</v>
      </c>
      <c r="CM6" s="1587">
        <v>180752.99820874218</v>
      </c>
      <c r="CN6" s="1587">
        <v>176506.84425811173</v>
      </c>
      <c r="CO6" s="1587">
        <v>176098.06458151151</v>
      </c>
      <c r="CP6" s="1587">
        <v>185378.11028584006</v>
      </c>
      <c r="CQ6" s="1587">
        <v>188691.11512823889</v>
      </c>
      <c r="CR6" s="1587">
        <v>191661.21439374652</v>
      </c>
      <c r="CS6" s="1587">
        <v>200357.46661399925</v>
      </c>
      <c r="CT6" s="1587">
        <v>197157.87199074042</v>
      </c>
      <c r="CU6" s="1587">
        <v>203471.97458774928</v>
      </c>
      <c r="CV6" s="1587">
        <v>207447.98402719884</v>
      </c>
      <c r="CW6" s="1588">
        <v>214698.32217989169</v>
      </c>
      <c r="CX6" s="1588">
        <v>222088.08576708025</v>
      </c>
      <c r="CY6" s="1588">
        <v>230432.73997287053</v>
      </c>
      <c r="CZ6" s="1588">
        <v>222160.49489721187</v>
      </c>
      <c r="DA6" s="1588">
        <v>226221.49445373859</v>
      </c>
      <c r="DB6" s="1588">
        <v>219198.50924069801</v>
      </c>
      <c r="DC6" s="1588">
        <v>218075.1054043551</v>
      </c>
      <c r="DD6" s="1588">
        <v>215268.48183729209</v>
      </c>
      <c r="DE6" s="1588">
        <v>217510.69066208263</v>
      </c>
      <c r="DF6" s="1588">
        <v>219398.21193510189</v>
      </c>
      <c r="DG6" s="1588">
        <v>220439.77410540599</v>
      </c>
      <c r="DH6" s="1588">
        <v>227102.08559795868</v>
      </c>
      <c r="DI6" s="1588">
        <v>229761.22258085007</v>
      </c>
      <c r="DJ6" s="1588">
        <v>241026.40656957339</v>
      </c>
      <c r="DK6" s="1588">
        <v>253277.5929358961</v>
      </c>
      <c r="DL6" s="1588">
        <v>259219.69051045697</v>
      </c>
      <c r="DM6" s="1588">
        <v>259748.62331405684</v>
      </c>
      <c r="DN6" s="1588">
        <v>263075.95954760048</v>
      </c>
      <c r="DO6" s="1588">
        <v>263768.03097987635</v>
      </c>
      <c r="DP6" s="1588">
        <v>269108.33560197346</v>
      </c>
      <c r="DQ6" s="1588">
        <v>269453.28748376196</v>
      </c>
      <c r="DR6" s="1588">
        <v>279084.50841035339</v>
      </c>
      <c r="DS6" s="1588">
        <v>274204.83236238995</v>
      </c>
      <c r="DT6" s="1588">
        <v>276646.72659501759</v>
      </c>
      <c r="DU6" s="1588">
        <v>280578.5080676424</v>
      </c>
      <c r="DV6" s="1621">
        <v>275871.48829420813</v>
      </c>
      <c r="DW6" s="1621">
        <v>288882.44123132731</v>
      </c>
      <c r="DX6" s="1621">
        <v>305567.26319742424</v>
      </c>
      <c r="DY6" s="1621">
        <v>288889.6993062853</v>
      </c>
      <c r="DZ6" s="1621">
        <v>288152.65514223417</v>
      </c>
      <c r="EA6" s="1621">
        <v>279341.9471077139</v>
      </c>
      <c r="EB6" s="1621">
        <v>278613.23768508108</v>
      </c>
      <c r="EC6" s="1621">
        <v>287690.41910373821</v>
      </c>
      <c r="ED6" s="1621">
        <v>308176.63621859223</v>
      </c>
      <c r="EE6" s="1621">
        <v>293246.91081012163</v>
      </c>
      <c r="EF6" s="1621">
        <v>297548.07623206155</v>
      </c>
      <c r="EG6" s="1621">
        <v>301706.07347049593</v>
      </c>
      <c r="EH6" s="1621">
        <v>308620.16118537349</v>
      </c>
      <c r="EI6" s="1621">
        <v>313659.4882232853</v>
      </c>
      <c r="EJ6" s="1621">
        <v>319463.4787356357</v>
      </c>
      <c r="EK6" s="1621">
        <v>328490.69763097429</v>
      </c>
      <c r="EL6" s="1621">
        <v>339256.85534684733</v>
      </c>
    </row>
    <row r="7" spans="1:142" ht="17.25" customHeight="1" x14ac:dyDescent="0.3">
      <c r="A7" s="1618" t="s">
        <v>1506</v>
      </c>
      <c r="B7" s="1619">
        <v>66.282563890000006</v>
      </c>
      <c r="C7" s="1620">
        <v>48.671386537999993</v>
      </c>
      <c r="D7" s="1620">
        <v>79.464357043999996</v>
      </c>
      <c r="E7" s="1620">
        <v>47.027825789999994</v>
      </c>
      <c r="F7" s="1620">
        <v>50.935987430000004</v>
      </c>
      <c r="G7" s="1620">
        <v>48.610869118000004</v>
      </c>
      <c r="H7" s="1620">
        <v>91.602406415999994</v>
      </c>
      <c r="I7" s="1620">
        <v>114.50913803979999</v>
      </c>
      <c r="J7" s="1620">
        <v>84.067044314</v>
      </c>
      <c r="K7" s="1620">
        <v>108.95935056100001</v>
      </c>
      <c r="L7" s="1620">
        <v>110.354049812</v>
      </c>
      <c r="M7" s="1620">
        <v>119.71448163099998</v>
      </c>
      <c r="N7" s="1620">
        <v>118.75253779572</v>
      </c>
      <c r="O7" s="1620">
        <v>138.01710321363998</v>
      </c>
      <c r="P7" s="1620">
        <v>126.57920503747999</v>
      </c>
      <c r="Q7" s="1620">
        <v>121.93190449245998</v>
      </c>
      <c r="R7" s="1620">
        <v>130.04198971488</v>
      </c>
      <c r="S7" s="1620">
        <v>475.52264660999992</v>
      </c>
      <c r="T7" s="1620">
        <v>129.19094688056001</v>
      </c>
      <c r="U7" s="1620">
        <v>129.79903660677999</v>
      </c>
      <c r="V7" s="1620">
        <v>174.19874308999999</v>
      </c>
      <c r="W7" s="1620">
        <v>166.29852691854001</v>
      </c>
      <c r="X7" s="1620">
        <v>232.70062516512718</v>
      </c>
      <c r="Y7" s="1620">
        <v>136.234055692</v>
      </c>
      <c r="Z7" s="1620">
        <v>135.43017639083101</v>
      </c>
      <c r="AA7" s="1620">
        <v>136.97837302643597</v>
      </c>
      <c r="AB7" s="1620">
        <v>136.62693431704</v>
      </c>
      <c r="AC7" s="1620">
        <v>138.24799519016801</v>
      </c>
      <c r="AD7" s="1620">
        <v>161.1742145572403</v>
      </c>
      <c r="AE7" s="1620">
        <v>141.945590485396</v>
      </c>
      <c r="AF7" s="1620">
        <v>141.74101239805501</v>
      </c>
      <c r="AG7" s="1620">
        <v>95.770256186449998</v>
      </c>
      <c r="AH7" s="1620">
        <v>103.30465311795001</v>
      </c>
      <c r="AI7" s="1620">
        <v>103.5218598382</v>
      </c>
      <c r="AJ7" s="1620">
        <v>103.87182795577</v>
      </c>
      <c r="AK7" s="1620">
        <v>102.17606609348002</v>
      </c>
      <c r="AL7" s="1620">
        <v>108.19990657579299</v>
      </c>
      <c r="AM7" s="1620">
        <v>103.635725213366</v>
      </c>
      <c r="AN7" s="1586">
        <v>101.38307430495601</v>
      </c>
      <c r="AO7" s="1586">
        <v>102.82136149436799</v>
      </c>
      <c r="AP7" s="1586">
        <v>101.433573398102</v>
      </c>
      <c r="AQ7" s="1586">
        <v>100.03687884241801</v>
      </c>
      <c r="AR7" s="1586">
        <v>93.794239405303003</v>
      </c>
      <c r="AS7" s="1586">
        <v>97.541411454433984</v>
      </c>
      <c r="AT7" s="1586">
        <v>95.314759665617004</v>
      </c>
      <c r="AU7" s="1586">
        <v>94.590102969479005</v>
      </c>
      <c r="AV7" s="1586">
        <v>92.398737523146991</v>
      </c>
      <c r="AW7" s="1586">
        <v>90.651697546370997</v>
      </c>
      <c r="AX7" s="1586">
        <v>135.39919410613217</v>
      </c>
      <c r="AY7" s="1586">
        <v>258.98309554747982</v>
      </c>
      <c r="AZ7" s="1586">
        <v>256.51350122152587</v>
      </c>
      <c r="BA7" s="1586">
        <v>252.85793517174864</v>
      </c>
      <c r="BB7" s="1586">
        <v>256.86294907339197</v>
      </c>
      <c r="BC7" s="1586">
        <v>325.04927695233687</v>
      </c>
      <c r="BD7" s="1586">
        <v>275.13905680107899</v>
      </c>
      <c r="BE7" s="1586">
        <v>274.98218956436813</v>
      </c>
      <c r="BF7" s="1586">
        <v>270.83847012521659</v>
      </c>
      <c r="BG7" s="1586">
        <v>168.69498786457569</v>
      </c>
      <c r="BH7" s="1586">
        <v>165.04444836380523</v>
      </c>
      <c r="BI7" s="1586">
        <v>167.41250316544603</v>
      </c>
      <c r="BJ7" s="1586">
        <v>175.36091311607953</v>
      </c>
      <c r="BK7" s="1586">
        <v>86.519019921446016</v>
      </c>
      <c r="BL7" s="1586">
        <v>97.067526839780001</v>
      </c>
      <c r="BM7" s="1586">
        <v>89.859108255252991</v>
      </c>
      <c r="BN7" s="1586">
        <v>94.871200429091999</v>
      </c>
      <c r="BO7" s="1586">
        <v>107.886225211962</v>
      </c>
      <c r="BP7" s="1585">
        <v>139.27770458484602</v>
      </c>
      <c r="BQ7" s="1585">
        <v>151.60204164301402</v>
      </c>
      <c r="BR7" s="1585">
        <v>159.61594825475598</v>
      </c>
      <c r="BS7" s="1585">
        <v>120.1893280023761</v>
      </c>
      <c r="BT7" s="1585">
        <v>144.46549375238908</v>
      </c>
      <c r="BU7" s="1585">
        <v>336.81908459124696</v>
      </c>
      <c r="BV7" s="1585">
        <v>319.54467920649489</v>
      </c>
      <c r="BW7" s="1585">
        <v>258.40632305715008</v>
      </c>
      <c r="BX7" s="1585">
        <v>273.56767648848967</v>
      </c>
      <c r="BY7" s="1585">
        <v>272.66037657743135</v>
      </c>
      <c r="BZ7" s="1585">
        <v>278.74706455693757</v>
      </c>
      <c r="CA7" s="1585">
        <v>306.88215471024506</v>
      </c>
      <c r="CB7" s="1585">
        <v>317.95363193067419</v>
      </c>
      <c r="CC7" s="1585">
        <v>318.1193092681923</v>
      </c>
      <c r="CD7" s="1585">
        <v>316.6246947163645</v>
      </c>
      <c r="CE7" s="1585">
        <v>313.85516112571867</v>
      </c>
      <c r="CF7" s="1585">
        <v>313.76983377993281</v>
      </c>
      <c r="CG7" s="1585">
        <v>313.68456218928702</v>
      </c>
      <c r="CH7" s="1587">
        <v>313.59744985735773</v>
      </c>
      <c r="CI7" s="1587">
        <v>313.50769926511595</v>
      </c>
      <c r="CJ7" s="1587">
        <v>315.42249446278299</v>
      </c>
      <c r="CK7" s="1587">
        <v>313.33510400009231</v>
      </c>
      <c r="CL7" s="1587">
        <v>315.24681267573493</v>
      </c>
      <c r="CM7" s="1587">
        <v>315.43204867742867</v>
      </c>
      <c r="CN7" s="1587">
        <v>315.32825501987185</v>
      </c>
      <c r="CO7" s="1587">
        <v>312.74262791817512</v>
      </c>
      <c r="CP7" s="1587">
        <v>319.90445576808406</v>
      </c>
      <c r="CQ7" s="1587">
        <v>315.63373417185932</v>
      </c>
      <c r="CR7" s="1587">
        <v>321.39450915348749</v>
      </c>
      <c r="CS7" s="1587">
        <v>318.01489604105808</v>
      </c>
      <c r="CT7" s="1587">
        <v>322.08498585152984</v>
      </c>
      <c r="CU7" s="1587">
        <v>517.64272364921851</v>
      </c>
      <c r="CV7" s="1587">
        <v>232.28885145015454</v>
      </c>
      <c r="CW7" s="1588">
        <v>324.84070072176854</v>
      </c>
      <c r="CX7" s="1588">
        <v>145.96186122248486</v>
      </c>
      <c r="CY7" s="1588">
        <v>193.96413307213442</v>
      </c>
      <c r="CZ7" s="1588">
        <v>238.28688927518186</v>
      </c>
      <c r="DA7" s="1588">
        <v>281.11253575087039</v>
      </c>
      <c r="DB7" s="1588">
        <v>327.25830175696035</v>
      </c>
      <c r="DC7" s="1588">
        <v>478.80177882619785</v>
      </c>
      <c r="DD7" s="1588">
        <v>452.74552570668948</v>
      </c>
      <c r="DE7" s="1588">
        <v>506.27072711892373</v>
      </c>
      <c r="DF7" s="1588">
        <v>551.31668464129882</v>
      </c>
      <c r="DG7" s="1588">
        <v>472.81360148668875</v>
      </c>
      <c r="DH7" s="1588">
        <v>525.36928437362951</v>
      </c>
      <c r="DI7" s="1588">
        <v>534.80106034488847</v>
      </c>
      <c r="DJ7" s="1588">
        <v>618.31809401388</v>
      </c>
      <c r="DK7" s="1588">
        <v>319.90892596600099</v>
      </c>
      <c r="DL7" s="1588">
        <v>255.14512220942487</v>
      </c>
      <c r="DM7" s="1588">
        <v>320.80006752681857</v>
      </c>
      <c r="DN7" s="1588">
        <v>314.09358251828661</v>
      </c>
      <c r="DO7" s="1588">
        <v>325.18567051572711</v>
      </c>
      <c r="DP7" s="1588">
        <v>417.08669948623213</v>
      </c>
      <c r="DQ7" s="1588">
        <v>306.2583712476212</v>
      </c>
      <c r="DR7" s="1588">
        <v>271.83062623977429</v>
      </c>
      <c r="DS7" s="1588">
        <v>300.30547431085665</v>
      </c>
      <c r="DT7" s="1588">
        <v>347.75400479736288</v>
      </c>
      <c r="DU7" s="1588">
        <v>359.83198808693038</v>
      </c>
      <c r="DV7" s="1621">
        <v>331.12221956791251</v>
      </c>
      <c r="DW7" s="1621">
        <v>9998.1851871642557</v>
      </c>
      <c r="DX7" s="1621">
        <v>9971.2100503913989</v>
      </c>
      <c r="DY7" s="1621">
        <v>10063.839731344506</v>
      </c>
      <c r="DZ7" s="1621">
        <v>10157.537776012261</v>
      </c>
      <c r="EA7" s="1621">
        <v>10198.811535519491</v>
      </c>
      <c r="EB7" s="1621">
        <v>10269.121063905253</v>
      </c>
      <c r="EC7" s="1621">
        <v>2708.9262824761245</v>
      </c>
      <c r="ED7" s="1621">
        <v>2769.913768027171</v>
      </c>
      <c r="EE7" s="1621">
        <v>6640.806690202422</v>
      </c>
      <c r="EF7" s="1621">
        <v>4778.9064893293162</v>
      </c>
      <c r="EG7" s="1621">
        <v>4883.154020795183</v>
      </c>
      <c r="EH7" s="1621">
        <v>4333.4587726501932</v>
      </c>
      <c r="EI7" s="1621">
        <v>8905.9738328883705</v>
      </c>
      <c r="EJ7" s="1621">
        <v>13140.220428624796</v>
      </c>
      <c r="EK7" s="1621">
        <v>17435.599385118803</v>
      </c>
      <c r="EL7" s="1621">
        <v>26032.215952275837</v>
      </c>
    </row>
    <row r="8" spans="1:142" ht="17.25" customHeight="1" x14ac:dyDescent="0.3">
      <c r="A8" s="1618"/>
      <c r="B8" s="1619"/>
      <c r="C8" s="1620"/>
      <c r="D8" s="1620"/>
      <c r="E8" s="1620"/>
      <c r="F8" s="1620"/>
      <c r="G8" s="1620"/>
      <c r="H8" s="1620"/>
      <c r="I8" s="1620"/>
      <c r="J8" s="1620"/>
      <c r="K8" s="1620"/>
      <c r="L8" s="1620"/>
      <c r="M8" s="1620"/>
      <c r="N8" s="1620"/>
      <c r="O8" s="1620"/>
      <c r="P8" s="1620"/>
      <c r="Q8" s="1620"/>
      <c r="R8" s="1620"/>
      <c r="S8" s="1620"/>
      <c r="T8" s="1620"/>
      <c r="U8" s="1620"/>
      <c r="V8" s="1620"/>
      <c r="W8" s="1620"/>
      <c r="X8" s="1620"/>
      <c r="Y8" s="1620"/>
      <c r="Z8" s="1620"/>
      <c r="AA8" s="1620"/>
      <c r="AB8" s="1620"/>
      <c r="AC8" s="1620"/>
      <c r="AD8" s="1620"/>
      <c r="AE8" s="1620"/>
      <c r="AF8" s="1620"/>
      <c r="AG8" s="1620"/>
      <c r="AH8" s="1620"/>
      <c r="AI8" s="1620"/>
      <c r="AJ8" s="1620"/>
      <c r="AK8" s="1620"/>
      <c r="AL8" s="1620"/>
      <c r="AM8" s="1620"/>
      <c r="AN8" s="1586"/>
      <c r="AO8" s="1586"/>
      <c r="AP8" s="1586"/>
      <c r="AQ8" s="1586"/>
      <c r="AR8" s="1586"/>
      <c r="AS8" s="1586"/>
      <c r="AT8" s="1586"/>
      <c r="AU8" s="1586"/>
      <c r="AV8" s="1586"/>
      <c r="AW8" s="1586"/>
      <c r="AX8" s="1586"/>
      <c r="AY8" s="1586"/>
      <c r="AZ8" s="1586"/>
      <c r="BA8" s="1586"/>
      <c r="BB8" s="1586"/>
      <c r="BC8" s="1586"/>
      <c r="BD8" s="1586"/>
      <c r="BE8" s="1586"/>
      <c r="BF8" s="1586"/>
      <c r="BG8" s="1586"/>
      <c r="BH8" s="1586"/>
      <c r="BI8" s="1586"/>
      <c r="BJ8" s="1586"/>
      <c r="BK8" s="1586"/>
      <c r="BL8" s="1586"/>
      <c r="BM8" s="1586"/>
      <c r="BN8" s="1586"/>
      <c r="BO8" s="1586"/>
      <c r="BP8" s="1585"/>
      <c r="BQ8" s="1585"/>
      <c r="BR8" s="1585"/>
      <c r="BS8" s="1585"/>
      <c r="BT8" s="1585"/>
      <c r="BU8" s="1585"/>
      <c r="BV8" s="1585"/>
      <c r="BW8" s="1585"/>
      <c r="BX8" s="1585"/>
      <c r="BY8" s="1585"/>
      <c r="BZ8" s="1585"/>
      <c r="CA8" s="1585"/>
      <c r="CB8" s="1585"/>
      <c r="CC8" s="1585"/>
      <c r="CD8" s="1585"/>
      <c r="CE8" s="1585"/>
      <c r="CF8" s="1585"/>
      <c r="CG8" s="1585"/>
      <c r="CH8" s="1587"/>
      <c r="CI8" s="1587"/>
      <c r="CJ8" s="1587"/>
      <c r="CK8" s="1587"/>
      <c r="CL8" s="1587"/>
      <c r="CM8" s="1587"/>
      <c r="CN8" s="1587"/>
      <c r="CO8" s="1587"/>
      <c r="CP8" s="1587"/>
      <c r="CQ8" s="1587"/>
      <c r="CR8" s="1587"/>
      <c r="CS8" s="1587"/>
      <c r="CT8" s="1587"/>
      <c r="CU8" s="1587"/>
      <c r="CV8" s="1587"/>
      <c r="CW8" s="1588"/>
      <c r="CX8" s="1588"/>
      <c r="CY8" s="1588"/>
      <c r="CZ8" s="1588"/>
      <c r="DA8" s="1588"/>
      <c r="DB8" s="1588"/>
      <c r="DC8" s="1588"/>
      <c r="DD8" s="1588"/>
      <c r="DE8" s="1588"/>
      <c r="DF8" s="1588"/>
      <c r="DG8" s="1588"/>
      <c r="DH8" s="1588"/>
      <c r="DI8" s="1588"/>
      <c r="DJ8" s="1588"/>
      <c r="DK8" s="1588"/>
      <c r="DL8" s="1588"/>
      <c r="DM8" s="1588"/>
      <c r="DN8" s="1588"/>
      <c r="DO8" s="1588"/>
      <c r="DP8" s="1588"/>
      <c r="DQ8" s="1588"/>
      <c r="DR8" s="1588"/>
      <c r="DS8" s="1588"/>
      <c r="DT8" s="1588"/>
      <c r="DU8" s="1588"/>
      <c r="DV8" s="1621"/>
      <c r="DW8" s="1621"/>
      <c r="DX8" s="1621"/>
      <c r="DY8" s="1621"/>
      <c r="DZ8" s="1621"/>
      <c r="EA8" s="1621"/>
      <c r="EB8" s="1621"/>
      <c r="EC8" s="1621"/>
      <c r="ED8" s="1621"/>
      <c r="EE8" s="1621"/>
      <c r="EF8" s="1621"/>
      <c r="EG8" s="1621"/>
      <c r="EH8" s="1621"/>
      <c r="EI8" s="1621"/>
      <c r="EJ8" s="1621"/>
      <c r="EK8" s="1621"/>
      <c r="EL8" s="1621"/>
    </row>
    <row r="9" spans="1:142" ht="17.25" customHeight="1" x14ac:dyDescent="0.3">
      <c r="A9" s="1614" t="s">
        <v>1507</v>
      </c>
      <c r="B9" s="1615">
        <v>416.39877228</v>
      </c>
      <c r="C9" s="1616">
        <v>398.98351687999997</v>
      </c>
      <c r="D9" s="1616">
        <v>464.59303090000003</v>
      </c>
      <c r="E9" s="1616">
        <v>369.60301450999998</v>
      </c>
      <c r="F9" s="1616">
        <v>408.48481404999995</v>
      </c>
      <c r="G9" s="1616">
        <v>451.59551101999995</v>
      </c>
      <c r="H9" s="1616">
        <v>445.53247376000002</v>
      </c>
      <c r="I9" s="1616">
        <v>375.32156171000003</v>
      </c>
      <c r="J9" s="1616">
        <v>729.0334312199999</v>
      </c>
      <c r="K9" s="1616">
        <v>725.01450312999987</v>
      </c>
      <c r="L9" s="1616">
        <v>1098.9094759899999</v>
      </c>
      <c r="M9" s="1616">
        <v>992.11887309000008</v>
      </c>
      <c r="N9" s="1616">
        <v>1201.4398751599999</v>
      </c>
      <c r="O9" s="1616">
        <v>986.17518556999994</v>
      </c>
      <c r="P9" s="1616">
        <v>242.02596110999997</v>
      </c>
      <c r="Q9" s="1616">
        <v>265.07175250999995</v>
      </c>
      <c r="R9" s="1616">
        <v>629.2786777099999</v>
      </c>
      <c r="S9" s="1616">
        <v>246.32987396999999</v>
      </c>
      <c r="T9" s="1616">
        <v>1772.48621953</v>
      </c>
      <c r="U9" s="1616">
        <v>1112.8485640200001</v>
      </c>
      <c r="V9" s="1616">
        <v>719.99327042000004</v>
      </c>
      <c r="W9" s="1616">
        <v>955.00277437</v>
      </c>
      <c r="X9" s="1616">
        <v>1127.9270470100003</v>
      </c>
      <c r="Y9" s="1616">
        <v>1138.7372729100002</v>
      </c>
      <c r="Z9" s="1616">
        <v>1211.1530704200002</v>
      </c>
      <c r="AA9" s="1616">
        <v>1131.4411226499999</v>
      </c>
      <c r="AB9" s="1616">
        <v>1179.4819348599999</v>
      </c>
      <c r="AC9" s="1616">
        <v>1157.8965479799999</v>
      </c>
      <c r="AD9" s="1616">
        <v>218.86825797</v>
      </c>
      <c r="AE9" s="1616">
        <v>450.09873363999998</v>
      </c>
      <c r="AF9" s="1616">
        <v>152.5676181</v>
      </c>
      <c r="AG9" s="1616">
        <v>445.32254952000005</v>
      </c>
      <c r="AH9" s="1616">
        <v>763.68187892000003</v>
      </c>
      <c r="AI9" s="1616">
        <v>1163.6323081500002</v>
      </c>
      <c r="AJ9" s="1616">
        <v>1325.8463739199999</v>
      </c>
      <c r="AK9" s="1616">
        <v>1804.5649623700001</v>
      </c>
      <c r="AL9" s="1616">
        <v>2146.9082228399998</v>
      </c>
      <c r="AM9" s="1616">
        <v>2114.7532336799995</v>
      </c>
      <c r="AN9" s="1578">
        <v>2108.0848065299997</v>
      </c>
      <c r="AO9" s="1578">
        <v>2342.2126538799998</v>
      </c>
      <c r="AP9" s="1578">
        <v>1233.3859579699999</v>
      </c>
      <c r="AQ9" s="1578">
        <v>1546.1322582800001</v>
      </c>
      <c r="AR9" s="1578">
        <v>1729.84466681</v>
      </c>
      <c r="AS9" s="1578">
        <v>2100.3866184399999</v>
      </c>
      <c r="AT9" s="1578">
        <v>2973.8737531799998</v>
      </c>
      <c r="AU9" s="1578">
        <v>2466.6333634100001</v>
      </c>
      <c r="AV9" s="1578">
        <v>2627.7498871299995</v>
      </c>
      <c r="AW9" s="1578">
        <v>2715.6635386299995</v>
      </c>
      <c r="AX9" s="1578">
        <v>3505.64319918</v>
      </c>
      <c r="AY9" s="1578">
        <v>3459.2269215600004</v>
      </c>
      <c r="AZ9" s="1578">
        <v>3529.4347085599993</v>
      </c>
      <c r="BA9" s="1578">
        <v>3453.8968748400002</v>
      </c>
      <c r="BB9" s="1578">
        <v>2412.4059201499999</v>
      </c>
      <c r="BC9" s="1578">
        <v>2414.3403686699999</v>
      </c>
      <c r="BD9" s="1578">
        <v>1784.51822917</v>
      </c>
      <c r="BE9" s="1578">
        <v>2049.3917820399997</v>
      </c>
      <c r="BF9" s="1578">
        <v>2089.3361430999998</v>
      </c>
      <c r="BG9" s="1578">
        <v>2102.1365570700004</v>
      </c>
      <c r="BH9" s="1578">
        <v>2294.0404291999994</v>
      </c>
      <c r="BI9" s="1578">
        <v>2467.8894129999999</v>
      </c>
      <c r="BJ9" s="1578">
        <v>2207.8287976499996</v>
      </c>
      <c r="BK9" s="1578">
        <v>2382.2947444899996</v>
      </c>
      <c r="BL9" s="1578">
        <v>2443.1738772899998</v>
      </c>
      <c r="BM9" s="1578">
        <v>2611.5448260100006</v>
      </c>
      <c r="BN9" s="1578">
        <v>2007.7485255200002</v>
      </c>
      <c r="BO9" s="1578">
        <v>2027.59553033</v>
      </c>
      <c r="BP9" s="1577">
        <v>1574.8875632300001</v>
      </c>
      <c r="BQ9" s="1577">
        <v>1242.43514559</v>
      </c>
      <c r="BR9" s="1577">
        <v>1307.1408722699998</v>
      </c>
      <c r="BS9" s="1577">
        <v>1065.56092048</v>
      </c>
      <c r="BT9" s="1577">
        <v>1057.6542133000003</v>
      </c>
      <c r="BU9" s="1577">
        <v>1056.7309541700001</v>
      </c>
      <c r="BV9" s="1577">
        <v>996.92193865999991</v>
      </c>
      <c r="BW9" s="1577">
        <v>1008.8143971</v>
      </c>
      <c r="BX9" s="1577">
        <v>1011.9442757100001</v>
      </c>
      <c r="BY9" s="1577">
        <v>1066.7009175000001</v>
      </c>
      <c r="BZ9" s="1577">
        <v>1016.77921311</v>
      </c>
      <c r="CA9" s="1577">
        <v>866.98502473000008</v>
      </c>
      <c r="CB9" s="1577">
        <v>1356.7076687000001</v>
      </c>
      <c r="CC9" s="1577">
        <v>876.30193002999999</v>
      </c>
      <c r="CD9" s="1577">
        <v>902.85366694000004</v>
      </c>
      <c r="CE9" s="1577">
        <v>874.22326047999991</v>
      </c>
      <c r="CF9" s="1577">
        <v>871.67880075999994</v>
      </c>
      <c r="CG9" s="1577">
        <v>884.54086482000002</v>
      </c>
      <c r="CH9" s="1579">
        <v>764.88943096000003</v>
      </c>
      <c r="CI9" s="1579">
        <v>759.47528250999994</v>
      </c>
      <c r="CJ9" s="1579">
        <v>783.26216117999991</v>
      </c>
      <c r="CK9" s="1579">
        <v>777.68830327000012</v>
      </c>
      <c r="CL9" s="1579">
        <v>780.34392504000004</v>
      </c>
      <c r="CM9" s="1579">
        <v>666.0651149900001</v>
      </c>
      <c r="CN9" s="1579">
        <v>663.17858106999995</v>
      </c>
      <c r="CO9" s="1579">
        <v>662.97412502999987</v>
      </c>
      <c r="CP9" s="1579">
        <v>679.88341018999995</v>
      </c>
      <c r="CQ9" s="1579">
        <v>680.51631947999999</v>
      </c>
      <c r="CR9" s="1579">
        <v>686.30011655999999</v>
      </c>
      <c r="CS9" s="1579">
        <v>675.2423620400001</v>
      </c>
      <c r="CT9" s="1579">
        <v>728.38201835000007</v>
      </c>
      <c r="CU9" s="1579">
        <v>618.91564277000009</v>
      </c>
      <c r="CV9" s="1579">
        <v>647.7223449899999</v>
      </c>
      <c r="CW9" s="1580">
        <v>619.35890265</v>
      </c>
      <c r="CX9" s="1580">
        <v>615.95369096000013</v>
      </c>
      <c r="CY9" s="1580">
        <v>532.94062998999993</v>
      </c>
      <c r="CZ9" s="1580">
        <v>486.13695540999993</v>
      </c>
      <c r="DA9" s="1580">
        <v>504.09098372999995</v>
      </c>
      <c r="DB9" s="1580">
        <v>490.31621081999998</v>
      </c>
      <c r="DC9" s="1580">
        <v>486.93154324999995</v>
      </c>
      <c r="DD9" s="1580">
        <v>505.02529141000002</v>
      </c>
      <c r="DE9" s="1580">
        <v>448.45071628999995</v>
      </c>
      <c r="DF9" s="1580">
        <v>424.32515734000003</v>
      </c>
      <c r="DG9" s="1580">
        <v>415.21715676999997</v>
      </c>
      <c r="DH9" s="1580">
        <v>425.40114375000002</v>
      </c>
      <c r="DI9" s="1580">
        <v>408.29458506000003</v>
      </c>
      <c r="DJ9" s="1580">
        <v>436.04864189999995</v>
      </c>
      <c r="DK9" s="1580">
        <v>290.27401915000002</v>
      </c>
      <c r="DL9" s="1580">
        <v>262.41021176999999</v>
      </c>
      <c r="DM9" s="1580">
        <v>270.84950722999997</v>
      </c>
      <c r="DN9" s="1580">
        <v>162.27015924</v>
      </c>
      <c r="DO9" s="1580">
        <v>117.93738719999999</v>
      </c>
      <c r="DP9" s="1580">
        <v>136.1017042</v>
      </c>
      <c r="DQ9" s="1580">
        <v>22.977313389999999</v>
      </c>
      <c r="DR9" s="1580">
        <v>55.86070909</v>
      </c>
      <c r="DS9" s="1580">
        <v>37.523696020000003</v>
      </c>
      <c r="DT9" s="1580">
        <v>581.83854550000001</v>
      </c>
      <c r="DU9" s="1580">
        <v>588.79924046999997</v>
      </c>
      <c r="DV9" s="1617">
        <v>595.43215739000004</v>
      </c>
      <c r="DW9" s="1617">
        <v>12103.041259670001</v>
      </c>
      <c r="DX9" s="1617">
        <v>12052.1134747</v>
      </c>
      <c r="DY9" s="1617">
        <v>12003.757200059999</v>
      </c>
      <c r="DZ9" s="1617">
        <v>10233.65064851</v>
      </c>
      <c r="EA9" s="1617">
        <v>10266.188454180001</v>
      </c>
      <c r="EB9" s="1617">
        <v>10257.780566359997</v>
      </c>
      <c r="EC9" s="1617">
        <v>2052.56562381</v>
      </c>
      <c r="ED9" s="1617">
        <v>2039.6351765099998</v>
      </c>
      <c r="EE9" s="1617">
        <v>2037.7262019</v>
      </c>
      <c r="EF9" s="1617">
        <v>14.186722280000001</v>
      </c>
      <c r="EG9" s="1617">
        <v>29.864407589999999</v>
      </c>
      <c r="EH9" s="1617">
        <v>44.455103069999993</v>
      </c>
      <c r="EI9" s="1617">
        <v>39.964073280000001</v>
      </c>
      <c r="EJ9" s="1617">
        <v>29.675978439999998</v>
      </c>
      <c r="EK9" s="1617">
        <v>29.392868370000002</v>
      </c>
      <c r="EL9" s="1617">
        <v>24.093481529999998</v>
      </c>
    </row>
    <row r="10" spans="1:142" ht="17.25" customHeight="1" x14ac:dyDescent="0.3">
      <c r="A10" s="1618"/>
      <c r="B10" s="1619"/>
      <c r="C10" s="1620"/>
      <c r="D10" s="1620"/>
      <c r="E10" s="1620"/>
      <c r="F10" s="1620"/>
      <c r="G10" s="1620"/>
      <c r="H10" s="1620"/>
      <c r="I10" s="1620"/>
      <c r="J10" s="1620"/>
      <c r="K10" s="1620"/>
      <c r="L10" s="1620"/>
      <c r="M10" s="1620"/>
      <c r="N10" s="1620"/>
      <c r="O10" s="1620"/>
      <c r="P10" s="1620"/>
      <c r="Q10" s="1620"/>
      <c r="R10" s="1620"/>
      <c r="S10" s="1620"/>
      <c r="T10" s="1620"/>
      <c r="U10" s="1620"/>
      <c r="V10" s="1620"/>
      <c r="W10" s="1620"/>
      <c r="X10" s="1620"/>
      <c r="Y10" s="1620"/>
      <c r="Z10" s="1620"/>
      <c r="AA10" s="1620"/>
      <c r="AB10" s="1620"/>
      <c r="AC10" s="1620"/>
      <c r="AD10" s="1620"/>
      <c r="AE10" s="1620"/>
      <c r="AF10" s="1620"/>
      <c r="AG10" s="1620"/>
      <c r="AH10" s="1620"/>
      <c r="AI10" s="1620"/>
      <c r="AJ10" s="1620"/>
      <c r="AK10" s="1620"/>
      <c r="AL10" s="1620"/>
      <c r="AM10" s="1620"/>
      <c r="AN10" s="1586"/>
      <c r="AO10" s="1586"/>
      <c r="AP10" s="1586"/>
      <c r="AQ10" s="1586"/>
      <c r="AR10" s="1586"/>
      <c r="AS10" s="1586"/>
      <c r="AT10" s="1586"/>
      <c r="AU10" s="1586"/>
      <c r="AV10" s="1586"/>
      <c r="AW10" s="1586"/>
      <c r="AX10" s="1586"/>
      <c r="AY10" s="1586"/>
      <c r="AZ10" s="1586"/>
      <c r="BA10" s="1586"/>
      <c r="BB10" s="1586"/>
      <c r="BC10" s="1586"/>
      <c r="BD10" s="1586"/>
      <c r="BE10" s="1586"/>
      <c r="BF10" s="1586"/>
      <c r="BG10" s="1586"/>
      <c r="BH10" s="1586"/>
      <c r="BI10" s="1586"/>
      <c r="BJ10" s="1586"/>
      <c r="BK10" s="1586"/>
      <c r="BL10" s="1586"/>
      <c r="BM10" s="1586"/>
      <c r="BN10" s="1586"/>
      <c r="BO10" s="1586"/>
      <c r="BP10" s="1585"/>
      <c r="BQ10" s="1585"/>
      <c r="BR10" s="1585"/>
      <c r="BS10" s="1585"/>
      <c r="BT10" s="1585"/>
      <c r="BU10" s="1585"/>
      <c r="BV10" s="1585"/>
      <c r="BW10" s="1585"/>
      <c r="BX10" s="1585"/>
      <c r="BY10" s="1585"/>
      <c r="BZ10" s="1585"/>
      <c r="CA10" s="1585"/>
      <c r="CB10" s="1585"/>
      <c r="CC10" s="1585"/>
      <c r="CD10" s="1585"/>
      <c r="CE10" s="1585"/>
      <c r="CF10" s="1585"/>
      <c r="CG10" s="1585"/>
      <c r="CH10" s="1587"/>
      <c r="CI10" s="1587"/>
      <c r="CJ10" s="1587"/>
      <c r="CK10" s="1587"/>
      <c r="CL10" s="1587"/>
      <c r="CM10" s="1587"/>
      <c r="CN10" s="1587"/>
      <c r="CO10" s="1587"/>
      <c r="CP10" s="1587"/>
      <c r="CQ10" s="1587"/>
      <c r="CR10" s="1587"/>
      <c r="CS10" s="1587"/>
      <c r="CT10" s="1587"/>
      <c r="CU10" s="1587"/>
      <c r="CV10" s="1587"/>
      <c r="CW10" s="1588"/>
      <c r="CX10" s="1588"/>
      <c r="CY10" s="1588"/>
      <c r="CZ10" s="1588"/>
      <c r="DA10" s="1588"/>
      <c r="DB10" s="1588"/>
      <c r="DC10" s="1588"/>
      <c r="DD10" s="1588"/>
      <c r="DE10" s="1588"/>
      <c r="DF10" s="1588"/>
      <c r="DG10" s="1588"/>
      <c r="DH10" s="1588"/>
      <c r="DI10" s="1588"/>
      <c r="DJ10" s="1588"/>
      <c r="DK10" s="1588"/>
      <c r="DL10" s="1588"/>
      <c r="DM10" s="1588"/>
      <c r="DN10" s="1588"/>
      <c r="DO10" s="1588"/>
      <c r="DP10" s="1588"/>
      <c r="DQ10" s="1588"/>
      <c r="DR10" s="1588"/>
      <c r="DS10" s="1588"/>
      <c r="DT10" s="1588"/>
      <c r="DU10" s="1588"/>
      <c r="DV10" s="1621"/>
      <c r="DW10" s="1621"/>
      <c r="DX10" s="1621"/>
      <c r="DY10" s="1621"/>
      <c r="DZ10" s="1621"/>
      <c r="EA10" s="1621"/>
      <c r="EB10" s="1621"/>
      <c r="EC10" s="1621"/>
      <c r="ED10" s="1621"/>
      <c r="EE10" s="1621"/>
      <c r="EF10" s="1621"/>
      <c r="EG10" s="1621"/>
      <c r="EH10" s="1621"/>
      <c r="EI10" s="1621"/>
      <c r="EJ10" s="1621"/>
      <c r="EK10" s="1621"/>
      <c r="EL10" s="1621"/>
    </row>
    <row r="11" spans="1:142" ht="17.25" customHeight="1" x14ac:dyDescent="0.3">
      <c r="A11" s="1614" t="s">
        <v>1508</v>
      </c>
      <c r="B11" s="1615">
        <v>-16094.591653099998</v>
      </c>
      <c r="C11" s="1616">
        <v>-15133.990915980001</v>
      </c>
      <c r="D11" s="1616">
        <v>-10574.257390679999</v>
      </c>
      <c r="E11" s="1616">
        <v>-13160.13132181</v>
      </c>
      <c r="F11" s="1616">
        <v>-13184.197336680001</v>
      </c>
      <c r="G11" s="1616">
        <v>-12603.214470860001</v>
      </c>
      <c r="H11" s="1616">
        <v>-12649.402737140001</v>
      </c>
      <c r="I11" s="1616">
        <v>-13999.36386032</v>
      </c>
      <c r="J11" s="1616">
        <v>-12309.791425859999</v>
      </c>
      <c r="K11" s="1616">
        <v>-9506.4930552200003</v>
      </c>
      <c r="L11" s="1616">
        <v>-11316.247423609999</v>
      </c>
      <c r="M11" s="1616">
        <v>-9687.6799926800013</v>
      </c>
      <c r="N11" s="1616">
        <v>-8384.2803368000004</v>
      </c>
      <c r="O11" s="1616">
        <v>-7735.6408573600002</v>
      </c>
      <c r="P11" s="1616">
        <v>-11176.693028849997</v>
      </c>
      <c r="Q11" s="1616">
        <v>-9606.6951597400002</v>
      </c>
      <c r="R11" s="1616">
        <v>-11320.184787369999</v>
      </c>
      <c r="S11" s="1616">
        <v>-10168.74607549</v>
      </c>
      <c r="T11" s="1616">
        <v>-11201.799995440004</v>
      </c>
      <c r="U11" s="1616">
        <v>-8361.1217992800011</v>
      </c>
      <c r="V11" s="1616">
        <v>-10561.849022570001</v>
      </c>
      <c r="W11" s="1616">
        <v>-11253.339342660001</v>
      </c>
      <c r="X11" s="1616">
        <v>-9436.6171233200002</v>
      </c>
      <c r="Y11" s="1616">
        <v>-7837.3001372700001</v>
      </c>
      <c r="Z11" s="1616">
        <v>-10079.960773000003</v>
      </c>
      <c r="AA11" s="1616">
        <v>-8692.3302772299994</v>
      </c>
      <c r="AB11" s="1616">
        <v>-9372.881900270002</v>
      </c>
      <c r="AC11" s="1616">
        <v>-8880.1699302400029</v>
      </c>
      <c r="AD11" s="1616">
        <v>-8780.1530179400033</v>
      </c>
      <c r="AE11" s="1616">
        <v>-11179.910112040001</v>
      </c>
      <c r="AF11" s="1616">
        <v>-11456.030725809998</v>
      </c>
      <c r="AG11" s="1616">
        <v>-13179.341982179998</v>
      </c>
      <c r="AH11" s="1616">
        <v>-11879.09227354</v>
      </c>
      <c r="AI11" s="1616">
        <v>-13350.546611650003</v>
      </c>
      <c r="AJ11" s="1616">
        <v>-16898.939951499997</v>
      </c>
      <c r="AK11" s="1616">
        <v>-11466.967172649998</v>
      </c>
      <c r="AL11" s="1616">
        <v>-13650.276193949998</v>
      </c>
      <c r="AM11" s="1616">
        <v>-12018.874950829999</v>
      </c>
      <c r="AN11" s="1578">
        <v>-12476.195903029999</v>
      </c>
      <c r="AO11" s="1578">
        <v>-14313.36957282</v>
      </c>
      <c r="AP11" s="1578">
        <v>-17374.062681929754</v>
      </c>
      <c r="AQ11" s="1578">
        <v>-18112.053482993684</v>
      </c>
      <c r="AR11" s="1578">
        <v>-14044.60487612374</v>
      </c>
      <c r="AS11" s="1578">
        <v>-13816.06028582856</v>
      </c>
      <c r="AT11" s="1578">
        <v>-17341.511666418828</v>
      </c>
      <c r="AU11" s="1578">
        <v>-15217.901120033093</v>
      </c>
      <c r="AV11" s="1578">
        <v>-13552.266238281474</v>
      </c>
      <c r="AW11" s="1578">
        <v>-10932.694839660657</v>
      </c>
      <c r="AX11" s="1578">
        <v>-13197.887711877294</v>
      </c>
      <c r="AY11" s="1578">
        <v>-12463.583303451964</v>
      </c>
      <c r="AZ11" s="1578">
        <v>-13387.690245879574</v>
      </c>
      <c r="BA11" s="1578">
        <v>-17897.114501728862</v>
      </c>
      <c r="BB11" s="1578">
        <v>-16472.475734490621</v>
      </c>
      <c r="BC11" s="1578">
        <v>-18912.303265928196</v>
      </c>
      <c r="BD11" s="1578">
        <v>-19181.228839505362</v>
      </c>
      <c r="BE11" s="1578">
        <v>-20865.026249724659</v>
      </c>
      <c r="BF11" s="1578">
        <v>-24581.233548614022</v>
      </c>
      <c r="BG11" s="1578">
        <v>-22626.159615587952</v>
      </c>
      <c r="BH11" s="1578">
        <v>-19870.683686191223</v>
      </c>
      <c r="BI11" s="1578">
        <v>-20743.429970004472</v>
      </c>
      <c r="BJ11" s="1578">
        <v>-19352.681883520723</v>
      </c>
      <c r="BK11" s="1578">
        <v>-22349.474304150681</v>
      </c>
      <c r="BL11" s="1578">
        <v>-23502.995871067244</v>
      </c>
      <c r="BM11" s="1578">
        <v>-22661.474497705807</v>
      </c>
      <c r="BN11" s="1578">
        <v>-22878.465939326445</v>
      </c>
      <c r="BO11" s="1578">
        <v>-21714.827886328236</v>
      </c>
      <c r="BP11" s="1577">
        <v>-26328.382232080454</v>
      </c>
      <c r="BQ11" s="1577">
        <v>-25956.873075779848</v>
      </c>
      <c r="BR11" s="1577">
        <v>-26828.959248950447</v>
      </c>
      <c r="BS11" s="1577">
        <v>-25650.317494534476</v>
      </c>
      <c r="BT11" s="1577">
        <v>-29430.173450514856</v>
      </c>
      <c r="BU11" s="1577">
        <v>-28634.857079610647</v>
      </c>
      <c r="BV11" s="1577">
        <v>-26971.136303966399</v>
      </c>
      <c r="BW11" s="1577">
        <v>-29312.760556908066</v>
      </c>
      <c r="BX11" s="1577">
        <v>-31958.729724419147</v>
      </c>
      <c r="BY11" s="1577">
        <v>-34518.630189887648</v>
      </c>
      <c r="BZ11" s="1577">
        <v>-29765.040157252177</v>
      </c>
      <c r="CA11" s="1577">
        <v>-35913.45428410665</v>
      </c>
      <c r="CB11" s="1577">
        <v>-35783.323356305329</v>
      </c>
      <c r="CC11" s="1577">
        <v>-37224.626337385162</v>
      </c>
      <c r="CD11" s="1577">
        <v>-37942.026526596077</v>
      </c>
      <c r="CE11" s="1577">
        <v>-41152.21912881577</v>
      </c>
      <c r="CF11" s="1577">
        <v>-41550.868337346699</v>
      </c>
      <c r="CG11" s="1577">
        <v>-38386.59096716639</v>
      </c>
      <c r="CH11" s="1579">
        <v>-32405.033911957518</v>
      </c>
      <c r="CI11" s="1579">
        <v>-35191.526846515859</v>
      </c>
      <c r="CJ11" s="1579">
        <v>-40506.141151634103</v>
      </c>
      <c r="CK11" s="1579">
        <v>-39546.197622725238</v>
      </c>
      <c r="CL11" s="1579">
        <v>-35351.569054948355</v>
      </c>
      <c r="CM11" s="1579">
        <v>-34907.183384128431</v>
      </c>
      <c r="CN11" s="1579">
        <v>-27481.992926843894</v>
      </c>
      <c r="CO11" s="1579">
        <v>-28939.114406344157</v>
      </c>
      <c r="CP11" s="1579">
        <v>-26135.339736256545</v>
      </c>
      <c r="CQ11" s="1579">
        <v>-29274.277120821997</v>
      </c>
      <c r="CR11" s="1579">
        <v>-29484.768431556058</v>
      </c>
      <c r="CS11" s="1579">
        <v>-24932.121414385856</v>
      </c>
      <c r="CT11" s="1579">
        <v>-23701.260518967501</v>
      </c>
      <c r="CU11" s="1579">
        <v>-19829.780191346192</v>
      </c>
      <c r="CV11" s="1579">
        <v>-18394.546459666919</v>
      </c>
      <c r="CW11" s="1580">
        <v>-17571.779205522427</v>
      </c>
      <c r="CX11" s="1580">
        <v>-18573.606077410073</v>
      </c>
      <c r="CY11" s="1580">
        <v>-22246.375063844021</v>
      </c>
      <c r="CZ11" s="1580">
        <v>-25283.029247717244</v>
      </c>
      <c r="DA11" s="1580">
        <v>-21010.18099120606</v>
      </c>
      <c r="DB11" s="1580">
        <v>-22958.469095949196</v>
      </c>
      <c r="DC11" s="1580">
        <v>-22390.423569186998</v>
      </c>
      <c r="DD11" s="1580">
        <v>-19647.914046480033</v>
      </c>
      <c r="DE11" s="1580">
        <v>-19273.09610646783</v>
      </c>
      <c r="DF11" s="1580">
        <v>-20935.306592958881</v>
      </c>
      <c r="DG11" s="1580">
        <v>-19289.037028424798</v>
      </c>
      <c r="DH11" s="1580">
        <v>-20772.733527978315</v>
      </c>
      <c r="DI11" s="1580">
        <v>-18967.234455908358</v>
      </c>
      <c r="DJ11" s="1580">
        <v>-21200.26106011423</v>
      </c>
      <c r="DK11" s="1580">
        <v>-18445.956216161783</v>
      </c>
      <c r="DL11" s="1580">
        <v>-18377.2636097016</v>
      </c>
      <c r="DM11" s="1580">
        <v>-21627.090344343022</v>
      </c>
      <c r="DN11" s="1580">
        <v>-19402.232828217911</v>
      </c>
      <c r="DO11" s="1580">
        <v>-18081.413977269593</v>
      </c>
      <c r="DP11" s="1580">
        <v>-19279.206900320001</v>
      </c>
      <c r="DQ11" s="1580">
        <v>-23863.349618259625</v>
      </c>
      <c r="DR11" s="1580">
        <v>-24211.561883350314</v>
      </c>
      <c r="DS11" s="1580">
        <v>-13684.554506002109</v>
      </c>
      <c r="DT11" s="1580">
        <v>-13755.411136558921</v>
      </c>
      <c r="DU11" s="1580">
        <v>-12727.236643302333</v>
      </c>
      <c r="DV11" s="1617">
        <v>1025.7089805331761</v>
      </c>
      <c r="DW11" s="1617">
        <v>-22127.335113032943</v>
      </c>
      <c r="DX11" s="1617">
        <v>-21088.749873838813</v>
      </c>
      <c r="DY11" s="1617">
        <v>-49104.374233031187</v>
      </c>
      <c r="DZ11" s="1617">
        <v>-51513.327108830243</v>
      </c>
      <c r="EA11" s="1617">
        <v>-42431.598791852331</v>
      </c>
      <c r="EB11" s="1617">
        <v>-34259.903045684754</v>
      </c>
      <c r="EC11" s="1617">
        <v>-27032.858213989537</v>
      </c>
      <c r="ED11" s="1617">
        <v>-29267.717830482128</v>
      </c>
      <c r="EE11" s="1617">
        <v>-30965.464448109906</v>
      </c>
      <c r="EF11" s="1617">
        <v>-40247.084593347718</v>
      </c>
      <c r="EG11" s="1617">
        <v>-36882.971087025631</v>
      </c>
      <c r="EH11" s="1617">
        <v>-34161.745417146652</v>
      </c>
      <c r="EI11" s="1617">
        <v>-39984.162914329703</v>
      </c>
      <c r="EJ11" s="1617">
        <v>-31392.598979757619</v>
      </c>
      <c r="EK11" s="1617">
        <v>-41795.13414492146</v>
      </c>
      <c r="EL11" s="1617">
        <v>-39463.641038158414</v>
      </c>
    </row>
    <row r="12" spans="1:142" ht="17.25" customHeight="1" x14ac:dyDescent="0.3">
      <c r="A12" s="1618" t="s">
        <v>1509</v>
      </c>
      <c r="B12" s="1619">
        <v>549.75010699000006</v>
      </c>
      <c r="C12" s="1620">
        <v>550.85699225999997</v>
      </c>
      <c r="D12" s="1620">
        <v>477.41486412</v>
      </c>
      <c r="E12" s="1620">
        <v>858.95183839999993</v>
      </c>
      <c r="F12" s="1620">
        <v>1303.6483870500001</v>
      </c>
      <c r="G12" s="1620">
        <v>1844.10998189</v>
      </c>
      <c r="H12" s="1620">
        <v>1965.83924781</v>
      </c>
      <c r="I12" s="1620">
        <v>2258.9554319200001</v>
      </c>
      <c r="J12" s="1620">
        <v>2585.9917589500001</v>
      </c>
      <c r="K12" s="1620">
        <v>3852.9324706999996</v>
      </c>
      <c r="L12" s="1620">
        <v>4715.6667137699997</v>
      </c>
      <c r="M12" s="1620">
        <v>5382.3653765999998</v>
      </c>
      <c r="N12" s="1620">
        <v>5373.29925731</v>
      </c>
      <c r="O12" s="1620">
        <v>5497.6521717300002</v>
      </c>
      <c r="P12" s="1620">
        <v>5506.0446070600001</v>
      </c>
      <c r="Q12" s="1620">
        <v>5753.6136106899994</v>
      </c>
      <c r="R12" s="1620">
        <v>5568.8466461199996</v>
      </c>
      <c r="S12" s="1620">
        <v>5785.0552399299995</v>
      </c>
      <c r="T12" s="1620">
        <v>5888.7961917399998</v>
      </c>
      <c r="U12" s="1620">
        <v>6327.5861512699994</v>
      </c>
      <c r="V12" s="1620">
        <v>6270.1117044499997</v>
      </c>
      <c r="W12" s="1620">
        <v>6681.2161204800004</v>
      </c>
      <c r="X12" s="1620">
        <v>8446.9020713999998</v>
      </c>
      <c r="Y12" s="1620">
        <v>9153.0711483899995</v>
      </c>
      <c r="Z12" s="1620">
        <v>9515.2999755599994</v>
      </c>
      <c r="AA12" s="1620">
        <v>9793.35363435</v>
      </c>
      <c r="AB12" s="1620">
        <v>9467.6423170699982</v>
      </c>
      <c r="AC12" s="1620">
        <v>9830.5223254699977</v>
      </c>
      <c r="AD12" s="1620">
        <v>9826.4607385599993</v>
      </c>
      <c r="AE12" s="1620">
        <v>9264.1876788000009</v>
      </c>
      <c r="AF12" s="1620">
        <v>9218.8616261900006</v>
      </c>
      <c r="AG12" s="1620">
        <v>8422.1579610000008</v>
      </c>
      <c r="AH12" s="1620">
        <v>7958.31289956</v>
      </c>
      <c r="AI12" s="1620">
        <v>6858.3900487000001</v>
      </c>
      <c r="AJ12" s="1620">
        <v>5187.7303872000002</v>
      </c>
      <c r="AK12" s="1620">
        <v>5183.1208412000005</v>
      </c>
      <c r="AL12" s="1620">
        <v>6185.9692967000001</v>
      </c>
      <c r="AM12" s="1620">
        <v>6441.3858202000001</v>
      </c>
      <c r="AN12" s="1586">
        <v>6886.9248842000006</v>
      </c>
      <c r="AO12" s="1586">
        <v>6821.7543517000004</v>
      </c>
      <c r="AP12" s="1586">
        <v>6745.0943592000003</v>
      </c>
      <c r="AQ12" s="1586">
        <v>6632.2029702399996</v>
      </c>
      <c r="AR12" s="1586">
        <v>6616.6135157399995</v>
      </c>
      <c r="AS12" s="1586">
        <v>6524.0395767399996</v>
      </c>
      <c r="AT12" s="1586">
        <v>6390.45828833</v>
      </c>
      <c r="AU12" s="1586">
        <v>6741.4355393300002</v>
      </c>
      <c r="AV12" s="1586">
        <v>6907.6845558300001</v>
      </c>
      <c r="AW12" s="1586">
        <v>6797.7968853299999</v>
      </c>
      <c r="AX12" s="1586">
        <v>6826.0566403299999</v>
      </c>
      <c r="AY12" s="1586">
        <v>6653.6253613299996</v>
      </c>
      <c r="AZ12" s="1586">
        <v>6637.9881083299997</v>
      </c>
      <c r="BA12" s="1586">
        <v>6548.2404078299996</v>
      </c>
      <c r="BB12" s="1586">
        <v>6228.14650463</v>
      </c>
      <c r="BC12" s="1586">
        <v>6228.1632066299999</v>
      </c>
      <c r="BD12" s="1586">
        <v>6072.2898871300004</v>
      </c>
      <c r="BE12" s="1586">
        <v>5894.4752891300004</v>
      </c>
      <c r="BF12" s="1586">
        <v>5656.9743366299999</v>
      </c>
      <c r="BG12" s="1586">
        <v>5100.8797456299999</v>
      </c>
      <c r="BH12" s="1586">
        <v>4666.6661986300005</v>
      </c>
      <c r="BI12" s="1586">
        <v>4203.0171466299998</v>
      </c>
      <c r="BJ12" s="1586">
        <v>4030.7490541300003</v>
      </c>
      <c r="BK12" s="1586">
        <v>3933.0082186300001</v>
      </c>
      <c r="BL12" s="1586">
        <v>3832.90427821</v>
      </c>
      <c r="BM12" s="1586">
        <v>3664.3168907099998</v>
      </c>
      <c r="BN12" s="1586">
        <v>3556.5026962100001</v>
      </c>
      <c r="BO12" s="1586">
        <v>3469.8331357100001</v>
      </c>
      <c r="BP12" s="1585">
        <v>3371.3919509900002</v>
      </c>
      <c r="BQ12" s="1585">
        <v>3292.2506004900001</v>
      </c>
      <c r="BR12" s="1585">
        <v>3287.7796684899999</v>
      </c>
      <c r="BS12" s="1585">
        <v>3239.0791874900001</v>
      </c>
      <c r="BT12" s="1585">
        <v>2953.8688154900001</v>
      </c>
      <c r="BU12" s="1585">
        <v>2951.3984189900002</v>
      </c>
      <c r="BV12" s="1585">
        <v>1256.1697714900001</v>
      </c>
      <c r="BW12" s="1585">
        <v>1267.1481914800002</v>
      </c>
      <c r="BX12" s="1585">
        <v>1266.68282348</v>
      </c>
      <c r="BY12" s="1585">
        <v>1267.75872918</v>
      </c>
      <c r="BZ12" s="1585">
        <v>1271.2213200800002</v>
      </c>
      <c r="CA12" s="1585">
        <v>1270.1970060400001</v>
      </c>
      <c r="CB12" s="1585">
        <v>1269.5592713799999</v>
      </c>
      <c r="CC12" s="1585">
        <v>1274.3591263799999</v>
      </c>
      <c r="CD12" s="1585">
        <v>680.20247987999994</v>
      </c>
      <c r="CE12" s="1585">
        <v>679.32373400999995</v>
      </c>
      <c r="CF12" s="1585">
        <v>679.75371801000006</v>
      </c>
      <c r="CG12" s="1585">
        <v>677.59673900999996</v>
      </c>
      <c r="CH12" s="1587">
        <v>677.5846510099999</v>
      </c>
      <c r="CI12" s="1587">
        <v>679.28750899999989</v>
      </c>
      <c r="CJ12" s="1587">
        <v>678.21470899999986</v>
      </c>
      <c r="CK12" s="1587">
        <v>675.0807329999999</v>
      </c>
      <c r="CL12" s="1587">
        <v>674.0697491599999</v>
      </c>
      <c r="CM12" s="1587">
        <v>675.40254516000005</v>
      </c>
      <c r="CN12" s="1587">
        <v>673.92669716</v>
      </c>
      <c r="CO12" s="1587">
        <v>672.50556515999995</v>
      </c>
      <c r="CP12" s="1587">
        <v>671.50418516000002</v>
      </c>
      <c r="CQ12" s="1587">
        <v>670.72260515999994</v>
      </c>
      <c r="CR12" s="1587">
        <v>673.02324915999998</v>
      </c>
      <c r="CS12" s="1587">
        <v>670.24310723000008</v>
      </c>
      <c r="CT12" s="1587">
        <v>669.13547523000011</v>
      </c>
      <c r="CU12" s="1587">
        <v>667.01135523000005</v>
      </c>
      <c r="CV12" s="1587">
        <v>658.39386723000007</v>
      </c>
      <c r="CW12" s="1588">
        <v>657.44243523</v>
      </c>
      <c r="CX12" s="1588">
        <v>657.31593656999996</v>
      </c>
      <c r="CY12" s="1588">
        <v>656.75836056999992</v>
      </c>
      <c r="CZ12" s="1588">
        <v>657.50156456999991</v>
      </c>
      <c r="DA12" s="1588">
        <v>656.84853256999997</v>
      </c>
      <c r="DB12" s="1588">
        <v>656.25362456999994</v>
      </c>
      <c r="DC12" s="1588">
        <v>345.49703656999998</v>
      </c>
      <c r="DD12" s="1588">
        <v>344.72837256999998</v>
      </c>
      <c r="DE12" s="1588">
        <v>343.61427656999996</v>
      </c>
      <c r="DF12" s="1588">
        <v>342.79893256999998</v>
      </c>
      <c r="DG12" s="1588">
        <v>342.04582856999997</v>
      </c>
      <c r="DH12" s="1588">
        <v>341.27405256999998</v>
      </c>
      <c r="DI12" s="1588">
        <v>340.43070057</v>
      </c>
      <c r="DJ12" s="1588">
        <v>339.35423749</v>
      </c>
      <c r="DK12" s="1588">
        <v>341.95275749000001</v>
      </c>
      <c r="DL12" s="1588">
        <v>341.22661338</v>
      </c>
      <c r="DM12" s="1588">
        <v>328.32999187000001</v>
      </c>
      <c r="DN12" s="1588">
        <v>328.44463454000004</v>
      </c>
      <c r="DO12" s="1588">
        <v>328.48326414000002</v>
      </c>
      <c r="DP12" s="1588">
        <v>328.52064762000003</v>
      </c>
      <c r="DQ12" s="1588">
        <v>328.55927722000001</v>
      </c>
      <c r="DR12" s="1588">
        <v>328.59790681999999</v>
      </c>
      <c r="DS12" s="1588">
        <v>328.63404418000005</v>
      </c>
      <c r="DT12" s="1588">
        <v>328.67267377999997</v>
      </c>
      <c r="DU12" s="1588">
        <v>15338.3962032</v>
      </c>
      <c r="DV12" s="1621">
        <v>15350.203978269999</v>
      </c>
      <c r="DW12" s="1621">
        <v>15363.708138739999</v>
      </c>
      <c r="DX12" s="1621">
        <v>15039.50281532</v>
      </c>
      <c r="DY12" s="1621">
        <v>15058.612404360001</v>
      </c>
      <c r="DZ12" s="1621">
        <v>15067.8589797</v>
      </c>
      <c r="EA12" s="1621">
        <v>15077.41377422</v>
      </c>
      <c r="EB12" s="1621">
        <v>15086.660349559999</v>
      </c>
      <c r="EC12" s="1621">
        <v>15096.215144080001</v>
      </c>
      <c r="ED12" s="1621">
        <v>15105.7699386</v>
      </c>
      <c r="EE12" s="1621">
        <v>15114.400075590002</v>
      </c>
      <c r="EF12" s="1621">
        <v>15123.954870110001</v>
      </c>
      <c r="EG12" s="1621">
        <v>15133.20144545</v>
      </c>
      <c r="EH12" s="1621">
        <v>15142.77223997</v>
      </c>
      <c r="EI12" s="1621">
        <v>15153.24013896</v>
      </c>
      <c r="EJ12" s="1621">
        <v>15162.79493348</v>
      </c>
      <c r="EK12" s="1621">
        <v>15172.349728000001</v>
      </c>
      <c r="EL12" s="1621">
        <v>15181.596303339998</v>
      </c>
    </row>
    <row r="13" spans="1:142" ht="19.899999999999999" customHeight="1" x14ac:dyDescent="0.3">
      <c r="A13" s="1618" t="s">
        <v>1510</v>
      </c>
      <c r="B13" s="1619">
        <v>16644.341760089999</v>
      </c>
      <c r="C13" s="1620">
        <v>15684.847908240001</v>
      </c>
      <c r="D13" s="1620">
        <v>11051.6722548</v>
      </c>
      <c r="E13" s="1620">
        <v>14019.083160210001</v>
      </c>
      <c r="F13" s="1620">
        <v>14487.845723730001</v>
      </c>
      <c r="G13" s="1620">
        <v>14447.324452750001</v>
      </c>
      <c r="H13" s="1620">
        <v>14615.24198495</v>
      </c>
      <c r="I13" s="1620">
        <v>16258.319292239999</v>
      </c>
      <c r="J13" s="1620">
        <v>14895.78318481</v>
      </c>
      <c r="K13" s="1620">
        <v>13359.42552592</v>
      </c>
      <c r="L13" s="1620">
        <v>16031.914137379999</v>
      </c>
      <c r="M13" s="1620">
        <v>15070.04536928</v>
      </c>
      <c r="N13" s="1620">
        <v>13757.57959411</v>
      </c>
      <c r="O13" s="1620">
        <v>13233.29302909</v>
      </c>
      <c r="P13" s="1620">
        <v>16682.737635909998</v>
      </c>
      <c r="Q13" s="1620">
        <v>15360.30877043</v>
      </c>
      <c r="R13" s="1620">
        <v>16889.031433489999</v>
      </c>
      <c r="S13" s="1620">
        <v>15953.80131542</v>
      </c>
      <c r="T13" s="1620">
        <v>17090.596187180003</v>
      </c>
      <c r="U13" s="1620">
        <v>14688.707950550001</v>
      </c>
      <c r="V13" s="1620">
        <v>16831.960727019999</v>
      </c>
      <c r="W13" s="1620">
        <v>17934.555463140001</v>
      </c>
      <c r="X13" s="1620">
        <v>17883.51919472</v>
      </c>
      <c r="Y13" s="1620">
        <v>16990.37128566</v>
      </c>
      <c r="Z13" s="1620">
        <v>19595.260748560002</v>
      </c>
      <c r="AA13" s="1620">
        <v>18485.683911579999</v>
      </c>
      <c r="AB13" s="1620">
        <v>18840.52421734</v>
      </c>
      <c r="AC13" s="1620">
        <v>18710.692255710001</v>
      </c>
      <c r="AD13" s="1620">
        <v>18606.613756500003</v>
      </c>
      <c r="AE13" s="1620">
        <v>20444.097790840002</v>
      </c>
      <c r="AF13" s="1620">
        <v>20674.892351999999</v>
      </c>
      <c r="AG13" s="1620">
        <v>21601.499943179999</v>
      </c>
      <c r="AH13" s="1620">
        <v>19837.4051731</v>
      </c>
      <c r="AI13" s="1620">
        <v>20208.936660350002</v>
      </c>
      <c r="AJ13" s="1620">
        <v>22086.670338699998</v>
      </c>
      <c r="AK13" s="1620">
        <v>16650.08801385</v>
      </c>
      <c r="AL13" s="1620">
        <v>19836.245490649999</v>
      </c>
      <c r="AM13" s="1620">
        <v>18460.26077103</v>
      </c>
      <c r="AN13" s="1586">
        <v>19363.12078723</v>
      </c>
      <c r="AO13" s="1586">
        <v>21135.123924520001</v>
      </c>
      <c r="AP13" s="1586">
        <v>24119.157041129754</v>
      </c>
      <c r="AQ13" s="1586">
        <v>24744.256453233684</v>
      </c>
      <c r="AR13" s="1586">
        <v>20661.218391863738</v>
      </c>
      <c r="AS13" s="1586">
        <v>20340.099862568561</v>
      </c>
      <c r="AT13" s="1586">
        <v>23731.969954748827</v>
      </c>
      <c r="AU13" s="1586">
        <v>21959.336659363093</v>
      </c>
      <c r="AV13" s="1586">
        <v>20459.950794111475</v>
      </c>
      <c r="AW13" s="1586">
        <v>17730.491724990658</v>
      </c>
      <c r="AX13" s="1586">
        <v>20023.944352207294</v>
      </c>
      <c r="AY13" s="1586">
        <v>19117.208664781963</v>
      </c>
      <c r="AZ13" s="1586">
        <v>20025.678354209573</v>
      </c>
      <c r="BA13" s="1586">
        <v>24445.354909558861</v>
      </c>
      <c r="BB13" s="1586">
        <v>22700.622239120621</v>
      </c>
      <c r="BC13" s="1586">
        <v>25140.466472558197</v>
      </c>
      <c r="BD13" s="1586">
        <v>25253.518726635361</v>
      </c>
      <c r="BE13" s="1586">
        <v>26759.50153885466</v>
      </c>
      <c r="BF13" s="1586">
        <v>30238.207885244021</v>
      </c>
      <c r="BG13" s="1586">
        <v>27727.03936121795</v>
      </c>
      <c r="BH13" s="1586">
        <v>24537.349884821222</v>
      </c>
      <c r="BI13" s="1586">
        <v>24946.447116634474</v>
      </c>
      <c r="BJ13" s="1586">
        <v>23383.430937650723</v>
      </c>
      <c r="BK13" s="1586">
        <v>26282.48252278068</v>
      </c>
      <c r="BL13" s="1586">
        <v>27335.900149277244</v>
      </c>
      <c r="BM13" s="1586">
        <v>26325.791388415808</v>
      </c>
      <c r="BN13" s="1586">
        <v>26434.968635536447</v>
      </c>
      <c r="BO13" s="1586">
        <v>25184.661022038235</v>
      </c>
      <c r="BP13" s="1585">
        <v>29699.774183070454</v>
      </c>
      <c r="BQ13" s="1585">
        <v>29249.123676269846</v>
      </c>
      <c r="BR13" s="1585">
        <v>30116.738917440445</v>
      </c>
      <c r="BS13" s="1585">
        <v>28889.396682024475</v>
      </c>
      <c r="BT13" s="1585">
        <v>32384.042266004857</v>
      </c>
      <c r="BU13" s="1585">
        <v>31586.255498600647</v>
      </c>
      <c r="BV13" s="1585">
        <v>28227.306075456399</v>
      </c>
      <c r="BW13" s="1585">
        <v>30579.908748388065</v>
      </c>
      <c r="BX13" s="1585">
        <v>33225.412547899148</v>
      </c>
      <c r="BY13" s="1585">
        <v>35786.388919067649</v>
      </c>
      <c r="BZ13" s="1585">
        <v>31036.261477332177</v>
      </c>
      <c r="CA13" s="1585">
        <v>37183.651290146649</v>
      </c>
      <c r="CB13" s="1585">
        <v>37052.882627685329</v>
      </c>
      <c r="CC13" s="1585">
        <v>38498.985463765159</v>
      </c>
      <c r="CD13" s="1585">
        <v>38622.229006476075</v>
      </c>
      <c r="CE13" s="1585">
        <v>41831.542862825772</v>
      </c>
      <c r="CF13" s="1585">
        <v>42230.622055356696</v>
      </c>
      <c r="CG13" s="1585">
        <v>39064.187706176388</v>
      </c>
      <c r="CH13" s="1587">
        <v>33082.618562967516</v>
      </c>
      <c r="CI13" s="1587">
        <v>35870.81435551586</v>
      </c>
      <c r="CJ13" s="1587">
        <v>41184.355860634103</v>
      </c>
      <c r="CK13" s="1587">
        <v>40221.278355725241</v>
      </c>
      <c r="CL13" s="1587">
        <v>36025.638804108356</v>
      </c>
      <c r="CM13" s="1587">
        <v>35582.585929288434</v>
      </c>
      <c r="CN13" s="1587">
        <v>28155.919624003895</v>
      </c>
      <c r="CO13" s="1587">
        <v>29611.619971504158</v>
      </c>
      <c r="CP13" s="1587">
        <v>26806.843921416545</v>
      </c>
      <c r="CQ13" s="1587">
        <v>29944.999725981997</v>
      </c>
      <c r="CR13" s="1587">
        <v>30157.791680716058</v>
      </c>
      <c r="CS13" s="1587">
        <v>25602.364521615855</v>
      </c>
      <c r="CT13" s="1587">
        <v>24370.395994197501</v>
      </c>
      <c r="CU13" s="1587">
        <v>20496.791546576191</v>
      </c>
      <c r="CV13" s="1587">
        <v>19052.940326896918</v>
      </c>
      <c r="CW13" s="1588">
        <v>18229.221640752428</v>
      </c>
      <c r="CX13" s="1588">
        <v>19230.922013980075</v>
      </c>
      <c r="CY13" s="1588">
        <v>22903.13342441402</v>
      </c>
      <c r="CZ13" s="1588">
        <v>25940.530812287245</v>
      </c>
      <c r="DA13" s="1588">
        <v>21667.029523776058</v>
      </c>
      <c r="DB13" s="1588">
        <v>23614.722720519196</v>
      </c>
      <c r="DC13" s="1588">
        <v>22735.920605756997</v>
      </c>
      <c r="DD13" s="1588">
        <v>19992.642419050033</v>
      </c>
      <c r="DE13" s="1588">
        <v>19616.710383037829</v>
      </c>
      <c r="DF13" s="1588">
        <v>21278.105525528881</v>
      </c>
      <c r="DG13" s="1588">
        <v>19631.082856994799</v>
      </c>
      <c r="DH13" s="1588">
        <v>21114.007580548314</v>
      </c>
      <c r="DI13" s="1588">
        <v>19307.665156478357</v>
      </c>
      <c r="DJ13" s="1588">
        <v>21539.615297604229</v>
      </c>
      <c r="DK13" s="1588">
        <v>18787.908973651782</v>
      </c>
      <c r="DL13" s="1588">
        <v>18718.490223081601</v>
      </c>
      <c r="DM13" s="1588">
        <v>21955.420336213021</v>
      </c>
      <c r="DN13" s="1588">
        <v>19730.677462757911</v>
      </c>
      <c r="DO13" s="1588">
        <v>18409.897241409592</v>
      </c>
      <c r="DP13" s="1588">
        <v>19607.727547940001</v>
      </c>
      <c r="DQ13" s="1588">
        <v>24191.908895479624</v>
      </c>
      <c r="DR13" s="1588">
        <v>24540.159790170313</v>
      </c>
      <c r="DS13" s="1588">
        <v>14013.188550182109</v>
      </c>
      <c r="DT13" s="1588">
        <v>14084.083810338921</v>
      </c>
      <c r="DU13" s="1588">
        <v>28065.632846502333</v>
      </c>
      <c r="DV13" s="1621">
        <v>14324.494997736823</v>
      </c>
      <c r="DW13" s="1621">
        <v>37491.043251772942</v>
      </c>
      <c r="DX13" s="1621">
        <v>36128.252689158813</v>
      </c>
      <c r="DY13" s="1621">
        <v>64162.986637391186</v>
      </c>
      <c r="DZ13" s="1621">
        <v>66581.186088530245</v>
      </c>
      <c r="EA13" s="1621">
        <v>57509.012566072335</v>
      </c>
      <c r="EB13" s="1621">
        <v>49346.563395244753</v>
      </c>
      <c r="EC13" s="1621">
        <v>42129.073358069538</v>
      </c>
      <c r="ED13" s="1621">
        <v>44373.48776908213</v>
      </c>
      <c r="EE13" s="1621">
        <v>46079.864523699907</v>
      </c>
      <c r="EF13" s="1621">
        <v>55371.039463457717</v>
      </c>
      <c r="EG13" s="1621">
        <v>52016.172532475633</v>
      </c>
      <c r="EH13" s="1621">
        <v>49304.517657116652</v>
      </c>
      <c r="EI13" s="1621">
        <v>55137.403053289701</v>
      </c>
      <c r="EJ13" s="1621">
        <v>46555.393913237618</v>
      </c>
      <c r="EK13" s="1621">
        <v>56967.483872921461</v>
      </c>
      <c r="EL13" s="1621">
        <v>54645.23734149841</v>
      </c>
    </row>
    <row r="14" spans="1:142" ht="17.25" customHeight="1" x14ac:dyDescent="0.3">
      <c r="A14" s="1618"/>
      <c r="B14" s="1619"/>
      <c r="C14" s="1620"/>
      <c r="D14" s="1620"/>
      <c r="E14" s="1620"/>
      <c r="F14" s="1620"/>
      <c r="G14" s="1620"/>
      <c r="H14" s="1620"/>
      <c r="I14" s="1620"/>
      <c r="J14" s="1620"/>
      <c r="K14" s="1620"/>
      <c r="L14" s="1620"/>
      <c r="M14" s="1620"/>
      <c r="N14" s="1620"/>
      <c r="O14" s="1620"/>
      <c r="P14" s="1620"/>
      <c r="Q14" s="1620"/>
      <c r="R14" s="1620"/>
      <c r="S14" s="1620"/>
      <c r="T14" s="1620"/>
      <c r="U14" s="1620"/>
      <c r="V14" s="1620"/>
      <c r="W14" s="1620"/>
      <c r="X14" s="1620"/>
      <c r="Y14" s="1620"/>
      <c r="Z14" s="1620"/>
      <c r="AA14" s="1620"/>
      <c r="AB14" s="1620"/>
      <c r="AC14" s="1620"/>
      <c r="AD14" s="1620"/>
      <c r="AE14" s="1620"/>
      <c r="AF14" s="1620"/>
      <c r="AG14" s="1620"/>
      <c r="AH14" s="1620"/>
      <c r="AI14" s="1620"/>
      <c r="AJ14" s="1620"/>
      <c r="AK14" s="1620"/>
      <c r="AL14" s="1620"/>
      <c r="AM14" s="1620"/>
      <c r="AN14" s="1586"/>
      <c r="AO14" s="1586"/>
      <c r="AP14" s="1586"/>
      <c r="AQ14" s="1586"/>
      <c r="AR14" s="1586"/>
      <c r="AS14" s="1586"/>
      <c r="AT14" s="1586"/>
      <c r="AU14" s="1586"/>
      <c r="AV14" s="1586"/>
      <c r="AW14" s="1586"/>
      <c r="AX14" s="1586"/>
      <c r="AY14" s="1586"/>
      <c r="AZ14" s="1586"/>
      <c r="BA14" s="1586"/>
      <c r="BB14" s="1586"/>
      <c r="BC14" s="1586"/>
      <c r="BD14" s="1586"/>
      <c r="BE14" s="1586"/>
      <c r="BF14" s="1586"/>
      <c r="BG14" s="1586"/>
      <c r="BH14" s="1586"/>
      <c r="BI14" s="1586"/>
      <c r="BJ14" s="1586"/>
      <c r="BK14" s="1586"/>
      <c r="BL14" s="1586"/>
      <c r="BM14" s="1586"/>
      <c r="BN14" s="1586"/>
      <c r="BO14" s="1586"/>
      <c r="BP14" s="1585"/>
      <c r="BQ14" s="1585"/>
      <c r="BR14" s="1585"/>
      <c r="BS14" s="1585"/>
      <c r="BT14" s="1585"/>
      <c r="BU14" s="1585"/>
      <c r="BV14" s="1585"/>
      <c r="BW14" s="1585"/>
      <c r="BX14" s="1585"/>
      <c r="BY14" s="1585"/>
      <c r="BZ14" s="1585"/>
      <c r="CA14" s="1585"/>
      <c r="CB14" s="1585"/>
      <c r="CC14" s="1585"/>
      <c r="CD14" s="1585"/>
      <c r="CE14" s="1585"/>
      <c r="CF14" s="1585"/>
      <c r="CG14" s="1585"/>
      <c r="CH14" s="1587"/>
      <c r="CI14" s="1587"/>
      <c r="CJ14" s="1587"/>
      <c r="CK14" s="1587"/>
      <c r="CL14" s="1587"/>
      <c r="CM14" s="1587"/>
      <c r="CN14" s="1587"/>
      <c r="CO14" s="1587"/>
      <c r="CP14" s="1587"/>
      <c r="CQ14" s="1587"/>
      <c r="CR14" s="1587"/>
      <c r="CS14" s="1587"/>
      <c r="CT14" s="1587"/>
      <c r="CU14" s="1587"/>
      <c r="CV14" s="1587"/>
      <c r="CW14" s="1588"/>
      <c r="CX14" s="1588"/>
      <c r="CY14" s="1588"/>
      <c r="CZ14" s="1588"/>
      <c r="DA14" s="1588"/>
      <c r="DB14" s="1588"/>
      <c r="DC14" s="1588"/>
      <c r="DD14" s="1588"/>
      <c r="DE14" s="1588"/>
      <c r="DF14" s="1588"/>
      <c r="DG14" s="1588"/>
      <c r="DH14" s="1588"/>
      <c r="DI14" s="1588"/>
      <c r="DJ14" s="1588"/>
      <c r="DK14" s="1588"/>
      <c r="DL14" s="1588"/>
      <c r="DM14" s="1588"/>
      <c r="DN14" s="1588"/>
      <c r="DO14" s="1588"/>
      <c r="DP14" s="1588"/>
      <c r="DQ14" s="1588"/>
      <c r="DR14" s="1588"/>
      <c r="DS14" s="1588"/>
      <c r="DT14" s="1588"/>
      <c r="DU14" s="1588"/>
      <c r="DV14" s="1621"/>
      <c r="DW14" s="1621"/>
      <c r="DX14" s="1621"/>
      <c r="DY14" s="1621"/>
      <c r="DZ14" s="1621"/>
      <c r="EA14" s="1621"/>
      <c r="EB14" s="1621"/>
      <c r="EC14" s="1621"/>
      <c r="ED14" s="1621"/>
      <c r="EE14" s="1621"/>
      <c r="EF14" s="1621"/>
      <c r="EG14" s="1621"/>
      <c r="EH14" s="1621"/>
      <c r="EI14" s="1621"/>
      <c r="EJ14" s="1621"/>
      <c r="EK14" s="1621"/>
      <c r="EL14" s="1621"/>
    </row>
    <row r="15" spans="1:142" ht="17.25" customHeight="1" x14ac:dyDescent="0.3">
      <c r="A15" s="1614" t="s">
        <v>1511</v>
      </c>
      <c r="B15" s="1615">
        <v>153.19780331999999</v>
      </c>
      <c r="C15" s="1616">
        <v>154.31596911</v>
      </c>
      <c r="D15" s="1616">
        <v>138.70587049999997</v>
      </c>
      <c r="E15" s="1616">
        <v>145.20146566999998</v>
      </c>
      <c r="F15" s="1616">
        <v>139.64907062999998</v>
      </c>
      <c r="G15" s="1616">
        <v>144.54348844999998</v>
      </c>
      <c r="H15" s="1616">
        <v>136.46690247999999</v>
      </c>
      <c r="I15" s="1616">
        <v>137.70103456999999</v>
      </c>
      <c r="J15" s="1616">
        <v>166.28222216</v>
      </c>
      <c r="K15" s="1616">
        <v>164.10271523999998</v>
      </c>
      <c r="L15" s="1616">
        <v>188.36966712999998</v>
      </c>
      <c r="M15" s="1616">
        <v>289.10614802999993</v>
      </c>
      <c r="N15" s="1616">
        <v>325.25928297999997</v>
      </c>
      <c r="O15" s="1616">
        <v>266.26099159999995</v>
      </c>
      <c r="P15" s="1616">
        <v>282.16233682000001</v>
      </c>
      <c r="Q15" s="1616">
        <v>326.19289162000001</v>
      </c>
      <c r="R15" s="1616">
        <v>355.96613649</v>
      </c>
      <c r="S15" s="1616">
        <v>144.95301177000002</v>
      </c>
      <c r="T15" s="1616">
        <v>145.04960496999999</v>
      </c>
      <c r="U15" s="1616">
        <v>146.18456738</v>
      </c>
      <c r="V15" s="1616">
        <v>147.98835771</v>
      </c>
      <c r="W15" s="1616">
        <v>189.87692557</v>
      </c>
      <c r="X15" s="1616">
        <v>188.68572480999998</v>
      </c>
      <c r="Y15" s="1616">
        <v>187.66180904000001</v>
      </c>
      <c r="Z15" s="1616">
        <v>184.76241243000001</v>
      </c>
      <c r="AA15" s="1616">
        <v>235.96431477000002</v>
      </c>
      <c r="AB15" s="1616">
        <v>228.80128807000003</v>
      </c>
      <c r="AC15" s="1616">
        <v>202.30284356000001</v>
      </c>
      <c r="AD15" s="1616">
        <v>207.31680611000002</v>
      </c>
      <c r="AE15" s="1616">
        <v>142.31707372000002</v>
      </c>
      <c r="AF15" s="1616">
        <v>246.29880878</v>
      </c>
      <c r="AG15" s="1616">
        <v>157.61338316000001</v>
      </c>
      <c r="AH15" s="1616">
        <v>186.53756657</v>
      </c>
      <c r="AI15" s="1616">
        <v>186.00266166</v>
      </c>
      <c r="AJ15" s="1616">
        <v>148.20166657000001</v>
      </c>
      <c r="AK15" s="1616">
        <v>184.47326498999999</v>
      </c>
      <c r="AL15" s="1616">
        <v>158.50110899000001</v>
      </c>
      <c r="AM15" s="1616">
        <v>151.81138362999999</v>
      </c>
      <c r="AN15" s="1578">
        <v>144.74117856000001</v>
      </c>
      <c r="AO15" s="1578">
        <v>154.39851223000002</v>
      </c>
      <c r="AP15" s="1578">
        <v>135.40763834000001</v>
      </c>
      <c r="AQ15" s="1578">
        <v>198.07188681</v>
      </c>
      <c r="AR15" s="1578">
        <v>126.59522910000001</v>
      </c>
      <c r="AS15" s="1578">
        <v>150.84449430999999</v>
      </c>
      <c r="AT15" s="1578">
        <v>162.74188365000003</v>
      </c>
      <c r="AU15" s="1578">
        <v>164.49673319999999</v>
      </c>
      <c r="AV15" s="1578">
        <v>163.62766462999997</v>
      </c>
      <c r="AW15" s="1578">
        <v>172.66457023999999</v>
      </c>
      <c r="AX15" s="1578">
        <v>134.78201322999996</v>
      </c>
      <c r="AY15" s="1578">
        <v>146.16603488000001</v>
      </c>
      <c r="AZ15" s="1578">
        <v>154.80724961999994</v>
      </c>
      <c r="BA15" s="1578">
        <v>158.50427366000002</v>
      </c>
      <c r="BB15" s="1578">
        <v>161.91662781999997</v>
      </c>
      <c r="BC15" s="1578">
        <v>159.59387422</v>
      </c>
      <c r="BD15" s="1578">
        <v>117.25199542000001</v>
      </c>
      <c r="BE15" s="1578">
        <v>129.45984655000001</v>
      </c>
      <c r="BF15" s="1578">
        <v>134.73078520999996</v>
      </c>
      <c r="BG15" s="1578">
        <v>140.02408560999999</v>
      </c>
      <c r="BH15" s="1578">
        <v>139.35857369000001</v>
      </c>
      <c r="BI15" s="1578">
        <v>152.22108252999999</v>
      </c>
      <c r="BJ15" s="1578">
        <v>115.15130846999999</v>
      </c>
      <c r="BK15" s="1578">
        <v>126.01319054</v>
      </c>
      <c r="BL15" s="1578">
        <v>127.1554088</v>
      </c>
      <c r="BM15" s="1578">
        <v>371.52363643000001</v>
      </c>
      <c r="BN15" s="1578">
        <v>379.96656151999991</v>
      </c>
      <c r="BO15" s="1578">
        <v>3704.0103747000003</v>
      </c>
      <c r="BP15" s="1577">
        <v>3664.27348949</v>
      </c>
      <c r="BQ15" s="1577">
        <v>3670.1731644900001</v>
      </c>
      <c r="BR15" s="1577">
        <v>3675.21057273</v>
      </c>
      <c r="BS15" s="1577">
        <v>3683.2173269999998</v>
      </c>
      <c r="BT15" s="1577">
        <v>3657.3844738899998</v>
      </c>
      <c r="BU15" s="1577">
        <v>3668.5319508899997</v>
      </c>
      <c r="BV15" s="1577">
        <v>3617.0592188099999</v>
      </c>
      <c r="BW15" s="1577">
        <v>3626.6453938499999</v>
      </c>
      <c r="BX15" s="1577">
        <v>3623.0380289999998</v>
      </c>
      <c r="BY15" s="1577">
        <v>3622.9704508099999</v>
      </c>
      <c r="BZ15" s="1577">
        <v>3621.55255085</v>
      </c>
      <c r="CA15" s="1577">
        <v>3760.6580941399998</v>
      </c>
      <c r="CB15" s="1577">
        <v>3749.1737147999997</v>
      </c>
      <c r="CC15" s="1577">
        <v>3761.8094959199998</v>
      </c>
      <c r="CD15" s="1577">
        <v>3762.2770625399999</v>
      </c>
      <c r="CE15" s="1577">
        <v>3758.5232117199998</v>
      </c>
      <c r="CF15" s="1577">
        <v>3767.8315939099998</v>
      </c>
      <c r="CG15" s="1577">
        <v>3786.0611617799996</v>
      </c>
      <c r="CH15" s="1579">
        <v>3776.0857908899998</v>
      </c>
      <c r="CI15" s="1579">
        <v>3765.93455279</v>
      </c>
      <c r="CJ15" s="1579">
        <v>3765.1976652000003</v>
      </c>
      <c r="CK15" s="1579">
        <v>3761.3297814900002</v>
      </c>
      <c r="CL15" s="1579">
        <v>3766.3030819800001</v>
      </c>
      <c r="CM15" s="1579">
        <v>3851.56925434</v>
      </c>
      <c r="CN15" s="1579">
        <v>3838.2095615300004</v>
      </c>
      <c r="CO15" s="1579">
        <v>3841.6459451600003</v>
      </c>
      <c r="CP15" s="1579">
        <v>3854.8684223200003</v>
      </c>
      <c r="CQ15" s="1579">
        <v>3851.2765629800001</v>
      </c>
      <c r="CR15" s="1579">
        <v>3841.4149903800003</v>
      </c>
      <c r="CS15" s="1579">
        <v>3843.0021967400003</v>
      </c>
      <c r="CT15" s="1579">
        <v>3829.80791262</v>
      </c>
      <c r="CU15" s="1579">
        <v>3850.1254325200002</v>
      </c>
      <c r="CV15" s="1579">
        <v>3837.4422250600001</v>
      </c>
      <c r="CW15" s="1580">
        <v>3832.0039649100004</v>
      </c>
      <c r="CX15" s="1580">
        <v>3838.5214351200002</v>
      </c>
      <c r="CY15" s="1580">
        <v>3939.3595319200003</v>
      </c>
      <c r="CZ15" s="1580">
        <v>3924.4904188699998</v>
      </c>
      <c r="DA15" s="1580">
        <v>3928.2821452100002</v>
      </c>
      <c r="DB15" s="1580">
        <v>3940.63574281</v>
      </c>
      <c r="DC15" s="1580">
        <v>3911.6779075099998</v>
      </c>
      <c r="DD15" s="1580">
        <v>3916.1275332999999</v>
      </c>
      <c r="DE15" s="1580">
        <v>3927.1168639899997</v>
      </c>
      <c r="DF15" s="1580">
        <v>3915.7525036699999</v>
      </c>
      <c r="DG15" s="1580">
        <v>3920.3112408100001</v>
      </c>
      <c r="DH15" s="1580">
        <v>3923.40452461</v>
      </c>
      <c r="DI15" s="1580">
        <v>3926.9384735599997</v>
      </c>
      <c r="DJ15" s="1580">
        <v>3935.6997193899997</v>
      </c>
      <c r="DK15" s="1580">
        <v>4040.11773928</v>
      </c>
      <c r="DL15" s="1580">
        <v>4022.36362465</v>
      </c>
      <c r="DM15" s="1580">
        <v>4023.9363366299999</v>
      </c>
      <c r="DN15" s="1580">
        <v>4030.76345545</v>
      </c>
      <c r="DO15" s="1580">
        <v>4034.9671928500002</v>
      </c>
      <c r="DP15" s="1580">
        <v>4030.7474261400002</v>
      </c>
      <c r="DQ15" s="1580">
        <v>4032.3685415700002</v>
      </c>
      <c r="DR15" s="1580">
        <v>4021.3580319799999</v>
      </c>
      <c r="DS15" s="1580">
        <v>4031.9189057100002</v>
      </c>
      <c r="DT15" s="1580">
        <v>4036.5619587200003</v>
      </c>
      <c r="DU15" s="1580">
        <v>4021.3721522400001</v>
      </c>
      <c r="DV15" s="1617">
        <v>4021.8372684700003</v>
      </c>
      <c r="DW15" s="1617">
        <v>4119.7111005500001</v>
      </c>
      <c r="DX15" s="1617">
        <v>5379.726790910001</v>
      </c>
      <c r="DY15" s="1617">
        <v>5489.9843629499983</v>
      </c>
      <c r="DZ15" s="1617">
        <v>5645.9314230800037</v>
      </c>
      <c r="EA15" s="1617">
        <v>38584.592081740004</v>
      </c>
      <c r="EB15" s="1617">
        <v>38698.5757381</v>
      </c>
      <c r="EC15" s="1617">
        <v>40100.677529779998</v>
      </c>
      <c r="ED15" s="1617">
        <v>40111.402101599997</v>
      </c>
      <c r="EE15" s="1617">
        <v>40256.463010569998</v>
      </c>
      <c r="EF15" s="1617">
        <v>40239.019081019993</v>
      </c>
      <c r="EG15" s="1617">
        <v>87597.159286900001</v>
      </c>
      <c r="EH15" s="1617">
        <v>87788.728449970004</v>
      </c>
      <c r="EI15" s="1617">
        <v>88054.309445469989</v>
      </c>
      <c r="EJ15" s="1617">
        <v>88057.297381139986</v>
      </c>
      <c r="EK15" s="1617">
        <v>88081.807422400001</v>
      </c>
      <c r="EL15" s="1617">
        <v>88889.634003129991</v>
      </c>
    </row>
    <row r="16" spans="1:142" ht="17.25" customHeight="1" x14ac:dyDescent="0.3">
      <c r="A16" s="1614"/>
      <c r="B16" s="1622"/>
      <c r="C16" s="1623"/>
      <c r="D16" s="1623"/>
      <c r="E16" s="1623"/>
      <c r="F16" s="1623"/>
      <c r="G16" s="1623"/>
      <c r="H16" s="1623"/>
      <c r="I16" s="1623"/>
      <c r="J16" s="1623"/>
      <c r="K16" s="1623"/>
      <c r="L16" s="1623"/>
      <c r="M16" s="1623"/>
      <c r="N16" s="1623"/>
      <c r="O16" s="1623"/>
      <c r="P16" s="1623"/>
      <c r="Q16" s="1623"/>
      <c r="R16" s="1623"/>
      <c r="S16" s="1623"/>
      <c r="T16" s="1623"/>
      <c r="U16" s="1623"/>
      <c r="V16" s="1623"/>
      <c r="W16" s="1623"/>
      <c r="X16" s="1623"/>
      <c r="Y16" s="1623"/>
      <c r="Z16" s="1623"/>
      <c r="AA16" s="1623"/>
      <c r="AB16" s="1623"/>
      <c r="AC16" s="1623"/>
      <c r="AD16" s="1623"/>
      <c r="AE16" s="1623"/>
      <c r="AF16" s="1623"/>
      <c r="AG16" s="1623"/>
      <c r="AH16" s="1623"/>
      <c r="AI16" s="1623"/>
      <c r="AJ16" s="1623"/>
      <c r="AK16" s="1623"/>
      <c r="AL16" s="1623"/>
      <c r="AM16" s="1623"/>
      <c r="AN16" s="1624"/>
      <c r="AO16" s="1624"/>
      <c r="AP16" s="1624"/>
      <c r="AQ16" s="1624"/>
      <c r="AR16" s="1624"/>
      <c r="AS16" s="1624"/>
      <c r="AT16" s="1624"/>
      <c r="AU16" s="1624"/>
      <c r="AV16" s="1624"/>
      <c r="AW16" s="1624"/>
      <c r="AX16" s="1624"/>
      <c r="AY16" s="1624"/>
      <c r="AZ16" s="1624"/>
      <c r="BA16" s="1624"/>
      <c r="BB16" s="1624"/>
      <c r="BC16" s="1624"/>
      <c r="BD16" s="1624"/>
      <c r="BE16" s="1624"/>
      <c r="BF16" s="1624"/>
      <c r="BG16" s="1624"/>
      <c r="BH16" s="1624"/>
      <c r="BI16" s="1624"/>
      <c r="BJ16" s="1624"/>
      <c r="BK16" s="1624"/>
      <c r="BL16" s="1624"/>
      <c r="BM16" s="1624"/>
      <c r="BN16" s="1624"/>
      <c r="BO16" s="1624"/>
      <c r="BP16" s="1625"/>
      <c r="BQ16" s="1625"/>
      <c r="BR16" s="1625"/>
      <c r="BS16" s="1625"/>
      <c r="BT16" s="1625"/>
      <c r="BU16" s="1625"/>
      <c r="BV16" s="1625"/>
      <c r="BW16" s="1625"/>
      <c r="BX16" s="1625"/>
      <c r="BY16" s="1625"/>
      <c r="BZ16" s="1625"/>
      <c r="CA16" s="1625"/>
      <c r="CB16" s="1625"/>
      <c r="CC16" s="1625"/>
      <c r="CD16" s="1625"/>
      <c r="CE16" s="1625"/>
      <c r="CF16" s="1625"/>
      <c r="CG16" s="1625"/>
      <c r="CH16" s="1626"/>
      <c r="CI16" s="1626"/>
      <c r="CJ16" s="1626"/>
      <c r="CK16" s="1626"/>
      <c r="CL16" s="1626"/>
      <c r="CM16" s="1626"/>
      <c r="CN16" s="1626"/>
      <c r="CO16" s="1626"/>
      <c r="CP16" s="1626"/>
      <c r="CQ16" s="1626"/>
      <c r="CR16" s="1626"/>
      <c r="CS16" s="1626"/>
      <c r="CT16" s="1626"/>
      <c r="CU16" s="1626"/>
      <c r="CV16" s="1626"/>
      <c r="CW16" s="1627"/>
      <c r="CX16" s="1627"/>
      <c r="CY16" s="1627"/>
      <c r="CZ16" s="1627"/>
      <c r="DA16" s="1627"/>
      <c r="DB16" s="1627"/>
      <c r="DC16" s="1627"/>
      <c r="DD16" s="1627"/>
      <c r="DE16" s="1627"/>
      <c r="DF16" s="1627"/>
      <c r="DG16" s="1627"/>
      <c r="DH16" s="1627"/>
      <c r="DI16" s="1627"/>
      <c r="DJ16" s="1627"/>
      <c r="DK16" s="1627"/>
      <c r="DL16" s="1627"/>
      <c r="DM16" s="1627"/>
      <c r="DN16" s="1627"/>
      <c r="DO16" s="1627"/>
      <c r="DP16" s="1627"/>
      <c r="DQ16" s="1627"/>
      <c r="DR16" s="1627"/>
      <c r="DS16" s="1627"/>
      <c r="DT16" s="1627"/>
      <c r="DU16" s="1627"/>
      <c r="DV16" s="1628"/>
      <c r="DW16" s="1628"/>
      <c r="DX16" s="1628"/>
      <c r="DY16" s="1628"/>
      <c r="DZ16" s="1628"/>
      <c r="EA16" s="1628"/>
      <c r="EB16" s="1628"/>
      <c r="EC16" s="1628"/>
      <c r="ED16" s="1628"/>
      <c r="EE16" s="1628"/>
      <c r="EF16" s="1628"/>
      <c r="EG16" s="1628"/>
      <c r="EH16" s="1628"/>
      <c r="EI16" s="1628"/>
      <c r="EJ16" s="1628"/>
      <c r="EK16" s="1628"/>
      <c r="EL16" s="1628"/>
    </row>
    <row r="17" spans="1:142" ht="17.25" customHeight="1" x14ac:dyDescent="0.3">
      <c r="A17" s="1614" t="s">
        <v>1512</v>
      </c>
      <c r="B17" s="1615">
        <v>32306.578817460002</v>
      </c>
      <c r="C17" s="1616">
        <v>34188.331145164084</v>
      </c>
      <c r="D17" s="1616">
        <v>35018.925947288786</v>
      </c>
      <c r="E17" s="1616">
        <v>33972.916108010002</v>
      </c>
      <c r="F17" s="1616">
        <v>35004.952882689249</v>
      </c>
      <c r="G17" s="1616">
        <v>35648.822886965798</v>
      </c>
      <c r="H17" s="1616">
        <v>38111.517277910505</v>
      </c>
      <c r="I17" s="1616">
        <v>36422.298472737748</v>
      </c>
      <c r="J17" s="1616">
        <v>36444.26897664788</v>
      </c>
      <c r="K17" s="1616">
        <v>38868.215593856054</v>
      </c>
      <c r="L17" s="1616">
        <v>40023.459073151535</v>
      </c>
      <c r="M17" s="1616">
        <v>44935.527259780167</v>
      </c>
      <c r="N17" s="1616">
        <v>44220.858916383426</v>
      </c>
      <c r="O17" s="1616">
        <v>43457.966264730763</v>
      </c>
      <c r="P17" s="1616">
        <v>42616.030383652505</v>
      </c>
      <c r="Q17" s="1616">
        <v>43519.537135460872</v>
      </c>
      <c r="R17" s="1616">
        <v>41534.157818012638</v>
      </c>
      <c r="S17" s="1616">
        <v>42236.711520816105</v>
      </c>
      <c r="T17" s="1616">
        <v>42073.932665119974</v>
      </c>
      <c r="U17" s="1616">
        <v>44194.178057538316</v>
      </c>
      <c r="V17" s="1616">
        <v>42292.116241218129</v>
      </c>
      <c r="W17" s="1616">
        <v>42459.190507549785</v>
      </c>
      <c r="X17" s="1616">
        <v>41967.209032272607</v>
      </c>
      <c r="Y17" s="1616">
        <v>48280.871327637411</v>
      </c>
      <c r="Z17" s="1616">
        <v>43850.805226779208</v>
      </c>
      <c r="AA17" s="1616">
        <v>44901.044055009108</v>
      </c>
      <c r="AB17" s="1616">
        <v>44639.243475667608</v>
      </c>
      <c r="AC17" s="1616">
        <v>44527.063578133653</v>
      </c>
      <c r="AD17" s="1616">
        <v>44662.991762790327</v>
      </c>
      <c r="AE17" s="1616">
        <v>45910.968640197767</v>
      </c>
      <c r="AF17" s="1616">
        <v>46049.629763349993</v>
      </c>
      <c r="AG17" s="1616">
        <v>46185.34960224</v>
      </c>
      <c r="AH17" s="1616">
        <v>47267.960582840002</v>
      </c>
      <c r="AI17" s="1616">
        <v>46439.120953459998</v>
      </c>
      <c r="AJ17" s="1616">
        <v>45499.108851889992</v>
      </c>
      <c r="AK17" s="1616">
        <v>52622.930014159996</v>
      </c>
      <c r="AL17" s="1616">
        <v>50086.680641910003</v>
      </c>
      <c r="AM17" s="1616">
        <v>52362.476793820002</v>
      </c>
      <c r="AN17" s="1578">
        <v>51963.297140969997</v>
      </c>
      <c r="AO17" s="1578">
        <v>48815.614415420001</v>
      </c>
      <c r="AP17" s="1578">
        <v>52745.513655169998</v>
      </c>
      <c r="AQ17" s="1578">
        <v>53094.012917469998</v>
      </c>
      <c r="AR17" s="1578">
        <v>54156.365501669992</v>
      </c>
      <c r="AS17" s="1578">
        <v>51451.915537709996</v>
      </c>
      <c r="AT17" s="1578">
        <v>50185.234078640002</v>
      </c>
      <c r="AU17" s="1578">
        <v>51977.864655339996</v>
      </c>
      <c r="AV17" s="1578">
        <v>53757.247619950002</v>
      </c>
      <c r="AW17" s="1578">
        <v>62350.012214779999</v>
      </c>
      <c r="AX17" s="1578">
        <v>58668.6515592</v>
      </c>
      <c r="AY17" s="1578">
        <v>64091.710065689993</v>
      </c>
      <c r="AZ17" s="1578">
        <v>62483.452767250004</v>
      </c>
      <c r="BA17" s="1578">
        <v>62070.370892899999</v>
      </c>
      <c r="BB17" s="1578">
        <v>62582.034079030003</v>
      </c>
      <c r="BC17" s="1578">
        <v>62137.03930633</v>
      </c>
      <c r="BD17" s="1578">
        <v>64802.243488449996</v>
      </c>
      <c r="BE17" s="1578">
        <v>66521.777726829998</v>
      </c>
      <c r="BF17" s="1578">
        <v>63788.91463728001</v>
      </c>
      <c r="BG17" s="1578">
        <v>65201.016736970007</v>
      </c>
      <c r="BH17" s="1578">
        <v>63358.074917500002</v>
      </c>
      <c r="BI17" s="1578">
        <v>67933.588631679988</v>
      </c>
      <c r="BJ17" s="1578">
        <v>68888.095795009998</v>
      </c>
      <c r="BK17" s="1578">
        <v>70440.636755090003</v>
      </c>
      <c r="BL17" s="1578">
        <v>73577.833934157083</v>
      </c>
      <c r="BM17" s="1578">
        <v>75159.682994820003</v>
      </c>
      <c r="BN17" s="1578">
        <v>70803.746954400005</v>
      </c>
      <c r="BO17" s="1578">
        <v>71594.147533340001</v>
      </c>
      <c r="BP17" s="1577">
        <v>68773.183555700001</v>
      </c>
      <c r="BQ17" s="1577">
        <v>66569.861976040003</v>
      </c>
      <c r="BR17" s="1577">
        <v>66947.281883979987</v>
      </c>
      <c r="BS17" s="1577">
        <v>71167.770713139995</v>
      </c>
      <c r="BT17" s="1577">
        <v>70496.418338069998</v>
      </c>
      <c r="BU17" s="1577">
        <v>73569.047286450019</v>
      </c>
      <c r="BV17" s="1577">
        <v>74498.380112810002</v>
      </c>
      <c r="BW17" s="1577">
        <v>72917.527185889994</v>
      </c>
      <c r="BX17" s="1577">
        <v>69446.043452650003</v>
      </c>
      <c r="BY17" s="1577">
        <v>67413.995906790005</v>
      </c>
      <c r="BZ17" s="1577">
        <v>76072.559399120015</v>
      </c>
      <c r="CA17" s="1577">
        <v>70419.836853589994</v>
      </c>
      <c r="CB17" s="1577">
        <v>71811.108306740003</v>
      </c>
      <c r="CC17" s="1577">
        <v>72274.423068129996</v>
      </c>
      <c r="CD17" s="1577">
        <v>73083.794152372298</v>
      </c>
      <c r="CE17" s="1577">
        <v>71156.268825432286</v>
      </c>
      <c r="CF17" s="1577">
        <v>75050.0283712323</v>
      </c>
      <c r="CG17" s="1577">
        <v>82062.454314372284</v>
      </c>
      <c r="CH17" s="1579">
        <v>83073.876301282304</v>
      </c>
      <c r="CI17" s="1579">
        <v>79888.073268022301</v>
      </c>
      <c r="CJ17" s="1579">
        <v>76270.488560842292</v>
      </c>
      <c r="CK17" s="1579">
        <v>83832.736179042287</v>
      </c>
      <c r="CL17" s="1579">
        <v>83944.908098642292</v>
      </c>
      <c r="CM17" s="1579">
        <v>80702.470558452289</v>
      </c>
      <c r="CN17" s="1579">
        <v>82261.311799362287</v>
      </c>
      <c r="CO17" s="1579">
        <v>79068.213393302271</v>
      </c>
      <c r="CP17" s="1579">
        <v>85929.687596322285</v>
      </c>
      <c r="CQ17" s="1579">
        <v>82776.070675572293</v>
      </c>
      <c r="CR17" s="1579">
        <v>90055.720543022297</v>
      </c>
      <c r="CS17" s="1579">
        <v>102148.08102707227</v>
      </c>
      <c r="CT17" s="1579">
        <v>101146.4532061323</v>
      </c>
      <c r="CU17" s="1579">
        <v>100844.38988327001</v>
      </c>
      <c r="CV17" s="1579">
        <v>96927.471336200004</v>
      </c>
      <c r="CW17" s="1580">
        <v>96764.55682713</v>
      </c>
      <c r="CX17" s="1580">
        <v>99355.801623730003</v>
      </c>
      <c r="CY17" s="1580">
        <v>109048.86314920001</v>
      </c>
      <c r="CZ17" s="1580">
        <v>100660.04772514</v>
      </c>
      <c r="DA17" s="1580">
        <v>112956.84348928501</v>
      </c>
      <c r="DB17" s="1580">
        <v>99760.407825670001</v>
      </c>
      <c r="DC17" s="1580">
        <v>98097.455155949996</v>
      </c>
      <c r="DD17" s="1580">
        <v>103092.81229459001</v>
      </c>
      <c r="DE17" s="1580">
        <v>100867.11153924999</v>
      </c>
      <c r="DF17" s="1580">
        <v>102818.30863134001</v>
      </c>
      <c r="DG17" s="1580">
        <v>103484.58947791997</v>
      </c>
      <c r="DH17" s="1580">
        <v>101879.04529465</v>
      </c>
      <c r="DI17" s="1580">
        <v>103555.29581359999</v>
      </c>
      <c r="DJ17" s="1580">
        <v>108531.09996019001</v>
      </c>
      <c r="DK17" s="1580">
        <v>105729.95689803</v>
      </c>
      <c r="DL17" s="1580">
        <v>109852.72986275</v>
      </c>
      <c r="DM17" s="1580">
        <v>104721.8047168</v>
      </c>
      <c r="DN17" s="1580">
        <v>105737.83124584</v>
      </c>
      <c r="DO17" s="1580">
        <v>104610.96385879</v>
      </c>
      <c r="DP17" s="1580">
        <v>110785.70627631999</v>
      </c>
      <c r="DQ17" s="1580">
        <v>123351.49617376002</v>
      </c>
      <c r="DR17" s="1580">
        <v>117687.05444165999</v>
      </c>
      <c r="DS17" s="1580">
        <v>122047.23474776</v>
      </c>
      <c r="DT17" s="1580">
        <v>126402.72820919001</v>
      </c>
      <c r="DU17" s="1580">
        <v>132395.77679220002</v>
      </c>
      <c r="DV17" s="1617">
        <v>156851.00422211</v>
      </c>
      <c r="DW17" s="1617">
        <v>148346.77809906</v>
      </c>
      <c r="DX17" s="1617">
        <v>153873.26013765999</v>
      </c>
      <c r="DY17" s="1617">
        <v>137459.95647142001</v>
      </c>
      <c r="DZ17" s="1617">
        <v>135923.33982882</v>
      </c>
      <c r="EA17" s="1617">
        <v>178037.25319116001</v>
      </c>
      <c r="EB17" s="1617">
        <v>184213.58975858003</v>
      </c>
      <c r="EC17" s="1617">
        <v>194715.73296597999</v>
      </c>
      <c r="ED17" s="1617">
        <v>214151.32237446998</v>
      </c>
      <c r="EE17" s="1617">
        <v>195991.62394393003</v>
      </c>
      <c r="EF17" s="1617">
        <v>196250.02692538002</v>
      </c>
      <c r="EG17" s="1617">
        <v>235432.66699435998</v>
      </c>
      <c r="EH17" s="1617">
        <v>242527.10344161</v>
      </c>
      <c r="EI17" s="1617">
        <v>238940.32614782001</v>
      </c>
      <c r="EJ17" s="1617">
        <v>243110.72012456</v>
      </c>
      <c r="EK17" s="1617">
        <v>241688.64114866001</v>
      </c>
      <c r="EL17" s="1617">
        <v>259478.35074410311</v>
      </c>
    </row>
    <row r="18" spans="1:142" ht="17.25" customHeight="1" x14ac:dyDescent="0.3">
      <c r="A18" s="1618" t="s">
        <v>1513</v>
      </c>
      <c r="B18" s="1619">
        <v>18952.441887060002</v>
      </c>
      <c r="C18" s="1620">
        <v>18641.061393979999</v>
      </c>
      <c r="D18" s="1620">
        <v>18743.303560849996</v>
      </c>
      <c r="E18" s="1620">
        <v>18751.685785169997</v>
      </c>
      <c r="F18" s="1620">
        <v>18911.351549290001</v>
      </c>
      <c r="G18" s="1620">
        <v>18649.461355769999</v>
      </c>
      <c r="H18" s="1620">
        <v>18959.472219740001</v>
      </c>
      <c r="I18" s="1620">
        <v>19099.734956819997</v>
      </c>
      <c r="J18" s="1620">
        <v>19096.175257759998</v>
      </c>
      <c r="K18" s="1620">
        <v>19126.732547099997</v>
      </c>
      <c r="L18" s="1620">
        <v>19515.158774399999</v>
      </c>
      <c r="M18" s="1620">
        <v>22591.76147184</v>
      </c>
      <c r="N18" s="1620">
        <v>21236.65837347</v>
      </c>
      <c r="O18" s="1620">
        <v>20538.891013150002</v>
      </c>
      <c r="P18" s="1620">
        <v>20556.85096652</v>
      </c>
      <c r="Q18" s="1620">
        <v>20352.834272419997</v>
      </c>
      <c r="R18" s="1620">
        <v>20595.249062759998</v>
      </c>
      <c r="S18" s="1620">
        <v>20453.797603709998</v>
      </c>
      <c r="T18" s="1620">
        <v>20905.664051119998</v>
      </c>
      <c r="U18" s="1620">
        <v>21645.42161148</v>
      </c>
      <c r="V18" s="1620">
        <v>21156.80149025</v>
      </c>
      <c r="W18" s="1620">
        <v>21838.137164569998</v>
      </c>
      <c r="X18" s="1620">
        <v>21414.945182689997</v>
      </c>
      <c r="Y18" s="1620">
        <v>24469.755843179999</v>
      </c>
      <c r="Z18" s="1620">
        <v>22588.058014799997</v>
      </c>
      <c r="AA18" s="1620">
        <v>22171.260158819998</v>
      </c>
      <c r="AB18" s="1620">
        <v>21862.04674324</v>
      </c>
      <c r="AC18" s="1620">
        <v>21939.357956429998</v>
      </c>
      <c r="AD18" s="1620">
        <v>22081.98990434</v>
      </c>
      <c r="AE18" s="1620">
        <v>21745.491674569999</v>
      </c>
      <c r="AF18" s="1620">
        <v>22149.626996290001</v>
      </c>
      <c r="AG18" s="1620">
        <v>22572.425488049998</v>
      </c>
      <c r="AH18" s="1620">
        <v>22452.776109720002</v>
      </c>
      <c r="AI18" s="1620">
        <v>23032.897365330002</v>
      </c>
      <c r="AJ18" s="1620">
        <v>23216.152670249998</v>
      </c>
      <c r="AK18" s="1620">
        <v>26961.314001819999</v>
      </c>
      <c r="AL18" s="1620">
        <v>25163.105337090001</v>
      </c>
      <c r="AM18" s="1620">
        <v>24498.755108590001</v>
      </c>
      <c r="AN18" s="1586">
        <v>24955.023412139999</v>
      </c>
      <c r="AO18" s="1586">
        <v>24919.571457469996</v>
      </c>
      <c r="AP18" s="1586">
        <v>24588.03063723</v>
      </c>
      <c r="AQ18" s="1586">
        <v>24405.038596909999</v>
      </c>
      <c r="AR18" s="1586">
        <v>25220.77754155</v>
      </c>
      <c r="AS18" s="1586">
        <v>25317.262526309998</v>
      </c>
      <c r="AT18" s="1586">
        <v>24906.271864289996</v>
      </c>
      <c r="AU18" s="1586">
        <v>25514.94680301</v>
      </c>
      <c r="AV18" s="1586">
        <v>25355.99961635</v>
      </c>
      <c r="AW18" s="1586">
        <v>30127.65067585</v>
      </c>
      <c r="AX18" s="1586">
        <v>27335.793403099997</v>
      </c>
      <c r="AY18" s="1586">
        <v>26937.436175199997</v>
      </c>
      <c r="AZ18" s="1586">
        <v>26769.000060089998</v>
      </c>
      <c r="BA18" s="1586">
        <v>26721.178490309998</v>
      </c>
      <c r="BB18" s="1586">
        <v>26022.338344529999</v>
      </c>
      <c r="BC18" s="1586">
        <v>26344.899356469996</v>
      </c>
      <c r="BD18" s="1586">
        <v>27338.762973989997</v>
      </c>
      <c r="BE18" s="1586">
        <v>26980.232630539998</v>
      </c>
      <c r="BF18" s="1586">
        <v>26570.910404800001</v>
      </c>
      <c r="BG18" s="1586">
        <v>26596.024344789996</v>
      </c>
      <c r="BH18" s="1586">
        <v>27231.957308459998</v>
      </c>
      <c r="BI18" s="1586">
        <v>32530.922907949996</v>
      </c>
      <c r="BJ18" s="1586">
        <v>28693.542673849999</v>
      </c>
      <c r="BK18" s="1586">
        <v>28537.310704579999</v>
      </c>
      <c r="BL18" s="1586">
        <v>28235.79267477</v>
      </c>
      <c r="BM18" s="1586">
        <v>28891.639225089999</v>
      </c>
      <c r="BN18" s="1586">
        <v>28381.598166739997</v>
      </c>
      <c r="BO18" s="1586">
        <v>28401.159025539997</v>
      </c>
      <c r="BP18" s="1585">
        <v>29084.588811319998</v>
      </c>
      <c r="BQ18" s="1585">
        <v>28788.739345999998</v>
      </c>
      <c r="BR18" s="1585">
        <v>28816.358797509998</v>
      </c>
      <c r="BS18" s="1585">
        <v>29134.156574879999</v>
      </c>
      <c r="BT18" s="1585">
        <v>29138.429183199998</v>
      </c>
      <c r="BU18" s="1585">
        <v>33337.37905756</v>
      </c>
      <c r="BV18" s="1585">
        <v>31171.009461819998</v>
      </c>
      <c r="BW18" s="1585">
        <v>30647.284968779997</v>
      </c>
      <c r="BX18" s="1585">
        <v>30743.296292809999</v>
      </c>
      <c r="BY18" s="1585">
        <v>30447.59312302</v>
      </c>
      <c r="BZ18" s="1585">
        <v>30571.560486869999</v>
      </c>
      <c r="CA18" s="1585">
        <v>30580.84748371</v>
      </c>
      <c r="CB18" s="1585">
        <v>31022.94784166</v>
      </c>
      <c r="CC18" s="1585">
        <v>31154.782347649998</v>
      </c>
      <c r="CD18" s="1585">
        <v>31412.19991146</v>
      </c>
      <c r="CE18" s="1585">
        <v>31813.8796005</v>
      </c>
      <c r="CF18" s="1585">
        <v>31992.048036119999</v>
      </c>
      <c r="CG18" s="1585">
        <v>35918.397170519995</v>
      </c>
      <c r="CH18" s="1587">
        <v>34021.84120132</v>
      </c>
      <c r="CI18" s="1587">
        <v>33440.569531870002</v>
      </c>
      <c r="CJ18" s="1587">
        <v>33640.358126409999</v>
      </c>
      <c r="CK18" s="1587">
        <v>33183.677823489998</v>
      </c>
      <c r="CL18" s="1587">
        <v>32557.513193549999</v>
      </c>
      <c r="CM18" s="1587">
        <v>33563.811729280002</v>
      </c>
      <c r="CN18" s="1587">
        <v>33350.070714089998</v>
      </c>
      <c r="CO18" s="1587">
        <v>32925.326606149996</v>
      </c>
      <c r="CP18" s="1587">
        <v>33195.02502809</v>
      </c>
      <c r="CQ18" s="1587">
        <v>34800.521369850001</v>
      </c>
      <c r="CR18" s="1587">
        <v>34608.30036668</v>
      </c>
      <c r="CS18" s="1587">
        <v>38711.487522229996</v>
      </c>
      <c r="CT18" s="1587">
        <v>37136.068104809994</v>
      </c>
      <c r="CU18" s="1587">
        <v>36152.509834080003</v>
      </c>
      <c r="CV18" s="1587">
        <v>35151.823000780001</v>
      </c>
      <c r="CW18" s="1588">
        <v>34465.873527309996</v>
      </c>
      <c r="CX18" s="1588">
        <v>34209.282211720005</v>
      </c>
      <c r="CY18" s="1588">
        <v>33840.939583910003</v>
      </c>
      <c r="CZ18" s="1588">
        <v>34354.436784220001</v>
      </c>
      <c r="DA18" s="1588">
        <v>33981.630423590002</v>
      </c>
      <c r="DB18" s="1588">
        <v>33490.009091289998</v>
      </c>
      <c r="DC18" s="1588">
        <v>34513.611328470004</v>
      </c>
      <c r="DD18" s="1588">
        <v>34749.692863690005</v>
      </c>
      <c r="DE18" s="1588">
        <v>39340.472129850001</v>
      </c>
      <c r="DF18" s="1588">
        <v>37248.48744307</v>
      </c>
      <c r="DG18" s="1588">
        <v>35669.852744309996</v>
      </c>
      <c r="DH18" s="1588">
        <v>36175.575864860002</v>
      </c>
      <c r="DI18" s="1588">
        <v>36335.002560349996</v>
      </c>
      <c r="DJ18" s="1588">
        <v>36329.981773430001</v>
      </c>
      <c r="DK18" s="1588">
        <v>35893.39228421</v>
      </c>
      <c r="DL18" s="1588">
        <v>36452.5215704</v>
      </c>
      <c r="DM18" s="1588">
        <v>36472.006218720002</v>
      </c>
      <c r="DN18" s="1588">
        <v>35863.320522440001</v>
      </c>
      <c r="DO18" s="1588">
        <v>37885.514226650004</v>
      </c>
      <c r="DP18" s="1588">
        <v>37486.875528690005</v>
      </c>
      <c r="DQ18" s="1588">
        <v>42909.155061279998</v>
      </c>
      <c r="DR18" s="1588">
        <v>39910.772255479998</v>
      </c>
      <c r="DS18" s="1588">
        <v>39384.515622779996</v>
      </c>
      <c r="DT18" s="1588">
        <v>40531.515348909998</v>
      </c>
      <c r="DU18" s="1588">
        <v>42371.915842529997</v>
      </c>
      <c r="DV18" s="1621">
        <v>42552.193212419996</v>
      </c>
      <c r="DW18" s="1621">
        <v>41855.520518819998</v>
      </c>
      <c r="DX18" s="1621">
        <v>42116.495948699994</v>
      </c>
      <c r="DY18" s="1621">
        <v>41580.369955940005</v>
      </c>
      <c r="DZ18" s="1621">
        <v>41766.725282209998</v>
      </c>
      <c r="EA18" s="1621">
        <v>42101.064163249997</v>
      </c>
      <c r="EB18" s="1621">
        <v>42301.685575169999</v>
      </c>
      <c r="EC18" s="1621">
        <v>46561.469153729995</v>
      </c>
      <c r="ED18" s="1621">
        <v>44509.239605659997</v>
      </c>
      <c r="EE18" s="1621">
        <v>43570.631886510004</v>
      </c>
      <c r="EF18" s="1621">
        <v>44859.021304490001</v>
      </c>
      <c r="EG18" s="1621">
        <v>45474.997122109999</v>
      </c>
      <c r="EH18" s="1621">
        <v>45652.290638890001</v>
      </c>
      <c r="EI18" s="1621">
        <v>45253.418362540004</v>
      </c>
      <c r="EJ18" s="1621">
        <v>45396.058863369995</v>
      </c>
      <c r="EK18" s="1621">
        <v>45485.625681690006</v>
      </c>
      <c r="EL18" s="1621">
        <v>45203.814371940003</v>
      </c>
    </row>
    <row r="19" spans="1:142" ht="17.25" customHeight="1" x14ac:dyDescent="0.3">
      <c r="A19" s="1618" t="s">
        <v>1514</v>
      </c>
      <c r="B19" s="1619">
        <v>13180.361091909999</v>
      </c>
      <c r="C19" s="1620">
        <v>15445.119449369999</v>
      </c>
      <c r="D19" s="1620">
        <v>16168.046902009999</v>
      </c>
      <c r="E19" s="1620">
        <v>15124.25977701</v>
      </c>
      <c r="F19" s="1620">
        <v>16001.144004809998</v>
      </c>
      <c r="G19" s="1620">
        <v>16558.544007380002</v>
      </c>
      <c r="H19" s="1620">
        <v>19007.349950509997</v>
      </c>
      <c r="I19" s="1620">
        <v>17182.945034510001</v>
      </c>
      <c r="J19" s="1620">
        <v>17080.954378169998</v>
      </c>
      <c r="K19" s="1620">
        <v>19601.086913409999</v>
      </c>
      <c r="L19" s="1620">
        <v>20360.644917080001</v>
      </c>
      <c r="M19" s="1620">
        <v>22187.582204819999</v>
      </c>
      <c r="N19" s="1620">
        <v>22842.828379009999</v>
      </c>
      <c r="O19" s="1620">
        <v>22753.930035100002</v>
      </c>
      <c r="P19" s="1620">
        <v>21902.896262459999</v>
      </c>
      <c r="Q19" s="1620">
        <v>22996.164349359999</v>
      </c>
      <c r="R19" s="1620">
        <v>20819.986171249999</v>
      </c>
      <c r="S19" s="1620">
        <v>21555.850004669999</v>
      </c>
      <c r="T19" s="1620">
        <v>21020.661866890001</v>
      </c>
      <c r="U19" s="1620">
        <v>22403.703741509999</v>
      </c>
      <c r="V19" s="1620">
        <v>20956.707757559998</v>
      </c>
      <c r="W19" s="1620">
        <v>20392.186258429996</v>
      </c>
      <c r="X19" s="1620">
        <v>20406.316159820002</v>
      </c>
      <c r="Y19" s="1620">
        <v>23666.373667289998</v>
      </c>
      <c r="Z19" s="1620">
        <v>21128.55688815</v>
      </c>
      <c r="AA19" s="1620">
        <v>22606.986195919999</v>
      </c>
      <c r="AB19" s="1620">
        <v>22648.888231509998</v>
      </c>
      <c r="AC19" s="1620">
        <v>22462.387835019999</v>
      </c>
      <c r="AD19" s="1620">
        <v>22476.149191739998</v>
      </c>
      <c r="AE19" s="1620">
        <v>23977.369481069996</v>
      </c>
      <c r="AF19" s="1620">
        <v>23701.931139239998</v>
      </c>
      <c r="AG19" s="1620">
        <v>23541.113787940001</v>
      </c>
      <c r="AH19" s="1620">
        <v>24591.544820159997</v>
      </c>
      <c r="AI19" s="1620">
        <v>23167.60481945</v>
      </c>
      <c r="AJ19" s="1620">
        <v>22131.482146099999</v>
      </c>
      <c r="AK19" s="1620">
        <v>25515.138641540001</v>
      </c>
      <c r="AL19" s="1620">
        <v>24854.226564650002</v>
      </c>
      <c r="AM19" s="1620">
        <v>27797.761466790002</v>
      </c>
      <c r="AN19" s="1586">
        <v>26943.295328619999</v>
      </c>
      <c r="AO19" s="1586">
        <v>23830.458748830002</v>
      </c>
      <c r="AP19" s="1586">
        <v>28088.96964996</v>
      </c>
      <c r="AQ19" s="1586">
        <v>28377.491470929999</v>
      </c>
      <c r="AR19" s="1586">
        <v>28845.220740209999</v>
      </c>
      <c r="AS19" s="1586">
        <v>26045.912519270001</v>
      </c>
      <c r="AT19" s="1586">
        <v>25113.663529400004</v>
      </c>
      <c r="AU19" s="1586">
        <v>26366.097784619997</v>
      </c>
      <c r="AV19" s="1586">
        <v>28225.168882770002</v>
      </c>
      <c r="AW19" s="1586">
        <v>31894.798558349998</v>
      </c>
      <c r="AX19" s="1586">
        <v>31263.989790459997</v>
      </c>
      <c r="AY19" s="1586">
        <v>37062.201626349997</v>
      </c>
      <c r="AZ19" s="1586">
        <v>35626.74721275</v>
      </c>
      <c r="BA19" s="1586">
        <v>35263.900715039999</v>
      </c>
      <c r="BB19" s="1586">
        <v>36480.672927440006</v>
      </c>
      <c r="BC19" s="1586">
        <v>35505.536266570001</v>
      </c>
      <c r="BD19" s="1586">
        <v>37346.30601778</v>
      </c>
      <c r="BE19" s="1586">
        <v>39447.964838309999</v>
      </c>
      <c r="BF19" s="1586">
        <v>37043.045730330006</v>
      </c>
      <c r="BG19" s="1586">
        <v>38406.794046370007</v>
      </c>
      <c r="BH19" s="1586">
        <v>36009.536248050004</v>
      </c>
      <c r="BI19" s="1586">
        <v>35269.696321449999</v>
      </c>
      <c r="BJ19" s="1586">
        <v>40104.413002199995</v>
      </c>
      <c r="BK19" s="1586">
        <v>41805.112039910004</v>
      </c>
      <c r="BL19" s="1586">
        <v>45054.548004237091</v>
      </c>
      <c r="BM19" s="1586">
        <v>46161.870899910005</v>
      </c>
      <c r="BN19" s="1586">
        <v>42302.540231880004</v>
      </c>
      <c r="BO19" s="1586">
        <v>42987.27696255</v>
      </c>
      <c r="BP19" s="1585">
        <v>39385.219822699997</v>
      </c>
      <c r="BQ19" s="1585">
        <v>36807.436373129996</v>
      </c>
      <c r="BR19" s="1585">
        <v>37970.221436699998</v>
      </c>
      <c r="BS19" s="1585">
        <v>41922.34927662</v>
      </c>
      <c r="BT19" s="1585">
        <v>41263.81340811</v>
      </c>
      <c r="BU19" s="1585">
        <v>39962.347326120005</v>
      </c>
      <c r="BV19" s="1585">
        <v>43239.512165820001</v>
      </c>
      <c r="BW19" s="1585">
        <v>42176.046251020001</v>
      </c>
      <c r="BX19" s="1585">
        <v>38608.694038940004</v>
      </c>
      <c r="BY19" s="1585">
        <v>36805.113869389999</v>
      </c>
      <c r="BZ19" s="1585">
        <v>45411.241120620005</v>
      </c>
      <c r="CA19" s="1585">
        <v>39659.050252699992</v>
      </c>
      <c r="CB19" s="1585">
        <v>40641.943913030002</v>
      </c>
      <c r="CC19" s="1585">
        <v>40847.126320720003</v>
      </c>
      <c r="CD19" s="1585">
        <v>41470.56727</v>
      </c>
      <c r="CE19" s="1585">
        <v>39234.331478</v>
      </c>
      <c r="CF19" s="1585">
        <v>42934.689576000004</v>
      </c>
      <c r="CG19" s="1585">
        <v>45642.115197769999</v>
      </c>
      <c r="CH19" s="1587">
        <v>48951.913890610005</v>
      </c>
      <c r="CI19" s="1587">
        <v>46324.269419410004</v>
      </c>
      <c r="CJ19" s="1587">
        <v>42441.435363860001</v>
      </c>
      <c r="CK19" s="1587">
        <v>50524.902447699991</v>
      </c>
      <c r="CL19" s="1587">
        <v>51270.683553429997</v>
      </c>
      <c r="CM19" s="1587">
        <v>46984.148916220001</v>
      </c>
      <c r="CN19" s="1587">
        <v>48775.635459120007</v>
      </c>
      <c r="CO19" s="1587">
        <v>46023.509124389995</v>
      </c>
      <c r="CP19" s="1587">
        <v>52573.411807529999</v>
      </c>
      <c r="CQ19" s="1587">
        <v>47851.757256239995</v>
      </c>
      <c r="CR19" s="1587">
        <v>55350.635036970001</v>
      </c>
      <c r="CS19" s="1587">
        <v>63319.442593779997</v>
      </c>
      <c r="CT19" s="1587">
        <v>63907.960726270678</v>
      </c>
      <c r="CU19" s="1587">
        <v>64589.194299900002</v>
      </c>
      <c r="CV19" s="1587">
        <v>61684.655452080005</v>
      </c>
      <c r="CW19" s="1588">
        <v>62161.711645019997</v>
      </c>
      <c r="CX19" s="1588">
        <v>65056.358257800006</v>
      </c>
      <c r="CY19" s="1588">
        <v>75026.109037970004</v>
      </c>
      <c r="CZ19" s="1588">
        <v>66061.261849009999</v>
      </c>
      <c r="DA19" s="1588">
        <v>78886.824107995009</v>
      </c>
      <c r="DB19" s="1588">
        <v>66111.966410969995</v>
      </c>
      <c r="DC19" s="1588">
        <v>63491.167822060001</v>
      </c>
      <c r="DD19" s="1588">
        <v>68248.702641269992</v>
      </c>
      <c r="DE19" s="1588">
        <v>61401.321099070003</v>
      </c>
      <c r="DF19" s="1588">
        <v>65474.932045410009</v>
      </c>
      <c r="DG19" s="1588">
        <v>67717.134163858689</v>
      </c>
      <c r="DH19" s="1588">
        <v>65531.594309039996</v>
      </c>
      <c r="DI19" s="1588">
        <v>67107.099646510003</v>
      </c>
      <c r="DJ19" s="1588">
        <v>72113.999596050009</v>
      </c>
      <c r="DK19" s="1588">
        <v>69662.272514149998</v>
      </c>
      <c r="DL19" s="1588">
        <v>73260.279537859999</v>
      </c>
      <c r="DM19" s="1588">
        <v>68096.729228600001</v>
      </c>
      <c r="DN19" s="1588">
        <v>69723.013958799478</v>
      </c>
      <c r="DO19" s="1588">
        <v>66601.074179229996</v>
      </c>
      <c r="DP19" s="1588">
        <v>73118.439982059994</v>
      </c>
      <c r="DQ19" s="1588">
        <v>80233.224526130012</v>
      </c>
      <c r="DR19" s="1588">
        <v>77664.276133166772</v>
      </c>
      <c r="DS19" s="1588">
        <v>82527.919000330003</v>
      </c>
      <c r="DT19" s="1588">
        <v>85741.699121390004</v>
      </c>
      <c r="DU19" s="1588">
        <v>89819.763154839995</v>
      </c>
      <c r="DV19" s="1621">
        <v>114146.32523480999</v>
      </c>
      <c r="DW19" s="1621">
        <v>106333.6766491</v>
      </c>
      <c r="DX19" s="1621">
        <v>110725.45381096001</v>
      </c>
      <c r="DY19" s="1621">
        <v>94847.223145479991</v>
      </c>
      <c r="DZ19" s="1621">
        <v>93124.633783609999</v>
      </c>
      <c r="EA19" s="1621">
        <v>102102.07600891001</v>
      </c>
      <c r="EB19" s="1621">
        <v>108077.88781541001</v>
      </c>
      <c r="EC19" s="1621">
        <v>114822.24273725</v>
      </c>
      <c r="ED19" s="1621">
        <v>136395.09296280998</v>
      </c>
      <c r="EE19" s="1621">
        <v>119235.86102542</v>
      </c>
      <c r="EF19" s="1621">
        <v>119481.94308589</v>
      </c>
      <c r="EG19" s="1621">
        <v>111250.85803824999</v>
      </c>
      <c r="EH19" s="1621">
        <v>119047.64699972</v>
      </c>
      <c r="EI19" s="1621">
        <v>121752.69274627999</v>
      </c>
      <c r="EJ19" s="1621">
        <v>126917.80414119</v>
      </c>
      <c r="EK19" s="1621">
        <v>126033.27442997</v>
      </c>
      <c r="EL19" s="1621">
        <v>145435.1557261631</v>
      </c>
    </row>
    <row r="20" spans="1:142" ht="17.25" customHeight="1" x14ac:dyDescent="0.3">
      <c r="A20" s="1618" t="s">
        <v>1515</v>
      </c>
      <c r="B20" s="1619">
        <v>173.77583848999998</v>
      </c>
      <c r="C20" s="1620">
        <v>102.15030181408299</v>
      </c>
      <c r="D20" s="1620">
        <v>107.57548442879599</v>
      </c>
      <c r="E20" s="1620">
        <v>96.970545829999992</v>
      </c>
      <c r="F20" s="1620">
        <v>92.457328589252</v>
      </c>
      <c r="G20" s="1620">
        <v>440.817523815794</v>
      </c>
      <c r="H20" s="1620">
        <v>144.695107660503</v>
      </c>
      <c r="I20" s="1620">
        <v>139.61848140775101</v>
      </c>
      <c r="J20" s="1620">
        <v>267.13934071788196</v>
      </c>
      <c r="K20" s="1620">
        <v>140.39613334605099</v>
      </c>
      <c r="L20" s="1620">
        <v>147.65538167153198</v>
      </c>
      <c r="M20" s="1620">
        <v>156.18358312016798</v>
      </c>
      <c r="N20" s="1620">
        <v>141.37216390342701</v>
      </c>
      <c r="O20" s="1620">
        <v>165.14521648076197</v>
      </c>
      <c r="P20" s="1620">
        <v>156.283154672509</v>
      </c>
      <c r="Q20" s="1620">
        <v>170.538513680878</v>
      </c>
      <c r="R20" s="1620">
        <v>118.92258400263799</v>
      </c>
      <c r="S20" s="1620">
        <v>227.06391243610898</v>
      </c>
      <c r="T20" s="1620">
        <v>147.606747109975</v>
      </c>
      <c r="U20" s="1620">
        <v>145.05270454831998</v>
      </c>
      <c r="V20" s="1620">
        <v>178.60699340812801</v>
      </c>
      <c r="W20" s="1620">
        <v>228.86708454979401</v>
      </c>
      <c r="X20" s="1620">
        <v>145.94768976260698</v>
      </c>
      <c r="Y20" s="1620">
        <v>144.74181716741302</v>
      </c>
      <c r="Z20" s="1620">
        <v>134.190323829216</v>
      </c>
      <c r="AA20" s="1620">
        <v>122.79770026911299</v>
      </c>
      <c r="AB20" s="1620">
        <v>128.30850091761698</v>
      </c>
      <c r="AC20" s="1620">
        <v>125.31778668365899</v>
      </c>
      <c r="AD20" s="1620">
        <v>104.85266671033099</v>
      </c>
      <c r="AE20" s="1620">
        <v>188.10748455776599</v>
      </c>
      <c r="AF20" s="1620">
        <v>198.07162782</v>
      </c>
      <c r="AG20" s="1620">
        <v>71.810326250000003</v>
      </c>
      <c r="AH20" s="1620">
        <v>223.63965296000001</v>
      </c>
      <c r="AI20" s="1620">
        <v>238.61876867999996</v>
      </c>
      <c r="AJ20" s="1620">
        <v>151.47403553999999</v>
      </c>
      <c r="AK20" s="1620">
        <v>146.47737080000002</v>
      </c>
      <c r="AL20" s="1620">
        <v>69.348740169999985</v>
      </c>
      <c r="AM20" s="1620">
        <v>65.960218440000006</v>
      </c>
      <c r="AN20" s="1586">
        <v>64.97840020999999</v>
      </c>
      <c r="AO20" s="1586">
        <v>65.584209119999997</v>
      </c>
      <c r="AP20" s="1586">
        <v>68.513367979999998</v>
      </c>
      <c r="AQ20" s="1586">
        <v>311.48284962999998</v>
      </c>
      <c r="AR20" s="1586">
        <v>90.367219909999989</v>
      </c>
      <c r="AS20" s="1586">
        <v>88.740492129999993</v>
      </c>
      <c r="AT20" s="1586">
        <v>165.29868494999999</v>
      </c>
      <c r="AU20" s="1586">
        <v>96.820067709999989</v>
      </c>
      <c r="AV20" s="1586">
        <v>176.07912083000002</v>
      </c>
      <c r="AW20" s="1586">
        <v>327.56298057999999</v>
      </c>
      <c r="AX20" s="1586">
        <v>68.868365640000007</v>
      </c>
      <c r="AY20" s="1586">
        <v>92.072264139999987</v>
      </c>
      <c r="AZ20" s="1586">
        <v>87.70549441</v>
      </c>
      <c r="BA20" s="1586">
        <v>85.291687549999992</v>
      </c>
      <c r="BB20" s="1586">
        <v>79.022807060000005</v>
      </c>
      <c r="BC20" s="1586">
        <v>286.60368328999999</v>
      </c>
      <c r="BD20" s="1586">
        <v>117.17449668</v>
      </c>
      <c r="BE20" s="1586">
        <v>93.580257980000013</v>
      </c>
      <c r="BF20" s="1586">
        <v>174.95850214999999</v>
      </c>
      <c r="BG20" s="1586">
        <v>198.19834580999998</v>
      </c>
      <c r="BH20" s="1586">
        <v>116.58136098999999</v>
      </c>
      <c r="BI20" s="1586">
        <v>132.96940228</v>
      </c>
      <c r="BJ20" s="1586">
        <v>90.140118959999995</v>
      </c>
      <c r="BK20" s="1586">
        <v>98.214010599999995</v>
      </c>
      <c r="BL20" s="1586">
        <v>287.49325514999998</v>
      </c>
      <c r="BM20" s="1586">
        <v>106.17286981999999</v>
      </c>
      <c r="BN20" s="1586">
        <v>119.60855578000002</v>
      </c>
      <c r="BO20" s="1586">
        <v>205.71154525</v>
      </c>
      <c r="BP20" s="1585">
        <v>303.37492168</v>
      </c>
      <c r="BQ20" s="1585">
        <v>973.68625691</v>
      </c>
      <c r="BR20" s="1585">
        <v>160.70164977000002</v>
      </c>
      <c r="BS20" s="1585">
        <v>111.26486164000001</v>
      </c>
      <c r="BT20" s="1585">
        <v>94.175746759999996</v>
      </c>
      <c r="BU20" s="1585">
        <v>269.32090277000003</v>
      </c>
      <c r="BV20" s="1585">
        <v>87.858485169999994</v>
      </c>
      <c r="BW20" s="1585">
        <v>94.195966089999999</v>
      </c>
      <c r="BX20" s="1585">
        <v>94.053120899999996</v>
      </c>
      <c r="BY20" s="1585">
        <v>161.28891437999999</v>
      </c>
      <c r="BZ20" s="1585">
        <v>89.757791629999986</v>
      </c>
      <c r="CA20" s="1585">
        <v>179.93911718000001</v>
      </c>
      <c r="CB20" s="1585">
        <v>146.21655204999999</v>
      </c>
      <c r="CC20" s="1585">
        <v>272.51439976</v>
      </c>
      <c r="CD20" s="1585">
        <v>201.026970912292</v>
      </c>
      <c r="CE20" s="1585">
        <v>108.05774693229202</v>
      </c>
      <c r="CF20" s="1585">
        <v>123.29075911229199</v>
      </c>
      <c r="CG20" s="1585">
        <v>501.94194608229202</v>
      </c>
      <c r="CH20" s="1587">
        <v>100.121209352292</v>
      </c>
      <c r="CI20" s="1587">
        <v>123.23431674229201</v>
      </c>
      <c r="CJ20" s="1587">
        <v>188.695070572292</v>
      </c>
      <c r="CK20" s="1587">
        <v>124.155907852292</v>
      </c>
      <c r="CL20" s="1587">
        <v>116.71135166229199</v>
      </c>
      <c r="CM20" s="1587">
        <v>154.50991295229201</v>
      </c>
      <c r="CN20" s="1587">
        <v>135.60562615229202</v>
      </c>
      <c r="CO20" s="1587">
        <v>119.37766276229199</v>
      </c>
      <c r="CP20" s="1587">
        <v>161.25076070229198</v>
      </c>
      <c r="CQ20" s="1587">
        <v>123.792049482292</v>
      </c>
      <c r="CR20" s="1587">
        <v>96.785139372292008</v>
      </c>
      <c r="CS20" s="1587">
        <v>117.1509110622919</v>
      </c>
      <c r="CT20" s="1587">
        <v>102.42437505161277</v>
      </c>
      <c r="CU20" s="1587">
        <v>102.68574928999996</v>
      </c>
      <c r="CV20" s="1587">
        <v>90.992883340000006</v>
      </c>
      <c r="CW20" s="1588">
        <v>136.97165480000001</v>
      </c>
      <c r="CX20" s="1588">
        <v>90.161154210000007</v>
      </c>
      <c r="CY20" s="1588">
        <v>181.81452732</v>
      </c>
      <c r="CZ20" s="1588">
        <v>244.34909191</v>
      </c>
      <c r="DA20" s="1588">
        <v>88.388957700000006</v>
      </c>
      <c r="DB20" s="1588">
        <v>158.43232340999998</v>
      </c>
      <c r="DC20" s="1588">
        <v>92.67600542000001</v>
      </c>
      <c r="DD20" s="1588">
        <v>94.416789629999997</v>
      </c>
      <c r="DE20" s="1588">
        <v>125.31831032999997</v>
      </c>
      <c r="DF20" s="1588">
        <v>94.889142859999993</v>
      </c>
      <c r="DG20" s="1588">
        <v>97.602569751300095</v>
      </c>
      <c r="DH20" s="1588">
        <v>171.87512075000001</v>
      </c>
      <c r="DI20" s="1588">
        <v>113.19360673999999</v>
      </c>
      <c r="DJ20" s="1588">
        <v>87.118590710000007</v>
      </c>
      <c r="DK20" s="1588">
        <v>174.29209967000003</v>
      </c>
      <c r="DL20" s="1588">
        <v>139.92875448999999</v>
      </c>
      <c r="DM20" s="1588">
        <v>153.06926948</v>
      </c>
      <c r="DN20" s="1588">
        <v>151.49676460052194</v>
      </c>
      <c r="DO20" s="1588">
        <v>124.37545290999998</v>
      </c>
      <c r="DP20" s="1588">
        <v>180.39076556999999</v>
      </c>
      <c r="DQ20" s="1588">
        <v>209.11658635000001</v>
      </c>
      <c r="DR20" s="1588">
        <v>112.00605301321792</v>
      </c>
      <c r="DS20" s="1588">
        <v>134.80012464999999</v>
      </c>
      <c r="DT20" s="1588">
        <v>129.51373888999998</v>
      </c>
      <c r="DU20" s="1588">
        <v>204.09779483000003</v>
      </c>
      <c r="DV20" s="1621">
        <v>152.48577488000001</v>
      </c>
      <c r="DW20" s="1621">
        <v>157.5809311400001</v>
      </c>
      <c r="DX20" s="1621">
        <v>1031.3103779999999</v>
      </c>
      <c r="DY20" s="1621">
        <v>1032.36337</v>
      </c>
      <c r="DZ20" s="1621">
        <v>1031.980763</v>
      </c>
      <c r="EA20" s="1621">
        <v>33834.113019000004</v>
      </c>
      <c r="EB20" s="1621">
        <v>33834.016367999997</v>
      </c>
      <c r="EC20" s="1621">
        <v>33332.021075000004</v>
      </c>
      <c r="ED20" s="1621">
        <v>33246.989805999998</v>
      </c>
      <c r="EE20" s="1621">
        <v>33185.131032000005</v>
      </c>
      <c r="EF20" s="1621">
        <v>31909.062534999997</v>
      </c>
      <c r="EG20" s="1621">
        <v>78706.811833999993</v>
      </c>
      <c r="EH20" s="1621">
        <v>77827.165802999996</v>
      </c>
      <c r="EI20" s="1621">
        <v>71934.215039000002</v>
      </c>
      <c r="EJ20" s="1621">
        <v>70796.857119999986</v>
      </c>
      <c r="EK20" s="1621">
        <v>70169.741037</v>
      </c>
      <c r="EL20" s="1621">
        <v>68839.380646000005</v>
      </c>
    </row>
    <row r="21" spans="1:142" s="1629" customFormat="1" ht="17.25" customHeight="1" x14ac:dyDescent="0.3">
      <c r="A21" s="1614"/>
      <c r="B21" s="1615"/>
      <c r="C21" s="1616"/>
      <c r="D21" s="1616"/>
      <c r="E21" s="1616"/>
      <c r="F21" s="1616"/>
      <c r="G21" s="1616"/>
      <c r="H21" s="1616"/>
      <c r="I21" s="1616"/>
      <c r="J21" s="1616"/>
      <c r="K21" s="1616"/>
      <c r="L21" s="1616"/>
      <c r="M21" s="1616"/>
      <c r="N21" s="1616"/>
      <c r="O21" s="1616"/>
      <c r="P21" s="1616"/>
      <c r="Q21" s="1616"/>
      <c r="R21" s="1616"/>
      <c r="S21" s="1616"/>
      <c r="T21" s="1616"/>
      <c r="U21" s="1616"/>
      <c r="V21" s="1616"/>
      <c r="W21" s="1616"/>
      <c r="X21" s="1616"/>
      <c r="Y21" s="1616"/>
      <c r="Z21" s="1616"/>
      <c r="AA21" s="1616"/>
      <c r="AB21" s="1616"/>
      <c r="AC21" s="1616"/>
      <c r="AD21" s="1616"/>
      <c r="AE21" s="1616"/>
      <c r="AF21" s="1616"/>
      <c r="AG21" s="1616"/>
      <c r="AH21" s="1616"/>
      <c r="AI21" s="1616"/>
      <c r="AJ21" s="1616"/>
      <c r="AK21" s="1616"/>
      <c r="AL21" s="1616"/>
      <c r="AM21" s="1616"/>
      <c r="AN21" s="1578"/>
      <c r="AO21" s="1578"/>
      <c r="AP21" s="1578"/>
      <c r="AQ21" s="1578"/>
      <c r="AR21" s="1578"/>
      <c r="AS21" s="1578"/>
      <c r="AT21" s="1578"/>
      <c r="AU21" s="1578"/>
      <c r="AV21" s="1578"/>
      <c r="AW21" s="1578"/>
      <c r="AX21" s="1578"/>
      <c r="AY21" s="1578"/>
      <c r="AZ21" s="1578"/>
      <c r="BA21" s="1578"/>
      <c r="BB21" s="1578"/>
      <c r="BC21" s="1578"/>
      <c r="BD21" s="1578"/>
      <c r="BE21" s="1578"/>
      <c r="BF21" s="1578"/>
      <c r="BG21" s="1578"/>
      <c r="BH21" s="1578"/>
      <c r="BI21" s="1578"/>
      <c r="BJ21" s="1578"/>
      <c r="BK21" s="1578"/>
      <c r="BL21" s="1578"/>
      <c r="BM21" s="1578"/>
      <c r="BN21" s="1578"/>
      <c r="BO21" s="1578"/>
      <c r="BP21" s="1577"/>
      <c r="BQ21" s="1577"/>
      <c r="BR21" s="1577"/>
      <c r="BS21" s="1577"/>
      <c r="BT21" s="1577"/>
      <c r="BU21" s="1577"/>
      <c r="BV21" s="1577"/>
      <c r="BW21" s="1577"/>
      <c r="BX21" s="1577"/>
      <c r="BY21" s="1577"/>
      <c r="BZ21" s="1577"/>
      <c r="CA21" s="1577"/>
      <c r="CB21" s="1577"/>
      <c r="CC21" s="1577"/>
      <c r="CD21" s="1577"/>
      <c r="CE21" s="1577"/>
      <c r="CF21" s="1577"/>
      <c r="CG21" s="1577"/>
      <c r="CH21" s="1579"/>
      <c r="CI21" s="1579"/>
      <c r="CJ21" s="1579"/>
      <c r="CK21" s="1579"/>
      <c r="CL21" s="1579"/>
      <c r="CM21" s="1579"/>
      <c r="CN21" s="1579"/>
      <c r="CO21" s="1579"/>
      <c r="CP21" s="1579"/>
      <c r="CQ21" s="1579"/>
      <c r="CR21" s="1579"/>
      <c r="CS21" s="1579"/>
      <c r="CT21" s="1579"/>
      <c r="CU21" s="1579"/>
      <c r="CV21" s="1579"/>
      <c r="CW21" s="1580"/>
      <c r="CX21" s="1580"/>
      <c r="CY21" s="1580"/>
      <c r="CZ21" s="1580"/>
      <c r="DA21" s="1580"/>
      <c r="DB21" s="1580"/>
      <c r="DC21" s="1580"/>
      <c r="DD21" s="1580"/>
      <c r="DE21" s="1580"/>
      <c r="DF21" s="1580"/>
      <c r="DG21" s="1580"/>
      <c r="DH21" s="1580"/>
      <c r="DI21" s="1580"/>
      <c r="DJ21" s="1580"/>
      <c r="DK21" s="1580"/>
      <c r="DL21" s="1580"/>
      <c r="DM21" s="1580"/>
      <c r="DN21" s="1580"/>
      <c r="DO21" s="1580"/>
      <c r="DP21" s="1580"/>
      <c r="DQ21" s="1580"/>
      <c r="DR21" s="1580"/>
      <c r="DS21" s="1580"/>
      <c r="DT21" s="1580"/>
      <c r="DU21" s="1580"/>
      <c r="DV21" s="1617"/>
      <c r="DW21" s="1617"/>
      <c r="DX21" s="1617"/>
      <c r="DY21" s="1617"/>
      <c r="DZ21" s="1617"/>
      <c r="EA21" s="1617"/>
      <c r="EB21" s="1617"/>
      <c r="EC21" s="1617"/>
      <c r="ED21" s="1617"/>
      <c r="EE21" s="1617"/>
      <c r="EF21" s="1617"/>
      <c r="EG21" s="1617"/>
      <c r="EH21" s="1617"/>
      <c r="EI21" s="1617"/>
      <c r="EJ21" s="1617"/>
      <c r="EK21" s="1617"/>
      <c r="EL21" s="1617"/>
    </row>
    <row r="22" spans="1:142" s="1629" customFormat="1" ht="17.25" customHeight="1" x14ac:dyDescent="0.3">
      <c r="A22" s="1614" t="s">
        <v>1516</v>
      </c>
      <c r="B22" s="1615">
        <v>3.2826279999999999</v>
      </c>
      <c r="C22" s="1616">
        <v>3.314241</v>
      </c>
      <c r="D22" s="1616">
        <v>3000.9265999999998</v>
      </c>
      <c r="E22" s="1616">
        <v>1700.6814320000001</v>
      </c>
      <c r="F22" s="1616">
        <v>699.75814700000001</v>
      </c>
      <c r="G22" s="1616">
        <v>2000.7242080000001</v>
      </c>
      <c r="H22" s="1616">
        <v>2.2690159999999997</v>
      </c>
      <c r="I22" s="1616">
        <v>1341.8492100000001</v>
      </c>
      <c r="J22" s="1616">
        <v>5128.4740229999998</v>
      </c>
      <c r="K22" s="1616">
        <v>5128.1453949999996</v>
      </c>
      <c r="L22" s="1616">
        <v>5128.4205029999994</v>
      </c>
      <c r="M22" s="1616">
        <v>3601.2955139999999</v>
      </c>
      <c r="N22" s="1616">
        <v>4300.9844399999993</v>
      </c>
      <c r="O22" s="1616">
        <v>5521.2657589999999</v>
      </c>
      <c r="P22" s="1616">
        <v>5115.5879569999997</v>
      </c>
      <c r="Q22" s="1616">
        <v>5270.8159759999999</v>
      </c>
      <c r="R22" s="1616">
        <v>6179.4558196098806</v>
      </c>
      <c r="S22" s="1616">
        <v>7369.3783779999994</v>
      </c>
      <c r="T22" s="1616">
        <v>7978.472409</v>
      </c>
      <c r="U22" s="1616">
        <v>7701.2890559999996</v>
      </c>
      <c r="V22" s="1616">
        <v>6808.9861029999993</v>
      </c>
      <c r="W22" s="1616">
        <v>6824.6997160000001</v>
      </c>
      <c r="X22" s="1616">
        <v>6832.397766</v>
      </c>
      <c r="Y22" s="1616">
        <v>5539.7681860000002</v>
      </c>
      <c r="Z22" s="1616">
        <v>5990.9276864899994</v>
      </c>
      <c r="AA22" s="1616">
        <v>5995.4285614899991</v>
      </c>
      <c r="AB22" s="1616">
        <v>5880.2209123899993</v>
      </c>
      <c r="AC22" s="1616">
        <v>5617.2358228100002</v>
      </c>
      <c r="AD22" s="1616">
        <v>4989.6683796699999</v>
      </c>
      <c r="AE22" s="1616">
        <v>4898.3141219799991</v>
      </c>
      <c r="AF22" s="1616">
        <v>4786.2925804499992</v>
      </c>
      <c r="AG22" s="1616">
        <v>4084.3136649999997</v>
      </c>
      <c r="AH22" s="1616">
        <v>4135.2781543399997</v>
      </c>
      <c r="AI22" s="1616">
        <v>3748.6611679099997</v>
      </c>
      <c r="AJ22" s="1616">
        <v>3939.5502778099994</v>
      </c>
      <c r="AK22" s="1616">
        <v>3916.3288048000004</v>
      </c>
      <c r="AL22" s="1616">
        <v>6237.8790290799998</v>
      </c>
      <c r="AM22" s="1616">
        <v>5751.6014539199996</v>
      </c>
      <c r="AN22" s="1578">
        <v>7353.9181042099999</v>
      </c>
      <c r="AO22" s="1578">
        <v>8080.8819250000006</v>
      </c>
      <c r="AP22" s="1578">
        <v>9281.3911049365797</v>
      </c>
      <c r="AQ22" s="1578">
        <v>10206.952514282129</v>
      </c>
      <c r="AR22" s="1578">
        <v>9940.5944312645825</v>
      </c>
      <c r="AS22" s="1578">
        <v>11624.223345592512</v>
      </c>
      <c r="AT22" s="1578">
        <v>11740.110552437664</v>
      </c>
      <c r="AU22" s="1578">
        <v>11509.382800492676</v>
      </c>
      <c r="AV22" s="1578">
        <v>11328.958581691428</v>
      </c>
      <c r="AW22" s="1578">
        <v>10796.401029955146</v>
      </c>
      <c r="AX22" s="1578">
        <v>13159.013579677081</v>
      </c>
      <c r="AY22" s="1578">
        <v>13223.361749880189</v>
      </c>
      <c r="AZ22" s="1578">
        <v>15184.032388133219</v>
      </c>
      <c r="BA22" s="1578">
        <v>15739.714602155935</v>
      </c>
      <c r="BB22" s="1578">
        <v>17279.760604020215</v>
      </c>
      <c r="BC22" s="1578">
        <v>17166.046600573485</v>
      </c>
      <c r="BD22" s="1578">
        <v>15862.505260847705</v>
      </c>
      <c r="BE22" s="1578">
        <v>14261.453276729397</v>
      </c>
      <c r="BF22" s="1578">
        <v>13025.65777052753</v>
      </c>
      <c r="BG22" s="1578">
        <v>13481.572108107228</v>
      </c>
      <c r="BH22" s="1578">
        <v>17057.069495664175</v>
      </c>
      <c r="BI22" s="1578">
        <v>17351.425600456736</v>
      </c>
      <c r="BJ22" s="1578">
        <v>14907.784388520955</v>
      </c>
      <c r="BK22" s="1578">
        <v>14474.276758258571</v>
      </c>
      <c r="BL22" s="1578">
        <v>14541.500017705517</v>
      </c>
      <c r="BM22" s="1578">
        <v>14564.219112819235</v>
      </c>
      <c r="BN22" s="1578">
        <v>20095.352897952424</v>
      </c>
      <c r="BO22" s="1578">
        <v>24623.980044687807</v>
      </c>
      <c r="BP22" s="1577">
        <v>26273.529903376031</v>
      </c>
      <c r="BQ22" s="1577">
        <v>28800.780641014939</v>
      </c>
      <c r="BR22" s="1577">
        <v>28591.220205598358</v>
      </c>
      <c r="BS22" s="1577">
        <v>28187.013239747881</v>
      </c>
      <c r="BT22" s="1577">
        <v>27327.05551032706</v>
      </c>
      <c r="BU22" s="1577">
        <v>26747.791496216349</v>
      </c>
      <c r="BV22" s="1577">
        <v>29223.358555339888</v>
      </c>
      <c r="BW22" s="1577">
        <v>30337.122140116731</v>
      </c>
      <c r="BX22" s="1577">
        <v>31830.399108388759</v>
      </c>
      <c r="BY22" s="1577">
        <v>31539.297200289788</v>
      </c>
      <c r="BZ22" s="1577">
        <v>30592.244601761035</v>
      </c>
      <c r="CA22" s="1577">
        <v>35387.9123833372</v>
      </c>
      <c r="CB22" s="1577">
        <v>34420.2719087601</v>
      </c>
      <c r="CC22" s="1577">
        <v>32956.422640497112</v>
      </c>
      <c r="CD22" s="1577">
        <v>33638.82779749317</v>
      </c>
      <c r="CE22" s="1577">
        <v>33138.406274363457</v>
      </c>
      <c r="CF22" s="1577">
        <v>32949.286952276583</v>
      </c>
      <c r="CG22" s="1577">
        <v>33624.034285055066</v>
      </c>
      <c r="CH22" s="1579">
        <v>36307.833333464827</v>
      </c>
      <c r="CI22" s="1579">
        <v>36718.130081654352</v>
      </c>
      <c r="CJ22" s="1579">
        <v>36503.149052397901</v>
      </c>
      <c r="CK22" s="1579">
        <v>33916.381787532868</v>
      </c>
      <c r="CL22" s="1579">
        <v>37892.665699934689</v>
      </c>
      <c r="CM22" s="1579">
        <v>43635.168655418565</v>
      </c>
      <c r="CN22" s="1579">
        <v>48687.233252453385</v>
      </c>
      <c r="CO22" s="1579">
        <v>53438.932297255611</v>
      </c>
      <c r="CP22" s="1579">
        <v>53260.93385431941</v>
      </c>
      <c r="CQ22" s="1579">
        <v>53828.564905212537</v>
      </c>
      <c r="CR22" s="1579">
        <v>52561.939875595359</v>
      </c>
      <c r="CS22" s="1579">
        <v>53960.561558401583</v>
      </c>
      <c r="CT22" s="1579">
        <v>57371.319973997714</v>
      </c>
      <c r="CU22" s="1579">
        <v>63933.725537676575</v>
      </c>
      <c r="CV22" s="1579">
        <v>65899.621253774487</v>
      </c>
      <c r="CW22" s="1580">
        <v>66652.838774607444</v>
      </c>
      <c r="CX22" s="1580">
        <v>69365.085013525837</v>
      </c>
      <c r="CY22" s="1580">
        <v>65469.404282914693</v>
      </c>
      <c r="CZ22" s="1580">
        <v>63788.891137158484</v>
      </c>
      <c r="DA22" s="1580">
        <v>60755.60822587939</v>
      </c>
      <c r="DB22" s="1580">
        <v>64454.882017000666</v>
      </c>
      <c r="DC22" s="1580">
        <v>63676.396758006005</v>
      </c>
      <c r="DD22" s="1580">
        <v>60592.526197815045</v>
      </c>
      <c r="DE22" s="1580">
        <v>63233.06880581945</v>
      </c>
      <c r="DF22" s="1580">
        <v>62516.477372044028</v>
      </c>
      <c r="DG22" s="1580">
        <v>61797.009957016468</v>
      </c>
      <c r="DH22" s="1580">
        <v>63318.867177285014</v>
      </c>
      <c r="DI22" s="1580">
        <v>63771.333757470129</v>
      </c>
      <c r="DJ22" s="1580">
        <v>64426.440162364248</v>
      </c>
      <c r="DK22" s="1580">
        <v>76700.99095239758</v>
      </c>
      <c r="DL22" s="1580">
        <v>74967.426014028344</v>
      </c>
      <c r="DM22" s="1580">
        <v>75475.974871425249</v>
      </c>
      <c r="DN22" s="1580">
        <v>78692.206834001801</v>
      </c>
      <c r="DO22" s="1580">
        <v>80885.764189503287</v>
      </c>
      <c r="DP22" s="1580">
        <v>77495.582386649898</v>
      </c>
      <c r="DQ22" s="1580">
        <v>76629.925167072739</v>
      </c>
      <c r="DR22" s="1580">
        <v>89443.711316648827</v>
      </c>
      <c r="DS22" s="1580">
        <v>88535.124625788143</v>
      </c>
      <c r="DT22" s="1580">
        <v>84495.173491069349</v>
      </c>
      <c r="DU22" s="1580">
        <v>75361.281827836152</v>
      </c>
      <c r="DV22" s="1617">
        <v>61075.76986333853</v>
      </c>
      <c r="DW22" s="1617">
        <v>58199.919143826235</v>
      </c>
      <c r="DX22" s="1617">
        <v>64926.502875705461</v>
      </c>
      <c r="DY22" s="1617">
        <v>77121.261890462236</v>
      </c>
      <c r="DZ22" s="1617">
        <v>89771.403987248559</v>
      </c>
      <c r="EA22" s="1617">
        <v>84084.923196204007</v>
      </c>
      <c r="EB22" s="1617">
        <v>82860.064102877906</v>
      </c>
      <c r="EC22" s="1617">
        <v>88741.051674615504</v>
      </c>
      <c r="ED22" s="1617">
        <v>87295.214947268425</v>
      </c>
      <c r="EE22" s="1617">
        <v>86146.635283111944</v>
      </c>
      <c r="EF22" s="1617">
        <v>82686.250383824736</v>
      </c>
      <c r="EG22" s="1617">
        <v>98528.056534798539</v>
      </c>
      <c r="EH22" s="1617">
        <v>97771.813226170343</v>
      </c>
      <c r="EI22" s="1617">
        <v>87610.56793724648</v>
      </c>
      <c r="EJ22" s="1617">
        <v>91425.968498712289</v>
      </c>
      <c r="EK22" s="1617">
        <v>87583.847348758558</v>
      </c>
      <c r="EL22" s="1617">
        <v>78002.651552954441</v>
      </c>
    </row>
    <row r="23" spans="1:142" s="1629" customFormat="1" ht="17.25" customHeight="1" x14ac:dyDescent="0.3">
      <c r="A23" s="1614"/>
      <c r="B23" s="1615"/>
      <c r="C23" s="1616"/>
      <c r="D23" s="1616"/>
      <c r="E23" s="1616"/>
      <c r="F23" s="1616"/>
      <c r="G23" s="1616"/>
      <c r="H23" s="1616"/>
      <c r="I23" s="1616"/>
      <c r="J23" s="1616"/>
      <c r="K23" s="1616"/>
      <c r="L23" s="1616"/>
      <c r="M23" s="1616"/>
      <c r="N23" s="1616"/>
      <c r="O23" s="1616"/>
      <c r="P23" s="1616"/>
      <c r="Q23" s="1616"/>
      <c r="R23" s="1616"/>
      <c r="S23" s="1616"/>
      <c r="T23" s="1616"/>
      <c r="U23" s="1616"/>
      <c r="V23" s="1616"/>
      <c r="W23" s="1616"/>
      <c r="X23" s="1616"/>
      <c r="Y23" s="1616"/>
      <c r="Z23" s="1616"/>
      <c r="AA23" s="1616"/>
      <c r="AB23" s="1616"/>
      <c r="AC23" s="1616"/>
      <c r="AD23" s="1616"/>
      <c r="AE23" s="1616"/>
      <c r="AF23" s="1616"/>
      <c r="AG23" s="1616"/>
      <c r="AH23" s="1616"/>
      <c r="AI23" s="1616"/>
      <c r="AJ23" s="1616"/>
      <c r="AK23" s="1616"/>
      <c r="AL23" s="1616"/>
      <c r="AM23" s="1616"/>
      <c r="AN23" s="1578"/>
      <c r="AO23" s="1578"/>
      <c r="AP23" s="1578"/>
      <c r="AQ23" s="1578"/>
      <c r="AR23" s="1578"/>
      <c r="AS23" s="1578"/>
      <c r="AT23" s="1578"/>
      <c r="AU23" s="1578"/>
      <c r="AV23" s="1578"/>
      <c r="AW23" s="1578"/>
      <c r="AX23" s="1578"/>
      <c r="AY23" s="1578"/>
      <c r="AZ23" s="1578"/>
      <c r="BA23" s="1578"/>
      <c r="BB23" s="1578"/>
      <c r="BC23" s="1578"/>
      <c r="BD23" s="1578"/>
      <c r="BE23" s="1578"/>
      <c r="BF23" s="1578"/>
      <c r="BG23" s="1578"/>
      <c r="BH23" s="1578"/>
      <c r="BI23" s="1578"/>
      <c r="BJ23" s="1578"/>
      <c r="BK23" s="1578"/>
      <c r="BL23" s="1578"/>
      <c r="BM23" s="1578"/>
      <c r="BN23" s="1578"/>
      <c r="BO23" s="1578"/>
      <c r="BP23" s="1577"/>
      <c r="BQ23" s="1577"/>
      <c r="BR23" s="1577"/>
      <c r="BS23" s="1577"/>
      <c r="BT23" s="1577"/>
      <c r="BU23" s="1577"/>
      <c r="BV23" s="1577"/>
      <c r="BW23" s="1577"/>
      <c r="BX23" s="1577"/>
      <c r="BY23" s="1577"/>
      <c r="BZ23" s="1577"/>
      <c r="CA23" s="1577"/>
      <c r="CB23" s="1577"/>
      <c r="CC23" s="1577"/>
      <c r="CD23" s="1577"/>
      <c r="CE23" s="1577"/>
      <c r="CF23" s="1577"/>
      <c r="CG23" s="1577"/>
      <c r="CH23" s="1579"/>
      <c r="CI23" s="1579"/>
      <c r="CJ23" s="1579"/>
      <c r="CK23" s="1579"/>
      <c r="CL23" s="1579"/>
      <c r="CM23" s="1579"/>
      <c r="CN23" s="1579"/>
      <c r="CO23" s="1579"/>
      <c r="CP23" s="1579"/>
      <c r="CQ23" s="1579"/>
      <c r="CR23" s="1579"/>
      <c r="CS23" s="1579"/>
      <c r="CT23" s="1579"/>
      <c r="CU23" s="1579"/>
      <c r="CV23" s="1579"/>
      <c r="CW23" s="1580"/>
      <c r="CX23" s="1580"/>
      <c r="CY23" s="1580"/>
      <c r="CZ23" s="1580"/>
      <c r="DA23" s="1580"/>
      <c r="DB23" s="1580"/>
      <c r="DC23" s="1580"/>
      <c r="DD23" s="1580"/>
      <c r="DE23" s="1580"/>
      <c r="DF23" s="1580"/>
      <c r="DG23" s="1580"/>
      <c r="DH23" s="1580"/>
      <c r="DI23" s="1580"/>
      <c r="DJ23" s="1580"/>
      <c r="DK23" s="1580"/>
      <c r="DL23" s="1580"/>
      <c r="DM23" s="1580"/>
      <c r="DN23" s="1580"/>
      <c r="DO23" s="1580"/>
      <c r="DP23" s="1580"/>
      <c r="DQ23" s="1580"/>
      <c r="DR23" s="1580"/>
      <c r="DS23" s="1580"/>
      <c r="DT23" s="1580"/>
      <c r="DU23" s="1580"/>
      <c r="DV23" s="1617"/>
      <c r="DW23" s="1617"/>
      <c r="DX23" s="1617"/>
      <c r="DY23" s="1617"/>
      <c r="DZ23" s="1617"/>
      <c r="EA23" s="1617"/>
      <c r="EB23" s="1617"/>
      <c r="EC23" s="1617"/>
      <c r="ED23" s="1617"/>
      <c r="EE23" s="1617"/>
      <c r="EF23" s="1617"/>
      <c r="EG23" s="1617"/>
      <c r="EH23" s="1617"/>
      <c r="EI23" s="1617"/>
      <c r="EJ23" s="1617"/>
      <c r="EK23" s="1617"/>
      <c r="EL23" s="1617"/>
    </row>
    <row r="24" spans="1:142" s="1629" customFormat="1" ht="33" x14ac:dyDescent="0.3">
      <c r="A24" s="1630" t="s">
        <v>1517</v>
      </c>
      <c r="B24" s="1631">
        <v>62.003889999999998</v>
      </c>
      <c r="C24" s="1632">
        <v>61.993389999999998</v>
      </c>
      <c r="D24" s="1632">
        <v>61.99539</v>
      </c>
      <c r="E24" s="1632">
        <v>61.996389999999998</v>
      </c>
      <c r="F24" s="1632">
        <v>61.997389999999996</v>
      </c>
      <c r="G24" s="1632">
        <v>61.998390000000001</v>
      </c>
      <c r="H24" s="1632">
        <v>61.998390000000001</v>
      </c>
      <c r="I24" s="1632">
        <v>365.74938999999989</v>
      </c>
      <c r="J24" s="1632">
        <v>564.16185600000006</v>
      </c>
      <c r="K24" s="1632">
        <v>564.16185600000006</v>
      </c>
      <c r="L24" s="1632">
        <v>564.16385600000012</v>
      </c>
      <c r="M24" s="1632">
        <v>539.38260600000012</v>
      </c>
      <c r="N24" s="1632">
        <v>584.35972200000015</v>
      </c>
      <c r="O24" s="1632">
        <v>625.02647699999989</v>
      </c>
      <c r="P24" s="1632">
        <v>771.01945599999976</v>
      </c>
      <c r="Q24" s="1632">
        <v>822.30668399999968</v>
      </c>
      <c r="R24" s="1632">
        <v>1030.0437029999998</v>
      </c>
      <c r="S24" s="1632">
        <v>1180.2707249999999</v>
      </c>
      <c r="T24" s="1632">
        <v>1489.618299</v>
      </c>
      <c r="U24" s="1632">
        <v>1414.4254760000001</v>
      </c>
      <c r="V24" s="1632">
        <v>1165.8708319999998</v>
      </c>
      <c r="W24" s="1632">
        <v>1215.9723699999997</v>
      </c>
      <c r="X24" s="1632">
        <v>1142.846683</v>
      </c>
      <c r="Y24" s="1632">
        <v>1042.3699159999999</v>
      </c>
      <c r="Z24" s="1632">
        <v>1055.4824745000003</v>
      </c>
      <c r="AA24" s="1632">
        <v>1056.08550081</v>
      </c>
      <c r="AB24" s="1632">
        <v>1056.3749241800003</v>
      </c>
      <c r="AC24" s="1632">
        <v>1032.7223669999998</v>
      </c>
      <c r="AD24" s="1632">
        <v>883.49187033999988</v>
      </c>
      <c r="AE24" s="1632">
        <v>897.48951968999984</v>
      </c>
      <c r="AF24" s="1632">
        <v>948.03980369000033</v>
      </c>
      <c r="AG24" s="1632">
        <v>852.04202469379311</v>
      </c>
      <c r="AH24" s="1632">
        <v>796.88497510000002</v>
      </c>
      <c r="AI24" s="1632">
        <v>695.16119835999996</v>
      </c>
      <c r="AJ24" s="1632">
        <v>770.52139621000003</v>
      </c>
      <c r="AK24" s="1632">
        <v>928.79317839999987</v>
      </c>
      <c r="AL24" s="1632">
        <v>1204.50673351</v>
      </c>
      <c r="AM24" s="1632">
        <v>1283.43921004</v>
      </c>
      <c r="AN24" s="1633">
        <v>2368.5927790199994</v>
      </c>
      <c r="AO24" s="1633">
        <v>2652.2967140000001</v>
      </c>
      <c r="AP24" s="1633">
        <v>2897.2</v>
      </c>
      <c r="AQ24" s="1633">
        <v>2852.3153352041854</v>
      </c>
      <c r="AR24" s="1633">
        <v>2682.8354653116812</v>
      </c>
      <c r="AS24" s="1633">
        <v>3063.3478014889333</v>
      </c>
      <c r="AT24" s="1633">
        <v>2729.3527674435081</v>
      </c>
      <c r="AU24" s="1633">
        <v>2678.7561026442336</v>
      </c>
      <c r="AV24" s="1633">
        <v>2640.4448789370972</v>
      </c>
      <c r="AW24" s="1633">
        <v>1887.1354017441981</v>
      </c>
      <c r="AX24" s="1633">
        <v>1635.1679341341976</v>
      </c>
      <c r="AY24" s="1633">
        <v>1584.4839756264835</v>
      </c>
      <c r="AZ24" s="1633">
        <v>1692.5927042698993</v>
      </c>
      <c r="BA24" s="1633">
        <v>1601.133600801779</v>
      </c>
      <c r="BB24" s="1633">
        <v>2004.7795418424303</v>
      </c>
      <c r="BC24" s="1633">
        <v>1965.2278182202012</v>
      </c>
      <c r="BD24" s="1633">
        <v>1990.9708004348461</v>
      </c>
      <c r="BE24" s="1633">
        <v>1904.623644527418</v>
      </c>
      <c r="BF24" s="1633">
        <v>1872.8621347535982</v>
      </c>
      <c r="BG24" s="1633">
        <v>1868.8457237385533</v>
      </c>
      <c r="BH24" s="1633">
        <v>1992.8949979506597</v>
      </c>
      <c r="BI24" s="1633">
        <v>2036.8401614148479</v>
      </c>
      <c r="BJ24" s="1633">
        <v>3163.4087173554772</v>
      </c>
      <c r="BK24" s="1633">
        <v>3189.5570864907531</v>
      </c>
      <c r="BL24" s="1633">
        <v>3087.5193163272429</v>
      </c>
      <c r="BM24" s="1633">
        <v>2252.1271572449555</v>
      </c>
      <c r="BN24" s="1633">
        <v>2115.4813792711375</v>
      </c>
      <c r="BO24" s="1633">
        <v>2053.7785681039545</v>
      </c>
      <c r="BP24" s="1634">
        <v>2351.4267905635106</v>
      </c>
      <c r="BQ24" s="1634">
        <v>2881.8421720452147</v>
      </c>
      <c r="BR24" s="1634">
        <v>2827.7135135511971</v>
      </c>
      <c r="BS24" s="1634">
        <v>2674.7453078037406</v>
      </c>
      <c r="BT24" s="1634">
        <v>2879.2245253702672</v>
      </c>
      <c r="BU24" s="1634">
        <v>3082.7616996985466</v>
      </c>
      <c r="BV24" s="1634">
        <v>3002.8336862852648</v>
      </c>
      <c r="BW24" s="1634">
        <v>3553.0095211976054</v>
      </c>
      <c r="BX24" s="1634">
        <v>3796.6493733561715</v>
      </c>
      <c r="BY24" s="1634">
        <v>3877.8923844726455</v>
      </c>
      <c r="BZ24" s="1634">
        <v>3776.5475284371455</v>
      </c>
      <c r="CA24" s="1634">
        <v>3921.37763678393</v>
      </c>
      <c r="CB24" s="1634">
        <v>3996.8846477329948</v>
      </c>
      <c r="CC24" s="1634">
        <v>3937.4150962567983</v>
      </c>
      <c r="CD24" s="1634">
        <v>4036.0437042756007</v>
      </c>
      <c r="CE24" s="1634">
        <v>4036.6767863762652</v>
      </c>
      <c r="CF24" s="1634">
        <v>4037.2894464780102</v>
      </c>
      <c r="CG24" s="1634">
        <v>4150.5624026704781</v>
      </c>
      <c r="CH24" s="1635">
        <v>3973.7259169115091</v>
      </c>
      <c r="CI24" s="1635">
        <v>4169.6383900958881</v>
      </c>
      <c r="CJ24" s="1635">
        <v>4279.9567608364268</v>
      </c>
      <c r="CK24" s="1635">
        <v>4234.3992616630085</v>
      </c>
      <c r="CL24" s="1635">
        <v>4143.4610001324409</v>
      </c>
      <c r="CM24" s="1635">
        <v>5013.3924183567851</v>
      </c>
      <c r="CN24" s="1635">
        <v>5463.6946131440645</v>
      </c>
      <c r="CO24" s="1635">
        <v>5069.1453780732763</v>
      </c>
      <c r="CP24" s="1635">
        <v>5040.4052785471713</v>
      </c>
      <c r="CQ24" s="1635">
        <v>5768.8226191048252</v>
      </c>
      <c r="CR24" s="1635">
        <v>5767.0298593663128</v>
      </c>
      <c r="CS24" s="1635">
        <v>5548.0922221127257</v>
      </c>
      <c r="CT24" s="1635">
        <v>5572.8027788044692</v>
      </c>
      <c r="CU24" s="1635">
        <v>7472.1979214217899</v>
      </c>
      <c r="CV24" s="1635">
        <v>12653.440833176315</v>
      </c>
      <c r="CW24" s="1636">
        <v>15569.217920907273</v>
      </c>
      <c r="CX24" s="1636">
        <v>17535.39787355217</v>
      </c>
      <c r="CY24" s="1636">
        <v>18316.197556227438</v>
      </c>
      <c r="CZ24" s="1636">
        <v>19948.690892076684</v>
      </c>
      <c r="DA24" s="1636">
        <v>19081.079615053666</v>
      </c>
      <c r="DB24" s="1636">
        <v>20417.455395741927</v>
      </c>
      <c r="DC24" s="1636">
        <v>20934.80233802833</v>
      </c>
      <c r="DD24" s="1636">
        <v>20322.126918436872</v>
      </c>
      <c r="DE24" s="1636">
        <v>21958.826736582279</v>
      </c>
      <c r="DF24" s="1636">
        <v>21909.354488168483</v>
      </c>
      <c r="DG24" s="1636">
        <v>23307.556695132324</v>
      </c>
      <c r="DH24" s="1636">
        <v>24887.761968793307</v>
      </c>
      <c r="DI24" s="1636">
        <v>25206.048890188154</v>
      </c>
      <c r="DJ24" s="1636">
        <v>24963.192136737729</v>
      </c>
      <c r="DK24" s="1636">
        <v>27041.766127601539</v>
      </c>
      <c r="DL24" s="1636">
        <v>27209.929716588522</v>
      </c>
      <c r="DM24" s="1636">
        <v>27118.46439988527</v>
      </c>
      <c r="DN24" s="1636">
        <v>26404.771621204462</v>
      </c>
      <c r="DO24" s="1636">
        <v>26854.280393734403</v>
      </c>
      <c r="DP24" s="1636">
        <v>26509.72901700341</v>
      </c>
      <c r="DQ24" s="1636">
        <v>26881.838433766399</v>
      </c>
      <c r="DR24" s="1636">
        <v>26918.334884899468</v>
      </c>
      <c r="DS24" s="1636">
        <v>24695.346084541266</v>
      </c>
      <c r="DT24" s="1636">
        <v>23483.824692072587</v>
      </c>
      <c r="DU24" s="1636">
        <v>22248.988200196385</v>
      </c>
      <c r="DV24" s="1637">
        <v>19328.726773379341</v>
      </c>
      <c r="DW24" s="1637">
        <v>19411.17055235989</v>
      </c>
      <c r="DX24" s="1637">
        <v>20161.207031202292</v>
      </c>
      <c r="DY24" s="1637">
        <v>19939.133964654444</v>
      </c>
      <c r="DZ24" s="1637">
        <v>20526.096078002556</v>
      </c>
      <c r="EA24" s="1637">
        <v>23103.481393427915</v>
      </c>
      <c r="EB24" s="1637">
        <v>23522.011055405441</v>
      </c>
      <c r="EC24" s="1637">
        <v>22009.865050959888</v>
      </c>
      <c r="ED24" s="1637">
        <v>22718.712076230393</v>
      </c>
      <c r="EE24" s="1637">
        <v>22106.757216745511</v>
      </c>
      <c r="EF24" s="1637">
        <v>18154.138401021097</v>
      </c>
      <c r="EG24" s="1637">
        <v>15916.198179757492</v>
      </c>
      <c r="EH24" s="1637">
        <v>15517.19735994722</v>
      </c>
      <c r="EI24" s="1637">
        <v>15854.285722143215</v>
      </c>
      <c r="EJ24" s="1637">
        <v>15422.514910491973</v>
      </c>
      <c r="EK24" s="1637">
        <v>15549.39679176455</v>
      </c>
      <c r="EL24" s="1637">
        <v>14988.685268832791</v>
      </c>
    </row>
    <row r="25" spans="1:142" s="1629" customFormat="1" ht="17.25" customHeight="1" x14ac:dyDescent="0.3">
      <c r="A25" s="1618" t="s">
        <v>1518</v>
      </c>
      <c r="B25" s="1619">
        <v>0</v>
      </c>
      <c r="C25" s="1620">
        <v>0</v>
      </c>
      <c r="D25" s="1620">
        <v>0</v>
      </c>
      <c r="E25" s="1620">
        <v>0</v>
      </c>
      <c r="F25" s="1620">
        <v>0</v>
      </c>
      <c r="G25" s="1620">
        <v>0</v>
      </c>
      <c r="H25" s="1620">
        <v>0</v>
      </c>
      <c r="I25" s="1620">
        <v>0</v>
      </c>
      <c r="J25" s="1620">
        <v>0</v>
      </c>
      <c r="K25" s="1620">
        <v>0</v>
      </c>
      <c r="L25" s="1620">
        <v>0</v>
      </c>
      <c r="M25" s="1620">
        <v>0</v>
      </c>
      <c r="N25" s="1620">
        <v>0</v>
      </c>
      <c r="O25" s="1620">
        <v>0</v>
      </c>
      <c r="P25" s="1620">
        <v>0</v>
      </c>
      <c r="Q25" s="1620">
        <v>0</v>
      </c>
      <c r="R25" s="1620">
        <v>0</v>
      </c>
      <c r="S25" s="1620">
        <v>0</v>
      </c>
      <c r="T25" s="1620">
        <v>0</v>
      </c>
      <c r="U25" s="1620">
        <v>0</v>
      </c>
      <c r="V25" s="1620">
        <v>0</v>
      </c>
      <c r="W25" s="1620">
        <v>0</v>
      </c>
      <c r="X25" s="1620">
        <v>0</v>
      </c>
      <c r="Y25" s="1620">
        <v>0</v>
      </c>
      <c r="Z25" s="1620">
        <v>0</v>
      </c>
      <c r="AA25" s="1620">
        <v>0</v>
      </c>
      <c r="AB25" s="1620">
        <v>0</v>
      </c>
      <c r="AC25" s="1620">
        <v>0</v>
      </c>
      <c r="AD25" s="1620">
        <v>0</v>
      </c>
      <c r="AE25" s="1620">
        <v>0</v>
      </c>
      <c r="AF25" s="1620">
        <v>0</v>
      </c>
      <c r="AG25" s="1620">
        <v>0</v>
      </c>
      <c r="AH25" s="1620">
        <v>0</v>
      </c>
      <c r="AI25" s="1620">
        <v>0</v>
      </c>
      <c r="AJ25" s="1620">
        <v>0</v>
      </c>
      <c r="AK25" s="1620">
        <v>0</v>
      </c>
      <c r="AL25" s="1620">
        <v>0</v>
      </c>
      <c r="AM25" s="1620">
        <v>0</v>
      </c>
      <c r="AN25" s="1586">
        <v>0</v>
      </c>
      <c r="AO25" s="1586">
        <v>0</v>
      </c>
      <c r="AP25" s="1586">
        <v>0</v>
      </c>
      <c r="AQ25" s="1586">
        <v>0</v>
      </c>
      <c r="AR25" s="1586">
        <v>0</v>
      </c>
      <c r="AS25" s="1586">
        <v>0</v>
      </c>
      <c r="AT25" s="1586">
        <v>0</v>
      </c>
      <c r="AU25" s="1586">
        <v>0</v>
      </c>
      <c r="AV25" s="1586">
        <v>0</v>
      </c>
      <c r="AW25" s="1586">
        <v>0</v>
      </c>
      <c r="AX25" s="1586">
        <v>0</v>
      </c>
      <c r="AY25" s="1586">
        <v>0</v>
      </c>
      <c r="AZ25" s="1586">
        <v>0</v>
      </c>
      <c r="BA25" s="1586">
        <v>0</v>
      </c>
      <c r="BB25" s="1586">
        <v>0</v>
      </c>
      <c r="BC25" s="1586">
        <v>0</v>
      </c>
      <c r="BD25" s="1586">
        <v>0</v>
      </c>
      <c r="BE25" s="1586">
        <v>0</v>
      </c>
      <c r="BF25" s="1586">
        <v>0</v>
      </c>
      <c r="BG25" s="1586">
        <v>0</v>
      </c>
      <c r="BH25" s="1586">
        <v>0</v>
      </c>
      <c r="BI25" s="1586">
        <v>0</v>
      </c>
      <c r="BJ25" s="1586">
        <v>0</v>
      </c>
      <c r="BK25" s="1586">
        <v>0</v>
      </c>
      <c r="BL25" s="1586">
        <v>0</v>
      </c>
      <c r="BM25" s="1586">
        <v>0</v>
      </c>
      <c r="BN25" s="1586">
        <v>0</v>
      </c>
      <c r="BO25" s="1586">
        <v>0</v>
      </c>
      <c r="BP25" s="1585">
        <v>0</v>
      </c>
      <c r="BQ25" s="1585">
        <v>0</v>
      </c>
      <c r="BR25" s="1585">
        <v>0</v>
      </c>
      <c r="BS25" s="1585">
        <v>0</v>
      </c>
      <c r="BT25" s="1585">
        <v>0</v>
      </c>
      <c r="BU25" s="1585">
        <v>0</v>
      </c>
      <c r="BV25" s="1585">
        <v>0</v>
      </c>
      <c r="BW25" s="1585">
        <v>0</v>
      </c>
      <c r="BX25" s="1585">
        <v>0</v>
      </c>
      <c r="BY25" s="1585">
        <v>0</v>
      </c>
      <c r="BZ25" s="1585">
        <v>0</v>
      </c>
      <c r="CA25" s="1585">
        <v>0</v>
      </c>
      <c r="CB25" s="1585">
        <v>0</v>
      </c>
      <c r="CC25" s="1585">
        <v>0</v>
      </c>
      <c r="CD25" s="1585">
        <v>0</v>
      </c>
      <c r="CE25" s="1585">
        <v>0</v>
      </c>
      <c r="CF25" s="1585">
        <v>0</v>
      </c>
      <c r="CG25" s="1585">
        <v>0</v>
      </c>
      <c r="CH25" s="1587">
        <v>0</v>
      </c>
      <c r="CI25" s="1587">
        <v>0</v>
      </c>
      <c r="CJ25" s="1587">
        <v>0</v>
      </c>
      <c r="CK25" s="1587">
        <v>0</v>
      </c>
      <c r="CL25" s="1587">
        <v>0</v>
      </c>
      <c r="CM25" s="1587">
        <v>0</v>
      </c>
      <c r="CN25" s="1587">
        <v>0</v>
      </c>
      <c r="CO25" s="1587">
        <v>0</v>
      </c>
      <c r="CP25" s="1587">
        <v>0</v>
      </c>
      <c r="CQ25" s="1587">
        <v>0</v>
      </c>
      <c r="CR25" s="1587">
        <v>0</v>
      </c>
      <c r="CS25" s="1587">
        <v>0</v>
      </c>
      <c r="CT25" s="1587">
        <v>0</v>
      </c>
      <c r="CU25" s="1587">
        <v>0</v>
      </c>
      <c r="CV25" s="1587">
        <v>0</v>
      </c>
      <c r="CW25" s="1588">
        <v>0</v>
      </c>
      <c r="CX25" s="1588">
        <v>0</v>
      </c>
      <c r="CY25" s="1588">
        <v>0</v>
      </c>
      <c r="CZ25" s="1588">
        <v>0</v>
      </c>
      <c r="DA25" s="1588">
        <v>0</v>
      </c>
      <c r="DB25" s="1588">
        <v>0</v>
      </c>
      <c r="DC25" s="1588">
        <v>0</v>
      </c>
      <c r="DD25" s="1588">
        <v>0</v>
      </c>
      <c r="DE25" s="1588">
        <v>0</v>
      </c>
      <c r="DF25" s="1588">
        <v>0</v>
      </c>
      <c r="DG25" s="1588">
        <v>0</v>
      </c>
      <c r="DH25" s="1588">
        <v>0</v>
      </c>
      <c r="DI25" s="1588">
        <v>0</v>
      </c>
      <c r="DJ25" s="1588">
        <v>0</v>
      </c>
      <c r="DK25" s="1588">
        <v>0</v>
      </c>
      <c r="DL25" s="1588">
        <v>0</v>
      </c>
      <c r="DM25" s="1588">
        <v>0</v>
      </c>
      <c r="DN25" s="1588">
        <v>0</v>
      </c>
      <c r="DO25" s="1588">
        <v>0</v>
      </c>
      <c r="DP25" s="1588">
        <v>0</v>
      </c>
      <c r="DQ25" s="1588">
        <v>0</v>
      </c>
      <c r="DR25" s="1588">
        <v>0</v>
      </c>
      <c r="DS25" s="1588">
        <v>0</v>
      </c>
      <c r="DT25" s="1588">
        <v>0</v>
      </c>
      <c r="DU25" s="1588">
        <v>0</v>
      </c>
      <c r="DV25" s="1621">
        <v>0</v>
      </c>
      <c r="DW25" s="1621">
        <v>0</v>
      </c>
      <c r="DX25" s="1621">
        <v>0</v>
      </c>
      <c r="DY25" s="1621">
        <v>0</v>
      </c>
      <c r="DZ25" s="1621">
        <v>0</v>
      </c>
      <c r="EA25" s="1621">
        <v>0</v>
      </c>
      <c r="EB25" s="1621">
        <v>0</v>
      </c>
      <c r="EC25" s="1621">
        <v>0</v>
      </c>
      <c r="ED25" s="1621">
        <v>0</v>
      </c>
      <c r="EE25" s="1621">
        <v>0</v>
      </c>
      <c r="EF25" s="1621">
        <v>0</v>
      </c>
      <c r="EG25" s="1621">
        <v>0</v>
      </c>
      <c r="EH25" s="1621">
        <v>0</v>
      </c>
      <c r="EI25" s="1621">
        <v>0</v>
      </c>
      <c r="EJ25" s="1621">
        <v>0</v>
      </c>
      <c r="EK25" s="1621">
        <v>0</v>
      </c>
      <c r="EL25" s="1621">
        <v>0</v>
      </c>
    </row>
    <row r="26" spans="1:142" s="1629" customFormat="1" ht="17.25" customHeight="1" x14ac:dyDescent="0.3">
      <c r="A26" s="1618" t="s">
        <v>1519</v>
      </c>
      <c r="B26" s="1619">
        <v>0</v>
      </c>
      <c r="C26" s="1620">
        <v>0</v>
      </c>
      <c r="D26" s="1620">
        <v>0</v>
      </c>
      <c r="E26" s="1620">
        <v>0</v>
      </c>
      <c r="F26" s="1620">
        <v>0</v>
      </c>
      <c r="G26" s="1620">
        <v>0</v>
      </c>
      <c r="H26" s="1620">
        <v>0</v>
      </c>
      <c r="I26" s="1620">
        <v>303.74899999999991</v>
      </c>
      <c r="J26" s="1620">
        <v>502.16046600000004</v>
      </c>
      <c r="K26" s="1620">
        <v>502.16046600000004</v>
      </c>
      <c r="L26" s="1620">
        <v>502.16046600000004</v>
      </c>
      <c r="M26" s="1620">
        <v>477.37821600000007</v>
      </c>
      <c r="N26" s="1620">
        <v>522.35433200000011</v>
      </c>
      <c r="O26" s="1620">
        <v>563.02008699999988</v>
      </c>
      <c r="P26" s="1620">
        <v>709.01456599999983</v>
      </c>
      <c r="Q26" s="1620">
        <v>760.30179399999975</v>
      </c>
      <c r="R26" s="1620">
        <v>957.91281299999991</v>
      </c>
      <c r="S26" s="1620">
        <v>1111.7664229999998</v>
      </c>
      <c r="T26" s="1620">
        <v>1421.1139969999999</v>
      </c>
      <c r="U26" s="1620">
        <v>1345.9546740000001</v>
      </c>
      <c r="V26" s="1620">
        <v>1097.4000299999998</v>
      </c>
      <c r="W26" s="1620">
        <v>1147.5015679999997</v>
      </c>
      <c r="X26" s="1620">
        <v>1074.3758809999999</v>
      </c>
      <c r="Y26" s="1620">
        <v>973.89911399999983</v>
      </c>
      <c r="Z26" s="1620">
        <v>987.01167250000026</v>
      </c>
      <c r="AA26" s="1620">
        <v>987.61469880999994</v>
      </c>
      <c r="AB26" s="1620">
        <v>987.90412218000029</v>
      </c>
      <c r="AC26" s="1620">
        <v>964.24856999999986</v>
      </c>
      <c r="AD26" s="1620">
        <v>815.01807333999989</v>
      </c>
      <c r="AE26" s="1620">
        <v>829.00589168999988</v>
      </c>
      <c r="AF26" s="1620">
        <v>879.56600669000034</v>
      </c>
      <c r="AG26" s="1620">
        <v>783.56822769379312</v>
      </c>
      <c r="AH26" s="1620">
        <v>728.4015081</v>
      </c>
      <c r="AI26" s="1620">
        <v>626.68072635999999</v>
      </c>
      <c r="AJ26" s="1620">
        <v>702.04092421000007</v>
      </c>
      <c r="AK26" s="1620">
        <v>860.31270639999991</v>
      </c>
      <c r="AL26" s="1620">
        <v>1136.02626151</v>
      </c>
      <c r="AM26" s="1620">
        <v>1214.9587380400001</v>
      </c>
      <c r="AN26" s="1586">
        <v>2300.1123070199992</v>
      </c>
      <c r="AO26" s="1586">
        <v>2583.8162419999999</v>
      </c>
      <c r="AP26" s="1586">
        <v>2828.7816888536599</v>
      </c>
      <c r="AQ26" s="1586">
        <v>2783.8348632041857</v>
      </c>
      <c r="AR26" s="1586">
        <v>2614.354993311681</v>
      </c>
      <c r="AS26" s="1586">
        <v>2994.8673294889336</v>
      </c>
      <c r="AT26" s="1586">
        <v>2660.8722954435084</v>
      </c>
      <c r="AU26" s="1586">
        <v>2610.2756306442334</v>
      </c>
      <c r="AV26" s="1586">
        <v>2571.964406937097</v>
      </c>
      <c r="AW26" s="1586">
        <v>1818.6549297441982</v>
      </c>
      <c r="AX26" s="1586">
        <v>1566.6874621341976</v>
      </c>
      <c r="AY26" s="1586">
        <v>1518.7520036264834</v>
      </c>
      <c r="AZ26" s="1586">
        <v>1626.8607322698992</v>
      </c>
      <c r="BA26" s="1586">
        <v>1542.129128801779</v>
      </c>
      <c r="BB26" s="1586">
        <v>1945.7750698424302</v>
      </c>
      <c r="BC26" s="1586">
        <v>1906.2233462202012</v>
      </c>
      <c r="BD26" s="1586">
        <v>1931.966328434846</v>
      </c>
      <c r="BE26" s="1586">
        <v>1845.619172527418</v>
      </c>
      <c r="BF26" s="1586">
        <v>1813.8576627535981</v>
      </c>
      <c r="BG26" s="1586">
        <v>1809.8412517385532</v>
      </c>
      <c r="BH26" s="1586">
        <v>1933.8905259506596</v>
      </c>
      <c r="BI26" s="1586">
        <v>1977.8356894148478</v>
      </c>
      <c r="BJ26" s="1586">
        <v>3104.4042453554771</v>
      </c>
      <c r="BK26" s="1586">
        <v>3130.5526144907531</v>
      </c>
      <c r="BL26" s="1586">
        <v>3028.5484233272427</v>
      </c>
      <c r="BM26" s="1586">
        <v>2193.1226852449554</v>
      </c>
      <c r="BN26" s="1586">
        <v>2056.4769072711374</v>
      </c>
      <c r="BO26" s="1586">
        <v>1994.7740961039547</v>
      </c>
      <c r="BP26" s="1585">
        <v>2292.4223185635105</v>
      </c>
      <c r="BQ26" s="1585">
        <v>2822.8377000452147</v>
      </c>
      <c r="BR26" s="1585">
        <v>2768.742620551197</v>
      </c>
      <c r="BS26" s="1585">
        <v>2615.7408358037405</v>
      </c>
      <c r="BT26" s="1585">
        <v>2820.2200533702671</v>
      </c>
      <c r="BU26" s="1585">
        <v>3023.7572276985466</v>
      </c>
      <c r="BV26" s="1585">
        <v>2943.8292142852647</v>
      </c>
      <c r="BW26" s="1585">
        <v>3494.0050491976053</v>
      </c>
      <c r="BX26" s="1585">
        <v>3737.6449013561714</v>
      </c>
      <c r="BY26" s="1585">
        <v>3818.8879124726454</v>
      </c>
      <c r="BZ26" s="1585">
        <v>3717.5430564371454</v>
      </c>
      <c r="CA26" s="1585">
        <v>3862.37316478393</v>
      </c>
      <c r="CB26" s="1585">
        <v>3937.9001757329947</v>
      </c>
      <c r="CC26" s="1585">
        <v>3878.4306242567982</v>
      </c>
      <c r="CD26" s="1585">
        <v>3977.0592322756006</v>
      </c>
      <c r="CE26" s="1585">
        <v>3977.6923143762651</v>
      </c>
      <c r="CF26" s="1585">
        <v>3978.3049744780101</v>
      </c>
      <c r="CG26" s="1585">
        <v>4091.5779306704781</v>
      </c>
      <c r="CH26" s="1587">
        <v>3914.741444911509</v>
      </c>
      <c r="CI26" s="1587">
        <v>4110.653918095888</v>
      </c>
      <c r="CJ26" s="1587">
        <v>4220.9722888364267</v>
      </c>
      <c r="CK26" s="1587">
        <v>4175.4147896630084</v>
      </c>
      <c r="CL26" s="1587">
        <v>4084.4765281324408</v>
      </c>
      <c r="CM26" s="1587">
        <v>4954.407946356785</v>
      </c>
      <c r="CN26" s="1587">
        <v>5404.7101411440644</v>
      </c>
      <c r="CO26" s="1587">
        <v>5010.1609060732762</v>
      </c>
      <c r="CP26" s="1587">
        <v>4981.4208065471712</v>
      </c>
      <c r="CQ26" s="1587">
        <v>5709.8381471048251</v>
      </c>
      <c r="CR26" s="1587">
        <v>5708.0453873663128</v>
      </c>
      <c r="CS26" s="1587">
        <v>5489.1077501127256</v>
      </c>
      <c r="CT26" s="1587">
        <v>5513.8183068044691</v>
      </c>
      <c r="CU26" s="1587">
        <v>7413.2134494217898</v>
      </c>
      <c r="CV26" s="1587">
        <v>12594.456361176315</v>
      </c>
      <c r="CW26" s="1588">
        <v>15510.233448907273</v>
      </c>
      <c r="CX26" s="1588">
        <v>17476.41340155217</v>
      </c>
      <c r="CY26" s="1588">
        <v>18257.213084227438</v>
      </c>
      <c r="CZ26" s="1588">
        <v>19889.706420076684</v>
      </c>
      <c r="DA26" s="1588">
        <v>19022.095143053666</v>
      </c>
      <c r="DB26" s="1588">
        <v>20358.470923741927</v>
      </c>
      <c r="DC26" s="1588">
        <v>20875.81786602833</v>
      </c>
      <c r="DD26" s="1588">
        <v>20263.142446436872</v>
      </c>
      <c r="DE26" s="1588">
        <v>21899.842264582279</v>
      </c>
      <c r="DF26" s="1588">
        <v>21850.370016168483</v>
      </c>
      <c r="DG26" s="1588">
        <v>23248.572223132323</v>
      </c>
      <c r="DH26" s="1588">
        <v>24828.777496793307</v>
      </c>
      <c r="DI26" s="1588">
        <v>25147.064418188154</v>
      </c>
      <c r="DJ26" s="1588">
        <v>24904.207664737729</v>
      </c>
      <c r="DK26" s="1588">
        <v>26982.781655601539</v>
      </c>
      <c r="DL26" s="1588">
        <v>27150.945244588522</v>
      </c>
      <c r="DM26" s="1588">
        <v>27059.47992788527</v>
      </c>
      <c r="DN26" s="1588">
        <v>26345.787149204461</v>
      </c>
      <c r="DO26" s="1588">
        <v>26795.295921734403</v>
      </c>
      <c r="DP26" s="1588">
        <v>26450.778124003409</v>
      </c>
      <c r="DQ26" s="1588">
        <v>26822.853961766399</v>
      </c>
      <c r="DR26" s="1588">
        <v>26859.219633909466</v>
      </c>
      <c r="DS26" s="1588">
        <v>24636.230833551264</v>
      </c>
      <c r="DT26" s="1588">
        <v>23424.709441082585</v>
      </c>
      <c r="DU26" s="1588">
        <v>22177.866305366384</v>
      </c>
      <c r="DV26" s="1621">
        <v>19227.589534369341</v>
      </c>
      <c r="DW26" s="1621">
        <v>18843.372285949888</v>
      </c>
      <c r="DX26" s="1621">
        <v>19201.188432612289</v>
      </c>
      <c r="DY26" s="1621">
        <v>18736.923989354444</v>
      </c>
      <c r="DZ26" s="1621">
        <v>19016.635811612556</v>
      </c>
      <c r="EA26" s="1621">
        <v>21450.662145877915</v>
      </c>
      <c r="EB26" s="1621">
        <v>21751.216181135442</v>
      </c>
      <c r="EC26" s="1621">
        <v>20031.561868459889</v>
      </c>
      <c r="ED26" s="1621">
        <v>20614.299203660394</v>
      </c>
      <c r="EE26" s="1621">
        <v>19879.918539375511</v>
      </c>
      <c r="EF26" s="1621">
        <v>15883.987602071098</v>
      </c>
      <c r="EG26" s="1621">
        <v>13557.896337997492</v>
      </c>
      <c r="EH26" s="1621">
        <v>12828.920650047221</v>
      </c>
      <c r="EI26" s="1621">
        <v>12653.919407783216</v>
      </c>
      <c r="EJ26" s="1621">
        <v>12246.044642381974</v>
      </c>
      <c r="EK26" s="1621">
        <v>12373.695670944551</v>
      </c>
      <c r="EL26" s="1621">
        <v>11811.525493872792</v>
      </c>
    </row>
    <row r="27" spans="1:142" s="1629" customFormat="1" ht="17.25" customHeight="1" x14ac:dyDescent="0.3">
      <c r="A27" s="1618" t="s">
        <v>1520</v>
      </c>
      <c r="B27" s="1619">
        <v>61.026910999999998</v>
      </c>
      <c r="C27" s="1620">
        <v>61.016410999999998</v>
      </c>
      <c r="D27" s="1620">
        <v>61.018411</v>
      </c>
      <c r="E27" s="1620">
        <v>61.019410999999998</v>
      </c>
      <c r="F27" s="1620">
        <v>61.020410999999996</v>
      </c>
      <c r="G27" s="1620">
        <v>61.021411000000001</v>
      </c>
      <c r="H27" s="1620">
        <v>61.021411000000001</v>
      </c>
      <c r="I27" s="1620">
        <v>61.023410999999996</v>
      </c>
      <c r="J27" s="1620">
        <v>61.024411000000001</v>
      </c>
      <c r="K27" s="1620">
        <v>61.024411000000001</v>
      </c>
      <c r="L27" s="1620">
        <v>61.026410999999996</v>
      </c>
      <c r="M27" s="1620">
        <v>61.027411000000001</v>
      </c>
      <c r="N27" s="1620">
        <v>61.028410999999998</v>
      </c>
      <c r="O27" s="1620">
        <v>61.029410999999996</v>
      </c>
      <c r="P27" s="1620">
        <v>61.030410999999994</v>
      </c>
      <c r="Q27" s="1620">
        <v>61.030410999999994</v>
      </c>
      <c r="R27" s="1620">
        <v>71.156410999999991</v>
      </c>
      <c r="S27" s="1620">
        <v>67.529822999999993</v>
      </c>
      <c r="T27" s="1620">
        <v>67.529822999999993</v>
      </c>
      <c r="U27" s="1620">
        <v>67.529822999999993</v>
      </c>
      <c r="V27" s="1620">
        <v>67.529822999999993</v>
      </c>
      <c r="W27" s="1620">
        <v>67.529822999999993</v>
      </c>
      <c r="X27" s="1620">
        <v>67.529822999999993</v>
      </c>
      <c r="Y27" s="1620">
        <v>67.529822999999993</v>
      </c>
      <c r="Z27" s="1620">
        <v>67.529822999999993</v>
      </c>
      <c r="AA27" s="1620">
        <v>67.529822999999993</v>
      </c>
      <c r="AB27" s="1620">
        <v>67.529822999999993</v>
      </c>
      <c r="AC27" s="1620">
        <v>67.532817999999992</v>
      </c>
      <c r="AD27" s="1620">
        <v>67.532817999999992</v>
      </c>
      <c r="AE27" s="1620">
        <v>67.542648999999997</v>
      </c>
      <c r="AF27" s="1620">
        <v>67.532817999999992</v>
      </c>
      <c r="AG27" s="1620">
        <v>67.532817999999992</v>
      </c>
      <c r="AH27" s="1620">
        <v>67.542487999999992</v>
      </c>
      <c r="AI27" s="1620">
        <v>67.539492999999993</v>
      </c>
      <c r="AJ27" s="1620">
        <v>67.539492999999993</v>
      </c>
      <c r="AK27" s="1620">
        <v>67.539492999999993</v>
      </c>
      <c r="AL27" s="1620">
        <v>67.539492999999993</v>
      </c>
      <c r="AM27" s="1620">
        <v>67.539492999999993</v>
      </c>
      <c r="AN27" s="1586">
        <v>67.539492999999993</v>
      </c>
      <c r="AO27" s="1586">
        <v>67.539492999999993</v>
      </c>
      <c r="AP27" s="1586">
        <v>67.539492999999993</v>
      </c>
      <c r="AQ27" s="1586">
        <v>67.539492999999993</v>
      </c>
      <c r="AR27" s="1586">
        <v>67.539492999999993</v>
      </c>
      <c r="AS27" s="1586">
        <v>67.539492999999993</v>
      </c>
      <c r="AT27" s="1586">
        <v>67.539492999999993</v>
      </c>
      <c r="AU27" s="1586">
        <v>67.539492999999993</v>
      </c>
      <c r="AV27" s="1586">
        <v>67.539492999999993</v>
      </c>
      <c r="AW27" s="1586">
        <v>67.539492999999993</v>
      </c>
      <c r="AX27" s="1586">
        <v>67.539492999999993</v>
      </c>
      <c r="AY27" s="1586">
        <v>64.790993</v>
      </c>
      <c r="AZ27" s="1586">
        <v>64.790993</v>
      </c>
      <c r="BA27" s="1586">
        <v>58.063493000000001</v>
      </c>
      <c r="BB27" s="1586">
        <v>58.063493000000001</v>
      </c>
      <c r="BC27" s="1586">
        <v>58.063493000000001</v>
      </c>
      <c r="BD27" s="1586">
        <v>58.063493000000001</v>
      </c>
      <c r="BE27" s="1586">
        <v>58.063493000000001</v>
      </c>
      <c r="BF27" s="1586">
        <v>58.063493000000001</v>
      </c>
      <c r="BG27" s="1586">
        <v>58.063493000000001</v>
      </c>
      <c r="BH27" s="1586">
        <v>58.063493000000001</v>
      </c>
      <c r="BI27" s="1586">
        <v>58.063493000000001</v>
      </c>
      <c r="BJ27" s="1586">
        <v>58.063493000000001</v>
      </c>
      <c r="BK27" s="1586">
        <v>58.063493000000001</v>
      </c>
      <c r="BL27" s="1586">
        <v>58.063493000000001</v>
      </c>
      <c r="BM27" s="1586">
        <v>58.063493000000001</v>
      </c>
      <c r="BN27" s="1586">
        <v>58.063493000000001</v>
      </c>
      <c r="BO27" s="1586">
        <v>58.063493000000001</v>
      </c>
      <c r="BP27" s="1585">
        <v>58.063493000000001</v>
      </c>
      <c r="BQ27" s="1585">
        <v>58.063493000000001</v>
      </c>
      <c r="BR27" s="1585">
        <v>58.063493000000001</v>
      </c>
      <c r="BS27" s="1585">
        <v>58.063493000000001</v>
      </c>
      <c r="BT27" s="1585">
        <v>58.063493000000001</v>
      </c>
      <c r="BU27" s="1585">
        <v>58.063493000000001</v>
      </c>
      <c r="BV27" s="1585">
        <v>58.063493000000001</v>
      </c>
      <c r="BW27" s="1585">
        <v>58.063493000000001</v>
      </c>
      <c r="BX27" s="1585">
        <v>58.063493000000001</v>
      </c>
      <c r="BY27" s="1585">
        <v>58.063493000000001</v>
      </c>
      <c r="BZ27" s="1585">
        <v>58.063493000000001</v>
      </c>
      <c r="CA27" s="1585">
        <v>58.063493000000001</v>
      </c>
      <c r="CB27" s="1585">
        <v>58.043492999999998</v>
      </c>
      <c r="CC27" s="1585">
        <v>58.043492999999998</v>
      </c>
      <c r="CD27" s="1585">
        <v>58.043492999999998</v>
      </c>
      <c r="CE27" s="1585">
        <v>58.043492999999998</v>
      </c>
      <c r="CF27" s="1585">
        <v>58.043492999999998</v>
      </c>
      <c r="CG27" s="1585">
        <v>58.043492999999998</v>
      </c>
      <c r="CH27" s="1587">
        <v>58.043492999999998</v>
      </c>
      <c r="CI27" s="1587">
        <v>58.043492999999998</v>
      </c>
      <c r="CJ27" s="1587">
        <v>58.043492999999998</v>
      </c>
      <c r="CK27" s="1587">
        <v>58.043492999999998</v>
      </c>
      <c r="CL27" s="1587">
        <v>58.043492999999998</v>
      </c>
      <c r="CM27" s="1587">
        <v>58.043492999999998</v>
      </c>
      <c r="CN27" s="1587">
        <v>58.043492999999998</v>
      </c>
      <c r="CO27" s="1587">
        <v>58.043492999999998</v>
      </c>
      <c r="CP27" s="1587">
        <v>58.043492999999998</v>
      </c>
      <c r="CQ27" s="1587">
        <v>58.043492999999998</v>
      </c>
      <c r="CR27" s="1587">
        <v>58.043492999999998</v>
      </c>
      <c r="CS27" s="1587">
        <v>58.043492999999998</v>
      </c>
      <c r="CT27" s="1587">
        <v>58.043492999999998</v>
      </c>
      <c r="CU27" s="1587">
        <v>58.043492999999998</v>
      </c>
      <c r="CV27" s="1587">
        <v>58.043492999999998</v>
      </c>
      <c r="CW27" s="1588">
        <v>58.043492999999998</v>
      </c>
      <c r="CX27" s="1588">
        <v>58.043492999999998</v>
      </c>
      <c r="CY27" s="1588">
        <v>58.043492999999998</v>
      </c>
      <c r="CZ27" s="1588">
        <v>58.043492999999998</v>
      </c>
      <c r="DA27" s="1588">
        <v>58.043492999999998</v>
      </c>
      <c r="DB27" s="1588">
        <v>58.043492999999998</v>
      </c>
      <c r="DC27" s="1588">
        <v>58.043492999999998</v>
      </c>
      <c r="DD27" s="1588">
        <v>58.043492999999998</v>
      </c>
      <c r="DE27" s="1588">
        <v>58.043492999999998</v>
      </c>
      <c r="DF27" s="1588">
        <v>58.043492999999998</v>
      </c>
      <c r="DG27" s="1588">
        <v>58.043492999999998</v>
      </c>
      <c r="DH27" s="1588">
        <v>58.043492999999998</v>
      </c>
      <c r="DI27" s="1588">
        <v>58.043492999999998</v>
      </c>
      <c r="DJ27" s="1588">
        <v>58.043492999999998</v>
      </c>
      <c r="DK27" s="1588">
        <v>58.043492999999998</v>
      </c>
      <c r="DL27" s="1588">
        <v>58.043492999999998</v>
      </c>
      <c r="DM27" s="1588">
        <v>58.043492999999998</v>
      </c>
      <c r="DN27" s="1588">
        <v>58.043492999999998</v>
      </c>
      <c r="DO27" s="1588">
        <v>58.043492999999998</v>
      </c>
      <c r="DP27" s="1588">
        <v>58.043492999999998</v>
      </c>
      <c r="DQ27" s="1588">
        <v>58.043492999999998</v>
      </c>
      <c r="DR27" s="1588">
        <v>58.043492999999998</v>
      </c>
      <c r="DS27" s="1588">
        <v>58.043492999999998</v>
      </c>
      <c r="DT27" s="1588">
        <v>58.043492999999998</v>
      </c>
      <c r="DU27" s="1588">
        <v>58.043492999999998</v>
      </c>
      <c r="DV27" s="1621">
        <v>58.043492999999998</v>
      </c>
      <c r="DW27" s="1621">
        <v>58.043492999999998</v>
      </c>
      <c r="DX27" s="1621">
        <v>58.043492999999998</v>
      </c>
      <c r="DY27" s="1621">
        <v>58.043492999999998</v>
      </c>
      <c r="DZ27" s="1621">
        <v>58.043492999999998</v>
      </c>
      <c r="EA27" s="1621">
        <v>58.043492999999998</v>
      </c>
      <c r="EB27" s="1621">
        <v>58.043492999999998</v>
      </c>
      <c r="EC27" s="1621">
        <v>58.043492999999998</v>
      </c>
      <c r="ED27" s="1621">
        <v>58.043492999999998</v>
      </c>
      <c r="EE27" s="1621">
        <v>58.043492999999998</v>
      </c>
      <c r="EF27" s="1621">
        <v>58.043492999999998</v>
      </c>
      <c r="EG27" s="1621">
        <v>58.043492999999998</v>
      </c>
      <c r="EH27" s="1621">
        <v>58.043492999999998</v>
      </c>
      <c r="EI27" s="1621">
        <v>58.043492999999998</v>
      </c>
      <c r="EJ27" s="1621">
        <v>58.043492999999998</v>
      </c>
      <c r="EK27" s="1621">
        <v>58.043492999999998</v>
      </c>
      <c r="EL27" s="1621">
        <v>58.043492999999998</v>
      </c>
    </row>
    <row r="28" spans="1:142" s="1629" customFormat="1" ht="17.25" customHeight="1" x14ac:dyDescent="0.3">
      <c r="A28" s="1618" t="s">
        <v>1521</v>
      </c>
      <c r="B28" s="1619">
        <v>0.97697899999999993</v>
      </c>
      <c r="C28" s="1620">
        <v>0.97697899999999993</v>
      </c>
      <c r="D28" s="1620">
        <v>0.97697899999999993</v>
      </c>
      <c r="E28" s="1620">
        <v>0.97697899999999993</v>
      </c>
      <c r="F28" s="1620">
        <v>0.97697899999999993</v>
      </c>
      <c r="G28" s="1620">
        <v>0.97697899999999993</v>
      </c>
      <c r="H28" s="1620">
        <v>0.97697899999999993</v>
      </c>
      <c r="I28" s="1620">
        <v>0.97697899999999993</v>
      </c>
      <c r="J28" s="1620">
        <v>0.97697899999999993</v>
      </c>
      <c r="K28" s="1620">
        <v>0.97697899999999993</v>
      </c>
      <c r="L28" s="1620">
        <v>0.97697899999999993</v>
      </c>
      <c r="M28" s="1620">
        <v>0.97697899999999993</v>
      </c>
      <c r="N28" s="1620">
        <v>0.97697899999999993</v>
      </c>
      <c r="O28" s="1620">
        <v>0.97697899999999993</v>
      </c>
      <c r="P28" s="1620">
        <v>0.97447899999999998</v>
      </c>
      <c r="Q28" s="1620">
        <v>0.97447899999999998</v>
      </c>
      <c r="R28" s="1620">
        <v>0.97447899999999998</v>
      </c>
      <c r="S28" s="1620">
        <v>0.97447899999999998</v>
      </c>
      <c r="T28" s="1620">
        <v>0.97447899999999998</v>
      </c>
      <c r="U28" s="1620">
        <v>0.94097900000000001</v>
      </c>
      <c r="V28" s="1620">
        <v>0.94097900000000001</v>
      </c>
      <c r="W28" s="1620">
        <v>0.94097900000000001</v>
      </c>
      <c r="X28" s="1620">
        <v>0.94097900000000001</v>
      </c>
      <c r="Y28" s="1620">
        <v>0.94097900000000001</v>
      </c>
      <c r="Z28" s="1620">
        <v>0.94097900000000001</v>
      </c>
      <c r="AA28" s="1620">
        <v>0.94097900000000001</v>
      </c>
      <c r="AB28" s="1620">
        <v>0.94097900000000001</v>
      </c>
      <c r="AC28" s="1620">
        <v>0.94097900000000001</v>
      </c>
      <c r="AD28" s="1620">
        <v>0.94097900000000001</v>
      </c>
      <c r="AE28" s="1620">
        <v>0.94097900000000001</v>
      </c>
      <c r="AF28" s="1620">
        <v>0.94097900000000001</v>
      </c>
      <c r="AG28" s="1620">
        <v>0.94097900000000001</v>
      </c>
      <c r="AH28" s="1620">
        <v>0.94097900000000001</v>
      </c>
      <c r="AI28" s="1620">
        <v>0.94097900000000001</v>
      </c>
      <c r="AJ28" s="1620">
        <v>0.94097900000000001</v>
      </c>
      <c r="AK28" s="1620">
        <v>0.94097900000000001</v>
      </c>
      <c r="AL28" s="1620">
        <v>0.94097900000000001</v>
      </c>
      <c r="AM28" s="1620">
        <v>0.94097900000000001</v>
      </c>
      <c r="AN28" s="1586">
        <v>0.94097900000000001</v>
      </c>
      <c r="AO28" s="1586">
        <v>0.94097900000000001</v>
      </c>
      <c r="AP28" s="1586">
        <v>0.94097900000000001</v>
      </c>
      <c r="AQ28" s="1586">
        <v>0.94097900000000001</v>
      </c>
      <c r="AR28" s="1586">
        <v>0.94097900000000001</v>
      </c>
      <c r="AS28" s="1586">
        <v>0.94097900000000001</v>
      </c>
      <c r="AT28" s="1586">
        <v>0.94097900000000001</v>
      </c>
      <c r="AU28" s="1586">
        <v>0.94097900000000001</v>
      </c>
      <c r="AV28" s="1586">
        <v>0.94097900000000001</v>
      </c>
      <c r="AW28" s="1586">
        <v>0.94097900000000001</v>
      </c>
      <c r="AX28" s="1586">
        <v>0.94097900000000001</v>
      </c>
      <c r="AY28" s="1586">
        <v>0.94097900000000001</v>
      </c>
      <c r="AZ28" s="1586">
        <v>0.94097900000000001</v>
      </c>
      <c r="BA28" s="1586">
        <v>0.94097900000000001</v>
      </c>
      <c r="BB28" s="1586">
        <v>0.94097900000000001</v>
      </c>
      <c r="BC28" s="1586">
        <v>0.94097900000000001</v>
      </c>
      <c r="BD28" s="1586">
        <v>0.94097900000000001</v>
      </c>
      <c r="BE28" s="1586">
        <v>0.94097900000000001</v>
      </c>
      <c r="BF28" s="1586">
        <v>0.94097900000000001</v>
      </c>
      <c r="BG28" s="1586">
        <v>0.94097900000000001</v>
      </c>
      <c r="BH28" s="1586">
        <v>0.94097900000000001</v>
      </c>
      <c r="BI28" s="1586">
        <v>0.94097900000000001</v>
      </c>
      <c r="BJ28" s="1586">
        <v>0.94097900000000001</v>
      </c>
      <c r="BK28" s="1586">
        <v>0.94097900000000001</v>
      </c>
      <c r="BL28" s="1586">
        <v>0.90739999999999998</v>
      </c>
      <c r="BM28" s="1586">
        <v>0.94097900000000001</v>
      </c>
      <c r="BN28" s="1586">
        <v>0.94097900000000001</v>
      </c>
      <c r="BO28" s="1586">
        <v>0.94097900000000001</v>
      </c>
      <c r="BP28" s="1585">
        <v>0.94097900000000001</v>
      </c>
      <c r="BQ28" s="1585">
        <v>0.94097900000000001</v>
      </c>
      <c r="BR28" s="1585">
        <v>0.90739999999999998</v>
      </c>
      <c r="BS28" s="1585">
        <v>0.94097900000000001</v>
      </c>
      <c r="BT28" s="1585">
        <v>0.94097900000000001</v>
      </c>
      <c r="BU28" s="1585">
        <v>0.94097900000000001</v>
      </c>
      <c r="BV28" s="1585">
        <v>0.94097900000000001</v>
      </c>
      <c r="BW28" s="1585">
        <v>0.94097900000000001</v>
      </c>
      <c r="BX28" s="1585">
        <v>0.94097900000000001</v>
      </c>
      <c r="BY28" s="1585">
        <v>0.94097900000000001</v>
      </c>
      <c r="BZ28" s="1585">
        <v>0.94097900000000001</v>
      </c>
      <c r="CA28" s="1585">
        <v>0.94097900000000001</v>
      </c>
      <c r="CB28" s="1585">
        <v>0.94097900000000001</v>
      </c>
      <c r="CC28" s="1585">
        <v>0.94097900000000001</v>
      </c>
      <c r="CD28" s="1585">
        <v>0.94097900000000001</v>
      </c>
      <c r="CE28" s="1585">
        <v>0.94097900000000001</v>
      </c>
      <c r="CF28" s="1585">
        <v>0.94097900000000001</v>
      </c>
      <c r="CG28" s="1585">
        <v>0.94097900000000001</v>
      </c>
      <c r="CH28" s="1587">
        <v>0.94097900000000001</v>
      </c>
      <c r="CI28" s="1587">
        <v>0.94097900000000001</v>
      </c>
      <c r="CJ28" s="1587">
        <v>0.94097900000000001</v>
      </c>
      <c r="CK28" s="1587">
        <v>0.94097900000000001</v>
      </c>
      <c r="CL28" s="1587">
        <v>0.94097900000000001</v>
      </c>
      <c r="CM28" s="1587">
        <v>0.94097900000000001</v>
      </c>
      <c r="CN28" s="1587">
        <v>0.94097900000000001</v>
      </c>
      <c r="CO28" s="1587">
        <v>0.94097900000000001</v>
      </c>
      <c r="CP28" s="1587">
        <v>0.94097900000000001</v>
      </c>
      <c r="CQ28" s="1587">
        <v>0.94097900000000001</v>
      </c>
      <c r="CR28" s="1587">
        <v>0.94097900000000001</v>
      </c>
      <c r="CS28" s="1587">
        <v>0.94097900000000001</v>
      </c>
      <c r="CT28" s="1587">
        <v>0.94097900000000001</v>
      </c>
      <c r="CU28" s="1587">
        <v>0.94097900000000001</v>
      </c>
      <c r="CV28" s="1587">
        <v>0.94097900000000001</v>
      </c>
      <c r="CW28" s="1588">
        <v>0.94097900000000001</v>
      </c>
      <c r="CX28" s="1588">
        <v>0.94097900000000001</v>
      </c>
      <c r="CY28" s="1588">
        <v>0.94097900000000001</v>
      </c>
      <c r="CZ28" s="1588">
        <v>0.94097900000000001</v>
      </c>
      <c r="DA28" s="1588">
        <v>0.94097900000000001</v>
      </c>
      <c r="DB28" s="1588">
        <v>0.94097900000000001</v>
      </c>
      <c r="DC28" s="1588">
        <v>0.94097900000000001</v>
      </c>
      <c r="DD28" s="1588">
        <v>0.94097900000000001</v>
      </c>
      <c r="DE28" s="1588">
        <v>0.94097900000000001</v>
      </c>
      <c r="DF28" s="1588">
        <v>0.94097900000000001</v>
      </c>
      <c r="DG28" s="1588">
        <v>0.94097900000000001</v>
      </c>
      <c r="DH28" s="1588">
        <v>0.94097900000000001</v>
      </c>
      <c r="DI28" s="1588">
        <v>0.94097900000000001</v>
      </c>
      <c r="DJ28" s="1588">
        <v>0.94097900000000001</v>
      </c>
      <c r="DK28" s="1588">
        <v>0.94097900000000001</v>
      </c>
      <c r="DL28" s="1588">
        <v>0.94097900000000001</v>
      </c>
      <c r="DM28" s="1588">
        <v>0.94097900000000001</v>
      </c>
      <c r="DN28" s="1588">
        <v>0.94097900000000001</v>
      </c>
      <c r="DO28" s="1588">
        <v>0.94097900000000001</v>
      </c>
      <c r="DP28" s="1588">
        <v>0.90739999999999998</v>
      </c>
      <c r="DQ28" s="1588">
        <v>0.94097900000000001</v>
      </c>
      <c r="DR28" s="1588">
        <v>1.07175799</v>
      </c>
      <c r="DS28" s="1588">
        <v>1.07175799</v>
      </c>
      <c r="DT28" s="1588">
        <v>1.07175799</v>
      </c>
      <c r="DU28" s="1588">
        <v>13.078401830000001</v>
      </c>
      <c r="DV28" s="1621">
        <v>43.093746010000004</v>
      </c>
      <c r="DW28" s="1621">
        <v>509.75477341000004</v>
      </c>
      <c r="DX28" s="1621">
        <v>901.97510559</v>
      </c>
      <c r="DY28" s="1621">
        <v>1144.1664822999999</v>
      </c>
      <c r="DZ28" s="1621">
        <v>1451.4167733900001</v>
      </c>
      <c r="EA28" s="1621">
        <v>1594.7757545499999</v>
      </c>
      <c r="EB28" s="1621">
        <v>1712.7513812699999</v>
      </c>
      <c r="EC28" s="1621">
        <v>1920.2596894999999</v>
      </c>
      <c r="ED28" s="1621">
        <v>2046.3693795699999</v>
      </c>
      <c r="EE28" s="1621">
        <v>2168.7951843699998</v>
      </c>
      <c r="EF28" s="1621">
        <v>2212.10730595</v>
      </c>
      <c r="EG28" s="1621">
        <v>2300.2583487599995</v>
      </c>
      <c r="EH28" s="1621">
        <v>2630.2332168999997</v>
      </c>
      <c r="EI28" s="1621">
        <v>3142.3228213599996</v>
      </c>
      <c r="EJ28" s="1621">
        <v>3118.4267751099997</v>
      </c>
      <c r="EK28" s="1621">
        <v>3117.6576278199996</v>
      </c>
      <c r="EL28" s="1621">
        <v>3119.1162819599995</v>
      </c>
    </row>
    <row r="29" spans="1:142" ht="17.25" x14ac:dyDescent="0.3">
      <c r="A29" s="1618"/>
      <c r="B29" s="1619"/>
      <c r="C29" s="1620"/>
      <c r="D29" s="1620"/>
      <c r="E29" s="1620"/>
      <c r="F29" s="1620"/>
      <c r="G29" s="1620"/>
      <c r="H29" s="1620"/>
      <c r="I29" s="1620"/>
      <c r="J29" s="1620"/>
      <c r="K29" s="1620"/>
      <c r="L29" s="1620"/>
      <c r="M29" s="1620"/>
      <c r="N29" s="1620"/>
      <c r="O29" s="1620"/>
      <c r="P29" s="1620"/>
      <c r="Q29" s="1620"/>
      <c r="R29" s="1620"/>
      <c r="S29" s="1620"/>
      <c r="T29" s="1620"/>
      <c r="U29" s="1620"/>
      <c r="V29" s="1620"/>
      <c r="W29" s="1620"/>
      <c r="X29" s="1620"/>
      <c r="Y29" s="1620"/>
      <c r="Z29" s="1620"/>
      <c r="AA29" s="1620"/>
      <c r="AB29" s="1620"/>
      <c r="AC29" s="1620"/>
      <c r="AD29" s="1620"/>
      <c r="AE29" s="1620"/>
      <c r="AF29" s="1620"/>
      <c r="AG29" s="1620"/>
      <c r="AH29" s="1620"/>
      <c r="AI29" s="1620"/>
      <c r="AJ29" s="1620"/>
      <c r="AK29" s="1620"/>
      <c r="AL29" s="1620"/>
      <c r="AM29" s="1620"/>
      <c r="AN29" s="1586"/>
      <c r="AO29" s="1586"/>
      <c r="AP29" s="1586"/>
      <c r="AQ29" s="1586"/>
      <c r="AR29" s="1586"/>
      <c r="AS29" s="1586"/>
      <c r="AT29" s="1586"/>
      <c r="AU29" s="1586"/>
      <c r="AV29" s="1586"/>
      <c r="AW29" s="1586"/>
      <c r="AX29" s="1586"/>
      <c r="AY29" s="1586"/>
      <c r="AZ29" s="1586"/>
      <c r="BA29" s="1586"/>
      <c r="BB29" s="1586"/>
      <c r="BC29" s="1586"/>
      <c r="BD29" s="1586"/>
      <c r="BE29" s="1586"/>
      <c r="BF29" s="1586"/>
      <c r="BG29" s="1586"/>
      <c r="BH29" s="1586"/>
      <c r="BI29" s="1586"/>
      <c r="BJ29" s="1586"/>
      <c r="BK29" s="1586"/>
      <c r="BL29" s="1586"/>
      <c r="BM29" s="1586"/>
      <c r="BN29" s="1586"/>
      <c r="BO29" s="1586"/>
      <c r="BP29" s="1585"/>
      <c r="BQ29" s="1585"/>
      <c r="BR29" s="1585"/>
      <c r="BS29" s="1585"/>
      <c r="BT29" s="1585"/>
      <c r="BU29" s="1585"/>
      <c r="BV29" s="1585"/>
      <c r="BW29" s="1585"/>
      <c r="BX29" s="1585"/>
      <c r="BY29" s="1585"/>
      <c r="BZ29" s="1585"/>
      <c r="CA29" s="1585"/>
      <c r="CB29" s="1585"/>
      <c r="CC29" s="1585"/>
      <c r="CD29" s="1585"/>
      <c r="CE29" s="1585"/>
      <c r="CF29" s="1585"/>
      <c r="CG29" s="1585"/>
      <c r="CH29" s="1587"/>
      <c r="CI29" s="1587"/>
      <c r="CJ29" s="1587"/>
      <c r="CK29" s="1587"/>
      <c r="CL29" s="1587"/>
      <c r="CM29" s="1587"/>
      <c r="CN29" s="1587"/>
      <c r="CO29" s="1587"/>
      <c r="CP29" s="1587"/>
      <c r="CQ29" s="1587"/>
      <c r="CR29" s="1587"/>
      <c r="CS29" s="1587"/>
      <c r="CT29" s="1587"/>
      <c r="CU29" s="1587"/>
      <c r="CV29" s="1587"/>
      <c r="CW29" s="1588"/>
      <c r="CX29" s="1588"/>
      <c r="CY29" s="1588"/>
      <c r="CZ29" s="1588"/>
      <c r="DA29" s="1588"/>
      <c r="DB29" s="1588"/>
      <c r="DC29" s="1588"/>
      <c r="DD29" s="1588"/>
      <c r="DE29" s="1588"/>
      <c r="DF29" s="1588"/>
      <c r="DG29" s="1588"/>
      <c r="DH29" s="1588"/>
      <c r="DI29" s="1588"/>
      <c r="DJ29" s="1588"/>
      <c r="DK29" s="1588"/>
      <c r="DL29" s="1588"/>
      <c r="DM29" s="1588"/>
      <c r="DN29" s="1588"/>
      <c r="DO29" s="1588"/>
      <c r="DP29" s="1588"/>
      <c r="DQ29" s="1588"/>
      <c r="DR29" s="1588"/>
      <c r="DS29" s="1588"/>
      <c r="DT29" s="1588"/>
      <c r="DU29" s="1588"/>
      <c r="DV29" s="1621"/>
      <c r="DW29" s="1621"/>
      <c r="DX29" s="1621"/>
      <c r="DY29" s="1621"/>
      <c r="DZ29" s="1621"/>
      <c r="EA29" s="1621"/>
      <c r="EB29" s="1621"/>
      <c r="EC29" s="1621"/>
      <c r="ED29" s="1621"/>
      <c r="EE29" s="1621"/>
      <c r="EF29" s="1621"/>
      <c r="EG29" s="1621"/>
      <c r="EH29" s="1621"/>
      <c r="EI29" s="1621"/>
      <c r="EJ29" s="1621"/>
      <c r="EK29" s="1621"/>
      <c r="EL29" s="1621"/>
    </row>
    <row r="30" spans="1:142" ht="17.25" customHeight="1" x14ac:dyDescent="0.3">
      <c r="A30" s="1614" t="s">
        <v>1460</v>
      </c>
      <c r="B30" s="1615">
        <v>0</v>
      </c>
      <c r="C30" s="1616">
        <v>0</v>
      </c>
      <c r="D30" s="1616">
        <v>0</v>
      </c>
      <c r="E30" s="1616">
        <v>0</v>
      </c>
      <c r="F30" s="1616">
        <v>0</v>
      </c>
      <c r="G30" s="1616">
        <v>0</v>
      </c>
      <c r="H30" s="1616">
        <v>0</v>
      </c>
      <c r="I30" s="1616">
        <v>0</v>
      </c>
      <c r="J30" s="1616">
        <v>0</v>
      </c>
      <c r="K30" s="1616">
        <v>0</v>
      </c>
      <c r="L30" s="1616">
        <v>0</v>
      </c>
      <c r="M30" s="1616">
        <v>0</v>
      </c>
      <c r="N30" s="1616">
        <v>0</v>
      </c>
      <c r="O30" s="1616">
        <v>0</v>
      </c>
      <c r="P30" s="1616">
        <v>0</v>
      </c>
      <c r="Q30" s="1616">
        <v>0</v>
      </c>
      <c r="R30" s="1616">
        <v>0</v>
      </c>
      <c r="S30" s="1616">
        <v>0</v>
      </c>
      <c r="T30" s="1616">
        <v>0</v>
      </c>
      <c r="U30" s="1616">
        <v>0</v>
      </c>
      <c r="V30" s="1616">
        <v>0</v>
      </c>
      <c r="W30" s="1616">
        <v>0</v>
      </c>
      <c r="X30" s="1616">
        <v>0</v>
      </c>
      <c r="Y30" s="1616">
        <v>0</v>
      </c>
      <c r="Z30" s="1616">
        <v>0</v>
      </c>
      <c r="AA30" s="1616">
        <v>0</v>
      </c>
      <c r="AB30" s="1616">
        <v>0</v>
      </c>
      <c r="AC30" s="1616">
        <v>0</v>
      </c>
      <c r="AD30" s="1616">
        <v>0</v>
      </c>
      <c r="AE30" s="1616">
        <v>0</v>
      </c>
      <c r="AF30" s="1616">
        <v>0</v>
      </c>
      <c r="AG30" s="1616">
        <v>0</v>
      </c>
      <c r="AH30" s="1616">
        <v>0</v>
      </c>
      <c r="AI30" s="1616">
        <v>0</v>
      </c>
      <c r="AJ30" s="1616">
        <v>0</v>
      </c>
      <c r="AK30" s="1616">
        <v>0</v>
      </c>
      <c r="AL30" s="1616">
        <v>0</v>
      </c>
      <c r="AM30" s="1616">
        <v>0</v>
      </c>
      <c r="AN30" s="1578">
        <v>0</v>
      </c>
      <c r="AO30" s="1578">
        <v>0</v>
      </c>
      <c r="AP30" s="1578">
        <v>0</v>
      </c>
      <c r="AQ30" s="1578">
        <v>0</v>
      </c>
      <c r="AR30" s="1578">
        <v>0</v>
      </c>
      <c r="AS30" s="1578">
        <v>0</v>
      </c>
      <c r="AT30" s="1578">
        <v>0</v>
      </c>
      <c r="AU30" s="1578">
        <v>0</v>
      </c>
      <c r="AV30" s="1578">
        <v>0</v>
      </c>
      <c r="AW30" s="1578">
        <v>0</v>
      </c>
      <c r="AX30" s="1578">
        <v>0</v>
      </c>
      <c r="AY30" s="1578">
        <v>0</v>
      </c>
      <c r="AZ30" s="1578">
        <v>0</v>
      </c>
      <c r="BA30" s="1578">
        <v>0</v>
      </c>
      <c r="BB30" s="1578">
        <v>0</v>
      </c>
      <c r="BC30" s="1578">
        <v>0</v>
      </c>
      <c r="BD30" s="1578">
        <v>0</v>
      </c>
      <c r="BE30" s="1578">
        <v>0</v>
      </c>
      <c r="BF30" s="1578">
        <v>0</v>
      </c>
      <c r="BG30" s="1578">
        <v>0</v>
      </c>
      <c r="BH30" s="1578">
        <v>0</v>
      </c>
      <c r="BI30" s="1578">
        <v>0</v>
      </c>
      <c r="BJ30" s="1578">
        <v>0</v>
      </c>
      <c r="BK30" s="1578">
        <v>0</v>
      </c>
      <c r="BL30" s="1578">
        <v>0</v>
      </c>
      <c r="BM30" s="1578">
        <v>0</v>
      </c>
      <c r="BN30" s="1578">
        <v>0</v>
      </c>
      <c r="BO30" s="1578">
        <v>0</v>
      </c>
      <c r="BP30" s="1577">
        <v>0</v>
      </c>
      <c r="BQ30" s="1577">
        <v>0</v>
      </c>
      <c r="BR30" s="1577">
        <v>0</v>
      </c>
      <c r="BS30" s="1577">
        <v>0</v>
      </c>
      <c r="BT30" s="1577">
        <v>0</v>
      </c>
      <c r="BU30" s="1577">
        <v>0</v>
      </c>
      <c r="BV30" s="1577">
        <v>0</v>
      </c>
      <c r="BW30" s="1577">
        <v>0</v>
      </c>
      <c r="BX30" s="1577">
        <v>0</v>
      </c>
      <c r="BY30" s="1577">
        <v>0</v>
      </c>
      <c r="BZ30" s="1577">
        <v>0</v>
      </c>
      <c r="CA30" s="1577">
        <v>0</v>
      </c>
      <c r="CB30" s="1577">
        <v>0</v>
      </c>
      <c r="CC30" s="1577">
        <v>0</v>
      </c>
      <c r="CD30" s="1577">
        <v>0</v>
      </c>
      <c r="CE30" s="1577">
        <v>0</v>
      </c>
      <c r="CF30" s="1577">
        <v>0</v>
      </c>
      <c r="CG30" s="1577">
        <v>0</v>
      </c>
      <c r="CH30" s="1579">
        <v>0</v>
      </c>
      <c r="CI30" s="1579">
        <v>0</v>
      </c>
      <c r="CJ30" s="1579">
        <v>0</v>
      </c>
      <c r="CK30" s="1579">
        <v>0</v>
      </c>
      <c r="CL30" s="1579">
        <v>0</v>
      </c>
      <c r="CM30" s="1579">
        <v>0</v>
      </c>
      <c r="CN30" s="1579">
        <v>0</v>
      </c>
      <c r="CO30" s="1579">
        <v>0</v>
      </c>
      <c r="CP30" s="1579">
        <v>0</v>
      </c>
      <c r="CQ30" s="1579">
        <v>0</v>
      </c>
      <c r="CR30" s="1579">
        <v>0</v>
      </c>
      <c r="CS30" s="1579">
        <v>0</v>
      </c>
      <c r="CT30" s="1579">
        <v>0</v>
      </c>
      <c r="CU30" s="1579">
        <v>0</v>
      </c>
      <c r="CV30" s="1579">
        <v>0</v>
      </c>
      <c r="CW30" s="1580">
        <v>0</v>
      </c>
      <c r="CX30" s="1580">
        <v>0</v>
      </c>
      <c r="CY30" s="1580">
        <v>0</v>
      </c>
      <c r="CZ30" s="1580">
        <v>0</v>
      </c>
      <c r="DA30" s="1580">
        <v>0</v>
      </c>
      <c r="DB30" s="1580">
        <v>0</v>
      </c>
      <c r="DC30" s="1580">
        <v>0</v>
      </c>
      <c r="DD30" s="1580">
        <v>0</v>
      </c>
      <c r="DE30" s="1580">
        <v>0</v>
      </c>
      <c r="DF30" s="1580">
        <v>0</v>
      </c>
      <c r="DG30" s="1580">
        <v>0</v>
      </c>
      <c r="DH30" s="1580">
        <v>0</v>
      </c>
      <c r="DI30" s="1580">
        <v>0</v>
      </c>
      <c r="DJ30" s="1580">
        <v>0</v>
      </c>
      <c r="DK30" s="1580">
        <v>0</v>
      </c>
      <c r="DL30" s="1580">
        <v>0</v>
      </c>
      <c r="DM30" s="1580">
        <v>0</v>
      </c>
      <c r="DN30" s="1580">
        <v>0</v>
      </c>
      <c r="DO30" s="1580">
        <v>0</v>
      </c>
      <c r="DP30" s="1580">
        <v>0</v>
      </c>
      <c r="DQ30" s="1580">
        <v>0</v>
      </c>
      <c r="DR30" s="1580">
        <v>0</v>
      </c>
      <c r="DS30" s="1580">
        <v>0</v>
      </c>
      <c r="DT30" s="1580">
        <v>0</v>
      </c>
      <c r="DU30" s="1580">
        <v>0</v>
      </c>
      <c r="DV30" s="1617">
        <v>0</v>
      </c>
      <c r="DW30" s="1617">
        <v>0</v>
      </c>
      <c r="DX30" s="1617">
        <v>0</v>
      </c>
      <c r="DY30" s="1617">
        <v>0</v>
      </c>
      <c r="DZ30" s="1617">
        <v>0</v>
      </c>
      <c r="EA30" s="1617">
        <v>0</v>
      </c>
      <c r="EB30" s="1617">
        <v>0</v>
      </c>
      <c r="EC30" s="1617">
        <v>0</v>
      </c>
      <c r="ED30" s="1617">
        <v>0</v>
      </c>
      <c r="EE30" s="1617">
        <v>0</v>
      </c>
      <c r="EF30" s="1617">
        <v>0</v>
      </c>
      <c r="EG30" s="1617">
        <v>0</v>
      </c>
      <c r="EH30" s="1617">
        <v>0</v>
      </c>
      <c r="EI30" s="1617">
        <v>0</v>
      </c>
      <c r="EJ30" s="1617">
        <v>0</v>
      </c>
      <c r="EK30" s="1617">
        <v>0</v>
      </c>
      <c r="EL30" s="1617">
        <v>0</v>
      </c>
    </row>
    <row r="31" spans="1:142" ht="17.25" x14ac:dyDescent="0.3">
      <c r="A31" s="1618"/>
      <c r="B31" s="1619"/>
      <c r="C31" s="1620"/>
      <c r="D31" s="1620"/>
      <c r="E31" s="1620"/>
      <c r="F31" s="1620"/>
      <c r="G31" s="1620"/>
      <c r="H31" s="1620"/>
      <c r="I31" s="1620"/>
      <c r="J31" s="1620"/>
      <c r="K31" s="1620"/>
      <c r="L31" s="1620"/>
      <c r="M31" s="1620"/>
      <c r="N31" s="1620"/>
      <c r="O31" s="1620"/>
      <c r="P31" s="1620"/>
      <c r="Q31" s="1620"/>
      <c r="R31" s="1620"/>
      <c r="S31" s="1620"/>
      <c r="T31" s="1620"/>
      <c r="U31" s="1620"/>
      <c r="V31" s="1620"/>
      <c r="W31" s="1620"/>
      <c r="X31" s="1620"/>
      <c r="Y31" s="1620"/>
      <c r="Z31" s="1620"/>
      <c r="AA31" s="1620"/>
      <c r="AB31" s="1620"/>
      <c r="AC31" s="1620"/>
      <c r="AD31" s="1620"/>
      <c r="AE31" s="1620"/>
      <c r="AF31" s="1620"/>
      <c r="AG31" s="1620"/>
      <c r="AH31" s="1620"/>
      <c r="AI31" s="1620"/>
      <c r="AJ31" s="1620"/>
      <c r="AK31" s="1620"/>
      <c r="AL31" s="1620"/>
      <c r="AM31" s="1620"/>
      <c r="AN31" s="1586"/>
      <c r="AO31" s="1586"/>
      <c r="AP31" s="1586"/>
      <c r="AQ31" s="1586"/>
      <c r="AR31" s="1586"/>
      <c r="AS31" s="1586"/>
      <c r="AT31" s="1586"/>
      <c r="AU31" s="1586"/>
      <c r="AV31" s="1586"/>
      <c r="AW31" s="1586"/>
      <c r="AX31" s="1586"/>
      <c r="AY31" s="1586"/>
      <c r="AZ31" s="1586"/>
      <c r="BA31" s="1586"/>
      <c r="BB31" s="1586"/>
      <c r="BC31" s="1586"/>
      <c r="BD31" s="1586"/>
      <c r="BE31" s="1586"/>
      <c r="BF31" s="1586"/>
      <c r="BG31" s="1586"/>
      <c r="BH31" s="1586"/>
      <c r="BI31" s="1586"/>
      <c r="BJ31" s="1586"/>
      <c r="BK31" s="1586"/>
      <c r="BL31" s="1586"/>
      <c r="BM31" s="1586"/>
      <c r="BN31" s="1586"/>
      <c r="BO31" s="1586"/>
      <c r="BP31" s="1585"/>
      <c r="BQ31" s="1585"/>
      <c r="BR31" s="1585"/>
      <c r="BS31" s="1585"/>
      <c r="BT31" s="1585"/>
      <c r="BU31" s="1585"/>
      <c r="BV31" s="1585"/>
      <c r="BW31" s="1585"/>
      <c r="BX31" s="1585"/>
      <c r="BY31" s="1585"/>
      <c r="BZ31" s="1585"/>
      <c r="CA31" s="1585"/>
      <c r="CB31" s="1585"/>
      <c r="CC31" s="1585"/>
      <c r="CD31" s="1585"/>
      <c r="CE31" s="1585"/>
      <c r="CF31" s="1585"/>
      <c r="CG31" s="1585"/>
      <c r="CH31" s="1587"/>
      <c r="CI31" s="1587"/>
      <c r="CJ31" s="1587"/>
      <c r="CK31" s="1587"/>
      <c r="CL31" s="1587"/>
      <c r="CM31" s="1587"/>
      <c r="CN31" s="1587"/>
      <c r="CO31" s="1587"/>
      <c r="CP31" s="1587"/>
      <c r="CQ31" s="1587"/>
      <c r="CR31" s="1587"/>
      <c r="CS31" s="1587"/>
      <c r="CT31" s="1587"/>
      <c r="CU31" s="1587"/>
      <c r="CV31" s="1587"/>
      <c r="CW31" s="1588"/>
      <c r="CX31" s="1588"/>
      <c r="CY31" s="1588"/>
      <c r="CZ31" s="1588"/>
      <c r="DA31" s="1588"/>
      <c r="DB31" s="1588"/>
      <c r="DC31" s="1588"/>
      <c r="DD31" s="1588"/>
      <c r="DE31" s="1588"/>
      <c r="DF31" s="1588"/>
      <c r="DG31" s="1588"/>
      <c r="DH31" s="1588"/>
      <c r="DI31" s="1588"/>
      <c r="DJ31" s="1588"/>
      <c r="DK31" s="1588"/>
      <c r="DL31" s="1588"/>
      <c r="DM31" s="1588"/>
      <c r="DN31" s="1588"/>
      <c r="DO31" s="1588"/>
      <c r="DP31" s="1588"/>
      <c r="DQ31" s="1588"/>
      <c r="DR31" s="1588"/>
      <c r="DS31" s="1588"/>
      <c r="DT31" s="1588"/>
      <c r="DU31" s="1588"/>
      <c r="DV31" s="1621"/>
      <c r="DW31" s="1621"/>
      <c r="DX31" s="1621"/>
      <c r="DY31" s="1621"/>
      <c r="DZ31" s="1621"/>
      <c r="EA31" s="1621"/>
      <c r="EB31" s="1621"/>
      <c r="EC31" s="1621"/>
      <c r="ED31" s="1621"/>
      <c r="EE31" s="1621"/>
      <c r="EF31" s="1621"/>
      <c r="EG31" s="1621"/>
      <c r="EH31" s="1621"/>
      <c r="EI31" s="1621"/>
      <c r="EJ31" s="1621"/>
      <c r="EK31" s="1621"/>
      <c r="EL31" s="1621"/>
    </row>
    <row r="32" spans="1:142" ht="17.25" customHeight="1" x14ac:dyDescent="0.3">
      <c r="A32" s="1614" t="s">
        <v>1466</v>
      </c>
      <c r="B32" s="1615">
        <v>0</v>
      </c>
      <c r="C32" s="1616">
        <v>0</v>
      </c>
      <c r="D32" s="1616">
        <v>0</v>
      </c>
      <c r="E32" s="1616">
        <v>0</v>
      </c>
      <c r="F32" s="1616">
        <v>0</v>
      </c>
      <c r="G32" s="1616">
        <v>0</v>
      </c>
      <c r="H32" s="1616">
        <v>0</v>
      </c>
      <c r="I32" s="1616">
        <v>0</v>
      </c>
      <c r="J32" s="1616">
        <v>0</v>
      </c>
      <c r="K32" s="1616">
        <v>0</v>
      </c>
      <c r="L32" s="1616">
        <v>0</v>
      </c>
      <c r="M32" s="1616">
        <v>0</v>
      </c>
      <c r="N32" s="1616">
        <v>0</v>
      </c>
      <c r="O32" s="1616">
        <v>0</v>
      </c>
      <c r="P32" s="1616">
        <v>0</v>
      </c>
      <c r="Q32" s="1616">
        <v>0</v>
      </c>
      <c r="R32" s="1616">
        <v>0</v>
      </c>
      <c r="S32" s="1616">
        <v>0</v>
      </c>
      <c r="T32" s="1616">
        <v>0</v>
      </c>
      <c r="U32" s="1616">
        <v>0</v>
      </c>
      <c r="V32" s="1616">
        <v>0</v>
      </c>
      <c r="W32" s="1616">
        <v>0</v>
      </c>
      <c r="X32" s="1616">
        <v>0</v>
      </c>
      <c r="Y32" s="1616">
        <v>0</v>
      </c>
      <c r="Z32" s="1616">
        <v>0</v>
      </c>
      <c r="AA32" s="1616">
        <v>0</v>
      </c>
      <c r="AB32" s="1616">
        <v>0</v>
      </c>
      <c r="AC32" s="1616">
        <v>0</v>
      </c>
      <c r="AD32" s="1616">
        <v>0</v>
      </c>
      <c r="AE32" s="1616">
        <v>0</v>
      </c>
      <c r="AF32" s="1616">
        <v>0</v>
      </c>
      <c r="AG32" s="1616">
        <v>0</v>
      </c>
      <c r="AH32" s="1616">
        <v>0</v>
      </c>
      <c r="AI32" s="1616">
        <v>0</v>
      </c>
      <c r="AJ32" s="1616">
        <v>0</v>
      </c>
      <c r="AK32" s="1616">
        <v>0</v>
      </c>
      <c r="AL32" s="1616">
        <v>0</v>
      </c>
      <c r="AM32" s="1616">
        <v>0</v>
      </c>
      <c r="AN32" s="1578">
        <v>0</v>
      </c>
      <c r="AO32" s="1578">
        <v>0</v>
      </c>
      <c r="AP32" s="1578">
        <v>0</v>
      </c>
      <c r="AQ32" s="1578">
        <v>0</v>
      </c>
      <c r="AR32" s="1578">
        <v>0</v>
      </c>
      <c r="AS32" s="1578">
        <v>0</v>
      </c>
      <c r="AT32" s="1578">
        <v>0</v>
      </c>
      <c r="AU32" s="1578">
        <v>0</v>
      </c>
      <c r="AV32" s="1578">
        <v>0</v>
      </c>
      <c r="AW32" s="1578">
        <v>0</v>
      </c>
      <c r="AX32" s="1578">
        <v>0</v>
      </c>
      <c r="AY32" s="1578">
        <v>0</v>
      </c>
      <c r="AZ32" s="1578">
        <v>0</v>
      </c>
      <c r="BA32" s="1578">
        <v>0</v>
      </c>
      <c r="BB32" s="1578">
        <v>0</v>
      </c>
      <c r="BC32" s="1578">
        <v>0</v>
      </c>
      <c r="BD32" s="1578">
        <v>0</v>
      </c>
      <c r="BE32" s="1578">
        <v>0</v>
      </c>
      <c r="BF32" s="1578">
        <v>0</v>
      </c>
      <c r="BG32" s="1578">
        <v>0</v>
      </c>
      <c r="BH32" s="1578">
        <v>0</v>
      </c>
      <c r="BI32" s="1578">
        <v>0</v>
      </c>
      <c r="BJ32" s="1578">
        <v>0</v>
      </c>
      <c r="BK32" s="1578">
        <v>0</v>
      </c>
      <c r="BL32" s="1578">
        <v>0</v>
      </c>
      <c r="BM32" s="1578">
        <v>0</v>
      </c>
      <c r="BN32" s="1578">
        <v>0</v>
      </c>
      <c r="BO32" s="1578">
        <v>0</v>
      </c>
      <c r="BP32" s="1577">
        <v>0</v>
      </c>
      <c r="BQ32" s="1577">
        <v>0</v>
      </c>
      <c r="BR32" s="1577">
        <v>0</v>
      </c>
      <c r="BS32" s="1577">
        <v>0</v>
      </c>
      <c r="BT32" s="1577">
        <v>0</v>
      </c>
      <c r="BU32" s="1577">
        <v>0</v>
      </c>
      <c r="BV32" s="1577">
        <v>0</v>
      </c>
      <c r="BW32" s="1577">
        <v>0</v>
      </c>
      <c r="BX32" s="1577">
        <v>0</v>
      </c>
      <c r="BY32" s="1577">
        <v>0</v>
      </c>
      <c r="BZ32" s="1577">
        <v>0</v>
      </c>
      <c r="CA32" s="1577">
        <v>0</v>
      </c>
      <c r="CB32" s="1577">
        <v>0</v>
      </c>
      <c r="CC32" s="1577">
        <v>0</v>
      </c>
      <c r="CD32" s="1577">
        <v>0</v>
      </c>
      <c r="CE32" s="1577">
        <v>0</v>
      </c>
      <c r="CF32" s="1577">
        <v>0</v>
      </c>
      <c r="CG32" s="1577">
        <v>0</v>
      </c>
      <c r="CH32" s="1579">
        <v>0</v>
      </c>
      <c r="CI32" s="1579">
        <v>0</v>
      </c>
      <c r="CJ32" s="1579">
        <v>0</v>
      </c>
      <c r="CK32" s="1579">
        <v>0</v>
      </c>
      <c r="CL32" s="1579">
        <v>0</v>
      </c>
      <c r="CM32" s="1579">
        <v>0</v>
      </c>
      <c r="CN32" s="1579">
        <v>0</v>
      </c>
      <c r="CO32" s="1579">
        <v>0</v>
      </c>
      <c r="CP32" s="1579">
        <v>0</v>
      </c>
      <c r="CQ32" s="1579">
        <v>0</v>
      </c>
      <c r="CR32" s="1579">
        <v>0</v>
      </c>
      <c r="CS32" s="1579">
        <v>0</v>
      </c>
      <c r="CT32" s="1579">
        <v>0</v>
      </c>
      <c r="CU32" s="1579">
        <v>0</v>
      </c>
      <c r="CV32" s="1579">
        <v>0</v>
      </c>
      <c r="CW32" s="1580">
        <v>0</v>
      </c>
      <c r="CX32" s="1580">
        <v>0</v>
      </c>
      <c r="CY32" s="1580">
        <v>0</v>
      </c>
      <c r="CZ32" s="1580">
        <v>0</v>
      </c>
      <c r="DA32" s="1580">
        <v>0</v>
      </c>
      <c r="DB32" s="1580">
        <v>0</v>
      </c>
      <c r="DC32" s="1580">
        <v>0</v>
      </c>
      <c r="DD32" s="1580">
        <v>0</v>
      </c>
      <c r="DE32" s="1580">
        <v>0</v>
      </c>
      <c r="DF32" s="1580">
        <v>0</v>
      </c>
      <c r="DG32" s="1580">
        <v>0</v>
      </c>
      <c r="DH32" s="1580">
        <v>0</v>
      </c>
      <c r="DI32" s="1580">
        <v>0</v>
      </c>
      <c r="DJ32" s="1580">
        <v>0</v>
      </c>
      <c r="DK32" s="1580">
        <v>0</v>
      </c>
      <c r="DL32" s="1580">
        <v>0</v>
      </c>
      <c r="DM32" s="1580">
        <v>0</v>
      </c>
      <c r="DN32" s="1580">
        <v>0</v>
      </c>
      <c r="DO32" s="1580">
        <v>0</v>
      </c>
      <c r="DP32" s="1580">
        <v>0</v>
      </c>
      <c r="DQ32" s="1580">
        <v>0</v>
      </c>
      <c r="DR32" s="1580">
        <v>0</v>
      </c>
      <c r="DS32" s="1580">
        <v>0</v>
      </c>
      <c r="DT32" s="1580">
        <v>0</v>
      </c>
      <c r="DU32" s="1580">
        <v>0</v>
      </c>
      <c r="DV32" s="1617">
        <v>0</v>
      </c>
      <c r="DW32" s="1617">
        <v>0</v>
      </c>
      <c r="DX32" s="1617">
        <v>0</v>
      </c>
      <c r="DY32" s="1617">
        <v>0</v>
      </c>
      <c r="DZ32" s="1617">
        <v>0</v>
      </c>
      <c r="EA32" s="1617">
        <v>0</v>
      </c>
      <c r="EB32" s="1617">
        <v>0</v>
      </c>
      <c r="EC32" s="1617">
        <v>0</v>
      </c>
      <c r="ED32" s="1617">
        <v>0</v>
      </c>
      <c r="EE32" s="1617">
        <v>0</v>
      </c>
      <c r="EF32" s="1617">
        <v>0</v>
      </c>
      <c r="EG32" s="1617">
        <v>0</v>
      </c>
      <c r="EH32" s="1617">
        <v>0</v>
      </c>
      <c r="EI32" s="1617">
        <v>0</v>
      </c>
      <c r="EJ32" s="1617">
        <v>0</v>
      </c>
      <c r="EK32" s="1617">
        <v>0</v>
      </c>
      <c r="EL32" s="1617">
        <v>0</v>
      </c>
    </row>
    <row r="33" spans="1:142" ht="17.25" x14ac:dyDescent="0.3">
      <c r="A33" s="1618"/>
      <c r="B33" s="1619"/>
      <c r="C33" s="1620"/>
      <c r="D33" s="1620"/>
      <c r="E33" s="1620"/>
      <c r="F33" s="1620"/>
      <c r="G33" s="1620"/>
      <c r="H33" s="1620"/>
      <c r="I33" s="1620"/>
      <c r="J33" s="1620"/>
      <c r="K33" s="1620"/>
      <c r="L33" s="1620"/>
      <c r="M33" s="1620"/>
      <c r="N33" s="1620"/>
      <c r="O33" s="1620"/>
      <c r="P33" s="1620"/>
      <c r="Q33" s="1620"/>
      <c r="R33" s="1620"/>
      <c r="S33" s="1620"/>
      <c r="T33" s="1620"/>
      <c r="U33" s="1620"/>
      <c r="V33" s="1620"/>
      <c r="W33" s="1620"/>
      <c r="X33" s="1620"/>
      <c r="Y33" s="1620"/>
      <c r="Z33" s="1620"/>
      <c r="AA33" s="1620"/>
      <c r="AB33" s="1620"/>
      <c r="AC33" s="1620"/>
      <c r="AD33" s="1620"/>
      <c r="AE33" s="1620"/>
      <c r="AF33" s="1620"/>
      <c r="AG33" s="1620"/>
      <c r="AH33" s="1620"/>
      <c r="AI33" s="1620"/>
      <c r="AJ33" s="1620"/>
      <c r="AK33" s="1620"/>
      <c r="AL33" s="1620"/>
      <c r="AM33" s="1620"/>
      <c r="AN33" s="1586"/>
      <c r="AO33" s="1586"/>
      <c r="AP33" s="1586"/>
      <c r="AQ33" s="1586"/>
      <c r="AR33" s="1586"/>
      <c r="AS33" s="1586"/>
      <c r="AT33" s="1586"/>
      <c r="AU33" s="1586"/>
      <c r="AV33" s="1586"/>
      <c r="AW33" s="1586"/>
      <c r="AX33" s="1586"/>
      <c r="AY33" s="1586"/>
      <c r="AZ33" s="1586"/>
      <c r="BA33" s="1586"/>
      <c r="BB33" s="1586"/>
      <c r="BC33" s="1586"/>
      <c r="BD33" s="1586"/>
      <c r="BE33" s="1586"/>
      <c r="BF33" s="1586"/>
      <c r="BG33" s="1586"/>
      <c r="BH33" s="1586"/>
      <c r="BI33" s="1586"/>
      <c r="BJ33" s="1586"/>
      <c r="BK33" s="1586"/>
      <c r="BL33" s="1586"/>
      <c r="BM33" s="1586"/>
      <c r="BN33" s="1586"/>
      <c r="BO33" s="1586"/>
      <c r="BP33" s="1585"/>
      <c r="BQ33" s="1585"/>
      <c r="BR33" s="1585"/>
      <c r="BS33" s="1585"/>
      <c r="BT33" s="1585"/>
      <c r="BU33" s="1585"/>
      <c r="BV33" s="1585"/>
      <c r="BW33" s="1585"/>
      <c r="BX33" s="1585"/>
      <c r="BY33" s="1585"/>
      <c r="BZ33" s="1585"/>
      <c r="CA33" s="1585"/>
      <c r="CB33" s="1585"/>
      <c r="CC33" s="1585"/>
      <c r="CD33" s="1585"/>
      <c r="CE33" s="1585"/>
      <c r="CF33" s="1585"/>
      <c r="CG33" s="1585"/>
      <c r="CH33" s="1587"/>
      <c r="CI33" s="1587"/>
      <c r="CJ33" s="1587"/>
      <c r="CK33" s="1587"/>
      <c r="CL33" s="1587"/>
      <c r="CM33" s="1587"/>
      <c r="CN33" s="1587"/>
      <c r="CO33" s="1587"/>
      <c r="CP33" s="1587"/>
      <c r="CQ33" s="1587"/>
      <c r="CR33" s="1587"/>
      <c r="CS33" s="1587"/>
      <c r="CT33" s="1587"/>
      <c r="CU33" s="1587"/>
      <c r="CV33" s="1587"/>
      <c r="CW33" s="1588"/>
      <c r="CX33" s="1588"/>
      <c r="CY33" s="1588"/>
      <c r="CZ33" s="1588"/>
      <c r="DA33" s="1588"/>
      <c r="DB33" s="1588"/>
      <c r="DC33" s="1588"/>
      <c r="DD33" s="1588"/>
      <c r="DE33" s="1588"/>
      <c r="DF33" s="1588"/>
      <c r="DG33" s="1588"/>
      <c r="DH33" s="1588"/>
      <c r="DI33" s="1588"/>
      <c r="DJ33" s="1588"/>
      <c r="DK33" s="1588"/>
      <c r="DL33" s="1588"/>
      <c r="DM33" s="1588"/>
      <c r="DN33" s="1588"/>
      <c r="DO33" s="1588"/>
      <c r="DP33" s="1588"/>
      <c r="DQ33" s="1588"/>
      <c r="DR33" s="1588"/>
      <c r="DS33" s="1588"/>
      <c r="DT33" s="1588"/>
      <c r="DU33" s="1588"/>
      <c r="DV33" s="1621"/>
      <c r="DW33" s="1621"/>
      <c r="DX33" s="1621"/>
      <c r="DY33" s="1621"/>
      <c r="DZ33" s="1621"/>
      <c r="EA33" s="1621"/>
      <c r="EB33" s="1621"/>
      <c r="EC33" s="1621"/>
      <c r="ED33" s="1621"/>
      <c r="EE33" s="1621"/>
      <c r="EF33" s="1621"/>
      <c r="EG33" s="1621"/>
      <c r="EH33" s="1621"/>
      <c r="EI33" s="1621"/>
      <c r="EJ33" s="1621"/>
      <c r="EK33" s="1621"/>
      <c r="EL33" s="1621"/>
    </row>
    <row r="34" spans="1:142" ht="17.25" customHeight="1" x14ac:dyDescent="0.3">
      <c r="A34" s="1614" t="s">
        <v>1462</v>
      </c>
      <c r="B34" s="1615">
        <v>19964.110167409999</v>
      </c>
      <c r="C34" s="1616">
        <v>20456.15655851</v>
      </c>
      <c r="D34" s="1616">
        <v>20656.54350453</v>
      </c>
      <c r="E34" s="1616">
        <v>20976.469956159999</v>
      </c>
      <c r="F34" s="1616">
        <v>23542.384742170001</v>
      </c>
      <c r="G34" s="1616">
        <v>20273.87106505</v>
      </c>
      <c r="H34" s="1616">
        <v>18508.569286829999</v>
      </c>
      <c r="I34" s="1616">
        <v>19472.344551769998</v>
      </c>
      <c r="J34" s="1616">
        <v>20495.222189169999</v>
      </c>
      <c r="K34" s="1616">
        <v>20301.791217229998</v>
      </c>
      <c r="L34" s="1616">
        <v>20191.020255149997</v>
      </c>
      <c r="M34" s="1616">
        <v>21361.044988709997</v>
      </c>
      <c r="N34" s="1616">
        <v>19413.827296809999</v>
      </c>
      <c r="O34" s="1616">
        <v>19582.327154339997</v>
      </c>
      <c r="P34" s="1616">
        <v>18243.485036359998</v>
      </c>
      <c r="Q34" s="1616">
        <v>17904.736877859999</v>
      </c>
      <c r="R34" s="1616">
        <v>18921.887750959999</v>
      </c>
      <c r="S34" s="1616">
        <v>20149.1601701</v>
      </c>
      <c r="T34" s="1616">
        <v>18753.241767789998</v>
      </c>
      <c r="U34" s="1616">
        <v>19617.36774234</v>
      </c>
      <c r="V34" s="1616">
        <v>19604.223607200001</v>
      </c>
      <c r="W34" s="1616">
        <v>21354.738473539997</v>
      </c>
      <c r="X34" s="1616">
        <v>20283.88373102</v>
      </c>
      <c r="Y34" s="1616">
        <v>19542.970377910002</v>
      </c>
      <c r="Z34" s="1616">
        <v>21291.50351029</v>
      </c>
      <c r="AA34" s="1616">
        <v>21595.119234290003</v>
      </c>
      <c r="AB34" s="1616">
        <v>20783.147565799998</v>
      </c>
      <c r="AC34" s="1616">
        <v>21203.46923585</v>
      </c>
      <c r="AD34" s="1616">
        <v>19954.35588607</v>
      </c>
      <c r="AE34" s="1616">
        <v>23783.569044780001</v>
      </c>
      <c r="AF34" s="1616">
        <v>23780.145553330003</v>
      </c>
      <c r="AG34" s="1616">
        <v>23569.844059790001</v>
      </c>
      <c r="AH34" s="1616">
        <v>25164.681625080102</v>
      </c>
      <c r="AI34" s="1616">
        <v>26025.415872760001</v>
      </c>
      <c r="AJ34" s="1616">
        <v>25692.210255179998</v>
      </c>
      <c r="AK34" s="1616">
        <v>25383.877467489983</v>
      </c>
      <c r="AL34" s="1616">
        <v>25930.891317520014</v>
      </c>
      <c r="AM34" s="1616">
        <v>25189.279282339958</v>
      </c>
      <c r="AN34" s="1578">
        <v>25613.860504809993</v>
      </c>
      <c r="AO34" s="1578">
        <v>25224.743159949947</v>
      </c>
      <c r="AP34" s="1578">
        <v>23948.197494770015</v>
      </c>
      <c r="AQ34" s="1578">
        <v>21850.039449129996</v>
      </c>
      <c r="AR34" s="1578">
        <v>22254.871252340021</v>
      </c>
      <c r="AS34" s="1578">
        <v>21879.72865525998</v>
      </c>
      <c r="AT34" s="1578">
        <v>22545.301191179984</v>
      </c>
      <c r="AU34" s="1578">
        <v>22101.591468449988</v>
      </c>
      <c r="AV34" s="1578">
        <v>21365.243426009969</v>
      </c>
      <c r="AW34" s="1578">
        <v>20881.14524601998</v>
      </c>
      <c r="AX34" s="1578">
        <v>20472.976203240014</v>
      </c>
      <c r="AY34" s="1578">
        <v>21487.784692900022</v>
      </c>
      <c r="AZ34" s="1578">
        <v>21928.267963229922</v>
      </c>
      <c r="BA34" s="1578">
        <v>21797.014970980046</v>
      </c>
      <c r="BB34" s="1578">
        <v>22086.19730513003</v>
      </c>
      <c r="BC34" s="1578">
        <v>22650.277264699977</v>
      </c>
      <c r="BD34" s="1578">
        <v>21679.910396959978</v>
      </c>
      <c r="BE34" s="1578">
        <v>22462.728441649982</v>
      </c>
      <c r="BF34" s="1578">
        <v>20288.861448660031</v>
      </c>
      <c r="BG34" s="1578">
        <v>18978.052171999949</v>
      </c>
      <c r="BH34" s="1578">
        <v>18191.658810679994</v>
      </c>
      <c r="BI34" s="1578">
        <v>17271.864959959996</v>
      </c>
      <c r="BJ34" s="1578">
        <v>16252.714630709965</v>
      </c>
      <c r="BK34" s="1578">
        <v>18325.476515089984</v>
      </c>
      <c r="BL34" s="1578">
        <v>27006.25268139</v>
      </c>
      <c r="BM34" s="1578">
        <v>26101.492148820111</v>
      </c>
      <c r="BN34" s="1578">
        <v>24870.176161724856</v>
      </c>
      <c r="BO34" s="1578">
        <v>24471.645377400018</v>
      </c>
      <c r="BP34" s="1577">
        <v>23760.590670869977</v>
      </c>
      <c r="BQ34" s="1577">
        <v>23082.71069057002</v>
      </c>
      <c r="BR34" s="1577">
        <v>24280.758976100049</v>
      </c>
      <c r="BS34" s="1577">
        <v>25590.232428529933</v>
      </c>
      <c r="BT34" s="1577">
        <v>25098.625338600003</v>
      </c>
      <c r="BU34" s="1577">
        <v>24330.692173520045</v>
      </c>
      <c r="BV34" s="1577">
        <v>24688.323351009974</v>
      </c>
      <c r="BW34" s="1577">
        <v>25037.211866000027</v>
      </c>
      <c r="BX34" s="1577">
        <v>25089.035267669948</v>
      </c>
      <c r="BY34" s="1577">
        <v>24090.776523889981</v>
      </c>
      <c r="BZ34" s="1577">
        <v>24578.904463949977</v>
      </c>
      <c r="CA34" s="1577">
        <v>25995.394258479944</v>
      </c>
      <c r="CB34" s="1577">
        <v>25933.130423700044</v>
      </c>
      <c r="CC34" s="1577">
        <v>24933.187775389986</v>
      </c>
      <c r="CD34" s="1577">
        <v>25807.537072730051</v>
      </c>
      <c r="CE34" s="1577">
        <v>26103.819359800116</v>
      </c>
      <c r="CF34" s="1577">
        <v>24442.946636389959</v>
      </c>
      <c r="CG34" s="1577">
        <v>23689.873631919989</v>
      </c>
      <c r="CH34" s="1579">
        <v>23188.90674147004</v>
      </c>
      <c r="CI34" s="1579">
        <v>23496.741578239998</v>
      </c>
      <c r="CJ34" s="1579">
        <v>22597.495759479989</v>
      </c>
      <c r="CK34" s="1579">
        <v>22044.530639399971</v>
      </c>
      <c r="CL34" s="1579">
        <v>21561.821478250007</v>
      </c>
      <c r="CM34" s="1579">
        <v>19811.472098009999</v>
      </c>
      <c r="CN34" s="1579">
        <v>15924.198801319966</v>
      </c>
      <c r="CO34" s="1579">
        <v>13081.932868679964</v>
      </c>
      <c r="CP34" s="1579">
        <v>18469.000551759978</v>
      </c>
      <c r="CQ34" s="1579">
        <v>20435.040907790011</v>
      </c>
      <c r="CR34" s="1579">
        <v>17745.504284119903</v>
      </c>
      <c r="CS34" s="1579">
        <v>17770.187594280058</v>
      </c>
      <c r="CT34" s="1579">
        <v>13353.068122100005</v>
      </c>
      <c r="CU34" s="1579">
        <v>15538.917807289947</v>
      </c>
      <c r="CV34" s="1579">
        <v>18076.365482630034</v>
      </c>
      <c r="CW34" s="1580">
        <v>22476.450769049956</v>
      </c>
      <c r="CX34" s="1580">
        <v>21764.401940069976</v>
      </c>
      <c r="CY34" s="1580">
        <v>19920.449408879998</v>
      </c>
      <c r="CZ34" s="1580">
        <v>17132.549358880002</v>
      </c>
      <c r="DA34" s="1580">
        <v>17331.741958690058</v>
      </c>
      <c r="DB34" s="1580">
        <v>16655.315602609982</v>
      </c>
      <c r="DC34" s="1580">
        <v>17236.659394390081</v>
      </c>
      <c r="DD34" s="1580">
        <v>16047.574822380067</v>
      </c>
      <c r="DE34" s="1580">
        <v>16794.55439085004</v>
      </c>
      <c r="DF34" s="1580">
        <v>16187.812679669985</v>
      </c>
      <c r="DG34" s="1580">
        <v>17285.976926669988</v>
      </c>
      <c r="DH34" s="1580">
        <v>21126.782202980045</v>
      </c>
      <c r="DI34" s="1580">
        <v>23277.807549940124</v>
      </c>
      <c r="DJ34" s="1580">
        <v>26886.065392700013</v>
      </c>
      <c r="DK34" s="1580">
        <v>30796.05285072992</v>
      </c>
      <c r="DL34" s="1580">
        <v>32248.78907285001</v>
      </c>
      <c r="DM34" s="1580">
        <v>34263.150843110052</v>
      </c>
      <c r="DN34" s="1580">
        <v>36312.045858509955</v>
      </c>
      <c r="DO34" s="1580">
        <v>36818.002139040036</v>
      </c>
      <c r="DP34" s="1580">
        <v>38480.682415569943</v>
      </c>
      <c r="DQ34" s="1580">
        <v>22423.470864930048</v>
      </c>
      <c r="DR34" s="1580">
        <v>25347.25553749987</v>
      </c>
      <c r="DS34" s="1580">
        <v>29915.161736709953</v>
      </c>
      <c r="DT34" s="1580">
        <v>33266.74863743993</v>
      </c>
      <c r="DU34" s="1580">
        <v>43315.521985109976</v>
      </c>
      <c r="DV34" s="1617">
        <v>45358.747164090011</v>
      </c>
      <c r="DW34" s="1617">
        <v>48614.019775939989</v>
      </c>
      <c r="DX34" s="1617">
        <v>51944.345824869946</v>
      </c>
      <c r="DY34" s="1617">
        <v>51706.888492540071</v>
      </c>
      <c r="DZ34" s="1617">
        <v>51174.950152169957</v>
      </c>
      <c r="EA34" s="1617">
        <v>51147.822299679843</v>
      </c>
      <c r="EB34" s="1617">
        <v>53731.527280900147</v>
      </c>
      <c r="EC34" s="1617">
        <v>54840.327218580074</v>
      </c>
      <c r="ED34" s="1617">
        <v>54825.346195260252</v>
      </c>
      <c r="EE34" s="1617">
        <v>54663.651045490231</v>
      </c>
      <c r="EF34" s="1617">
        <v>56369.384690699953</v>
      </c>
      <c r="EG34" s="1617">
        <v>27134.189067319825</v>
      </c>
      <c r="EH34" s="1617">
        <v>31768.780279029783</v>
      </c>
      <c r="EI34" s="1617">
        <v>40194.416965589997</v>
      </c>
      <c r="EJ34" s="1617">
        <v>40183.213761679712</v>
      </c>
      <c r="EK34" s="1617">
        <v>39867.37100731003</v>
      </c>
      <c r="EL34" s="1617">
        <v>37284.54785757004</v>
      </c>
    </row>
    <row r="35" spans="1:142" ht="17.25" x14ac:dyDescent="0.3">
      <c r="A35" s="1618"/>
      <c r="B35" s="1619"/>
      <c r="C35" s="1620"/>
      <c r="D35" s="1620"/>
      <c r="E35" s="1620"/>
      <c r="F35" s="1620"/>
      <c r="G35" s="1620"/>
      <c r="H35" s="1620"/>
      <c r="I35" s="1620"/>
      <c r="J35" s="1620"/>
      <c r="K35" s="1620"/>
      <c r="L35" s="1620"/>
      <c r="M35" s="1620"/>
      <c r="N35" s="1620"/>
      <c r="O35" s="1620"/>
      <c r="P35" s="1620"/>
      <c r="Q35" s="1620"/>
      <c r="R35" s="1620"/>
      <c r="S35" s="1620"/>
      <c r="T35" s="1620"/>
      <c r="U35" s="1620"/>
      <c r="V35" s="1620"/>
      <c r="W35" s="1620"/>
      <c r="X35" s="1620"/>
      <c r="Y35" s="1620"/>
      <c r="Z35" s="1620"/>
      <c r="AA35" s="1620"/>
      <c r="AB35" s="1620"/>
      <c r="AC35" s="1620"/>
      <c r="AD35" s="1620"/>
      <c r="AE35" s="1620"/>
      <c r="AF35" s="1620"/>
      <c r="AG35" s="1620"/>
      <c r="AH35" s="1620"/>
      <c r="AI35" s="1620"/>
      <c r="AJ35" s="1620"/>
      <c r="AK35" s="1620"/>
      <c r="AL35" s="1620"/>
      <c r="AM35" s="1620"/>
      <c r="AN35" s="1586"/>
      <c r="AO35" s="1586"/>
      <c r="AP35" s="1586"/>
      <c r="AQ35" s="1586"/>
      <c r="AR35" s="1586"/>
      <c r="AS35" s="1586"/>
      <c r="AT35" s="1586"/>
      <c r="AU35" s="1586"/>
      <c r="AV35" s="1586"/>
      <c r="AW35" s="1586"/>
      <c r="AX35" s="1586"/>
      <c r="AY35" s="1586"/>
      <c r="AZ35" s="1586"/>
      <c r="BA35" s="1586"/>
      <c r="BB35" s="1586"/>
      <c r="BC35" s="1586"/>
      <c r="BD35" s="1586"/>
      <c r="BE35" s="1586"/>
      <c r="BF35" s="1586"/>
      <c r="BG35" s="1586"/>
      <c r="BH35" s="1586"/>
      <c r="BI35" s="1586"/>
      <c r="BJ35" s="1586"/>
      <c r="BK35" s="1586"/>
      <c r="BL35" s="1586"/>
      <c r="BM35" s="1586"/>
      <c r="BN35" s="1586"/>
      <c r="BO35" s="1586"/>
      <c r="BP35" s="1585"/>
      <c r="BQ35" s="1585"/>
      <c r="BR35" s="1585"/>
      <c r="BS35" s="1585"/>
      <c r="BT35" s="1585"/>
      <c r="BU35" s="1585"/>
      <c r="BV35" s="1585"/>
      <c r="BW35" s="1585"/>
      <c r="BX35" s="1585"/>
      <c r="BY35" s="1585"/>
      <c r="BZ35" s="1585"/>
      <c r="CA35" s="1585"/>
      <c r="CB35" s="1585"/>
      <c r="CC35" s="1585"/>
      <c r="CD35" s="1585"/>
      <c r="CE35" s="1585"/>
      <c r="CF35" s="1585"/>
      <c r="CG35" s="1585"/>
      <c r="CH35" s="1587"/>
      <c r="CI35" s="1587"/>
      <c r="CJ35" s="1587"/>
      <c r="CK35" s="1587"/>
      <c r="CL35" s="1587"/>
      <c r="CM35" s="1587"/>
      <c r="CN35" s="1587"/>
      <c r="CO35" s="1587"/>
      <c r="CP35" s="1587"/>
      <c r="CQ35" s="1587"/>
      <c r="CR35" s="1587"/>
      <c r="CS35" s="1587"/>
      <c r="CT35" s="1587"/>
      <c r="CU35" s="1587"/>
      <c r="CV35" s="1587"/>
      <c r="CW35" s="1588"/>
      <c r="CX35" s="1588"/>
      <c r="CY35" s="1588"/>
      <c r="CZ35" s="1588"/>
      <c r="DA35" s="1588"/>
      <c r="DB35" s="1588"/>
      <c r="DC35" s="1588"/>
      <c r="DD35" s="1588"/>
      <c r="DE35" s="1588"/>
      <c r="DF35" s="1588"/>
      <c r="DG35" s="1588"/>
      <c r="DH35" s="1588"/>
      <c r="DI35" s="1588"/>
      <c r="DJ35" s="1588"/>
      <c r="DK35" s="1588"/>
      <c r="DL35" s="1588"/>
      <c r="DM35" s="1588"/>
      <c r="DN35" s="1588"/>
      <c r="DO35" s="1588"/>
      <c r="DP35" s="1588"/>
      <c r="DQ35" s="1588"/>
      <c r="DR35" s="1588"/>
      <c r="DS35" s="1588"/>
      <c r="DT35" s="1588"/>
      <c r="DU35" s="1588"/>
      <c r="DV35" s="1621"/>
      <c r="DW35" s="1621"/>
      <c r="DX35" s="1621"/>
      <c r="DY35" s="1621"/>
      <c r="DZ35" s="1621"/>
      <c r="EA35" s="1621"/>
      <c r="EB35" s="1621"/>
      <c r="EC35" s="1621"/>
      <c r="ED35" s="1621"/>
      <c r="EE35" s="1621"/>
      <c r="EF35" s="1621"/>
      <c r="EG35" s="1621"/>
      <c r="EH35" s="1621"/>
      <c r="EI35" s="1621"/>
      <c r="EJ35" s="1621"/>
      <c r="EK35" s="1621"/>
      <c r="EL35" s="1621"/>
    </row>
    <row r="36" spans="1:142" ht="17.25" customHeight="1" x14ac:dyDescent="0.3">
      <c r="A36" s="1614" t="s">
        <v>1522</v>
      </c>
      <c r="B36" s="1615">
        <v>-1434.667344337124</v>
      </c>
      <c r="C36" s="1616">
        <v>-1477.1395861087244</v>
      </c>
      <c r="D36" s="1616">
        <v>-1358.796941880126</v>
      </c>
      <c r="E36" s="1616">
        <v>-1458.96645092479</v>
      </c>
      <c r="F36" s="1616">
        <v>-1381.6226738184043</v>
      </c>
      <c r="G36" s="1616">
        <v>-963.28624081337387</v>
      </c>
      <c r="H36" s="1616">
        <v>422.07065105018188</v>
      </c>
      <c r="I36" s="1616">
        <v>-978.82857102485036</v>
      </c>
      <c r="J36" s="1616">
        <v>-823.93375902726427</v>
      </c>
      <c r="K36" s="1616">
        <v>-850.77931149989365</v>
      </c>
      <c r="L36" s="1616">
        <v>-987.49065916572863</v>
      </c>
      <c r="M36" s="1616">
        <v>-936.4391397666551</v>
      </c>
      <c r="N36" s="1616">
        <v>-736.96161155021503</v>
      </c>
      <c r="O36" s="1616">
        <v>-1051.1752037621868</v>
      </c>
      <c r="P36" s="1616">
        <v>-1021.8921495364106</v>
      </c>
      <c r="Q36" s="1616">
        <v>-832.03756500450504</v>
      </c>
      <c r="R36" s="1616">
        <v>-730.79269520945854</v>
      </c>
      <c r="S36" s="1616">
        <v>-759.96603815235449</v>
      </c>
      <c r="T36" s="1616">
        <v>-504.77425950995183</v>
      </c>
      <c r="U36" s="1616">
        <v>-508.68117633964766</v>
      </c>
      <c r="V36" s="1616">
        <v>-893.80414623820752</v>
      </c>
      <c r="W36" s="1616">
        <v>-763.39340329816673</v>
      </c>
      <c r="X36" s="1616">
        <v>-790.29161976840771</v>
      </c>
      <c r="Y36" s="1616">
        <v>-816.00497894945283</v>
      </c>
      <c r="Z36" s="1616">
        <v>-832.01725442353654</v>
      </c>
      <c r="AA36" s="1616">
        <v>-933.02095446765031</v>
      </c>
      <c r="AB36" s="1616">
        <v>-911.91733136025948</v>
      </c>
      <c r="AC36" s="1616">
        <v>-867.71302911767884</v>
      </c>
      <c r="AD36" s="1616">
        <v>-745.94810927188189</v>
      </c>
      <c r="AE36" s="1616">
        <v>-918.58672977184278</v>
      </c>
      <c r="AF36" s="1616">
        <v>-226.3974311698656</v>
      </c>
      <c r="AG36" s="1616">
        <v>-387.84265693047922</v>
      </c>
      <c r="AH36" s="1616">
        <v>-365.45336159888342</v>
      </c>
      <c r="AI36" s="1616">
        <v>-802.39928888553823</v>
      </c>
      <c r="AJ36" s="1616">
        <v>-837.88849807393342</v>
      </c>
      <c r="AK36" s="1616">
        <v>-770.03294562189137</v>
      </c>
      <c r="AL36" s="1616">
        <v>-706.71763879889261</v>
      </c>
      <c r="AM36" s="1616">
        <v>-789.79346798723486</v>
      </c>
      <c r="AN36" s="1578">
        <v>-768.23533532531997</v>
      </c>
      <c r="AO36" s="1578">
        <v>-720.28712618726922</v>
      </c>
      <c r="AP36" s="1578">
        <v>-805.11434280500669</v>
      </c>
      <c r="AQ36" s="1578">
        <v>-791.2372303008666</v>
      </c>
      <c r="AR36" s="1578">
        <v>-528.62362887682525</v>
      </c>
      <c r="AS36" s="1578">
        <v>-292.27452656486992</v>
      </c>
      <c r="AT36" s="1578">
        <v>-471.44493521788257</v>
      </c>
      <c r="AU36" s="1578">
        <v>-625.18479977963523</v>
      </c>
      <c r="AV36" s="1578">
        <v>-591.5090061080225</v>
      </c>
      <c r="AW36" s="1578">
        <v>-461.1157980625905</v>
      </c>
      <c r="AX36" s="1578">
        <v>-571.83377932754422</v>
      </c>
      <c r="AY36" s="1578">
        <v>-701.1908600242333</v>
      </c>
      <c r="AZ36" s="1578">
        <v>-648.70551274924367</v>
      </c>
      <c r="BA36" s="1578">
        <v>-771.73986722279722</v>
      </c>
      <c r="BB36" s="1578">
        <v>-795.70958153309766</v>
      </c>
      <c r="BC36" s="1578">
        <v>-637.35298319984395</v>
      </c>
      <c r="BD36" s="1578">
        <v>-539.34628236549941</v>
      </c>
      <c r="BE36" s="1578">
        <v>-576.38832892289986</v>
      </c>
      <c r="BF36" s="1578">
        <v>-580.47644205281802</v>
      </c>
      <c r="BG36" s="1578">
        <v>-218.5600711052563</v>
      </c>
      <c r="BH36" s="1578">
        <v>-198.01053248810692</v>
      </c>
      <c r="BI36" s="1578">
        <v>18.417431191710673</v>
      </c>
      <c r="BJ36" s="1578">
        <v>-192.51418336793432</v>
      </c>
      <c r="BK36" s="1578">
        <v>-223.54069141485081</v>
      </c>
      <c r="BL36" s="1578">
        <v>-83.283343983249893</v>
      </c>
      <c r="BM36" s="1578">
        <v>-169.83530557149891</v>
      </c>
      <c r="BN36" s="1578">
        <v>-200.29556304832823</v>
      </c>
      <c r="BO36" s="1578">
        <v>-98.296839244733789</v>
      </c>
      <c r="BP36" s="1577">
        <v>-143.22414376783343</v>
      </c>
      <c r="BQ36" s="1577">
        <v>-101.17105117024779</v>
      </c>
      <c r="BR36" s="1577">
        <v>-42.97057549160867</v>
      </c>
      <c r="BS36" s="1577">
        <v>13.426260070348064</v>
      </c>
      <c r="BT36" s="1577">
        <v>-77.607520890654939</v>
      </c>
      <c r="BU36" s="1577">
        <v>-120.42892680083372</v>
      </c>
      <c r="BV36" s="1577">
        <v>-174.99323925486189</v>
      </c>
      <c r="BW36" s="1577">
        <v>-197.48082146669412</v>
      </c>
      <c r="BX36" s="1577">
        <v>-79.183197611921059</v>
      </c>
      <c r="BY36" s="1577">
        <v>-150.11271862557624</v>
      </c>
      <c r="BZ36" s="1577">
        <v>-249.25243105175343</v>
      </c>
      <c r="CA36" s="1577">
        <v>-284.40648506650109</v>
      </c>
      <c r="CB36" s="1577">
        <v>72.088989495391274</v>
      </c>
      <c r="CC36" s="1577">
        <v>-292.23295447361454</v>
      </c>
      <c r="CD36" s="1577">
        <v>-262.29288709611149</v>
      </c>
      <c r="CE36" s="1577">
        <v>344.2125126538017</v>
      </c>
      <c r="CF36" s="1577">
        <v>410.39800806062999</v>
      </c>
      <c r="CG36" s="1577">
        <v>425.64204574198817</v>
      </c>
      <c r="CH36" s="1579">
        <v>-13.538061218687098</v>
      </c>
      <c r="CI36" s="1579">
        <v>-14.448521658266181</v>
      </c>
      <c r="CJ36" s="1579">
        <v>28.452355463166732</v>
      </c>
      <c r="CK36" s="1579">
        <v>117.4026793225201</v>
      </c>
      <c r="CL36" s="1579">
        <v>113.49286204393974</v>
      </c>
      <c r="CM36" s="1579">
        <v>885.51341502868547</v>
      </c>
      <c r="CN36" s="1579">
        <v>874.47275256823605</v>
      </c>
      <c r="CO36" s="1579">
        <v>692.60368012806362</v>
      </c>
      <c r="CP36" s="1579">
        <v>757.5906453765906</v>
      </c>
      <c r="CQ36" s="1579">
        <v>824.49804802535368</v>
      </c>
      <c r="CR36" s="1579">
        <v>252.57199787308105</v>
      </c>
      <c r="CS36" s="1579">
        <v>198.65246048526285</v>
      </c>
      <c r="CT36" s="1579">
        <v>249.07233585688198</v>
      </c>
      <c r="CU36" s="1579">
        <v>-195.63840161436303</v>
      </c>
      <c r="CV36" s="1579">
        <v>-250.58561964910257</v>
      </c>
      <c r="CW36" s="1580">
        <v>-209.99915048719703</v>
      </c>
      <c r="CX36" s="1580">
        <v>-197.69349635031514</v>
      </c>
      <c r="CY36" s="1580">
        <v>-290.21345935776117</v>
      </c>
      <c r="CZ36" s="1580">
        <v>-480.37297875576337</v>
      </c>
      <c r="DA36" s="1580">
        <v>-762.6992331815793</v>
      </c>
      <c r="DB36" s="1580">
        <v>-944.32704440072484</v>
      </c>
      <c r="DC36" s="1580">
        <v>-340.82413927257477</v>
      </c>
      <c r="DD36" s="1580">
        <v>-466.06514340669202</v>
      </c>
      <c r="DE36" s="1580">
        <v>-746.67006372587366</v>
      </c>
      <c r="DF36" s="1580">
        <v>-1180.286852710776</v>
      </c>
      <c r="DG36" s="1580">
        <v>-861.68118366403019</v>
      </c>
      <c r="DH36" s="1580">
        <v>-1059.6681897416761</v>
      </c>
      <c r="DI36" s="1580">
        <v>-1216.0658879815901</v>
      </c>
      <c r="DJ36" s="1580">
        <v>-1227.2218751968262</v>
      </c>
      <c r="DK36" s="1580">
        <v>-1426.6472765607034</v>
      </c>
      <c r="DL36" s="1580">
        <v>593.18094874911458</v>
      </c>
      <c r="DM36" s="1580">
        <v>516.12391482636963</v>
      </c>
      <c r="DN36" s="1580">
        <v>405.81119199809683</v>
      </c>
      <c r="DO36" s="1580">
        <v>345.32533107328396</v>
      </c>
      <c r="DP36" s="1580">
        <v>307.191036963621</v>
      </c>
      <c r="DQ36" s="1580">
        <v>52.294709305526148</v>
      </c>
      <c r="DR36" s="1580">
        <v>-718.02153887484747</v>
      </c>
      <c r="DS36" s="1580">
        <v>-903.45221099238915</v>
      </c>
      <c r="DT36" s="1580">
        <v>-486.51307189057411</v>
      </c>
      <c r="DU36" s="1580">
        <v>-1219.9579763794325</v>
      </c>
      <c r="DV36" s="1617">
        <v>-1430.9035418816873</v>
      </c>
      <c r="DW36" s="1617">
        <v>-1592.2142798324621</v>
      </c>
      <c r="DX36" s="1617">
        <v>1033.827669176369</v>
      </c>
      <c r="DY36" s="1617">
        <v>-39012.013914347088</v>
      </c>
      <c r="DZ36" s="1617">
        <v>-55034.417717449447</v>
      </c>
      <c r="EA36" s="1617">
        <v>-60811.162764399603</v>
      </c>
      <c r="EB36" s="1617">
        <v>-61286.622318002424</v>
      </c>
      <c r="EC36" s="1617">
        <v>-60205.099149462869</v>
      </c>
      <c r="ED36" s="1617">
        <v>-60700.553695226125</v>
      </c>
      <c r="EE36" s="1617">
        <v>-60973.838605188532</v>
      </c>
      <c r="EF36" s="1617">
        <v>-60684.509448431279</v>
      </c>
      <c r="EG36" s="1617">
        <v>-29444.138719260791</v>
      </c>
      <c r="EH36" s="1617">
        <v>-29626.753758330637</v>
      </c>
      <c r="EI36" s="1617">
        <v>-29735.971778172636</v>
      </c>
      <c r="EJ36" s="1617">
        <v>-27124.784608800677</v>
      </c>
      <c r="EK36" s="1617">
        <v>-27318.091904979214</v>
      </c>
      <c r="EL36" s="1617">
        <v>-27079.509582577317</v>
      </c>
    </row>
    <row r="37" spans="1:142" ht="18" thickBot="1" x14ac:dyDescent="0.35">
      <c r="A37" s="1638"/>
      <c r="B37" s="1639"/>
      <c r="C37" s="1640"/>
      <c r="D37" s="1640"/>
      <c r="E37" s="1640"/>
      <c r="F37" s="1640"/>
      <c r="G37" s="1640"/>
      <c r="H37" s="1640"/>
      <c r="I37" s="1640"/>
      <c r="J37" s="1640"/>
      <c r="K37" s="1640"/>
      <c r="L37" s="1640"/>
      <c r="M37" s="1640"/>
      <c r="N37" s="1640"/>
      <c r="O37" s="1640"/>
      <c r="P37" s="1640"/>
      <c r="Q37" s="1640"/>
      <c r="R37" s="1640"/>
      <c r="S37" s="1640"/>
      <c r="T37" s="1640"/>
      <c r="U37" s="1640"/>
      <c r="V37" s="1640"/>
      <c r="W37" s="1640"/>
      <c r="X37" s="1640"/>
      <c r="Y37" s="1640"/>
      <c r="Z37" s="1640"/>
      <c r="AA37" s="1640"/>
      <c r="AB37" s="1640"/>
      <c r="AC37" s="1640"/>
      <c r="AD37" s="1640"/>
      <c r="AE37" s="1640"/>
      <c r="AF37" s="1640"/>
      <c r="AG37" s="1640"/>
      <c r="AH37" s="1640"/>
      <c r="AI37" s="1640"/>
      <c r="AJ37" s="1640"/>
      <c r="AK37" s="1640"/>
      <c r="AL37" s="1640"/>
      <c r="AM37" s="1640"/>
      <c r="AN37" s="1640"/>
      <c r="AO37" s="1640"/>
      <c r="AP37" s="1640"/>
      <c r="AQ37" s="1640"/>
      <c r="AR37" s="1640"/>
      <c r="AS37" s="1640"/>
      <c r="AT37" s="1640"/>
      <c r="AU37" s="1640"/>
      <c r="AV37" s="1640"/>
      <c r="AW37" s="1640"/>
      <c r="AX37" s="1640"/>
      <c r="AY37" s="1640"/>
      <c r="AZ37" s="1640"/>
      <c r="BA37" s="1640"/>
      <c r="BB37" s="1640"/>
      <c r="BC37" s="1640"/>
      <c r="BD37" s="1640"/>
      <c r="BE37" s="1640"/>
      <c r="BF37" s="1640"/>
      <c r="BG37" s="1640"/>
      <c r="BH37" s="1640"/>
      <c r="BI37" s="1640"/>
      <c r="BJ37" s="1640"/>
      <c r="BK37" s="1640"/>
      <c r="BL37" s="1640"/>
      <c r="BM37" s="1640"/>
      <c r="BN37" s="1640"/>
      <c r="BO37" s="1640"/>
      <c r="BP37" s="1599"/>
      <c r="BQ37" s="1599"/>
      <c r="BR37" s="1599"/>
      <c r="BS37" s="1599"/>
      <c r="BT37" s="1599"/>
      <c r="BU37" s="1599"/>
      <c r="BV37" s="1599"/>
      <c r="BW37" s="1599"/>
      <c r="BX37" s="1599"/>
      <c r="BY37" s="1599"/>
      <c r="BZ37" s="1599"/>
      <c r="CA37" s="1599"/>
      <c r="CB37" s="1599"/>
      <c r="CC37" s="1599"/>
      <c r="CD37" s="1599"/>
      <c r="CE37" s="1599"/>
      <c r="CF37" s="1599"/>
      <c r="CG37" s="1599"/>
      <c r="CH37" s="1641"/>
      <c r="CI37" s="1641"/>
      <c r="CJ37" s="1641"/>
      <c r="CK37" s="1641"/>
      <c r="CL37" s="1641"/>
      <c r="CM37" s="1641"/>
      <c r="CN37" s="1641"/>
      <c r="CO37" s="1641"/>
      <c r="CP37" s="1641"/>
      <c r="CQ37" s="1641"/>
      <c r="CR37" s="1641"/>
      <c r="CS37" s="1641"/>
      <c r="CT37" s="1641"/>
      <c r="CU37" s="1641"/>
      <c r="CV37" s="1641"/>
      <c r="CW37" s="1641"/>
      <c r="CX37" s="1642"/>
      <c r="CY37" s="1642"/>
      <c r="CZ37" s="1642"/>
      <c r="DA37" s="1642"/>
      <c r="DB37" s="1642"/>
      <c r="DC37" s="1642"/>
      <c r="DD37" s="1642"/>
      <c r="DE37" s="1642"/>
      <c r="DF37" s="1642"/>
      <c r="DG37" s="1642"/>
      <c r="DH37" s="1642"/>
      <c r="DI37" s="1642"/>
      <c r="DJ37" s="1642"/>
      <c r="DK37" s="1642"/>
      <c r="DL37" s="1642"/>
      <c r="DM37" s="1642"/>
      <c r="DN37" s="1642"/>
      <c r="DO37" s="1642"/>
      <c r="DP37" s="1642"/>
      <c r="DQ37" s="1642"/>
      <c r="DR37" s="1642"/>
      <c r="DS37" s="1642"/>
      <c r="DT37" s="1642"/>
      <c r="DU37" s="1642"/>
      <c r="DV37" s="1643"/>
      <c r="DW37" s="1643"/>
      <c r="DX37" s="1643"/>
      <c r="DY37" s="1643"/>
      <c r="DZ37" s="1643"/>
      <c r="EA37" s="1643"/>
      <c r="EB37" s="1643"/>
      <c r="EC37" s="1643"/>
      <c r="ED37" s="1643"/>
      <c r="EE37" s="1643"/>
      <c r="EF37" s="1643"/>
      <c r="EG37" s="1643"/>
      <c r="EH37" s="1643"/>
      <c r="EI37" s="1643"/>
      <c r="EJ37" s="1643"/>
      <c r="EK37" s="1643"/>
      <c r="EL37" s="1643"/>
    </row>
    <row r="38" spans="1:142" s="1601" customFormat="1" ht="15.75" customHeight="1" thickTop="1" x14ac:dyDescent="0.25">
      <c r="A38" s="1601" t="s">
        <v>598</v>
      </c>
      <c r="B38" s="1644"/>
    </row>
    <row r="39" spans="1:142" s="1601" customFormat="1" ht="15.75" customHeight="1" x14ac:dyDescent="0.25">
      <c r="A39" s="1602" t="s">
        <v>1523</v>
      </c>
    </row>
    <row r="40" spans="1:142" s="1601" customFormat="1" ht="15.75" customHeight="1" x14ac:dyDescent="0.25">
      <c r="A40" s="1601" t="s">
        <v>1524</v>
      </c>
    </row>
    <row r="41" spans="1:142" s="1601" customFormat="1" ht="15.75" customHeight="1" x14ac:dyDescent="0.25">
      <c r="A41" s="1602" t="s">
        <v>1525</v>
      </c>
      <c r="B41" s="1644"/>
    </row>
    <row r="42" spans="1:142" s="1601" customFormat="1" ht="15.75" customHeight="1" x14ac:dyDescent="0.25">
      <c r="A42" s="1601" t="s">
        <v>1526</v>
      </c>
      <c r="B42" s="1644"/>
    </row>
    <row r="43" spans="1:142" s="1601" customFormat="1" ht="15.75" customHeight="1" x14ac:dyDescent="0.25">
      <c r="A43" s="1603" t="s">
        <v>794</v>
      </c>
      <c r="B43" s="1644"/>
    </row>
    <row r="44" spans="1:142" x14ac:dyDescent="0.25">
      <c r="A44" s="1601"/>
    </row>
  </sheetData>
  <pageMargins left="0.75" right="0.75" top="0.75" bottom="0.75" header="0.3" footer="0"/>
  <pageSetup paperSize="9" scale="6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72</vt:i4>
      </vt:variant>
    </vt:vector>
  </HeadingPairs>
  <TitlesOfParts>
    <vt:vector size="144" baseType="lpstr">
      <vt:lpstr>Table of Contents</vt:lpstr>
      <vt:lpstr>1</vt:lpstr>
      <vt:lpstr>2</vt:lpstr>
      <vt:lpstr>3</vt:lpstr>
      <vt:lpstr>4</vt:lpstr>
      <vt:lpstr>5</vt:lpstr>
      <vt:lpstr>6</vt:lpstr>
      <vt:lpstr>7</vt:lpstr>
      <vt:lpstr>8 </vt:lpstr>
      <vt:lpstr>9</vt:lpstr>
      <vt:lpstr>10</vt:lpstr>
      <vt:lpstr>11</vt:lpstr>
      <vt:lpstr>12</vt:lpstr>
      <vt:lpstr>13</vt:lpstr>
      <vt:lpstr>14a-b</vt:lpstr>
      <vt:lpstr>15</vt:lpstr>
      <vt:lpstr>16</vt:lpstr>
      <vt:lpstr>17a</vt:lpstr>
      <vt:lpstr>17b</vt:lpstr>
      <vt:lpstr>18</vt:lpstr>
      <vt:lpstr>19</vt:lpstr>
      <vt:lpstr>20</vt:lpstr>
      <vt:lpstr>21</vt:lpstr>
      <vt:lpstr>22</vt:lpstr>
      <vt:lpstr>23</vt:lpstr>
      <vt:lpstr>24</vt:lpstr>
      <vt:lpstr>25</vt:lpstr>
      <vt:lpstr>26</vt:lpstr>
      <vt:lpstr>27</vt:lpstr>
      <vt:lpstr>28</vt:lpstr>
      <vt:lpstr>29</vt:lpstr>
      <vt:lpstr>30a</vt:lpstr>
      <vt:lpstr>30b</vt:lpstr>
      <vt:lpstr>31-32-33</vt:lpstr>
      <vt:lpstr>34</vt:lpstr>
      <vt:lpstr>35</vt:lpstr>
      <vt:lpstr>36</vt:lpstr>
      <vt:lpstr>37a-c</vt:lpstr>
      <vt:lpstr>38a-b</vt:lpstr>
      <vt:lpstr>39</vt:lpstr>
      <vt:lpstr>40a-b</vt:lpstr>
      <vt:lpstr>41a </vt:lpstr>
      <vt:lpstr>41b</vt:lpstr>
      <vt:lpstr>42</vt:lpstr>
      <vt:lpstr>43-44</vt:lpstr>
      <vt:lpstr>45a-b</vt:lpstr>
      <vt:lpstr>45c</vt:lpstr>
      <vt:lpstr>46</vt:lpstr>
      <vt:lpstr>47a</vt:lpstr>
      <vt:lpstr>47b</vt:lpstr>
      <vt:lpstr>48</vt:lpstr>
      <vt:lpstr>49a-b</vt:lpstr>
      <vt:lpstr>50a</vt:lpstr>
      <vt:lpstr>50b-c</vt:lpstr>
      <vt:lpstr>50d</vt:lpstr>
      <vt:lpstr>51-52</vt:lpstr>
      <vt:lpstr>53</vt:lpstr>
      <vt:lpstr>54a</vt:lpstr>
      <vt:lpstr>54b</vt:lpstr>
      <vt:lpstr>55a-b</vt:lpstr>
      <vt:lpstr>56</vt:lpstr>
      <vt:lpstr>57a-b</vt:lpstr>
      <vt:lpstr>58</vt:lpstr>
      <vt:lpstr>59</vt:lpstr>
      <vt:lpstr>60a-b </vt:lpstr>
      <vt:lpstr>61a-b </vt:lpstr>
      <vt:lpstr>62a-c </vt:lpstr>
      <vt:lpstr>62d</vt:lpstr>
      <vt:lpstr>63</vt:lpstr>
      <vt:lpstr>64</vt:lpstr>
      <vt:lpstr>65</vt:lpstr>
      <vt:lpstr>66</vt:lpstr>
      <vt:lpstr>'1'!Print_Area</vt:lpstr>
      <vt:lpstr>'10'!Print_Area</vt:lpstr>
      <vt:lpstr>'11'!Print_Area</vt:lpstr>
      <vt:lpstr>'12'!Print_Area</vt:lpstr>
      <vt:lpstr>'13'!Print_Area</vt:lpstr>
      <vt:lpstr>'14a-b'!Print_Area</vt:lpstr>
      <vt:lpstr>'15'!Print_Area</vt:lpstr>
      <vt:lpstr>'16'!Print_Area</vt:lpstr>
      <vt:lpstr>'17a'!Print_Area</vt:lpstr>
      <vt:lpstr>'17b'!Print_Area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'30a'!Print_Area</vt:lpstr>
      <vt:lpstr>'30b'!Print_Area</vt:lpstr>
      <vt:lpstr>'31-32-33'!Print_Area</vt:lpstr>
      <vt:lpstr>'34'!Print_Area</vt:lpstr>
      <vt:lpstr>'35'!Print_Area</vt:lpstr>
      <vt:lpstr>'36'!Print_Area</vt:lpstr>
      <vt:lpstr>'37a-c'!Print_Area</vt:lpstr>
      <vt:lpstr>'38a-b'!Print_Area</vt:lpstr>
      <vt:lpstr>'39'!Print_Area</vt:lpstr>
      <vt:lpstr>'4'!Print_Area</vt:lpstr>
      <vt:lpstr>'40a-b'!Print_Area</vt:lpstr>
      <vt:lpstr>'41a '!Print_Area</vt:lpstr>
      <vt:lpstr>'41b'!Print_Area</vt:lpstr>
      <vt:lpstr>'42'!Print_Area</vt:lpstr>
      <vt:lpstr>'43-44'!Print_Area</vt:lpstr>
      <vt:lpstr>'45a-b'!Print_Area</vt:lpstr>
      <vt:lpstr>'45c'!Print_Area</vt:lpstr>
      <vt:lpstr>'46'!Print_Area</vt:lpstr>
      <vt:lpstr>'47a'!Print_Area</vt:lpstr>
      <vt:lpstr>'47b'!Print_Area</vt:lpstr>
      <vt:lpstr>'48'!Print_Area</vt:lpstr>
      <vt:lpstr>'49a-b'!Print_Area</vt:lpstr>
      <vt:lpstr>'5'!Print_Area</vt:lpstr>
      <vt:lpstr>'50a'!Print_Area</vt:lpstr>
      <vt:lpstr>'50b-c'!Print_Area</vt:lpstr>
      <vt:lpstr>'50d'!Print_Area</vt:lpstr>
      <vt:lpstr>'51-52'!Print_Area</vt:lpstr>
      <vt:lpstr>'53'!Print_Area</vt:lpstr>
      <vt:lpstr>'54a'!Print_Area</vt:lpstr>
      <vt:lpstr>'54b'!Print_Area</vt:lpstr>
      <vt:lpstr>'55a-b'!Print_Area</vt:lpstr>
      <vt:lpstr>'56'!Print_Area</vt:lpstr>
      <vt:lpstr>'57a-b'!Print_Area</vt:lpstr>
      <vt:lpstr>'58'!Print_Area</vt:lpstr>
      <vt:lpstr>'59'!Print_Area</vt:lpstr>
      <vt:lpstr>'6'!Print_Area</vt:lpstr>
      <vt:lpstr>'60a-b '!Print_Area</vt:lpstr>
      <vt:lpstr>'61a-b '!Print_Area</vt:lpstr>
      <vt:lpstr>'62a-c '!Print_Area</vt:lpstr>
      <vt:lpstr>'62d'!Print_Area</vt:lpstr>
      <vt:lpstr>'63'!Print_Area</vt:lpstr>
      <vt:lpstr>'64'!Print_Area</vt:lpstr>
      <vt:lpstr>'65'!Print_Area</vt:lpstr>
      <vt:lpstr>'66'!Print_Area</vt:lpstr>
      <vt:lpstr>'7'!Print_Area</vt:lpstr>
      <vt:lpstr>'8 '!Print_Area</vt:lpstr>
      <vt:lpstr>'9'!Print_Area</vt:lpstr>
      <vt:lpstr>'65'!Print_Titles</vt:lpstr>
    </vt:vector>
  </TitlesOfParts>
  <Company>Bank of Mauritius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Bindoomatee Hema Gungaram</dc:creator>
  <cp:lastModifiedBy>Suyash Dhurmea</cp:lastModifiedBy>
  <cp:lastPrinted>2021-10-20T08:19:18Z</cp:lastPrinted>
  <dcterms:created xsi:type="dcterms:W3CDTF">2021-10-04T06:41:02Z</dcterms:created>
  <dcterms:modified xsi:type="dcterms:W3CDTF">2021-10-20T08:19:38Z</dcterms:modified>
</cp:coreProperties>
</file>